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C:\Users\Sarah\Desktop\Client Files\CMCR Project\November 2017\"/>
    </mc:Choice>
  </mc:AlternateContent>
  <bookViews>
    <workbookView xWindow="5160" yWindow="825" windowWidth="25605" windowHeight="14100" tabRatio="500" xr2:uid="{00000000-000D-0000-FFFF-FFFF00000000}"/>
  </bookViews>
  <sheets>
    <sheet name="Wireline (RV) " sheetId="1" r:id="rId1"/>
    <sheet name="Wireline (MS)" sheetId="2" r:id="rId2"/>
    <sheet name="Wireless (RV)" sheetId="3" r:id="rId3"/>
    <sheet name="Wireless (MS)" sheetId="4" r:id="rId4"/>
    <sheet name="ISPs (RV)" sheetId="5" r:id="rId5"/>
    <sheet name="ISPs (MS)" sheetId="6" r:id="rId6"/>
    <sheet name="CableSatIPTV (RV)" sheetId="7" r:id="rId7"/>
    <sheet name="CableSatIPTV (MS)" sheetId="8" r:id="rId8"/>
    <sheet name="IPTV" sheetId="9" r:id="rId9"/>
    <sheet name="Broadcast TV (RV)" sheetId="10" r:id="rId10"/>
    <sheet name="Broadcast TV (MS)" sheetId="11" r:id="rId11"/>
    <sheet name="Pay &amp; Specialty (RV)" sheetId="12" r:id="rId12"/>
    <sheet name="Pay &amp; Specialty (MS)" sheetId="13" r:id="rId13"/>
    <sheet name="Total TV Universe (RV)" sheetId="14" r:id="rId14"/>
    <sheet name="Total TV Universe (MS)" sheetId="15" r:id="rId15"/>
    <sheet name="TV Services Ownership" sheetId="16" r:id="rId16"/>
    <sheet name="Radio (RV)" sheetId="17" r:id="rId17"/>
    <sheet name="Radio (MS)" sheetId="18" r:id="rId18"/>
    <sheet name="CBC" sheetId="19" r:id="rId19"/>
    <sheet name="Newspaper (RV)" sheetId="20" r:id="rId20"/>
    <sheet name="Newspaper (MS)" sheetId="21" r:id="rId21"/>
    <sheet name="Magazines (RV)" sheetId="22" r:id="rId22"/>
    <sheet name="Magazines (MS)" sheetId="23" r:id="rId23"/>
    <sheet name="Music (SocanMCA)" sheetId="24" r:id="rId24"/>
    <sheet name="Internet News Sources" sheetId="25" r:id="rId25"/>
    <sheet name="Search (MS)" sheetId="26" r:id="rId26"/>
    <sheet name="Internet Other" sheetId="27" r:id="rId27"/>
    <sheet name="Top 20 w Telecoms" sheetId="28" r:id="rId28"/>
    <sheet name="MediaEconomy" sheetId="29" r:id="rId29"/>
    <sheet name="CR &amp; HHI" sheetId="30" r:id="rId30"/>
    <sheet name="Data CentresServices" sheetId="31" r:id="rId31"/>
    <sheet name="Top US Telecom + Mediacos" sheetId="32" r:id="rId32"/>
    <sheet name="VI Broadcasting" sheetId="33" r:id="rId33"/>
    <sheet name="CrossOwnership Canada vs World" sheetId="34" r:id="rId34"/>
    <sheet name="Top 20 no Telecoms" sheetId="35" r:id="rId35"/>
    <sheet name="Current (PWC)" sheetId="36" r:id="rId36"/>
  </sheets>
  <definedNames>
    <definedName name="Z_53A03D0E_38D0_7449_9494_A87029C5A3DD_.wvu.Cols" localSheetId="9">'Broadcast TV (RV)'!$B:$B</definedName>
    <definedName name="Z_53A03D0E_38D0_7449_9494_A87029C5A3DD_.wvu.Rows" localSheetId="13">'Total TV Universe (RV)'!$52:$52</definedName>
    <definedName name="Z_C1CFBDE7_2FAB_EE4D_8BC2_4415671EDD7A_.wvu.Cols" localSheetId="9">'Broadcast TV (RV)'!$B:$B</definedName>
    <definedName name="Z_C1CFBDE7_2FAB_EE4D_8BC2_4415671EDD7A_.wvu.Rows" localSheetId="13">'Total TV Universe (RV)'!$52:$52</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H2" i="35" l="1"/>
  <c r="CH20" i="35"/>
  <c r="CG2" i="35"/>
  <c r="CH3" i="35"/>
  <c r="CG3" i="35"/>
  <c r="CM6" i="35"/>
  <c r="CH6" i="35"/>
  <c r="CG6" i="35"/>
  <c r="CH5" i="35"/>
  <c r="CG5" i="35"/>
  <c r="CG35" i="35"/>
  <c r="M43" i="35"/>
  <c r="CR2" i="35"/>
  <c r="CR20" i="35"/>
  <c r="CQ2" i="35"/>
  <c r="CR3" i="35"/>
  <c r="CQ3" i="35"/>
  <c r="CR5" i="35"/>
  <c r="CQ5" i="35"/>
  <c r="CW6" i="35"/>
  <c r="CR6" i="35"/>
  <c r="CQ6" i="35"/>
  <c r="CQ35" i="35"/>
  <c r="L43" i="35"/>
  <c r="BX2" i="35"/>
  <c r="BX20" i="35"/>
  <c r="BW2" i="35"/>
  <c r="BX3" i="35"/>
  <c r="BW3" i="35"/>
  <c r="BX5" i="35"/>
  <c r="BW5" i="35"/>
  <c r="CC6" i="35"/>
  <c r="BX6" i="35"/>
  <c r="BW6" i="35"/>
  <c r="BW35" i="35"/>
  <c r="J43" i="35"/>
  <c r="BN2" i="35"/>
  <c r="BS15" i="35"/>
  <c r="BN15" i="35"/>
  <c r="BM2" i="35"/>
  <c r="BN3" i="35"/>
  <c r="BM3" i="35"/>
  <c r="BN4" i="35"/>
  <c r="BM4" i="35"/>
  <c r="BS5" i="35"/>
  <c r="BN5" i="35"/>
  <c r="BM5" i="35"/>
  <c r="BM35" i="35"/>
  <c r="I43" i="35"/>
  <c r="BD2" i="35"/>
  <c r="BI17" i="35"/>
  <c r="BD17" i="35"/>
  <c r="BC2" i="35"/>
  <c r="BD3" i="35"/>
  <c r="BC3" i="35"/>
  <c r="BD4" i="35"/>
  <c r="BC4" i="35"/>
  <c r="BI5" i="35"/>
  <c r="BD5" i="35"/>
  <c r="BC5" i="35"/>
  <c r="BC35" i="35"/>
  <c r="H43" i="35"/>
  <c r="AJ5" i="35"/>
  <c r="AO21" i="35"/>
  <c r="AJ21" i="35"/>
  <c r="AI5" i="35"/>
  <c r="AJ6" i="35"/>
  <c r="AI6" i="35"/>
  <c r="AJ7" i="35"/>
  <c r="AI7" i="35"/>
  <c r="AJ10" i="35"/>
  <c r="AI10" i="35"/>
  <c r="AI35" i="35"/>
  <c r="G43" i="35"/>
  <c r="AT2" i="35"/>
  <c r="AY21" i="35"/>
  <c r="AT21" i="35"/>
  <c r="AS2" i="35"/>
  <c r="AT3" i="35"/>
  <c r="AS3" i="35"/>
  <c r="AY4" i="35"/>
  <c r="AT4" i="35"/>
  <c r="AS4" i="35"/>
  <c r="AT6" i="35"/>
  <c r="AS6" i="35"/>
  <c r="AS35" i="35"/>
  <c r="F43" i="35"/>
  <c r="S2" i="35"/>
  <c r="W26" i="35"/>
  <c r="S26" i="35"/>
  <c r="R2" i="35"/>
  <c r="S3" i="35"/>
  <c r="R3" i="35"/>
  <c r="S5" i="35"/>
  <c r="R5" i="35"/>
  <c r="S6" i="35"/>
  <c r="R6" i="35"/>
  <c r="R35" i="35"/>
  <c r="E43" i="35"/>
  <c r="AA2" i="35"/>
  <c r="AF21" i="35"/>
  <c r="AA21" i="35"/>
  <c r="Z2" i="35"/>
  <c r="AA6" i="35"/>
  <c r="Z6" i="35"/>
  <c r="AA4" i="35"/>
  <c r="Z4" i="35"/>
  <c r="AA5" i="35"/>
  <c r="Z5" i="35"/>
  <c r="Z35" i="35"/>
  <c r="D43" i="35"/>
  <c r="K2" i="35"/>
  <c r="O27" i="35"/>
  <c r="K27" i="35"/>
  <c r="J2" i="35"/>
  <c r="K3" i="35"/>
  <c r="J3" i="35"/>
  <c r="K4" i="35"/>
  <c r="J4" i="35"/>
  <c r="O5" i="35"/>
  <c r="K5" i="35"/>
  <c r="J5" i="35"/>
  <c r="J35" i="35"/>
  <c r="C43" i="35"/>
  <c r="C2" i="35"/>
  <c r="G25" i="35"/>
  <c r="C25" i="35"/>
  <c r="B2" i="35"/>
  <c r="C3" i="35"/>
  <c r="B3" i="35"/>
  <c r="C4" i="35"/>
  <c r="B4" i="35"/>
  <c r="G5" i="35"/>
  <c r="C5" i="35"/>
  <c r="B5" i="35"/>
  <c r="B35" i="35"/>
  <c r="B43" i="35"/>
  <c r="CH4" i="35"/>
  <c r="CG4" i="35"/>
  <c r="CH7" i="35"/>
  <c r="CG7" i="35"/>
  <c r="CH8" i="35"/>
  <c r="CG8" i="35"/>
  <c r="CH9" i="35"/>
  <c r="CG9" i="35"/>
  <c r="CH10" i="35"/>
  <c r="CG10" i="35"/>
  <c r="CH11" i="35"/>
  <c r="CG11" i="35"/>
  <c r="CH12" i="35"/>
  <c r="CG12" i="35"/>
  <c r="CH13" i="35"/>
  <c r="CG13" i="35"/>
  <c r="CH14" i="35"/>
  <c r="CG14" i="35"/>
  <c r="CH15" i="35"/>
  <c r="CG15" i="35"/>
  <c r="CH16" i="35"/>
  <c r="CG16" i="35"/>
  <c r="CH17" i="35"/>
  <c r="CG17" i="35"/>
  <c r="CH18" i="35"/>
  <c r="CG18" i="35"/>
  <c r="CH19" i="35"/>
  <c r="CG19" i="35"/>
  <c r="CG37" i="35"/>
  <c r="M41" i="35"/>
  <c r="CR4" i="35"/>
  <c r="CQ4" i="35"/>
  <c r="CR7" i="35"/>
  <c r="CQ7" i="35"/>
  <c r="CR8" i="35"/>
  <c r="CQ8" i="35"/>
  <c r="CX9" i="35"/>
  <c r="CR9" i="35"/>
  <c r="CQ9" i="35"/>
  <c r="CR10" i="35"/>
  <c r="CQ10" i="35"/>
  <c r="CR11" i="35"/>
  <c r="CQ11" i="35"/>
  <c r="CR12" i="35"/>
  <c r="CQ12" i="35"/>
  <c r="CR13" i="35"/>
  <c r="CQ13" i="35"/>
  <c r="CR14" i="35"/>
  <c r="CQ14" i="35"/>
  <c r="CR15" i="35"/>
  <c r="CQ15" i="35"/>
  <c r="CR16" i="35"/>
  <c r="CQ16" i="35"/>
  <c r="CR17" i="35"/>
  <c r="CQ17" i="35"/>
  <c r="CR18" i="35"/>
  <c r="CQ18" i="35"/>
  <c r="CR19" i="35"/>
  <c r="CQ19" i="35"/>
  <c r="CQ37" i="35"/>
  <c r="L41" i="35"/>
  <c r="BX4" i="35"/>
  <c r="BW4" i="35"/>
  <c r="BX7" i="35"/>
  <c r="BW7" i="35"/>
  <c r="BX8" i="35"/>
  <c r="BW8" i="35"/>
  <c r="BX9" i="35"/>
  <c r="BW9" i="35"/>
  <c r="BX10" i="35"/>
  <c r="BW10" i="35"/>
  <c r="BX11" i="35"/>
  <c r="BW11" i="35"/>
  <c r="BX12" i="35"/>
  <c r="BW12" i="35"/>
  <c r="BX13" i="35"/>
  <c r="BW13" i="35"/>
  <c r="BX14" i="35"/>
  <c r="BW14" i="35"/>
  <c r="BX15" i="35"/>
  <c r="BW15" i="35"/>
  <c r="BX16" i="35"/>
  <c r="BW16" i="35"/>
  <c r="BX17" i="35"/>
  <c r="BW17" i="35"/>
  <c r="BX18" i="35"/>
  <c r="BW18" i="35"/>
  <c r="BX19" i="35"/>
  <c r="BW19" i="35"/>
  <c r="BW37" i="35"/>
  <c r="J41" i="35"/>
  <c r="BN6" i="35"/>
  <c r="BM6" i="35"/>
  <c r="BN7" i="35"/>
  <c r="BM7" i="35"/>
  <c r="BN8" i="35"/>
  <c r="BM8" i="35"/>
  <c r="BT9" i="35"/>
  <c r="BN9" i="35"/>
  <c r="BM9" i="35"/>
  <c r="BN10" i="35"/>
  <c r="BM10" i="35"/>
  <c r="BN11" i="35"/>
  <c r="BM11" i="35"/>
  <c r="BN12" i="35"/>
  <c r="BM12" i="35"/>
  <c r="BN13" i="35"/>
  <c r="BM13" i="35"/>
  <c r="BN14" i="35"/>
  <c r="BM14" i="35"/>
  <c r="BM37" i="35"/>
  <c r="I41" i="35"/>
  <c r="BD6" i="35"/>
  <c r="BC6" i="35"/>
  <c r="BD7" i="35"/>
  <c r="BC7" i="35"/>
  <c r="BD8" i="35"/>
  <c r="BC8" i="35"/>
  <c r="BD9" i="35"/>
  <c r="BC9" i="35"/>
  <c r="BD10" i="35"/>
  <c r="BC10" i="35"/>
  <c r="BJ11" i="35"/>
  <c r="BD11" i="35"/>
  <c r="BC11" i="35"/>
  <c r="BD12" i="35"/>
  <c r="BC12" i="35"/>
  <c r="BD13" i="35"/>
  <c r="BC13" i="35"/>
  <c r="BD14" i="35"/>
  <c r="BC14" i="35"/>
  <c r="BD15" i="35"/>
  <c r="BC15" i="35"/>
  <c r="BD16" i="35"/>
  <c r="BC16" i="35"/>
  <c r="BC37" i="35"/>
  <c r="H41" i="35"/>
  <c r="AJ2" i="35"/>
  <c r="AI2" i="35"/>
  <c r="AJ3" i="35"/>
  <c r="AI3" i="35"/>
  <c r="AO4" i="35"/>
  <c r="AJ4" i="35"/>
  <c r="AI4" i="35"/>
  <c r="AJ8" i="35"/>
  <c r="AI8" i="35"/>
  <c r="AJ9" i="35"/>
  <c r="AI9" i="35"/>
  <c r="AJ11" i="35"/>
  <c r="AI11" i="35"/>
  <c r="AJ12" i="35"/>
  <c r="AI12" i="35"/>
  <c r="AJ13" i="35"/>
  <c r="AI13" i="35"/>
  <c r="AJ14" i="35"/>
  <c r="AI14" i="35"/>
  <c r="AJ15" i="35"/>
  <c r="AI15" i="35"/>
  <c r="AJ16" i="35"/>
  <c r="AI16" i="35"/>
  <c r="AJ17" i="35"/>
  <c r="AI17" i="35"/>
  <c r="AJ18" i="35"/>
  <c r="AI18" i="35"/>
  <c r="AJ19" i="35"/>
  <c r="AI19" i="35"/>
  <c r="AJ20" i="35"/>
  <c r="AI20" i="35"/>
  <c r="AI37" i="35"/>
  <c r="G41" i="35"/>
  <c r="AT5" i="35"/>
  <c r="AS5" i="35"/>
  <c r="AT7" i="35"/>
  <c r="AS7" i="35"/>
  <c r="AT8" i="35"/>
  <c r="AS8" i="35"/>
  <c r="AT9" i="35"/>
  <c r="AS9" i="35"/>
  <c r="AT10" i="35"/>
  <c r="AS10" i="35"/>
  <c r="AT11" i="35"/>
  <c r="AS11" i="35"/>
  <c r="AT12" i="35"/>
  <c r="AS12" i="35"/>
  <c r="AT13" i="35"/>
  <c r="AS13" i="35"/>
  <c r="AT14" i="35"/>
  <c r="AS14" i="35"/>
  <c r="AT15" i="35"/>
  <c r="AS15" i="35"/>
  <c r="AT16" i="35"/>
  <c r="AS16" i="35"/>
  <c r="AT17" i="35"/>
  <c r="AS17" i="35"/>
  <c r="AT18" i="35"/>
  <c r="AS18" i="35"/>
  <c r="AT19" i="35"/>
  <c r="AS19" i="35"/>
  <c r="AT20" i="35"/>
  <c r="AS20" i="35"/>
  <c r="AS37" i="35"/>
  <c r="F41" i="35"/>
  <c r="S4" i="35"/>
  <c r="R4" i="35"/>
  <c r="S7" i="35"/>
  <c r="R7" i="35"/>
  <c r="S8" i="35"/>
  <c r="R8" i="35"/>
  <c r="S9" i="35"/>
  <c r="R9" i="35"/>
  <c r="S10" i="35"/>
  <c r="R10" i="35"/>
  <c r="S11" i="35"/>
  <c r="R11" i="35"/>
  <c r="S12" i="35"/>
  <c r="R12" i="35"/>
  <c r="S13" i="35"/>
  <c r="R13" i="35"/>
  <c r="S14" i="35"/>
  <c r="R14" i="35"/>
  <c r="S15" i="35"/>
  <c r="R15" i="35"/>
  <c r="S16" i="35"/>
  <c r="R16" i="35"/>
  <c r="S17" i="35"/>
  <c r="R17" i="35"/>
  <c r="S18" i="35"/>
  <c r="R18" i="35"/>
  <c r="S19" i="35"/>
  <c r="R19" i="35"/>
  <c r="S20" i="35"/>
  <c r="R20" i="35"/>
  <c r="S21" i="35"/>
  <c r="R21" i="35"/>
  <c r="S22" i="35"/>
  <c r="R22" i="35"/>
  <c r="S23" i="35"/>
  <c r="R23" i="35"/>
  <c r="S24" i="35"/>
  <c r="R24" i="35"/>
  <c r="S25" i="35"/>
  <c r="R25" i="35"/>
  <c r="R37" i="35"/>
  <c r="E41" i="35"/>
  <c r="AA3" i="35"/>
  <c r="Z3" i="35"/>
  <c r="AA7" i="35"/>
  <c r="Z7" i="35"/>
  <c r="AA8" i="35"/>
  <c r="Z8" i="35"/>
  <c r="AA9" i="35"/>
  <c r="Z9" i="35"/>
  <c r="AA10" i="35"/>
  <c r="Z10" i="35"/>
  <c r="AA11" i="35"/>
  <c r="Z11" i="35"/>
  <c r="AA12" i="35"/>
  <c r="Z12" i="35"/>
  <c r="AA13" i="35"/>
  <c r="Z13" i="35"/>
  <c r="AA14" i="35"/>
  <c r="Z14" i="35"/>
  <c r="AA15" i="35"/>
  <c r="Z15" i="35"/>
  <c r="AA16" i="35"/>
  <c r="Z16" i="35"/>
  <c r="AA17" i="35"/>
  <c r="Z17" i="35"/>
  <c r="AA18" i="35"/>
  <c r="Z18" i="35"/>
  <c r="AA19" i="35"/>
  <c r="Z19" i="35"/>
  <c r="AA20" i="35"/>
  <c r="Z20" i="35"/>
  <c r="Z37" i="35"/>
  <c r="D41" i="35"/>
  <c r="K6" i="35"/>
  <c r="J6" i="35"/>
  <c r="K7" i="35"/>
  <c r="J7" i="35"/>
  <c r="K8" i="35"/>
  <c r="J8" i="35"/>
  <c r="K9" i="35"/>
  <c r="J9" i="35"/>
  <c r="K10" i="35"/>
  <c r="J10" i="35"/>
  <c r="K11" i="35"/>
  <c r="J11" i="35"/>
  <c r="K12" i="35"/>
  <c r="J12" i="35"/>
  <c r="K13" i="35"/>
  <c r="J13" i="35"/>
  <c r="K14" i="35"/>
  <c r="J14" i="35"/>
  <c r="K15" i="35"/>
  <c r="J15" i="35"/>
  <c r="K16" i="35"/>
  <c r="J16" i="35"/>
  <c r="K17" i="35"/>
  <c r="J17" i="35"/>
  <c r="K18" i="35"/>
  <c r="J18" i="35"/>
  <c r="K19" i="35"/>
  <c r="J19" i="35"/>
  <c r="K20" i="35"/>
  <c r="J20" i="35"/>
  <c r="K21" i="35"/>
  <c r="J21" i="35"/>
  <c r="K22" i="35"/>
  <c r="J22" i="35"/>
  <c r="K23" i="35"/>
  <c r="J23" i="35"/>
  <c r="K24" i="35"/>
  <c r="J24" i="35"/>
  <c r="K25" i="35"/>
  <c r="J25" i="35"/>
  <c r="K26" i="35"/>
  <c r="J26" i="35"/>
  <c r="J37" i="35"/>
  <c r="C41" i="35"/>
  <c r="C6" i="35"/>
  <c r="B6" i="35"/>
  <c r="C7" i="35"/>
  <c r="B7" i="35"/>
  <c r="C8" i="35"/>
  <c r="B8" i="35"/>
  <c r="C9" i="35"/>
  <c r="B9" i="35"/>
  <c r="C10" i="35"/>
  <c r="B10" i="35"/>
  <c r="C11" i="35"/>
  <c r="B11" i="35"/>
  <c r="C12" i="35"/>
  <c r="B12" i="35"/>
  <c r="C13" i="35"/>
  <c r="B13" i="35"/>
  <c r="C14" i="35"/>
  <c r="B14" i="35"/>
  <c r="C15" i="35"/>
  <c r="B15" i="35"/>
  <c r="C16" i="35"/>
  <c r="B16" i="35"/>
  <c r="C17" i="35"/>
  <c r="B17" i="35"/>
  <c r="C18" i="35"/>
  <c r="B18" i="35"/>
  <c r="C19" i="35"/>
  <c r="B19" i="35"/>
  <c r="C20" i="35"/>
  <c r="B20" i="35"/>
  <c r="C21" i="35"/>
  <c r="B21" i="35"/>
  <c r="C22" i="35"/>
  <c r="B22" i="35"/>
  <c r="C23" i="35"/>
  <c r="B23" i="35"/>
  <c r="C24" i="35"/>
  <c r="B24" i="35"/>
  <c r="B37" i="35"/>
  <c r="B41" i="35"/>
  <c r="CG38" i="35"/>
  <c r="DM2" i="35"/>
  <c r="N3" i="7"/>
  <c r="DN2" i="35"/>
  <c r="P3" i="14"/>
  <c r="DO2" i="35"/>
  <c r="DP2" i="35"/>
  <c r="DL2" i="35"/>
  <c r="DM21" i="35"/>
  <c r="DN21" i="35"/>
  <c r="P50" i="14"/>
  <c r="DO21" i="35"/>
  <c r="DP21" i="35"/>
  <c r="N43" i="20"/>
  <c r="DQ21" i="35"/>
  <c r="DL21" i="35"/>
  <c r="DK2" i="35"/>
  <c r="DM3" i="35"/>
  <c r="N6" i="7"/>
  <c r="DN3" i="35"/>
  <c r="P18" i="14"/>
  <c r="DO3" i="35"/>
  <c r="DP3" i="35"/>
  <c r="DL3" i="35"/>
  <c r="DK3" i="35"/>
  <c r="DM4" i="35"/>
  <c r="DN4" i="35"/>
  <c r="P26" i="14"/>
  <c r="DO4" i="35"/>
  <c r="DP4" i="35"/>
  <c r="DQ4" i="35"/>
  <c r="DL4" i="35"/>
  <c r="DK4" i="35"/>
  <c r="DM5" i="35"/>
  <c r="DN5" i="35"/>
  <c r="P29" i="14"/>
  <c r="DO5" i="35"/>
  <c r="DQ5" i="35"/>
  <c r="DL5" i="35"/>
  <c r="DK5" i="35"/>
  <c r="DL6" i="35"/>
  <c r="DK6" i="35"/>
  <c r="P25" i="14"/>
  <c r="DO7" i="35"/>
  <c r="DP7" i="35"/>
  <c r="DL7" i="35"/>
  <c r="DK7" i="35"/>
  <c r="DM8" i="35"/>
  <c r="DN8" i="35"/>
  <c r="DL8" i="35"/>
  <c r="DK8" i="35"/>
  <c r="DM9" i="35"/>
  <c r="DN9" i="35"/>
  <c r="P42" i="14"/>
  <c r="DO9" i="35"/>
  <c r="DP9" i="35"/>
  <c r="DL9" i="35"/>
  <c r="DK9" i="35"/>
  <c r="DQ10" i="35"/>
  <c r="DL10" i="35"/>
  <c r="DK10" i="35"/>
  <c r="DQ11" i="35"/>
  <c r="DL11" i="35"/>
  <c r="DK11" i="35"/>
  <c r="DL12" i="35"/>
  <c r="DK12" i="35"/>
  <c r="DM13" i="35"/>
  <c r="DN13" i="35"/>
  <c r="DL13" i="35"/>
  <c r="DK13" i="35"/>
  <c r="DQ14" i="35"/>
  <c r="DL14" i="35"/>
  <c r="DK14" i="35"/>
  <c r="DL15" i="35"/>
  <c r="DK15" i="35"/>
  <c r="DL16" i="35"/>
  <c r="DK16" i="35"/>
  <c r="DM17" i="35"/>
  <c r="DN17" i="35"/>
  <c r="DL17" i="35"/>
  <c r="DK17" i="35"/>
  <c r="DM18" i="35"/>
  <c r="DN18" i="35"/>
  <c r="DL18" i="35"/>
  <c r="DK18" i="35"/>
  <c r="DL19" i="35"/>
  <c r="DK19" i="35"/>
  <c r="DK37" i="35"/>
  <c r="J3" i="5"/>
  <c r="DC2" i="35"/>
  <c r="M3" i="7"/>
  <c r="DD2" i="35"/>
  <c r="O3" i="14"/>
  <c r="DE2" i="35"/>
  <c r="DF2" i="35"/>
  <c r="DB2" i="35"/>
  <c r="DC21" i="35"/>
  <c r="DD21" i="35"/>
  <c r="O47" i="14"/>
  <c r="O50" i="14"/>
  <c r="DE21" i="35"/>
  <c r="DF21" i="35"/>
  <c r="DB21" i="35"/>
  <c r="DA2" i="35"/>
  <c r="DC3" i="35"/>
  <c r="DD3" i="35"/>
  <c r="O18" i="14"/>
  <c r="DE3" i="35"/>
  <c r="DF3" i="35"/>
  <c r="DB3" i="35"/>
  <c r="DA3" i="35"/>
  <c r="DC4" i="35"/>
  <c r="DD4" i="35"/>
  <c r="O26" i="14"/>
  <c r="DE4" i="35"/>
  <c r="DF4" i="35"/>
  <c r="DG4" i="35"/>
  <c r="DB4" i="35"/>
  <c r="DA4" i="35"/>
  <c r="DC5" i="35"/>
  <c r="DD5" i="35"/>
  <c r="O29" i="14"/>
  <c r="DE5" i="35"/>
  <c r="DG5" i="35"/>
  <c r="DB5" i="35"/>
  <c r="DA5" i="35"/>
  <c r="DB6" i="35"/>
  <c r="DA6" i="35"/>
  <c r="O25" i="14"/>
  <c r="DE7" i="35"/>
  <c r="DF7" i="35"/>
  <c r="DB7" i="35"/>
  <c r="DA7" i="35"/>
  <c r="DC8" i="35"/>
  <c r="DD8" i="35"/>
  <c r="DB8" i="35"/>
  <c r="DA8" i="35"/>
  <c r="DC9" i="35"/>
  <c r="DD9" i="35"/>
  <c r="O42" i="14"/>
  <c r="DE9" i="35"/>
  <c r="DF9" i="35"/>
  <c r="DB9" i="35"/>
  <c r="DA9" i="35"/>
  <c r="DG10" i="35"/>
  <c r="DB10" i="35"/>
  <c r="DA10" i="35"/>
  <c r="DG11" i="35"/>
  <c r="DB11" i="35"/>
  <c r="DA11" i="35"/>
  <c r="DB12" i="35"/>
  <c r="DA12" i="35"/>
  <c r="DC13" i="35"/>
  <c r="DD13" i="35"/>
  <c r="DB13" i="35"/>
  <c r="DA13" i="35"/>
  <c r="DG14" i="35"/>
  <c r="DB14" i="35"/>
  <c r="DA14" i="35"/>
  <c r="DB15" i="35"/>
  <c r="DA15" i="35"/>
  <c r="DG16" i="35"/>
  <c r="DB16" i="35"/>
  <c r="DA16" i="35"/>
  <c r="DC17" i="35"/>
  <c r="DD17" i="35"/>
  <c r="DB17" i="35"/>
  <c r="DA17" i="35"/>
  <c r="DC18" i="35"/>
  <c r="DD18" i="35"/>
  <c r="DB18" i="35"/>
  <c r="DA18" i="35"/>
  <c r="DB19" i="35"/>
  <c r="DA19" i="35"/>
  <c r="DA37" i="35"/>
  <c r="DK36" i="35"/>
  <c r="DA36" i="35"/>
  <c r="CQ36" i="35"/>
  <c r="CG36" i="35"/>
  <c r="BW36" i="35"/>
  <c r="BM36" i="35"/>
  <c r="BC36" i="35"/>
  <c r="AS36" i="35"/>
  <c r="AI36" i="35"/>
  <c r="Z36" i="35"/>
  <c r="R36" i="35"/>
  <c r="J36" i="35"/>
  <c r="B36" i="35"/>
  <c r="DK35" i="35"/>
  <c r="DA35" i="35"/>
  <c r="DK34" i="35"/>
  <c r="DA34" i="35"/>
  <c r="CQ34" i="35"/>
  <c r="CG34" i="35"/>
  <c r="BW34" i="35"/>
  <c r="BM34" i="35"/>
  <c r="BC34" i="35"/>
  <c r="AS34" i="35"/>
  <c r="AI34" i="35"/>
  <c r="Z34" i="35"/>
  <c r="R34" i="35"/>
  <c r="J34" i="35"/>
  <c r="B34" i="35"/>
  <c r="DK33" i="35"/>
  <c r="DA33" i="35"/>
  <c r="CQ33" i="35"/>
  <c r="CG33" i="35"/>
  <c r="BW33" i="35"/>
  <c r="BM33" i="35"/>
  <c r="BC33" i="35"/>
  <c r="AS33" i="35"/>
  <c r="AI33" i="35"/>
  <c r="Z33" i="35"/>
  <c r="R33" i="35"/>
  <c r="J33" i="35"/>
  <c r="B33" i="35"/>
  <c r="AZ2" i="33"/>
  <c r="BA2" i="33"/>
  <c r="BB2" i="33"/>
  <c r="BC2" i="33"/>
  <c r="AY2" i="33"/>
  <c r="AZ3" i="33"/>
  <c r="BA3" i="33"/>
  <c r="BB3" i="33"/>
  <c r="BC3" i="33"/>
  <c r="AY3" i="33"/>
  <c r="AZ4" i="33"/>
  <c r="BA4" i="33"/>
  <c r="BB4" i="33"/>
  <c r="BC4" i="33"/>
  <c r="AY4" i="33"/>
  <c r="AZ5" i="33"/>
  <c r="BA5" i="33"/>
  <c r="BB5" i="33"/>
  <c r="AY5" i="33"/>
  <c r="BB6" i="33"/>
  <c r="BC6" i="33"/>
  <c r="AY6" i="33"/>
  <c r="AY14" i="33"/>
  <c r="AZ7" i="33"/>
  <c r="BA7" i="33"/>
  <c r="BB7" i="33"/>
  <c r="BC7" i="33"/>
  <c r="AY7" i="33"/>
  <c r="AZ10" i="33"/>
  <c r="BA10" i="33"/>
  <c r="AY10" i="33"/>
  <c r="AZ8" i="33"/>
  <c r="BA8" i="33"/>
  <c r="AY8" i="33"/>
  <c r="AY13" i="33"/>
  <c r="AY15" i="33"/>
  <c r="AZ11" i="33"/>
  <c r="BA11" i="33"/>
  <c r="AY11" i="33"/>
  <c r="AZ12" i="33"/>
  <c r="BA12" i="33"/>
  <c r="AY12" i="33"/>
  <c r="AY9" i="33"/>
  <c r="AY23" i="33"/>
  <c r="AR2" i="33"/>
  <c r="AS2" i="33"/>
  <c r="AT2" i="33"/>
  <c r="AU2" i="33"/>
  <c r="AQ2" i="33"/>
  <c r="AR3" i="33"/>
  <c r="AS3" i="33"/>
  <c r="P17" i="10"/>
  <c r="P11" i="12"/>
  <c r="P17" i="14"/>
  <c r="AT3" i="33"/>
  <c r="AU3" i="33"/>
  <c r="AQ3" i="33"/>
  <c r="AR4" i="33"/>
  <c r="AS4" i="33"/>
  <c r="AT4" i="33"/>
  <c r="AU4" i="33"/>
  <c r="AQ4" i="33"/>
  <c r="AR5" i="33"/>
  <c r="AS5" i="33"/>
  <c r="AT5" i="33"/>
  <c r="AQ5" i="33"/>
  <c r="AT6" i="33"/>
  <c r="AU6" i="33"/>
  <c r="AQ6" i="33"/>
  <c r="AQ14" i="33"/>
  <c r="AR7" i="33"/>
  <c r="AS7" i="33"/>
  <c r="AT7" i="33"/>
  <c r="AU7" i="33"/>
  <c r="AQ7" i="33"/>
  <c r="AR10" i="33"/>
  <c r="AS10" i="33"/>
  <c r="AQ10" i="33"/>
  <c r="AR8" i="33"/>
  <c r="AS8" i="33"/>
  <c r="AQ8" i="33"/>
  <c r="AQ13" i="33"/>
  <c r="AQ15" i="33"/>
  <c r="AR11" i="33"/>
  <c r="AS11" i="33"/>
  <c r="AQ11" i="33"/>
  <c r="AR12" i="33"/>
  <c r="AS12" i="33"/>
  <c r="AQ12" i="33"/>
  <c r="AQ9" i="33"/>
  <c r="AQ23" i="33"/>
  <c r="AJ2" i="33"/>
  <c r="AK2" i="33"/>
  <c r="AL2" i="33"/>
  <c r="AM2" i="33"/>
  <c r="AI2" i="33"/>
  <c r="AJ3" i="33"/>
  <c r="AK3" i="33"/>
  <c r="O17" i="10"/>
  <c r="O11" i="12"/>
  <c r="O17" i="14"/>
  <c r="AL3" i="33"/>
  <c r="AM3" i="33"/>
  <c r="AI3" i="33"/>
  <c r="AJ4" i="33"/>
  <c r="AK4" i="33"/>
  <c r="AL4" i="33"/>
  <c r="AM4" i="33"/>
  <c r="AI4" i="33"/>
  <c r="AJ5" i="33"/>
  <c r="AK5" i="33"/>
  <c r="AL5" i="33"/>
  <c r="AI5" i="33"/>
  <c r="AL6" i="33"/>
  <c r="AM6" i="33"/>
  <c r="AI6" i="33"/>
  <c r="AI14" i="33"/>
  <c r="AJ7" i="33"/>
  <c r="AK7" i="33"/>
  <c r="AL7" i="33"/>
  <c r="AM7" i="33"/>
  <c r="AI7" i="33"/>
  <c r="AJ10" i="33"/>
  <c r="AK10" i="33"/>
  <c r="AI10" i="33"/>
  <c r="AJ8" i="33"/>
  <c r="AK8" i="33"/>
  <c r="AI8" i="33"/>
  <c r="AI13" i="33"/>
  <c r="AI15" i="33"/>
  <c r="AJ11" i="33"/>
  <c r="AK11" i="33"/>
  <c r="AI11" i="33"/>
  <c r="AJ12" i="33"/>
  <c r="AK12" i="33"/>
  <c r="AI12" i="33"/>
  <c r="AI9" i="33"/>
  <c r="AI23" i="33"/>
  <c r="AA2" i="33"/>
  <c r="AA20" i="33"/>
  <c r="Z2" i="33"/>
  <c r="AA3" i="33"/>
  <c r="Z3" i="33"/>
  <c r="AA4" i="33"/>
  <c r="Z4" i="33"/>
  <c r="AA5" i="33"/>
  <c r="Z5" i="33"/>
  <c r="AA6" i="33"/>
  <c r="Z6" i="33"/>
  <c r="AA14" i="33"/>
  <c r="Z14" i="33"/>
  <c r="AA7" i="33"/>
  <c r="Z7" i="33"/>
  <c r="AA10" i="33"/>
  <c r="Z10" i="33"/>
  <c r="AA8" i="33"/>
  <c r="Z8" i="33"/>
  <c r="AA13" i="33"/>
  <c r="Z13" i="33"/>
  <c r="AA15" i="33"/>
  <c r="Z15" i="33"/>
  <c r="AA11" i="33"/>
  <c r="Z11" i="33"/>
  <c r="AA12" i="33"/>
  <c r="Z12" i="33"/>
  <c r="AA9" i="33"/>
  <c r="Z9" i="33"/>
  <c r="Z23" i="33"/>
  <c r="S2" i="33"/>
  <c r="S20" i="33"/>
  <c r="R2" i="33"/>
  <c r="S3" i="33"/>
  <c r="R3" i="33"/>
  <c r="S4" i="33"/>
  <c r="R4" i="33"/>
  <c r="S5" i="33"/>
  <c r="R5" i="33"/>
  <c r="S6" i="33"/>
  <c r="R6" i="33"/>
  <c r="S14" i="33"/>
  <c r="R14" i="33"/>
  <c r="S7" i="33"/>
  <c r="R7" i="33"/>
  <c r="S10" i="33"/>
  <c r="R10" i="33"/>
  <c r="S8" i="33"/>
  <c r="R8" i="33"/>
  <c r="S13" i="33"/>
  <c r="R13" i="33"/>
  <c r="S15" i="33"/>
  <c r="R15" i="33"/>
  <c r="S11" i="33"/>
  <c r="R11" i="33"/>
  <c r="S12" i="33"/>
  <c r="R12" i="33"/>
  <c r="S9" i="33"/>
  <c r="R9" i="33"/>
  <c r="R23" i="33"/>
  <c r="K2" i="33"/>
  <c r="K20" i="33"/>
  <c r="J2" i="33"/>
  <c r="K3" i="33"/>
  <c r="J3" i="33"/>
  <c r="K4" i="33"/>
  <c r="J4" i="33"/>
  <c r="K5" i="33"/>
  <c r="J5" i="33"/>
  <c r="K6" i="33"/>
  <c r="J6" i="33"/>
  <c r="K15" i="33"/>
  <c r="J15" i="33"/>
  <c r="K7" i="33"/>
  <c r="J7" i="33"/>
  <c r="K8" i="33"/>
  <c r="J8" i="33"/>
  <c r="K9" i="33"/>
  <c r="J9" i="33"/>
  <c r="K10" i="33"/>
  <c r="J10" i="33"/>
  <c r="K13" i="33"/>
  <c r="J13" i="33"/>
  <c r="K14" i="33"/>
  <c r="J14" i="33"/>
  <c r="K11" i="33"/>
  <c r="J11" i="33"/>
  <c r="K12" i="33"/>
  <c r="J12" i="33"/>
  <c r="J23" i="33"/>
  <c r="C2" i="33"/>
  <c r="C20" i="33"/>
  <c r="B2" i="33"/>
  <c r="C4" i="33"/>
  <c r="B4" i="33"/>
  <c r="C5" i="33"/>
  <c r="B5" i="33"/>
  <c r="C3" i="33"/>
  <c r="B3" i="33"/>
  <c r="C6" i="33"/>
  <c r="B6" i="33"/>
  <c r="C7" i="33"/>
  <c r="B7" i="33"/>
  <c r="C8" i="33"/>
  <c r="B8" i="33"/>
  <c r="C9" i="33"/>
  <c r="B9" i="33"/>
  <c r="C14" i="33"/>
  <c r="B14" i="33"/>
  <c r="C15" i="33"/>
  <c r="B15" i="33"/>
  <c r="C10" i="33"/>
  <c r="B10" i="33"/>
  <c r="C11" i="33"/>
  <c r="B11" i="33"/>
  <c r="C12" i="33"/>
  <c r="B12" i="33"/>
  <c r="C16" i="33"/>
  <c r="B16" i="33"/>
  <c r="C13" i="33"/>
  <c r="B13" i="33"/>
  <c r="B23" i="33"/>
  <c r="AY22" i="33"/>
  <c r="AQ22" i="33"/>
  <c r="AI22" i="33"/>
  <c r="Z22" i="33"/>
  <c r="R22" i="33"/>
  <c r="J22" i="33"/>
  <c r="B22" i="33"/>
  <c r="Z21" i="33"/>
  <c r="R21" i="33"/>
  <c r="J21" i="33"/>
  <c r="B21" i="33"/>
  <c r="BC20" i="33"/>
  <c r="BB20" i="33"/>
  <c r="BA20" i="33"/>
  <c r="AZ20" i="33"/>
  <c r="AY20" i="33"/>
  <c r="AU20" i="33"/>
  <c r="AT20" i="33"/>
  <c r="AS20" i="33"/>
  <c r="AR20" i="33"/>
  <c r="AQ20" i="33"/>
  <c r="AM20" i="33"/>
  <c r="AL20" i="33"/>
  <c r="AK20" i="33"/>
  <c r="AJ20" i="33"/>
  <c r="AI20" i="33"/>
  <c r="AY16" i="33"/>
  <c r="AX16" i="33"/>
  <c r="AQ16" i="33"/>
  <c r="AP16" i="33"/>
  <c r="AI16" i="33"/>
  <c r="AH16" i="33"/>
  <c r="AA16" i="33"/>
  <c r="Z16" i="33"/>
  <c r="S16" i="33"/>
  <c r="K16" i="33"/>
  <c r="AX15" i="33"/>
  <c r="AP15" i="33"/>
  <c r="AH15" i="33"/>
  <c r="AX14" i="33"/>
  <c r="AP14" i="33"/>
  <c r="AH14" i="33"/>
  <c r="AX13" i="33"/>
  <c r="AP13" i="33"/>
  <c r="AH13" i="33"/>
  <c r="AX12" i="33"/>
  <c r="AP12" i="33"/>
  <c r="AH12" i="33"/>
  <c r="AX11" i="33"/>
  <c r="AP11" i="33"/>
  <c r="AH11" i="33"/>
  <c r="AX10" i="33"/>
  <c r="AP10" i="33"/>
  <c r="AH10" i="33"/>
  <c r="AX9" i="33"/>
  <c r="AP9" i="33"/>
  <c r="AH9" i="33"/>
  <c r="AX8" i="33"/>
  <c r="AP8" i="33"/>
  <c r="AH8" i="33"/>
  <c r="AX7" i="33"/>
  <c r="AP7" i="33"/>
  <c r="AH7" i="33"/>
  <c r="AX6" i="33"/>
  <c r="AP6" i="33"/>
  <c r="AH6" i="33"/>
  <c r="AX5" i="33"/>
  <c r="AP5" i="33"/>
  <c r="AH5" i="33"/>
  <c r="AX4" i="33"/>
  <c r="AP4" i="33"/>
  <c r="AH4" i="33"/>
  <c r="AX3" i="33"/>
  <c r="AP3" i="33"/>
  <c r="AH3" i="33"/>
  <c r="AX2" i="33"/>
  <c r="AP2" i="33"/>
  <c r="AH2" i="33"/>
  <c r="O104" i="30"/>
  <c r="N104" i="30"/>
  <c r="M104" i="30"/>
  <c r="L104" i="30"/>
  <c r="O3" i="23"/>
  <c r="O5"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4" i="23"/>
  <c r="O41" i="23"/>
  <c r="O29" i="30"/>
  <c r="O103" i="30"/>
  <c r="N3" i="22"/>
  <c r="N3" i="23"/>
  <c r="N5" i="23"/>
  <c r="N7" i="23"/>
  <c r="N8" i="23"/>
  <c r="N9" i="23"/>
  <c r="N10" i="23"/>
  <c r="N11" i="23"/>
  <c r="N12" i="23"/>
  <c r="N13" i="23"/>
  <c r="N14" i="23"/>
  <c r="N15" i="23"/>
  <c r="N16" i="23"/>
  <c r="N17" i="23"/>
  <c r="N18" i="23"/>
  <c r="N19" i="23"/>
  <c r="N20" i="23"/>
  <c r="N21" i="23"/>
  <c r="N22" i="23"/>
  <c r="N23" i="23"/>
  <c r="N24" i="23"/>
  <c r="N25" i="23"/>
  <c r="N26" i="23"/>
  <c r="N27" i="23"/>
  <c r="N28" i="23"/>
  <c r="N29" i="23"/>
  <c r="N30" i="23"/>
  <c r="N31" i="23"/>
  <c r="N32" i="23"/>
  <c r="N34" i="23"/>
  <c r="N41" i="23"/>
  <c r="N29" i="30"/>
  <c r="N103" i="30"/>
  <c r="M39" i="22"/>
  <c r="M3" i="23"/>
  <c r="M5"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4" i="23"/>
  <c r="M41" i="23"/>
  <c r="M29" i="30"/>
  <c r="M103" i="30"/>
  <c r="L3" i="23"/>
  <c r="L5"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4" i="23"/>
  <c r="L41" i="23"/>
  <c r="L29" i="30"/>
  <c r="L103" i="30"/>
  <c r="K3" i="23"/>
  <c r="K5" i="23"/>
  <c r="K7" i="23"/>
  <c r="K8" i="23"/>
  <c r="K9" i="23"/>
  <c r="K10" i="23"/>
  <c r="K11" i="23"/>
  <c r="K12" i="23"/>
  <c r="K13" i="23"/>
  <c r="K14" i="23"/>
  <c r="K15" i="23"/>
  <c r="K16" i="23"/>
  <c r="K17" i="23"/>
  <c r="K18" i="23"/>
  <c r="K19" i="23"/>
  <c r="K20" i="23"/>
  <c r="K21" i="23"/>
  <c r="J22" i="22"/>
  <c r="K22" i="22"/>
  <c r="K22" i="23"/>
  <c r="K23" i="23"/>
  <c r="K24" i="23"/>
  <c r="K25" i="23"/>
  <c r="K26" i="23"/>
  <c r="K27" i="23"/>
  <c r="K28" i="23"/>
  <c r="K29" i="23"/>
  <c r="K30" i="23"/>
  <c r="K31" i="23"/>
  <c r="K32" i="23"/>
  <c r="K34" i="23"/>
  <c r="K41" i="23"/>
  <c r="K29" i="30"/>
  <c r="K103" i="30"/>
  <c r="J3" i="23"/>
  <c r="J5" i="23"/>
  <c r="J7" i="23"/>
  <c r="J8" i="23"/>
  <c r="J9" i="23"/>
  <c r="J10" i="23"/>
  <c r="J11" i="23"/>
  <c r="J12" i="23"/>
  <c r="J13" i="23"/>
  <c r="J14" i="23"/>
  <c r="J15" i="23"/>
  <c r="J16" i="23"/>
  <c r="J17" i="23"/>
  <c r="J18" i="23"/>
  <c r="J19" i="23"/>
  <c r="J20" i="23"/>
  <c r="J21" i="23"/>
  <c r="J22" i="23"/>
  <c r="J23" i="23"/>
  <c r="J24" i="23"/>
  <c r="J25" i="23"/>
  <c r="J26" i="23"/>
  <c r="J27" i="23"/>
  <c r="J28" i="23"/>
  <c r="J29" i="23"/>
  <c r="J30" i="23"/>
  <c r="J31" i="23"/>
  <c r="J32" i="23"/>
  <c r="J34" i="23"/>
  <c r="J41" i="23"/>
  <c r="J29" i="30"/>
  <c r="J103" i="30"/>
  <c r="I3" i="23"/>
  <c r="I5" i="23"/>
  <c r="I7" i="23"/>
  <c r="I8" i="23"/>
  <c r="I9" i="23"/>
  <c r="I10" i="23"/>
  <c r="I11" i="23"/>
  <c r="I12" i="23"/>
  <c r="I13" i="23"/>
  <c r="I14" i="23"/>
  <c r="I15" i="23"/>
  <c r="I16" i="23"/>
  <c r="I17" i="23"/>
  <c r="I18" i="23"/>
  <c r="I19" i="23"/>
  <c r="I20" i="23"/>
  <c r="I21" i="23"/>
  <c r="I22" i="23"/>
  <c r="I23" i="23"/>
  <c r="I24" i="23"/>
  <c r="I25" i="23"/>
  <c r="I26" i="23"/>
  <c r="I27" i="23"/>
  <c r="I28" i="23"/>
  <c r="I29" i="23"/>
  <c r="I30" i="23"/>
  <c r="I31" i="23"/>
  <c r="I32" i="23"/>
  <c r="I34" i="23"/>
  <c r="I41" i="23"/>
  <c r="I29" i="30"/>
  <c r="I103" i="30"/>
  <c r="H3" i="23"/>
  <c r="H5" i="23"/>
  <c r="H7" i="23"/>
  <c r="H8"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41" i="23"/>
  <c r="H29" i="30"/>
  <c r="H103" i="30"/>
  <c r="G3" i="23"/>
  <c r="G5" i="23"/>
  <c r="G7" i="23"/>
  <c r="G8" i="23"/>
  <c r="G9" i="23"/>
  <c r="G10" i="23"/>
  <c r="G11" i="23"/>
  <c r="G12" i="23"/>
  <c r="G13" i="23"/>
  <c r="G14" i="23"/>
  <c r="G15" i="23"/>
  <c r="G16" i="23"/>
  <c r="G17" i="23"/>
  <c r="G18" i="23"/>
  <c r="G19" i="23"/>
  <c r="G20" i="23"/>
  <c r="G21" i="23"/>
  <c r="G22" i="23"/>
  <c r="G23" i="23"/>
  <c r="G24" i="23"/>
  <c r="G25" i="23"/>
  <c r="G26" i="23"/>
  <c r="G28" i="23"/>
  <c r="G29" i="23"/>
  <c r="G30" i="23"/>
  <c r="G31" i="23"/>
  <c r="G32" i="23"/>
  <c r="G33" i="23"/>
  <c r="G35" i="23"/>
  <c r="G41" i="23"/>
  <c r="G29" i="30"/>
  <c r="G103" i="30"/>
  <c r="F3" i="23"/>
  <c r="F5" i="23"/>
  <c r="F7" i="23"/>
  <c r="F8" i="23"/>
  <c r="F9" i="23"/>
  <c r="F10" i="23"/>
  <c r="F11" i="23"/>
  <c r="F12" i="23"/>
  <c r="F13" i="23"/>
  <c r="F14" i="23"/>
  <c r="F15" i="23"/>
  <c r="F16" i="23"/>
  <c r="F17" i="23"/>
  <c r="F18" i="23"/>
  <c r="F20" i="23"/>
  <c r="F41" i="23"/>
  <c r="F29" i="30"/>
  <c r="F103" i="30"/>
  <c r="E3" i="23"/>
  <c r="E5" i="23"/>
  <c r="E6" i="23"/>
  <c r="E7" i="23"/>
  <c r="E8" i="23"/>
  <c r="E9" i="23"/>
  <c r="E10" i="23"/>
  <c r="E11" i="23"/>
  <c r="E12" i="23"/>
  <c r="E13" i="23"/>
  <c r="E14" i="23"/>
  <c r="E15" i="23"/>
  <c r="E16" i="23"/>
  <c r="E17" i="23"/>
  <c r="E18" i="23"/>
  <c r="E20" i="23"/>
  <c r="E41" i="23"/>
  <c r="E29" i="30"/>
  <c r="E103" i="30"/>
  <c r="D4" i="23"/>
  <c r="D5" i="23"/>
  <c r="D6" i="23"/>
  <c r="D7" i="23"/>
  <c r="D8" i="23"/>
  <c r="D9" i="23"/>
  <c r="D10" i="23"/>
  <c r="D11" i="23"/>
  <c r="D12" i="23"/>
  <c r="D13" i="23"/>
  <c r="D15" i="23"/>
  <c r="D16" i="23"/>
  <c r="D17" i="23"/>
  <c r="D18" i="23"/>
  <c r="D20" i="23"/>
  <c r="D41" i="23"/>
  <c r="D29" i="30"/>
  <c r="D103" i="30"/>
  <c r="C4" i="23"/>
  <c r="C5" i="23"/>
  <c r="C6" i="23"/>
  <c r="C7" i="23"/>
  <c r="C8" i="23"/>
  <c r="C9" i="23"/>
  <c r="C10" i="23"/>
  <c r="C11" i="23"/>
  <c r="C12" i="23"/>
  <c r="C13" i="23"/>
  <c r="C15" i="23"/>
  <c r="C16" i="23"/>
  <c r="C17" i="23"/>
  <c r="C18" i="23"/>
  <c r="C20" i="23"/>
  <c r="C41" i="23"/>
  <c r="C29" i="30"/>
  <c r="C103" i="30"/>
  <c r="B4" i="23"/>
  <c r="B5" i="23"/>
  <c r="B6" i="23"/>
  <c r="B7" i="23"/>
  <c r="B8" i="23"/>
  <c r="B9" i="23"/>
  <c r="B10" i="23"/>
  <c r="B11" i="23"/>
  <c r="B12" i="23"/>
  <c r="B13" i="23"/>
  <c r="B15" i="23"/>
  <c r="B16" i="23"/>
  <c r="B17" i="23"/>
  <c r="B18" i="23"/>
  <c r="B20" i="23"/>
  <c r="B41" i="23"/>
  <c r="B29" i="30"/>
  <c r="B103" i="30"/>
  <c r="O43" i="20"/>
  <c r="O3" i="21"/>
  <c r="O4" i="21"/>
  <c r="O9" i="21"/>
  <c r="O12" i="21"/>
  <c r="N13" i="20"/>
  <c r="O13" i="20"/>
  <c r="O13" i="21"/>
  <c r="O16" i="20"/>
  <c r="O16" i="21"/>
  <c r="O17" i="20"/>
  <c r="O17" i="21"/>
  <c r="O19" i="20"/>
  <c r="O18" i="21"/>
  <c r="O20" i="20"/>
  <c r="O19" i="21"/>
  <c r="O20" i="21"/>
  <c r="O23" i="20"/>
  <c r="O22" i="21"/>
  <c r="O27" i="20"/>
  <c r="O26" i="21"/>
  <c r="O27" i="21"/>
  <c r="O28" i="20"/>
  <c r="O28" i="21"/>
  <c r="O45" i="21"/>
  <c r="O28" i="30"/>
  <c r="O102" i="30"/>
  <c r="N3" i="21"/>
  <c r="N4" i="21"/>
  <c r="N9" i="21"/>
  <c r="N12" i="21"/>
  <c r="N13" i="21"/>
  <c r="N16" i="21"/>
  <c r="N17" i="21"/>
  <c r="N18" i="21"/>
  <c r="N19" i="21"/>
  <c r="N20" i="21"/>
  <c r="N22" i="21"/>
  <c r="N26" i="21"/>
  <c r="N27" i="21"/>
  <c r="N28" i="21"/>
  <c r="N45" i="21"/>
  <c r="N28" i="30"/>
  <c r="N102" i="30"/>
  <c r="M43" i="20"/>
  <c r="M3" i="21"/>
  <c r="M4" i="21"/>
  <c r="M9" i="21"/>
  <c r="M12" i="21"/>
  <c r="M13" i="21"/>
  <c r="M16" i="21"/>
  <c r="M18" i="21"/>
  <c r="M19" i="21"/>
  <c r="M20" i="21"/>
  <c r="M22" i="21"/>
  <c r="M26" i="21"/>
  <c r="M27" i="21"/>
  <c r="M28" i="21"/>
  <c r="M45" i="21"/>
  <c r="M28" i="30"/>
  <c r="M102" i="30"/>
  <c r="L43" i="20"/>
  <c r="L3" i="21"/>
  <c r="L4" i="21"/>
  <c r="L9" i="21"/>
  <c r="L12" i="21"/>
  <c r="L13" i="21"/>
  <c r="L16" i="21"/>
  <c r="L18" i="21"/>
  <c r="L19" i="21"/>
  <c r="L20" i="21"/>
  <c r="L22" i="21"/>
  <c r="L23" i="21"/>
  <c r="L26" i="21"/>
  <c r="L27" i="21"/>
  <c r="L28" i="21"/>
  <c r="L45" i="21"/>
  <c r="L28" i="30"/>
  <c r="L102" i="30"/>
  <c r="K43" i="20"/>
  <c r="K3" i="21"/>
  <c r="K4" i="21"/>
  <c r="K9" i="21"/>
  <c r="K12" i="21"/>
  <c r="K13" i="21"/>
  <c r="K16" i="20"/>
  <c r="K16" i="21"/>
  <c r="K18" i="21"/>
  <c r="K19" i="21"/>
  <c r="K20" i="21"/>
  <c r="K22" i="21"/>
  <c r="K23" i="21"/>
  <c r="K26" i="21"/>
  <c r="K27" i="21"/>
  <c r="K28" i="21"/>
  <c r="K45" i="21"/>
  <c r="K28" i="30"/>
  <c r="K102" i="30"/>
  <c r="J43" i="20"/>
  <c r="J3" i="21"/>
  <c r="J4" i="21"/>
  <c r="J9" i="21"/>
  <c r="J12" i="21"/>
  <c r="J13" i="21"/>
  <c r="J16" i="21"/>
  <c r="J18" i="21"/>
  <c r="J19" i="21"/>
  <c r="J20" i="21"/>
  <c r="J22" i="21"/>
  <c r="J23" i="21"/>
  <c r="J26" i="21"/>
  <c r="J27" i="21"/>
  <c r="J45" i="21"/>
  <c r="J28" i="30"/>
  <c r="J102" i="30"/>
  <c r="I43" i="20"/>
  <c r="I3" i="21"/>
  <c r="I4" i="21"/>
  <c r="I9" i="21"/>
  <c r="I12" i="21"/>
  <c r="I14" i="21"/>
  <c r="I16" i="21"/>
  <c r="I18" i="21"/>
  <c r="I19" i="21"/>
  <c r="I20" i="21"/>
  <c r="I22" i="21"/>
  <c r="I23" i="21"/>
  <c r="I26" i="21"/>
  <c r="I27" i="21"/>
  <c r="I45" i="21"/>
  <c r="I28" i="30"/>
  <c r="I102" i="30"/>
  <c r="H43" i="20"/>
  <c r="H3" i="21"/>
  <c r="H5" i="21"/>
  <c r="H9" i="21"/>
  <c r="H12" i="21"/>
  <c r="H14" i="21"/>
  <c r="H16" i="21"/>
  <c r="H18" i="21"/>
  <c r="H19" i="21"/>
  <c r="H20" i="21"/>
  <c r="H22" i="21"/>
  <c r="H23" i="21"/>
  <c r="H26" i="21"/>
  <c r="H27" i="21"/>
  <c r="H45" i="21"/>
  <c r="H28" i="30"/>
  <c r="H102" i="30"/>
  <c r="G43" i="20"/>
  <c r="G3" i="21"/>
  <c r="G5" i="21"/>
  <c r="G6" i="21"/>
  <c r="G9" i="21"/>
  <c r="G10" i="21"/>
  <c r="G12" i="21"/>
  <c r="G15" i="21"/>
  <c r="G16" i="21"/>
  <c r="G18" i="21"/>
  <c r="G19" i="21"/>
  <c r="G20" i="21"/>
  <c r="G21" i="21"/>
  <c r="G22" i="21"/>
  <c r="G23" i="21"/>
  <c r="G26" i="21"/>
  <c r="G27" i="21"/>
  <c r="G45" i="21"/>
  <c r="G28" i="30"/>
  <c r="G102" i="30"/>
  <c r="F43" i="20"/>
  <c r="F3" i="21"/>
  <c r="F7" i="21"/>
  <c r="F9" i="21"/>
  <c r="F10" i="21"/>
  <c r="F12" i="21"/>
  <c r="F13" i="21"/>
  <c r="F15" i="21"/>
  <c r="F16" i="21"/>
  <c r="F18" i="21"/>
  <c r="F19" i="21"/>
  <c r="F21" i="21"/>
  <c r="F22" i="21"/>
  <c r="F23" i="21"/>
  <c r="F26" i="21"/>
  <c r="F27" i="21"/>
  <c r="F33" i="21"/>
  <c r="F45" i="21"/>
  <c r="F28" i="30"/>
  <c r="F102" i="30"/>
  <c r="E43" i="20"/>
  <c r="E3" i="21"/>
  <c r="E7" i="21"/>
  <c r="E8" i="21"/>
  <c r="E9" i="21"/>
  <c r="E11" i="21"/>
  <c r="E12" i="21"/>
  <c r="E13" i="21"/>
  <c r="E16" i="21"/>
  <c r="E19" i="21"/>
  <c r="E22" i="21"/>
  <c r="E24" i="21"/>
  <c r="E26" i="21"/>
  <c r="E27" i="21"/>
  <c r="E34" i="21"/>
  <c r="E45" i="21"/>
  <c r="E28" i="30"/>
  <c r="E102" i="30"/>
  <c r="D43" i="20"/>
  <c r="D3" i="21"/>
  <c r="D7" i="21"/>
  <c r="D8" i="21"/>
  <c r="D9" i="21"/>
  <c r="D11" i="21"/>
  <c r="D12" i="21"/>
  <c r="D13" i="21"/>
  <c r="D16" i="21"/>
  <c r="D19" i="21"/>
  <c r="D22" i="21"/>
  <c r="D24" i="21"/>
  <c r="D25" i="21"/>
  <c r="D26" i="21"/>
  <c r="D30" i="21"/>
  <c r="D31" i="21"/>
  <c r="D45" i="21"/>
  <c r="D28" i="30"/>
  <c r="D102" i="30"/>
  <c r="C43" i="20"/>
  <c r="C3" i="21"/>
  <c r="C7" i="21"/>
  <c r="C8" i="21"/>
  <c r="C9" i="21"/>
  <c r="C11" i="21"/>
  <c r="C12" i="21"/>
  <c r="C13" i="21"/>
  <c r="C16" i="21"/>
  <c r="C19" i="21"/>
  <c r="C22" i="21"/>
  <c r="C24" i="21"/>
  <c r="C25" i="21"/>
  <c r="C26" i="21"/>
  <c r="C30" i="21"/>
  <c r="C31" i="21"/>
  <c r="C45" i="21"/>
  <c r="C28" i="30"/>
  <c r="C102" i="30"/>
  <c r="B43" i="20"/>
  <c r="B3" i="21"/>
  <c r="B8" i="21"/>
  <c r="B9" i="21"/>
  <c r="B11" i="21"/>
  <c r="B12" i="21"/>
  <c r="B13" i="21"/>
  <c r="B16" i="21"/>
  <c r="B19" i="21"/>
  <c r="B22" i="21"/>
  <c r="B24" i="21"/>
  <c r="B25" i="21"/>
  <c r="B26" i="21"/>
  <c r="B29" i="21"/>
  <c r="B30" i="21"/>
  <c r="B31" i="21"/>
  <c r="B32" i="21"/>
  <c r="B35" i="21"/>
  <c r="B45" i="21"/>
  <c r="B28" i="30"/>
  <c r="B102" i="30"/>
  <c r="O3" i="18"/>
  <c r="O12" i="18"/>
  <c r="O13" i="18"/>
  <c r="O16" i="18"/>
  <c r="O19" i="18"/>
  <c r="O21" i="18"/>
  <c r="O22" i="18"/>
  <c r="O23" i="18"/>
  <c r="O24" i="18"/>
  <c r="O25" i="18"/>
  <c r="O32" i="18"/>
  <c r="O27" i="30"/>
  <c r="O101" i="30"/>
  <c r="N3" i="18"/>
  <c r="N12" i="18"/>
  <c r="N13" i="18"/>
  <c r="N16" i="18"/>
  <c r="N19" i="18"/>
  <c r="N21" i="18"/>
  <c r="M22" i="17"/>
  <c r="N22" i="17"/>
  <c r="N22" i="18"/>
  <c r="M23" i="17"/>
  <c r="N23" i="17"/>
  <c r="N23" i="18"/>
  <c r="M24" i="17"/>
  <c r="N24" i="17"/>
  <c r="N24" i="18"/>
  <c r="M25" i="17"/>
  <c r="N25" i="17"/>
  <c r="N25" i="18"/>
  <c r="N32" i="18"/>
  <c r="N27" i="30"/>
  <c r="N101" i="30"/>
  <c r="M3" i="18"/>
  <c r="M12" i="18"/>
  <c r="M13" i="18"/>
  <c r="M16" i="18"/>
  <c r="M19" i="18"/>
  <c r="M21" i="18"/>
  <c r="M22" i="18"/>
  <c r="M23" i="18"/>
  <c r="M24" i="18"/>
  <c r="M25" i="18"/>
  <c r="M32" i="18"/>
  <c r="M27" i="30"/>
  <c r="M101" i="30"/>
  <c r="L3" i="17"/>
  <c r="L3" i="18"/>
  <c r="L12" i="18"/>
  <c r="L13" i="18"/>
  <c r="L16" i="18"/>
  <c r="L19" i="18"/>
  <c r="L21" i="18"/>
  <c r="L22" i="18"/>
  <c r="L23" i="18"/>
  <c r="L24" i="18"/>
  <c r="L25" i="18"/>
  <c r="L32" i="18"/>
  <c r="L27" i="30"/>
  <c r="L101" i="30"/>
  <c r="K3" i="18"/>
  <c r="K4" i="17"/>
  <c r="K4" i="18"/>
  <c r="K12" i="18"/>
  <c r="K13" i="18"/>
  <c r="K16" i="18"/>
  <c r="K19" i="18"/>
  <c r="K21" i="18"/>
  <c r="K22" i="18"/>
  <c r="K23" i="18"/>
  <c r="K24" i="18"/>
  <c r="K25" i="18"/>
  <c r="K32" i="18"/>
  <c r="K27" i="30"/>
  <c r="K101" i="30"/>
  <c r="J3" i="18"/>
  <c r="J4" i="18"/>
  <c r="J12" i="18"/>
  <c r="J13" i="18"/>
  <c r="J16" i="18"/>
  <c r="J19" i="18"/>
  <c r="J21" i="18"/>
  <c r="J22" i="18"/>
  <c r="J23" i="18"/>
  <c r="J24" i="18"/>
  <c r="J25" i="18"/>
  <c r="J32" i="18"/>
  <c r="J27" i="30"/>
  <c r="J101" i="30"/>
  <c r="I4" i="18"/>
  <c r="I9" i="18"/>
  <c r="I12" i="18"/>
  <c r="I13" i="18"/>
  <c r="I16" i="18"/>
  <c r="I19" i="18"/>
  <c r="I21" i="18"/>
  <c r="I22" i="18"/>
  <c r="I23" i="18"/>
  <c r="I24" i="18"/>
  <c r="I25" i="18"/>
  <c r="I32" i="18"/>
  <c r="I27" i="30"/>
  <c r="I101" i="30"/>
  <c r="H4" i="18"/>
  <c r="H9" i="18"/>
  <c r="H12" i="18"/>
  <c r="H13" i="18"/>
  <c r="H16" i="18"/>
  <c r="H19" i="18"/>
  <c r="H21" i="18"/>
  <c r="H22" i="18"/>
  <c r="H23" i="18"/>
  <c r="H24" i="18"/>
  <c r="H25" i="18"/>
  <c r="H32" i="18"/>
  <c r="H27" i="30"/>
  <c r="H101" i="30"/>
  <c r="G4" i="18"/>
  <c r="G5" i="18"/>
  <c r="G11" i="18"/>
  <c r="G12" i="18"/>
  <c r="G13" i="18"/>
  <c r="G16" i="18"/>
  <c r="G19" i="18"/>
  <c r="G22" i="18"/>
  <c r="G23" i="18"/>
  <c r="G24" i="18"/>
  <c r="G25" i="18"/>
  <c r="G32" i="18"/>
  <c r="G27" i="30"/>
  <c r="G101" i="30"/>
  <c r="F4" i="18"/>
  <c r="F5" i="18"/>
  <c r="F6" i="18"/>
  <c r="F11" i="18"/>
  <c r="F12" i="18"/>
  <c r="F13" i="18"/>
  <c r="F16" i="18"/>
  <c r="F17" i="18"/>
  <c r="F19" i="18"/>
  <c r="F23" i="18"/>
  <c r="F24" i="18"/>
  <c r="F25" i="18"/>
  <c r="F32" i="18"/>
  <c r="F27" i="30"/>
  <c r="F101" i="30"/>
  <c r="E5" i="18"/>
  <c r="E6" i="18"/>
  <c r="E7" i="18"/>
  <c r="E8" i="18"/>
  <c r="E11" i="18"/>
  <c r="E12" i="18"/>
  <c r="E13" i="18"/>
  <c r="E16" i="18"/>
  <c r="E17" i="18"/>
  <c r="E18" i="18"/>
  <c r="E19" i="18"/>
  <c r="E23" i="18"/>
  <c r="E24" i="18"/>
  <c r="E25" i="18"/>
  <c r="E32" i="18"/>
  <c r="E27" i="30"/>
  <c r="E101" i="30"/>
  <c r="D5" i="18"/>
  <c r="D6" i="18"/>
  <c r="D7" i="18"/>
  <c r="D8" i="18"/>
  <c r="D11" i="18"/>
  <c r="D12" i="18"/>
  <c r="D13" i="18"/>
  <c r="D14" i="18"/>
  <c r="D16" i="18"/>
  <c r="D17" i="18"/>
  <c r="D18" i="18"/>
  <c r="D19" i="18"/>
  <c r="D20" i="18"/>
  <c r="D23" i="18"/>
  <c r="D24" i="18"/>
  <c r="D25" i="18"/>
  <c r="D32" i="18"/>
  <c r="D27" i="30"/>
  <c r="D101" i="30"/>
  <c r="C5" i="18"/>
  <c r="C6" i="18"/>
  <c r="C7" i="18"/>
  <c r="C8" i="18"/>
  <c r="C11" i="18"/>
  <c r="C12" i="18"/>
  <c r="C13" i="18"/>
  <c r="C14" i="18"/>
  <c r="C15" i="18"/>
  <c r="C16" i="18"/>
  <c r="C17" i="18"/>
  <c r="C18" i="18"/>
  <c r="C19" i="18"/>
  <c r="C20" i="18"/>
  <c r="C23" i="18"/>
  <c r="C24" i="18"/>
  <c r="C25" i="18"/>
  <c r="C32" i="18"/>
  <c r="C27" i="30"/>
  <c r="C101" i="30"/>
  <c r="B5" i="18"/>
  <c r="B6" i="18"/>
  <c r="B7" i="18"/>
  <c r="B8" i="18"/>
  <c r="B11" i="18"/>
  <c r="B12" i="18"/>
  <c r="B13" i="18"/>
  <c r="B14" i="18"/>
  <c r="B15" i="18"/>
  <c r="B16" i="18"/>
  <c r="B17" i="18"/>
  <c r="B18" i="18"/>
  <c r="B20" i="18"/>
  <c r="B23" i="18"/>
  <c r="B24" i="18"/>
  <c r="B25" i="18"/>
  <c r="B32" i="18"/>
  <c r="B27" i="30"/>
  <c r="B101" i="30"/>
  <c r="Q43" i="10"/>
  <c r="Q3" i="11"/>
  <c r="Q4" i="11"/>
  <c r="Q17" i="11"/>
  <c r="Q22" i="11"/>
  <c r="Q25" i="11"/>
  <c r="Q29" i="11"/>
  <c r="O33" i="10"/>
  <c r="P33" i="10"/>
  <c r="Q33" i="10"/>
  <c r="Q33" i="11"/>
  <c r="N34" i="10"/>
  <c r="O34" i="10"/>
  <c r="P34" i="10"/>
  <c r="Q34" i="10"/>
  <c r="Q34" i="11"/>
  <c r="Q45" i="11"/>
  <c r="O26" i="30"/>
  <c r="O100" i="30"/>
  <c r="P39" i="10"/>
  <c r="P43" i="10"/>
  <c r="P3" i="11"/>
  <c r="P4" i="11"/>
  <c r="P17" i="11"/>
  <c r="P22" i="11"/>
  <c r="P25" i="11"/>
  <c r="P29" i="11"/>
  <c r="P33" i="11"/>
  <c r="P34" i="11"/>
  <c r="P45" i="11"/>
  <c r="N26" i="30"/>
  <c r="N100" i="30"/>
  <c r="O43" i="10"/>
  <c r="O3" i="11"/>
  <c r="O4" i="11"/>
  <c r="O17" i="11"/>
  <c r="O22" i="11"/>
  <c r="O25" i="11"/>
  <c r="O29" i="11"/>
  <c r="O33" i="11"/>
  <c r="O34" i="11"/>
  <c r="O45" i="11"/>
  <c r="M26" i="30"/>
  <c r="M100" i="30"/>
  <c r="N3" i="11"/>
  <c r="N4" i="11"/>
  <c r="N17" i="10"/>
  <c r="N17" i="11"/>
  <c r="N22" i="11"/>
  <c r="N25" i="11"/>
  <c r="N29" i="11"/>
  <c r="N33" i="11"/>
  <c r="N34" i="11"/>
  <c r="N45" i="11"/>
  <c r="L26" i="30"/>
  <c r="L100" i="30"/>
  <c r="M3" i="11"/>
  <c r="M4" i="11"/>
  <c r="M17" i="10"/>
  <c r="M17" i="11"/>
  <c r="M22" i="11"/>
  <c r="M25" i="11"/>
  <c r="M29" i="11"/>
  <c r="M33" i="11"/>
  <c r="M34" i="11"/>
  <c r="M45" i="11"/>
  <c r="K26" i="30"/>
  <c r="K100" i="30"/>
  <c r="L3" i="11"/>
  <c r="L4" i="11"/>
  <c r="L17" i="10"/>
  <c r="L17" i="11"/>
  <c r="L22" i="11"/>
  <c r="L25" i="11"/>
  <c r="L29" i="11"/>
  <c r="L34" i="11"/>
  <c r="L45" i="11"/>
  <c r="J26" i="30"/>
  <c r="J100" i="30"/>
  <c r="K3" i="11"/>
  <c r="K5" i="11"/>
  <c r="K17" i="10"/>
  <c r="K17" i="11"/>
  <c r="K22" i="11"/>
  <c r="K25" i="11"/>
  <c r="K29" i="11"/>
  <c r="K34" i="11"/>
  <c r="K45" i="11"/>
  <c r="I26" i="30"/>
  <c r="I100" i="30"/>
  <c r="J3" i="11"/>
  <c r="J5" i="11"/>
  <c r="J17" i="11"/>
  <c r="J20" i="11"/>
  <c r="J22" i="11"/>
  <c r="J25" i="11"/>
  <c r="J29" i="11"/>
  <c r="J34" i="11"/>
  <c r="J45" i="11"/>
  <c r="H26" i="30"/>
  <c r="H100" i="30"/>
  <c r="I3" i="11"/>
  <c r="I6" i="11"/>
  <c r="I15" i="11"/>
  <c r="I16" i="11"/>
  <c r="I17" i="11"/>
  <c r="I20" i="11"/>
  <c r="I22" i="11"/>
  <c r="I25" i="11"/>
  <c r="I30" i="11"/>
  <c r="I34" i="11"/>
  <c r="I45" i="11"/>
  <c r="G26" i="30"/>
  <c r="G100" i="30"/>
  <c r="H3" i="11"/>
  <c r="H7" i="11"/>
  <c r="H15" i="11"/>
  <c r="H16" i="11"/>
  <c r="H17" i="11"/>
  <c r="H20" i="11"/>
  <c r="H22" i="11"/>
  <c r="H25" i="11"/>
  <c r="H30" i="11"/>
  <c r="H31" i="11"/>
  <c r="H34" i="11"/>
  <c r="H45" i="11"/>
  <c r="F26" i="30"/>
  <c r="F100" i="30"/>
  <c r="F3" i="11"/>
  <c r="F7" i="11"/>
  <c r="F8" i="11"/>
  <c r="F9" i="11"/>
  <c r="F15" i="11"/>
  <c r="F20" i="11"/>
  <c r="F21" i="11"/>
  <c r="F22" i="11"/>
  <c r="F26" i="11"/>
  <c r="F30" i="11"/>
  <c r="F32" i="11"/>
  <c r="F34" i="11"/>
  <c r="F35" i="11"/>
  <c r="F45" i="11"/>
  <c r="E26" i="30"/>
  <c r="E100" i="30"/>
  <c r="E3" i="11"/>
  <c r="E7" i="11"/>
  <c r="E8" i="11"/>
  <c r="E9" i="11"/>
  <c r="E15" i="11"/>
  <c r="E20" i="11"/>
  <c r="E21" i="11"/>
  <c r="E22" i="11"/>
  <c r="E23" i="11"/>
  <c r="E26" i="11"/>
  <c r="E30" i="11"/>
  <c r="E32" i="11"/>
  <c r="E34" i="11"/>
  <c r="E35" i="11"/>
  <c r="E45" i="11"/>
  <c r="D26" i="30"/>
  <c r="D100" i="30"/>
  <c r="C3" i="11"/>
  <c r="C7" i="11"/>
  <c r="C8" i="11"/>
  <c r="C9" i="11"/>
  <c r="C10" i="11"/>
  <c r="C11" i="11"/>
  <c r="C12" i="11"/>
  <c r="C13" i="11"/>
  <c r="C14" i="11"/>
  <c r="C15" i="11"/>
  <c r="C20" i="11"/>
  <c r="C21" i="11"/>
  <c r="C22" i="11"/>
  <c r="C23" i="11"/>
  <c r="C24" i="11"/>
  <c r="C26" i="11"/>
  <c r="C28" i="11"/>
  <c r="C30" i="11"/>
  <c r="C32" i="11"/>
  <c r="C34" i="11"/>
  <c r="C45" i="11"/>
  <c r="C26" i="30"/>
  <c r="C100" i="30"/>
  <c r="B3" i="11"/>
  <c r="B7" i="11"/>
  <c r="B8" i="11"/>
  <c r="B9" i="11"/>
  <c r="B10" i="11"/>
  <c r="B11" i="11"/>
  <c r="B12" i="11"/>
  <c r="B13" i="11"/>
  <c r="B14" i="11"/>
  <c r="B15" i="11"/>
  <c r="B20" i="11"/>
  <c r="B21" i="11"/>
  <c r="B22" i="11"/>
  <c r="B23" i="11"/>
  <c r="B24" i="11"/>
  <c r="B26" i="11"/>
  <c r="B27" i="11"/>
  <c r="B28" i="11"/>
  <c r="B30" i="11"/>
  <c r="B32" i="11"/>
  <c r="B34" i="11"/>
  <c r="B45" i="11"/>
  <c r="B26" i="30"/>
  <c r="B100" i="30"/>
  <c r="Q3" i="13"/>
  <c r="Q10" i="13"/>
  <c r="Q19" i="13"/>
  <c r="Q20" i="13"/>
  <c r="Q21" i="13"/>
  <c r="Q24" i="13"/>
  <c r="Q25" i="13"/>
  <c r="Q26" i="13"/>
  <c r="Q27" i="13"/>
  <c r="Q39" i="13"/>
  <c r="O25" i="30"/>
  <c r="O99" i="30"/>
  <c r="P3" i="13"/>
  <c r="P11" i="13"/>
  <c r="P19" i="13"/>
  <c r="P20" i="13"/>
  <c r="P21" i="13"/>
  <c r="P24" i="13"/>
  <c r="P25" i="13"/>
  <c r="P26" i="13"/>
  <c r="P27" i="13"/>
  <c r="P39" i="13"/>
  <c r="N25" i="30"/>
  <c r="N99" i="30"/>
  <c r="O3" i="13"/>
  <c r="O11" i="13"/>
  <c r="O19" i="13"/>
  <c r="O20" i="13"/>
  <c r="O21" i="13"/>
  <c r="O24" i="13"/>
  <c r="O25" i="13"/>
  <c r="O26" i="13"/>
  <c r="O27" i="13"/>
  <c r="O39" i="13"/>
  <c r="M25" i="30"/>
  <c r="M99" i="30"/>
  <c r="N3" i="13"/>
  <c r="N11" i="12"/>
  <c r="N11" i="13"/>
  <c r="N19" i="13"/>
  <c r="N20" i="13"/>
  <c r="N21" i="13"/>
  <c r="N24" i="13"/>
  <c r="N25" i="13"/>
  <c r="N26" i="13"/>
  <c r="N27" i="13"/>
  <c r="N39" i="13"/>
  <c r="L25" i="30"/>
  <c r="L99" i="30"/>
  <c r="M3" i="13"/>
  <c r="M4" i="13"/>
  <c r="M11" i="12"/>
  <c r="M11" i="13"/>
  <c r="M19" i="13"/>
  <c r="M20" i="13"/>
  <c r="M21" i="13"/>
  <c r="M25" i="13"/>
  <c r="M26" i="13"/>
  <c r="M27" i="13"/>
  <c r="M28" i="13"/>
  <c r="M39" i="13"/>
  <c r="K25" i="30"/>
  <c r="K99" i="30"/>
  <c r="L3" i="13"/>
  <c r="L4" i="12"/>
  <c r="L4" i="13"/>
  <c r="L11" i="12"/>
  <c r="L11" i="13"/>
  <c r="L19" i="13"/>
  <c r="L20" i="13"/>
  <c r="L21" i="13"/>
  <c r="L25" i="13"/>
  <c r="L26" i="13"/>
  <c r="L27" i="13"/>
  <c r="L28" i="13"/>
  <c r="L39" i="13"/>
  <c r="J25" i="30"/>
  <c r="J99" i="30"/>
  <c r="K3" i="13"/>
  <c r="K4" i="12"/>
  <c r="K4" i="13"/>
  <c r="K5" i="13"/>
  <c r="K11" i="12"/>
  <c r="K11" i="13"/>
  <c r="K19" i="13"/>
  <c r="K20" i="13"/>
  <c r="K21" i="13"/>
  <c r="K25" i="13"/>
  <c r="K26" i="13"/>
  <c r="K27" i="13"/>
  <c r="K39" i="13"/>
  <c r="I25" i="30"/>
  <c r="I99" i="30"/>
  <c r="J3" i="13"/>
  <c r="J4" i="13"/>
  <c r="J5" i="13"/>
  <c r="J11" i="12"/>
  <c r="J11" i="13"/>
  <c r="J14" i="13"/>
  <c r="J19" i="13"/>
  <c r="J20" i="13"/>
  <c r="J21" i="13"/>
  <c r="J25" i="13"/>
  <c r="J26" i="13"/>
  <c r="J39" i="13"/>
  <c r="H25" i="30"/>
  <c r="H99" i="30"/>
  <c r="I4" i="13"/>
  <c r="I6" i="13"/>
  <c r="I7" i="13"/>
  <c r="I11" i="12"/>
  <c r="I11" i="13"/>
  <c r="I14" i="13"/>
  <c r="I15" i="13"/>
  <c r="I19" i="13"/>
  <c r="I20" i="13"/>
  <c r="I21" i="13"/>
  <c r="I22" i="13"/>
  <c r="I25" i="13"/>
  <c r="I26" i="13"/>
  <c r="I39" i="13"/>
  <c r="G25" i="30"/>
  <c r="G99" i="30"/>
  <c r="H4" i="13"/>
  <c r="H6" i="13"/>
  <c r="H7" i="13"/>
  <c r="H8" i="13"/>
  <c r="H11" i="12"/>
  <c r="H11" i="13"/>
  <c r="H14" i="13"/>
  <c r="H15" i="13"/>
  <c r="H19" i="13"/>
  <c r="H20" i="13"/>
  <c r="H21" i="13"/>
  <c r="H25" i="13"/>
  <c r="H26" i="13"/>
  <c r="H39" i="13"/>
  <c r="F25" i="30"/>
  <c r="F99" i="30"/>
  <c r="F4" i="13"/>
  <c r="F7" i="13"/>
  <c r="F9" i="13"/>
  <c r="F11" i="12"/>
  <c r="F11" i="13"/>
  <c r="F15" i="13"/>
  <c r="F16" i="13"/>
  <c r="F17" i="13"/>
  <c r="F19" i="13"/>
  <c r="F20" i="13"/>
  <c r="F23" i="13"/>
  <c r="F25" i="13"/>
  <c r="F26" i="13"/>
  <c r="F39" i="13"/>
  <c r="E25" i="30"/>
  <c r="E99" i="30"/>
  <c r="E4" i="13"/>
  <c r="E7" i="13"/>
  <c r="E9" i="13"/>
  <c r="E16" i="13"/>
  <c r="E17" i="13"/>
  <c r="E19" i="13"/>
  <c r="E20" i="13"/>
  <c r="E25" i="13"/>
  <c r="E26" i="13"/>
  <c r="E39" i="13"/>
  <c r="D25" i="30"/>
  <c r="D99" i="30"/>
  <c r="C4" i="13"/>
  <c r="C7" i="13"/>
  <c r="C9" i="13"/>
  <c r="C18" i="13"/>
  <c r="C19" i="13"/>
  <c r="C26" i="13"/>
  <c r="C39" i="13"/>
  <c r="C25" i="30"/>
  <c r="C99" i="30"/>
  <c r="Q3" i="14"/>
  <c r="Q50" i="14"/>
  <c r="Q3" i="15"/>
  <c r="Q17" i="14"/>
  <c r="Q17" i="15"/>
  <c r="Q25" i="14"/>
  <c r="Q25" i="15"/>
  <c r="Q26" i="14"/>
  <c r="Q26" i="15"/>
  <c r="Q29" i="14"/>
  <c r="Q29" i="15"/>
  <c r="Q33" i="15"/>
  <c r="Q36" i="14"/>
  <c r="Q36" i="15"/>
  <c r="Q37" i="14"/>
  <c r="Q37" i="15"/>
  <c r="Q38" i="14"/>
  <c r="Q38" i="15"/>
  <c r="Q39" i="14"/>
  <c r="Q39" i="15"/>
  <c r="Q40" i="14"/>
  <c r="Q40" i="15"/>
  <c r="Q42" i="14"/>
  <c r="Q42" i="15"/>
  <c r="Q34" i="15"/>
  <c r="Q35" i="14"/>
  <c r="Q35" i="15"/>
  <c r="Q52" i="15"/>
  <c r="O24" i="30"/>
  <c r="O98" i="30"/>
  <c r="P3" i="15"/>
  <c r="P17" i="15"/>
  <c r="P25" i="15"/>
  <c r="P26" i="15"/>
  <c r="P29" i="15"/>
  <c r="P33" i="15"/>
  <c r="P36" i="14"/>
  <c r="P36" i="15"/>
  <c r="P37" i="14"/>
  <c r="P37" i="15"/>
  <c r="P38" i="14"/>
  <c r="P38" i="15"/>
  <c r="P39" i="14"/>
  <c r="P39" i="15"/>
  <c r="P40" i="14"/>
  <c r="P40" i="15"/>
  <c r="P42" i="15"/>
  <c r="P34" i="15"/>
  <c r="P35" i="14"/>
  <c r="P35" i="15"/>
  <c r="P52" i="15"/>
  <c r="N24" i="30"/>
  <c r="N98" i="30"/>
  <c r="O3" i="15"/>
  <c r="O17" i="15"/>
  <c r="O25" i="15"/>
  <c r="O26" i="15"/>
  <c r="O29" i="15"/>
  <c r="O33" i="15"/>
  <c r="O34" i="14"/>
  <c r="O34" i="15"/>
  <c r="O35" i="14"/>
  <c r="O35" i="15"/>
  <c r="O36" i="14"/>
  <c r="O36" i="15"/>
  <c r="O37" i="14"/>
  <c r="O37" i="15"/>
  <c r="O38" i="14"/>
  <c r="O38" i="15"/>
  <c r="O39" i="14"/>
  <c r="O39" i="15"/>
  <c r="O40" i="14"/>
  <c r="O40" i="15"/>
  <c r="O42" i="15"/>
  <c r="O52" i="15"/>
  <c r="M24" i="30"/>
  <c r="M98" i="30"/>
  <c r="N47" i="14"/>
  <c r="N50" i="14"/>
  <c r="N3" i="15"/>
  <c r="N17" i="14"/>
  <c r="N17" i="15"/>
  <c r="N25" i="14"/>
  <c r="N25" i="15"/>
  <c r="N26" i="14"/>
  <c r="N26" i="15"/>
  <c r="N29" i="14"/>
  <c r="N29" i="15"/>
  <c r="N33" i="15"/>
  <c r="N34" i="14"/>
  <c r="N34" i="15"/>
  <c r="N35" i="14"/>
  <c r="N35" i="15"/>
  <c r="N36" i="14"/>
  <c r="N36" i="15"/>
  <c r="N37" i="14"/>
  <c r="N37" i="15"/>
  <c r="N38" i="14"/>
  <c r="N38" i="15"/>
  <c r="N39" i="14"/>
  <c r="N39" i="15"/>
  <c r="N40" i="14"/>
  <c r="N40" i="15"/>
  <c r="N42" i="14"/>
  <c r="N42" i="15"/>
  <c r="N52" i="15"/>
  <c r="L24" i="30"/>
  <c r="L98" i="30"/>
  <c r="M47" i="14"/>
  <c r="M50" i="14"/>
  <c r="M3" i="15"/>
  <c r="M4" i="14"/>
  <c r="M4" i="15"/>
  <c r="M17" i="14"/>
  <c r="M17" i="15"/>
  <c r="M25" i="14"/>
  <c r="M25" i="15"/>
  <c r="M26" i="14"/>
  <c r="M26" i="15"/>
  <c r="M29" i="14"/>
  <c r="M29" i="15"/>
  <c r="M33" i="15"/>
  <c r="M35" i="14"/>
  <c r="M35" i="15"/>
  <c r="M36" i="14"/>
  <c r="M36" i="15"/>
  <c r="M37" i="14"/>
  <c r="M37" i="15"/>
  <c r="M38" i="14"/>
  <c r="M38" i="15"/>
  <c r="M39" i="14"/>
  <c r="M39" i="15"/>
  <c r="M40" i="14"/>
  <c r="M40" i="15"/>
  <c r="M42" i="14"/>
  <c r="M42" i="15"/>
  <c r="M52" i="15"/>
  <c r="K24" i="30"/>
  <c r="K98" i="30"/>
  <c r="L47" i="14"/>
  <c r="L50" i="14"/>
  <c r="L3" i="15"/>
  <c r="L4" i="14"/>
  <c r="L4" i="15"/>
  <c r="L17" i="14"/>
  <c r="L17" i="15"/>
  <c r="L25" i="14"/>
  <c r="L25" i="15"/>
  <c r="L26" i="14"/>
  <c r="L26" i="15"/>
  <c r="L29" i="14"/>
  <c r="L29" i="15"/>
  <c r="L33" i="15"/>
  <c r="L35" i="14"/>
  <c r="L35" i="15"/>
  <c r="L37" i="14"/>
  <c r="L37" i="15"/>
  <c r="L38" i="14"/>
  <c r="L38" i="15"/>
  <c r="L39" i="14"/>
  <c r="L39" i="15"/>
  <c r="L40" i="14"/>
  <c r="L40" i="15"/>
  <c r="L42" i="14"/>
  <c r="L42" i="15"/>
  <c r="L52" i="15"/>
  <c r="J24" i="30"/>
  <c r="J98" i="30"/>
  <c r="K3" i="15"/>
  <c r="K4" i="14"/>
  <c r="K4" i="15"/>
  <c r="K5" i="14"/>
  <c r="K5" i="15"/>
  <c r="K17" i="14"/>
  <c r="K17" i="15"/>
  <c r="K25" i="14"/>
  <c r="K25" i="15"/>
  <c r="K26" i="14"/>
  <c r="K26" i="15"/>
  <c r="K29" i="14"/>
  <c r="K29" i="15"/>
  <c r="K35" i="14"/>
  <c r="K35" i="15"/>
  <c r="K37" i="14"/>
  <c r="K37" i="15"/>
  <c r="K38" i="14"/>
  <c r="K38" i="15"/>
  <c r="K39" i="14"/>
  <c r="K39" i="15"/>
  <c r="K40" i="14"/>
  <c r="K40" i="15"/>
  <c r="K52" i="15"/>
  <c r="I24" i="30"/>
  <c r="I98" i="30"/>
  <c r="J3" i="15"/>
  <c r="J4" i="14"/>
  <c r="J4" i="15"/>
  <c r="J5" i="14"/>
  <c r="J5" i="15"/>
  <c r="J17" i="14"/>
  <c r="J17" i="15"/>
  <c r="J20" i="14"/>
  <c r="J20" i="15"/>
  <c r="J25" i="14"/>
  <c r="J25" i="15"/>
  <c r="J26" i="14"/>
  <c r="J26" i="15"/>
  <c r="J29" i="14"/>
  <c r="J29" i="15"/>
  <c r="J35" i="14"/>
  <c r="J35" i="15"/>
  <c r="J37" i="14"/>
  <c r="J37" i="15"/>
  <c r="J38" i="14"/>
  <c r="J38" i="15"/>
  <c r="J40" i="14"/>
  <c r="J40" i="15"/>
  <c r="J52" i="15"/>
  <c r="H24" i="30"/>
  <c r="H98" i="30"/>
  <c r="I4" i="14"/>
  <c r="I4" i="15"/>
  <c r="I6" i="14"/>
  <c r="I6" i="15"/>
  <c r="I16" i="14"/>
  <c r="I16" i="15"/>
  <c r="I17" i="14"/>
  <c r="I17" i="15"/>
  <c r="I20" i="14"/>
  <c r="I20" i="15"/>
  <c r="I21" i="14"/>
  <c r="I21" i="15"/>
  <c r="I25" i="14"/>
  <c r="I25" i="15"/>
  <c r="I26" i="14"/>
  <c r="I26" i="15"/>
  <c r="I29" i="14"/>
  <c r="I29" i="15"/>
  <c r="I37" i="14"/>
  <c r="I37" i="15"/>
  <c r="I38" i="14"/>
  <c r="I38" i="15"/>
  <c r="I40" i="14"/>
  <c r="I40" i="15"/>
  <c r="I42" i="14"/>
  <c r="I42" i="15"/>
  <c r="I52" i="15"/>
  <c r="G24" i="30"/>
  <c r="G98" i="30"/>
  <c r="H4" i="14"/>
  <c r="H4" i="15"/>
  <c r="H6" i="14"/>
  <c r="H6" i="15"/>
  <c r="H7" i="14"/>
  <c r="H7" i="15"/>
  <c r="H16" i="14"/>
  <c r="H16" i="15"/>
  <c r="H17" i="14"/>
  <c r="H17" i="15"/>
  <c r="H20" i="14"/>
  <c r="H20" i="15"/>
  <c r="H21" i="14"/>
  <c r="H21" i="15"/>
  <c r="H25" i="14"/>
  <c r="H25" i="15"/>
  <c r="H26" i="14"/>
  <c r="H26" i="15"/>
  <c r="H29" i="14"/>
  <c r="H29" i="15"/>
  <c r="H37" i="14"/>
  <c r="H37" i="15"/>
  <c r="H38" i="14"/>
  <c r="H38" i="15"/>
  <c r="H40" i="14"/>
  <c r="H40" i="15"/>
  <c r="H41" i="14"/>
  <c r="H41" i="15"/>
  <c r="H42" i="14"/>
  <c r="H42" i="15"/>
  <c r="H52" i="15"/>
  <c r="F24" i="30"/>
  <c r="F98" i="30"/>
  <c r="G4" i="14"/>
  <c r="G4" i="15"/>
  <c r="G7" i="14"/>
  <c r="G7" i="15"/>
  <c r="G8" i="14"/>
  <c r="G8" i="15"/>
  <c r="G16" i="14"/>
  <c r="G16" i="15"/>
  <c r="G11" i="12"/>
  <c r="G17" i="14"/>
  <c r="G17" i="15"/>
  <c r="G20" i="14"/>
  <c r="G20" i="15"/>
  <c r="G21" i="14"/>
  <c r="G21" i="15"/>
  <c r="G23" i="14"/>
  <c r="G23" i="15"/>
  <c r="G25" i="14"/>
  <c r="G25" i="15"/>
  <c r="G26" i="14"/>
  <c r="G26" i="15"/>
  <c r="G29" i="14"/>
  <c r="G29" i="15"/>
  <c r="G30" i="14"/>
  <c r="G30" i="15"/>
  <c r="G37" i="14"/>
  <c r="G37" i="15"/>
  <c r="G38" i="14"/>
  <c r="G38" i="15"/>
  <c r="G40" i="14"/>
  <c r="G40" i="15"/>
  <c r="G41" i="14"/>
  <c r="G41" i="15"/>
  <c r="G42" i="14"/>
  <c r="G42" i="15"/>
  <c r="G52" i="15"/>
  <c r="E24" i="30"/>
  <c r="E98" i="30"/>
  <c r="F4" i="14"/>
  <c r="F4" i="15"/>
  <c r="F7" i="14"/>
  <c r="F7" i="15"/>
  <c r="F8" i="14"/>
  <c r="F8" i="15"/>
  <c r="F9" i="14"/>
  <c r="F9" i="15"/>
  <c r="F10" i="14"/>
  <c r="F10" i="15"/>
  <c r="F16" i="14"/>
  <c r="F16" i="15"/>
  <c r="F17" i="14"/>
  <c r="F17" i="15"/>
  <c r="F20" i="14"/>
  <c r="F20" i="15"/>
  <c r="F21" i="14"/>
  <c r="F21" i="15"/>
  <c r="F22" i="14"/>
  <c r="F22" i="15"/>
  <c r="F23" i="14"/>
  <c r="F23" i="15"/>
  <c r="F25" i="14"/>
  <c r="F25" i="15"/>
  <c r="F26" i="14"/>
  <c r="F26" i="15"/>
  <c r="F30" i="14"/>
  <c r="F30" i="15"/>
  <c r="F37" i="14"/>
  <c r="F37" i="15"/>
  <c r="F38" i="14"/>
  <c r="F38" i="15"/>
  <c r="F40" i="14"/>
  <c r="F40" i="15"/>
  <c r="F41" i="15"/>
  <c r="F43" i="14"/>
  <c r="F43" i="15"/>
  <c r="F52" i="15"/>
  <c r="D24" i="30"/>
  <c r="D98" i="30"/>
  <c r="E4" i="14"/>
  <c r="E4" i="15"/>
  <c r="E7" i="14"/>
  <c r="E7" i="15"/>
  <c r="E8" i="14"/>
  <c r="E8" i="15"/>
  <c r="E9" i="14"/>
  <c r="E9" i="15"/>
  <c r="E10" i="14"/>
  <c r="E10" i="15"/>
  <c r="E16" i="14"/>
  <c r="E16" i="15"/>
  <c r="E20" i="14"/>
  <c r="E20" i="15"/>
  <c r="E22" i="14"/>
  <c r="E22" i="15"/>
  <c r="E23" i="14"/>
  <c r="E23" i="15"/>
  <c r="E25" i="14"/>
  <c r="E25" i="15"/>
  <c r="E26" i="14"/>
  <c r="E26" i="15"/>
  <c r="E27" i="14"/>
  <c r="E27" i="15"/>
  <c r="E30" i="14"/>
  <c r="E30" i="15"/>
  <c r="E37" i="14"/>
  <c r="E37" i="15"/>
  <c r="E38" i="14"/>
  <c r="E38" i="15"/>
  <c r="E40" i="14"/>
  <c r="E40" i="15"/>
  <c r="E41" i="15"/>
  <c r="E43" i="14"/>
  <c r="E43" i="15"/>
  <c r="E52" i="15"/>
  <c r="C24" i="30"/>
  <c r="C98" i="30"/>
  <c r="D4" i="14"/>
  <c r="D4" i="15"/>
  <c r="D7" i="14"/>
  <c r="D7" i="15"/>
  <c r="D8" i="14"/>
  <c r="D8" i="15"/>
  <c r="D9" i="14"/>
  <c r="D9" i="15"/>
  <c r="D10" i="14"/>
  <c r="D10" i="15"/>
  <c r="D11" i="14"/>
  <c r="D11" i="15"/>
  <c r="D16" i="14"/>
  <c r="D16" i="15"/>
  <c r="D20" i="14"/>
  <c r="D20" i="15"/>
  <c r="D22" i="14"/>
  <c r="D22" i="15"/>
  <c r="D23" i="14"/>
  <c r="D23" i="15"/>
  <c r="D24" i="14"/>
  <c r="D24" i="15"/>
  <c r="D25" i="14"/>
  <c r="D25" i="15"/>
  <c r="D19" i="12"/>
  <c r="D26" i="14"/>
  <c r="D26" i="15"/>
  <c r="D27" i="14"/>
  <c r="D27" i="15"/>
  <c r="D30" i="14"/>
  <c r="D30" i="15"/>
  <c r="D37" i="14"/>
  <c r="D37" i="15"/>
  <c r="D38" i="14"/>
  <c r="D38" i="15"/>
  <c r="D40" i="14"/>
  <c r="D40" i="15"/>
  <c r="D41" i="15"/>
  <c r="D43" i="14"/>
  <c r="D43" i="15"/>
  <c r="D52" i="15"/>
  <c r="B24" i="30"/>
  <c r="B98" i="30"/>
  <c r="O94" i="30"/>
  <c r="N94" i="30"/>
  <c r="M94" i="30"/>
  <c r="L94" i="30"/>
  <c r="O40" i="23"/>
  <c r="O12" i="30"/>
  <c r="O93" i="30"/>
  <c r="N40" i="23"/>
  <c r="N12" i="30"/>
  <c r="N93" i="30"/>
  <c r="M40" i="23"/>
  <c r="M12" i="30"/>
  <c r="M93" i="30"/>
  <c r="L40" i="23"/>
  <c r="L12" i="30"/>
  <c r="L93" i="30"/>
  <c r="K40" i="23"/>
  <c r="K12" i="30"/>
  <c r="K93" i="30"/>
  <c r="J40" i="23"/>
  <c r="J12" i="30"/>
  <c r="J93" i="30"/>
  <c r="I40" i="23"/>
  <c r="I12" i="30"/>
  <c r="I93" i="30"/>
  <c r="H40" i="23"/>
  <c r="H12" i="30"/>
  <c r="H93" i="30"/>
  <c r="G40" i="23"/>
  <c r="G12" i="30"/>
  <c r="G93" i="30"/>
  <c r="F40" i="23"/>
  <c r="F12" i="30"/>
  <c r="F93" i="30"/>
  <c r="E40" i="23"/>
  <c r="E12" i="30"/>
  <c r="E93" i="30"/>
  <c r="D40" i="23"/>
  <c r="D12" i="30"/>
  <c r="D93" i="30"/>
  <c r="C40" i="23"/>
  <c r="C12" i="30"/>
  <c r="C93" i="30"/>
  <c r="B40" i="23"/>
  <c r="B12" i="30"/>
  <c r="B93" i="30"/>
  <c r="O44" i="21"/>
  <c r="O11" i="30"/>
  <c r="O92" i="30"/>
  <c r="N44" i="21"/>
  <c r="N11" i="30"/>
  <c r="N92" i="30"/>
  <c r="M44" i="21"/>
  <c r="M11" i="30"/>
  <c r="M92" i="30"/>
  <c r="L44" i="21"/>
  <c r="L11" i="30"/>
  <c r="L92" i="30"/>
  <c r="K44" i="21"/>
  <c r="K11" i="30"/>
  <c r="K92" i="30"/>
  <c r="J44" i="21"/>
  <c r="J11" i="30"/>
  <c r="J92" i="30"/>
  <c r="I44" i="21"/>
  <c r="I11" i="30"/>
  <c r="I92" i="30"/>
  <c r="H44" i="21"/>
  <c r="H11" i="30"/>
  <c r="H92" i="30"/>
  <c r="G44" i="21"/>
  <c r="G11" i="30"/>
  <c r="G92" i="30"/>
  <c r="F44" i="21"/>
  <c r="F11" i="30"/>
  <c r="F92" i="30"/>
  <c r="E44" i="21"/>
  <c r="E11" i="30"/>
  <c r="E92" i="30"/>
  <c r="D44" i="21"/>
  <c r="D11" i="30"/>
  <c r="D92" i="30"/>
  <c r="C44" i="21"/>
  <c r="C11" i="30"/>
  <c r="C92" i="30"/>
  <c r="B44" i="21"/>
  <c r="B11" i="30"/>
  <c r="B92" i="30"/>
  <c r="O31" i="18"/>
  <c r="O10" i="30"/>
  <c r="O91" i="30"/>
  <c r="N31" i="18"/>
  <c r="N10" i="30"/>
  <c r="N91" i="30"/>
  <c r="M31" i="18"/>
  <c r="M10" i="30"/>
  <c r="M91" i="30"/>
  <c r="L31" i="18"/>
  <c r="L10" i="30"/>
  <c r="L91" i="30"/>
  <c r="K31" i="18"/>
  <c r="K10" i="30"/>
  <c r="K91" i="30"/>
  <c r="J31" i="18"/>
  <c r="J10" i="30"/>
  <c r="J91" i="30"/>
  <c r="I31" i="18"/>
  <c r="I10" i="30"/>
  <c r="I91" i="30"/>
  <c r="H31" i="18"/>
  <c r="H10" i="30"/>
  <c r="H91" i="30"/>
  <c r="G31" i="18"/>
  <c r="G10" i="30"/>
  <c r="G91" i="30"/>
  <c r="F31" i="18"/>
  <c r="F10" i="30"/>
  <c r="F91" i="30"/>
  <c r="E31" i="18"/>
  <c r="E10" i="30"/>
  <c r="E91" i="30"/>
  <c r="D31" i="18"/>
  <c r="D10" i="30"/>
  <c r="D91" i="30"/>
  <c r="C31" i="18"/>
  <c r="C10" i="30"/>
  <c r="C91" i="30"/>
  <c r="B31" i="18"/>
  <c r="B10" i="30"/>
  <c r="B91" i="30"/>
  <c r="Q44" i="11"/>
  <c r="O9" i="30"/>
  <c r="O90" i="30"/>
  <c r="P44" i="11"/>
  <c r="N9" i="30"/>
  <c r="N90" i="30"/>
  <c r="O44" i="11"/>
  <c r="M9" i="30"/>
  <c r="M90" i="30"/>
  <c r="N44" i="11"/>
  <c r="L9" i="30"/>
  <c r="L90" i="30"/>
  <c r="M44" i="11"/>
  <c r="K9" i="30"/>
  <c r="K90" i="30"/>
  <c r="L44" i="11"/>
  <c r="J9" i="30"/>
  <c r="J90" i="30"/>
  <c r="K44" i="11"/>
  <c r="I9" i="30"/>
  <c r="I90" i="30"/>
  <c r="J44" i="11"/>
  <c r="H9" i="30"/>
  <c r="H90" i="30"/>
  <c r="I44" i="11"/>
  <c r="G9" i="30"/>
  <c r="G90" i="30"/>
  <c r="H44" i="11"/>
  <c r="F9" i="30"/>
  <c r="F90" i="30"/>
  <c r="F44" i="11"/>
  <c r="E9" i="30"/>
  <c r="E90" i="30"/>
  <c r="E44" i="11"/>
  <c r="D9" i="30"/>
  <c r="D90" i="30"/>
  <c r="C44" i="11"/>
  <c r="C9" i="30"/>
  <c r="C90" i="30"/>
  <c r="B44" i="11"/>
  <c r="B9" i="30"/>
  <c r="B90" i="30"/>
  <c r="Q38" i="13"/>
  <c r="O8" i="30"/>
  <c r="O89" i="30"/>
  <c r="P38" i="13"/>
  <c r="N8" i="30"/>
  <c r="N89" i="30"/>
  <c r="O38" i="13"/>
  <c r="M8" i="30"/>
  <c r="M89" i="30"/>
  <c r="N38" i="13"/>
  <c r="L8" i="30"/>
  <c r="L89" i="30"/>
  <c r="M38" i="13"/>
  <c r="K8" i="30"/>
  <c r="K89" i="30"/>
  <c r="L38" i="13"/>
  <c r="J8" i="30"/>
  <c r="J89" i="30"/>
  <c r="K38" i="13"/>
  <c r="I8" i="30"/>
  <c r="I89" i="30"/>
  <c r="J38" i="13"/>
  <c r="H8" i="30"/>
  <c r="H89" i="30"/>
  <c r="I38" i="13"/>
  <c r="G8" i="30"/>
  <c r="G89" i="30"/>
  <c r="H38" i="13"/>
  <c r="F8" i="30"/>
  <c r="F89" i="30"/>
  <c r="F38" i="13"/>
  <c r="E8" i="30"/>
  <c r="E89" i="30"/>
  <c r="E38" i="13"/>
  <c r="D8" i="30"/>
  <c r="D89" i="30"/>
  <c r="C38" i="13"/>
  <c r="C8" i="30"/>
  <c r="C89" i="30"/>
  <c r="Q51" i="15"/>
  <c r="O7" i="30"/>
  <c r="O88" i="30"/>
  <c r="P51" i="15"/>
  <c r="N7" i="30"/>
  <c r="N88" i="30"/>
  <c r="O51" i="15"/>
  <c r="M7" i="30"/>
  <c r="M88" i="30"/>
  <c r="N51" i="15"/>
  <c r="L7" i="30"/>
  <c r="L88" i="30"/>
  <c r="M51" i="15"/>
  <c r="K7" i="30"/>
  <c r="K88" i="30"/>
  <c r="L51" i="15"/>
  <c r="J7" i="30"/>
  <c r="J88" i="30"/>
  <c r="K51" i="15"/>
  <c r="I7" i="30"/>
  <c r="I88" i="30"/>
  <c r="J51" i="15"/>
  <c r="H7" i="30"/>
  <c r="H88" i="30"/>
  <c r="I51" i="15"/>
  <c r="G7" i="30"/>
  <c r="G88" i="30"/>
  <c r="H51" i="15"/>
  <c r="F7" i="30"/>
  <c r="F88" i="30"/>
  <c r="G51" i="15"/>
  <c r="E7" i="30"/>
  <c r="E88" i="30"/>
  <c r="F51" i="15"/>
  <c r="D7" i="30"/>
  <c r="D88" i="30"/>
  <c r="E51" i="15"/>
  <c r="C7" i="30"/>
  <c r="C88" i="30"/>
  <c r="D51" i="15"/>
  <c r="B7" i="30"/>
  <c r="B88" i="30"/>
  <c r="O82" i="30"/>
  <c r="N82" i="30"/>
  <c r="M82" i="30"/>
  <c r="L82" i="30"/>
  <c r="K82" i="30"/>
  <c r="J82" i="30"/>
  <c r="I82" i="30"/>
  <c r="H82" i="30"/>
  <c r="G82" i="30"/>
  <c r="F82" i="30"/>
  <c r="O20" i="30"/>
  <c r="O81" i="30"/>
  <c r="N20" i="30"/>
  <c r="N81" i="30"/>
  <c r="M20" i="30"/>
  <c r="M81" i="30"/>
  <c r="L20" i="30"/>
  <c r="L81" i="30"/>
  <c r="K20" i="30"/>
  <c r="K81" i="30"/>
  <c r="J20" i="30"/>
  <c r="J81" i="30"/>
  <c r="I20" i="30"/>
  <c r="I81" i="30"/>
  <c r="H20" i="30"/>
  <c r="H81" i="30"/>
  <c r="G20" i="30"/>
  <c r="G81" i="30"/>
  <c r="F20" i="30"/>
  <c r="F81" i="30"/>
  <c r="E81" i="30"/>
  <c r="O3" i="4"/>
  <c r="O5" i="4"/>
  <c r="O7" i="4"/>
  <c r="O10" i="4"/>
  <c r="O11" i="4"/>
  <c r="O12" i="4"/>
  <c r="O13" i="4"/>
  <c r="O24" i="4"/>
  <c r="O19" i="30"/>
  <c r="O80" i="30"/>
  <c r="N3" i="4"/>
  <c r="N5" i="4"/>
  <c r="N7" i="4"/>
  <c r="N10" i="4"/>
  <c r="N11" i="4"/>
  <c r="N12" i="4"/>
  <c r="N14" i="4"/>
  <c r="N24" i="4"/>
  <c r="N19" i="30"/>
  <c r="N80" i="30"/>
  <c r="M3" i="4"/>
  <c r="M5" i="4"/>
  <c r="M7" i="4"/>
  <c r="M10" i="4"/>
  <c r="M11" i="4"/>
  <c r="M12" i="4"/>
  <c r="M14" i="4"/>
  <c r="M15" i="4"/>
  <c r="M16" i="4"/>
  <c r="M24" i="4"/>
  <c r="M19" i="30"/>
  <c r="M80" i="30"/>
  <c r="L3" i="4"/>
  <c r="L5" i="4"/>
  <c r="L7" i="4"/>
  <c r="L10" i="4"/>
  <c r="L11" i="4"/>
  <c r="L12" i="4"/>
  <c r="L14" i="4"/>
  <c r="L15" i="4"/>
  <c r="L16" i="4"/>
  <c r="L24" i="4"/>
  <c r="L19" i="30"/>
  <c r="L80" i="30"/>
  <c r="K3" i="4"/>
  <c r="K5" i="4"/>
  <c r="K7" i="4"/>
  <c r="K10" i="4"/>
  <c r="K11" i="4"/>
  <c r="K12" i="4"/>
  <c r="K14" i="4"/>
  <c r="K15" i="4"/>
  <c r="K16" i="4"/>
  <c r="K24" i="4"/>
  <c r="K19" i="30"/>
  <c r="K80" i="30"/>
  <c r="J3" i="4"/>
  <c r="J5" i="4"/>
  <c r="J7" i="4"/>
  <c r="J10" i="4"/>
  <c r="J11" i="4"/>
  <c r="J12" i="4"/>
  <c r="J14" i="4"/>
  <c r="J15" i="4"/>
  <c r="J16" i="4"/>
  <c r="J24" i="4"/>
  <c r="J19" i="30"/>
  <c r="J80" i="30"/>
  <c r="I3" i="4"/>
  <c r="I5" i="4"/>
  <c r="I7" i="4"/>
  <c r="I10" i="4"/>
  <c r="I11" i="4"/>
  <c r="I12" i="4"/>
  <c r="I14" i="4"/>
  <c r="I15" i="4"/>
  <c r="I16" i="4"/>
  <c r="I24" i="4"/>
  <c r="I19" i="30"/>
  <c r="I80" i="30"/>
  <c r="H3" i="4"/>
  <c r="H5" i="4"/>
  <c r="H7" i="4"/>
  <c r="H10" i="4"/>
  <c r="H11" i="4"/>
  <c r="H12" i="4"/>
  <c r="H24" i="4"/>
  <c r="H19" i="30"/>
  <c r="H80" i="30"/>
  <c r="G3" i="4"/>
  <c r="G5" i="4"/>
  <c r="G7" i="4"/>
  <c r="G10" i="4"/>
  <c r="G11" i="4"/>
  <c r="G24" i="4"/>
  <c r="G19" i="30"/>
  <c r="G80" i="30"/>
  <c r="F3" i="4"/>
  <c r="F4" i="4"/>
  <c r="F5" i="4"/>
  <c r="F7" i="4"/>
  <c r="F10" i="4"/>
  <c r="F11" i="4"/>
  <c r="F24" i="4"/>
  <c r="F19" i="30"/>
  <c r="F80" i="30"/>
  <c r="E3" i="4"/>
  <c r="E4" i="4"/>
  <c r="E6" i="4"/>
  <c r="E7" i="4"/>
  <c r="E24" i="4"/>
  <c r="E19" i="30"/>
  <c r="E80" i="30"/>
  <c r="D3" i="4"/>
  <c r="D7" i="4"/>
  <c r="D24" i="4"/>
  <c r="D19" i="30"/>
  <c r="D80" i="30"/>
  <c r="C3" i="4"/>
  <c r="C7" i="4"/>
  <c r="C24" i="4"/>
  <c r="C19" i="30"/>
  <c r="C80" i="30"/>
  <c r="B80" i="30"/>
  <c r="O3" i="1"/>
  <c r="O3" i="2"/>
  <c r="O10" i="2"/>
  <c r="O13" i="2"/>
  <c r="O14" i="2"/>
  <c r="O15" i="2"/>
  <c r="O16" i="2"/>
  <c r="O17" i="2"/>
  <c r="O18" i="2"/>
  <c r="O19" i="2"/>
  <c r="O20" i="2"/>
  <c r="O22" i="2"/>
  <c r="O23" i="2"/>
  <c r="O38" i="2"/>
  <c r="O18" i="30"/>
  <c r="O79" i="30"/>
  <c r="N3" i="1"/>
  <c r="N3" i="2"/>
  <c r="N10" i="2"/>
  <c r="N13" i="2"/>
  <c r="N14" i="2"/>
  <c r="N15" i="2"/>
  <c r="N16" i="2"/>
  <c r="N17" i="2"/>
  <c r="N18" i="2"/>
  <c r="N19" i="2"/>
  <c r="L20" i="1"/>
  <c r="M20" i="1"/>
  <c r="N20" i="1"/>
  <c r="N20" i="2"/>
  <c r="N22" i="2"/>
  <c r="N23" i="2"/>
  <c r="N38" i="2"/>
  <c r="N18" i="30"/>
  <c r="N79" i="30"/>
  <c r="M3" i="1"/>
  <c r="M3" i="2"/>
  <c r="M10" i="2"/>
  <c r="M13" i="2"/>
  <c r="M14" i="2"/>
  <c r="M15" i="2"/>
  <c r="M16" i="2"/>
  <c r="M17" i="2"/>
  <c r="M18" i="2"/>
  <c r="M19" i="2"/>
  <c r="M20" i="2"/>
  <c r="M22" i="2"/>
  <c r="M23" i="2"/>
  <c r="M38" i="2"/>
  <c r="M18" i="30"/>
  <c r="M79" i="30"/>
  <c r="L3" i="2"/>
  <c r="L10" i="2"/>
  <c r="L13" i="2"/>
  <c r="L14" i="2"/>
  <c r="L15" i="2"/>
  <c r="L16" i="2"/>
  <c r="L17" i="2"/>
  <c r="L18" i="2"/>
  <c r="L19" i="2"/>
  <c r="L20" i="2"/>
  <c r="L22" i="2"/>
  <c r="L23" i="2"/>
  <c r="L38" i="2"/>
  <c r="L18" i="30"/>
  <c r="L79" i="30"/>
  <c r="K3" i="2"/>
  <c r="K10" i="2"/>
  <c r="K13" i="2"/>
  <c r="K14" i="2"/>
  <c r="K15" i="2"/>
  <c r="K16" i="2"/>
  <c r="K17" i="2"/>
  <c r="K18" i="2"/>
  <c r="K19" i="2"/>
  <c r="K20" i="2"/>
  <c r="K22" i="2"/>
  <c r="K23" i="2"/>
  <c r="K38" i="2"/>
  <c r="K18" i="30"/>
  <c r="K79" i="30"/>
  <c r="J3" i="2"/>
  <c r="J10" i="2"/>
  <c r="J13" i="2"/>
  <c r="J14" i="2"/>
  <c r="J15" i="2"/>
  <c r="J16" i="2"/>
  <c r="J17" i="2"/>
  <c r="J18" i="2"/>
  <c r="J19" i="2"/>
  <c r="J20" i="2"/>
  <c r="J22" i="2"/>
  <c r="J23" i="2"/>
  <c r="J31" i="2"/>
  <c r="J38" i="2"/>
  <c r="J18" i="30"/>
  <c r="J79" i="30"/>
  <c r="I3" i="2"/>
  <c r="I10" i="2"/>
  <c r="I13" i="2"/>
  <c r="I14" i="2"/>
  <c r="I15" i="2"/>
  <c r="I16" i="2"/>
  <c r="I17" i="2"/>
  <c r="I18" i="2"/>
  <c r="I19" i="2"/>
  <c r="I20" i="2"/>
  <c r="I22" i="2"/>
  <c r="I23" i="2"/>
  <c r="I31" i="2"/>
  <c r="I38" i="2"/>
  <c r="I18" i="30"/>
  <c r="I79" i="30"/>
  <c r="H3" i="2"/>
  <c r="H10" i="2"/>
  <c r="H13" i="2"/>
  <c r="H14" i="2"/>
  <c r="H15" i="2"/>
  <c r="H16" i="2"/>
  <c r="H17" i="2"/>
  <c r="H18" i="2"/>
  <c r="H19" i="2"/>
  <c r="H20" i="2"/>
  <c r="H22" i="2"/>
  <c r="H23" i="2"/>
  <c r="H31" i="2"/>
  <c r="H38" i="2"/>
  <c r="H18" i="30"/>
  <c r="H79" i="30"/>
  <c r="G3" i="2"/>
  <c r="G10" i="2"/>
  <c r="G13" i="2"/>
  <c r="G14" i="2"/>
  <c r="G16" i="2"/>
  <c r="G17" i="2"/>
  <c r="G19" i="2"/>
  <c r="G20" i="2"/>
  <c r="G23" i="2"/>
  <c r="G25" i="2"/>
  <c r="G26" i="2"/>
  <c r="G38" i="2"/>
  <c r="G18" i="30"/>
  <c r="G79" i="30"/>
  <c r="F3" i="2"/>
  <c r="F10" i="2"/>
  <c r="F13" i="2"/>
  <c r="F14" i="2"/>
  <c r="F17" i="2"/>
  <c r="F19" i="2"/>
  <c r="F20" i="2"/>
  <c r="F24" i="2"/>
  <c r="F25" i="2"/>
  <c r="F26" i="2"/>
  <c r="F27" i="2"/>
  <c r="F28" i="2"/>
  <c r="F29" i="2"/>
  <c r="F30" i="2"/>
  <c r="F38" i="2"/>
  <c r="F18" i="30"/>
  <c r="F79" i="30"/>
  <c r="E3" i="2"/>
  <c r="E6" i="2"/>
  <c r="E7" i="2"/>
  <c r="E8" i="2"/>
  <c r="E9" i="2"/>
  <c r="E10" i="2"/>
  <c r="E11" i="2"/>
  <c r="E13" i="2"/>
  <c r="E14" i="2"/>
  <c r="E17" i="2"/>
  <c r="E21" i="2"/>
  <c r="E25" i="2"/>
  <c r="E28" i="2"/>
  <c r="E38" i="2"/>
  <c r="E18" i="30"/>
  <c r="E79" i="30"/>
  <c r="D3" i="2"/>
  <c r="D6" i="2"/>
  <c r="D7" i="2"/>
  <c r="D8" i="2"/>
  <c r="D9" i="2"/>
  <c r="D10" i="2"/>
  <c r="D11" i="2"/>
  <c r="D13" i="2"/>
  <c r="D17" i="2"/>
  <c r="D25" i="2"/>
  <c r="D38" i="2"/>
  <c r="D18" i="30"/>
  <c r="D79" i="30"/>
  <c r="C3" i="2"/>
  <c r="C6" i="2"/>
  <c r="C7" i="2"/>
  <c r="C8" i="2"/>
  <c r="C9" i="2"/>
  <c r="C11" i="2"/>
  <c r="C12" i="2"/>
  <c r="C13" i="2"/>
  <c r="C17" i="2"/>
  <c r="C38" i="2"/>
  <c r="C18" i="30"/>
  <c r="C79" i="30"/>
  <c r="B3" i="2"/>
  <c r="B6" i="2"/>
  <c r="B7" i="2"/>
  <c r="B8" i="2"/>
  <c r="B9" i="2"/>
  <c r="B11" i="2"/>
  <c r="B12" i="2"/>
  <c r="B13" i="2"/>
  <c r="B17" i="2"/>
  <c r="B38" i="2"/>
  <c r="B18" i="30"/>
  <c r="B79" i="30"/>
  <c r="O22" i="8"/>
  <c r="O27" i="8"/>
  <c r="O6" i="7"/>
  <c r="O3" i="8"/>
  <c r="O3" i="7"/>
  <c r="O19" i="8"/>
  <c r="O48" i="8"/>
  <c r="O6" i="30"/>
  <c r="O76" i="30"/>
  <c r="N22" i="8"/>
  <c r="N27" i="8"/>
  <c r="N3" i="8"/>
  <c r="N19" i="8"/>
  <c r="N48" i="8"/>
  <c r="N6" i="30"/>
  <c r="N76" i="30"/>
  <c r="M22" i="8"/>
  <c r="M27" i="8"/>
  <c r="M3" i="8"/>
  <c r="M19" i="8"/>
  <c r="M48" i="8"/>
  <c r="M6" i="30"/>
  <c r="M76" i="30"/>
  <c r="L22" i="8"/>
  <c r="L27" i="8"/>
  <c r="L3" i="8"/>
  <c r="L19" i="8"/>
  <c r="L48" i="8"/>
  <c r="L6" i="30"/>
  <c r="L76" i="30"/>
  <c r="K22" i="8"/>
  <c r="K27" i="8"/>
  <c r="K3" i="8"/>
  <c r="K19" i="8"/>
  <c r="K48" i="8"/>
  <c r="K6" i="30"/>
  <c r="K76" i="30"/>
  <c r="J22" i="8"/>
  <c r="J27" i="8"/>
  <c r="J3" i="8"/>
  <c r="J19" i="8"/>
  <c r="J48" i="8"/>
  <c r="J6" i="30"/>
  <c r="J76" i="30"/>
  <c r="I22" i="8"/>
  <c r="I27" i="8"/>
  <c r="I3" i="8"/>
  <c r="I19" i="8"/>
  <c r="I48" i="8"/>
  <c r="I6" i="30"/>
  <c r="I76" i="30"/>
  <c r="H22" i="8"/>
  <c r="H27" i="8"/>
  <c r="H3" i="8"/>
  <c r="H19" i="8"/>
  <c r="H48" i="8"/>
  <c r="H6" i="30"/>
  <c r="H76" i="30"/>
  <c r="G22" i="8"/>
  <c r="G27" i="8"/>
  <c r="G3" i="8"/>
  <c r="G19" i="8"/>
  <c r="G48" i="8"/>
  <c r="G6" i="30"/>
  <c r="G76" i="30"/>
  <c r="F22" i="8"/>
  <c r="F28" i="8"/>
  <c r="F3" i="8"/>
  <c r="F33" i="8"/>
  <c r="F48" i="8"/>
  <c r="F6" i="30"/>
  <c r="F76" i="30"/>
  <c r="E22" i="8"/>
  <c r="E28" i="8"/>
  <c r="E3" i="8"/>
  <c r="E33" i="8"/>
  <c r="E48" i="8"/>
  <c r="E6" i="30"/>
  <c r="E76" i="30"/>
  <c r="D22" i="8"/>
  <c r="D28" i="8"/>
  <c r="D3" i="8"/>
  <c r="D24" i="8"/>
  <c r="D48" i="8"/>
  <c r="D6" i="30"/>
  <c r="D76" i="30"/>
  <c r="C22" i="8"/>
  <c r="C28" i="8"/>
  <c r="C3" i="8"/>
  <c r="C24" i="8"/>
  <c r="C48" i="8"/>
  <c r="C6" i="30"/>
  <c r="C76" i="30"/>
  <c r="B22" i="8"/>
  <c r="B3" i="8"/>
  <c r="B24" i="8"/>
  <c r="B8" i="8"/>
  <c r="B48" i="8"/>
  <c r="B6" i="30"/>
  <c r="B76" i="30"/>
  <c r="L3" i="6"/>
  <c r="L10" i="6"/>
  <c r="L11" i="6"/>
  <c r="L15" i="6"/>
  <c r="L42" i="6"/>
  <c r="O5" i="30"/>
  <c r="O75" i="30"/>
  <c r="K3" i="6"/>
  <c r="K10" i="6"/>
  <c r="K11" i="6"/>
  <c r="K15" i="6"/>
  <c r="K42" i="6"/>
  <c r="N5" i="30"/>
  <c r="N75" i="30"/>
  <c r="J3" i="6"/>
  <c r="J10" i="6"/>
  <c r="J11" i="6"/>
  <c r="J15" i="6"/>
  <c r="J42" i="6"/>
  <c r="M5" i="30"/>
  <c r="M75" i="30"/>
  <c r="I3" i="6"/>
  <c r="I10" i="6"/>
  <c r="I11" i="6"/>
  <c r="I13" i="6"/>
  <c r="I42" i="6"/>
  <c r="L5" i="30"/>
  <c r="L75" i="30"/>
  <c r="H3" i="6"/>
  <c r="H10" i="6"/>
  <c r="H11" i="6"/>
  <c r="H14" i="5"/>
  <c r="H13" i="6"/>
  <c r="H42" i="6"/>
  <c r="K5" i="30"/>
  <c r="K75" i="30"/>
  <c r="G3" i="6"/>
  <c r="G10" i="6"/>
  <c r="G11" i="6"/>
  <c r="G13" i="6"/>
  <c r="G42" i="6"/>
  <c r="J5" i="30"/>
  <c r="J75" i="30"/>
  <c r="F3" i="6"/>
  <c r="F10" i="6"/>
  <c r="F11" i="6"/>
  <c r="F13" i="6"/>
  <c r="F42" i="6"/>
  <c r="I5" i="30"/>
  <c r="I75" i="30"/>
  <c r="E3" i="6"/>
  <c r="E10" i="6"/>
  <c r="E11" i="6"/>
  <c r="E15" i="6"/>
  <c r="E42" i="6"/>
  <c r="H5" i="30"/>
  <c r="H75" i="30"/>
  <c r="D3" i="6"/>
  <c r="D10" i="6"/>
  <c r="D11" i="6"/>
  <c r="D15" i="6"/>
  <c r="D42" i="6"/>
  <c r="G5" i="30"/>
  <c r="G75" i="30"/>
  <c r="C3" i="6"/>
  <c r="C10" i="6"/>
  <c r="C11" i="6"/>
  <c r="C15" i="6"/>
  <c r="C42" i="6"/>
  <c r="F5" i="30"/>
  <c r="F75" i="30"/>
  <c r="B3" i="6"/>
  <c r="B15" i="6"/>
  <c r="B26" i="6"/>
  <c r="B34" i="6"/>
  <c r="B42" i="6"/>
  <c r="E5" i="30"/>
  <c r="E75" i="30"/>
  <c r="O23" i="4"/>
  <c r="O4" i="30"/>
  <c r="O74" i="30"/>
  <c r="N23" i="4"/>
  <c r="N4" i="30"/>
  <c r="N74" i="30"/>
  <c r="M23" i="4"/>
  <c r="M4" i="30"/>
  <c r="M74" i="30"/>
  <c r="L23" i="4"/>
  <c r="L4" i="30"/>
  <c r="L74" i="30"/>
  <c r="K23" i="4"/>
  <c r="K4" i="30"/>
  <c r="K74" i="30"/>
  <c r="J23" i="4"/>
  <c r="J4" i="30"/>
  <c r="J74" i="30"/>
  <c r="I23" i="4"/>
  <c r="I4" i="30"/>
  <c r="I74" i="30"/>
  <c r="H23" i="4"/>
  <c r="H4" i="30"/>
  <c r="H74" i="30"/>
  <c r="G23" i="4"/>
  <c r="G4" i="30"/>
  <c r="G74" i="30"/>
  <c r="F23" i="4"/>
  <c r="F4" i="30"/>
  <c r="F74" i="30"/>
  <c r="E4" i="30"/>
  <c r="E74" i="30"/>
  <c r="D4" i="30"/>
  <c r="D74" i="30"/>
  <c r="C4" i="30"/>
  <c r="C74" i="30"/>
  <c r="B74" i="30"/>
  <c r="O37" i="2"/>
  <c r="O3" i="30"/>
  <c r="O73" i="30"/>
  <c r="N37" i="2"/>
  <c r="N3" i="30"/>
  <c r="N73" i="30"/>
  <c r="M37" i="2"/>
  <c r="M3" i="30"/>
  <c r="M73" i="30"/>
  <c r="L37" i="2"/>
  <c r="L3" i="30"/>
  <c r="L73" i="30"/>
  <c r="K37" i="2"/>
  <c r="K3" i="30"/>
  <c r="K73" i="30"/>
  <c r="J37" i="2"/>
  <c r="J3" i="30"/>
  <c r="J73" i="30"/>
  <c r="I37" i="2"/>
  <c r="I3" i="30"/>
  <c r="I73" i="30"/>
  <c r="H37" i="2"/>
  <c r="H3" i="30"/>
  <c r="H73" i="30"/>
  <c r="G37" i="2"/>
  <c r="G3" i="30"/>
  <c r="G73" i="30"/>
  <c r="F37" i="2"/>
  <c r="F3" i="30"/>
  <c r="F73" i="30"/>
  <c r="E37" i="2"/>
  <c r="E3" i="30"/>
  <c r="E73" i="30"/>
  <c r="D37" i="2"/>
  <c r="D3" i="30"/>
  <c r="D73" i="30"/>
  <c r="C37" i="2"/>
  <c r="C3" i="30"/>
  <c r="C73" i="30"/>
  <c r="B37" i="2"/>
  <c r="B3" i="30"/>
  <c r="B73" i="30"/>
  <c r="K30" i="26"/>
  <c r="K67" i="30"/>
  <c r="J30" i="26"/>
  <c r="J67" i="30"/>
  <c r="I30" i="26"/>
  <c r="I67" i="30"/>
  <c r="H30" i="26"/>
  <c r="H67" i="30"/>
  <c r="G30" i="26"/>
  <c r="G67" i="30"/>
  <c r="F30" i="26"/>
  <c r="F67" i="30"/>
  <c r="E30" i="26"/>
  <c r="E67" i="30"/>
  <c r="D30" i="26"/>
  <c r="D67" i="30"/>
  <c r="C30" i="26"/>
  <c r="C67" i="30"/>
  <c r="B30" i="26"/>
  <c r="B67" i="30"/>
  <c r="K29" i="26"/>
  <c r="K66" i="30"/>
  <c r="J29" i="26"/>
  <c r="J66" i="30"/>
  <c r="I29" i="26"/>
  <c r="I66" i="30"/>
  <c r="H29" i="26"/>
  <c r="H66" i="30"/>
  <c r="G29" i="26"/>
  <c r="G66" i="30"/>
  <c r="F29" i="26"/>
  <c r="F66" i="30"/>
  <c r="E29" i="26"/>
  <c r="E66" i="30"/>
  <c r="D29" i="26"/>
  <c r="D66" i="30"/>
  <c r="C29" i="26"/>
  <c r="C66" i="30"/>
  <c r="B29" i="26"/>
  <c r="B66" i="30"/>
  <c r="K65" i="30"/>
  <c r="J65" i="30"/>
  <c r="I65" i="30"/>
  <c r="H65" i="30"/>
  <c r="G65" i="30"/>
  <c r="F65" i="30"/>
  <c r="E65" i="30"/>
  <c r="D65" i="30"/>
  <c r="C65" i="30"/>
  <c r="B65" i="30"/>
  <c r="K64" i="30"/>
  <c r="J64" i="30"/>
  <c r="I64" i="30"/>
  <c r="H64" i="30"/>
  <c r="G64" i="30"/>
  <c r="F64" i="30"/>
  <c r="E64" i="30"/>
  <c r="D64" i="30"/>
  <c r="C64" i="30"/>
  <c r="B64" i="30"/>
  <c r="K63" i="30"/>
  <c r="J63" i="30"/>
  <c r="I63" i="30"/>
  <c r="H63" i="30"/>
  <c r="G63" i="30"/>
  <c r="F63" i="30"/>
  <c r="E63" i="30"/>
  <c r="D63" i="30"/>
  <c r="C63" i="30"/>
  <c r="B63" i="30"/>
  <c r="K62" i="30"/>
  <c r="J62" i="30"/>
  <c r="I62" i="30"/>
  <c r="H62" i="30"/>
  <c r="G62" i="30"/>
  <c r="F62" i="30"/>
  <c r="E62" i="30"/>
  <c r="D62" i="30"/>
  <c r="C62" i="30"/>
  <c r="B62" i="30"/>
  <c r="K61" i="30"/>
  <c r="J61" i="30"/>
  <c r="I61" i="30"/>
  <c r="H61" i="30"/>
  <c r="G61" i="30"/>
  <c r="F61" i="30"/>
  <c r="E61" i="30"/>
  <c r="D61" i="30"/>
  <c r="C61" i="30"/>
  <c r="B61" i="30"/>
  <c r="I13" i="26"/>
  <c r="I58" i="30"/>
  <c r="H13" i="26"/>
  <c r="H58" i="30"/>
  <c r="G13" i="26"/>
  <c r="G58" i="30"/>
  <c r="F13" i="26"/>
  <c r="F58" i="30"/>
  <c r="E13" i="26"/>
  <c r="E58" i="30"/>
  <c r="D13" i="26"/>
  <c r="D58" i="30"/>
  <c r="C13" i="26"/>
  <c r="C58" i="30"/>
  <c r="B13" i="26"/>
  <c r="B58" i="30"/>
  <c r="I12" i="26"/>
  <c r="I57" i="30"/>
  <c r="H12" i="26"/>
  <c r="H57" i="30"/>
  <c r="G12" i="26"/>
  <c r="G57" i="30"/>
  <c r="F12" i="26"/>
  <c r="F57" i="30"/>
  <c r="E12" i="26"/>
  <c r="E57" i="30"/>
  <c r="D12" i="26"/>
  <c r="D57" i="30"/>
  <c r="C12" i="26"/>
  <c r="C57" i="30"/>
  <c r="B12" i="26"/>
  <c r="B57" i="30"/>
  <c r="I56" i="30"/>
  <c r="H56" i="30"/>
  <c r="G56" i="30"/>
  <c r="F56" i="30"/>
  <c r="E56" i="30"/>
  <c r="D56" i="30"/>
  <c r="C56" i="30"/>
  <c r="B56" i="30"/>
  <c r="I55" i="30"/>
  <c r="H55" i="30"/>
  <c r="G55" i="30"/>
  <c r="F55" i="30"/>
  <c r="E55" i="30"/>
  <c r="D55" i="30"/>
  <c r="C55" i="30"/>
  <c r="B55" i="30"/>
  <c r="I54" i="30"/>
  <c r="H54" i="30"/>
  <c r="G54" i="30"/>
  <c r="F54" i="30"/>
  <c r="E54" i="30"/>
  <c r="D54" i="30"/>
  <c r="C54" i="30"/>
  <c r="B54" i="30"/>
  <c r="I53" i="30"/>
  <c r="H53" i="30"/>
  <c r="G53" i="30"/>
  <c r="F53" i="30"/>
  <c r="E53" i="30"/>
  <c r="D53" i="30"/>
  <c r="C53" i="30"/>
  <c r="B53" i="30"/>
  <c r="I52" i="30"/>
  <c r="H52" i="30"/>
  <c r="G52" i="30"/>
  <c r="F52" i="30"/>
  <c r="E52" i="30"/>
  <c r="D52" i="30"/>
  <c r="C52" i="30"/>
  <c r="B52" i="30"/>
  <c r="I51" i="30"/>
  <c r="H51" i="30"/>
  <c r="G51" i="30"/>
  <c r="F51" i="30"/>
  <c r="E51" i="30"/>
  <c r="D51" i="30"/>
  <c r="C51" i="30"/>
  <c r="B51" i="30"/>
  <c r="I50" i="30"/>
  <c r="H50" i="30"/>
  <c r="G50" i="30"/>
  <c r="F50" i="30"/>
  <c r="E50" i="30"/>
  <c r="D50" i="30"/>
  <c r="C50" i="30"/>
  <c r="B50" i="30"/>
  <c r="I49" i="30"/>
  <c r="H49" i="30"/>
  <c r="G49" i="30"/>
  <c r="F49" i="30"/>
  <c r="E49" i="30"/>
  <c r="D49" i="30"/>
  <c r="C49" i="30"/>
  <c r="B49" i="30"/>
  <c r="M45" i="30"/>
  <c r="L45" i="30"/>
  <c r="K45" i="30"/>
  <c r="J45" i="30"/>
  <c r="I45" i="30"/>
  <c r="H45" i="30"/>
  <c r="G45" i="30"/>
  <c r="F45" i="30"/>
  <c r="E45" i="30"/>
  <c r="D45" i="30"/>
  <c r="C45" i="30"/>
  <c r="B45" i="30"/>
  <c r="O44" i="30"/>
  <c r="N44" i="30"/>
  <c r="M44" i="30"/>
  <c r="L44" i="30"/>
  <c r="K44" i="30"/>
  <c r="J44" i="30"/>
  <c r="I44" i="30"/>
  <c r="H44" i="30"/>
  <c r="G44" i="30"/>
  <c r="F44" i="30"/>
  <c r="E44" i="30"/>
  <c r="D44" i="30"/>
  <c r="C44" i="30"/>
  <c r="B44" i="30"/>
  <c r="O43" i="30"/>
  <c r="N43" i="30"/>
  <c r="M43" i="30"/>
  <c r="L43" i="30"/>
  <c r="K43" i="30"/>
  <c r="J43" i="30"/>
  <c r="I43" i="30"/>
  <c r="H43" i="30"/>
  <c r="G43" i="30"/>
  <c r="F43" i="30"/>
  <c r="E43" i="30"/>
  <c r="D43" i="30"/>
  <c r="C43" i="30"/>
  <c r="B43" i="30"/>
  <c r="O42" i="30"/>
  <c r="N42" i="30"/>
  <c r="M42" i="30"/>
  <c r="L42" i="30"/>
  <c r="K42" i="30"/>
  <c r="J42" i="30"/>
  <c r="I42" i="30"/>
  <c r="H42" i="30"/>
  <c r="G42" i="30"/>
  <c r="F42" i="30"/>
  <c r="E42" i="30"/>
  <c r="D42" i="30"/>
  <c r="C42" i="30"/>
  <c r="B42" i="30"/>
  <c r="FB2" i="28"/>
  <c r="FC2" i="28"/>
  <c r="FD2" i="28"/>
  <c r="FE2" i="28"/>
  <c r="FF2" i="28"/>
  <c r="FG2" i="28"/>
  <c r="FI2" i="28"/>
  <c r="FA2" i="28"/>
  <c r="FB20" i="28"/>
  <c r="FC20" i="28"/>
  <c r="FD20" i="28"/>
  <c r="FE20" i="28"/>
  <c r="FF20" i="28"/>
  <c r="FG20" i="28"/>
  <c r="FH20" i="28"/>
  <c r="FJ20" i="28"/>
  <c r="FA20" i="28"/>
  <c r="EZ2" i="28"/>
  <c r="FB3" i="28"/>
  <c r="FC3" i="28"/>
  <c r="FD3" i="28"/>
  <c r="FE3" i="28"/>
  <c r="FF3" i="28"/>
  <c r="FG3" i="28"/>
  <c r="FH3" i="28"/>
  <c r="FI3" i="28"/>
  <c r="FA3" i="28"/>
  <c r="EZ3" i="28"/>
  <c r="FB4" i="28"/>
  <c r="FC4" i="28"/>
  <c r="FD4" i="28"/>
  <c r="FE4" i="28"/>
  <c r="FA4" i="28"/>
  <c r="EZ4" i="28"/>
  <c r="FB5" i="28"/>
  <c r="FC5" i="28"/>
  <c r="FD5" i="28"/>
  <c r="FE5" i="28"/>
  <c r="FF5" i="28"/>
  <c r="FG5" i="28"/>
  <c r="FI5" i="28"/>
  <c r="FA5" i="28"/>
  <c r="EZ5" i="28"/>
  <c r="FB6" i="28"/>
  <c r="FC6" i="28"/>
  <c r="FD6" i="28"/>
  <c r="FE6" i="28"/>
  <c r="FF6" i="28"/>
  <c r="FH6" i="28"/>
  <c r="FI6" i="28"/>
  <c r="FA6" i="28"/>
  <c r="EZ6" i="28"/>
  <c r="FI7" i="28"/>
  <c r="FA7" i="28"/>
  <c r="EZ7" i="28"/>
  <c r="FF8" i="28"/>
  <c r="FG8" i="28"/>
  <c r="FI8" i="28"/>
  <c r="FA8" i="28"/>
  <c r="EZ8" i="28"/>
  <c r="FI9" i="28"/>
  <c r="FA9" i="28"/>
  <c r="EZ9" i="28"/>
  <c r="FB10" i="28"/>
  <c r="FC10" i="28"/>
  <c r="FD10" i="28"/>
  <c r="FE10" i="28"/>
  <c r="FA10" i="28"/>
  <c r="EZ10" i="28"/>
  <c r="FH11" i="28"/>
  <c r="FA11" i="28"/>
  <c r="EZ11" i="28"/>
  <c r="FB12" i="28"/>
  <c r="FC12" i="28"/>
  <c r="FD12" i="28"/>
  <c r="FE12" i="28"/>
  <c r="FA12" i="28"/>
  <c r="EZ12" i="28"/>
  <c r="FB13" i="28"/>
  <c r="FD13" i="28"/>
  <c r="FE13" i="28"/>
  <c r="FF13" i="28"/>
  <c r="FG13" i="28"/>
  <c r="FA13" i="28"/>
  <c r="EZ13" i="28"/>
  <c r="FH14" i="28"/>
  <c r="FA14" i="28"/>
  <c r="EZ14" i="28"/>
  <c r="FB15" i="28"/>
  <c r="FD15" i="28"/>
  <c r="FE15" i="28"/>
  <c r="FA15" i="28"/>
  <c r="EZ15" i="28"/>
  <c r="FA16" i="28"/>
  <c r="EZ16" i="28"/>
  <c r="FH17" i="28"/>
  <c r="FA17" i="28"/>
  <c r="EZ17" i="28"/>
  <c r="FH18" i="28"/>
  <c r="FA18" i="28"/>
  <c r="EZ18" i="28"/>
  <c r="FH19" i="28"/>
  <c r="FA19" i="28"/>
  <c r="EZ19" i="28"/>
  <c r="EZ45" i="28"/>
  <c r="O31" i="30"/>
  <c r="O38" i="30"/>
  <c r="EO2" i="28"/>
  <c r="EP2" i="28"/>
  <c r="EQ2" i="28"/>
  <c r="ER2" i="28"/>
  <c r="ES2" i="28"/>
  <c r="ET2" i="28"/>
  <c r="EN2" i="28"/>
  <c r="EO20" i="28"/>
  <c r="EP20" i="28"/>
  <c r="EQ20" i="28"/>
  <c r="ER20" i="28"/>
  <c r="ES20" i="28"/>
  <c r="ET20" i="28"/>
  <c r="EU20" i="28"/>
  <c r="EW6" i="28"/>
  <c r="EW20" i="28"/>
  <c r="EN20" i="28"/>
  <c r="EM2" i="28"/>
  <c r="EO3" i="28"/>
  <c r="EP3" i="28"/>
  <c r="EQ3" i="28"/>
  <c r="ER3" i="28"/>
  <c r="ES3" i="28"/>
  <c r="ET3" i="28"/>
  <c r="EU3" i="28"/>
  <c r="EN3" i="28"/>
  <c r="EM3" i="28"/>
  <c r="EO4" i="28"/>
  <c r="EP4" i="28"/>
  <c r="EQ4" i="28"/>
  <c r="ER4" i="28"/>
  <c r="EN4" i="28"/>
  <c r="EM4" i="28"/>
  <c r="EO5" i="28"/>
  <c r="EQ5" i="28"/>
  <c r="ER5" i="28"/>
  <c r="ES5" i="28"/>
  <c r="ET5" i="28"/>
  <c r="EV5" i="28"/>
  <c r="EN5" i="28"/>
  <c r="EM5" i="28"/>
  <c r="EO6" i="28"/>
  <c r="EP6" i="28"/>
  <c r="EQ6" i="28"/>
  <c r="ER6" i="28"/>
  <c r="ES6" i="28"/>
  <c r="EU6" i="28"/>
  <c r="EV6" i="28"/>
  <c r="EN6" i="28"/>
  <c r="EM6" i="28"/>
  <c r="EV7" i="28"/>
  <c r="EN7" i="28"/>
  <c r="EM7" i="28"/>
  <c r="ES8" i="28"/>
  <c r="ET8" i="28"/>
  <c r="EN8" i="28"/>
  <c r="EM8" i="28"/>
  <c r="EO9" i="28"/>
  <c r="EP9" i="28"/>
  <c r="EQ9" i="28"/>
  <c r="ER9" i="28"/>
  <c r="EN9" i="28"/>
  <c r="EM9" i="28"/>
  <c r="EO10" i="28"/>
  <c r="EQ10" i="28"/>
  <c r="ER10" i="28"/>
  <c r="ES10" i="28"/>
  <c r="ET10" i="28"/>
  <c r="EN10" i="28"/>
  <c r="EM10" i="28"/>
  <c r="EU11" i="28"/>
  <c r="EN11" i="28"/>
  <c r="EM11" i="28"/>
  <c r="EO12" i="28"/>
  <c r="EP12" i="28"/>
  <c r="EQ12" i="28"/>
  <c r="ER12" i="28"/>
  <c r="EN12" i="28"/>
  <c r="EM12" i="28"/>
  <c r="EU13" i="28"/>
  <c r="EN13" i="28"/>
  <c r="EM13" i="28"/>
  <c r="EO14" i="28"/>
  <c r="EQ14" i="28"/>
  <c r="ER14" i="28"/>
  <c r="EN14" i="28"/>
  <c r="EM14" i="28"/>
  <c r="EV15" i="28"/>
  <c r="EN15" i="28"/>
  <c r="EM15" i="28"/>
  <c r="EN16" i="28"/>
  <c r="EM16" i="28"/>
  <c r="EU17" i="28"/>
  <c r="EN17" i="28"/>
  <c r="EM17" i="28"/>
  <c r="EN18" i="28"/>
  <c r="EM18" i="28"/>
  <c r="EM45" i="28"/>
  <c r="N31" i="30"/>
  <c r="N38" i="30"/>
  <c r="EB2" i="28"/>
  <c r="EC2" i="28"/>
  <c r="ED2" i="28"/>
  <c r="EE2" i="28"/>
  <c r="EF2" i="28"/>
  <c r="EG2" i="28"/>
  <c r="EI2" i="28"/>
  <c r="EA2" i="28"/>
  <c r="EB19" i="28"/>
  <c r="EC19" i="28"/>
  <c r="ED19" i="28"/>
  <c r="EE19" i="28"/>
  <c r="EF19" i="28"/>
  <c r="EG19" i="28"/>
  <c r="EH19" i="28"/>
  <c r="EJ6" i="28"/>
  <c r="EJ19" i="28"/>
  <c r="EA19" i="28"/>
  <c r="DZ2" i="28"/>
  <c r="EB3" i="28"/>
  <c r="EC3" i="28"/>
  <c r="ED3" i="28"/>
  <c r="EE3" i="28"/>
  <c r="EF3" i="28"/>
  <c r="EG3" i="28"/>
  <c r="EH3" i="28"/>
  <c r="EI3" i="28"/>
  <c r="EA3" i="28"/>
  <c r="DZ3" i="28"/>
  <c r="EB4" i="28"/>
  <c r="EC4" i="28"/>
  <c r="ED4" i="28"/>
  <c r="EE4" i="28"/>
  <c r="EA4" i="28"/>
  <c r="DZ4" i="28"/>
  <c r="EB5" i="28"/>
  <c r="ED5" i="28"/>
  <c r="EE5" i="28"/>
  <c r="EF5" i="28"/>
  <c r="EG5" i="28"/>
  <c r="EI5" i="28"/>
  <c r="EA5" i="28"/>
  <c r="DZ5" i="28"/>
  <c r="EB6" i="28"/>
  <c r="EC6" i="28"/>
  <c r="ED6" i="28"/>
  <c r="EE6" i="28"/>
  <c r="EF6" i="28"/>
  <c r="EH6" i="28"/>
  <c r="EI6" i="28"/>
  <c r="EA6" i="28"/>
  <c r="DZ6" i="28"/>
  <c r="EI7" i="28"/>
  <c r="EA7" i="28"/>
  <c r="DZ7" i="28"/>
  <c r="EF8" i="28"/>
  <c r="EG8" i="28"/>
  <c r="EA8" i="28"/>
  <c r="DZ8" i="28"/>
  <c r="EB9" i="28"/>
  <c r="EC9" i="28"/>
  <c r="ED9" i="28"/>
  <c r="EE9" i="28"/>
  <c r="EA9" i="28"/>
  <c r="DZ9" i="28"/>
  <c r="EB10" i="28"/>
  <c r="ED10" i="28"/>
  <c r="EE10" i="28"/>
  <c r="EF10" i="28"/>
  <c r="EG10" i="28"/>
  <c r="EA10" i="28"/>
  <c r="DZ10" i="28"/>
  <c r="EH11" i="28"/>
  <c r="EA11" i="28"/>
  <c r="DZ11" i="28"/>
  <c r="EB12" i="28"/>
  <c r="EC12" i="28"/>
  <c r="ED12" i="28"/>
  <c r="EE12" i="28"/>
  <c r="EA12" i="28"/>
  <c r="DZ12" i="28"/>
  <c r="EH13" i="28"/>
  <c r="EA13" i="28"/>
  <c r="DZ13" i="28"/>
  <c r="EB14" i="28"/>
  <c r="ED14" i="28"/>
  <c r="EE14" i="28"/>
  <c r="EA14" i="28"/>
  <c r="DZ14" i="28"/>
  <c r="EI15" i="28"/>
  <c r="EA15" i="28"/>
  <c r="DZ15" i="28"/>
  <c r="EH16" i="28"/>
  <c r="EA16" i="28"/>
  <c r="DZ16" i="28"/>
  <c r="EA17" i="28"/>
  <c r="DZ17" i="28"/>
  <c r="DZ45" i="28"/>
  <c r="M31" i="30"/>
  <c r="M38" i="30"/>
  <c r="DO2" i="28"/>
  <c r="DP2" i="28"/>
  <c r="DQ2" i="28"/>
  <c r="DR2" i="28"/>
  <c r="DS2" i="28"/>
  <c r="DT2" i="28"/>
  <c r="DN2" i="28"/>
  <c r="DO19" i="28"/>
  <c r="DP19" i="28"/>
  <c r="DQ19" i="28"/>
  <c r="DR19" i="28"/>
  <c r="DS19" i="28"/>
  <c r="DT19" i="28"/>
  <c r="DU19" i="28"/>
  <c r="DN19" i="28"/>
  <c r="DM2" i="28"/>
  <c r="DO3" i="28"/>
  <c r="DP3" i="28"/>
  <c r="DQ3" i="28"/>
  <c r="DR3" i="28"/>
  <c r="DS3" i="28"/>
  <c r="DT3" i="28"/>
  <c r="DU3" i="28"/>
  <c r="DN3" i="28"/>
  <c r="DM3" i="28"/>
  <c r="DO4" i="28"/>
  <c r="DP4" i="28"/>
  <c r="DQ4" i="28"/>
  <c r="DR4" i="28"/>
  <c r="DN4" i="28"/>
  <c r="DM4" i="28"/>
  <c r="DO5" i="28"/>
  <c r="DQ5" i="28"/>
  <c r="DR5" i="28"/>
  <c r="DS5" i="28"/>
  <c r="DT5" i="28"/>
  <c r="DN5" i="28"/>
  <c r="DM5" i="28"/>
  <c r="DO6" i="28"/>
  <c r="DP6" i="28"/>
  <c r="DQ6" i="28"/>
  <c r="DR6" i="28"/>
  <c r="DS6" i="28"/>
  <c r="DU6" i="28"/>
  <c r="DN6" i="28"/>
  <c r="DM6" i="28"/>
  <c r="DS7" i="28"/>
  <c r="DT7" i="28"/>
  <c r="DN7" i="28"/>
  <c r="DM7" i="28"/>
  <c r="DO8" i="28"/>
  <c r="DP8" i="28"/>
  <c r="DQ8" i="28"/>
  <c r="DR8" i="28"/>
  <c r="DN8" i="28"/>
  <c r="DM8" i="28"/>
  <c r="DV9" i="28"/>
  <c r="DN9" i="28"/>
  <c r="DM9" i="28"/>
  <c r="DO10" i="28"/>
  <c r="DQ10" i="28"/>
  <c r="DR10" i="28"/>
  <c r="DS10" i="28"/>
  <c r="DT10" i="28"/>
  <c r="DN10" i="28"/>
  <c r="DM10" i="28"/>
  <c r="DU11" i="28"/>
  <c r="DN11" i="28"/>
  <c r="DM11" i="28"/>
  <c r="DO12" i="28"/>
  <c r="DP12" i="28"/>
  <c r="DQ12" i="28"/>
  <c r="DR12" i="28"/>
  <c r="DN12" i="28"/>
  <c r="DM12" i="28"/>
  <c r="DU13" i="28"/>
  <c r="DN13" i="28"/>
  <c r="DM13" i="28"/>
  <c r="DO14" i="28"/>
  <c r="DQ14" i="28"/>
  <c r="DR14" i="28"/>
  <c r="DN14" i="28"/>
  <c r="DM14" i="28"/>
  <c r="DU15" i="28"/>
  <c r="DN15" i="28"/>
  <c r="DM15" i="28"/>
  <c r="DU16" i="28"/>
  <c r="DN16" i="28"/>
  <c r="DM16" i="28"/>
  <c r="DV17" i="28"/>
  <c r="DN17" i="28"/>
  <c r="DM17" i="28"/>
  <c r="DM45" i="28"/>
  <c r="L31" i="30"/>
  <c r="L38" i="30"/>
  <c r="DB2" i="28"/>
  <c r="DC2" i="28"/>
  <c r="DD2" i="28"/>
  <c r="DE2" i="28"/>
  <c r="DF2" i="28"/>
  <c r="DG2" i="28"/>
  <c r="DA2" i="28"/>
  <c r="DB20" i="28"/>
  <c r="DC20" i="28"/>
  <c r="DD20" i="28"/>
  <c r="DE20" i="28"/>
  <c r="DF20" i="28"/>
  <c r="DG20" i="28"/>
  <c r="DH20" i="28"/>
  <c r="DA20" i="28"/>
  <c r="CZ2" i="28"/>
  <c r="DB3" i="28"/>
  <c r="DC3" i="28"/>
  <c r="DD3" i="28"/>
  <c r="DE3" i="28"/>
  <c r="DF3" i="28"/>
  <c r="DG3" i="28"/>
  <c r="DH3" i="28"/>
  <c r="DA3" i="28"/>
  <c r="CZ3" i="28"/>
  <c r="DB4" i="28"/>
  <c r="DC4" i="28"/>
  <c r="DD4" i="28"/>
  <c r="DE4" i="28"/>
  <c r="DA4" i="28"/>
  <c r="CZ4" i="28"/>
  <c r="DB5" i="28"/>
  <c r="DD5" i="28"/>
  <c r="DE5" i="28"/>
  <c r="DF5" i="28"/>
  <c r="DG5" i="28"/>
  <c r="DA5" i="28"/>
  <c r="CZ5" i="28"/>
  <c r="DB6" i="28"/>
  <c r="DC6" i="28"/>
  <c r="DD6" i="28"/>
  <c r="DE6" i="28"/>
  <c r="DF6" i="28"/>
  <c r="DH6" i="28"/>
  <c r="DA6" i="28"/>
  <c r="CZ6" i="28"/>
  <c r="DF7" i="28"/>
  <c r="DG7" i="28"/>
  <c r="DA7" i="28"/>
  <c r="CZ7" i="28"/>
  <c r="DB8" i="28"/>
  <c r="DC8" i="28"/>
  <c r="DD8" i="28"/>
  <c r="DE8" i="28"/>
  <c r="DA8" i="28"/>
  <c r="CZ8" i="28"/>
  <c r="DI9" i="28"/>
  <c r="DA9" i="28"/>
  <c r="CZ9" i="28"/>
  <c r="DB10" i="28"/>
  <c r="DD10" i="28"/>
  <c r="DE10" i="28"/>
  <c r="DF10" i="28"/>
  <c r="DG10" i="28"/>
  <c r="DA10" i="28"/>
  <c r="CZ10" i="28"/>
  <c r="DH11" i="28"/>
  <c r="DA11" i="28"/>
  <c r="CZ11" i="28"/>
  <c r="DB12" i="28"/>
  <c r="DC12" i="28"/>
  <c r="DD12" i="28"/>
  <c r="DE12" i="28"/>
  <c r="DA12" i="28"/>
  <c r="CZ12" i="28"/>
  <c r="DH13" i="28"/>
  <c r="DA13" i="28"/>
  <c r="CZ13" i="28"/>
  <c r="DF14" i="28"/>
  <c r="DG14" i="28"/>
  <c r="DA14" i="28"/>
  <c r="CZ14" i="28"/>
  <c r="DB15" i="28"/>
  <c r="DD15" i="28"/>
  <c r="DE15" i="28"/>
  <c r="DA15" i="28"/>
  <c r="CZ15" i="28"/>
  <c r="DH16" i="28"/>
  <c r="DA16" i="28"/>
  <c r="CZ16" i="28"/>
  <c r="DH17" i="28"/>
  <c r="DA17" i="28"/>
  <c r="CZ17" i="28"/>
  <c r="CZ45" i="28"/>
  <c r="K31" i="30"/>
  <c r="K38" i="30"/>
  <c r="CO2" i="28"/>
  <c r="CP2" i="28"/>
  <c r="CQ2" i="28"/>
  <c r="CR2" i="28"/>
  <c r="CS2" i="28"/>
  <c r="CT2" i="28"/>
  <c r="CN2" i="28"/>
  <c r="CO20" i="28"/>
  <c r="CP20" i="28"/>
  <c r="CQ20" i="28"/>
  <c r="CR20" i="28"/>
  <c r="CT20" i="28"/>
  <c r="CU20" i="28"/>
  <c r="CN20" i="28"/>
  <c r="CM2" i="28"/>
  <c r="CO3" i="28"/>
  <c r="CP3" i="28"/>
  <c r="CQ3" i="28"/>
  <c r="CR3" i="28"/>
  <c r="CS3" i="28"/>
  <c r="CT3" i="28"/>
  <c r="CU3" i="28"/>
  <c r="CN3" i="28"/>
  <c r="CM3" i="28"/>
  <c r="CP4" i="28"/>
  <c r="CQ4" i="28"/>
  <c r="CR4" i="28"/>
  <c r="CN4" i="28"/>
  <c r="CM4" i="28"/>
  <c r="CO5" i="28"/>
  <c r="CP5" i="28"/>
  <c r="CR5" i="28"/>
  <c r="CS5" i="28"/>
  <c r="CT5" i="28"/>
  <c r="CN5" i="28"/>
  <c r="CM5" i="28"/>
  <c r="CO6" i="28"/>
  <c r="CP6" i="28"/>
  <c r="CR6" i="28"/>
  <c r="CS6" i="28"/>
  <c r="CU6" i="28"/>
  <c r="CN6" i="28"/>
  <c r="CM6" i="28"/>
  <c r="CS7" i="28"/>
  <c r="CT7" i="28"/>
  <c r="CN7" i="28"/>
  <c r="CM7" i="28"/>
  <c r="CO8" i="28"/>
  <c r="CP8" i="28"/>
  <c r="CR8" i="28"/>
  <c r="CN8" i="28"/>
  <c r="CM8" i="28"/>
  <c r="CV9" i="28"/>
  <c r="CN9" i="28"/>
  <c r="CM9" i="28"/>
  <c r="CO10" i="28"/>
  <c r="CR10" i="28"/>
  <c r="CS10" i="28"/>
  <c r="CT10" i="28"/>
  <c r="CN10" i="28"/>
  <c r="CM10" i="28"/>
  <c r="CU11" i="28"/>
  <c r="CN11" i="28"/>
  <c r="CM11" i="28"/>
  <c r="CU12" i="28"/>
  <c r="CN12" i="28"/>
  <c r="CM12" i="28"/>
  <c r="CO13" i="28"/>
  <c r="CP13" i="28"/>
  <c r="CR13" i="28"/>
  <c r="CN13" i="28"/>
  <c r="CM13" i="28"/>
  <c r="CS14" i="28"/>
  <c r="CT14" i="28"/>
  <c r="CN14" i="28"/>
  <c r="CM14" i="28"/>
  <c r="CO15" i="28"/>
  <c r="CR15" i="28"/>
  <c r="CN15" i="28"/>
  <c r="CM15" i="28"/>
  <c r="CU16" i="28"/>
  <c r="CN16" i="28"/>
  <c r="CM16" i="28"/>
  <c r="CU17" i="28"/>
  <c r="CN17" i="28"/>
  <c r="CM17" i="28"/>
  <c r="CV18" i="28"/>
  <c r="CN18" i="28"/>
  <c r="CM18" i="28"/>
  <c r="CN19" i="28"/>
  <c r="CM19" i="28"/>
  <c r="CM45" i="28"/>
  <c r="J31" i="30"/>
  <c r="J38" i="30"/>
  <c r="CC2" i="28"/>
  <c r="CD2" i="28"/>
  <c r="CE2" i="28"/>
  <c r="CF2" i="28"/>
  <c r="CG2" i="28"/>
  <c r="CB2" i="28"/>
  <c r="CC17" i="28"/>
  <c r="CD17" i="28"/>
  <c r="CE17" i="28"/>
  <c r="CF17" i="28"/>
  <c r="CH17" i="28"/>
  <c r="CI17" i="28"/>
  <c r="CB17" i="28"/>
  <c r="CA2" i="28"/>
  <c r="CD3" i="28"/>
  <c r="CF3" i="28"/>
  <c r="CG3" i="28"/>
  <c r="CH3" i="28"/>
  <c r="CI3" i="28"/>
  <c r="CB3" i="28"/>
  <c r="CA3" i="28"/>
  <c r="CC4" i="28"/>
  <c r="CD4" i="28"/>
  <c r="CE4" i="28"/>
  <c r="CF4" i="28"/>
  <c r="CB4" i="28"/>
  <c r="CA4" i="28"/>
  <c r="CF5" i="28"/>
  <c r="CG5" i="28"/>
  <c r="CH5" i="28"/>
  <c r="CB5" i="28"/>
  <c r="CA5" i="28"/>
  <c r="CC6" i="28"/>
  <c r="CD6" i="28"/>
  <c r="CF6" i="28"/>
  <c r="CG6" i="28"/>
  <c r="CI6" i="28"/>
  <c r="CB6" i="28"/>
  <c r="CA6" i="28"/>
  <c r="CB7" i="28"/>
  <c r="CA7" i="28"/>
  <c r="CG8" i="28"/>
  <c r="CH8" i="28"/>
  <c r="CB8" i="28"/>
  <c r="CA8" i="28"/>
  <c r="CC9" i="28"/>
  <c r="CD9" i="28"/>
  <c r="CF9" i="28"/>
  <c r="CB9" i="28"/>
  <c r="CA9" i="28"/>
  <c r="CI10" i="28"/>
  <c r="CB10" i="28"/>
  <c r="CA10" i="28"/>
  <c r="CI11" i="28"/>
  <c r="CB11" i="28"/>
  <c r="CA11" i="28"/>
  <c r="CC12" i="28"/>
  <c r="CF12" i="28"/>
  <c r="CH12" i="28"/>
  <c r="CB12" i="28"/>
  <c r="CA12" i="28"/>
  <c r="CC13" i="28"/>
  <c r="CD13" i="28"/>
  <c r="CF13" i="28"/>
  <c r="CB13" i="28"/>
  <c r="CA13" i="28"/>
  <c r="CG14" i="28"/>
  <c r="CH14" i="28"/>
  <c r="CB14" i="28"/>
  <c r="CA14" i="28"/>
  <c r="CI15" i="28"/>
  <c r="CB15" i="28"/>
  <c r="CA15" i="28"/>
  <c r="CC16" i="28"/>
  <c r="CF16" i="28"/>
  <c r="CB16" i="28"/>
  <c r="CA16" i="28"/>
  <c r="CA45" i="28"/>
  <c r="I31" i="30"/>
  <c r="I38" i="30"/>
  <c r="BQ2" i="28"/>
  <c r="BR2" i="28"/>
  <c r="BS2" i="28"/>
  <c r="BT2" i="28"/>
  <c r="BU2" i="28"/>
  <c r="BP2" i="28"/>
  <c r="BQ18" i="28"/>
  <c r="BR18" i="28"/>
  <c r="BS18" i="28"/>
  <c r="BT18" i="28"/>
  <c r="BV18" i="28"/>
  <c r="BW18" i="28"/>
  <c r="BP18" i="28"/>
  <c r="BO2" i="28"/>
  <c r="BQ3" i="28"/>
  <c r="BR3" i="28"/>
  <c r="BT3" i="28"/>
  <c r="BU3" i="28"/>
  <c r="BV3" i="28"/>
  <c r="BW3" i="28"/>
  <c r="BP3" i="28"/>
  <c r="BO3" i="28"/>
  <c r="BQ4" i="28"/>
  <c r="BR4" i="28"/>
  <c r="BS4" i="28"/>
  <c r="BT4" i="28"/>
  <c r="BP4" i="28"/>
  <c r="BO4" i="28"/>
  <c r="BQ5" i="28"/>
  <c r="BS5" i="28"/>
  <c r="BT5" i="28"/>
  <c r="BU5" i="28"/>
  <c r="BV5" i="28"/>
  <c r="BP5" i="28"/>
  <c r="BO5" i="28"/>
  <c r="BQ6" i="28"/>
  <c r="BR6" i="28"/>
  <c r="BS6" i="28"/>
  <c r="BU6" i="28"/>
  <c r="BW6" i="28"/>
  <c r="BP6" i="28"/>
  <c r="BO6" i="28"/>
  <c r="BU7" i="28"/>
  <c r="BP7" i="28"/>
  <c r="BO7" i="28"/>
  <c r="BU8" i="28"/>
  <c r="BP8" i="28"/>
  <c r="BO8" i="28"/>
  <c r="BQ9" i="28"/>
  <c r="BR9" i="28"/>
  <c r="BS9" i="28"/>
  <c r="BT9" i="28"/>
  <c r="BP9" i="28"/>
  <c r="BO9" i="28"/>
  <c r="BU10" i="28"/>
  <c r="BV10" i="28"/>
  <c r="BP10" i="28"/>
  <c r="BO10" i="28"/>
  <c r="BQ11" i="28"/>
  <c r="BS11" i="28"/>
  <c r="BT11" i="28"/>
  <c r="J42" i="14"/>
  <c r="BU11" i="28"/>
  <c r="BV11" i="28"/>
  <c r="BP11" i="28"/>
  <c r="BO11" i="28"/>
  <c r="BQ12" i="28"/>
  <c r="BR12" i="28"/>
  <c r="BS12" i="28"/>
  <c r="BT12" i="28"/>
  <c r="BP12" i="28"/>
  <c r="BO12" i="28"/>
  <c r="BP13" i="28"/>
  <c r="BO13" i="28"/>
  <c r="BU14" i="28"/>
  <c r="BV14" i="28"/>
  <c r="BP14" i="28"/>
  <c r="BO14" i="28"/>
  <c r="BW15" i="28"/>
  <c r="BP15" i="28"/>
  <c r="BO15" i="28"/>
  <c r="BW16" i="28"/>
  <c r="BP16" i="28"/>
  <c r="BO16" i="28"/>
  <c r="BQ17" i="28"/>
  <c r="BS17" i="28"/>
  <c r="BT17" i="28"/>
  <c r="BP17" i="28"/>
  <c r="BO17" i="28"/>
  <c r="BO45" i="28"/>
  <c r="H31" i="30"/>
  <c r="H38" i="30"/>
  <c r="BE2" i="28"/>
  <c r="BF2" i="28"/>
  <c r="BG2" i="28"/>
  <c r="BH2" i="28"/>
  <c r="BD2" i="28"/>
  <c r="BE29" i="28"/>
  <c r="BF29" i="28"/>
  <c r="BG29" i="28"/>
  <c r="BH29" i="28"/>
  <c r="BJ29" i="28"/>
  <c r="BK29" i="28"/>
  <c r="BD29" i="28"/>
  <c r="BC2" i="28"/>
  <c r="BE3" i="28"/>
  <c r="BF3" i="28"/>
  <c r="BG3" i="28"/>
  <c r="BD3" i="28"/>
  <c r="BC3" i="28"/>
  <c r="BF4" i="28"/>
  <c r="BH4" i="28"/>
  <c r="BI4" i="28"/>
  <c r="BJ4" i="28"/>
  <c r="BK4" i="28"/>
  <c r="BD4" i="28"/>
  <c r="BC4" i="28"/>
  <c r="BE5" i="28"/>
  <c r="BH5" i="28"/>
  <c r="BI5" i="28"/>
  <c r="BK5" i="28"/>
  <c r="BD5" i="28"/>
  <c r="BC5" i="28"/>
  <c r="BE6" i="28"/>
  <c r="BH6" i="28"/>
  <c r="BI6" i="28"/>
  <c r="BJ6" i="28"/>
  <c r="BD6" i="28"/>
  <c r="BC6" i="28"/>
  <c r="BJ7" i="28"/>
  <c r="BD7" i="28"/>
  <c r="BC7" i="28"/>
  <c r="BI8" i="28"/>
  <c r="BK8" i="28"/>
  <c r="BD8" i="28"/>
  <c r="BC8" i="28"/>
  <c r="BE9" i="28"/>
  <c r="BF9" i="28"/>
  <c r="BH9" i="28"/>
  <c r="BD9" i="28"/>
  <c r="BC9" i="28"/>
  <c r="BJ10" i="28"/>
  <c r="BD10" i="28"/>
  <c r="BC10" i="28"/>
  <c r="BD11" i="28"/>
  <c r="BC11" i="28"/>
  <c r="BH12" i="28"/>
  <c r="BI12" i="28"/>
  <c r="BD12" i="28"/>
  <c r="BC12" i="28"/>
  <c r="BE13" i="28"/>
  <c r="BF13" i="28"/>
  <c r="BH13" i="28"/>
  <c r="BD13" i="28"/>
  <c r="BC13" i="28"/>
  <c r="BK14" i="28"/>
  <c r="BD14" i="28"/>
  <c r="BC14" i="28"/>
  <c r="BJ15" i="28"/>
  <c r="BD15" i="28"/>
  <c r="BC15" i="28"/>
  <c r="BI16" i="28"/>
  <c r="BK16" i="28"/>
  <c r="BD16" i="28"/>
  <c r="BC16" i="28"/>
  <c r="BD17" i="28"/>
  <c r="BC17" i="28"/>
  <c r="BJ18" i="28"/>
  <c r="BD18" i="28"/>
  <c r="BC18" i="28"/>
  <c r="BD19" i="28"/>
  <c r="BC19" i="28"/>
  <c r="BK20" i="28"/>
  <c r="BD20" i="28"/>
  <c r="BC20" i="28"/>
  <c r="BE21" i="28"/>
  <c r="BH21" i="28"/>
  <c r="BD21" i="28"/>
  <c r="BC21" i="28"/>
  <c r="BJ22" i="28"/>
  <c r="BD22" i="28"/>
  <c r="BC22" i="28"/>
  <c r="BJ23" i="28"/>
  <c r="BD23" i="28"/>
  <c r="BC23" i="28"/>
  <c r="BJ24" i="28"/>
  <c r="BD24" i="28"/>
  <c r="BC24" i="28"/>
  <c r="BJ25" i="28"/>
  <c r="BD25" i="28"/>
  <c r="BC25" i="28"/>
  <c r="BK26" i="28"/>
  <c r="BD26" i="28"/>
  <c r="BC26" i="28"/>
  <c r="BD27" i="28"/>
  <c r="BC27" i="28"/>
  <c r="BK28" i="28"/>
  <c r="BD28" i="28"/>
  <c r="BC28" i="28"/>
  <c r="BC45" i="28"/>
  <c r="G31" i="30"/>
  <c r="G38" i="30"/>
  <c r="AS2" i="28"/>
  <c r="AT2" i="28"/>
  <c r="AU2" i="28"/>
  <c r="AV2" i="28"/>
  <c r="AX2" i="28"/>
  <c r="AR2" i="28"/>
  <c r="AS27" i="28"/>
  <c r="AT27" i="28"/>
  <c r="AU27" i="28"/>
  <c r="AV27" i="28"/>
  <c r="AW27" i="28"/>
  <c r="AX27" i="28"/>
  <c r="AY27" i="28"/>
  <c r="AR27" i="28"/>
  <c r="AQ2" i="28"/>
  <c r="AS3" i="28"/>
  <c r="AT3" i="28"/>
  <c r="AU3" i="28"/>
  <c r="AR3" i="28"/>
  <c r="AQ3" i="28"/>
  <c r="AT4" i="28"/>
  <c r="AU4" i="28"/>
  <c r="AV4" i="28"/>
  <c r="AW4" i="28"/>
  <c r="AX4" i="28"/>
  <c r="AY4" i="28"/>
  <c r="AR4" i="28"/>
  <c r="AQ4" i="28"/>
  <c r="AS5" i="28"/>
  <c r="AU5" i="28"/>
  <c r="AV5" i="28"/>
  <c r="AW5" i="28"/>
  <c r="AY5" i="28"/>
  <c r="AR5" i="28"/>
  <c r="AQ5" i="28"/>
  <c r="AS6" i="28"/>
  <c r="AR6" i="28"/>
  <c r="AQ6" i="28"/>
  <c r="AW8" i="28"/>
  <c r="AY8" i="28"/>
  <c r="AR7" i="28"/>
  <c r="AQ7" i="28"/>
  <c r="AR8" i="28"/>
  <c r="AQ8" i="28"/>
  <c r="AX10" i="28"/>
  <c r="AR9" i="28"/>
  <c r="AQ9" i="28"/>
  <c r="AS11" i="28"/>
  <c r="AR10" i="28"/>
  <c r="AQ10" i="28"/>
  <c r="AU12" i="28"/>
  <c r="AR11" i="28"/>
  <c r="AQ11" i="28"/>
  <c r="AS13" i="28"/>
  <c r="AT13" i="28"/>
  <c r="AU13" i="28"/>
  <c r="AR12" i="28"/>
  <c r="AQ12" i="28"/>
  <c r="AR13" i="28"/>
  <c r="AQ13" i="28"/>
  <c r="AT15" i="28"/>
  <c r="AR14" i="28"/>
  <c r="AQ14" i="28"/>
  <c r="AS16" i="28"/>
  <c r="AT16" i="28"/>
  <c r="AU16" i="28"/>
  <c r="AR15" i="28"/>
  <c r="AQ15" i="28"/>
  <c r="AX17" i="28"/>
  <c r="AR16" i="28"/>
  <c r="AQ16" i="28"/>
  <c r="AU18" i="28"/>
  <c r="AV18" i="28"/>
  <c r="AW18" i="28"/>
  <c r="AR17" i="28"/>
  <c r="AQ17" i="28"/>
  <c r="AW20" i="28"/>
  <c r="AY20" i="28"/>
  <c r="AR18" i="28"/>
  <c r="AQ18" i="28"/>
  <c r="AS21" i="28"/>
  <c r="AR19" i="28"/>
  <c r="AQ19" i="28"/>
  <c r="AW22" i="28"/>
  <c r="AY22" i="28"/>
  <c r="AR20" i="28"/>
  <c r="AQ20" i="28"/>
  <c r="AV23" i="28"/>
  <c r="AR21" i="28"/>
  <c r="AQ21" i="28"/>
  <c r="AS24" i="28"/>
  <c r="AU24" i="28"/>
  <c r="AV24" i="28"/>
  <c r="AR22" i="28"/>
  <c r="AQ22" i="28"/>
  <c r="AW25" i="28"/>
  <c r="AR23" i="28"/>
  <c r="AQ23" i="28"/>
  <c r="AR24" i="28"/>
  <c r="AQ24" i="28"/>
  <c r="AQ25" i="28"/>
  <c r="AQ26" i="28"/>
  <c r="AQ45" i="28"/>
  <c r="F31" i="30"/>
  <c r="F38" i="30"/>
  <c r="AH2" i="28"/>
  <c r="AI2" i="28"/>
  <c r="AJ2" i="28"/>
  <c r="AG2" i="28"/>
  <c r="AH31" i="28"/>
  <c r="AI31" i="28"/>
  <c r="AJ31" i="28"/>
  <c r="AK31" i="28"/>
  <c r="AL31" i="28"/>
  <c r="AM31" i="28"/>
  <c r="AN31" i="28"/>
  <c r="AG31" i="28"/>
  <c r="AF2" i="28"/>
  <c r="AG3" i="28"/>
  <c r="AF3" i="28"/>
  <c r="AI4" i="28"/>
  <c r="AK4" i="28"/>
  <c r="AL4" i="28"/>
  <c r="AM4" i="28"/>
  <c r="AN4" i="28"/>
  <c r="AG4" i="28"/>
  <c r="AF4" i="28"/>
  <c r="AH5" i="28"/>
  <c r="AJ5" i="28"/>
  <c r="AG5" i="28"/>
  <c r="AF5" i="28"/>
  <c r="AL6" i="28"/>
  <c r="AN6" i="28"/>
  <c r="AG6" i="28"/>
  <c r="AF6" i="28"/>
  <c r="AG7" i="28"/>
  <c r="AF7" i="28"/>
  <c r="AH8" i="28"/>
  <c r="AG8" i="28"/>
  <c r="AF8" i="28"/>
  <c r="AG9" i="28"/>
  <c r="AF9" i="28"/>
  <c r="AH10" i="28"/>
  <c r="AK10" i="28"/>
  <c r="AL10" i="28"/>
  <c r="AN10" i="28"/>
  <c r="AG10" i="28"/>
  <c r="AF10" i="28"/>
  <c r="AH11" i="28"/>
  <c r="AG11" i="28"/>
  <c r="AF11" i="28"/>
  <c r="AM12" i="28"/>
  <c r="AG12" i="28"/>
  <c r="AF12" i="28"/>
  <c r="AG13" i="28"/>
  <c r="AF13" i="28"/>
  <c r="AG14" i="28"/>
  <c r="AF14" i="28"/>
  <c r="AG15" i="28"/>
  <c r="AF15" i="28"/>
  <c r="AM16" i="28"/>
  <c r="AG16" i="28"/>
  <c r="AF16" i="28"/>
  <c r="AG17" i="28"/>
  <c r="AF17" i="28"/>
  <c r="AG18" i="28"/>
  <c r="AF18" i="28"/>
  <c r="AF19" i="28"/>
  <c r="AG20" i="28"/>
  <c r="AF20" i="28"/>
  <c r="AG21" i="28"/>
  <c r="AF21" i="28"/>
  <c r="AG22" i="28"/>
  <c r="AF22" i="28"/>
  <c r="AM23" i="28"/>
  <c r="AG23" i="28"/>
  <c r="AF23" i="28"/>
  <c r="AK24" i="28"/>
  <c r="AG24" i="28"/>
  <c r="AF24" i="28"/>
  <c r="AG25" i="28"/>
  <c r="AF25" i="28"/>
  <c r="AL26" i="28"/>
  <c r="AG26" i="28"/>
  <c r="AF26" i="28"/>
  <c r="AG27" i="28"/>
  <c r="AF27" i="28"/>
  <c r="AG28" i="28"/>
  <c r="AF28" i="28"/>
  <c r="AG29" i="28"/>
  <c r="AF29" i="28"/>
  <c r="AK30" i="28"/>
  <c r="AG30" i="28"/>
  <c r="AF30" i="28"/>
  <c r="AF45" i="28"/>
  <c r="E31" i="30"/>
  <c r="E38" i="30"/>
  <c r="X2" i="28"/>
  <c r="Y2" i="28"/>
  <c r="W2" i="28"/>
  <c r="X35" i="28"/>
  <c r="Y35" i="28"/>
  <c r="Z35" i="28"/>
  <c r="AA35" i="28"/>
  <c r="AB35" i="28"/>
  <c r="AC35" i="28"/>
  <c r="W35" i="28"/>
  <c r="V2" i="28"/>
  <c r="W3" i="28"/>
  <c r="V3" i="28"/>
  <c r="AA4" i="28"/>
  <c r="AC4" i="28"/>
  <c r="W4" i="28"/>
  <c r="V4" i="28"/>
  <c r="X5" i="28"/>
  <c r="W5" i="28"/>
  <c r="V5" i="28"/>
  <c r="W6" i="28"/>
  <c r="V6" i="28"/>
  <c r="AB7" i="28"/>
  <c r="W7" i="28"/>
  <c r="V7" i="28"/>
  <c r="Y8" i="28"/>
  <c r="AA8" i="28"/>
  <c r="AC8" i="28"/>
  <c r="W8" i="28"/>
  <c r="V8" i="28"/>
  <c r="W9" i="28"/>
  <c r="V9" i="28"/>
  <c r="X10" i="28"/>
  <c r="W10" i="28"/>
  <c r="V10" i="28"/>
  <c r="X11" i="28"/>
  <c r="W11" i="28"/>
  <c r="V11" i="28"/>
  <c r="W12" i="28"/>
  <c r="V12" i="28"/>
  <c r="AB13" i="28"/>
  <c r="W13" i="28"/>
  <c r="V13" i="28"/>
  <c r="W14" i="28"/>
  <c r="V14" i="28"/>
  <c r="AB15" i="28"/>
  <c r="W15" i="28"/>
  <c r="V15" i="28"/>
  <c r="AB16" i="28"/>
  <c r="W16" i="28"/>
  <c r="V16" i="28"/>
  <c r="W17" i="28"/>
  <c r="V17" i="28"/>
  <c r="W18" i="28"/>
  <c r="V18" i="28"/>
  <c r="AB19" i="28"/>
  <c r="W19" i="28"/>
  <c r="V19" i="28"/>
  <c r="W20" i="28"/>
  <c r="V20" i="28"/>
  <c r="W21" i="28"/>
  <c r="V21" i="28"/>
  <c r="Z22" i="28"/>
  <c r="AC22" i="28"/>
  <c r="W22" i="28"/>
  <c r="V22" i="28"/>
  <c r="W23" i="28"/>
  <c r="V23" i="28"/>
  <c r="AB24" i="28"/>
  <c r="W24" i="28"/>
  <c r="V24" i="28"/>
  <c r="W25" i="28"/>
  <c r="V25" i="28"/>
  <c r="Z26" i="28"/>
  <c r="W26" i="28"/>
  <c r="V26" i="28"/>
  <c r="W27" i="28"/>
  <c r="V27" i="28"/>
  <c r="AA28" i="28"/>
  <c r="W28" i="28"/>
  <c r="V28" i="28"/>
  <c r="W29" i="28"/>
  <c r="V29" i="28"/>
  <c r="W30" i="28"/>
  <c r="V30" i="28"/>
  <c r="W31" i="28"/>
  <c r="V31" i="28"/>
  <c r="W32" i="28"/>
  <c r="V32" i="28"/>
  <c r="W33" i="28"/>
  <c r="V33" i="28"/>
  <c r="W34" i="28"/>
  <c r="V34" i="28"/>
  <c r="V45" i="28"/>
  <c r="D31" i="30"/>
  <c r="D38" i="30"/>
  <c r="N2" i="28"/>
  <c r="O2" i="28"/>
  <c r="M2" i="28"/>
  <c r="N36" i="28"/>
  <c r="O36" i="28"/>
  <c r="P36" i="28"/>
  <c r="Q36" i="28"/>
  <c r="R36" i="28"/>
  <c r="S36" i="28"/>
  <c r="M36" i="28"/>
  <c r="L2" i="28"/>
  <c r="M3" i="28"/>
  <c r="L3" i="28"/>
  <c r="C25" i="14"/>
  <c r="Q4" i="28"/>
  <c r="S4" i="28"/>
  <c r="M4" i="28"/>
  <c r="L4" i="28"/>
  <c r="M5" i="28"/>
  <c r="L5" i="28"/>
  <c r="M6" i="28"/>
  <c r="L6" i="28"/>
  <c r="R7" i="28"/>
  <c r="M7" i="28"/>
  <c r="L7" i="28"/>
  <c r="N8" i="28"/>
  <c r="M8" i="28"/>
  <c r="L8" i="28"/>
  <c r="N9" i="28"/>
  <c r="M9" i="28"/>
  <c r="L9" i="28"/>
  <c r="M10" i="28"/>
  <c r="L10" i="28"/>
  <c r="R11" i="28"/>
  <c r="S11" i="28"/>
  <c r="M11" i="28"/>
  <c r="L11" i="28"/>
  <c r="M12" i="28"/>
  <c r="L12" i="28"/>
  <c r="O13" i="28"/>
  <c r="P13" i="28"/>
  <c r="C26" i="14"/>
  <c r="Q13" i="28"/>
  <c r="S13" i="28"/>
  <c r="M13" i="28"/>
  <c r="L13" i="28"/>
  <c r="R14" i="28"/>
  <c r="M14" i="28"/>
  <c r="L14" i="28"/>
  <c r="M15" i="28"/>
  <c r="L15" i="28"/>
  <c r="R16" i="28"/>
  <c r="M16" i="28"/>
  <c r="L16" i="28"/>
  <c r="M17" i="28"/>
  <c r="L17" i="28"/>
  <c r="S18" i="28"/>
  <c r="M18" i="28"/>
  <c r="L18" i="28"/>
  <c r="R19" i="28"/>
  <c r="M19" i="28"/>
  <c r="L19" i="28"/>
  <c r="P20" i="28"/>
  <c r="C43" i="14"/>
  <c r="Q20" i="28"/>
  <c r="M20" i="28"/>
  <c r="L20" i="28"/>
  <c r="M21" i="28"/>
  <c r="L21" i="28"/>
  <c r="M22" i="28"/>
  <c r="L22" i="28"/>
  <c r="R23" i="28"/>
  <c r="M23" i="28"/>
  <c r="L23" i="28"/>
  <c r="M24" i="28"/>
  <c r="L24" i="28"/>
  <c r="S25" i="28"/>
  <c r="M25" i="28"/>
  <c r="L25" i="28"/>
  <c r="M26" i="28"/>
  <c r="L26" i="28"/>
  <c r="R27" i="28"/>
  <c r="M27" i="28"/>
  <c r="L27" i="28"/>
  <c r="P28" i="28"/>
  <c r="S28" i="28"/>
  <c r="M28" i="28"/>
  <c r="L28" i="28"/>
  <c r="M29" i="28"/>
  <c r="L29" i="28"/>
  <c r="M30" i="28"/>
  <c r="L30" i="28"/>
  <c r="R31" i="28"/>
  <c r="M31" i="28"/>
  <c r="L31" i="28"/>
  <c r="P32" i="28"/>
  <c r="M32" i="28"/>
  <c r="L32" i="28"/>
  <c r="M33" i="28"/>
  <c r="L33" i="28"/>
  <c r="R34" i="28"/>
  <c r="M34" i="28"/>
  <c r="L34" i="28"/>
  <c r="C4" i="14"/>
  <c r="Q35" i="28"/>
  <c r="M35" i="28"/>
  <c r="L35" i="28"/>
  <c r="L45" i="28"/>
  <c r="C31" i="30"/>
  <c r="C38" i="30"/>
  <c r="D2" i="28"/>
  <c r="E2" i="28"/>
  <c r="C2" i="28"/>
  <c r="D34" i="28"/>
  <c r="E34" i="28"/>
  <c r="F34" i="28"/>
  <c r="G34" i="28"/>
  <c r="H34" i="28"/>
  <c r="I34" i="28"/>
  <c r="C34" i="28"/>
  <c r="B2" i="28"/>
  <c r="C3" i="28"/>
  <c r="B3" i="28"/>
  <c r="B25" i="14"/>
  <c r="G4" i="28"/>
  <c r="I4" i="28"/>
  <c r="C4" i="28"/>
  <c r="B4" i="28"/>
  <c r="C5" i="28"/>
  <c r="B5" i="28"/>
  <c r="C6" i="28"/>
  <c r="B6" i="28"/>
  <c r="H7" i="28"/>
  <c r="C7" i="28"/>
  <c r="B7" i="28"/>
  <c r="D8" i="28"/>
  <c r="C8" i="28"/>
  <c r="B8" i="28"/>
  <c r="H9" i="28"/>
  <c r="C9" i="28"/>
  <c r="B9" i="28"/>
  <c r="E10" i="28"/>
  <c r="F10" i="28"/>
  <c r="B26" i="14"/>
  <c r="G10" i="28"/>
  <c r="I10" i="28"/>
  <c r="C10" i="28"/>
  <c r="B10" i="28"/>
  <c r="H11" i="28"/>
  <c r="C11" i="28"/>
  <c r="B11" i="28"/>
  <c r="C12" i="28"/>
  <c r="B12" i="28"/>
  <c r="D13" i="28"/>
  <c r="C13" i="28"/>
  <c r="B13" i="28"/>
  <c r="C14" i="28"/>
  <c r="B14" i="28"/>
  <c r="H15" i="28"/>
  <c r="C15" i="28"/>
  <c r="B15" i="28"/>
  <c r="C16" i="28"/>
  <c r="B16" i="28"/>
  <c r="C17" i="28"/>
  <c r="B17" i="28"/>
  <c r="C18" i="28"/>
  <c r="B18" i="28"/>
  <c r="H19" i="28"/>
  <c r="C19" i="28"/>
  <c r="B19" i="28"/>
  <c r="C20" i="28"/>
  <c r="B20" i="28"/>
  <c r="C21" i="28"/>
  <c r="B21" i="28"/>
  <c r="C22" i="28"/>
  <c r="B22" i="28"/>
  <c r="C23" i="28"/>
  <c r="B23" i="28"/>
  <c r="C24" i="28"/>
  <c r="B24" i="28"/>
  <c r="C25" i="28"/>
  <c r="B25" i="28"/>
  <c r="C26" i="28"/>
  <c r="B26" i="28"/>
  <c r="C27" i="28"/>
  <c r="B27" i="28"/>
  <c r="F28" i="28"/>
  <c r="I28" i="28"/>
  <c r="C28" i="28"/>
  <c r="B28" i="28"/>
  <c r="C29" i="28"/>
  <c r="B29" i="28"/>
  <c r="C30" i="28"/>
  <c r="B30" i="28"/>
  <c r="C31" i="28"/>
  <c r="B31" i="28"/>
  <c r="C32" i="28"/>
  <c r="B32" i="28"/>
  <c r="F33" i="28"/>
  <c r="C33" i="28"/>
  <c r="B33" i="28"/>
  <c r="B45" i="28"/>
  <c r="B31" i="30"/>
  <c r="B38" i="30"/>
  <c r="EZ44" i="28"/>
  <c r="O37" i="30"/>
  <c r="EM44" i="28"/>
  <c r="N37" i="30"/>
  <c r="DZ44" i="28"/>
  <c r="M37" i="30"/>
  <c r="DM44" i="28"/>
  <c r="L37" i="30"/>
  <c r="CZ44" i="28"/>
  <c r="K37" i="30"/>
  <c r="CM44" i="28"/>
  <c r="J37" i="30"/>
  <c r="CA44" i="28"/>
  <c r="I37" i="30"/>
  <c r="BO44" i="28"/>
  <c r="H37" i="30"/>
  <c r="BC44" i="28"/>
  <c r="G37" i="30"/>
  <c r="AQ44" i="28"/>
  <c r="F37" i="30"/>
  <c r="AF44" i="28"/>
  <c r="E37" i="30"/>
  <c r="V44" i="28"/>
  <c r="D37" i="30"/>
  <c r="L44" i="28"/>
  <c r="C37" i="30"/>
  <c r="B44" i="28"/>
  <c r="B37" i="30"/>
  <c r="EZ43" i="28"/>
  <c r="O14" i="30"/>
  <c r="O36" i="30"/>
  <c r="EM43" i="28"/>
  <c r="N14" i="30"/>
  <c r="N36" i="30"/>
  <c r="DZ43" i="28"/>
  <c r="M14" i="30"/>
  <c r="M36" i="30"/>
  <c r="DM43" i="28"/>
  <c r="L14" i="30"/>
  <c r="L36" i="30"/>
  <c r="CZ43" i="28"/>
  <c r="K14" i="30"/>
  <c r="K36" i="30"/>
  <c r="CM43" i="28"/>
  <c r="J14" i="30"/>
  <c r="J36" i="30"/>
  <c r="CA43" i="28"/>
  <c r="I14" i="30"/>
  <c r="I36" i="30"/>
  <c r="BO43" i="28"/>
  <c r="H14" i="30"/>
  <c r="H36" i="30"/>
  <c r="BC43" i="28"/>
  <c r="G14" i="30"/>
  <c r="G36" i="30"/>
  <c r="AQ43" i="28"/>
  <c r="F14" i="30"/>
  <c r="F36" i="30"/>
  <c r="AF43" i="28"/>
  <c r="E14" i="30"/>
  <c r="E36" i="30"/>
  <c r="V43" i="28"/>
  <c r="D14" i="30"/>
  <c r="D36" i="30"/>
  <c r="L43" i="28"/>
  <c r="C14" i="30"/>
  <c r="C36" i="30"/>
  <c r="B43" i="28"/>
  <c r="B14" i="30"/>
  <c r="B36" i="30"/>
  <c r="EZ42" i="28"/>
  <c r="O35" i="30"/>
  <c r="EM42" i="28"/>
  <c r="N35" i="30"/>
  <c r="DZ42" i="28"/>
  <c r="M35" i="30"/>
  <c r="DM42" i="28"/>
  <c r="L35" i="30"/>
  <c r="CZ42" i="28"/>
  <c r="K35" i="30"/>
  <c r="CM42" i="28"/>
  <c r="J35" i="30"/>
  <c r="CA42" i="28"/>
  <c r="I35" i="30"/>
  <c r="BO42" i="28"/>
  <c r="H35" i="30"/>
  <c r="BC42" i="28"/>
  <c r="G35" i="30"/>
  <c r="AQ42" i="28"/>
  <c r="F35" i="30"/>
  <c r="AF42" i="28"/>
  <c r="E35" i="30"/>
  <c r="V42" i="28"/>
  <c r="D35" i="30"/>
  <c r="L42" i="28"/>
  <c r="C35" i="30"/>
  <c r="B42" i="28"/>
  <c r="B35" i="30"/>
  <c r="N32" i="30"/>
  <c r="O30" i="30"/>
  <c r="N30" i="30"/>
  <c r="M30" i="30"/>
  <c r="L30" i="30"/>
  <c r="O33" i="8"/>
  <c r="O35" i="8"/>
  <c r="O36" i="8"/>
  <c r="O38" i="8"/>
  <c r="O39" i="8"/>
  <c r="O40" i="8"/>
  <c r="O41" i="8"/>
  <c r="O49" i="8"/>
  <c r="O23" i="30"/>
  <c r="N33" i="8"/>
  <c r="N35" i="8"/>
  <c r="N36" i="8"/>
  <c r="N38" i="8"/>
  <c r="N39" i="8"/>
  <c r="N40" i="8"/>
  <c r="N41" i="8"/>
  <c r="N49" i="8"/>
  <c r="N23" i="30"/>
  <c r="M33" i="8"/>
  <c r="M35" i="8"/>
  <c r="M36" i="8"/>
  <c r="M38" i="8"/>
  <c r="M39" i="8"/>
  <c r="M40" i="8"/>
  <c r="M41" i="8"/>
  <c r="M49" i="8"/>
  <c r="M23" i="30"/>
  <c r="L33" i="8"/>
  <c r="L35" i="8"/>
  <c r="L36" i="8"/>
  <c r="L38" i="8"/>
  <c r="L39" i="8"/>
  <c r="L40" i="8"/>
  <c r="L41" i="8"/>
  <c r="L49" i="8"/>
  <c r="L23" i="30"/>
  <c r="K33" i="8"/>
  <c r="K35" i="8"/>
  <c r="K36" i="8"/>
  <c r="K38" i="8"/>
  <c r="K39" i="8"/>
  <c r="K40" i="8"/>
  <c r="K41" i="8"/>
  <c r="K49" i="8"/>
  <c r="K23" i="30"/>
  <c r="J33" i="8"/>
  <c r="J35" i="8"/>
  <c r="J36" i="8"/>
  <c r="J38" i="8"/>
  <c r="J39" i="8"/>
  <c r="J40" i="8"/>
  <c r="J41" i="8"/>
  <c r="J49" i="8"/>
  <c r="J23" i="30"/>
  <c r="I33" i="8"/>
  <c r="I35" i="8"/>
  <c r="I36" i="8"/>
  <c r="I38" i="8"/>
  <c r="I39" i="8"/>
  <c r="I40" i="8"/>
  <c r="I41" i="8"/>
  <c r="I43" i="8"/>
  <c r="I49" i="8"/>
  <c r="I23" i="30"/>
  <c r="H7" i="8"/>
  <c r="H33" i="8"/>
  <c r="H35" i="8"/>
  <c r="H36" i="8"/>
  <c r="H38" i="8"/>
  <c r="H39" i="8"/>
  <c r="H40" i="8"/>
  <c r="H41" i="8"/>
  <c r="H42" i="8"/>
  <c r="H43" i="8"/>
  <c r="H49" i="8"/>
  <c r="H23" i="30"/>
  <c r="G7" i="8"/>
  <c r="G33" i="8"/>
  <c r="G36" i="8"/>
  <c r="G38" i="8"/>
  <c r="G39" i="8"/>
  <c r="G40" i="8"/>
  <c r="G41" i="8"/>
  <c r="G42" i="8"/>
  <c r="G49" i="8"/>
  <c r="G23" i="30"/>
  <c r="F7" i="8"/>
  <c r="F8" i="8"/>
  <c r="F9" i="8"/>
  <c r="F10" i="8"/>
  <c r="F19" i="8"/>
  <c r="F23" i="8"/>
  <c r="F36" i="8"/>
  <c r="F37" i="8"/>
  <c r="F40" i="8"/>
  <c r="F42" i="8"/>
  <c r="F49" i="8"/>
  <c r="F23" i="30"/>
  <c r="E6" i="8"/>
  <c r="E7" i="8"/>
  <c r="E8" i="8"/>
  <c r="E9" i="8"/>
  <c r="E10" i="8"/>
  <c r="E11" i="8"/>
  <c r="E13" i="8"/>
  <c r="E23" i="8"/>
  <c r="E29" i="8"/>
  <c r="E34" i="8"/>
  <c r="E36" i="8"/>
  <c r="E37" i="8"/>
  <c r="E40" i="8"/>
  <c r="E49" i="8"/>
  <c r="E23" i="30"/>
  <c r="D7" i="8"/>
  <c r="D8" i="8"/>
  <c r="D9" i="8"/>
  <c r="D10" i="8"/>
  <c r="D11" i="8"/>
  <c r="D12" i="8"/>
  <c r="D13" i="8"/>
  <c r="D14" i="8"/>
  <c r="D15" i="8"/>
  <c r="D16" i="8"/>
  <c r="D17" i="8"/>
  <c r="D23" i="8"/>
  <c r="D29" i="8"/>
  <c r="D30" i="8"/>
  <c r="D32" i="8"/>
  <c r="D33" i="8"/>
  <c r="D34" i="8"/>
  <c r="D37" i="8"/>
  <c r="D49" i="8"/>
  <c r="D23" i="30"/>
  <c r="C7" i="8"/>
  <c r="C8" i="8"/>
  <c r="C9" i="8"/>
  <c r="C10" i="8"/>
  <c r="C11" i="8"/>
  <c r="C12" i="8"/>
  <c r="C16" i="8"/>
  <c r="C18" i="8"/>
  <c r="C23" i="8"/>
  <c r="C25" i="8"/>
  <c r="C29" i="8"/>
  <c r="C30" i="8"/>
  <c r="C31" i="8"/>
  <c r="C33" i="8"/>
  <c r="C37" i="8"/>
  <c r="C49" i="8"/>
  <c r="C23" i="30"/>
  <c r="B7" i="8"/>
  <c r="B9" i="8"/>
  <c r="B10" i="8"/>
  <c r="B11" i="8"/>
  <c r="B12" i="8"/>
  <c r="B16" i="8"/>
  <c r="B23" i="8"/>
  <c r="B25" i="8"/>
  <c r="B26" i="8"/>
  <c r="B29" i="8"/>
  <c r="B30" i="8"/>
  <c r="B31" i="8"/>
  <c r="B33" i="8"/>
  <c r="B37" i="8"/>
  <c r="B49" i="8"/>
  <c r="B23" i="30"/>
  <c r="O13" i="30"/>
  <c r="N13" i="30"/>
  <c r="M13" i="30"/>
  <c r="L13" i="30"/>
  <c r="B8" i="30"/>
  <c r="O107" i="29"/>
  <c r="N107" i="29"/>
  <c r="M107" i="29"/>
  <c r="L107" i="29"/>
  <c r="K107" i="29"/>
  <c r="J107" i="29"/>
  <c r="I107" i="29"/>
  <c r="H107" i="29"/>
  <c r="G107" i="29"/>
  <c r="F107" i="29"/>
  <c r="E107" i="29"/>
  <c r="D107" i="29"/>
  <c r="C107" i="29"/>
  <c r="B107" i="29"/>
  <c r="O98" i="29"/>
  <c r="N98" i="29"/>
  <c r="M98" i="29"/>
  <c r="L98" i="29"/>
  <c r="K98" i="29"/>
  <c r="J98" i="29"/>
  <c r="I98" i="29"/>
  <c r="H98" i="29"/>
  <c r="G98" i="29"/>
  <c r="F98" i="29"/>
  <c r="E98" i="29"/>
  <c r="D98" i="29"/>
  <c r="C98" i="29"/>
  <c r="B98" i="29"/>
  <c r="J91" i="29"/>
  <c r="I91" i="29"/>
  <c r="H91" i="29"/>
  <c r="J82" i="29"/>
  <c r="I82" i="29"/>
  <c r="H82" i="29"/>
  <c r="C82" i="29"/>
  <c r="B82" i="29"/>
  <c r="O7" i="29"/>
  <c r="O24" i="29"/>
  <c r="O66" i="29"/>
  <c r="O8" i="29"/>
  <c r="O25" i="29"/>
  <c r="O67" i="29"/>
  <c r="O9" i="29"/>
  <c r="O26" i="29"/>
  <c r="O68" i="29"/>
  <c r="O10" i="29"/>
  <c r="O27" i="29"/>
  <c r="O69" i="29"/>
  <c r="O70" i="29"/>
  <c r="O29" i="29"/>
  <c r="O71" i="29"/>
  <c r="O72" i="29"/>
  <c r="N7" i="29"/>
  <c r="N24" i="29"/>
  <c r="N66" i="29"/>
  <c r="N8" i="29"/>
  <c r="N25" i="29"/>
  <c r="N67" i="29"/>
  <c r="N9" i="29"/>
  <c r="N26" i="29"/>
  <c r="N68" i="29"/>
  <c r="N10" i="29"/>
  <c r="N27" i="29"/>
  <c r="N69" i="29"/>
  <c r="N29" i="29"/>
  <c r="N71" i="29"/>
  <c r="N72" i="29"/>
  <c r="M7" i="29"/>
  <c r="M24" i="29"/>
  <c r="M66" i="29"/>
  <c r="M8" i="29"/>
  <c r="M25" i="29"/>
  <c r="M67" i="29"/>
  <c r="M9" i="29"/>
  <c r="M26" i="29"/>
  <c r="M68" i="29"/>
  <c r="M10" i="29"/>
  <c r="M27" i="29"/>
  <c r="M69" i="29"/>
  <c r="M29" i="29"/>
  <c r="M71" i="29"/>
  <c r="M72" i="29"/>
  <c r="L7" i="29"/>
  <c r="L24" i="29"/>
  <c r="L66" i="29"/>
  <c r="L8" i="29"/>
  <c r="L25" i="29"/>
  <c r="L67" i="29"/>
  <c r="L9" i="29"/>
  <c r="L26" i="29"/>
  <c r="L68" i="29"/>
  <c r="L10" i="29"/>
  <c r="L27" i="29"/>
  <c r="L69" i="29"/>
  <c r="L29" i="29"/>
  <c r="L71" i="29"/>
  <c r="L72" i="29"/>
  <c r="K29" i="29"/>
  <c r="K71" i="29"/>
  <c r="J29" i="29"/>
  <c r="J71" i="29"/>
  <c r="I29" i="29"/>
  <c r="I71" i="29"/>
  <c r="H29" i="29"/>
  <c r="H71" i="29"/>
  <c r="G29" i="29"/>
  <c r="G71" i="29"/>
  <c r="F29" i="29"/>
  <c r="F71" i="29"/>
  <c r="I28" i="29"/>
  <c r="I70" i="29"/>
  <c r="H28" i="29"/>
  <c r="H70" i="29"/>
  <c r="G28" i="29"/>
  <c r="G70" i="29"/>
  <c r="F28" i="29"/>
  <c r="F70" i="29"/>
  <c r="K10" i="29"/>
  <c r="K27" i="29"/>
  <c r="K69" i="29"/>
  <c r="J10" i="29"/>
  <c r="J27" i="29"/>
  <c r="J69" i="29"/>
  <c r="I10" i="29"/>
  <c r="I27" i="29"/>
  <c r="I69" i="29"/>
  <c r="H10" i="29"/>
  <c r="H27" i="29"/>
  <c r="H69" i="29"/>
  <c r="G10" i="29"/>
  <c r="G27" i="29"/>
  <c r="G69" i="29"/>
  <c r="F10" i="29"/>
  <c r="F27" i="29"/>
  <c r="F69" i="29"/>
  <c r="E10" i="29"/>
  <c r="E27" i="29"/>
  <c r="E69" i="29"/>
  <c r="D10" i="29"/>
  <c r="D27" i="29"/>
  <c r="D69" i="29"/>
  <c r="C10" i="29"/>
  <c r="C27" i="29"/>
  <c r="C69" i="29"/>
  <c r="B10" i="29"/>
  <c r="B27" i="29"/>
  <c r="B69" i="29"/>
  <c r="K9" i="29"/>
  <c r="K26" i="29"/>
  <c r="K68" i="29"/>
  <c r="J9" i="29"/>
  <c r="J26" i="29"/>
  <c r="J68" i="29"/>
  <c r="I9" i="29"/>
  <c r="I26" i="29"/>
  <c r="I68" i="29"/>
  <c r="H9" i="29"/>
  <c r="H26" i="29"/>
  <c r="H68" i="29"/>
  <c r="G9" i="29"/>
  <c r="G26" i="29"/>
  <c r="G68" i="29"/>
  <c r="F9" i="29"/>
  <c r="F26" i="29"/>
  <c r="F68" i="29"/>
  <c r="E9" i="29"/>
  <c r="E26" i="29"/>
  <c r="E68" i="29"/>
  <c r="D9" i="29"/>
  <c r="D26" i="29"/>
  <c r="D68" i="29"/>
  <c r="C9" i="29"/>
  <c r="C26" i="29"/>
  <c r="C68" i="29"/>
  <c r="B9" i="29"/>
  <c r="B26" i="29"/>
  <c r="B68" i="29"/>
  <c r="K8" i="29"/>
  <c r="K25" i="29"/>
  <c r="K67" i="29"/>
  <c r="J8" i="29"/>
  <c r="J25" i="29"/>
  <c r="J67" i="29"/>
  <c r="I8" i="29"/>
  <c r="I25" i="29"/>
  <c r="I67" i="29"/>
  <c r="H8" i="29"/>
  <c r="H25" i="29"/>
  <c r="H67" i="29"/>
  <c r="G8" i="29"/>
  <c r="G25" i="29"/>
  <c r="G67" i="29"/>
  <c r="F8" i="29"/>
  <c r="F25" i="29"/>
  <c r="F67" i="29"/>
  <c r="E8" i="29"/>
  <c r="E25" i="29"/>
  <c r="E67" i="29"/>
  <c r="D8" i="29"/>
  <c r="D25" i="29"/>
  <c r="D67" i="29"/>
  <c r="C8" i="29"/>
  <c r="C25" i="29"/>
  <c r="C67" i="29"/>
  <c r="B8" i="29"/>
  <c r="B25" i="29"/>
  <c r="B67" i="29"/>
  <c r="K7" i="29"/>
  <c r="K24" i="29"/>
  <c r="K66" i="29"/>
  <c r="J7" i="29"/>
  <c r="J24" i="29"/>
  <c r="J66" i="29"/>
  <c r="I7" i="29"/>
  <c r="I24" i="29"/>
  <c r="I66" i="29"/>
  <c r="H7" i="29"/>
  <c r="H24" i="29"/>
  <c r="H66" i="29"/>
  <c r="G7" i="29"/>
  <c r="G24" i="29"/>
  <c r="G66" i="29"/>
  <c r="F7" i="29"/>
  <c r="F24" i="29"/>
  <c r="F66" i="29"/>
  <c r="E7" i="29"/>
  <c r="E24" i="29"/>
  <c r="E66" i="29"/>
  <c r="D7" i="29"/>
  <c r="D24" i="29"/>
  <c r="D66" i="29"/>
  <c r="C7" i="29"/>
  <c r="C24" i="29"/>
  <c r="C66" i="29"/>
  <c r="B7" i="29"/>
  <c r="B24" i="29"/>
  <c r="B66" i="29"/>
  <c r="O3" i="29"/>
  <c r="O20" i="29"/>
  <c r="O57" i="29"/>
  <c r="O4" i="29"/>
  <c r="O21" i="29"/>
  <c r="O58" i="29"/>
  <c r="O5" i="29"/>
  <c r="O22" i="29"/>
  <c r="O59" i="29"/>
  <c r="O60" i="29"/>
  <c r="O61" i="29"/>
  <c r="O62" i="29"/>
  <c r="N3" i="29"/>
  <c r="N20" i="29"/>
  <c r="N57" i="29"/>
  <c r="N4" i="29"/>
  <c r="N21" i="29"/>
  <c r="N58" i="29"/>
  <c r="N5" i="29"/>
  <c r="N22" i="29"/>
  <c r="N59" i="29"/>
  <c r="N60" i="29"/>
  <c r="N61" i="29"/>
  <c r="N62" i="29"/>
  <c r="M3" i="29"/>
  <c r="M20" i="29"/>
  <c r="M57" i="29"/>
  <c r="M4" i="29"/>
  <c r="M21" i="29"/>
  <c r="M58" i="29"/>
  <c r="M5" i="29"/>
  <c r="M22" i="29"/>
  <c r="M59" i="29"/>
  <c r="M60" i="29"/>
  <c r="M61" i="29"/>
  <c r="M62" i="29"/>
  <c r="L3" i="29"/>
  <c r="L20" i="29"/>
  <c r="L57" i="29"/>
  <c r="L4" i="29"/>
  <c r="L21" i="29"/>
  <c r="L58" i="29"/>
  <c r="L5" i="29"/>
  <c r="L22" i="29"/>
  <c r="L59" i="29"/>
  <c r="L60" i="29"/>
  <c r="L61" i="29"/>
  <c r="L62" i="29"/>
  <c r="K3" i="29"/>
  <c r="K20" i="29"/>
  <c r="K57" i="29"/>
  <c r="K4" i="29"/>
  <c r="K21" i="29"/>
  <c r="K58" i="29"/>
  <c r="K5" i="29"/>
  <c r="K22" i="29"/>
  <c r="K59" i="29"/>
  <c r="K60" i="29"/>
  <c r="K61" i="29"/>
  <c r="K62" i="29"/>
  <c r="J3" i="29"/>
  <c r="J20" i="29"/>
  <c r="J57" i="29"/>
  <c r="J4" i="29"/>
  <c r="J21" i="29"/>
  <c r="J58" i="29"/>
  <c r="J5" i="29"/>
  <c r="J22" i="29"/>
  <c r="J59" i="29"/>
  <c r="J60" i="29"/>
  <c r="J61" i="29"/>
  <c r="J62" i="29"/>
  <c r="I3" i="29"/>
  <c r="I20" i="29"/>
  <c r="I57" i="29"/>
  <c r="I4" i="29"/>
  <c r="I21" i="29"/>
  <c r="I58" i="29"/>
  <c r="I5" i="29"/>
  <c r="I22" i="29"/>
  <c r="I59" i="29"/>
  <c r="I60" i="29"/>
  <c r="I61" i="29"/>
  <c r="I62" i="29"/>
  <c r="H3" i="29"/>
  <c r="H20" i="29"/>
  <c r="H57" i="29"/>
  <c r="H4" i="29"/>
  <c r="H21" i="29"/>
  <c r="H58" i="29"/>
  <c r="H5" i="29"/>
  <c r="H22" i="29"/>
  <c r="H59" i="29"/>
  <c r="H60" i="29"/>
  <c r="H62" i="29"/>
  <c r="G3" i="29"/>
  <c r="G20" i="29"/>
  <c r="G57" i="29"/>
  <c r="G4" i="29"/>
  <c r="G21" i="29"/>
  <c r="G58" i="29"/>
  <c r="G5" i="29"/>
  <c r="G22" i="29"/>
  <c r="G59" i="29"/>
  <c r="G62" i="29"/>
  <c r="F3" i="29"/>
  <c r="F20" i="29"/>
  <c r="F57" i="29"/>
  <c r="F4" i="29"/>
  <c r="F21" i="29"/>
  <c r="F58" i="29"/>
  <c r="F5" i="29"/>
  <c r="F22" i="29"/>
  <c r="F59" i="29"/>
  <c r="F62" i="29"/>
  <c r="E3" i="29"/>
  <c r="E20" i="29"/>
  <c r="E57" i="29"/>
  <c r="E4" i="29"/>
  <c r="E21" i="29"/>
  <c r="E58" i="29"/>
  <c r="E5" i="29"/>
  <c r="E22" i="29"/>
  <c r="E59" i="29"/>
  <c r="E62" i="29"/>
  <c r="D3" i="29"/>
  <c r="D20" i="29"/>
  <c r="D57" i="29"/>
  <c r="D4" i="29"/>
  <c r="D21" i="29"/>
  <c r="D58" i="29"/>
  <c r="D62" i="29"/>
  <c r="C3" i="29"/>
  <c r="C20" i="29"/>
  <c r="C57" i="29"/>
  <c r="C4" i="29"/>
  <c r="C21" i="29"/>
  <c r="C58" i="29"/>
  <c r="C62" i="29"/>
  <c r="B3" i="29"/>
  <c r="B20" i="29"/>
  <c r="B57" i="29"/>
  <c r="B4" i="29"/>
  <c r="B21" i="29"/>
  <c r="B58" i="29"/>
  <c r="B62" i="29"/>
  <c r="O45" i="29"/>
  <c r="O46" i="29"/>
  <c r="O47" i="29"/>
  <c r="O48" i="29"/>
  <c r="O49" i="29"/>
  <c r="O50" i="29"/>
  <c r="O51" i="29"/>
  <c r="O53" i="29"/>
  <c r="N45" i="29"/>
  <c r="N46" i="29"/>
  <c r="N47" i="29"/>
  <c r="N48" i="29"/>
  <c r="N49" i="29"/>
  <c r="N50" i="29"/>
  <c r="N51" i="29"/>
  <c r="N53" i="29"/>
  <c r="M45" i="29"/>
  <c r="M46" i="29"/>
  <c r="M47" i="29"/>
  <c r="M48" i="29"/>
  <c r="M50" i="29"/>
  <c r="M51" i="29"/>
  <c r="M53" i="29"/>
  <c r="L45" i="29"/>
  <c r="L46" i="29"/>
  <c r="L47" i="29"/>
  <c r="L48" i="29"/>
  <c r="L50" i="29"/>
  <c r="L51" i="29"/>
  <c r="L53" i="29"/>
  <c r="K45" i="29"/>
  <c r="K46" i="29"/>
  <c r="K47" i="29"/>
  <c r="K48" i="29"/>
  <c r="K49" i="29"/>
  <c r="K50" i="29"/>
  <c r="K51" i="29"/>
  <c r="K53" i="29"/>
  <c r="J45" i="29"/>
  <c r="J46" i="29"/>
  <c r="J47" i="29"/>
  <c r="J48" i="29"/>
  <c r="J49" i="29"/>
  <c r="J50" i="29"/>
  <c r="J51" i="29"/>
  <c r="J53" i="29"/>
  <c r="I45" i="29"/>
  <c r="I46" i="29"/>
  <c r="I47" i="29"/>
  <c r="I48" i="29"/>
  <c r="I49" i="29"/>
  <c r="I50" i="29"/>
  <c r="I51" i="29"/>
  <c r="I53" i="29"/>
  <c r="H45" i="29"/>
  <c r="H46" i="29"/>
  <c r="H47" i="29"/>
  <c r="H48" i="29"/>
  <c r="H49" i="29"/>
  <c r="H50" i="29"/>
  <c r="H51" i="29"/>
  <c r="H53" i="29"/>
  <c r="G45" i="29"/>
  <c r="G46" i="29"/>
  <c r="G47" i="29"/>
  <c r="G48" i="29"/>
  <c r="G49" i="29"/>
  <c r="G50" i="29"/>
  <c r="G51" i="29"/>
  <c r="G53" i="29"/>
  <c r="F45" i="29"/>
  <c r="F46" i="29"/>
  <c r="F47" i="29"/>
  <c r="F48" i="29"/>
  <c r="F49" i="29"/>
  <c r="F50" i="29"/>
  <c r="F51" i="29"/>
  <c r="F53" i="29"/>
  <c r="E45" i="29"/>
  <c r="E46" i="29"/>
  <c r="E47" i="29"/>
  <c r="E48" i="29"/>
  <c r="E51" i="29"/>
  <c r="E53" i="29"/>
  <c r="D45" i="29"/>
  <c r="D46" i="29"/>
  <c r="D47" i="29"/>
  <c r="D48" i="29"/>
  <c r="D51" i="29"/>
  <c r="D53" i="29"/>
  <c r="C45" i="29"/>
  <c r="C46" i="29"/>
  <c r="C47" i="29"/>
  <c r="C48" i="29"/>
  <c r="C51" i="29"/>
  <c r="C53" i="29"/>
  <c r="B45" i="29"/>
  <c r="B46" i="29"/>
  <c r="B47" i="29"/>
  <c r="B48" i="29"/>
  <c r="B51" i="29"/>
  <c r="B53" i="29"/>
  <c r="O6" i="29"/>
  <c r="O13" i="29"/>
  <c r="O52" i="29"/>
  <c r="N6" i="29"/>
  <c r="N13" i="29"/>
  <c r="N52" i="29"/>
  <c r="M6" i="29"/>
  <c r="M11" i="29"/>
  <c r="M13" i="29"/>
  <c r="M52" i="29"/>
  <c r="L6" i="29"/>
  <c r="L13" i="29"/>
  <c r="L52" i="29"/>
  <c r="K6" i="29"/>
  <c r="K13" i="29"/>
  <c r="K52" i="29"/>
  <c r="J6" i="29"/>
  <c r="J13" i="29"/>
  <c r="J52" i="29"/>
  <c r="I6" i="29"/>
  <c r="I13" i="29"/>
  <c r="I52" i="29"/>
  <c r="H6" i="29"/>
  <c r="H13" i="29"/>
  <c r="H52" i="29"/>
  <c r="G6" i="29"/>
  <c r="G13" i="29"/>
  <c r="G52" i="29"/>
  <c r="F6" i="29"/>
  <c r="F13" i="29"/>
  <c r="F52" i="29"/>
  <c r="E6" i="29"/>
  <c r="E13" i="29"/>
  <c r="E52" i="29"/>
  <c r="D52" i="29"/>
  <c r="C52" i="29"/>
  <c r="B52" i="29"/>
  <c r="O35" i="29"/>
  <c r="O36" i="29"/>
  <c r="O37" i="29"/>
  <c r="O40" i="29"/>
  <c r="O41" i="29"/>
  <c r="N35" i="29"/>
  <c r="N36" i="29"/>
  <c r="N37" i="29"/>
  <c r="N40" i="29"/>
  <c r="N41" i="29"/>
  <c r="M35" i="29"/>
  <c r="M36" i="29"/>
  <c r="M37" i="29"/>
  <c r="M40" i="29"/>
  <c r="M41" i="29"/>
  <c r="L35" i="29"/>
  <c r="L36" i="29"/>
  <c r="L37" i="29"/>
  <c r="L40" i="29"/>
  <c r="L41" i="29"/>
  <c r="K35" i="29"/>
  <c r="K36" i="29"/>
  <c r="K37" i="29"/>
  <c r="K40" i="29"/>
  <c r="K41" i="29"/>
  <c r="J35" i="29"/>
  <c r="J36" i="29"/>
  <c r="J37" i="29"/>
  <c r="J40" i="29"/>
  <c r="J41" i="29"/>
  <c r="I35" i="29"/>
  <c r="I36" i="29"/>
  <c r="I37" i="29"/>
  <c r="I40" i="29"/>
  <c r="I41" i="29"/>
  <c r="H35" i="29"/>
  <c r="H36" i="29"/>
  <c r="H37" i="29"/>
  <c r="H40" i="29"/>
  <c r="H41" i="29"/>
  <c r="G35" i="29"/>
  <c r="G36" i="29"/>
  <c r="G37" i="29"/>
  <c r="G40" i="29"/>
  <c r="G41" i="29"/>
  <c r="F35" i="29"/>
  <c r="F36" i="29"/>
  <c r="F37" i="29"/>
  <c r="F40" i="29"/>
  <c r="F41" i="29"/>
  <c r="E35" i="29"/>
  <c r="E36" i="29"/>
  <c r="E37" i="29"/>
  <c r="E40" i="29"/>
  <c r="E41" i="29"/>
  <c r="D35" i="29"/>
  <c r="D36" i="29"/>
  <c r="D40" i="29"/>
  <c r="D41" i="29"/>
  <c r="C35" i="29"/>
  <c r="C36" i="29"/>
  <c r="C40" i="29"/>
  <c r="C41" i="29"/>
  <c r="B35" i="29"/>
  <c r="B36" i="29"/>
  <c r="B40" i="29"/>
  <c r="B41" i="29"/>
  <c r="O23" i="29"/>
  <c r="O28" i="29"/>
  <c r="O30" i="29"/>
  <c r="N23" i="29"/>
  <c r="N28" i="29"/>
  <c r="N30" i="29"/>
  <c r="M23" i="29"/>
  <c r="M28" i="29"/>
  <c r="M30" i="29"/>
  <c r="L30" i="29"/>
  <c r="K23" i="29"/>
  <c r="K28" i="29"/>
  <c r="K30" i="29"/>
  <c r="J23" i="29"/>
  <c r="J28" i="29"/>
  <c r="J30" i="29"/>
  <c r="I23" i="29"/>
  <c r="I30" i="29"/>
  <c r="H23" i="29"/>
  <c r="H30" i="29"/>
  <c r="G23" i="29"/>
  <c r="G30" i="29"/>
  <c r="F23" i="29"/>
  <c r="F30" i="29"/>
  <c r="E23" i="29"/>
  <c r="E30" i="29"/>
  <c r="D6" i="29"/>
  <c r="D23" i="29"/>
  <c r="D30" i="29"/>
  <c r="C6" i="29"/>
  <c r="C23" i="29"/>
  <c r="C30" i="29"/>
  <c r="B6" i="29"/>
  <c r="B23" i="29"/>
  <c r="B30" i="29"/>
  <c r="EZ41" i="28"/>
  <c r="EM41" i="28"/>
  <c r="DZ41" i="28"/>
  <c r="DM41" i="28"/>
  <c r="CZ41" i="28"/>
  <c r="CM41" i="28"/>
  <c r="CA41" i="28"/>
  <c r="BO41" i="28"/>
  <c r="BC41" i="28"/>
  <c r="AQ41" i="28"/>
  <c r="AF41" i="28"/>
  <c r="V41" i="28"/>
  <c r="L41" i="28"/>
  <c r="B41" i="28"/>
  <c r="FJ31" i="28"/>
  <c r="FA27" i="28"/>
  <c r="FA26" i="28"/>
  <c r="FA25" i="28"/>
  <c r="EZ21" i="28"/>
  <c r="EM21" i="28"/>
  <c r="DZ20" i="28"/>
  <c r="DM20" i="28"/>
  <c r="EN19" i="28"/>
  <c r="EM19" i="28"/>
  <c r="DA19" i="28"/>
  <c r="CZ19" i="28"/>
  <c r="BO19" i="28"/>
  <c r="AX19" i="28"/>
  <c r="AM19" i="28"/>
  <c r="AG19" i="28"/>
  <c r="EH18" i="28"/>
  <c r="EA18" i="28"/>
  <c r="DZ18" i="28"/>
  <c r="DN18" i="28"/>
  <c r="DM18" i="28"/>
  <c r="DI18" i="28"/>
  <c r="DA18" i="28"/>
  <c r="CZ18" i="28"/>
  <c r="AX7" i="28"/>
  <c r="AW7" i="28"/>
  <c r="G91" i="27"/>
  <c r="E91" i="27"/>
  <c r="F86" i="27"/>
  <c r="D86" i="27"/>
  <c r="B86" i="27"/>
  <c r="H85" i="27"/>
  <c r="G79" i="27"/>
  <c r="E79" i="27"/>
  <c r="C79" i="27"/>
  <c r="G56" i="27"/>
  <c r="G57" i="27"/>
  <c r="G59" i="27"/>
  <c r="G60" i="27"/>
  <c r="G61" i="27"/>
  <c r="G62" i="27"/>
  <c r="F63" i="27"/>
  <c r="G63" i="27"/>
  <c r="G64" i="27"/>
  <c r="G65" i="27"/>
  <c r="F74" i="27"/>
  <c r="D56" i="27"/>
  <c r="E56" i="27"/>
  <c r="D57" i="27"/>
  <c r="E57" i="27"/>
  <c r="E59" i="27"/>
  <c r="E60" i="27"/>
  <c r="E61" i="27"/>
  <c r="E62" i="27"/>
  <c r="E63" i="27"/>
  <c r="E64" i="27"/>
  <c r="E65" i="27"/>
  <c r="D74" i="27"/>
  <c r="B56" i="27"/>
  <c r="C56" i="27"/>
  <c r="B57" i="27"/>
  <c r="C57" i="27"/>
  <c r="C59" i="27"/>
  <c r="C60" i="27"/>
  <c r="C61" i="27"/>
  <c r="C62" i="27"/>
  <c r="C63" i="27"/>
  <c r="C64" i="27"/>
  <c r="C65" i="27"/>
  <c r="B74" i="27"/>
  <c r="F73" i="27"/>
  <c r="D73" i="27"/>
  <c r="B73" i="27"/>
  <c r="G71" i="27"/>
  <c r="E71" i="27"/>
  <c r="G70" i="27"/>
  <c r="E70" i="27"/>
  <c r="G69" i="27"/>
  <c r="E69" i="27"/>
  <c r="C69" i="27"/>
  <c r="G68" i="27"/>
  <c r="E68" i="27"/>
  <c r="C68" i="27"/>
  <c r="G67" i="27"/>
  <c r="E67" i="27"/>
  <c r="C67" i="27"/>
  <c r="G66" i="27"/>
  <c r="E66" i="27"/>
  <c r="C66" i="27"/>
  <c r="M47" i="27"/>
  <c r="L47" i="27"/>
  <c r="K47" i="27"/>
  <c r="J47" i="27"/>
  <c r="M32" i="27"/>
  <c r="L32" i="27"/>
  <c r="K32" i="27"/>
  <c r="M21" i="27"/>
  <c r="L21" i="27"/>
  <c r="K21" i="27"/>
  <c r="M9" i="27"/>
  <c r="L9" i="27"/>
  <c r="K9" i="27"/>
  <c r="M30" i="26"/>
  <c r="L30" i="26"/>
  <c r="M29" i="26"/>
  <c r="L29" i="26"/>
  <c r="I17" i="25"/>
  <c r="N7" i="24"/>
  <c r="O39" i="23"/>
  <c r="N39" i="23"/>
  <c r="M39" i="23"/>
  <c r="L39" i="23"/>
  <c r="K39" i="23"/>
  <c r="J39" i="23"/>
  <c r="I39" i="23"/>
  <c r="H39" i="23"/>
  <c r="G39" i="23"/>
  <c r="F39" i="23"/>
  <c r="E39" i="23"/>
  <c r="D39" i="23"/>
  <c r="C39" i="23"/>
  <c r="B39" i="23"/>
  <c r="O41" i="22"/>
  <c r="N41" i="22"/>
  <c r="M41" i="22"/>
  <c r="L41" i="22"/>
  <c r="K41" i="22"/>
  <c r="J41" i="22"/>
  <c r="I41" i="22"/>
  <c r="H41" i="22"/>
  <c r="G41" i="22"/>
  <c r="F41" i="22"/>
  <c r="E41" i="22"/>
  <c r="D41" i="22"/>
  <c r="C41" i="22"/>
  <c r="B41" i="22"/>
  <c r="O40" i="22"/>
  <c r="N40" i="22"/>
  <c r="M40" i="22"/>
  <c r="L40" i="22"/>
  <c r="K40" i="22"/>
  <c r="J40" i="22"/>
  <c r="I40" i="22"/>
  <c r="H40" i="22"/>
  <c r="G40" i="22"/>
  <c r="F40" i="22"/>
  <c r="E40" i="22"/>
  <c r="D40" i="22"/>
  <c r="C40" i="22"/>
  <c r="B40" i="22"/>
  <c r="O43" i="21"/>
  <c r="N43" i="21"/>
  <c r="M43" i="21"/>
  <c r="L43" i="21"/>
  <c r="K43" i="21"/>
  <c r="J43" i="21"/>
  <c r="I43" i="21"/>
  <c r="H43" i="21"/>
  <c r="G43" i="21"/>
  <c r="F43" i="21"/>
  <c r="E43" i="21"/>
  <c r="D43" i="21"/>
  <c r="C43" i="21"/>
  <c r="B43" i="21"/>
  <c r="O45" i="20"/>
  <c r="N45" i="20"/>
  <c r="M45" i="20"/>
  <c r="L45" i="20"/>
  <c r="K45" i="20"/>
  <c r="J45" i="20"/>
  <c r="I45" i="20"/>
  <c r="H45" i="20"/>
  <c r="G45" i="20"/>
  <c r="F45" i="20"/>
  <c r="E45" i="20"/>
  <c r="D45" i="20"/>
  <c r="C45" i="20"/>
  <c r="B45" i="20"/>
  <c r="O44" i="20"/>
  <c r="N44" i="20"/>
  <c r="M44" i="20"/>
  <c r="L44" i="20"/>
  <c r="K44" i="20"/>
  <c r="J44" i="20"/>
  <c r="I44" i="20"/>
  <c r="H44" i="20"/>
  <c r="G44" i="20"/>
  <c r="F44" i="20"/>
  <c r="E44" i="20"/>
  <c r="D44" i="20"/>
  <c r="C44" i="20"/>
  <c r="B44" i="20"/>
  <c r="O24" i="20"/>
  <c r="Q21" i="20"/>
  <c r="Q20" i="20"/>
  <c r="Q19" i="20"/>
  <c r="Q18" i="20"/>
  <c r="Q17" i="20"/>
  <c r="Q16" i="20"/>
  <c r="Q15" i="20"/>
  <c r="Q14" i="20"/>
  <c r="Q13" i="20"/>
  <c r="Q12" i="20"/>
  <c r="Q11" i="20"/>
  <c r="Q10" i="20"/>
  <c r="Q9" i="20"/>
  <c r="Q8" i="20"/>
  <c r="Q7" i="20"/>
  <c r="Q6" i="20"/>
  <c r="Q5" i="20"/>
  <c r="Q4" i="20"/>
  <c r="Q3" i="20"/>
  <c r="AA18" i="19"/>
  <c r="S18" i="19"/>
  <c r="I16" i="19"/>
  <c r="L16" i="19"/>
  <c r="M16" i="19"/>
  <c r="I15" i="19"/>
  <c r="L15" i="19"/>
  <c r="M15" i="19"/>
  <c r="I14" i="19"/>
  <c r="L14" i="19"/>
  <c r="M14" i="19"/>
  <c r="I13" i="19"/>
  <c r="L13" i="19"/>
  <c r="M13" i="19"/>
  <c r="I12" i="19"/>
  <c r="L12" i="19"/>
  <c r="M12" i="19"/>
  <c r="I11" i="19"/>
  <c r="L11" i="19"/>
  <c r="M11" i="19"/>
  <c r="I10" i="19"/>
  <c r="L10" i="19"/>
  <c r="M10" i="19"/>
  <c r="Z9" i="19"/>
  <c r="R9" i="19"/>
  <c r="I9" i="19"/>
  <c r="M9" i="19"/>
  <c r="D9" i="19"/>
  <c r="C9" i="19"/>
  <c r="Z8" i="19"/>
  <c r="R8" i="19"/>
  <c r="I8" i="19"/>
  <c r="M8" i="19"/>
  <c r="D8" i="19"/>
  <c r="C8" i="19"/>
  <c r="Z7" i="19"/>
  <c r="R7" i="19"/>
  <c r="O7" i="19"/>
  <c r="I7" i="19"/>
  <c r="M7" i="19"/>
  <c r="D7" i="19"/>
  <c r="C7" i="19"/>
  <c r="Z6" i="19"/>
  <c r="R6" i="19"/>
  <c r="O6" i="19"/>
  <c r="I6" i="19"/>
  <c r="M6" i="19"/>
  <c r="D6" i="19"/>
  <c r="C6" i="19"/>
  <c r="Z5" i="19"/>
  <c r="W5" i="19"/>
  <c r="R5" i="19"/>
  <c r="O5" i="19"/>
  <c r="I5" i="19"/>
  <c r="M5" i="19"/>
  <c r="D5" i="19"/>
  <c r="C5" i="19"/>
  <c r="R4" i="19"/>
  <c r="I4" i="19"/>
  <c r="M4" i="19"/>
  <c r="AB3" i="19"/>
  <c r="X3" i="19"/>
  <c r="Y3" i="19"/>
  <c r="Z3" i="19"/>
  <c r="T3" i="19"/>
  <c r="R3" i="19"/>
  <c r="O3" i="19"/>
  <c r="E3" i="19"/>
  <c r="G3" i="19"/>
  <c r="I3" i="19"/>
  <c r="L3" i="19"/>
  <c r="M3" i="19"/>
  <c r="X2" i="19"/>
  <c r="Z2" i="19"/>
  <c r="U2" i="19"/>
  <c r="P2" i="19"/>
  <c r="R2" i="19"/>
  <c r="E2" i="19"/>
  <c r="G2" i="19"/>
  <c r="I2" i="19"/>
  <c r="L2" i="19"/>
  <c r="M2" i="19"/>
  <c r="O30" i="18"/>
  <c r="N30" i="18"/>
  <c r="M30" i="18"/>
  <c r="L30" i="18"/>
  <c r="K30" i="18"/>
  <c r="J30" i="18"/>
  <c r="I30" i="18"/>
  <c r="H30" i="18"/>
  <c r="G30" i="18"/>
  <c r="F30" i="18"/>
  <c r="E30" i="18"/>
  <c r="D30" i="18"/>
  <c r="C30" i="18"/>
  <c r="B30" i="18"/>
  <c r="O26" i="18"/>
  <c r="N26" i="18"/>
  <c r="M26" i="18"/>
  <c r="L26" i="18"/>
  <c r="K26" i="18"/>
  <c r="J26" i="18"/>
  <c r="I26" i="18"/>
  <c r="H26" i="18"/>
  <c r="G26" i="18"/>
  <c r="F26" i="18"/>
  <c r="E26" i="18"/>
  <c r="D26" i="18"/>
  <c r="C26" i="18"/>
  <c r="B26" i="18"/>
  <c r="M32" i="17"/>
  <c r="L32" i="17"/>
  <c r="K32" i="17"/>
  <c r="J32" i="17"/>
  <c r="I32" i="17"/>
  <c r="H32" i="17"/>
  <c r="G32" i="17"/>
  <c r="F32" i="17"/>
  <c r="E32" i="17"/>
  <c r="D32" i="17"/>
  <c r="C32" i="17"/>
  <c r="B32" i="17"/>
  <c r="M31" i="17"/>
  <c r="L31" i="17"/>
  <c r="K31" i="17"/>
  <c r="J31" i="17"/>
  <c r="I31" i="17"/>
  <c r="H31" i="17"/>
  <c r="G31" i="17"/>
  <c r="F31" i="17"/>
  <c r="E31" i="17"/>
  <c r="D31" i="17"/>
  <c r="C31" i="17"/>
  <c r="B31" i="17"/>
  <c r="D82" i="16"/>
  <c r="B72" i="16"/>
  <c r="C72" i="16"/>
  <c r="D72" i="16"/>
  <c r="D71" i="16"/>
  <c r="D70" i="16"/>
  <c r="D69" i="16"/>
  <c r="D68" i="16"/>
  <c r="D67" i="16"/>
  <c r="Q66" i="16"/>
  <c r="Q18" i="15"/>
  <c r="Q19" i="15"/>
  <c r="Q54" i="15"/>
  <c r="P18" i="15"/>
  <c r="P19" i="14"/>
  <c r="P19" i="15"/>
  <c r="P54" i="15"/>
  <c r="O18" i="15"/>
  <c r="O19" i="14"/>
  <c r="O19" i="15"/>
  <c r="O54" i="15"/>
  <c r="N18" i="14"/>
  <c r="N18" i="15"/>
  <c r="N19" i="14"/>
  <c r="N19" i="15"/>
  <c r="N54" i="15"/>
  <c r="M18" i="14"/>
  <c r="M18" i="15"/>
  <c r="M19" i="14"/>
  <c r="M19" i="15"/>
  <c r="M54" i="15"/>
  <c r="L18" i="14"/>
  <c r="L18" i="15"/>
  <c r="L19" i="14"/>
  <c r="L19" i="15"/>
  <c r="L54" i="15"/>
  <c r="K18" i="14"/>
  <c r="K18" i="15"/>
  <c r="K19" i="14"/>
  <c r="K19" i="15"/>
  <c r="K54" i="15"/>
  <c r="J18" i="14"/>
  <c r="J18" i="15"/>
  <c r="J19" i="14"/>
  <c r="J19" i="15"/>
  <c r="J54" i="15"/>
  <c r="I18" i="14"/>
  <c r="I18" i="15"/>
  <c r="I19" i="14"/>
  <c r="I19" i="15"/>
  <c r="I54" i="15"/>
  <c r="H19" i="14"/>
  <c r="H19" i="15"/>
  <c r="H54" i="15"/>
  <c r="G19" i="14"/>
  <c r="G19" i="15"/>
  <c r="G54" i="15"/>
  <c r="F19" i="14"/>
  <c r="F19" i="15"/>
  <c r="F54" i="15"/>
  <c r="Q53" i="15"/>
  <c r="P53" i="15"/>
  <c r="O53" i="15"/>
  <c r="N53" i="15"/>
  <c r="M53" i="15"/>
  <c r="L53" i="15"/>
  <c r="K53" i="15"/>
  <c r="J53" i="15"/>
  <c r="I53" i="15"/>
  <c r="H53" i="15"/>
  <c r="G53" i="15"/>
  <c r="F53" i="15"/>
  <c r="C4" i="15"/>
  <c r="C7" i="14"/>
  <c r="C7" i="15"/>
  <c r="C8" i="14"/>
  <c r="C8" i="15"/>
  <c r="C9" i="14"/>
  <c r="C9" i="15"/>
  <c r="C10" i="14"/>
  <c r="C10" i="15"/>
  <c r="C11" i="14"/>
  <c r="C11" i="15"/>
  <c r="C12" i="14"/>
  <c r="C12" i="15"/>
  <c r="C13" i="14"/>
  <c r="C13" i="15"/>
  <c r="C14" i="14"/>
  <c r="C14" i="15"/>
  <c r="C15" i="14"/>
  <c r="C15" i="15"/>
  <c r="C16" i="14"/>
  <c r="C16" i="15"/>
  <c r="C20" i="14"/>
  <c r="C20" i="15"/>
  <c r="C23" i="14"/>
  <c r="C23" i="15"/>
  <c r="C24" i="14"/>
  <c r="C24" i="15"/>
  <c r="C25" i="15"/>
  <c r="C26" i="15"/>
  <c r="C27" i="14"/>
  <c r="C27" i="15"/>
  <c r="C28" i="15"/>
  <c r="C30" i="14"/>
  <c r="C30" i="15"/>
  <c r="C32" i="14"/>
  <c r="C32" i="15"/>
  <c r="C38" i="14"/>
  <c r="C38" i="15"/>
  <c r="C40" i="14"/>
  <c r="C40" i="15"/>
  <c r="C41" i="15"/>
  <c r="C43" i="15"/>
  <c r="C52" i="15"/>
  <c r="B7" i="14"/>
  <c r="B7" i="15"/>
  <c r="B9" i="14"/>
  <c r="B9" i="15"/>
  <c r="B10" i="14"/>
  <c r="B10" i="15"/>
  <c r="B11" i="14"/>
  <c r="B11" i="15"/>
  <c r="B12" i="14"/>
  <c r="B12" i="15"/>
  <c r="B13" i="14"/>
  <c r="B13" i="15"/>
  <c r="B14" i="14"/>
  <c r="B14" i="15"/>
  <c r="B15" i="14"/>
  <c r="B15" i="15"/>
  <c r="B16" i="14"/>
  <c r="B16" i="15"/>
  <c r="B20" i="14"/>
  <c r="B20" i="15"/>
  <c r="B23" i="14"/>
  <c r="B23" i="15"/>
  <c r="B25" i="15"/>
  <c r="B26" i="15"/>
  <c r="B27" i="14"/>
  <c r="B27" i="15"/>
  <c r="B28" i="15"/>
  <c r="B30" i="14"/>
  <c r="B30" i="15"/>
  <c r="B31" i="14"/>
  <c r="B31" i="15"/>
  <c r="B32" i="14"/>
  <c r="B32" i="15"/>
  <c r="B38" i="14"/>
  <c r="B38" i="15"/>
  <c r="B43" i="14"/>
  <c r="B43" i="15"/>
  <c r="B52" i="15"/>
  <c r="C51" i="15"/>
  <c r="B51" i="15"/>
  <c r="Q48" i="15"/>
  <c r="Q49" i="15"/>
  <c r="Q50" i="15"/>
  <c r="P48" i="15"/>
  <c r="P49" i="15"/>
  <c r="P50" i="15"/>
  <c r="O47" i="15"/>
  <c r="O48" i="15"/>
  <c r="O49" i="15"/>
  <c r="O50" i="15"/>
  <c r="N47" i="15"/>
  <c r="N48" i="15"/>
  <c r="N49" i="15"/>
  <c r="N50" i="15"/>
  <c r="M47" i="15"/>
  <c r="M48" i="15"/>
  <c r="M49" i="15"/>
  <c r="M50" i="15"/>
  <c r="L47" i="15"/>
  <c r="L48" i="15"/>
  <c r="L49" i="15"/>
  <c r="L50" i="15"/>
  <c r="K47" i="14"/>
  <c r="K47" i="15"/>
  <c r="K48" i="15"/>
  <c r="K50" i="15"/>
  <c r="J47" i="14"/>
  <c r="J47" i="15"/>
  <c r="J48" i="15"/>
  <c r="J50" i="15"/>
  <c r="I47" i="14"/>
  <c r="I47" i="15"/>
  <c r="I48" i="15"/>
  <c r="I50" i="15"/>
  <c r="H47" i="14"/>
  <c r="H47" i="15"/>
  <c r="H48" i="15"/>
  <c r="H50" i="15"/>
  <c r="G47" i="14"/>
  <c r="G47" i="15"/>
  <c r="G48" i="15"/>
  <c r="G50" i="15"/>
  <c r="F47" i="14"/>
  <c r="F47" i="15"/>
  <c r="F48" i="15"/>
  <c r="F50" i="15"/>
  <c r="E47" i="14"/>
  <c r="E47" i="15"/>
  <c r="E48" i="15"/>
  <c r="E50" i="15"/>
  <c r="D47" i="14"/>
  <c r="D47" i="15"/>
  <c r="D48" i="15"/>
  <c r="D50" i="15"/>
  <c r="C47" i="14"/>
  <c r="C47" i="15"/>
  <c r="C48" i="15"/>
  <c r="C50" i="15"/>
  <c r="B47" i="14"/>
  <c r="B47" i="15"/>
  <c r="B48" i="15"/>
  <c r="B50" i="15"/>
  <c r="L44" i="14"/>
  <c r="L44" i="15"/>
  <c r="K44" i="14"/>
  <c r="K44" i="15"/>
  <c r="J44" i="14"/>
  <c r="J44" i="15"/>
  <c r="I44" i="14"/>
  <c r="I44" i="15"/>
  <c r="Q55" i="14"/>
  <c r="P55" i="14"/>
  <c r="Q54" i="14"/>
  <c r="P54" i="14"/>
  <c r="O54" i="14"/>
  <c r="N54" i="14"/>
  <c r="M54" i="14"/>
  <c r="L54" i="14"/>
  <c r="K54" i="14"/>
  <c r="J54" i="14"/>
  <c r="I54" i="14"/>
  <c r="H54" i="14"/>
  <c r="G54" i="14"/>
  <c r="F54" i="14"/>
  <c r="Q53" i="14"/>
  <c r="P53" i="14"/>
  <c r="O53" i="14"/>
  <c r="N53" i="14"/>
  <c r="M53" i="14"/>
  <c r="L53" i="14"/>
  <c r="K53" i="14"/>
  <c r="J53" i="14"/>
  <c r="I53" i="14"/>
  <c r="H53" i="14"/>
  <c r="G53" i="14"/>
  <c r="F53" i="14"/>
  <c r="Q52" i="14"/>
  <c r="P52" i="14"/>
  <c r="O52" i="14"/>
  <c r="N52" i="14"/>
  <c r="M52" i="14"/>
  <c r="L52" i="14"/>
  <c r="K52" i="14"/>
  <c r="J52" i="14"/>
  <c r="I52" i="14"/>
  <c r="H52" i="14"/>
  <c r="G52" i="14"/>
  <c r="F52" i="14"/>
  <c r="E52" i="14"/>
  <c r="D52" i="14"/>
  <c r="C52" i="14"/>
  <c r="B52" i="14"/>
  <c r="Q51" i="14"/>
  <c r="P51" i="14"/>
  <c r="O51" i="14"/>
  <c r="N51" i="14"/>
  <c r="M51" i="14"/>
  <c r="L51" i="14"/>
  <c r="K51" i="14"/>
  <c r="J51" i="14"/>
  <c r="I51" i="14"/>
  <c r="H51" i="14"/>
  <c r="G51" i="14"/>
  <c r="F51" i="14"/>
  <c r="E51" i="14"/>
  <c r="D51" i="14"/>
  <c r="C51" i="14"/>
  <c r="B51" i="14"/>
  <c r="N44" i="14"/>
  <c r="I41" i="14"/>
  <c r="Q34" i="14"/>
  <c r="P34" i="14"/>
  <c r="P12" i="13"/>
  <c r="P13" i="13"/>
  <c r="P41" i="13"/>
  <c r="O12" i="13"/>
  <c r="O13" i="13"/>
  <c r="O41" i="13"/>
  <c r="N12" i="13"/>
  <c r="N13" i="13"/>
  <c r="N41" i="13"/>
  <c r="M12" i="13"/>
  <c r="M13" i="13"/>
  <c r="M41" i="13"/>
  <c r="L12" i="13"/>
  <c r="L13" i="13"/>
  <c r="L41" i="13"/>
  <c r="K12" i="13"/>
  <c r="K13" i="13"/>
  <c r="K41" i="13"/>
  <c r="J12" i="13"/>
  <c r="J13" i="13"/>
  <c r="J41" i="13"/>
  <c r="I12" i="13"/>
  <c r="I13" i="13"/>
  <c r="I41" i="13"/>
  <c r="H13" i="13"/>
  <c r="H41" i="13"/>
  <c r="G4" i="13"/>
  <c r="G7" i="13"/>
  <c r="G8" i="13"/>
  <c r="G9" i="13"/>
  <c r="G13" i="13"/>
  <c r="G14" i="13"/>
  <c r="G15" i="13"/>
  <c r="G16" i="13"/>
  <c r="G19" i="13"/>
  <c r="G20" i="13"/>
  <c r="G21" i="13"/>
  <c r="G23" i="13"/>
  <c r="G25" i="13"/>
  <c r="G26" i="13"/>
  <c r="G41" i="13"/>
  <c r="F13" i="13"/>
  <c r="F41" i="13"/>
  <c r="P40" i="13"/>
  <c r="O40" i="13"/>
  <c r="N40" i="13"/>
  <c r="M40" i="13"/>
  <c r="L40" i="13"/>
  <c r="K40" i="13"/>
  <c r="J40" i="13"/>
  <c r="I40" i="13"/>
  <c r="H40" i="13"/>
  <c r="G40" i="13"/>
  <c r="F40" i="13"/>
  <c r="G11" i="13"/>
  <c r="G39" i="13"/>
  <c r="D4" i="13"/>
  <c r="D7" i="13"/>
  <c r="D9" i="13"/>
  <c r="D16" i="13"/>
  <c r="D17" i="13"/>
  <c r="D18" i="13"/>
  <c r="D19" i="13"/>
  <c r="D20" i="13"/>
  <c r="D25" i="13"/>
  <c r="D26" i="13"/>
  <c r="D39" i="13"/>
  <c r="G38" i="13"/>
  <c r="D38" i="13"/>
  <c r="Q37" i="13"/>
  <c r="P37" i="13"/>
  <c r="O37" i="13"/>
  <c r="N37" i="13"/>
  <c r="M37" i="13"/>
  <c r="L37" i="13"/>
  <c r="K37" i="13"/>
  <c r="J37" i="13"/>
  <c r="I37" i="13"/>
  <c r="H37" i="13"/>
  <c r="G37" i="13"/>
  <c r="F37" i="13"/>
  <c r="E37" i="13"/>
  <c r="D37" i="13"/>
  <c r="C37" i="13"/>
  <c r="B37" i="13"/>
  <c r="O36" i="13"/>
  <c r="N36" i="13"/>
  <c r="M36" i="13"/>
  <c r="L36" i="13"/>
  <c r="K36" i="13"/>
  <c r="J36" i="13"/>
  <c r="I36" i="13"/>
  <c r="H36" i="13"/>
  <c r="G36" i="13"/>
  <c r="F36" i="13"/>
  <c r="E36" i="13"/>
  <c r="D36" i="13"/>
  <c r="C36" i="13"/>
  <c r="B36" i="13"/>
  <c r="Q31" i="12"/>
  <c r="Q32" i="13"/>
  <c r="P31" i="12"/>
  <c r="P32" i="13"/>
  <c r="O31" i="12"/>
  <c r="O32" i="13"/>
  <c r="N31" i="12"/>
  <c r="N32" i="13"/>
  <c r="M31" i="12"/>
  <c r="M32" i="13"/>
  <c r="L31" i="12"/>
  <c r="L32" i="13"/>
  <c r="K31" i="12"/>
  <c r="K32" i="13"/>
  <c r="J31" i="12"/>
  <c r="J32" i="13"/>
  <c r="I31" i="12"/>
  <c r="I32" i="13"/>
  <c r="H31" i="12"/>
  <c r="H32" i="13"/>
  <c r="G31" i="12"/>
  <c r="G32" i="13"/>
  <c r="F31" i="12"/>
  <c r="F32" i="13"/>
  <c r="E31" i="12"/>
  <c r="E32" i="13"/>
  <c r="D31" i="12"/>
  <c r="D32" i="13"/>
  <c r="C31" i="12"/>
  <c r="C32" i="13"/>
  <c r="B31" i="12"/>
  <c r="B32" i="13"/>
  <c r="Q31" i="13"/>
  <c r="P31" i="13"/>
  <c r="L30" i="13"/>
  <c r="K30" i="13"/>
  <c r="J30" i="13"/>
  <c r="I30" i="13"/>
  <c r="Q29" i="13"/>
  <c r="P29" i="13"/>
  <c r="O29" i="13"/>
  <c r="N29" i="13"/>
  <c r="Q40" i="12"/>
  <c r="P40" i="12"/>
  <c r="O40" i="12"/>
  <c r="N40" i="12"/>
  <c r="M40" i="12"/>
  <c r="L40" i="12"/>
  <c r="K40" i="12"/>
  <c r="J40" i="12"/>
  <c r="I40" i="12"/>
  <c r="H40" i="12"/>
  <c r="G40" i="12"/>
  <c r="F40" i="12"/>
  <c r="Q39" i="12"/>
  <c r="P39" i="12"/>
  <c r="O39" i="12"/>
  <c r="N39" i="12"/>
  <c r="M39" i="12"/>
  <c r="L39" i="12"/>
  <c r="K39" i="12"/>
  <c r="J39" i="12"/>
  <c r="I39" i="12"/>
  <c r="H39" i="12"/>
  <c r="G39" i="12"/>
  <c r="F39" i="12"/>
  <c r="Q38" i="12"/>
  <c r="P38" i="12"/>
  <c r="O38" i="12"/>
  <c r="N38" i="12"/>
  <c r="M38" i="12"/>
  <c r="L38" i="12"/>
  <c r="K38" i="12"/>
  <c r="J38" i="12"/>
  <c r="I38" i="12"/>
  <c r="H38" i="12"/>
  <c r="G38" i="12"/>
  <c r="F38" i="12"/>
  <c r="E38" i="12"/>
  <c r="D38" i="12"/>
  <c r="C38" i="12"/>
  <c r="Q37" i="12"/>
  <c r="P37" i="12"/>
  <c r="O37" i="12"/>
  <c r="N37" i="12"/>
  <c r="M37" i="12"/>
  <c r="L37" i="12"/>
  <c r="K37" i="12"/>
  <c r="J37" i="12"/>
  <c r="I37" i="12"/>
  <c r="H37" i="12"/>
  <c r="G37" i="12"/>
  <c r="F37" i="12"/>
  <c r="E37" i="12"/>
  <c r="D37" i="12"/>
  <c r="C37" i="12"/>
  <c r="Q18" i="11"/>
  <c r="Q47" i="11"/>
  <c r="P18" i="11"/>
  <c r="P19" i="11"/>
  <c r="P47" i="11"/>
  <c r="O18" i="11"/>
  <c r="O19" i="11"/>
  <c r="O47" i="11"/>
  <c r="N18" i="11"/>
  <c r="N19" i="11"/>
  <c r="N47" i="11"/>
  <c r="M18" i="11"/>
  <c r="M19" i="11"/>
  <c r="M47" i="11"/>
  <c r="L18" i="11"/>
  <c r="L19" i="11"/>
  <c r="L47" i="11"/>
  <c r="K18" i="11"/>
  <c r="K19" i="11"/>
  <c r="K47" i="11"/>
  <c r="Q46" i="11"/>
  <c r="P46" i="11"/>
  <c r="O46" i="11"/>
  <c r="N46" i="11"/>
  <c r="M46" i="11"/>
  <c r="L46" i="11"/>
  <c r="K46" i="11"/>
  <c r="G3" i="11"/>
  <c r="G7" i="11"/>
  <c r="G15" i="11"/>
  <c r="G16" i="11"/>
  <c r="G20" i="11"/>
  <c r="G21" i="11"/>
  <c r="G22" i="11"/>
  <c r="G26" i="11"/>
  <c r="G30" i="11"/>
  <c r="G31" i="11"/>
  <c r="G34" i="11"/>
  <c r="G35" i="11"/>
  <c r="G45" i="11"/>
  <c r="D3" i="11"/>
  <c r="D7" i="11"/>
  <c r="D8" i="11"/>
  <c r="D9" i="11"/>
  <c r="D10" i="11"/>
  <c r="D15" i="11"/>
  <c r="D20" i="11"/>
  <c r="D21" i="11"/>
  <c r="D22" i="11"/>
  <c r="D23" i="11"/>
  <c r="D26" i="11"/>
  <c r="D30" i="11"/>
  <c r="D32" i="11"/>
  <c r="D34" i="11"/>
  <c r="D45" i="11"/>
  <c r="G44" i="11"/>
  <c r="D44" i="11"/>
  <c r="Q43" i="11"/>
  <c r="O43" i="11"/>
  <c r="N43" i="11"/>
  <c r="M43" i="11"/>
  <c r="L43" i="11"/>
  <c r="K43" i="11"/>
  <c r="J43" i="11"/>
  <c r="I43" i="11"/>
  <c r="H43" i="11"/>
  <c r="G43" i="11"/>
  <c r="F43" i="11"/>
  <c r="E43" i="11"/>
  <c r="D43" i="11"/>
  <c r="C43" i="11"/>
  <c r="B43" i="11"/>
  <c r="J19" i="11"/>
  <c r="I19" i="11"/>
  <c r="H19" i="11"/>
  <c r="Q47" i="10"/>
  <c r="P47" i="10"/>
  <c r="O47" i="10"/>
  <c r="N47" i="10"/>
  <c r="M47" i="10"/>
  <c r="L47" i="10"/>
  <c r="K47" i="10"/>
  <c r="Q46" i="10"/>
  <c r="P46" i="10"/>
  <c r="O46" i="10"/>
  <c r="N46" i="10"/>
  <c r="M46" i="10"/>
  <c r="L46" i="10"/>
  <c r="K46" i="10"/>
  <c r="Q45" i="10"/>
  <c r="P45" i="10"/>
  <c r="O45" i="10"/>
  <c r="N45" i="10"/>
  <c r="M45" i="10"/>
  <c r="L45" i="10"/>
  <c r="K45" i="10"/>
  <c r="J45" i="10"/>
  <c r="I45" i="10"/>
  <c r="H45" i="10"/>
  <c r="G45" i="10"/>
  <c r="F45" i="10"/>
  <c r="E45" i="10"/>
  <c r="D45" i="10"/>
  <c r="C45" i="10"/>
  <c r="B45" i="10"/>
  <c r="Q44" i="10"/>
  <c r="P44" i="10"/>
  <c r="O44" i="10"/>
  <c r="N44" i="10"/>
  <c r="M44" i="10"/>
  <c r="L44" i="10"/>
  <c r="K44" i="10"/>
  <c r="J44" i="10"/>
  <c r="I44" i="10"/>
  <c r="H44" i="10"/>
  <c r="G44" i="10"/>
  <c r="F44" i="10"/>
  <c r="E44" i="10"/>
  <c r="D44" i="10"/>
  <c r="C44" i="10"/>
  <c r="B44" i="10"/>
  <c r="N71" i="9"/>
  <c r="M71" i="9"/>
  <c r="L71" i="9"/>
  <c r="K71" i="9"/>
  <c r="J71" i="9"/>
  <c r="I71" i="9"/>
  <c r="H71" i="9"/>
  <c r="G71" i="9"/>
  <c r="F71" i="9"/>
  <c r="E71" i="9"/>
  <c r="D71" i="9"/>
  <c r="C71" i="9"/>
  <c r="B71" i="9"/>
  <c r="N50" i="9"/>
  <c r="N51" i="9"/>
  <c r="N52" i="9"/>
  <c r="N53" i="9"/>
  <c r="N54" i="9"/>
  <c r="N60" i="9"/>
  <c r="N59" i="9"/>
  <c r="M59" i="9"/>
  <c r="L59" i="9"/>
  <c r="K59" i="9"/>
  <c r="J59" i="9"/>
  <c r="I59" i="9"/>
  <c r="H59" i="9"/>
  <c r="N57" i="9"/>
  <c r="M50" i="9"/>
  <c r="M51" i="9"/>
  <c r="M52" i="9"/>
  <c r="M53" i="9"/>
  <c r="M54" i="9"/>
  <c r="M57" i="9"/>
  <c r="L57" i="9"/>
  <c r="K57" i="9"/>
  <c r="J57" i="9"/>
  <c r="I57" i="9"/>
  <c r="H57" i="9"/>
  <c r="G57" i="9"/>
  <c r="F57" i="9"/>
  <c r="E57" i="9"/>
  <c r="D57" i="9"/>
  <c r="C57" i="9"/>
  <c r="B57" i="9"/>
  <c r="N45" i="9"/>
  <c r="M45" i="9"/>
  <c r="L45" i="9"/>
  <c r="K45" i="9"/>
  <c r="J45" i="9"/>
  <c r="I45" i="9"/>
  <c r="H45" i="9"/>
  <c r="G45" i="9"/>
  <c r="F45" i="9"/>
  <c r="E45" i="9"/>
  <c r="D45" i="9"/>
  <c r="C45" i="9"/>
  <c r="B45" i="9"/>
  <c r="K35" i="9"/>
  <c r="J35" i="9"/>
  <c r="I35" i="9"/>
  <c r="H35" i="9"/>
  <c r="G35" i="9"/>
  <c r="F35" i="9"/>
  <c r="E23" i="9"/>
  <c r="E35" i="9"/>
  <c r="D23" i="9"/>
  <c r="D35" i="9"/>
  <c r="C23" i="9"/>
  <c r="C35" i="9"/>
  <c r="B23" i="9"/>
  <c r="B35" i="9"/>
  <c r="K29" i="9"/>
  <c r="K33" i="9"/>
  <c r="K34" i="9"/>
  <c r="J29" i="9"/>
  <c r="J33" i="9"/>
  <c r="J34" i="9"/>
  <c r="I29" i="9"/>
  <c r="I33" i="9"/>
  <c r="I34" i="9"/>
  <c r="H29" i="9"/>
  <c r="H33" i="9"/>
  <c r="H34" i="9"/>
  <c r="G29" i="9"/>
  <c r="G33" i="9"/>
  <c r="G34" i="9"/>
  <c r="F29" i="9"/>
  <c r="F33" i="9"/>
  <c r="F34" i="9"/>
  <c r="E29" i="9"/>
  <c r="E33" i="9"/>
  <c r="E34" i="9"/>
  <c r="D29" i="9"/>
  <c r="D33" i="9"/>
  <c r="D34" i="9"/>
  <c r="C29" i="9"/>
  <c r="C33" i="9"/>
  <c r="C34" i="9"/>
  <c r="B29" i="9"/>
  <c r="B33" i="9"/>
  <c r="B34" i="9"/>
  <c r="K30" i="9"/>
  <c r="J30" i="9"/>
  <c r="I30" i="9"/>
  <c r="H30" i="9"/>
  <c r="G30" i="9"/>
  <c r="F30" i="9"/>
  <c r="E30" i="9"/>
  <c r="D30" i="9"/>
  <c r="C30" i="9"/>
  <c r="B30" i="9"/>
  <c r="K24" i="9"/>
  <c r="J24" i="9"/>
  <c r="I24" i="9"/>
  <c r="H24" i="9"/>
  <c r="G24" i="9"/>
  <c r="F24" i="9"/>
  <c r="E24" i="9"/>
  <c r="D24" i="9"/>
  <c r="C24" i="9"/>
  <c r="B24" i="9"/>
  <c r="N23" i="9"/>
  <c r="K21" i="9"/>
  <c r="J21" i="9"/>
  <c r="I21" i="9"/>
  <c r="H21" i="9"/>
  <c r="G21" i="9"/>
  <c r="F21" i="9"/>
  <c r="K18" i="9"/>
  <c r="J18" i="9"/>
  <c r="I18" i="9"/>
  <c r="H18" i="9"/>
  <c r="G18" i="9"/>
  <c r="F18" i="9"/>
  <c r="E18" i="9"/>
  <c r="D18" i="9"/>
  <c r="C15" i="9"/>
  <c r="C18" i="9"/>
  <c r="B18" i="9"/>
  <c r="AC17" i="9"/>
  <c r="AB17" i="9"/>
  <c r="AA17" i="9"/>
  <c r="Z16" i="9"/>
  <c r="Z17" i="9"/>
  <c r="Y16" i="9"/>
  <c r="Y17" i="9"/>
  <c r="X16" i="9"/>
  <c r="X17" i="9"/>
  <c r="W16" i="9"/>
  <c r="W17" i="9"/>
  <c r="V16" i="9"/>
  <c r="V17" i="9"/>
  <c r="U17" i="9"/>
  <c r="T17" i="9"/>
  <c r="S17" i="9"/>
  <c r="R17" i="9"/>
  <c r="Q17" i="9"/>
  <c r="AC8" i="9"/>
  <c r="AB8" i="9"/>
  <c r="AA8" i="9"/>
  <c r="Z8" i="9"/>
  <c r="Y8" i="9"/>
  <c r="X8" i="9"/>
  <c r="W8" i="9"/>
  <c r="V8" i="9"/>
  <c r="U8" i="9"/>
  <c r="T8" i="9"/>
  <c r="S8" i="9"/>
  <c r="R8" i="9"/>
  <c r="Q8" i="9"/>
  <c r="N8" i="9"/>
  <c r="M8" i="9"/>
  <c r="L8" i="9"/>
  <c r="O47" i="8"/>
  <c r="N47" i="8"/>
  <c r="M47" i="8"/>
  <c r="L47" i="8"/>
  <c r="K47" i="8"/>
  <c r="J47" i="8"/>
  <c r="I47" i="8"/>
  <c r="H47" i="8"/>
  <c r="G47" i="8"/>
  <c r="F47" i="8"/>
  <c r="E47" i="8"/>
  <c r="D47" i="8"/>
  <c r="C47" i="8"/>
  <c r="B47" i="8"/>
  <c r="O5" i="8"/>
  <c r="N5" i="8"/>
  <c r="M5" i="8"/>
  <c r="L5" i="8"/>
  <c r="K5" i="8"/>
  <c r="J5" i="8"/>
  <c r="I5" i="8"/>
  <c r="H5" i="8"/>
  <c r="G5" i="8"/>
  <c r="F5" i="8"/>
  <c r="O4" i="8"/>
  <c r="N4" i="8"/>
  <c r="M4" i="8"/>
  <c r="L4" i="8"/>
  <c r="K4" i="8"/>
  <c r="J4" i="8"/>
  <c r="I4" i="8"/>
  <c r="H4" i="8"/>
  <c r="G4" i="8"/>
  <c r="F4" i="8"/>
  <c r="E4" i="8"/>
  <c r="O49" i="7"/>
  <c r="N49" i="7"/>
  <c r="M49" i="7"/>
  <c r="L49" i="7"/>
  <c r="K49" i="7"/>
  <c r="J49" i="7"/>
  <c r="I49" i="7"/>
  <c r="H49" i="7"/>
  <c r="G49" i="7"/>
  <c r="F49" i="7"/>
  <c r="E49" i="7"/>
  <c r="D49" i="7"/>
  <c r="C49" i="7"/>
  <c r="B49" i="7"/>
  <c r="O48" i="7"/>
  <c r="N48" i="7"/>
  <c r="M48" i="7"/>
  <c r="L48" i="7"/>
  <c r="K48" i="7"/>
  <c r="J48" i="7"/>
  <c r="I48" i="7"/>
  <c r="H48" i="7"/>
  <c r="G48" i="7"/>
  <c r="F48" i="7"/>
  <c r="E48" i="7"/>
  <c r="D48" i="7"/>
  <c r="C48" i="7"/>
  <c r="B48" i="7"/>
  <c r="J4" i="6"/>
  <c r="J5" i="6"/>
  <c r="J13" i="6"/>
  <c r="J17" i="6"/>
  <c r="J18" i="6"/>
  <c r="J19" i="6"/>
  <c r="J20" i="6"/>
  <c r="J21" i="6"/>
  <c r="J22" i="6"/>
  <c r="J23" i="6"/>
  <c r="J24" i="6"/>
  <c r="J25" i="6"/>
  <c r="J45" i="6"/>
  <c r="I4" i="6"/>
  <c r="I5" i="6"/>
  <c r="I15" i="6"/>
  <c r="I17" i="6"/>
  <c r="I18" i="6"/>
  <c r="I19" i="6"/>
  <c r="I20" i="6"/>
  <c r="I21" i="6"/>
  <c r="I22" i="6"/>
  <c r="I23" i="6"/>
  <c r="I24" i="6"/>
  <c r="I25" i="6"/>
  <c r="I45" i="6"/>
  <c r="H4" i="6"/>
  <c r="H5" i="6"/>
  <c r="H15" i="6"/>
  <c r="H17" i="6"/>
  <c r="H18" i="6"/>
  <c r="H19" i="6"/>
  <c r="H20" i="6"/>
  <c r="H21" i="6"/>
  <c r="H22" i="6"/>
  <c r="H23" i="6"/>
  <c r="H24" i="6"/>
  <c r="H25" i="6"/>
  <c r="H45" i="6"/>
  <c r="G4" i="6"/>
  <c r="G5" i="6"/>
  <c r="G15" i="6"/>
  <c r="G17" i="6"/>
  <c r="G18" i="6"/>
  <c r="G19" i="6"/>
  <c r="G20" i="6"/>
  <c r="G21" i="6"/>
  <c r="G22" i="6"/>
  <c r="G23" i="6"/>
  <c r="G24" i="6"/>
  <c r="G25" i="6"/>
  <c r="G45" i="6"/>
  <c r="F4" i="6"/>
  <c r="F5" i="6"/>
  <c r="F15" i="6"/>
  <c r="F17" i="6"/>
  <c r="F18" i="6"/>
  <c r="F19" i="6"/>
  <c r="F20" i="6"/>
  <c r="F21" i="6"/>
  <c r="F23" i="6"/>
  <c r="F24" i="6"/>
  <c r="F25" i="6"/>
  <c r="F45" i="6"/>
  <c r="E4" i="6"/>
  <c r="E5" i="6"/>
  <c r="E13" i="6"/>
  <c r="E17" i="6"/>
  <c r="E18" i="6"/>
  <c r="E19" i="6"/>
  <c r="E20" i="6"/>
  <c r="E21" i="6"/>
  <c r="E23" i="6"/>
  <c r="E24" i="6"/>
  <c r="E25" i="6"/>
  <c r="E27" i="6"/>
  <c r="E29" i="6"/>
  <c r="E31" i="6"/>
  <c r="E45" i="6"/>
  <c r="D4" i="6"/>
  <c r="D5" i="6"/>
  <c r="D13" i="6"/>
  <c r="D17" i="6"/>
  <c r="D18" i="6"/>
  <c r="D19" i="6"/>
  <c r="D20" i="6"/>
  <c r="D21" i="6"/>
  <c r="D23" i="6"/>
  <c r="D24" i="6"/>
  <c r="D25" i="6"/>
  <c r="D26" i="6"/>
  <c r="D27" i="6"/>
  <c r="D28" i="6"/>
  <c r="D29" i="6"/>
  <c r="D32" i="6"/>
  <c r="D45" i="6"/>
  <c r="C4" i="6"/>
  <c r="C5" i="6"/>
  <c r="C12" i="6"/>
  <c r="C14" i="6"/>
  <c r="C17" i="6"/>
  <c r="C18" i="6"/>
  <c r="C19" i="6"/>
  <c r="C20" i="6"/>
  <c r="C21" i="6"/>
  <c r="C23" i="6"/>
  <c r="C26" i="6"/>
  <c r="C27" i="6"/>
  <c r="C28" i="6"/>
  <c r="C29" i="6"/>
  <c r="C32" i="6"/>
  <c r="C33" i="6"/>
  <c r="C35" i="6"/>
  <c r="C36" i="6"/>
  <c r="C45" i="6"/>
  <c r="B4" i="6"/>
  <c r="B6" i="6"/>
  <c r="B7" i="6"/>
  <c r="B8" i="6"/>
  <c r="B9" i="6"/>
  <c r="B14" i="6"/>
  <c r="B16" i="6"/>
  <c r="B17" i="6"/>
  <c r="B19" i="6"/>
  <c r="B20" i="6"/>
  <c r="B27" i="6"/>
  <c r="B30" i="6"/>
  <c r="B35" i="6"/>
  <c r="B37" i="6"/>
  <c r="B45" i="6"/>
  <c r="J44" i="6"/>
  <c r="I44" i="6"/>
  <c r="H44" i="6"/>
  <c r="G44" i="6"/>
  <c r="F44" i="6"/>
  <c r="E44" i="6"/>
  <c r="D44" i="6"/>
  <c r="C44" i="6"/>
  <c r="B44" i="6"/>
  <c r="L13" i="6"/>
  <c r="L17" i="6"/>
  <c r="L18" i="6"/>
  <c r="L19" i="6"/>
  <c r="L20" i="6"/>
  <c r="L21" i="6"/>
  <c r="L22" i="6"/>
  <c r="L23" i="6"/>
  <c r="L24" i="6"/>
  <c r="L25" i="6"/>
  <c r="L43" i="6"/>
  <c r="K13" i="6"/>
  <c r="K17" i="6"/>
  <c r="K18" i="6"/>
  <c r="K19" i="6"/>
  <c r="K20" i="6"/>
  <c r="K21" i="6"/>
  <c r="K22" i="6"/>
  <c r="K23" i="6"/>
  <c r="K24" i="6"/>
  <c r="K25" i="6"/>
  <c r="K43" i="6"/>
  <c r="J43" i="6"/>
  <c r="I43" i="6"/>
  <c r="H43" i="6"/>
  <c r="G43" i="6"/>
  <c r="F43" i="6"/>
  <c r="E43" i="6"/>
  <c r="D43" i="6"/>
  <c r="C43" i="6"/>
  <c r="B43" i="6"/>
  <c r="L41" i="6"/>
  <c r="K41" i="6"/>
  <c r="J41" i="6"/>
  <c r="I41" i="6"/>
  <c r="H41" i="6"/>
  <c r="G41" i="6"/>
  <c r="F41" i="6"/>
  <c r="E41" i="6"/>
  <c r="D41" i="6"/>
  <c r="C41" i="6"/>
  <c r="B41" i="6"/>
  <c r="J45" i="5"/>
  <c r="I45" i="5"/>
  <c r="H45" i="5"/>
  <c r="G45" i="5"/>
  <c r="F45" i="5"/>
  <c r="E45" i="5"/>
  <c r="D45" i="5"/>
  <c r="C45" i="5"/>
  <c r="B45"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M8" i="4"/>
  <c r="M9" i="4"/>
  <c r="M26" i="4"/>
  <c r="L8" i="4"/>
  <c r="L9" i="4"/>
  <c r="L26" i="4"/>
  <c r="K8" i="4"/>
  <c r="K9" i="4"/>
  <c r="K26" i="4"/>
  <c r="J8" i="4"/>
  <c r="J9" i="4"/>
  <c r="J26" i="4"/>
  <c r="I8" i="4"/>
  <c r="I9" i="4"/>
  <c r="I26" i="4"/>
  <c r="H8" i="4"/>
  <c r="H9" i="4"/>
  <c r="H26" i="4"/>
  <c r="G8" i="4"/>
  <c r="G9" i="4"/>
  <c r="G26" i="4"/>
  <c r="F8" i="4"/>
  <c r="F9" i="4"/>
  <c r="F26" i="4"/>
  <c r="M25" i="4"/>
  <c r="L25" i="4"/>
  <c r="K25" i="4"/>
  <c r="J25" i="4"/>
  <c r="I25" i="4"/>
  <c r="H25" i="4"/>
  <c r="G25" i="4"/>
  <c r="F25" i="4"/>
  <c r="B3" i="4"/>
  <c r="B7" i="4"/>
  <c r="B24" i="4"/>
  <c r="O22" i="4"/>
  <c r="N22" i="4"/>
  <c r="M22" i="4"/>
  <c r="L22" i="4"/>
  <c r="K22" i="4"/>
  <c r="J22" i="4"/>
  <c r="I22" i="4"/>
  <c r="H22" i="4"/>
  <c r="G22" i="4"/>
  <c r="F22" i="4"/>
  <c r="E22" i="4"/>
  <c r="D22" i="4"/>
  <c r="C22" i="4"/>
  <c r="B22" i="4"/>
  <c r="W6" i="4"/>
  <c r="M26" i="3"/>
  <c r="L26" i="3"/>
  <c r="K26" i="3"/>
  <c r="J26" i="3"/>
  <c r="I26" i="3"/>
  <c r="H26" i="3"/>
  <c r="G26" i="3"/>
  <c r="F26" i="3"/>
  <c r="M25" i="3"/>
  <c r="L25" i="3"/>
  <c r="K25" i="3"/>
  <c r="J25" i="3"/>
  <c r="I25" i="3"/>
  <c r="H25" i="3"/>
  <c r="G25" i="3"/>
  <c r="F25" i="3"/>
  <c r="O24" i="3"/>
  <c r="N24" i="3"/>
  <c r="M24" i="3"/>
  <c r="L24" i="3"/>
  <c r="K24" i="3"/>
  <c r="J24" i="3"/>
  <c r="I24" i="3"/>
  <c r="H24" i="3"/>
  <c r="G24" i="3"/>
  <c r="F24" i="3"/>
  <c r="E24" i="3"/>
  <c r="D24" i="3"/>
  <c r="C24" i="3"/>
  <c r="B24" i="3"/>
  <c r="O23" i="3"/>
  <c r="N23" i="3"/>
  <c r="M23" i="3"/>
  <c r="L23" i="3"/>
  <c r="K23" i="3"/>
  <c r="J23" i="3"/>
  <c r="I23" i="3"/>
  <c r="H23" i="3"/>
  <c r="G23" i="3"/>
  <c r="F23" i="3"/>
  <c r="E23" i="3"/>
  <c r="D23" i="3"/>
  <c r="C23" i="3"/>
  <c r="B23" i="3"/>
  <c r="M4" i="2"/>
  <c r="M5" i="2"/>
  <c r="M40" i="2"/>
  <c r="L4" i="2"/>
  <c r="L5" i="2"/>
  <c r="L40" i="2"/>
  <c r="K4" i="2"/>
  <c r="K5" i="2"/>
  <c r="K40" i="2"/>
  <c r="J4" i="2"/>
  <c r="J5" i="2"/>
  <c r="J40" i="2"/>
  <c r="I4" i="2"/>
  <c r="I5" i="2"/>
  <c r="I40" i="2"/>
  <c r="H4" i="2"/>
  <c r="H5" i="2"/>
  <c r="H40" i="2"/>
  <c r="G4" i="2"/>
  <c r="G5" i="2"/>
  <c r="G40" i="2"/>
  <c r="F4" i="2"/>
  <c r="F5" i="2"/>
  <c r="F40" i="2"/>
  <c r="M39" i="2"/>
  <c r="L39" i="2"/>
  <c r="K39" i="2"/>
  <c r="J39" i="2"/>
  <c r="I39" i="2"/>
  <c r="H39" i="2"/>
  <c r="G39" i="2"/>
  <c r="F39" i="2"/>
  <c r="Q36" i="2"/>
  <c r="P36" i="2"/>
  <c r="M32" i="2"/>
  <c r="L32" i="2"/>
  <c r="K32" i="2"/>
  <c r="J32" i="2"/>
  <c r="I32" i="2"/>
  <c r="H32" i="2"/>
  <c r="G32" i="2"/>
  <c r="F32" i="2"/>
  <c r="E32" i="2"/>
  <c r="D32" i="2"/>
  <c r="C32" i="2"/>
  <c r="B32" i="2"/>
  <c r="O4" i="2"/>
  <c r="N4" i="2"/>
  <c r="M40" i="1"/>
  <c r="L40" i="1"/>
  <c r="K40" i="1"/>
  <c r="J40" i="1"/>
  <c r="I40" i="1"/>
  <c r="H40" i="1"/>
  <c r="G40" i="1"/>
  <c r="F40" i="1"/>
  <c r="M39" i="1"/>
  <c r="L39" i="1"/>
  <c r="K39" i="1"/>
  <c r="J39" i="1"/>
  <c r="I39" i="1"/>
  <c r="H39" i="1"/>
  <c r="G39" i="1"/>
  <c r="F39" i="1"/>
  <c r="O38" i="1"/>
  <c r="N38" i="1"/>
  <c r="M38" i="1"/>
  <c r="L38" i="1"/>
  <c r="K38" i="1"/>
  <c r="J38" i="1"/>
  <c r="I38" i="1"/>
  <c r="H38" i="1"/>
  <c r="G38" i="1"/>
  <c r="F38" i="1"/>
  <c r="E38" i="1"/>
  <c r="D38" i="1"/>
  <c r="C38" i="1"/>
  <c r="B38" i="1"/>
  <c r="O37" i="1"/>
  <c r="N37" i="1"/>
  <c r="M37" i="1"/>
  <c r="L37" i="1"/>
  <c r="K37" i="1"/>
  <c r="J37" i="1"/>
  <c r="I37" i="1"/>
  <c r="H37" i="1"/>
  <c r="G37" i="1"/>
  <c r="F37" i="1"/>
  <c r="E37" i="1"/>
  <c r="D37" i="1"/>
  <c r="C37" i="1"/>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000-000001000000}">
      <text>
        <r>
          <rPr>
            <sz val="10"/>
            <color rgb="FF000000"/>
            <rFont val="Verdana"/>
          </rPr>
          <t xml:space="preserve">BCE Annual Report, 2000, p.20
</t>
        </r>
      </text>
    </comment>
    <comment ref="G4" authorId="0" shapeId="0" xr:uid="{00000000-0006-0000-0000-000002000000}">
      <text>
        <r>
          <rPr>
            <sz val="10"/>
            <color rgb="FF000000"/>
            <rFont val="Verdana"/>
          </rPr>
          <t xml:space="preserve">BCE Annual Report, 2004, p.56
</t>
        </r>
      </text>
    </comment>
    <comment ref="H4" authorId="0" shapeId="0" xr:uid="{00000000-0006-0000-0000-000003000000}">
      <text>
        <r>
          <rPr>
            <sz val="10"/>
            <color rgb="FF000000"/>
            <rFont val="Verdana"/>
          </rPr>
          <t xml:space="preserve">BCE Annual Report, 2010, pp.46-52
</t>
        </r>
      </text>
    </comment>
    <comment ref="I4" authorId="0" shapeId="0" xr:uid="{00000000-0006-0000-0000-000004000000}">
      <text>
        <r>
          <rPr>
            <sz val="10"/>
            <color rgb="FF000000"/>
            <rFont val="Verdana"/>
          </rPr>
          <t>BCE Annual Report, 2010, pp.46-52
Overall Revenue = 10695
Other revenue = 991
IS revenue = 1062.8
BDU revenue = 1718.9</t>
        </r>
      </text>
    </comment>
    <comment ref="J4" authorId="0" shapeId="0" xr:uid="{00000000-0006-0000-0000-000005000000}">
      <text>
        <r>
          <rPr>
            <sz val="10"/>
            <color rgb="FF000000"/>
            <rFont val="Verdana"/>
          </rPr>
          <t>BCE Annual Report, 2012, pp. 43-48.
Total Revenue - 10621
Other revenue - 911
IS Revenue - 1131
BDU Revenue - 1874.2</t>
        </r>
      </text>
    </comment>
    <comment ref="K4" authorId="0" shapeId="0" xr:uid="{00000000-0006-0000-0000-000006000000}">
      <text>
        <r>
          <rPr>
            <sz val="10"/>
            <color rgb="FF000000"/>
            <rFont val="Verdana"/>
          </rPr>
          <t>BCE Annual Report, 2012, p. 43.
Total Revenue = 10,220
Other revenue = 827
IS revenue = 1185.5
BDU Revenue = 1937.5</t>
        </r>
      </text>
    </comment>
    <comment ref="L4" authorId="0" shapeId="0" xr:uid="{00000000-0006-0000-0000-000007000000}">
      <text>
        <r>
          <rPr>
            <sz val="10"/>
            <color rgb="FF000000"/>
            <rFont val="Verdana"/>
          </rPr>
          <t xml:space="preserve">BCE Annual Report, 2013, p. 59.
</t>
        </r>
      </text>
    </comment>
    <comment ref="M4" authorId="0" shapeId="0" xr:uid="{00000000-0006-0000-0000-000008000000}">
      <text>
        <r>
          <rPr>
            <sz val="10"/>
            <color rgb="FF000000"/>
            <rFont val="Verdana"/>
          </rPr>
          <t>BCE Annual Report, 2014, p. 61.</t>
        </r>
      </text>
    </comment>
    <comment ref="N4" authorId="0" shapeId="0" xr:uid="{00000000-0006-0000-0000-000009000000}">
      <text>
        <r>
          <rPr>
            <sz val="10"/>
            <color rgb="FF000000"/>
            <rFont val="Verdana"/>
          </rPr>
          <t xml:space="preserve">This year, Bell Aliant was folded into Bell, so there is just one figure for BCE (will not compare as part of a trend with previous years' stand alone figure for Bell). 
Total Wireline Revenue = 11,082
Other revenue = 186
ISP Revenue = 2112.2
BDU Revenue = 2309.7
</t>
        </r>
      </text>
    </comment>
    <comment ref="O4" authorId="0" shapeId="0" xr:uid="{00000000-0006-0000-0000-00000A000000}">
      <text>
        <r>
          <rPr>
            <sz val="10"/>
            <color rgb="FF000000"/>
            <rFont val="Verdana"/>
          </rPr>
          <t>BCE AR 2016 p. 64. BK
Total Wireline Revenue = 10,980
Other revenue = 182
IPTV Revenue = 2345.1
ISP Revenue = 2266.4</t>
        </r>
      </text>
    </comment>
    <comment ref="F5" authorId="0" shapeId="0" xr:uid="{00000000-0006-0000-0000-00000B000000}">
      <text>
        <r>
          <rPr>
            <sz val="10"/>
            <color rgb="FF000000"/>
            <rFont val="Verdana"/>
          </rPr>
          <t xml:space="preserve">Bell Aliant Annual Report 2001, p. 21.
</t>
        </r>
      </text>
    </comment>
    <comment ref="G5" authorId="0" shapeId="0" xr:uid="{00000000-0006-0000-0000-00000C000000}">
      <text>
        <r>
          <rPr>
            <sz val="10"/>
            <color rgb="FF000000"/>
            <rFont val="Verdana"/>
          </rPr>
          <t xml:space="preserve">Bell Aliant Annual Report 2004, p. 31.
</t>
        </r>
      </text>
    </comment>
    <comment ref="H5" authorId="0" shapeId="0" xr:uid="{00000000-0006-0000-0000-00000D000000}">
      <text>
        <r>
          <rPr>
            <sz val="10"/>
            <color rgb="FF000000"/>
            <rFont val="Verdana"/>
          </rPr>
          <t xml:space="preserve">BCE Annual Report 2010, p. 52.
</t>
        </r>
      </text>
    </comment>
    <comment ref="I5" authorId="0" shapeId="0" xr:uid="{00000000-0006-0000-0000-00000E000000}">
      <text>
        <r>
          <rPr>
            <sz val="10"/>
            <color rgb="FF000000"/>
            <rFont val="Verdana"/>
          </rPr>
          <t xml:space="preserve">BCE Annual Report 2010, p. 52.
</t>
        </r>
      </text>
    </comment>
    <comment ref="J5" authorId="0" shapeId="0" xr:uid="{00000000-0006-0000-0000-00000F000000}">
      <text>
        <r>
          <rPr>
            <sz val="10"/>
            <color rgb="FF000000"/>
            <rFont val="Verdana"/>
          </rPr>
          <t xml:space="preserve">BCE Annual Report 2012, p.48.
</t>
        </r>
      </text>
    </comment>
    <comment ref="K5" authorId="0" shapeId="0" xr:uid="{00000000-0006-0000-0000-000010000000}">
      <text>
        <r>
          <rPr>
            <sz val="10"/>
            <color rgb="FF000000"/>
            <rFont val="Verdana"/>
          </rPr>
          <t xml:space="preserve">BCE 2013 AR p. 72. 
</t>
        </r>
      </text>
    </comment>
    <comment ref="L5" authorId="0" shapeId="0" xr:uid="{00000000-0006-0000-0000-000011000000}">
      <text>
        <r>
          <rPr>
            <sz val="10"/>
            <color rgb="FF000000"/>
            <rFont val="Verdana"/>
          </rPr>
          <t xml:space="preserve">BCE 2013 AR p. 72. 
</t>
        </r>
      </text>
    </comment>
    <comment ref="M5" authorId="0" shapeId="0" xr:uid="{00000000-0006-0000-0000-000012000000}">
      <text>
        <r>
          <rPr>
            <sz val="10"/>
            <color rgb="FF000000"/>
            <rFont val="Verdana"/>
          </rPr>
          <t>BCE Annual Report, 2014, p. 74.</t>
        </r>
      </text>
    </comment>
    <comment ref="N5" authorId="0" shapeId="0" xr:uid="{00000000-0006-0000-0000-000013000000}">
      <text>
        <r>
          <rPr>
            <sz val="10"/>
            <color rgb="FF000000"/>
            <rFont val="Verdana"/>
          </rPr>
          <t xml:space="preserve">Aliant no longer reporting; </t>
        </r>
      </text>
    </comment>
    <comment ref="F10" authorId="0" shapeId="0" xr:uid="{00000000-0006-0000-0000-000014000000}">
      <text>
        <r>
          <rPr>
            <sz val="10"/>
            <color rgb="FF000000"/>
            <rFont val="Verdana"/>
          </rPr>
          <t>Telus Annual Report 2001, p.40</t>
        </r>
      </text>
    </comment>
    <comment ref="G10" authorId="0" shapeId="0" xr:uid="{00000000-0006-0000-0000-000015000000}">
      <text>
        <r>
          <rPr>
            <sz val="10"/>
            <color rgb="FF000000"/>
            <rFont val="Verdana"/>
          </rPr>
          <t>LR: (BK edit)
Telus Annual Report, Financial Review, 2004, p.22</t>
        </r>
      </text>
    </comment>
    <comment ref="H10" authorId="0" shapeId="0" xr:uid="{00000000-0006-0000-0000-000016000000}">
      <text>
        <r>
          <rPr>
            <sz val="10"/>
            <color rgb="FF000000"/>
            <rFont val="Verdana"/>
          </rPr>
          <t>LR: (BK edit)
Telus Annual Report Financial Review, 2008, p. 34</t>
        </r>
      </text>
    </comment>
    <comment ref="I10" authorId="0" shapeId="0" xr:uid="{00000000-0006-0000-0000-000017000000}">
      <text>
        <r>
          <rPr>
            <sz val="10"/>
            <color rgb="FF000000"/>
            <rFont val="Verdana"/>
          </rPr>
          <t>BK Telus, AR 2011, p. 64.</t>
        </r>
      </text>
    </comment>
    <comment ref="J10" authorId="0" shapeId="0" xr:uid="{00000000-0006-0000-0000-000018000000}">
      <text>
        <r>
          <rPr>
            <sz val="10"/>
            <color rgb="FF000000"/>
            <rFont val="Verdana"/>
          </rPr>
          <t>BK Telus, AR 2011, p. 64.</t>
        </r>
      </text>
    </comment>
    <comment ref="K10" authorId="0" shapeId="0" xr:uid="{00000000-0006-0000-0000-000019000000}">
      <text>
        <r>
          <rPr>
            <sz val="10"/>
            <color rgb="FF000000"/>
            <rFont val="Verdana"/>
          </rPr>
          <t xml:space="preserve">BK Telus, AR 2013, p. 66.
</t>
        </r>
      </text>
    </comment>
    <comment ref="L10" authorId="0" shapeId="0" xr:uid="{00000000-0006-0000-0000-00001A000000}">
      <text>
        <r>
          <rPr>
            <sz val="10"/>
            <color rgb="FF000000"/>
            <rFont val="Verdana"/>
          </rPr>
          <t xml:space="preserve">BK Telus, AR 2013, p. 66.
</t>
        </r>
      </text>
    </comment>
    <comment ref="M10" authorId="0" shapeId="0" xr:uid="{00000000-0006-0000-0000-00001B000000}">
      <text>
        <r>
          <rPr>
            <sz val="10"/>
            <color rgb="FF000000"/>
            <rFont val="Verdana"/>
          </rPr>
          <t>BK, Telus AR, 2014 p. 66</t>
        </r>
      </text>
    </comment>
    <comment ref="N10" authorId="0" shapeId="0" xr:uid="{00000000-0006-0000-0000-00001C000000}">
      <text>
        <r>
          <rPr>
            <sz val="10"/>
            <color rgb="FF000000"/>
            <rFont val="Verdana"/>
          </rPr>
          <t>This figure = total wireline revenues from TELUS AR 2016 p. 63, less "other services and equipment" from the AR, and less ISP revenue and IPTV revenue from CMCRP figures. This reflects an adjustment from previous years (by including intersegment revenue and "other" revenue line items). Changes have been made to account for total operating revenue for years 2004-2015. 
Figures : 
IS Revenue = 972.9
IPTV Revenue = 692.8 
Other Revenue = 238
Total Revenue = 5,743,000</t>
        </r>
      </text>
    </comment>
    <comment ref="O10" authorId="0" shapeId="0" xr:uid="{00000000-0006-0000-0000-00001D000000}">
      <text>
        <r>
          <rPr>
            <sz val="10"/>
            <color rgb="FF000000"/>
            <rFont val="Verdana"/>
          </rPr>
          <t xml:space="preserve">This figure = total wireline revenues from TELUS AR 2016 p. 63, less "other services and equipment" from the AR, and less ISP revenue and IPTV revenue from CMCRP figures (all figures below).
ISP Revenue 2016 = 1,079,000M
IPTV Revenue 2016 = 747.7M
Other Revenue 2016 = 225M
Total Revenue 2016 = 5,878,000M
</t>
        </r>
      </text>
    </comment>
    <comment ref="E13" authorId="0" shapeId="0" xr:uid="{00000000-0006-0000-0000-00001E000000}">
      <text>
        <r>
          <rPr>
            <sz val="10"/>
            <color rgb="FF000000"/>
            <rFont val="Verdana"/>
          </rPr>
          <t>Shaw AR 1998, p. 77.</t>
        </r>
      </text>
    </comment>
    <comment ref="H13" authorId="0" shapeId="0" xr:uid="{00000000-0006-0000-0000-00001F000000}">
      <text>
        <r>
          <rPr>
            <sz val="10"/>
            <color rgb="FF000000"/>
            <rFont val="Verdana"/>
          </rPr>
          <t>829,717 subs (Shaw AR 2009, p. 43) * Rogers ARPU of $49.13 * 12.</t>
        </r>
      </text>
    </comment>
    <comment ref="I13" authorId="0" shapeId="0" xr:uid="{00000000-0006-0000-0000-000020000000}">
      <text>
        <r>
          <rPr>
            <sz val="10"/>
            <color rgb="FF000000"/>
            <rFont val="Verdana"/>
          </rPr>
          <t xml:space="preserve">1,096,507 subs (Shaw AR 2011, p. 54) * Rogers ARPU of $42.04 * 12.
</t>
        </r>
      </text>
    </comment>
    <comment ref="J13" authorId="0" shapeId="0" xr:uid="{00000000-0006-0000-0000-000021000000}">
      <text>
        <r>
          <rPr>
            <sz val="10"/>
            <color rgb="FF000000"/>
            <rFont val="Verdana"/>
          </rPr>
          <t xml:space="preserve">1,233,041 subs (Shaw AR 2011, p. 54) * Rogers ARPU of $37.86 * 12.
</t>
        </r>
      </text>
    </comment>
    <comment ref="K13" authorId="0" shapeId="0" xr:uid="{00000000-0006-0000-0000-000022000000}">
      <text>
        <r>
          <rPr>
            <sz val="10"/>
            <color rgb="FF000000"/>
            <rFont val="Verdana"/>
          </rPr>
          <t>1,307,544 subs (Shaw AR 2013, p. 23) * Rogers ARPU of $37.01 * 12.</t>
        </r>
      </text>
    </comment>
    <comment ref="L13" authorId="0" shapeId="0" xr:uid="{00000000-0006-0000-0000-000023000000}">
      <text>
        <r>
          <rPr>
            <sz val="10"/>
            <color rgb="FF000000"/>
            <rFont val="Verdana"/>
          </rPr>
          <t>Estimate based on residual of revenues for non-programming services after deducting internet service revenues. CRTC Aggregate Annual Return 2013</t>
        </r>
      </text>
    </comment>
    <comment ref="M13" authorId="0" shapeId="0" xr:uid="{00000000-0006-0000-0000-000024000000}">
      <text>
        <r>
          <rPr>
            <sz val="10"/>
            <color rgb="FF000000"/>
            <rFont val="Verdana"/>
          </rPr>
          <t>Estimate based on residual of revenues for non-programming services after deducting internet service revenues. CRTC Aggregate Annual Return 2014</t>
        </r>
      </text>
    </comment>
    <comment ref="N13" authorId="0" shapeId="0" xr:uid="{00000000-0006-0000-0000-000025000000}">
      <text>
        <r>
          <rPr>
            <sz val="10"/>
            <color rgb="FF000000"/>
            <rFont val="Verdana"/>
          </rPr>
          <t>Estimate based on residual of revenues for non-programming services after deducting internet service revenues. CRTC Aggregate Annual Return 2015 BK</t>
        </r>
      </text>
    </comment>
    <comment ref="O13" authorId="0" shapeId="0" xr:uid="{00000000-0006-0000-0000-000026000000}">
      <text>
        <r>
          <rPr>
            <sz val="10"/>
            <color rgb="FF000000"/>
            <rFont val="Verdana"/>
          </rPr>
          <t>Estimate based on residual of revenues for non-programming services after deducting internet service revenues. CRTC Aggregate Annual Return 2016.</t>
        </r>
      </text>
    </comment>
    <comment ref="H14" authorId="0" shapeId="0" xr:uid="{00000000-0006-0000-0000-000027000000}">
      <text>
        <r>
          <rPr>
            <sz val="10"/>
            <color rgb="FF000000"/>
            <rFont val="Verdana"/>
          </rPr>
          <t>http://www.quebecor.com/sites/default/files/Financial%20review%202010.pdf</t>
        </r>
      </text>
    </comment>
    <comment ref="I14" authorId="0" shapeId="0" xr:uid="{00000000-0006-0000-0000-000028000000}">
      <text>
        <r>
          <rPr>
            <sz val="10"/>
            <color rgb="FF000000"/>
            <rFont val="Verdana"/>
          </rPr>
          <t xml:space="preserve">Quebecor Financial Review 2010, p. 12. </t>
        </r>
      </text>
    </comment>
    <comment ref="K14" authorId="0" shapeId="0" xr:uid="{00000000-0006-0000-0000-000029000000}">
      <text>
        <r>
          <rPr>
            <sz val="10"/>
            <color rgb="FF000000"/>
            <rFont val="Verdana"/>
          </rPr>
          <t>Dwayne Winseck:
Quebecor Management Discussion and Analysis, 2012, p. 11. http://www.quebecor.com/sites/default/files/2012Q4/MDA_QI_Q4_2012Ang_FINAL.pdf</t>
        </r>
      </text>
    </comment>
    <comment ref="L14" authorId="0" shapeId="0" xr:uid="{00000000-0006-0000-0000-00002A000000}">
      <text>
        <r>
          <rPr>
            <sz val="10"/>
            <color rgb="FF000000"/>
            <rFont val="Verdana"/>
          </rPr>
          <t xml:space="preserve">Quebecor Financial Review 2013, p. 13. 
</t>
        </r>
      </text>
    </comment>
    <comment ref="M14" authorId="0" shapeId="0" xr:uid="{00000000-0006-0000-0000-00002B000000}">
      <text>
        <r>
          <rPr>
            <sz val="10"/>
            <color rgb="FF000000"/>
            <rFont val="Verdana"/>
          </rPr>
          <t>Quebecor Financial Review 2014, p. 14. ARPU = $29.34.</t>
        </r>
      </text>
    </comment>
    <comment ref="N14" authorId="0" shapeId="0" xr:uid="{00000000-0006-0000-0000-00002C000000}">
      <text>
        <r>
          <rPr>
            <sz val="10"/>
            <color rgb="FF000000"/>
            <rFont val="Verdana"/>
          </rPr>
          <t>BK Quebecor Financial Review 2015, p. 15. ARPU = $28.99/mo based on subscribers of 1.316.3 million. (p. 16).</t>
        </r>
      </text>
    </comment>
    <comment ref="O14" authorId="0" shapeId="0" xr:uid="{00000000-0006-0000-0000-00002D000000}">
      <text>
        <r>
          <rPr>
            <sz val="10"/>
            <color rgb="FF000000"/>
            <rFont val="Verdana"/>
          </rPr>
          <t>Quebecor Annual Report 2016, p. 70.</t>
        </r>
      </text>
    </comment>
    <comment ref="H15" authorId="0" shapeId="0" xr:uid="{00000000-0006-0000-0000-00002E000000}">
      <text>
        <r>
          <rPr>
            <sz val="10"/>
            <color rgb="FF000000"/>
            <rFont val="Verdana"/>
          </rPr>
          <t>LR:
Rogers Annual Report 2009, p. 31.</t>
        </r>
      </text>
    </comment>
    <comment ref="I15" authorId="0" shapeId="0" xr:uid="{00000000-0006-0000-0000-00002F000000}">
      <text>
        <r>
          <rPr>
            <sz val="10"/>
            <color rgb="FF000000"/>
            <rFont val="Verdana"/>
          </rPr>
          <t>Dwayne Winseck:
Rogers Annual Report 2012, p. 39.</t>
        </r>
      </text>
    </comment>
    <comment ref="J15" authorId="0" shapeId="0" xr:uid="{00000000-0006-0000-0000-000030000000}">
      <text>
        <r>
          <rPr>
            <sz val="10"/>
            <color rgb="FF000000"/>
            <rFont val="Verdana"/>
          </rPr>
          <t xml:space="preserve">Dwayne Winseck: Rogers Annual Report 2012, p. 39.
</t>
        </r>
      </text>
    </comment>
    <comment ref="K15" authorId="0" shapeId="0" xr:uid="{00000000-0006-0000-0000-000031000000}">
      <text>
        <r>
          <rPr>
            <sz val="10"/>
            <color rgb="FF000000"/>
            <rFont val="Verdana"/>
          </rPr>
          <t xml:space="preserve">Dwayne Winseck: Rogers Annual Report 2012, p. 39.
</t>
        </r>
      </text>
    </comment>
    <comment ref="L15" authorId="0" shapeId="0" xr:uid="{00000000-0006-0000-0000-000032000000}">
      <text>
        <r>
          <rPr>
            <sz val="10"/>
            <color rgb="FF000000"/>
            <rFont val="Verdana"/>
          </rPr>
          <t xml:space="preserve">Rogers, AR 2013, p. 42.
</t>
        </r>
      </text>
    </comment>
    <comment ref="M15" authorId="0" shapeId="0" xr:uid="{00000000-0006-0000-0000-000033000000}">
      <text>
        <r>
          <rPr>
            <sz val="10"/>
            <color rgb="FF000000"/>
            <rFont val="Verdana"/>
          </rPr>
          <t xml:space="preserve">Rogers A/R 2014, p. 46. ARPU = $34.64.
</t>
        </r>
      </text>
    </comment>
    <comment ref="N15" authorId="0" shapeId="0" xr:uid="{00000000-0006-0000-0000-000034000000}">
      <text>
        <r>
          <rPr>
            <sz val="10"/>
            <color rgb="FF000000"/>
            <rFont val="Verdana"/>
          </rPr>
          <t xml:space="preserve">BK Rogers AR 2015 p. 45. ARPU = $34.02 based on subs of 1090K (same page) </t>
        </r>
      </text>
    </comment>
    <comment ref="O15" authorId="0" shapeId="0" xr:uid="{00000000-0006-0000-0000-000035000000}">
      <text>
        <r>
          <rPr>
            <sz val="10"/>
            <color rgb="FF000000"/>
            <rFont val="Verdana"/>
          </rPr>
          <t xml:space="preserve">Rogers Annual Report 2016, p. 50. </t>
        </r>
      </text>
    </comment>
    <comment ref="F16" authorId="0" shapeId="0" xr:uid="{00000000-0006-0000-0000-000036000000}">
      <text>
        <r>
          <rPr>
            <sz val="10"/>
            <color rgb="FF000000"/>
            <rFont val="Verdana"/>
          </rPr>
          <t xml:space="preserve">MTS AR 2001, p. 36.
</t>
        </r>
      </text>
    </comment>
    <comment ref="H16" authorId="0" shapeId="0" xr:uid="{00000000-0006-0000-0000-000037000000}">
      <text>
        <r>
          <rPr>
            <sz val="10"/>
            <color rgb="FF000000"/>
            <rFont val="Verdana"/>
          </rPr>
          <t xml:space="preserve">MTS, 2010 AR, pp. 16, 19.
</t>
        </r>
      </text>
    </comment>
    <comment ref="I16" authorId="0" shapeId="0" xr:uid="{00000000-0006-0000-0000-000038000000}">
      <text>
        <r>
          <rPr>
            <sz val="10"/>
            <color rgb="FF000000"/>
            <rFont val="Verdana"/>
          </rPr>
          <t>Dwayne Winseck:
MTS Allstream Annual Report 2010, pp. 15-18 Includes all revenues except wireless, IPTV and Internet Access.</t>
        </r>
      </text>
    </comment>
    <comment ref="J16" authorId="0" shapeId="0" xr:uid="{00000000-0006-0000-0000-000039000000}">
      <text>
        <r>
          <rPr>
            <sz val="10"/>
            <color rgb="FF000000"/>
            <rFont val="Verdana"/>
          </rPr>
          <t xml:space="preserve">MTS Allstream Annual Report 2012, pp. 15-18. Includes all revenues except wireless, IPTV and Internet Access. 
</t>
        </r>
      </text>
    </comment>
    <comment ref="K16" authorId="0" shapeId="0" xr:uid="{00000000-0006-0000-0000-00003A000000}">
      <text>
        <r>
          <rPr>
            <sz val="10"/>
            <color rgb="FF000000"/>
            <rFont val="Verdana"/>
          </rPr>
          <t xml:space="preserve">Dwayne Winseck:
MTS, 2013 AR, pp. 18+23. Includes all revenues except wireless, IPTV and Internet Access. </t>
        </r>
      </text>
    </comment>
    <comment ref="L16" authorId="0" shapeId="0" xr:uid="{00000000-0006-0000-0000-00003B000000}">
      <text>
        <r>
          <rPr>
            <sz val="10"/>
            <color rgb="FF000000"/>
            <rFont val="Verdana"/>
          </rPr>
          <t xml:space="preserve">MTS, 2013 AR, pp. 18+23.Includes all revenues except wireless, IPTV and Internet Access. 
</t>
        </r>
      </text>
    </comment>
    <comment ref="M16" authorId="0" shapeId="0" xr:uid="{00000000-0006-0000-0000-00003C000000}">
      <text>
        <r>
          <rPr>
            <sz val="10"/>
            <color rgb="FF000000"/>
            <rFont val="Verdana"/>
          </rPr>
          <t xml:space="preserve">MTS, 2014 AR, pp. 14+19.Includes all revenues except wireless, IPTV and Internet Access. </t>
        </r>
      </text>
    </comment>
    <comment ref="N16" authorId="0" shapeId="0" xr:uid="{00000000-0006-0000-0000-00003D000000}">
      <text>
        <r>
          <rPr>
            <sz val="10"/>
            <color rgb="FF000000"/>
            <rFont val="Verdana"/>
          </rPr>
          <t xml:space="preserve">BK MTS AR 2015 p. 11-12. Decrease reflects sale of Allstream division. </t>
        </r>
      </text>
    </comment>
    <comment ref="O16" authorId="0" shapeId="0" xr:uid="{00000000-0006-0000-0000-00003E000000}">
      <text>
        <r>
          <rPr>
            <sz val="10"/>
            <color rgb="FF000000"/>
            <rFont val="Verdana"/>
          </rPr>
          <t xml:space="preserve">Estimate based on actual revenue reported in first three quarters of 2016. MTS Consolidated Financial Statements or the periods ended September 30, 2016 and 2015, p. 7. Last quarter revenue based on 4th quarter trends in previous years. </t>
        </r>
      </text>
    </comment>
    <comment ref="D17" authorId="0" shapeId="0" xr:uid="{00000000-0006-0000-0000-00003F000000}">
      <text>
        <r>
          <rPr>
            <sz val="10"/>
            <color rgb="FF000000"/>
            <rFont val="Verdana"/>
          </rPr>
          <t xml:space="preserve">SaskTel, AR 1996, p. 32.
</t>
        </r>
      </text>
    </comment>
    <comment ref="E17" authorId="0" shapeId="0" xr:uid="{00000000-0006-0000-0000-000040000000}">
      <text>
        <r>
          <rPr>
            <sz val="10"/>
            <color rgb="FF000000"/>
            <rFont val="Verdana"/>
          </rPr>
          <t>SaskTel, AR 1996, p. 33.</t>
        </r>
      </text>
    </comment>
    <comment ref="F17" authorId="0" shapeId="0" xr:uid="{00000000-0006-0000-0000-000041000000}">
      <text>
        <r>
          <rPr>
            <sz val="10"/>
            <color rgb="FF000000"/>
            <rFont val="Verdana"/>
          </rPr>
          <t>SaskTel, AR 2001, p.19.</t>
        </r>
      </text>
    </comment>
    <comment ref="G17" authorId="0" shapeId="0" xr:uid="{00000000-0006-0000-0000-000042000000}">
      <text>
        <r>
          <rPr>
            <sz val="10"/>
            <color rgb="FF000000"/>
            <rFont val="Verdana"/>
          </rPr>
          <t>SaskTel, AR 2005, p. 27.</t>
        </r>
      </text>
    </comment>
    <comment ref="H17" authorId="0" shapeId="0" xr:uid="{00000000-0006-0000-0000-000043000000}">
      <text>
        <r>
          <rPr>
            <sz val="10"/>
            <color rgb="FF000000"/>
            <rFont val="Verdana"/>
          </rPr>
          <t>SaskTel, AR 2009, p. 33.</t>
        </r>
      </text>
    </comment>
    <comment ref="I17" authorId="0" shapeId="0" xr:uid="{00000000-0006-0000-0000-000044000000}">
      <text>
        <r>
          <rPr>
            <sz val="10"/>
            <color rgb="FF000000"/>
            <rFont val="Verdana"/>
          </rPr>
          <t>SaskTel, AR 2010, p. 30.</t>
        </r>
      </text>
    </comment>
    <comment ref="J17" authorId="0" shapeId="0" xr:uid="{00000000-0006-0000-0000-000045000000}">
      <text>
        <r>
          <rPr>
            <sz val="10"/>
            <color rgb="FF000000"/>
            <rFont val="Verdana"/>
          </rPr>
          <t>SaskTel, AR 2012, p. 30.</t>
        </r>
      </text>
    </comment>
    <comment ref="K17" authorId="0" shapeId="0" xr:uid="{00000000-0006-0000-0000-000046000000}">
      <text>
        <r>
          <rPr>
            <sz val="10"/>
            <color rgb="FF000000"/>
            <rFont val="Verdana"/>
          </rPr>
          <t>SaskTel, AR 2013, p. 36. Excludes wireless, IPTV, maxTV, Equipment, Advertising, Directory, Other, etc.</t>
        </r>
      </text>
    </comment>
    <comment ref="L17" authorId="0" shapeId="0" xr:uid="{00000000-0006-0000-0000-000047000000}">
      <text>
        <r>
          <rPr>
            <sz val="10"/>
            <color rgb="FF000000"/>
            <rFont val="Verdana"/>
          </rPr>
          <t xml:space="preserve">SaskTel, AR 2013, p. 36. Excludes wireless, IPTV, maxTV, Equipment, Advertising, Directory, Other, etc.
</t>
        </r>
      </text>
    </comment>
    <comment ref="M17" authorId="0" shapeId="0" xr:uid="{00000000-0006-0000-0000-000048000000}">
      <text>
        <r>
          <rPr>
            <sz val="10"/>
            <color rgb="FF000000"/>
            <rFont val="Verdana"/>
          </rPr>
          <t>Sasktel AR p. 43, excludes Wireless, maxTV, Internet &amp; data services, advertising services, security monitoring services, International software and consulting services, and other services.</t>
        </r>
      </text>
    </comment>
    <comment ref="N17" authorId="0" shapeId="0" xr:uid="{00000000-0006-0000-0000-000049000000}">
      <text>
        <r>
          <rPr>
            <sz val="10"/>
            <color rgb="FF000000"/>
            <rFont val="Verdana"/>
          </rPr>
          <t>Sasktel AR p. 53, excludes Wireless, maxTV, Internet &amp; data services (figures for ISP and IPTV revenues are from CMCRP data), advertising services, security monitoring services, International software and consulting services, and other services.</t>
        </r>
      </text>
    </comment>
    <comment ref="O17" authorId="0" shapeId="0" xr:uid="{00000000-0006-0000-0000-00004A000000}">
      <text>
        <r>
          <rPr>
            <sz val="10"/>
            <color rgb="FF000000"/>
            <rFont val="Verdana"/>
          </rPr>
          <t>Consistent with previous years, this figure is made up of Local &amp; Enhanced"", Long distance, and equipment revenues. This year, Sasktel has presented these figures separately. See: Sasktel AR 2016/17, pp. 32-33 BK</t>
        </r>
      </text>
    </comment>
    <comment ref="H18" authorId="0" shapeId="0" xr:uid="{00000000-0006-0000-0000-00004B000000}">
      <text>
        <r>
          <rPr>
            <sz val="10"/>
            <color rgb="FF000000"/>
            <rFont val="Verdana"/>
          </rPr>
          <t>LR:
Cogeco Annual Report 2009, p.89 Telephony Service Customer in Canada: 281,608</t>
        </r>
      </text>
    </comment>
    <comment ref="I18" authorId="0" shapeId="0" xr:uid="{00000000-0006-0000-0000-00004C000000}">
      <text>
        <r>
          <rPr>
            <sz val="10"/>
            <color rgb="FF000000"/>
            <rFont val="Verdana"/>
          </rPr>
          <t>LR:
Cogeco Annual Report 2010, p.81 Telephony Service Customers in Canada: 357,597 * by Rogers ARPU of $42.04.</t>
        </r>
      </text>
    </comment>
    <comment ref="J18" authorId="0" shapeId="0" xr:uid="{00000000-0006-0000-0000-00004D000000}">
      <text>
        <r>
          <rPr>
            <sz val="10"/>
            <color rgb="FF000000"/>
            <rFont val="Verdana"/>
          </rPr>
          <t>LR:
Cogeco Annual Report 2011, p.42 Telephony service customers in Canada: 418,270 * by Rogers ARPU of $37.86.</t>
        </r>
      </text>
    </comment>
    <comment ref="K18" authorId="0" shapeId="0" xr:uid="{00000000-0006-0000-0000-00004E000000}">
      <text>
        <r>
          <rPr>
            <sz val="10"/>
            <color rgb="FF000000"/>
            <rFont val="Verdana"/>
          </rPr>
          <t xml:space="preserve">Dwayne Winseck:
Cogeco Annual Report 2012, p. 29 indicates 471,484 subscribers at year end. Multiplied by ARPU of $37.01 from Rogers Annual Report 2012, p. 29. </t>
        </r>
      </text>
    </comment>
    <comment ref="L18" authorId="0" shapeId="0" xr:uid="{00000000-0006-0000-0000-00004F000000}">
      <text>
        <r>
          <rPr>
            <sz val="10"/>
            <color rgb="FF000000"/>
            <rFont val="Verdana"/>
          </rPr>
          <t xml:space="preserve">Estimate based on residual of revenues for non-programming services after deducting internet service revenues CRTC Aggregate Annual Return 2013. 484,014 subscribers. Cogeco
Detailed Press Release, p. 5 http://www.cogeco.ca/cable/corporate/files/press_releases_en/2013/CGO_Q4-2013_detailed_103013.pdf. </t>
        </r>
      </text>
    </comment>
    <comment ref="M18" authorId="0" shapeId="0" xr:uid="{00000000-0006-0000-0000-000050000000}">
      <text>
        <r>
          <rPr>
            <sz val="10"/>
            <color rgb="FF000000"/>
            <rFont val="Verdana"/>
          </rPr>
          <t xml:space="preserve">Estimate based 469,273 subscribers * avg ARPU from Rogers and Quebecor ($31.99). CRTC Aggregate Annual Return 2013. 484,014 subscribers. </t>
        </r>
      </text>
    </comment>
    <comment ref="N18" authorId="0" shapeId="0" xr:uid="{00000000-0006-0000-0000-000051000000}">
      <text>
        <r>
          <rPr>
            <sz val="10"/>
            <color rgb="FF000000"/>
            <rFont val="Verdana"/>
          </rPr>
          <t xml:space="preserve">Telephony subs = 456,639
Cogeco AR 2015 p. 9
Total revenue arrived at by using average of Rogers + Quebecor ARPU ($31.51) as a proxy
</t>
        </r>
      </text>
    </comment>
    <comment ref="O18" authorId="0" shapeId="0" xr:uid="{00000000-0006-0000-0000-000052000000}">
      <text>
        <r>
          <rPr>
            <sz val="10"/>
            <color rgb="FF000000"/>
            <rFont val="Verdana"/>
          </rPr>
          <t xml:space="preserve">Cogeco had 440933 Canadian telephony customers this year, per AR 2016 p. 99. BK
Figure estimated using average of Rogers and Quebecor yearly ARPU (i.e. 345.92) for telephone subscribers. See: QMI FinReview 2016 pp 12-13 and Rogers AR 2016 p 50.  </t>
        </r>
      </text>
    </comment>
    <comment ref="K19" authorId="0" shapeId="0" xr:uid="{00000000-0006-0000-0000-000053000000}">
      <text>
        <r>
          <rPr>
            <sz val="10"/>
            <color rgb="FF000000"/>
            <rFont val="Verdana"/>
          </rPr>
          <t>Dwayne Winseck:
Estimate based on division of non-programming services between Internet access and telephone services, with the figure for the latter being the residual after subtracting internet revenues from the total non-programming services revenues identified in the CRTC's 2012 Annual Aggregate Report for Bragg. See Internet sheet for estimation of Bragg's internet access revenues.</t>
        </r>
      </text>
    </comment>
    <comment ref="M19" authorId="0" shapeId="0" xr:uid="{00000000-0006-0000-0000-000054000000}">
      <text>
        <r>
          <rPr>
            <sz val="10"/>
            <color rgb="FF000000"/>
            <rFont val="Verdana"/>
          </rPr>
          <t>Estimate based on division of non-programming services between Internet access and telephone services, with the figure for the latter being the residual after subtracting internet revenues from the total non-programming services revenues identified in the CRTC's 2014 Annual Aggregate Report for Bragg. See Internet sheet for estimation of Bragg's internet access revenues.</t>
        </r>
      </text>
    </comment>
    <comment ref="N19" authorId="0" shapeId="0" xr:uid="{00000000-0006-0000-0000-000055000000}">
      <text>
        <r>
          <rPr>
            <sz val="10"/>
            <color rgb="FF000000"/>
            <rFont val="Verdana"/>
          </rPr>
          <t>Estimate based on division of non-programming services between Internet access and telephone services, with the figure for the latter being the residual after subtracting internet revenues from the total non-programming services revenues identified in the CRTC's 2015 Annual Aggregate Report for Bragg. See Internet sheet for estimation of Bragg's internet access revenues.</t>
        </r>
      </text>
    </comment>
    <comment ref="O19" authorId="0" shapeId="0" xr:uid="{00000000-0006-0000-0000-000056000000}">
      <text>
        <r>
          <rPr>
            <sz val="10"/>
            <color rgb="FF000000"/>
            <rFont val="Verdana"/>
          </rPr>
          <t>Estimate based on residual of revenues for non-programming services after deducting internet service revenues. CRTC Aggregate Annual Return 2016.</t>
        </r>
      </text>
    </comment>
    <comment ref="F20" authorId="0" shapeId="0" xr:uid="{00000000-0006-0000-0000-000057000000}">
      <text>
        <r>
          <rPr>
            <sz val="10"/>
            <color rgb="FF000000"/>
            <rFont val="Verdana"/>
          </rPr>
          <t xml:space="preserve">Dwayne Winseck: Primus Annual Report 2000, para. 18. Revenues for telecom and internet access split 83.3/16.7 based on ratio identified in later Primus financial statements.
</t>
        </r>
      </text>
    </comment>
    <comment ref="G20" authorId="0" shapeId="0" xr:uid="{00000000-0006-0000-0000-000058000000}">
      <text>
        <r>
          <rPr>
            <sz val="10"/>
            <color rgb="FF000000"/>
            <rFont val="Verdana"/>
          </rPr>
          <t>Dwayne Winseck:
Primus Annual Report 2004, p. 36. Revenues for telecom and internet access split 83.3/16.7 based on ratio identified in later Primus financial statements.</t>
        </r>
      </text>
    </comment>
    <comment ref="H20" authorId="0" shapeId="0" xr:uid="{00000000-0006-0000-0000-000059000000}">
      <text>
        <r>
          <rPr>
            <sz val="10"/>
            <color rgb="FF000000"/>
            <rFont val="Verdana"/>
          </rPr>
          <t>Dwayne Winseck:
Primus Annual Report 2008, p. 51. Revenues for telecom and internet access split 83.3/16.7 based on ratio identified in later Primus financial statements.</t>
        </r>
      </text>
    </comment>
    <comment ref="I20" authorId="0" shapeId="0" xr:uid="{00000000-0006-0000-0000-00005A000000}">
      <text>
        <r>
          <rPr>
            <sz val="10"/>
            <color rgb="FF000000"/>
            <rFont val="Verdana"/>
          </rPr>
          <t>Primus Group Int'l (2012). Presentation to Jefferies 2012 Global TMT Conference, pp. 4-6 for 2010 and 2011, w/ same break down of quarterly data used to determine segmented revenues on an annual basi, i.e. 83.3 (telecom) / 16.7 (internet).</t>
        </r>
      </text>
    </comment>
    <comment ref="J20" authorId="0" shapeId="0" xr:uid="{00000000-0006-0000-0000-00005B000000}">
      <text>
        <r>
          <rPr>
            <sz val="10"/>
            <color rgb="FF000000"/>
            <rFont val="Verdana"/>
          </rPr>
          <t>Dwayne Winseck: Primus Group Int'l (2012). Presentation to Jefferies 2012 Global TMT Conference, pp. 4-6 for 2010 and 2011, w/ same break down of quarterly data used to determine segmented revenues on an annual basis.</t>
        </r>
      </text>
    </comment>
    <comment ref="K20" authorId="0" shapeId="0" xr:uid="{00000000-0006-0000-0000-00005C000000}">
      <text>
        <r>
          <rPr>
            <sz val="10"/>
            <color rgb="FF000000"/>
            <rFont val="Verdana"/>
          </rPr>
          <t xml:space="preserve">Dwayne Winseck: Primus Form 8-K Report May 2012, p. 6. Quarterly revenue figures used to estimate annual revenues. Revenues apportioned between telecom and ISP on same basis as 2010 and 2011. 
</t>
        </r>
      </text>
    </comment>
    <comment ref="L20" authorId="0" shapeId="0" xr:uid="{00000000-0006-0000-0000-00005D000000}">
      <text>
        <r>
          <rPr>
            <sz val="10"/>
            <color rgb="FF000000"/>
            <rFont val="Verdana"/>
          </rPr>
          <t>Estimate based on comment by CRTC that Primus accounts for .7% of 2013 telecoms revenues. http://www.crtc.gc.ca/eng/archive/2014/2014-437.pdf This amount than divided between wiredline telecoms &amp; ISPs at same ratio as in previous years.</t>
        </r>
      </text>
    </comment>
    <comment ref="M20" authorId="0" shapeId="0" xr:uid="{00000000-0006-0000-0000-00005E000000}">
      <text>
        <r>
          <rPr>
            <sz val="10"/>
            <color rgb="FF000000"/>
            <rFont val="Verdana"/>
          </rPr>
          <t>Estimate based on comment by CRTC that Primus accounts for .7% of telecoms revenues in 2013. http://www.crtc.gc.ca/eng/archive/2014/2014-437.pdf. This amount than divided between wiredline telecoms &amp; ISPs at same ratio as in previous years.  This assumption coupled with information in G&amp;M article stating that Primus revenues declined 9% per year in recent years. http://www.theglobeandmail.com/report-on-business/primus-in-court-creditor-protection-as-it-seeks-to-revamp-mission/article28297128/ Further information may be found in CCAA material, as Primus entered creditor protection in early 2016 and was acquired by Birch Communications in April of that year.</t>
        </r>
      </text>
    </comment>
    <comment ref="N20" authorId="0" shapeId="0" xr:uid="{00000000-0006-0000-0000-00005F000000}">
      <text>
        <r>
          <rPr>
            <sz val="10"/>
            <color rgb="FF000000"/>
            <rFont val="Verdana"/>
          </rPr>
          <t>Estimate based on comment by CRTC that Primus accounts for .7% of telecoms revenues in 2013. http://www.crtc.gc.ca/eng/archive/2014/2014-437.pdf. This amount than divided between wiredline telecoms &amp; ISPs at same ratio as in previous years.  This assumption coupled with information in G&amp;M article stating that Primus revenues declined 9% per year in recent years. http://www.theglobeandmail.com/report-on-business/primus-in-court-creditor-protection-as-it-seeks-to-revamp-mission/article28297128/ Further information may be found in CCAA material, as Primus entered creditor protection in early 2016 and was acquired by Birch Communications in April of that year.</t>
        </r>
      </text>
    </comment>
    <comment ref="O20" authorId="0" shapeId="0" xr:uid="{00000000-0006-0000-0000-000060000000}">
      <text>
        <r>
          <rPr>
            <sz val="10"/>
            <color rgb="FF000000"/>
            <rFont val="Verdana"/>
          </rPr>
          <t>Estimate based on assumption that previous years' revenue decline have been halted after Primus went through bankruptcy protection and was acquired by new owners, Birch Communications, in April 2016. See, for example, http://www.theglobeandmail.com/report-on-business/primus-in-court-creditor-protection-as-it-seeks-to-revamp-mission/article28297128/ and https://primus.ca/index.php/ns_en/news-and-events/primus-news-birch-completes-purchase-of-primus-telecommunications-assets-in-canada/. Further information may be found in CCAA material, as Primus entered creditor protection in early 2016 and was acquired by Birch Communications in April of that year.</t>
        </r>
      </text>
    </comment>
    <comment ref="H22" authorId="0" shapeId="0" xr:uid="{00000000-0006-0000-0000-000061000000}">
      <text>
        <r>
          <rPr>
            <sz val="10"/>
            <color rgb="FF000000"/>
            <rFont val="Verdana"/>
          </rPr>
          <t xml:space="preserve">Vonage AR 2010, note 11. </t>
        </r>
      </text>
    </comment>
    <comment ref="I22" authorId="0" shapeId="0" xr:uid="{00000000-0006-0000-0000-000062000000}">
      <text>
        <r>
          <rPr>
            <sz val="10"/>
            <color rgb="FF000000"/>
            <rFont val="Verdana"/>
          </rPr>
          <t xml:space="preserve">Vonage AR 2010, note 11. </t>
        </r>
      </text>
    </comment>
    <comment ref="J22" authorId="0" shapeId="0" xr:uid="{00000000-0006-0000-0000-000063000000}">
      <text>
        <r>
          <rPr>
            <sz val="10"/>
            <color rgb="FF000000"/>
            <rFont val="Verdana"/>
          </rPr>
          <t xml:space="preserve">Vonage AR 2013, note 13. </t>
        </r>
      </text>
    </comment>
    <comment ref="K22" authorId="0" shapeId="0" xr:uid="{00000000-0006-0000-0000-000064000000}">
      <text>
        <r>
          <rPr>
            <sz val="10"/>
            <color rgb="FF000000"/>
            <rFont val="Verdana"/>
          </rPr>
          <t xml:space="preserve">Vonage AR 2013, note 13. 
</t>
        </r>
      </text>
    </comment>
    <comment ref="L22" authorId="0" shapeId="0" xr:uid="{00000000-0006-0000-0000-000065000000}">
      <text>
        <r>
          <rPr>
            <sz val="10"/>
            <color rgb="FF000000"/>
            <rFont val="Verdana"/>
          </rPr>
          <t xml:space="preserve">Vonage AR 2013, note 13. </t>
        </r>
      </text>
    </comment>
    <comment ref="M22" authorId="0" shapeId="0" xr:uid="{00000000-0006-0000-0000-000066000000}">
      <text>
        <r>
          <rPr>
            <sz val="10"/>
            <color rgb="FF000000"/>
            <rFont val="Verdana"/>
          </rPr>
          <t xml:space="preserve">Vonage AR 2014, note 13. </t>
        </r>
      </text>
    </comment>
    <comment ref="N22" authorId="0" shapeId="0" xr:uid="{00000000-0006-0000-0000-000067000000}">
      <text>
        <r>
          <rPr>
            <sz val="10"/>
            <color rgb="FF000000"/>
            <rFont val="Verdana"/>
          </rPr>
          <t>Vonage AR 2015, Note 14 BK</t>
        </r>
      </text>
    </comment>
    <comment ref="O22" authorId="0" shapeId="0" xr:uid="{00000000-0006-0000-0000-000068000000}">
      <text>
        <r>
          <rPr>
            <sz val="10"/>
            <color rgb="FF000000"/>
            <rFont val="Verdana"/>
          </rPr>
          <t>Vonage AR 2016 p F-47 BK</t>
        </r>
      </text>
    </comment>
    <comment ref="H23" authorId="0" shapeId="0" xr:uid="{00000000-0006-0000-0000-000069000000}">
      <text>
        <r>
          <rPr>
            <sz val="10"/>
            <color rgb="FF000000"/>
            <rFont val="Verdana"/>
          </rPr>
          <t xml:space="preserve">Dwayne Winseck: Access Communications Annual Report, 2009, p. 31. Telecoms revenues split 66.4/33.6 between ISPs and telephone service, respectively.
</t>
        </r>
      </text>
    </comment>
    <comment ref="J23" authorId="0" shapeId="0" xr:uid="{00000000-0006-0000-0000-00006A000000}">
      <text>
        <r>
          <rPr>
            <sz val="10"/>
            <color rgb="FF000000"/>
            <rFont val="Verdana"/>
          </rPr>
          <t xml:space="preserve">Dwayne Winseck: Access Communications Annual Report 2011, p. 19, with 66.4% of telecoms revenues allocated to ISP and rest to telephone.
</t>
        </r>
      </text>
    </comment>
    <comment ref="K23" authorId="0" shapeId="0" xr:uid="{00000000-0006-0000-0000-00006B000000}">
      <text>
        <r>
          <rPr>
            <sz val="10"/>
            <color rgb="FF000000"/>
            <rFont val="Verdana"/>
          </rPr>
          <t xml:space="preserve">Dwayne Winseck: Access Communications Annual Report 2013, p. 25. Telecoms revenues split 66.4/33.6 between ISPs and telephone service, respectively.
</t>
        </r>
      </text>
    </comment>
    <comment ref="L23" authorId="0" shapeId="0" xr:uid="{00000000-0006-0000-0000-00006C000000}">
      <text>
        <r>
          <rPr>
            <sz val="10"/>
            <color rgb="FF000000"/>
            <rFont val="Verdana"/>
          </rPr>
          <t xml:space="preserve">Access Communications Annual Report 2013, p. 25. Telecoms revenues split 66.4/33.6 between ISPs and telephone service, respectively.
</t>
        </r>
      </text>
    </comment>
    <comment ref="M23" authorId="0" shapeId="0" xr:uid="{00000000-0006-0000-0000-00006D000000}">
      <text>
        <r>
          <rPr>
            <sz val="10"/>
            <color rgb="FF000000"/>
            <rFont val="Verdana"/>
          </rPr>
          <t>Access Communications Annual Report 2014, p. 30. Telecoms revenues split 66.4/33.6 between ISPs and telephone service, respectively.</t>
        </r>
      </text>
    </comment>
    <comment ref="N23" authorId="0" shapeId="0" xr:uid="{00000000-0006-0000-0000-00006E000000}">
      <text>
        <r>
          <rPr>
            <sz val="10"/>
            <color rgb="FF000000"/>
            <rFont val="Verdana"/>
          </rPr>
          <t>Access Communications Annual Report 2015, p. 29. Telecoms revenues split 66.4/33.6 between ISPs and telephone service, respectively.</t>
        </r>
      </text>
    </comment>
    <comment ref="O23" authorId="0" shapeId="0" xr:uid="{00000000-0006-0000-0000-00006F000000}">
      <text>
        <r>
          <rPr>
            <sz val="10"/>
            <color rgb="FF000000"/>
            <rFont val="Verdana"/>
          </rPr>
          <t>Access Communications Annual Report 2016, p. 21. Telecoms revenues split 66.4/33.6 between ISPs and telephone service, respectively.</t>
        </r>
      </text>
    </comment>
    <comment ref="N32" authorId="0" shapeId="0" xr:uid="{00000000-0006-0000-0000-000070000000}">
      <text>
        <r>
          <rPr>
            <sz val="10"/>
            <color rgb="FF000000"/>
            <rFont val="Verdana"/>
          </rPr>
          <t xml:space="preserve">This figure is a placeholder as 2015 figure not yet available from CRTC
</t>
        </r>
      </text>
    </comment>
    <comment ref="G36" authorId="0" shapeId="0" xr:uid="{00000000-0006-0000-0000-000071000000}">
      <text>
        <r>
          <rPr>
            <sz val="10"/>
            <color rgb="FF000000"/>
            <rFont val="Verdana"/>
          </rPr>
          <t>LR:
CRTC Communications Monitoring Report, 2008, p. 183</t>
        </r>
      </text>
    </comment>
    <comment ref="H36" authorId="0" shapeId="0" xr:uid="{00000000-0006-0000-0000-000072000000}">
      <text>
        <r>
          <rPr>
            <sz val="10"/>
            <color rgb="FF000000"/>
            <rFont val="Verdana"/>
          </rPr>
          <t xml:space="preserve">LR:
CRTC Communications Monitoring Report 2011, p. 18; Wireline Rev 24.2, exclude ISP Rev (6.2) from CRTC Communications Monitoring Report 2009, p.217 </t>
        </r>
      </text>
    </comment>
    <comment ref="I36" authorId="0" shapeId="0" xr:uid="{00000000-0006-0000-0000-000073000000}">
      <text>
        <r>
          <rPr>
            <sz val="10"/>
            <color rgb="FF000000"/>
            <rFont val="Verdana"/>
          </rPr>
          <t>LR:
CRTC Communications Monitoring Report 2011, p. 18; Wireline Rev 23.7, exclude ISP Rev (P.137) 6.8</t>
        </r>
      </text>
    </comment>
    <comment ref="J36" authorId="0" shapeId="0" xr:uid="{00000000-0006-0000-0000-000074000000}">
      <text>
        <r>
          <rPr>
            <sz val="10"/>
            <color rgb="FF000000"/>
            <rFont val="Verdana"/>
          </rPr>
          <t>LR:
CRTC 2011</t>
        </r>
      </text>
    </comment>
    <comment ref="K36" authorId="0" shapeId="0" xr:uid="{00000000-0006-0000-0000-000075000000}">
      <text>
        <r>
          <rPr>
            <sz val="10"/>
            <color rgb="FF000000"/>
            <rFont val="Verdana"/>
          </rPr>
          <t>Dway
ne Winseck:
CRTC 2013 CMR, p. 120.</t>
        </r>
      </text>
    </comment>
    <comment ref="L36" authorId="0" shapeId="0" xr:uid="{00000000-0006-0000-0000-000076000000}">
      <text>
        <r>
          <rPr>
            <sz val="10"/>
            <color rgb="FF000000"/>
            <rFont val="Verdana"/>
          </rPr>
          <t xml:space="preserve">CRTC 2014 CMR, p. 134. Minus ISP $. 
</t>
        </r>
      </text>
    </comment>
    <comment ref="M36" authorId="0" shapeId="0" xr:uid="{00000000-0006-0000-0000-000077000000}">
      <text>
        <r>
          <rPr>
            <sz val="10"/>
            <color rgb="FF000000"/>
            <rFont val="Verdana"/>
          </rPr>
          <t xml:space="preserve">CRTC 2015 CMR, p. 148. Minus ISP $. 
</t>
        </r>
      </text>
    </comment>
    <comment ref="N36" authorId="0" shapeId="0" xr:uid="{00000000-0006-0000-0000-000078000000}">
      <text>
        <r>
          <rPr>
            <sz val="10"/>
            <color rgb="FF000000"/>
            <rFont val="Verdana"/>
          </rPr>
          <t xml:space="preserve">CRTC 2016 CMR, p. 205. Minus ISP $. </t>
        </r>
      </text>
    </comment>
    <comment ref="O36" authorId="0" shapeId="0" xr:uid="{00000000-0006-0000-0000-000079000000}">
      <text>
        <r>
          <rPr>
            <sz val="10"/>
            <color rgb="FF000000"/>
            <rFont val="Verdana"/>
          </rPr>
          <t xml:space="preserve">CRTC 2017 CMR, Table 5.1.1. Minus ISP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3" authorId="0" shapeId="0" xr:uid="{00000000-0006-0000-0200-000001000000}">
      <text>
        <r>
          <rPr>
            <sz val="10"/>
            <color rgb="FF000000"/>
            <rFont val="Verdana"/>
          </rPr>
          <t>Rogers, AR 2001, p. 19.</t>
        </r>
      </text>
    </comment>
    <comment ref="G3" authorId="0" shapeId="0" xr:uid="{00000000-0006-0000-0200-000002000000}">
      <text>
        <r>
          <rPr>
            <sz val="10"/>
            <color rgb="FF000000"/>
            <rFont val="Verdana"/>
          </rPr>
          <t>Rogers Annual Report, p.26</t>
        </r>
      </text>
    </comment>
    <comment ref="H3" authorId="0" shapeId="0" xr:uid="{00000000-0006-0000-0200-000003000000}">
      <text>
        <r>
          <rPr>
            <sz val="10"/>
            <color rgb="FF000000"/>
            <rFont val="Verdana"/>
          </rPr>
          <t>LR:
Rogers Annual Report, 2010, p. 34.</t>
        </r>
      </text>
    </comment>
    <comment ref="I3" authorId="0" shapeId="0" xr:uid="{00000000-0006-0000-0200-000004000000}">
      <text>
        <r>
          <rPr>
            <sz val="10"/>
            <color rgb="FF000000"/>
            <rFont val="Verdana"/>
          </rPr>
          <t>LR:
Rogers Annual Report, 2010, p.19
6968</t>
        </r>
      </text>
    </comment>
    <comment ref="J3" authorId="0" shapeId="0" xr:uid="{00000000-0006-0000-0200-000005000000}">
      <text>
        <r>
          <rPr>
            <sz val="10"/>
            <color rgb="FF000000"/>
            <rFont val="Verdana"/>
          </rPr>
          <t>LR:
Rogers Annual Report, p.35</t>
        </r>
      </text>
    </comment>
    <comment ref="K3" authorId="0" shapeId="0" xr:uid="{00000000-0006-0000-0200-000006000000}">
      <text>
        <r>
          <rPr>
            <sz val="10"/>
            <color rgb="FF000000"/>
            <rFont val="Verdana"/>
          </rPr>
          <t xml:space="preserve">LR:
Rogers Annual report, 2012, p35
</t>
        </r>
      </text>
    </comment>
    <comment ref="L3" authorId="0" shapeId="0" xr:uid="{00000000-0006-0000-0200-000007000000}">
      <text>
        <r>
          <rPr>
            <sz val="10"/>
            <color rgb="FF000000"/>
            <rFont val="Verdana"/>
          </rPr>
          <t xml:space="preserve">Rogers A/R 2013, p. 102. 
</t>
        </r>
      </text>
    </comment>
    <comment ref="M3" authorId="0" shapeId="0" xr:uid="{00000000-0006-0000-0200-000008000000}">
      <text>
        <r>
          <rPr>
            <sz val="10"/>
            <color rgb="FF000000"/>
            <rFont val="Verdana"/>
          </rPr>
          <t xml:space="preserve">Rogers A/R 2014, p. 43. 
</t>
        </r>
      </text>
    </comment>
    <comment ref="N3" authorId="0" shapeId="0" xr:uid="{00000000-0006-0000-0200-000009000000}">
      <text>
        <r>
          <rPr>
            <sz val="10"/>
            <color rgb="FF000000"/>
            <rFont val="Verdana"/>
          </rPr>
          <t>Rogers AR 2015 p. 101 BK</t>
        </r>
      </text>
    </comment>
    <comment ref="O3" authorId="0" shapeId="0" xr:uid="{00000000-0006-0000-0200-00000A000000}">
      <text>
        <r>
          <rPr>
            <sz val="10"/>
            <color rgb="FF000000"/>
            <rFont val="Verdana"/>
          </rPr>
          <t>Rogers AR 2016 p. 47.</t>
        </r>
      </text>
    </comment>
    <comment ref="E4" authorId="0" shapeId="0" xr:uid="{00000000-0006-0000-0200-00000B000000}">
      <text>
        <r>
          <rPr>
            <sz val="10"/>
            <color rgb="FF000000"/>
            <rFont val="Verdana"/>
          </rPr>
          <t>Microcell, AR 1997, p. 20.</t>
        </r>
      </text>
    </comment>
    <comment ref="F4" authorId="0" shapeId="0" xr:uid="{00000000-0006-0000-0200-00000C000000}">
      <text>
        <r>
          <rPr>
            <sz val="10"/>
            <color rgb="FF000000"/>
            <rFont val="Verdana"/>
          </rPr>
          <t>Microcell, AR 2000, p. 20.</t>
        </r>
      </text>
    </comment>
    <comment ref="G4" authorId="0" shapeId="0" xr:uid="{00000000-0006-0000-0200-00000D000000}">
      <text>
        <r>
          <rPr>
            <sz val="10"/>
            <color rgb="FF000000"/>
            <rFont val="Verdana"/>
          </rPr>
          <t>Rogers acquired Microcell in 2004.</t>
        </r>
      </text>
    </comment>
    <comment ref="F5" authorId="0" shapeId="0" xr:uid="{00000000-0006-0000-0200-00000E000000}">
      <text>
        <r>
          <rPr>
            <sz val="10"/>
            <color rgb="FF000000"/>
            <rFont val="Verdana"/>
          </rPr>
          <t xml:space="preserve">Brian Wilkinson:
Telus A/R 2004 p. 8. </t>
        </r>
      </text>
    </comment>
    <comment ref="G5" authorId="0" shapeId="0" xr:uid="{00000000-0006-0000-0200-00000F000000}">
      <text>
        <r>
          <rPr>
            <sz val="10"/>
            <color rgb="FF000000"/>
            <rFont val="Verdana"/>
          </rPr>
          <t>LR:
Telus Annual Report, 2004 p.8</t>
        </r>
      </text>
    </comment>
    <comment ref="H5" authorId="0" shapeId="0" xr:uid="{00000000-0006-0000-0200-000010000000}">
      <text>
        <r>
          <rPr>
            <sz val="10"/>
            <color rgb="FF000000"/>
            <rFont val="Verdana"/>
          </rPr>
          <t xml:space="preserve">Telus Annuaal Report 2013, p. 40. </t>
        </r>
      </text>
    </comment>
    <comment ref="I5" authorId="0" shapeId="0" xr:uid="{00000000-0006-0000-0200-000011000000}">
      <text>
        <r>
          <rPr>
            <sz val="10"/>
            <color rgb="FF000000"/>
            <rFont val="Verdana"/>
          </rPr>
          <t>Telus Annual Report 2013, p. 40</t>
        </r>
      </text>
    </comment>
    <comment ref="J5" authorId="0" shapeId="0" xr:uid="{00000000-0006-0000-0200-000012000000}">
      <text>
        <r>
          <rPr>
            <sz val="10"/>
            <color rgb="FF000000"/>
            <rFont val="Verdana"/>
          </rPr>
          <t>Telus Annual Report 2013, p. 40</t>
        </r>
      </text>
    </comment>
    <comment ref="K5" authorId="0" shapeId="0" xr:uid="{00000000-0006-0000-0200-000013000000}">
      <text>
        <r>
          <rPr>
            <sz val="10"/>
            <color rgb="FF000000"/>
            <rFont val="Verdana"/>
          </rPr>
          <t>Telus Annual Report 2013, p. 40</t>
        </r>
      </text>
    </comment>
    <comment ref="L5" authorId="0" shapeId="0" xr:uid="{00000000-0006-0000-0200-000014000000}">
      <text>
        <r>
          <rPr>
            <sz val="10"/>
            <color rgb="FF000000"/>
            <rFont val="Verdana"/>
          </rPr>
          <t xml:space="preserve">Telus Annual Report 2013, p. 40
</t>
        </r>
      </text>
    </comment>
    <comment ref="M5" authorId="0" shapeId="0" xr:uid="{00000000-0006-0000-0200-000015000000}">
      <text>
        <r>
          <rPr>
            <sz val="10"/>
            <color rgb="FF000000"/>
            <rFont val="Verdana"/>
          </rPr>
          <t>Telus Annual Report 2014, p. 40.</t>
        </r>
      </text>
    </comment>
    <comment ref="N5" authorId="0" shapeId="0" xr:uid="{00000000-0006-0000-0200-000016000000}">
      <text>
        <r>
          <rPr>
            <sz val="10"/>
            <color rgb="FF000000"/>
            <rFont val="Verdana"/>
          </rPr>
          <t xml:space="preserve">Telus AR 2015 p. 36 BK
</t>
        </r>
      </text>
    </comment>
    <comment ref="E6" authorId="0" shapeId="0" xr:uid="{00000000-0006-0000-0200-000017000000}">
      <text>
        <r>
          <rPr>
            <sz val="10"/>
            <color rgb="FF000000"/>
            <rFont val="Verdana"/>
          </rPr>
          <t>Clearnet, AR 1996, p. 26.</t>
        </r>
      </text>
    </comment>
    <comment ref="F6" authorId="0" shapeId="0" xr:uid="{00000000-0006-0000-0200-000018000000}">
      <text>
        <r>
          <rPr>
            <sz val="10"/>
            <color rgb="FF000000"/>
            <rFont val="Verdana"/>
          </rPr>
          <t xml:space="preserve">Telus acquired Clearnet in 2000. A year earlier, Clearnet's revenues were $353.5 million Clearnet, AR 1999, p. 9. Telus notes in its 2000 Annual Report that 53% of its y-o-y revenue growth is organic, implying that the remainder, i.e. $264 million, is from its acquisition of Clearnet (p. 3). </t>
        </r>
      </text>
    </comment>
    <comment ref="F7" authorId="0" shapeId="0" xr:uid="{00000000-0006-0000-0200-000019000000}">
      <text>
        <r>
          <rPr>
            <sz val="10"/>
            <color rgb="FF000000"/>
            <rFont val="Verdana"/>
          </rPr>
          <t xml:space="preserve">LR:
BCE Annual Report, 2000 p 15 + Bell Aliant AR 2001, p. 50, note 18. </t>
        </r>
      </text>
    </comment>
    <comment ref="G7" authorId="0" shapeId="0" xr:uid="{00000000-0006-0000-0200-00001A000000}">
      <text>
        <r>
          <rPr>
            <sz val="10"/>
            <color rgb="FF000000"/>
            <rFont val="Verdana"/>
          </rPr>
          <t>LR:
BCE Annual Report 2004, p.56 + Bell Aliant, 2004, p. 31.</t>
        </r>
      </text>
    </comment>
    <comment ref="H7" authorId="0" shapeId="0" xr:uid="{00000000-0006-0000-0200-00001B000000}">
      <text>
        <r>
          <rPr>
            <sz val="10"/>
            <color rgb="FF000000"/>
            <rFont val="Verdana"/>
          </rPr>
          <t>LR:
BCE Annual Report 2008, p.9 + p. 45</t>
        </r>
      </text>
    </comment>
    <comment ref="I7" authorId="0" shapeId="0" xr:uid="{00000000-0006-0000-0200-00001C000000}">
      <text>
        <r>
          <rPr>
            <sz val="10"/>
            <color rgb="FF000000"/>
            <rFont val="Verdana"/>
          </rPr>
          <t>LR:
BCE Annual Report 2010, pp. 44-47.</t>
        </r>
      </text>
    </comment>
    <comment ref="J7" authorId="0" shapeId="0" xr:uid="{00000000-0006-0000-0200-00001D000000}">
      <text>
        <r>
          <rPr>
            <sz val="10"/>
            <color rgb="FF000000"/>
            <rFont val="Verdana"/>
          </rPr>
          <t>LR:
BCE Annual Report 2011 pp. 44&amp;47.</t>
        </r>
      </text>
    </comment>
    <comment ref="K7" authorId="0" shapeId="0" xr:uid="{00000000-0006-0000-0200-00001E000000}">
      <text>
        <r>
          <rPr>
            <sz val="10"/>
            <color rgb="FF000000"/>
            <rFont val="Verdana"/>
          </rPr>
          <t>LR:
BCE Annual Report 2013, pp. 53+72.</t>
        </r>
      </text>
    </comment>
    <comment ref="L7" authorId="0" shapeId="0" xr:uid="{00000000-0006-0000-0200-00001F000000}">
      <text>
        <r>
          <rPr>
            <sz val="10"/>
            <color rgb="FF000000"/>
            <rFont val="Verdana"/>
          </rPr>
          <t xml:space="preserve">BCE, A/R 2013, pp. 53+72.
</t>
        </r>
      </text>
    </comment>
    <comment ref="M7" authorId="0" shapeId="0" xr:uid="{00000000-0006-0000-0200-000020000000}">
      <text>
        <r>
          <rPr>
            <sz val="10"/>
            <color rgb="FF000000"/>
            <rFont val="Verdana"/>
          </rPr>
          <t xml:space="preserve">Total of Bell + Bell Aliant. </t>
        </r>
      </text>
    </comment>
    <comment ref="N7" authorId="0" shapeId="0" xr:uid="{00000000-0006-0000-0200-000021000000}">
      <text>
        <r>
          <rPr>
            <sz val="10"/>
            <color rgb="FF000000"/>
            <rFont val="Verdana"/>
          </rPr>
          <t>BCE 2015 Annual Rpt, p. 59.</t>
        </r>
      </text>
    </comment>
    <comment ref="O7" authorId="0" shapeId="0" xr:uid="{00000000-0006-0000-0200-000022000000}">
      <text>
        <r>
          <rPr>
            <sz val="10"/>
            <color rgb="FF000000"/>
            <rFont val="Verdana"/>
          </rPr>
          <t>Bell AR 2016, p. 48</t>
        </r>
      </text>
    </comment>
    <comment ref="F8" authorId="0" shapeId="0" xr:uid="{00000000-0006-0000-0200-000023000000}">
      <text>
        <r>
          <rPr>
            <sz val="10"/>
            <color rgb="FF000000"/>
            <rFont val="Verdana"/>
          </rPr>
          <t xml:space="preserve">Brian Wilkinson:
BCE, AR 2000, p. 15. </t>
        </r>
      </text>
    </comment>
    <comment ref="G8" authorId="0" shapeId="0" xr:uid="{00000000-0006-0000-0200-000024000000}">
      <text>
        <r>
          <rPr>
            <sz val="10"/>
            <color rgb="FF000000"/>
            <rFont val="Verdana"/>
          </rPr>
          <t>Brian Wilkinson:
BCE, AR 2004, p. 56.</t>
        </r>
      </text>
    </comment>
    <comment ref="H8" authorId="0" shapeId="0" xr:uid="{00000000-0006-0000-0200-000025000000}">
      <text>
        <r>
          <rPr>
            <sz val="10"/>
            <color rgb="FF000000"/>
            <rFont val="Verdana"/>
          </rPr>
          <t xml:space="preserve">BCE Annual Report 2008, p. 39. </t>
        </r>
      </text>
    </comment>
    <comment ref="I8" authorId="0" shapeId="0" xr:uid="{00000000-0006-0000-0200-000026000000}">
      <text>
        <r>
          <rPr>
            <sz val="10"/>
            <color rgb="FF000000"/>
            <rFont val="Verdana"/>
          </rPr>
          <t>Brian Wilkinson:
BCE A/R  2011 , p. 44.</t>
        </r>
      </text>
    </comment>
    <comment ref="J8" authorId="0" shapeId="0" xr:uid="{00000000-0006-0000-0200-000027000000}">
      <text>
        <r>
          <rPr>
            <sz val="10"/>
            <color rgb="FF000000"/>
            <rFont val="Verdana"/>
          </rPr>
          <t>Brian Wilkinson:
BCE  A/R 2011, p. 44.</t>
        </r>
      </text>
    </comment>
    <comment ref="K8" authorId="0" shapeId="0" xr:uid="{00000000-0006-0000-0200-000028000000}">
      <text>
        <r>
          <rPr>
            <sz val="10"/>
            <color rgb="FF000000"/>
            <rFont val="Verdana"/>
          </rPr>
          <t xml:space="preserve">BCE, A/R 2013, p. 53.
</t>
        </r>
      </text>
    </comment>
    <comment ref="L8" authorId="0" shapeId="0" xr:uid="{00000000-0006-0000-0200-000029000000}">
      <text>
        <r>
          <rPr>
            <sz val="10"/>
            <color rgb="FF000000"/>
            <rFont val="Verdana"/>
          </rPr>
          <t>Brian Wilkinson:
BCE, A/R 2013, p. 53.</t>
        </r>
      </text>
    </comment>
    <comment ref="M8" authorId="0" shapeId="0" xr:uid="{00000000-0006-0000-0200-00002A000000}">
      <text>
        <r>
          <rPr>
            <sz val="10"/>
            <color rgb="FF000000"/>
            <rFont val="Verdana"/>
          </rPr>
          <t xml:space="preserve">BCE AR 2014, p. 53. </t>
        </r>
      </text>
    </comment>
    <comment ref="F9" authorId="0" shapeId="0" xr:uid="{00000000-0006-0000-0200-00002B000000}">
      <text>
        <r>
          <rPr>
            <sz val="10"/>
            <color rgb="FF000000"/>
            <rFont val="Verdana"/>
          </rPr>
          <t xml:space="preserve">Bell Aliant AR 2001, p. 50, note 18. 
</t>
        </r>
      </text>
    </comment>
    <comment ref="G9" authorId="0" shapeId="0" xr:uid="{00000000-0006-0000-0200-00002C000000}">
      <text>
        <r>
          <rPr>
            <sz val="10"/>
            <color rgb="FF000000"/>
            <rFont val="Verdana"/>
          </rPr>
          <t xml:space="preserve">Bell Aliant, 2004, p. 31.
</t>
        </r>
      </text>
    </comment>
    <comment ref="H9" authorId="0" shapeId="0" xr:uid="{00000000-0006-0000-0200-00002D000000}">
      <text>
        <r>
          <rPr>
            <sz val="10"/>
            <color rgb="FF000000"/>
            <rFont val="Verdana"/>
          </rPr>
          <t xml:space="preserve">BCE Annual Report 2008, p. 45. The significant drop in revenues at Bell Aliant between 2004 and 2008 reflects corporate reorganization that took place in 2006 when Bell Aliant's wireless and "DownEast Mobility" retail stores were sold to Bell Canada. Basically, Bell Canada and Bell Aliant traded the latter's substantial maritime wireless operations for a series of small regional operations in Ontario and Quebec (BCE,2006, p. 75).   
</t>
        </r>
      </text>
    </comment>
    <comment ref="I9" authorId="0" shapeId="0" xr:uid="{00000000-0006-0000-0200-00002E000000}">
      <text>
        <r>
          <rPr>
            <sz val="10"/>
            <color rgb="FF000000"/>
            <rFont val="Verdana"/>
          </rPr>
          <t>Brian Wilkinson:
BCE, 2011 AR, p. 47.</t>
        </r>
      </text>
    </comment>
    <comment ref="J9" authorId="0" shapeId="0" xr:uid="{00000000-0006-0000-0200-00002F000000}">
      <text>
        <r>
          <rPr>
            <sz val="10"/>
            <color rgb="FF000000"/>
            <rFont val="Verdana"/>
          </rPr>
          <t>Brian Wilkinson:
BCE, AR 2011, p. 47</t>
        </r>
      </text>
    </comment>
    <comment ref="K9" authorId="0" shapeId="0" xr:uid="{00000000-0006-0000-0200-000030000000}">
      <text>
        <r>
          <rPr>
            <sz val="10"/>
            <color rgb="FF000000"/>
            <rFont val="Verdana"/>
          </rPr>
          <t xml:space="preserve">BCE A/R 2013, p. 72.
</t>
        </r>
      </text>
    </comment>
    <comment ref="L9" authorId="0" shapeId="0" xr:uid="{00000000-0006-0000-0200-000031000000}">
      <text>
        <r>
          <rPr>
            <sz val="10"/>
            <color rgb="FF000000"/>
            <rFont val="Verdana"/>
          </rPr>
          <t xml:space="preserve">BCE A/R 2013, p. 72
</t>
        </r>
      </text>
    </comment>
    <comment ref="M9" authorId="0" shapeId="0" xr:uid="{00000000-0006-0000-0200-000032000000}">
      <text>
        <r>
          <rPr>
            <sz val="10"/>
            <color rgb="FF000000"/>
            <rFont val="Verdana"/>
          </rPr>
          <t xml:space="preserve">BCE AR 2014, p. 74. </t>
        </r>
      </text>
    </comment>
    <comment ref="F10" authorId="0" shapeId="0" xr:uid="{00000000-0006-0000-0200-000033000000}">
      <text>
        <r>
          <rPr>
            <sz val="10"/>
            <color rgb="FF000000"/>
            <rFont val="Verdana"/>
          </rPr>
          <t xml:space="preserve">SaskTel, AR 2001, p. 21.
</t>
        </r>
      </text>
    </comment>
    <comment ref="G10" authorId="0" shapeId="0" xr:uid="{00000000-0006-0000-0200-000034000000}">
      <text>
        <r>
          <rPr>
            <sz val="10"/>
            <color rgb="FF000000"/>
            <rFont val="Verdana"/>
          </rPr>
          <t>SaskTel, AR 2005, p. 27.</t>
        </r>
      </text>
    </comment>
    <comment ref="H10" authorId="0" shapeId="0" xr:uid="{00000000-0006-0000-0200-000035000000}">
      <text>
        <r>
          <rPr>
            <sz val="10"/>
            <color rgb="FF000000"/>
            <rFont val="Verdana"/>
          </rPr>
          <t>SaskTel, AR 2009, p. 33.</t>
        </r>
      </text>
    </comment>
    <comment ref="I10" authorId="0" shapeId="0" xr:uid="{00000000-0006-0000-0200-000036000000}">
      <text>
        <r>
          <rPr>
            <sz val="10"/>
            <color rgb="FF000000"/>
            <rFont val="Verdana"/>
          </rPr>
          <t xml:space="preserve">LR:
SaskTel Annual Report 2010, p.30
</t>
        </r>
      </text>
    </comment>
    <comment ref="J10" authorId="0" shapeId="0" xr:uid="{00000000-0006-0000-0200-000037000000}">
      <text>
        <r>
          <rPr>
            <sz val="10"/>
            <color rgb="FF000000"/>
            <rFont val="Verdana"/>
          </rPr>
          <t>LR:
SaskTel Annual Report, 2012 p.30</t>
        </r>
      </text>
    </comment>
    <comment ref="K10" authorId="0" shapeId="0" xr:uid="{00000000-0006-0000-0200-000038000000}">
      <text>
        <r>
          <rPr>
            <sz val="10"/>
            <color rgb="FF000000"/>
            <rFont val="Verdana"/>
          </rPr>
          <t>LR:
SaskTel Annual Report, 2012 p.30</t>
        </r>
      </text>
    </comment>
    <comment ref="L10" authorId="0" shapeId="0" xr:uid="{00000000-0006-0000-0200-000039000000}">
      <text>
        <r>
          <rPr>
            <sz val="10"/>
            <color rgb="FF000000"/>
            <rFont val="Verdana"/>
          </rPr>
          <t>Brian Wilkinson:.
SaskTel, AR 2013, p. 36</t>
        </r>
      </text>
    </comment>
    <comment ref="M10" authorId="0" shapeId="0" xr:uid="{00000000-0006-0000-0200-00003A000000}">
      <text>
        <r>
          <rPr>
            <sz val="10"/>
            <color rgb="FF000000"/>
            <rFont val="Verdana"/>
          </rPr>
          <t>SaskTel, AR 2014, p. 43.</t>
        </r>
      </text>
    </comment>
    <comment ref="N10" authorId="0" shapeId="0" xr:uid="{00000000-0006-0000-0200-00003B000000}">
      <text>
        <r>
          <rPr>
            <sz val="10"/>
            <color rgb="FF000000"/>
            <rFont val="Verdana"/>
          </rPr>
          <t>Sasktel AR 2015 p. 53. BK</t>
        </r>
      </text>
    </comment>
    <comment ref="O10" authorId="0" shapeId="0" xr:uid="{00000000-0006-0000-0200-00003C000000}">
      <text>
        <r>
          <rPr>
            <sz val="10"/>
            <color rgb="FF000000"/>
            <rFont val="Verdana"/>
          </rPr>
          <t xml:space="preserve">Sasktel AR 2016 p 29 BK
</t>
        </r>
      </text>
    </comment>
    <comment ref="F11" authorId="0" shapeId="0" xr:uid="{00000000-0006-0000-0200-00003D000000}">
      <text>
        <r>
          <rPr>
            <sz val="10"/>
            <color rgb="FF000000"/>
            <rFont val="Verdana"/>
          </rPr>
          <t xml:space="preserve">MTS AR 2001, p.36.
</t>
        </r>
      </text>
    </comment>
    <comment ref="G11" authorId="0" shapeId="0" xr:uid="{00000000-0006-0000-0200-00003E000000}">
      <text>
        <r>
          <rPr>
            <sz val="10"/>
            <color rgb="FF000000"/>
            <rFont val="Verdana"/>
          </rPr>
          <t xml:space="preserve">MTS AR 2005, p. 22.
</t>
        </r>
      </text>
    </comment>
    <comment ref="I11" authorId="0" shapeId="0" xr:uid="{00000000-0006-0000-0200-00003F000000}">
      <text>
        <r>
          <rPr>
            <sz val="10"/>
            <color rgb="FF000000"/>
            <rFont val="Verdana"/>
          </rPr>
          <t>LR:
MTS Annual Report, 2011; p.15</t>
        </r>
      </text>
    </comment>
    <comment ref="J11" authorId="0" shapeId="0" xr:uid="{00000000-0006-0000-0200-000040000000}">
      <text>
        <r>
          <rPr>
            <sz val="10"/>
            <color rgb="FF000000"/>
            <rFont val="Verdana"/>
          </rPr>
          <t>LR:
MTS Annual Report 2011, p.15</t>
        </r>
      </text>
    </comment>
    <comment ref="K11" authorId="0" shapeId="0" xr:uid="{00000000-0006-0000-0200-000041000000}">
      <text>
        <r>
          <rPr>
            <sz val="10"/>
            <color rgb="FF000000"/>
            <rFont val="Verdana"/>
          </rPr>
          <t>LR:
MTS Annual Report, 2012 p.3</t>
        </r>
      </text>
    </comment>
    <comment ref="L11" authorId="0" shapeId="0" xr:uid="{00000000-0006-0000-0200-000042000000}">
      <text>
        <r>
          <rPr>
            <sz val="10"/>
            <color rgb="FF000000"/>
            <rFont val="Verdana"/>
          </rPr>
          <t xml:space="preserve">MTS, A/R 2013, p. 2. 
</t>
        </r>
      </text>
    </comment>
    <comment ref="M11" authorId="0" shapeId="0" xr:uid="{00000000-0006-0000-0200-000043000000}">
      <text>
        <r>
          <rPr>
            <sz val="10"/>
            <color rgb="FF000000"/>
            <rFont val="Verdana"/>
          </rPr>
          <t xml:space="preserve">MTS AR 2015 p. 11. On page 11 of its 2015 Annual Report, MTS adjusted its previously reported wireless revenue for 2014 downward from downward $365.7M (MTS AR 2014 p. 15) to $353.4M. We use the most recent figure. </t>
        </r>
      </text>
    </comment>
    <comment ref="N11" authorId="0" shapeId="0" xr:uid="{00000000-0006-0000-0200-000044000000}">
      <text>
        <r>
          <rPr>
            <sz val="10"/>
            <color rgb="FF000000"/>
            <rFont val="Verdana"/>
          </rPr>
          <t xml:space="preserve">MTS AR 2015 p. 11. MTS wireless revenue have gone down in the last two years, but this requires some explanation. For one, on page 11 of its 2015 Annual Report, MTS adjusted its previously reported wireless revenue for 2014 downward from downward $365.7M (MTS AR 2014 p. 15) to $353.4M. We use the most recent figure. As MTS states in its 2015 Annual Information form (p. 7), "In 2015, our wireless revenues were $350.3 million, representing a decrease of 0.8% over 2014 revenues of $353.4 million.” Why have these numbers been restated and why is the revenue in recent years going down? We think this is due to 3 things: (1) the loss of wholesale revenue due to the decommissioning of its CDMA network, (2) the loss of 17,481 OnStar accounts in 2015 – a drop of 3.5% in subscribers in one fell swoop and (3) increased competitive pressures as Rogers, Bell and Telus increase their efforts in the province. As a result, MTS’ share of the provincial wireless market has drifted downward from 55% in 2010, to 53% in 2013, to 50% in 2015.  MTS Annual Report 2014, p. 14 for 2013; Annual Revenues/Total Subscribers from MTS, AR 2015, p. 11 ($) and MTS, Supplemental Information 2015, p. 5 https://about.mts.ca/wp-content/uploads/2016/02/Q4_2015_Supplemental_FINAL.pdf
</t>
        </r>
      </text>
    </comment>
    <comment ref="O11" authorId="0" shapeId="0" xr:uid="{00000000-0006-0000-0200-000045000000}">
      <text>
        <r>
          <rPr>
            <sz val="10"/>
            <color rgb="FF000000"/>
            <rFont val="Verdana"/>
          </rPr>
          <t xml:space="preserve">Estimate based on actual revenue reported in first three quarters of 2016. MTS Consolidated Financial Statements or the periods ended September 30, 2016 and 2015, p. 7. Last quarter revenue based on 4th quarter trends in previous years. </t>
        </r>
      </text>
    </comment>
    <comment ref="J12" authorId="0" shapeId="0" xr:uid="{00000000-0006-0000-0200-000046000000}">
      <text>
        <r>
          <rPr>
            <sz val="10"/>
            <color rgb="FF000000"/>
            <rFont val="Verdana"/>
          </rPr>
          <t xml:space="preserve">Quebecor Management Discussion and Analysis, 2012, p. 11.http://www.quebecor.com/sites/default/files/2012Q4/MDA_QI_Q4_2012Ang_FINAL.pdf
</t>
        </r>
      </text>
    </comment>
    <comment ref="K12" authorId="0" shapeId="0" xr:uid="{00000000-0006-0000-0200-000047000000}">
      <text>
        <r>
          <rPr>
            <sz val="10"/>
            <color rgb="FF000000"/>
            <rFont val="Verdana"/>
          </rPr>
          <t xml:space="preserve">Brian Wilkinson: Quebecor Management Discussion and Analysis, 2012, p. 11.http://www.quebecor.com/sites/default/files/2012Q4/MDA_QI_Q4_2012Ang_FINAL.pdf
</t>
        </r>
      </text>
    </comment>
    <comment ref="L12" authorId="0" shapeId="0" xr:uid="{00000000-0006-0000-0200-000048000000}">
      <text>
        <r>
          <rPr>
            <sz val="10"/>
            <color rgb="FF000000"/>
            <rFont val="Verdana"/>
          </rPr>
          <t xml:space="preserve">Quebecor Financial Review 2013, p. 13.
</t>
        </r>
      </text>
    </comment>
    <comment ref="M12" authorId="0" shapeId="0" xr:uid="{00000000-0006-0000-0200-000049000000}">
      <text>
        <r>
          <rPr>
            <sz val="10"/>
            <color rgb="FF000000"/>
            <rFont val="Verdana"/>
          </rPr>
          <t>Quebecor Financial Review 2014 p 14.</t>
        </r>
      </text>
    </comment>
    <comment ref="N12" authorId="0" shapeId="0" xr:uid="{00000000-0006-0000-0200-00004A000000}">
      <text>
        <r>
          <rPr>
            <sz val="10"/>
            <color rgb="FF000000"/>
            <rFont val="Verdana"/>
          </rPr>
          <t>Quebecor Financial Review 2015, p. 15. Roughly 768,000 subscribers at year end 2015, based on statement by Quebecor in September of 742500 (http://corpo.videotron.com/site/our-company/videotron-news/facts-numbers.jsp) plus 4th quarter gains of 26100 (Fin review p 25). .</t>
        </r>
      </text>
    </comment>
    <comment ref="O12" authorId="0" shapeId="0" xr:uid="{00000000-0006-0000-0200-00004B000000}">
      <text>
        <r>
          <rPr>
            <sz val="10"/>
            <color rgb="FF000000"/>
            <rFont val="Verdana"/>
          </rPr>
          <t>Quebecor Annual Report 2016, p. 70.</t>
        </r>
      </text>
    </comment>
    <comment ref="O13" authorId="0" shapeId="0" xr:uid="{00000000-0006-0000-0200-00004C000000}">
      <text>
        <r>
          <rPr>
            <sz val="10"/>
            <color rgb="FF000000"/>
            <rFont val="Verdana"/>
          </rPr>
          <t>Shaw (2015). Acquisition of Wind, Slide 12 https://www.shaw.ca/uploadedFiles/Corporate/Investors/Presentations_And_Meetings/2015-12-16-Shaw-Communications-to-Acquire-WIND-Mobile-Investor-Presentation.pdf. Slide 12 shows revenue for first three quarters of 2015. Revenue for 4th Q was estimated at $145 million based on linear trendline.</t>
        </r>
      </text>
    </comment>
    <comment ref="I14" authorId="0" shapeId="0" xr:uid="{00000000-0006-0000-0200-00004D000000}">
      <text>
        <r>
          <rPr>
            <sz val="10"/>
            <color rgb="FF000000"/>
            <rFont val="Verdana"/>
          </rPr>
          <t>Estimate based on the avg of 5,000 subscribers at the end of 2009 and 233,000 subs at the end of 2010, e.g. 119000*estimated ARPU of ~$22.4. Sources: Company + https://mobilesyrup.com/2012/03/13/wind-mobile-had-403000-subscribers-at-the-end-of-2011/.</t>
        </r>
      </text>
    </comment>
    <comment ref="J14" authorId="0" shapeId="0" xr:uid="{00000000-0006-0000-0200-00004E000000}">
      <text>
        <r>
          <rPr>
            <sz val="10"/>
            <color rgb="FF000000"/>
            <rFont val="Verdana"/>
          </rPr>
          <t>Estimate based on the avg of 233,000 subscribers at the end of 2010 and 403,000 subs at the end of 2011, e.g. 318000* estimated ARPU of ~$27. Source: Company.</t>
        </r>
      </text>
    </comment>
    <comment ref="K14" authorId="0" shapeId="0" xr:uid="{00000000-0006-0000-0200-00004F000000}">
      <text>
        <r>
          <rPr>
            <sz val="10"/>
            <color rgb="FF000000"/>
            <rFont val="Verdana"/>
          </rPr>
          <t>Estimate based on the avg of 403,000 subscribers at the end of 2011 and 590,000 subs at the end of 2012, e.g. 496,500* estimated ARPU of ~$27.80. Source: Company.</t>
        </r>
      </text>
    </comment>
    <comment ref="L14" authorId="0" shapeId="0" xr:uid="{00000000-0006-0000-0200-000050000000}">
      <text>
        <r>
          <rPr>
            <sz val="10"/>
            <color rgb="FF000000"/>
            <rFont val="Verdana"/>
          </rPr>
          <t>Estimate based on the avg of 590,000 subscribers at the end of 2012 and 676,000 subs at the end of 2013, e.g. 633,000* estimated ARPU of ~$29.10. Source: Company.</t>
        </r>
      </text>
    </comment>
    <comment ref="M14" authorId="0" shapeId="0" xr:uid="{00000000-0006-0000-0200-000051000000}">
      <text>
        <r>
          <rPr>
            <sz val="10"/>
            <color rgb="FF000000"/>
            <rFont val="Verdana"/>
          </rPr>
          <t xml:space="preserve">Shaw (2015). Acquisition of Wind, Slides 3 &amp; 11 https://www.shaw.ca/uploadedFiles/Corporate/Investors/Presentations_And_Meetings/2015-12-16-Shaw-Communications-to-Acquire-WIND-Mobile-Investor-Presentation.pdf. Estimate based on the avg of 676,000 subscribers at the end of 2013 and 809,000 subs at the time at the end of 2014, e.g. 742.5* estimated ARPU of ~$30.82 based on average ARPU of $29.10 in 2013 (company source) and $32.53 in 2015. </t>
        </r>
      </text>
    </comment>
    <comment ref="N14" authorId="0" shapeId="0" xr:uid="{00000000-0006-0000-0200-000052000000}">
      <text>
        <r>
          <rPr>
            <sz val="10"/>
            <color rgb="FF000000"/>
            <rFont val="Verdana"/>
          </rPr>
          <t xml:space="preserve">Shaw (2015). Acquisition of Wind, Slides 12 https://www.shaw.ca/uploadedFiles/Corporate/Investors/Presentations_And_Meetings/2015-12-16-Shaw-Communications-to-Acquire-WIND-Mobile-Investor-Presentation.pdf. Estimate based on the avg of 809,000 subscribers at the end of 2014 and 940,000 subs at the time of announced sale to Shaw in December 2015, e.g. 875.5. Estimated ARPU of ~$32.53. Also see http://www.theglobeandmail.com/report-on-business/shaw-buying-wind-mobile-for-16-billion/article27791628/. </t>
        </r>
      </text>
    </comment>
    <comment ref="I15" authorId="0" shapeId="0" xr:uid="{00000000-0006-0000-0200-000053000000}">
      <text>
        <r>
          <rPr>
            <sz val="10"/>
            <color rgb="FF000000"/>
            <rFont val="Verdana"/>
          </rPr>
          <t xml:space="preserve">Public Mobile was estimated to have added 40,000 subscribers in Q4 2010 (http://www.theglobeandmail.com/technology/wireless-upstarts-score-on-new-subscribers/article1320437/), while an earlier report from Mobile World indicated that as of end of Q2 the company had only 3,584 subscribers. Estimating Q3 additions based on avg of those yields another 21,792 subscribers for a total of 65,376. Ajusted for y-o-y growth by assuming figure of 0 for previous year since company did not launch until 2010. http://mobilesyrup.com/2010/08/05/report-mobilicity-and-public-mobile-have-less-than-7000-subscribers-combined/. ARPU estimate of $25.27 uses 2011 figure (MobileSyrup http://mobilesyrup.com/2012/02/07/public-mobile-has-199000-subscribers/)
</t>
        </r>
      </text>
    </comment>
    <comment ref="J15" authorId="0" shapeId="0" xr:uid="{00000000-0006-0000-0200-000054000000}">
      <text>
        <r>
          <rPr>
            <sz val="10"/>
            <color rgb="FF000000"/>
            <rFont val="Verdana"/>
          </rPr>
          <t xml:space="preserve">199,000 subscribers and ARPU of $25.27. MobileSyrup http://mobilesyrup.com/2012/02/07/public-mobile-has-199000-subscribers/
</t>
        </r>
      </text>
    </comment>
    <comment ref="K15" authorId="0" shapeId="0" xr:uid="{00000000-0006-0000-0200-000055000000}">
      <text>
        <r>
          <rPr>
            <sz val="10"/>
            <color rgb="FF000000"/>
            <rFont val="Verdana"/>
          </rPr>
          <t xml:space="preserve">Public Mobile had an estimated 260,000  subscribers, or 229,500 adjusted for y-o-y growth, in 2012. Revenue based on ARPU estimate of $27.50, i.e. same figure as for Wind.
</t>
        </r>
      </text>
    </comment>
    <comment ref="L15" authorId="0" shapeId="0" xr:uid="{00000000-0006-0000-0200-000056000000}">
      <text>
        <r>
          <rPr>
            <sz val="10"/>
            <color rgb="FF000000"/>
            <rFont val="Verdana"/>
          </rPr>
          <t xml:space="preserve">Estimate of 260,000 subs as of May 2014 -- similar to year end 2012 -- and ARPU of $27.50, i.e. same as 2012. http://business.financialpost.com/2014/03/28/telus-corp-to-shut-down-public-mobiles-network-and-move-260000-customers-to-main-network/?__lsa=c0e1-5e51
</t>
        </r>
      </text>
    </comment>
    <comment ref="M15" authorId="0" shapeId="0" xr:uid="{00000000-0006-0000-0200-000057000000}">
      <text>
        <r>
          <rPr>
            <sz val="10"/>
            <color rgb="FF000000"/>
            <rFont val="Verdana"/>
          </rPr>
          <t>154,900 subscribers at the end of 2014. Avg for year = 207,450 (i.e. 260k in 2013, 154,900 in 2014). Estimated ARPU = $27.50, i.e. same as 2013. http://mobilesyrup.com/2014/11/27/mobilicity-has-154900-active-subscribers-asks-court-for-extension-until-january-30th-2015/</t>
        </r>
      </text>
    </comment>
    <comment ref="I16" authorId="0" shapeId="0" xr:uid="{00000000-0006-0000-0200-000058000000}">
      <text>
        <r>
          <rPr>
            <sz val="10"/>
            <color rgb="FF000000"/>
            <rFont val="Verdana"/>
          </rPr>
          <t xml:space="preserve">Mobilicity announced that it added 50,000 subscribers in Q4 2010 (http://mobilicity.ca/newsroom/mobilicity-exceeds-50000-subscriber-additions-q4-peak-holiday-sales-still-come/), while an earlier report from Mobile World indicated that as of end of Q2 the company had only 3,000 subscribers. Estimating Q3 additions based on avg of those yields another 26,500 subscribers for a total of 89,500 http://mobilesyrup.com/2010/08/05/report-mobilicity-and-public-mobile-have-less-than-7000-subscribers-combined/. ARPU estimate of $25.27 uses 2011 figure for Pubic Mobile (MobileSyrup http://mobilesyrup.com/2012/02/07/public-mobile-has-199000-subscribers/).  Ajusted for y-o-y growth by assuming figure of 0 for previous year since company did not launch until 2010.
</t>
        </r>
      </text>
    </comment>
    <comment ref="J16" authorId="0" shapeId="0" xr:uid="{00000000-0006-0000-0200-000059000000}">
      <text>
        <r>
          <rPr>
            <sz val="10"/>
            <color rgb="FF000000"/>
            <rFont val="Verdana"/>
          </rPr>
          <t xml:space="preserve">Est of 187,000 subscribers + ARPU of $30. http://www.theglobeandmail.com/technology/tech-news/mobilicity-dubs-itself-fastest-growing-wireless-upstart/article546296/
</t>
        </r>
      </text>
    </comment>
    <comment ref="K16" authorId="0" shapeId="0" xr:uid="{00000000-0006-0000-0200-00005A000000}">
      <text>
        <r>
          <rPr>
            <sz val="10"/>
            <color rgb="FF000000"/>
            <rFont val="Verdana"/>
          </rPr>
          <t xml:space="preserve">Mobilicity had an estimated 250,000 subscribers, or 218,500 when taking account of y-o-y growth, in 2012. Revenue based on ARPU estimate of $27.50, i.e. same figure as for Wind.
</t>
        </r>
      </text>
    </comment>
    <comment ref="L16" authorId="0" shapeId="0" xr:uid="{00000000-0006-0000-0200-00005B000000}">
      <text>
        <r>
          <rPr>
            <sz val="10"/>
            <color rgb="FF000000"/>
            <rFont val="Verdana"/>
          </rPr>
          <t>Estimate of 175,000 subs at year end, or 212,500 adjusted for y-o-y decline, and ARPU of $27.50, i.e. same as 2012. 
http://mobilesyrup.com/2013/12/16/mobilicity-is-expecting-to-end-2013-with-175000-active-customers/</t>
        </r>
      </text>
    </comment>
    <comment ref="M16" authorId="0" shapeId="0" xr:uid="{00000000-0006-0000-0200-00005C000000}">
      <text>
        <r>
          <rPr>
            <sz val="10"/>
            <color rgb="FF000000"/>
            <rFont val="Verdana"/>
          </rPr>
          <t>Estimate of 158637 subs at year end, or 166819 adjusted for y-o-y decline, and ARPU of $27.50, i.e. same as 2012. 
http://mobilesyrup.com/2013/12/16/mobilicity-is-expecting-to-end-2013-with-175000-active-customers/ + http://www.theglobeandmail.com/report-on-business/mobilicity-still-seeking-financing-to-bid-on-spectrum/article22581703/</t>
        </r>
      </text>
    </comment>
    <comment ref="J22" authorId="0" shapeId="0" xr:uid="{00000000-0006-0000-0200-00005D000000}">
      <text>
        <r>
          <rPr>
            <sz val="10"/>
            <color rgb="FF000000"/>
            <rFont val="Verdana"/>
          </rPr>
          <t>CRTC 2015 CMR p. 148</t>
        </r>
      </text>
    </comment>
    <comment ref="K22" authorId="0" shapeId="0" xr:uid="{00000000-0006-0000-0200-00005E000000}">
      <text>
        <r>
          <rPr>
            <sz val="10"/>
            <color rgb="FF000000"/>
            <rFont val="Verdana"/>
          </rPr>
          <t>Dwayne Winseck:
CRTC 2015 CMR p. 148</t>
        </r>
      </text>
    </comment>
    <comment ref="L22" authorId="0" shapeId="0" xr:uid="{00000000-0006-0000-0200-00005F000000}">
      <text>
        <r>
          <rPr>
            <sz val="10"/>
            <color rgb="FF000000"/>
            <rFont val="Verdana"/>
          </rPr>
          <t>CRTC 2015 CMR, p. 148.</t>
        </r>
      </text>
    </comment>
    <comment ref="M22" authorId="0" shapeId="0" xr:uid="{00000000-0006-0000-0200-000060000000}">
      <text>
        <r>
          <rPr>
            <sz val="10"/>
            <color rgb="FF000000"/>
            <rFont val="Verdana"/>
          </rPr>
          <t>CRTC 2015 CMR, p. 148.</t>
        </r>
      </text>
    </comment>
    <comment ref="N22" authorId="0" shapeId="0" xr:uid="{00000000-0006-0000-0200-000061000000}">
      <text>
        <r>
          <rPr>
            <sz val="10"/>
            <color rgb="FF000000"/>
            <rFont val="Verdana"/>
          </rPr>
          <t>CRTC, CMR 2016, p. 205.</t>
        </r>
      </text>
    </comment>
    <comment ref="O22" authorId="0" shapeId="0" xr:uid="{00000000-0006-0000-0200-000062000000}">
      <text>
        <r>
          <rPr>
            <sz val="10"/>
            <color rgb="FF000000"/>
            <rFont val="Verdana"/>
          </rPr>
          <t xml:space="preserve">CRTC 2017 CMR, Table 5.1.1.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300-000001000000}">
      <text>
        <r>
          <rPr>
            <sz val="10"/>
            <color rgb="FF000000"/>
            <rFont val="Verdana"/>
          </rPr>
          <t xml:space="preserve">Rogers A/R 2013, p. 102. 
</t>
        </r>
      </text>
    </comment>
    <comment ref="F3" authorId="0" shapeId="0" xr:uid="{00000000-0006-0000-0300-000002000000}">
      <text>
        <r>
          <rPr>
            <sz val="10"/>
            <color rgb="FF000000"/>
            <rFont val="Verdana"/>
          </rPr>
          <t>Rogers, AR 2001, p. 19.</t>
        </r>
      </text>
    </comment>
    <comment ref="G3" authorId="0" shapeId="0" xr:uid="{00000000-0006-0000-0300-000003000000}">
      <text>
        <r>
          <rPr>
            <sz val="10"/>
            <color rgb="FF000000"/>
            <rFont val="Verdana"/>
          </rPr>
          <t>Rogers Annual Report, p.26</t>
        </r>
      </text>
    </comment>
    <comment ref="H3" authorId="0" shapeId="0" xr:uid="{00000000-0006-0000-0300-000004000000}">
      <text>
        <r>
          <rPr>
            <sz val="10"/>
            <color rgb="FF000000"/>
            <rFont val="Verdana"/>
          </rPr>
          <t>LR:
Rogers Annual Report, 2010, p. 34.</t>
        </r>
      </text>
    </comment>
    <comment ref="I3" authorId="0" shapeId="0" xr:uid="{00000000-0006-0000-0300-000005000000}">
      <text>
        <r>
          <rPr>
            <sz val="10"/>
            <color rgb="FF000000"/>
            <rFont val="Verdana"/>
          </rPr>
          <t>LR:
Rogers Annual Report, 2010, p.19
6968</t>
        </r>
      </text>
    </comment>
    <comment ref="J3" authorId="0" shapeId="0" xr:uid="{00000000-0006-0000-0300-000006000000}">
      <text>
        <r>
          <rPr>
            <sz val="10"/>
            <color rgb="FF000000"/>
            <rFont val="Verdana"/>
          </rPr>
          <t>LR:
Rogers Annual Report, p.35</t>
        </r>
      </text>
    </comment>
    <comment ref="K3" authorId="0" shapeId="0" xr:uid="{00000000-0006-0000-0300-000007000000}">
      <text>
        <r>
          <rPr>
            <sz val="10"/>
            <color rgb="FF000000"/>
            <rFont val="Verdana"/>
          </rPr>
          <t xml:space="preserve">LR:
Rogers Annual report, 2012, p35
</t>
        </r>
      </text>
    </comment>
    <comment ref="L3" authorId="0" shapeId="0" xr:uid="{00000000-0006-0000-0300-000008000000}">
      <text>
        <r>
          <rPr>
            <sz val="10"/>
            <color rgb="FF000000"/>
            <rFont val="Verdana"/>
          </rPr>
          <t xml:space="preserve">Rogers A/R 2013, p. 102. 
</t>
        </r>
      </text>
    </comment>
    <comment ref="E4" authorId="0" shapeId="0" xr:uid="{00000000-0006-0000-0300-000009000000}">
      <text>
        <r>
          <rPr>
            <sz val="10"/>
            <color rgb="FF000000"/>
            <rFont val="Verdana"/>
          </rPr>
          <t>Microcell, AR 1997, p. 20.</t>
        </r>
      </text>
    </comment>
    <comment ref="F4" authorId="0" shapeId="0" xr:uid="{00000000-0006-0000-0300-00000A000000}">
      <text>
        <r>
          <rPr>
            <sz val="10"/>
            <color rgb="FF000000"/>
            <rFont val="Verdana"/>
          </rPr>
          <t>Microcell, AR 2000, p. 20.</t>
        </r>
      </text>
    </comment>
    <comment ref="G4" authorId="0" shapeId="0" xr:uid="{00000000-0006-0000-0300-00000B000000}">
      <text>
        <r>
          <rPr>
            <sz val="10"/>
            <color rgb="FF000000"/>
            <rFont val="Verdana"/>
          </rPr>
          <t>Rogers acquired Microcell in 2004.</t>
        </r>
      </text>
    </comment>
    <comment ref="F5" authorId="0" shapeId="0" xr:uid="{00000000-0006-0000-0300-00000C000000}">
      <text>
        <r>
          <rPr>
            <sz val="10"/>
            <color rgb="FF000000"/>
            <rFont val="Verdana"/>
          </rPr>
          <t xml:space="preserve">Telus Annual Report 2013, p. 40
</t>
        </r>
      </text>
    </comment>
    <comment ref="G5" authorId="0" shapeId="0" xr:uid="{00000000-0006-0000-0300-00000D000000}">
      <text>
        <r>
          <rPr>
            <sz val="10"/>
            <color rgb="FF000000"/>
            <rFont val="Verdana"/>
          </rPr>
          <t>LR:
Telus Annual Report, 2004 p.8</t>
        </r>
      </text>
    </comment>
    <comment ref="H5" authorId="0" shapeId="0" xr:uid="{00000000-0006-0000-0300-00000E000000}">
      <text>
        <r>
          <rPr>
            <sz val="10"/>
            <color rgb="FF000000"/>
            <rFont val="Verdana"/>
          </rPr>
          <t xml:space="preserve">Telus Annuaal Report 2013, p. 40. </t>
        </r>
      </text>
    </comment>
    <comment ref="I5" authorId="0" shapeId="0" xr:uid="{00000000-0006-0000-0300-00000F000000}">
      <text>
        <r>
          <rPr>
            <sz val="10"/>
            <color rgb="FF000000"/>
            <rFont val="Verdana"/>
          </rPr>
          <t>Telus Annual Report 2013, p. 40</t>
        </r>
      </text>
    </comment>
    <comment ref="J5" authorId="0" shapeId="0" xr:uid="{00000000-0006-0000-0300-000010000000}">
      <text>
        <r>
          <rPr>
            <sz val="10"/>
            <color rgb="FF000000"/>
            <rFont val="Verdana"/>
          </rPr>
          <t>Telus Annual Report 2013, p. 40</t>
        </r>
      </text>
    </comment>
    <comment ref="K5" authorId="0" shapeId="0" xr:uid="{00000000-0006-0000-0300-000011000000}">
      <text>
        <r>
          <rPr>
            <sz val="10"/>
            <color rgb="FF000000"/>
            <rFont val="Verdana"/>
          </rPr>
          <t>Telus Annual Report 2013, p. 40</t>
        </r>
      </text>
    </comment>
    <comment ref="L5" authorId="0" shapeId="0" xr:uid="{00000000-0006-0000-0300-000012000000}">
      <text>
        <r>
          <rPr>
            <sz val="10"/>
            <color rgb="FF000000"/>
            <rFont val="Verdana"/>
          </rPr>
          <t xml:space="preserve">Telus Annual Report 2013, p. 40
</t>
        </r>
      </text>
    </comment>
    <comment ref="E6" authorId="0" shapeId="0" xr:uid="{00000000-0006-0000-0300-000013000000}">
      <text>
        <r>
          <rPr>
            <sz val="10"/>
            <color rgb="FF000000"/>
            <rFont val="Verdana"/>
          </rPr>
          <t>Microcell, AR 1997, p. 20.</t>
        </r>
      </text>
    </comment>
    <comment ref="F6" authorId="0" shapeId="0" xr:uid="{00000000-0006-0000-0300-000014000000}">
      <text>
        <r>
          <rPr>
            <sz val="10"/>
            <color rgb="FF000000"/>
            <rFont val="Verdana"/>
          </rPr>
          <t xml:space="preserve">Telus acquired Clearnet in 2000. A year earlier, Clearnet's revenues were $353.5 million Clearnet, AR 1999, p. 9. Telus notes in its 2000 Annual Report that 53% of its y-o-y revenue growth is organic, implying that the remainder, i.e. $264 million, is from its acquisition of Clearnet (p. 3). This was equal to rougly 4.9% market share at the time. </t>
        </r>
      </text>
    </comment>
    <comment ref="B7" authorId="0" shapeId="0" xr:uid="{00000000-0006-0000-0300-000015000000}">
      <text>
        <r>
          <rPr>
            <sz val="10"/>
            <color rgb="FF000000"/>
            <rFont val="Verdana"/>
          </rPr>
          <t xml:space="preserve">BCE, A/R 2013, pp. 53+72.
</t>
        </r>
      </text>
    </comment>
    <comment ref="F7" authorId="0" shapeId="0" xr:uid="{00000000-0006-0000-0300-000016000000}">
      <text>
        <r>
          <rPr>
            <sz val="10"/>
            <color rgb="FF000000"/>
            <rFont val="Verdana"/>
          </rPr>
          <t xml:space="preserve">LR:
BCE Annual Report, 2000 p 15 + Bell Aliant AR 2001, p. 50, note 18. </t>
        </r>
      </text>
    </comment>
    <comment ref="G7" authorId="0" shapeId="0" xr:uid="{00000000-0006-0000-0300-000017000000}">
      <text>
        <r>
          <rPr>
            <sz val="10"/>
            <color rgb="FF000000"/>
            <rFont val="Verdana"/>
          </rPr>
          <t>LR:
BCE Annual Report 2004, p.56 + Bell Aliant, 2004, p. 31.</t>
        </r>
      </text>
    </comment>
    <comment ref="H7" authorId="0" shapeId="0" xr:uid="{00000000-0006-0000-0300-000018000000}">
      <text>
        <r>
          <rPr>
            <sz val="10"/>
            <color rgb="FF000000"/>
            <rFont val="Verdana"/>
          </rPr>
          <t>LR:
BCE Annual Report 2008, p.9 + p. 45</t>
        </r>
      </text>
    </comment>
    <comment ref="I7" authorId="0" shapeId="0" xr:uid="{00000000-0006-0000-0300-000019000000}">
      <text>
        <r>
          <rPr>
            <sz val="10"/>
            <color rgb="FF000000"/>
            <rFont val="Verdana"/>
          </rPr>
          <t>LR:
BCE Annual Report 2010, pp. 44-47.</t>
        </r>
      </text>
    </comment>
    <comment ref="J7" authorId="0" shapeId="0" xr:uid="{00000000-0006-0000-0300-00001A000000}">
      <text>
        <r>
          <rPr>
            <sz val="10"/>
            <color rgb="FF000000"/>
            <rFont val="Verdana"/>
          </rPr>
          <t>LR:
BCE Annual Report 2011 pp. 44&amp;47.</t>
        </r>
      </text>
    </comment>
    <comment ref="K7" authorId="0" shapeId="0" xr:uid="{00000000-0006-0000-0300-00001B000000}">
      <text>
        <r>
          <rPr>
            <sz val="10"/>
            <color rgb="FF000000"/>
            <rFont val="Verdana"/>
          </rPr>
          <t>LR:
BCE Annual Report 2013, pp. 53+72.</t>
        </r>
      </text>
    </comment>
    <comment ref="L7" authorId="0" shapeId="0" xr:uid="{00000000-0006-0000-0300-00001C000000}">
      <text>
        <r>
          <rPr>
            <sz val="10"/>
            <color rgb="FF000000"/>
            <rFont val="Verdana"/>
          </rPr>
          <t xml:space="preserve">BCE, A/R 2013, pp. 53+72.
</t>
        </r>
      </text>
    </comment>
    <comment ref="F8" authorId="0" shapeId="0" xr:uid="{00000000-0006-0000-0300-00001D000000}">
      <text>
        <r>
          <rPr>
            <sz val="10"/>
            <color rgb="FF000000"/>
            <rFont val="Verdana"/>
          </rPr>
          <t>Brian Wilkinson:
BCE, A/R 2013, p. 53.</t>
        </r>
      </text>
    </comment>
    <comment ref="G8" authorId="0" shapeId="0" xr:uid="{00000000-0006-0000-0300-00001E000000}">
      <text>
        <r>
          <rPr>
            <sz val="10"/>
            <color rgb="FF000000"/>
            <rFont val="Verdana"/>
          </rPr>
          <t>Brian Wilkinson:
BCE, AR 2004, p. 56.</t>
        </r>
      </text>
    </comment>
    <comment ref="H8" authorId="0" shapeId="0" xr:uid="{00000000-0006-0000-0300-00001F000000}">
      <text>
        <r>
          <rPr>
            <sz val="10"/>
            <color rgb="FF000000"/>
            <rFont val="Verdana"/>
          </rPr>
          <t xml:space="preserve">BCE Annual Report 2008, p. 39. </t>
        </r>
      </text>
    </comment>
    <comment ref="I8" authorId="0" shapeId="0" xr:uid="{00000000-0006-0000-0300-000020000000}">
      <text>
        <r>
          <rPr>
            <sz val="10"/>
            <color rgb="FF000000"/>
            <rFont val="Verdana"/>
          </rPr>
          <t>Brian Wilkinson:
BCE A/R  2011 , p. 44.</t>
        </r>
      </text>
    </comment>
    <comment ref="J8" authorId="0" shapeId="0" xr:uid="{00000000-0006-0000-0300-000021000000}">
      <text>
        <r>
          <rPr>
            <sz val="10"/>
            <color rgb="FF000000"/>
            <rFont val="Verdana"/>
          </rPr>
          <t>Brian Wilkinson:
BCE  A/R 2011, p. 44.</t>
        </r>
      </text>
    </comment>
    <comment ref="K8" authorId="0" shapeId="0" xr:uid="{00000000-0006-0000-0300-000022000000}">
      <text>
        <r>
          <rPr>
            <sz val="10"/>
            <color rgb="FF000000"/>
            <rFont val="Verdana"/>
          </rPr>
          <t xml:space="preserve">BCE, A/R 2013, p. 53.
</t>
        </r>
      </text>
    </comment>
    <comment ref="L8" authorId="0" shapeId="0" xr:uid="{00000000-0006-0000-0300-000023000000}">
      <text>
        <r>
          <rPr>
            <sz val="10"/>
            <color rgb="FF000000"/>
            <rFont val="Verdana"/>
          </rPr>
          <t>Brian Wilkinson:
BCE, A/R 2013, p. 53.</t>
        </r>
      </text>
    </comment>
    <comment ref="F9" authorId="0" shapeId="0" xr:uid="{00000000-0006-0000-0300-000024000000}">
      <text>
        <r>
          <rPr>
            <sz val="10"/>
            <color rgb="FF000000"/>
            <rFont val="Verdana"/>
          </rPr>
          <t xml:space="preserve">BCE A/R 2013, p. 72
</t>
        </r>
      </text>
    </comment>
    <comment ref="G9" authorId="0" shapeId="0" xr:uid="{00000000-0006-0000-0300-000025000000}">
      <text>
        <r>
          <rPr>
            <sz val="10"/>
            <color rgb="FF000000"/>
            <rFont val="Verdana"/>
          </rPr>
          <t xml:space="preserve">Bell Aliant, 2004, p. 31.
</t>
        </r>
      </text>
    </comment>
    <comment ref="H9" authorId="0" shapeId="0" xr:uid="{00000000-0006-0000-0300-000026000000}">
      <text>
        <r>
          <rPr>
            <sz val="10"/>
            <color rgb="FF000000"/>
            <rFont val="Verdana"/>
          </rPr>
          <t xml:space="preserve">BCE Annual Report 2008, p. 45. The significant drop in revenues at Bell Aliant between 2004 and 2008 reflects corporate reorganization that took place in 2006 when Bell Aliant's wireless and "DownEast Mobility" retail stores were sold to Bell Canada. Basically, Bell Canada and Bell Aliant traded the latter's substantial maritime wireless operations for a series of small regional operations in Ontario and Quebec (BCE,2006, p. 75).   
</t>
        </r>
      </text>
    </comment>
    <comment ref="I9" authorId="0" shapeId="0" xr:uid="{00000000-0006-0000-0300-000027000000}">
      <text>
        <r>
          <rPr>
            <sz val="10"/>
            <color rgb="FF000000"/>
            <rFont val="Verdana"/>
          </rPr>
          <t>Brian Wilkinson:
BCE, 2011 AR, p. 47.</t>
        </r>
      </text>
    </comment>
    <comment ref="J9" authorId="0" shapeId="0" xr:uid="{00000000-0006-0000-0300-000028000000}">
      <text>
        <r>
          <rPr>
            <sz val="10"/>
            <color rgb="FF000000"/>
            <rFont val="Verdana"/>
          </rPr>
          <t>Brian Wilkinson:
BCE, AR 2011, p. 47</t>
        </r>
      </text>
    </comment>
    <comment ref="K9" authorId="0" shapeId="0" xr:uid="{00000000-0006-0000-0300-000029000000}">
      <text>
        <r>
          <rPr>
            <sz val="10"/>
            <color rgb="FF000000"/>
            <rFont val="Verdana"/>
          </rPr>
          <t xml:space="preserve">BCE A/R 2013, p. 72.
</t>
        </r>
      </text>
    </comment>
    <comment ref="L9" authorId="0" shapeId="0" xr:uid="{00000000-0006-0000-0300-00002A000000}">
      <text>
        <r>
          <rPr>
            <sz val="10"/>
            <color rgb="FF000000"/>
            <rFont val="Verdana"/>
          </rPr>
          <t xml:space="preserve">BCE A/R 2013, p. 72
</t>
        </r>
      </text>
    </comment>
    <comment ref="F10" authorId="0" shapeId="0" xr:uid="{00000000-0006-0000-0300-00002B000000}">
      <text>
        <r>
          <rPr>
            <sz val="10"/>
            <color rgb="FF000000"/>
            <rFont val="Verdana"/>
          </rPr>
          <t>Brian Wilkinson:.
SaskTel, AR 2013, p. 36</t>
        </r>
      </text>
    </comment>
    <comment ref="G10" authorId="0" shapeId="0" xr:uid="{00000000-0006-0000-0300-00002C000000}">
      <text>
        <r>
          <rPr>
            <sz val="10"/>
            <color rgb="FF000000"/>
            <rFont val="Verdana"/>
          </rPr>
          <t>SaskTel, AR 2005, p. 27.</t>
        </r>
      </text>
    </comment>
    <comment ref="H10" authorId="0" shapeId="0" xr:uid="{00000000-0006-0000-0300-00002D000000}">
      <text>
        <r>
          <rPr>
            <sz val="10"/>
            <color rgb="FF000000"/>
            <rFont val="Verdana"/>
          </rPr>
          <t>SaskTel, AR 2009, p. 33.</t>
        </r>
      </text>
    </comment>
    <comment ref="I10" authorId="0" shapeId="0" xr:uid="{00000000-0006-0000-0300-00002E000000}">
      <text>
        <r>
          <rPr>
            <sz val="10"/>
            <color rgb="FF000000"/>
            <rFont val="Verdana"/>
          </rPr>
          <t xml:space="preserve">LR:
SaskTel Annual Report 2010, p.30
</t>
        </r>
      </text>
    </comment>
    <comment ref="J10" authorId="0" shapeId="0" xr:uid="{00000000-0006-0000-0300-00002F000000}">
      <text>
        <r>
          <rPr>
            <sz val="10"/>
            <color rgb="FF000000"/>
            <rFont val="Verdana"/>
          </rPr>
          <t>LR:
SaskTel Annual Report, 2012 p.30</t>
        </r>
      </text>
    </comment>
    <comment ref="K10" authorId="0" shapeId="0" xr:uid="{00000000-0006-0000-0300-000030000000}">
      <text>
        <r>
          <rPr>
            <sz val="10"/>
            <color rgb="FF000000"/>
            <rFont val="Verdana"/>
          </rPr>
          <t>LR:
SaskTel Annual Report, 2012 p.30</t>
        </r>
      </text>
    </comment>
    <comment ref="L10" authorId="0" shapeId="0" xr:uid="{00000000-0006-0000-0300-000031000000}">
      <text>
        <r>
          <rPr>
            <sz val="10"/>
            <color rgb="FF000000"/>
            <rFont val="Verdana"/>
          </rPr>
          <t>Brian Wilkinson:.
SaskTel, AR 2013, p. 36</t>
        </r>
      </text>
    </comment>
    <comment ref="F11" authorId="0" shapeId="0" xr:uid="{00000000-0006-0000-0300-000032000000}">
      <text>
        <r>
          <rPr>
            <sz val="10"/>
            <color rgb="FF000000"/>
            <rFont val="Verdana"/>
          </rPr>
          <t xml:space="preserve">MTS, A/R 2013, p. 2. 
</t>
        </r>
      </text>
    </comment>
    <comment ref="G11" authorId="0" shapeId="0" xr:uid="{00000000-0006-0000-0300-000033000000}">
      <text>
        <r>
          <rPr>
            <sz val="10"/>
            <color rgb="FF000000"/>
            <rFont val="Verdana"/>
          </rPr>
          <t xml:space="preserve">MTS AR 2005, p. 22.
</t>
        </r>
      </text>
    </comment>
    <comment ref="I11" authorId="0" shapeId="0" xr:uid="{00000000-0006-0000-0300-000034000000}">
      <text>
        <r>
          <rPr>
            <sz val="10"/>
            <color rgb="FF000000"/>
            <rFont val="Verdana"/>
          </rPr>
          <t>LR:
MTS Annual Report, 2011; p.15</t>
        </r>
      </text>
    </comment>
    <comment ref="J11" authorId="0" shapeId="0" xr:uid="{00000000-0006-0000-0300-000035000000}">
      <text>
        <r>
          <rPr>
            <sz val="10"/>
            <color rgb="FF000000"/>
            <rFont val="Verdana"/>
          </rPr>
          <t>LR:
MTS Annual Report 2011, p.15</t>
        </r>
      </text>
    </comment>
    <comment ref="K11" authorId="0" shapeId="0" xr:uid="{00000000-0006-0000-0300-000036000000}">
      <text>
        <r>
          <rPr>
            <sz val="10"/>
            <color rgb="FF000000"/>
            <rFont val="Verdana"/>
          </rPr>
          <t>LR:
MTS Annual Report, 2012 p.3</t>
        </r>
      </text>
    </comment>
    <comment ref="L11" authorId="0" shapeId="0" xr:uid="{00000000-0006-0000-0300-000037000000}">
      <text>
        <r>
          <rPr>
            <sz val="10"/>
            <color rgb="FF000000"/>
            <rFont val="Verdana"/>
          </rPr>
          <t xml:space="preserve">MTS, A/R 2013, p. 2. 
</t>
        </r>
      </text>
    </comment>
    <comment ref="H12" authorId="0" shapeId="0" xr:uid="{00000000-0006-0000-0300-000038000000}">
      <text>
        <r>
          <rPr>
            <sz val="10"/>
            <color rgb="FF000000"/>
            <rFont val="Verdana"/>
          </rPr>
          <t xml:space="preserve">Quebecor Financial Review 2013, p. 13.
</t>
        </r>
      </text>
    </comment>
    <comment ref="J12" authorId="0" shapeId="0" xr:uid="{00000000-0006-0000-0300-000039000000}">
      <text>
        <r>
          <rPr>
            <sz val="10"/>
            <color rgb="FF000000"/>
            <rFont val="Verdana"/>
          </rPr>
          <t xml:space="preserve">Quebecor Management Discussion and Analysis, 2012, p. 11.http://www.quebecor.com/sites/default/files/2012Q4/MDA_QI_Q4_2012Ang_FINAL.pdf
</t>
        </r>
      </text>
    </comment>
    <comment ref="K12" authorId="0" shapeId="0" xr:uid="{00000000-0006-0000-0300-00003A000000}">
      <text>
        <r>
          <rPr>
            <sz val="10"/>
            <color rgb="FF000000"/>
            <rFont val="Verdana"/>
          </rPr>
          <t xml:space="preserve">Brian Wilkinson: Quebecor Management Discussion and Analysis, 2012, p. 11.http://www.quebecor.com/sites/default/files/2012Q4/MDA_QI_Q4_2012Ang_FINAL.pdf
</t>
        </r>
      </text>
    </comment>
    <comment ref="L12" authorId="0" shapeId="0" xr:uid="{00000000-0006-0000-0300-00003B000000}">
      <text>
        <r>
          <rPr>
            <sz val="10"/>
            <color rgb="FF000000"/>
            <rFont val="Verdana"/>
          </rPr>
          <t xml:space="preserve">Quebecor Financial Review 2013, p. 13.
</t>
        </r>
      </text>
    </comment>
    <comment ref="I14" authorId="0" shapeId="0" xr:uid="{00000000-0006-0000-0300-00003C000000}">
      <text>
        <r>
          <rPr>
            <sz val="10"/>
            <color rgb="FF000000"/>
            <rFont val="Verdana"/>
          </rPr>
          <t>676,000 subs * $29.10 ARPU. Source: Company.</t>
        </r>
      </text>
    </comment>
    <comment ref="J14" authorId="0" shapeId="0" xr:uid="{00000000-0006-0000-0300-00003D000000}">
      <text>
        <r>
          <rPr>
            <sz val="10"/>
            <color rgb="FF000000"/>
            <rFont val="Verdana"/>
          </rPr>
          <t xml:space="preserve">403,000 subs * $27 ARPU. Source: Company.
</t>
        </r>
      </text>
    </comment>
    <comment ref="K14" authorId="0" shapeId="0" xr:uid="{00000000-0006-0000-0300-00003E000000}">
      <text>
        <r>
          <rPr>
            <sz val="10"/>
            <color rgb="FF000000"/>
            <rFont val="Verdana"/>
          </rPr>
          <t>590,000 subs * $27.80 ARPU. Source: Company.</t>
        </r>
      </text>
    </comment>
    <comment ref="L14" authorId="0" shapeId="0" xr:uid="{00000000-0006-0000-0300-00003F000000}">
      <text>
        <r>
          <rPr>
            <sz val="10"/>
            <color rgb="FF000000"/>
            <rFont val="Verdana"/>
          </rPr>
          <t>676,000 subs * $29.10 ARPU. Source: Company.</t>
        </r>
      </text>
    </comment>
    <comment ref="I15" authorId="0" shapeId="0" xr:uid="{00000000-0006-0000-0300-000040000000}">
      <text>
        <r>
          <rPr>
            <sz val="10"/>
            <color rgb="FF000000"/>
            <rFont val="Verdana"/>
          </rPr>
          <t xml:space="preserve">Estimate of 260,000 subs as of May 2014 -- similar to year end 2012 -- and ARPU of $27.50, i.e. same as 2012. http://business.financialpost.com/2014/03/28/telus-corp-to-shut-down-public-mobiles-network-and-move-260000-customers-to-main-network/?__lsa=c0e1-5e51
</t>
        </r>
      </text>
    </comment>
    <comment ref="J15" authorId="0" shapeId="0" xr:uid="{00000000-0006-0000-0300-000041000000}">
      <text>
        <r>
          <rPr>
            <sz val="10"/>
            <color rgb="FF000000"/>
            <rFont val="Verdana"/>
          </rPr>
          <t xml:space="preserve">199,000 subscribers and ARPU of $25.27. MobileSyrup http://mobilesyrup.com/2012/02/07/public-mobile-has-199000-subscribers/
</t>
        </r>
      </text>
    </comment>
    <comment ref="K15" authorId="0" shapeId="0" xr:uid="{00000000-0006-0000-0300-000042000000}">
      <text>
        <r>
          <rPr>
            <sz val="10"/>
            <color rgb="FF000000"/>
            <rFont val="Verdana"/>
          </rPr>
          <t xml:space="preserve">Public Mobile had an estimated 260,000  subscribers, or 229,500 adjusted for y-o-y growth, in 2012. Revenue based on ARPU estimate of $27.50, i.e. same figure as for Wind.
</t>
        </r>
      </text>
    </comment>
    <comment ref="L15" authorId="0" shapeId="0" xr:uid="{00000000-0006-0000-0300-000043000000}">
      <text>
        <r>
          <rPr>
            <sz val="10"/>
            <color rgb="FF000000"/>
            <rFont val="Verdana"/>
          </rPr>
          <t xml:space="preserve">Estimate of 260,000 subs as of May 2014 -- similar to year end 2012 -- and ARPU of $27.50, i.e. same as 2012. http://business.financialpost.com/2014/03/28/telus-corp-to-shut-down-public-mobiles-network-and-move-260000-customers-to-main-network/?__lsa=c0e1-5e51
</t>
        </r>
      </text>
    </comment>
    <comment ref="I16" authorId="0" shapeId="0" xr:uid="{00000000-0006-0000-0300-000044000000}">
      <text>
        <r>
          <rPr>
            <sz val="10"/>
            <color rgb="FF000000"/>
            <rFont val="Verdana"/>
          </rPr>
          <t>Estimate of 175,000 subs at year end, or 212,500 adjusted for y-o-y decline, and ARPU of $27.50, i.e. same as 2012. 
http://mobilesyrup.com/2013/12/16/mobilicity-is-expecting-to-end-2013-with-175000-active-customers/</t>
        </r>
      </text>
    </comment>
    <comment ref="J16" authorId="0" shapeId="0" xr:uid="{00000000-0006-0000-0300-000045000000}">
      <text>
        <r>
          <rPr>
            <sz val="10"/>
            <color rgb="FF000000"/>
            <rFont val="Verdana"/>
          </rPr>
          <t xml:space="preserve">Est of 187,000 subscribers + ARPU of $30. http://www.theglobeandmail.com/technology/tech-news/mobilicity-dubs-itself-fastest-growing-wireless-upstart/article546296/
</t>
        </r>
      </text>
    </comment>
    <comment ref="K16" authorId="0" shapeId="0" xr:uid="{00000000-0006-0000-0300-000046000000}">
      <text>
        <r>
          <rPr>
            <sz val="10"/>
            <color rgb="FF000000"/>
            <rFont val="Verdana"/>
          </rPr>
          <t xml:space="preserve">Mobilicity had an estimated 250,000 subscribers, or 218,500 when taking account of y-o-y growth, in 2012. Revenue based on ARPU estimate of $27.50, i.e. same figure as for Wind.
</t>
        </r>
      </text>
    </comment>
    <comment ref="L16" authorId="0" shapeId="0" xr:uid="{00000000-0006-0000-0300-000047000000}">
      <text>
        <r>
          <rPr>
            <sz val="10"/>
            <color rgb="FF000000"/>
            <rFont val="Verdana"/>
          </rPr>
          <t>Estimate of 175,000 subs at year end, or 212,500 adjusted for y-o-y decline, and ARPU of $27.50, i.e. same as 2012. 
http://mobilesyrup.com/2013/12/16/mobilicity-is-expecting-to-end-2013-with-175000-active-customers/</t>
        </r>
      </text>
    </comment>
    <comment ref="B22" authorId="0" shapeId="0" xr:uid="{00000000-0006-0000-0300-000048000000}">
      <text>
        <r>
          <rPr>
            <sz val="10"/>
            <color rgb="FF000000"/>
            <rFont val="Verdana"/>
          </rPr>
          <t>Estimated based on annual growth rate of 6.6% for 2011-2012, as cited in CRTC's CMR 2013, p. 158.</t>
        </r>
      </text>
    </comment>
    <comment ref="K22" authorId="0" shapeId="0" xr:uid="{00000000-0006-0000-0300-000049000000}">
      <text>
        <r>
          <rPr>
            <sz val="10"/>
            <color rgb="FF000000"/>
            <rFont val="Verdana"/>
          </rPr>
          <t>Dwayne Winseck:
ECRTC 2013 CMR p. 158</t>
        </r>
      </text>
    </comment>
    <comment ref="L22" authorId="0" shapeId="0" xr:uid="{00000000-0006-0000-0300-00004A000000}">
      <text>
        <r>
          <rPr>
            <sz val="10"/>
            <color rgb="FF000000"/>
            <rFont val="Verdana"/>
          </rPr>
          <t>Estimated based on annual growth rate of 6.6% for 2011-2012, as cited in CRTC's CMR 2013, p. 158.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J3" authorId="0" shapeId="0" xr:uid="{00000000-0006-0000-0400-000001000000}">
      <text>
        <r>
          <rPr>
            <sz val="10"/>
            <color rgb="FF000000"/>
            <rFont val="Verdana"/>
          </rPr>
          <t xml:space="preserve">3,297,025 subscribers. BCE AR 2014, p. 45. 2.3 million for Bell, 1 million for Bell Aliant. BCE AR 2014, p. 12. </t>
        </r>
      </text>
    </comment>
    <comment ref="K3" authorId="0" shapeId="0" xr:uid="{00000000-0006-0000-0400-000002000000}">
      <text>
        <r>
          <rPr>
            <sz val="10"/>
            <color rgb="FF000000"/>
            <rFont val="Verdana"/>
          </rPr>
          <t>BCE total HSIS subscribers = 3.4M (BCE AR 2015 p. 4). BK
Since BCE does not break out specific figures for Internet revenue, we use the average ARPU of competing companies (i.e. Rogers and Quebecor) as a proxy--$51.77/mo times 12 time BCE HSIS subs. Additionally, this year BCE stopped separately reporting for its Bell Canada and Aliant divisions.</t>
        </r>
      </text>
    </comment>
    <comment ref="L3" authorId="0" shapeId="0" xr:uid="{00000000-0006-0000-0400-000003000000}">
      <text>
        <r>
          <rPr>
            <sz val="10"/>
            <color rgb="FF000000"/>
            <rFont val="Verdana"/>
          </rPr>
          <t>BCE AR 2016 p 65
HSIS Subs = 3,476,562
Since BCE does not break out specific figures for Internet revenue, we use the average ARPU of competing companies (i.e. Rogers and Quebecor) as a proxy--$54.33/mo times 12 time BCE HSIS subs</t>
        </r>
      </text>
    </comment>
    <comment ref="B4" authorId="0" shapeId="0" xr:uid="{00000000-0006-0000-0400-000004000000}">
      <text>
        <r>
          <rPr>
            <sz val="10"/>
            <color rgb="FF000000"/>
            <rFont val="Verdana"/>
          </rPr>
          <t xml:space="preserve">Estimate based on total number of subscribers * estimated ARPU for 1997 of $11.42.
</t>
        </r>
      </text>
    </comment>
    <comment ref="C4" authorId="0" shapeId="0" xr:uid="{00000000-0006-0000-0400-000005000000}">
      <text>
        <r>
          <rPr>
            <sz val="10"/>
            <color rgb="FF000000"/>
            <rFont val="Verdana"/>
          </rPr>
          <t xml:space="preserve">Estimate based on * of subs (1,183,000) * Aliant's blended high-speed and dial up ARPU of $24.89 (Bell Aliant, AR 2000, p. 32).
</t>
        </r>
      </text>
    </comment>
    <comment ref="D4" authorId="0" shapeId="0" xr:uid="{00000000-0006-0000-0400-000006000000}">
      <text>
        <r>
          <rPr>
            <sz val="10"/>
            <color rgb="FF000000"/>
            <rFont val="Verdana"/>
          </rPr>
          <t xml:space="preserve">Estimate based on * of subs (2,551,000) * Aliant's blended high-speed and dial up ARPU of $24.89 (Bell Aliant, AR 2000, p. 32).
</t>
        </r>
      </text>
    </comment>
    <comment ref="E4" authorId="0" shapeId="0" xr:uid="{00000000-0006-0000-0400-000007000000}">
      <text>
        <r>
          <rPr>
            <sz val="10"/>
            <color rgb="FF000000"/>
            <rFont val="Verdana"/>
          </rPr>
          <t xml:space="preserve">Bell HSIA subscribers 1,851,800. BCE 2010 AR, p. 10. ARPU based on Bell Aliant figure of $36.01. Bell Aliant, AR 2009, p. 70 + estimated 353,300 dial up subscribers at ARPU of $21.52.
</t>
        </r>
      </text>
    </comment>
    <comment ref="F4" authorId="0" shapeId="0" xr:uid="{00000000-0006-0000-0400-000008000000}">
      <text>
        <r>
          <rPr>
            <sz val="10"/>
            <color rgb="FF000000"/>
            <rFont val="Verdana"/>
          </rPr>
          <t xml:space="preserve">Bell HSIA subscribers 2,097,300. BCE 2011 AR, p. 25. ARPU based on Bell Aliant figure of $47.16. Bell Aliant, AR 2010, p. 73 + estimated 242,700 dial up subscribers at ARPU of $21.86.
</t>
        </r>
      </text>
    </comment>
    <comment ref="G4" authorId="0" shapeId="0" xr:uid="{00000000-0006-0000-0400-000009000000}">
      <text>
        <r>
          <rPr>
            <sz val="10"/>
            <color rgb="FF000000"/>
            <rFont val="Verdana"/>
          </rPr>
          <t xml:space="preserve">Bell HSIA subscribers 2,112,800. BCE 2013 AR, p. 61. ARPU based on Bell Aliant figure of $42.48 Bell Aliant, AR 2013, p. 54 + estimated 201,500 dial up subscribers at ARPU of $23.37.
</t>
        </r>
      </text>
    </comment>
    <comment ref="H4" authorId="0" shapeId="0" xr:uid="{00000000-0006-0000-0400-00000A000000}">
      <text>
        <r>
          <rPr>
            <sz val="10"/>
            <color rgb="FF000000"/>
            <rFont val="Verdana"/>
          </rPr>
          <t xml:space="preserve">2,126,800 subscribers. BCE AR 2013, p. 61. ARPU of $44.91 from Bell Aliant AR 2012, p. 56 + estimated 167,200 dial up subscribers at ARPU of $19.58. 
</t>
        </r>
      </text>
    </comment>
    <comment ref="I4" authorId="0" shapeId="0" xr:uid="{00000000-0006-0000-0400-00000B000000}">
      <text>
        <r>
          <rPr>
            <sz val="10"/>
            <color rgb="FF000000"/>
            <rFont val="Verdana"/>
          </rPr>
          <t xml:space="preserve">Bell HSIA subscribers 2,184,543. BCE 2013 AR, p. 61. ARPU based on Bell Aliant figure of $47.16. Bell Aliant, AR 2013, p. 54+ estimated 138,800 dial up subscribers at ARPU of $19.44. 
</t>
        </r>
      </text>
    </comment>
    <comment ref="J4" authorId="0" shapeId="0" xr:uid="{00000000-0006-0000-0400-00000C000000}">
      <text>
        <r>
          <rPr>
            <sz val="10"/>
            <color rgb="FF000000"/>
            <rFont val="Verdana"/>
          </rPr>
          <t>2,287,489 subscribers * ARPU of $49.73 BCE AR 2014, p. 62. ARPU from Bell Aliant Supplement Investor Information, Q3 http://www.bell.aliant.ca/english/ir/pdf/2014-Q3/2014_Q3_Supplemental.pdf</t>
        </r>
      </text>
    </comment>
    <comment ref="C5" authorId="0" shapeId="0" xr:uid="{00000000-0006-0000-0400-00000D000000}">
      <text>
        <r>
          <rPr>
            <sz val="10"/>
            <color rgb="FF000000"/>
            <rFont val="Verdana"/>
          </rPr>
          <t xml:space="preserve">Bell Aliant, AR 2000, p. 32.
</t>
        </r>
      </text>
    </comment>
    <comment ref="D5" authorId="0" shapeId="0" xr:uid="{00000000-0006-0000-0400-00000E000000}">
      <text>
        <r>
          <rPr>
            <sz val="10"/>
            <color rgb="FF000000"/>
            <rFont val="Verdana"/>
          </rPr>
          <t>Bell Aliant, AR 2004, p. 2.
Clear statement of total $.</t>
        </r>
      </text>
    </comment>
    <comment ref="E5" authorId="0" shapeId="0" xr:uid="{00000000-0006-0000-0400-00000F000000}">
      <text>
        <r>
          <rPr>
            <sz val="10"/>
            <color rgb="FF000000"/>
            <rFont val="Verdana"/>
          </rPr>
          <t xml:space="preserve">762,000 subscribers.Bell Aliant Supplemental Financial Information 4th Quarter 2009, p. 8. http://bellaliant.ca/english/ir/pdf/2009_Q4_supplemental.pdf
</t>
        </r>
      </text>
    </comment>
    <comment ref="F5" authorId="0" shapeId="0" xr:uid="{00000000-0006-0000-0400-000010000000}">
      <text>
        <r>
          <rPr>
            <sz val="10"/>
            <color rgb="FF000000"/>
            <rFont val="Verdana"/>
          </rPr>
          <t xml:space="preserve">Bell Aliant Supplemental Financial Information 4th Quarter 2011, p. 8. http://bellaliant.ca/english/ir/pdf/2011]_Q4_supplemental.pdf
</t>
        </r>
      </text>
    </comment>
    <comment ref="G5" authorId="0" shapeId="0" xr:uid="{00000000-0006-0000-0400-000011000000}">
      <text>
        <r>
          <rPr>
            <sz val="10"/>
            <color rgb="FF000000"/>
            <rFont val="Verdana"/>
          </rPr>
          <t>895,500 subscribers. Bell Aliant Supplemental Financial Information 4th Quarter 2012, p. 8. http://bellaliant.ca/english/ir/pdf/2012_Q4_supplemental.pdf</t>
        </r>
      </text>
    </comment>
    <comment ref="H5" authorId="0" shapeId="0" xr:uid="{00000000-0006-0000-0400-000012000000}">
      <text>
        <r>
          <rPr>
            <sz val="10"/>
            <color rgb="FF000000"/>
            <rFont val="Verdana"/>
          </rPr>
          <t xml:space="preserve">918,414 subscribers. BCE AR 2013, p. 72. Bell Aliant Supplemental Financial Information 4th Quarter 2012, p. 8. http://bellaliant.ca/english/ir/pdf/2012_Q4_supplemental.pdf
</t>
        </r>
      </text>
    </comment>
    <comment ref="I5" authorId="0" shapeId="0" xr:uid="{00000000-0006-0000-0400-000013000000}">
      <text>
        <r>
          <rPr>
            <sz val="10"/>
            <color rgb="FF000000"/>
            <rFont val="Verdana"/>
          </rPr>
          <t xml:space="preserve">952,093 subscribers. BCE 2013 AR, p. 71. ARPU = $47.16. Bell Aliant, AR 2013, p. 54
</t>
        </r>
      </text>
    </comment>
    <comment ref="J5" authorId="0" shapeId="0" xr:uid="{00000000-0006-0000-0400-000014000000}">
      <text>
        <r>
          <rPr>
            <sz val="10"/>
            <color rgb="FF000000"/>
            <rFont val="Verdana"/>
          </rPr>
          <t>1,009,537 subscribers * ARPU of $49.73/mo. Subscriber numbers from BCE AR 2014, p. 62; ARPU from Bell Aliant Supplement Investor Information, Q3 http://www.bell.aliant.ca/english/ir/pdf/2014-Q3/2014_Q3_Supplemental.pdf</t>
        </r>
      </text>
    </comment>
    <comment ref="C10" authorId="0" shapeId="0" xr:uid="{00000000-0006-0000-0400-000015000000}">
      <text>
        <r>
          <rPr>
            <sz val="10"/>
            <color rgb="FF000000"/>
            <rFont val="Verdana"/>
          </rPr>
          <t>Rogers, AR 2001, p. 23.</t>
        </r>
      </text>
    </comment>
    <comment ref="D10" authorId="0" shapeId="0" xr:uid="{00000000-0006-0000-0400-000016000000}">
      <text>
        <r>
          <rPr>
            <sz val="10"/>
            <color rgb="FF000000"/>
            <rFont val="Verdana"/>
          </rPr>
          <t>Rogers, AR 2004, p. 35.</t>
        </r>
      </text>
    </comment>
    <comment ref="E10" authorId="0" shapeId="0" xr:uid="{00000000-0006-0000-0400-000017000000}">
      <text>
        <r>
          <rPr>
            <sz val="10"/>
            <color rgb="FF000000"/>
            <rFont val="Verdana"/>
          </rPr>
          <t>LR:
Rogers Annual Report, 2009 p.35</t>
        </r>
      </text>
    </comment>
    <comment ref="F10" authorId="0" shapeId="0" xr:uid="{00000000-0006-0000-0400-000018000000}">
      <text>
        <r>
          <rPr>
            <sz val="10"/>
            <color rgb="FF000000"/>
            <rFont val="Verdana"/>
          </rPr>
          <t xml:space="preserve">Rogers, AR 2010, p. 35.
</t>
        </r>
      </text>
    </comment>
    <comment ref="G10" authorId="0" shapeId="0" xr:uid="{00000000-0006-0000-0400-000019000000}">
      <text>
        <r>
          <rPr>
            <sz val="10"/>
            <color rgb="FF000000"/>
            <rFont val="Verdana"/>
          </rPr>
          <t xml:space="preserve">LR:
Rogers Annual Report 2012, p. 39. 
</t>
        </r>
      </text>
    </comment>
    <comment ref="H10" authorId="0" shapeId="0" xr:uid="{00000000-0006-0000-0400-00001A000000}">
      <text>
        <r>
          <rPr>
            <sz val="10"/>
            <color rgb="FF000000"/>
            <rFont val="Verdana"/>
          </rPr>
          <t>Dwayne Winseck:
Rogers Annual Report 2012, p. 39.</t>
        </r>
      </text>
    </comment>
    <comment ref="I10" authorId="0" shapeId="0" xr:uid="{00000000-0006-0000-0400-00001B000000}">
      <text>
        <r>
          <rPr>
            <sz val="10"/>
            <color rgb="FF000000"/>
            <rFont val="Verdana"/>
          </rPr>
          <t xml:space="preserve">Rogers AR 2013, p. 43. 
</t>
        </r>
      </text>
    </comment>
    <comment ref="J10" authorId="0" shapeId="0" xr:uid="{00000000-0006-0000-0400-00001C000000}">
      <text>
        <r>
          <rPr>
            <sz val="10"/>
            <color rgb="FF000000"/>
            <rFont val="Verdana"/>
          </rPr>
          <t>Rogers A/R 2014, p. 46. ARPU = $51.59.</t>
        </r>
      </text>
    </comment>
    <comment ref="K10" authorId="0" shapeId="0" xr:uid="{00000000-0006-0000-0400-00001D000000}">
      <text>
        <r>
          <rPr>
            <sz val="10"/>
            <color rgb="FF000000"/>
            <rFont val="Verdana"/>
          </rPr>
          <t xml:space="preserve">Rogers AR 2015 p. 45 BK
Total IS subs = 2,048,000 (p.2).
Gives Rogers IS ARPU = $54.65/mo. or $655.76/yr. </t>
        </r>
      </text>
    </comment>
    <comment ref="L10" authorId="0" shapeId="0" xr:uid="{00000000-0006-0000-0400-00001E000000}">
      <text>
        <r>
          <rPr>
            <sz val="10"/>
            <color rgb="FF000000"/>
            <rFont val="Verdana"/>
          </rPr>
          <t>Rogers AR 2016, p 50. BK
Total subscribers = 2,145,000
58.08 monthly ARPU
696.97 yearly</t>
        </r>
      </text>
    </comment>
    <comment ref="C11" authorId="0" shapeId="0" xr:uid="{00000000-0006-0000-0400-00001F000000}">
      <text>
        <r>
          <rPr>
            <sz val="10"/>
            <color rgb="FF000000"/>
            <rFont val="Verdana"/>
          </rPr>
          <t>Shaw AR 2001, p. 11</t>
        </r>
      </text>
    </comment>
    <comment ref="D11" authorId="0" shapeId="0" xr:uid="{00000000-0006-0000-0400-000020000000}">
      <text>
        <r>
          <rPr>
            <sz val="10"/>
            <color rgb="FF000000"/>
            <rFont val="Verdana"/>
          </rPr>
          <t xml:space="preserve">High speed internet subs of 1,020,938 (Shaw, AR 2004, p. 33) * avg of Rogers and Quebecor's ARPU ($35.30)
</t>
        </r>
      </text>
    </comment>
    <comment ref="E11" authorId="0" shapeId="0" xr:uid="{00000000-0006-0000-0400-000021000000}">
      <text>
        <r>
          <rPr>
            <sz val="10"/>
            <color rgb="FF000000"/>
            <rFont val="Verdana"/>
          </rPr>
          <t xml:space="preserve">High speed internet subs of 1,565,962 (Shaw, AR 2008, p. 37) * avg of Rogers and Quebecor's ARPU ($38.0)A/R 2008, p. 37
</t>
        </r>
      </text>
    </comment>
    <comment ref="F11" authorId="0" shapeId="0" xr:uid="{00000000-0006-0000-0400-000022000000}">
      <text>
        <r>
          <rPr>
            <sz val="10"/>
            <color rgb="FF000000"/>
            <rFont val="Verdana"/>
          </rPr>
          <t xml:space="preserve">High speed internet subs of 1,823,013 (Shaw, AR 2011, p. 57) * avg of Rogers and Quebecor's ARPU ($42.40).
</t>
        </r>
      </text>
    </comment>
    <comment ref="G11" authorId="0" shapeId="0" xr:uid="{00000000-0006-0000-0400-000023000000}">
      <text>
        <r>
          <rPr>
            <sz val="10"/>
            <color rgb="FF000000"/>
            <rFont val="Verdana"/>
          </rPr>
          <t>High speed internet subs of 1,877,231 (Shaw, AR 2011, p. 57) * avg of Rogers and Quebecor's ARPU ($43.35)</t>
        </r>
      </text>
    </comment>
    <comment ref="H11" authorId="0" shapeId="0" xr:uid="{00000000-0006-0000-0400-000024000000}">
      <text>
        <r>
          <rPr>
            <sz val="10"/>
            <color rgb="FF000000"/>
            <rFont val="Verdana"/>
          </rPr>
          <t>Dwayne High speed internet subs of 1862,473 (Shaw, AR 2013, p. 48) * avg of Rogers and Quebecor's ARPU ($45.50)</t>
        </r>
      </text>
    </comment>
    <comment ref="I11" authorId="0" shapeId="0" xr:uid="{00000000-0006-0000-0400-000025000000}">
      <text>
        <r>
          <rPr>
            <sz val="10"/>
            <color rgb="FF000000"/>
            <rFont val="Verdana"/>
          </rPr>
          <t xml:space="preserve">High speed internet subs of 1,890,506 (Shaw, AR 2013, p. 48) * avg of Rogers and Quebecor's ARPU ($48.67)
</t>
        </r>
      </text>
    </comment>
    <comment ref="J11" authorId="0" shapeId="0" xr:uid="{00000000-0006-0000-0400-000026000000}">
      <text>
        <r>
          <rPr>
            <sz val="10"/>
            <color rgb="FF000000"/>
            <rFont val="Verdana"/>
          </rPr>
          <t>BK Shaw HSIS subs 1,930,401 (Shaw AR 2014 p. 49) * Average Rogers &amp; Québecor ARPU ($49.33) * 12</t>
        </r>
      </text>
    </comment>
    <comment ref="K11" authorId="0" shapeId="0" xr:uid="{00000000-0006-0000-0400-000027000000}">
      <text>
        <r>
          <rPr>
            <sz val="10"/>
            <color rgb="FF000000"/>
            <rFont val="Verdana"/>
          </rPr>
          <t>Shaw HSIS subs = 1.95M 
Shaw AR 2015 p. 42. 
Shaw does not break out separate numbers for Internet revenue so we estimate this using total subscribers times average monthly ARPU of Rogers &amp; Quebecor ($51.77/mo) times 12.</t>
        </r>
      </text>
    </comment>
    <comment ref="L11" authorId="0" shapeId="0" xr:uid="{00000000-0006-0000-0400-000028000000}">
      <text>
        <r>
          <rPr>
            <sz val="10"/>
            <color rgb="FF000000"/>
            <rFont val="Verdana"/>
          </rPr>
          <t>Shaw Financial Report Q1 2017
p 9 BK
Consumer Internet subs = 1,981,606
(includes 177,000 business internet subs)
Shaw does not disclose revenue specific to Internet service so we estimate using an average of companies' ARPU for which such info is directly available, i.e. Rogers and Quebecor. 
$54.33/mo ARPU</t>
        </r>
      </text>
    </comment>
    <comment ref="B13" authorId="0" shapeId="0" xr:uid="{00000000-0006-0000-0400-000029000000}">
      <text>
        <r>
          <rPr>
            <sz val="10"/>
            <color rgb="FF000000"/>
            <rFont val="Verdana"/>
          </rPr>
          <t xml:space="preserve">Estimate based on total number of subscribers * estimated ARPU for 1997 of $11.42.
</t>
        </r>
      </text>
    </comment>
    <comment ref="C13" authorId="0" shapeId="0" xr:uid="{00000000-0006-0000-0400-00002A000000}">
      <text>
        <r>
          <rPr>
            <sz val="10"/>
            <color rgb="FF000000"/>
            <rFont val="Verdana"/>
          </rPr>
          <t xml:space="preserve">Estimate based on * of subs (569,192.6)(Telus's 2000 Annual Report, p. 41) * Aliant's blended high-speed and dial up ARPU of $24.89 (Bell Aliant, AR 2000, p. 32).
</t>
        </r>
      </text>
    </comment>
    <comment ref="D13" authorId="0" shapeId="0" xr:uid="{00000000-0006-0000-0400-00002B000000}">
      <text>
        <r>
          <rPr>
            <sz val="10"/>
            <color rgb="FF000000"/>
            <rFont val="Verdana"/>
          </rPr>
          <t xml:space="preserve">Estimate based on * of subs (1,031,413.7)(Telus 2004 Annual Report Financial Review, p. 12) * Aliant's blended high-speed and dial up ARPU of $30.54 (Bell Aliant, AR 2004, pp. 1-2).
</t>
        </r>
      </text>
    </comment>
    <comment ref="E13" authorId="0" shapeId="0" xr:uid="{00000000-0006-0000-0400-00002C000000}">
      <text>
        <r>
          <rPr>
            <sz val="10"/>
            <color rgb="FF000000"/>
            <rFont val="Verdana"/>
          </rPr>
          <t>1,096,000 high speed subscribers + 124 dial up subs (Telus 2011 Annual Report, p. 36) @ ARPU of $36.01 (Bell Aliant, AR 2009, p. 70. Dial up subs est. ARPU @ $19.58.
,</t>
        </r>
      </text>
    </comment>
    <comment ref="F13" authorId="0" shapeId="0" xr:uid="{00000000-0006-0000-0400-00002D000000}">
      <text>
        <r>
          <rPr>
            <sz val="10"/>
            <color rgb="FF000000"/>
            <rFont val="Verdana"/>
          </rPr>
          <t xml:space="preserve">1,167,000 high speed subscribers + 62,000 dial up subs (Telus 2011 Annual Report, p. 36) @ ARPU of $39.70 (Bell Aliant, AR 2010, p. 73). Dial up subs est. ARPU @ $21.86.
</t>
        </r>
      </text>
    </comment>
    <comment ref="G13" authorId="0" shapeId="0" xr:uid="{00000000-0006-0000-0400-00002E000000}">
      <text>
        <r>
          <rPr>
            <sz val="10"/>
            <color rgb="FF000000"/>
            <rFont val="Verdana"/>
          </rPr>
          <t xml:space="preserve">1,242,000 high speed subscribers + 44,000 dial up subs (Telus 2011 Annual Report, p. 36) @ ARPU of $42.38 (Bell Aliant, AR 2013, p. 54). Dial up subs est. ARPU @ $23.37.
</t>
        </r>
      </text>
    </comment>
    <comment ref="H13" authorId="0" shapeId="0" xr:uid="{00000000-0006-0000-0400-00002F000000}">
      <text>
        <r>
          <rPr>
            <sz val="10"/>
            <color rgb="FF000000"/>
            <rFont val="Verdana"/>
          </rPr>
          <t xml:space="preserve">1326,000 high speed subscribers + 33,000 dial up subs (Telus A/R 2012, p. 66) @ ARPU of $44.91 (Bell Aliant, AR 2013, p. 54). Dial up subs est. ARPU @ $19.58.
</t>
        </r>
      </text>
    </comment>
    <comment ref="I13" authorId="0" shapeId="0" xr:uid="{00000000-0006-0000-0400-000030000000}">
      <text>
        <r>
          <rPr>
            <sz val="10"/>
            <color rgb="FF000000"/>
            <rFont val="Verdana"/>
          </rPr>
          <t xml:space="preserve">1,395,000 high speed subscribers + 25,000 dial up subs (Telus A/R 2013, p. 41) @ ARPU of $47.16 (Bell Aliant, AR 2013, p. 54). Dial up subs est. ARPU @ $19.44.
</t>
        </r>
      </text>
    </comment>
    <comment ref="J13" authorId="0" shapeId="0" xr:uid="{00000000-0006-0000-0400-000031000000}">
      <text>
        <r>
          <rPr>
            <sz val="10"/>
            <color rgb="FF000000"/>
            <rFont val="Verdana"/>
          </rPr>
          <t>Telus HSIS subscribers = 1,475,000 (Telus AR 2014 p. 3) * Bell Aliant ARPU ($49.73) * 12</t>
        </r>
      </text>
    </comment>
    <comment ref="K13" authorId="0" shapeId="0" xr:uid="{00000000-0006-0000-0400-000032000000}">
      <text>
        <r>
          <rPr>
            <sz val="10"/>
            <color rgb="FF000000"/>
            <rFont val="Verdana"/>
          </rPr>
          <t>Telus IS subs = 1,566,000 AR 2015 p 36. Telus does not break out specific revenue figures for Internet service. We use average ARPU of Rogers &amp; Quebecor ($51.77) as a proxy to determine Telus' overall revenue.</t>
        </r>
      </text>
    </comment>
    <comment ref="L13" authorId="0" shapeId="0" xr:uid="{00000000-0006-0000-0400-000033000000}">
      <text>
        <r>
          <rPr>
            <sz val="10"/>
            <color rgb="FF000000"/>
            <rFont val="Verdana"/>
          </rPr>
          <t>TELUS AR 2016 p 7BK
 Telus had 1,655,000 internet subscribers at the end of 2016. It does not break out specific revenue figures for HSIS so this figure is estimated using the average of competitors'ARPU where info is directly available (i.e. Rogers and Videotron) @ $54.33 monthly</t>
        </r>
      </text>
    </comment>
    <comment ref="H14" authorId="0" shapeId="0" xr:uid="{00000000-0006-0000-0400-000034000000}">
      <text>
        <r>
          <rPr>
            <sz val="10"/>
            <color rgb="FF000000"/>
            <rFont val="Verdana"/>
          </rPr>
          <t>Dwayne Winseck:
Quebecor Management Discussion and Analysis, 2012, p. 11.http://www.quebecor.com/sites/default/files/2012Q4/MDA_QI_Q4_2012Ang_FINAL.pdf</t>
        </r>
      </text>
    </comment>
    <comment ref="I14" authorId="0" shapeId="0" xr:uid="{00000000-0006-0000-0400-000035000000}">
      <text>
        <r>
          <rPr>
            <sz val="10"/>
            <color rgb="FF000000"/>
            <rFont val="Verdana"/>
          </rPr>
          <t>Brian Wilkinson:
Quebecor Financial Review 2013 p 15</t>
        </r>
      </text>
    </comment>
    <comment ref="J14" authorId="0" shapeId="0" xr:uid="{00000000-0006-0000-0400-000036000000}">
      <text>
        <r>
          <rPr>
            <sz val="10"/>
            <color rgb="FF000000"/>
            <rFont val="Verdana"/>
          </rPr>
          <t>Quebecor Financial Review 2014, p 14. ARPU = $47.06.</t>
        </r>
      </text>
    </comment>
    <comment ref="K14" authorId="0" shapeId="0" xr:uid="{00000000-0006-0000-0400-000037000000}">
      <text>
        <r>
          <rPr>
            <sz val="10"/>
            <color rgb="FF000000"/>
            <rFont val="Verdana"/>
          </rPr>
          <t>Quebecor Financial Review 2015 p. 15
Internet subs = 1,568,200 (p.15). 
giving ARPU = $48.89/mo. or $586.70/yr.</t>
        </r>
      </text>
    </comment>
    <comment ref="L14" authorId="0" shapeId="0" xr:uid="{00000000-0006-0000-0400-000038000000}">
      <text>
        <r>
          <rPr>
            <sz val="10"/>
            <color rgb="FF000000"/>
            <rFont val="Verdana"/>
          </rPr>
          <t>QMI Financial Review 2016 p12 BK
HSIS Subs = 1,612,800
Arpu monthly = 50.57
Arpu yearly = 606.83</t>
        </r>
      </text>
    </comment>
    <comment ref="B15" authorId="0" shapeId="0" xr:uid="{00000000-0006-0000-0400-000039000000}">
      <text>
        <r>
          <rPr>
            <sz val="10"/>
            <color rgb="FF000000"/>
            <rFont val="Verdana"/>
          </rPr>
          <t xml:space="preserve">Estimate based on price of the cable companies' shared @Home service used to provide high speed internet access by cable in the late 1990s, i.e. * subscribers.
</t>
        </r>
      </text>
    </comment>
    <comment ref="C15" authorId="0" shapeId="0" xr:uid="{00000000-0006-0000-0400-00003A000000}">
      <text>
        <r>
          <rPr>
            <sz val="10"/>
            <color rgb="FF000000"/>
            <rFont val="Verdana"/>
          </rPr>
          <t xml:space="preserve">Estimate for Videotron before Quebecor acquisition at end of 2000 is based on # of subs (140,300) * ARPU of $35.46 for Rogers. Quebecor AR 2004, p. 10.
</t>
        </r>
      </text>
    </comment>
    <comment ref="B17" authorId="0" shapeId="0" xr:uid="{00000000-0006-0000-0400-00003B000000}">
      <text>
        <r>
          <rPr>
            <sz val="10"/>
            <color rgb="FF000000"/>
            <rFont val="Verdana"/>
          </rPr>
          <t xml:space="preserve">High speed internet subs of 6,900 (Cogeco, A/R 1997, pp. 41.42) * ARPU of $11.92.
</t>
        </r>
      </text>
    </comment>
    <comment ref="C17" authorId="0" shapeId="0" xr:uid="{00000000-0006-0000-0400-00003C000000}">
      <text>
        <r>
          <rPr>
            <sz val="10"/>
            <color rgb="FF000000"/>
            <rFont val="Verdana"/>
          </rPr>
          <t xml:space="preserve">High speed internet subs of 70,716 (Cogeco, A/R 2000, p. 40) * avg of Rogers and Quebecor's ARPU ($35.46).
</t>
        </r>
      </text>
    </comment>
    <comment ref="D17" authorId="0" shapeId="0" xr:uid="{00000000-0006-0000-0400-00003D000000}">
      <text>
        <r>
          <rPr>
            <sz val="10"/>
            <color rgb="FF000000"/>
            <rFont val="Verdana"/>
          </rPr>
          <t xml:space="preserve">High speed internet subs of 239,608 (Cogeco, A/R 2008, p. 73) * avg of Rogers and Quebecor's ARPU ($35.30).
</t>
        </r>
      </text>
    </comment>
    <comment ref="E17" authorId="0" shapeId="0" xr:uid="{00000000-0006-0000-0400-00003E000000}">
      <text>
        <r>
          <rPr>
            <sz val="10"/>
            <color rgb="FF000000"/>
            <rFont val="Verdana"/>
          </rPr>
          <t xml:space="preserve">High speed internet subs of 473467 (Cogeco, A/R 2008, p. 73) * avg of Rogers and Quebecor's ARPU ($36.01).
</t>
        </r>
      </text>
    </comment>
    <comment ref="F17" authorId="0" shapeId="0" xr:uid="{00000000-0006-0000-0400-00003F000000}">
      <text>
        <r>
          <rPr>
            <sz val="10"/>
            <color rgb="FF000000"/>
            <rFont val="Verdana"/>
          </rPr>
          <t xml:space="preserve">High speed internet subs of 559,057 (Cogeco, A/R 2011, p. 82) * avg of Rogers and Quebecor's ARPU ($39.70).
</t>
        </r>
      </text>
    </comment>
    <comment ref="G17" authorId="0" shapeId="0" xr:uid="{00000000-0006-0000-0400-000040000000}">
      <text>
        <r>
          <rPr>
            <sz val="10"/>
            <color rgb="FF000000"/>
            <rFont val="Verdana"/>
          </rPr>
          <t xml:space="preserve">High speed internet subs of 605,154 (Cogeco, A/R 2011, p. 82) * avg of Rogers and Quebecor's ARPU ($42.38).
</t>
        </r>
      </text>
    </comment>
    <comment ref="H17" authorId="0" shapeId="0" xr:uid="{00000000-0006-0000-0400-000041000000}">
      <text>
        <r>
          <rPr>
            <sz val="10"/>
            <color rgb="FF000000"/>
            <rFont val="Verdana"/>
          </rPr>
          <t xml:space="preserve">High speed internet subs of 640,455 (Cogeco, A/R 2013, p. 89) * avg of Rogers and Quebecor's ARPU ($44.91).
</t>
        </r>
      </text>
    </comment>
    <comment ref="I17" authorId="0" shapeId="0" xr:uid="{00000000-0006-0000-0400-000042000000}">
      <text>
        <r>
          <rPr>
            <sz val="10"/>
            <color rgb="FF000000"/>
            <rFont val="Verdana"/>
          </rPr>
          <t xml:space="preserve">High speed internet subs of 661,337 (Cogeco, A/R 2013, p. 89) * avg of Rogers and Quebecor's ARPU ($47.16). Detailed press release has 661,337 for the year. 
</t>
        </r>
      </text>
    </comment>
    <comment ref="J17" authorId="0" shapeId="0" xr:uid="{00000000-0006-0000-0400-000043000000}">
      <text>
        <r>
          <rPr>
            <sz val="10"/>
            <color rgb="FF000000"/>
            <rFont val="Verdana"/>
          </rPr>
          <t xml:space="preserve">High speed internet subs of 679,584 (Cogeco, A/R 2014, p. 89) * avg of Bell, Rogers and Quebecor's ARPU ($48.49). </t>
        </r>
      </text>
    </comment>
    <comment ref="K17" authorId="0" shapeId="0" xr:uid="{00000000-0006-0000-0400-000044000000}">
      <text>
        <r>
          <rPr>
            <sz val="10"/>
            <color rgb="FF000000"/>
            <rFont val="Verdana"/>
          </rPr>
          <t>Cogeco Cable AR 2015 p. 103 BK 
Canadian Internet subscribers = 704,555. Since Cogeco does not break out individual numbers for Internet service revenue, revenue was calculated using total subscribers * average ARPU of competing co.'s (i.e. Rogers &amp; Quebecor) of $51.77/mo.</t>
        </r>
      </text>
    </comment>
    <comment ref="L17" authorId="0" shapeId="0" xr:uid="{00000000-0006-0000-0400-000045000000}">
      <text>
        <r>
          <rPr>
            <sz val="10"/>
            <color rgb="FF000000"/>
            <rFont val="Verdana"/>
          </rPr>
          <t xml:space="preserve">Cogeco AR 2016 p. 26 BK
At year end, Cogeco had 733,701 Internet subscribers. Since they do not provide revenue specific to Internet, we use average of Rogers and Videotron's ARPU as proxy. </t>
        </r>
      </text>
    </comment>
    <comment ref="H18" authorId="0" shapeId="0" xr:uid="{00000000-0006-0000-0400-000046000000}">
      <text>
        <r>
          <rPr>
            <sz val="10"/>
            <color rgb="FF000000"/>
            <rFont val="Verdana"/>
          </rPr>
          <t xml:space="preserve">Dwayne Winseck: Estimate based on division of non-programming services between Internet access and telephone services based on average ratio of the split between such services for Rogers, Cogeco and QMI, i.e. 36.3% to telephone services from 2010-2012. I used Cogeco's ratio for split between these services for 2008, i.e. 28.2%.
</t>
        </r>
      </text>
    </comment>
    <comment ref="I18" authorId="0" shapeId="0" xr:uid="{00000000-0006-0000-0400-000047000000}">
      <text>
        <r>
          <rPr>
            <sz val="10"/>
            <color rgb="FF000000"/>
            <rFont val="Verdana"/>
          </rPr>
          <t xml:space="preserve">Estimate based on division of non-programming services identified in CRTC Aggregate Annual report between Internet access and telephone services based on average ratio of the split between such services for Rogers, Cogeco and QMI, i.e. 36.3% to telephone services from 2010-2012. 
</t>
        </r>
      </text>
    </comment>
    <comment ref="J18" authorId="0" shapeId="0" xr:uid="{00000000-0006-0000-0400-000048000000}">
      <text>
        <r>
          <rPr>
            <sz val="10"/>
            <color rgb="FF000000"/>
            <rFont val="Verdana"/>
          </rPr>
          <t xml:space="preserve">Estimate based on division of non-programming services identified in CRTC Aggregate Annual report between Internet access and telephone services based on average ratio of the split between such services for Rogers, Cogeco and QMI, i.e. 36.3% to telephone services from 2010-2012. </t>
        </r>
      </text>
    </comment>
    <comment ref="K18" authorId="0" shapeId="0" xr:uid="{00000000-0006-0000-0400-000049000000}">
      <text>
        <r>
          <rPr>
            <sz val="10"/>
            <color rgb="FF000000"/>
            <rFont val="Verdana"/>
          </rPr>
          <t xml:space="preserve">Estimate based on division of non-programming services identified in CRTC Aggregate Annual report between Internet access and telephone services based on average ratio of the split between such services for Rogers, Cogeco and QMI, i.e. 36.3% to telephone services from 2010-2012. </t>
        </r>
      </text>
    </comment>
    <comment ref="L18" authorId="0" shapeId="0" xr:uid="{00000000-0006-0000-0400-00004A000000}">
      <text>
        <r>
          <rPr>
            <sz val="10"/>
            <color rgb="FF000000"/>
            <rFont val="Verdana"/>
          </rPr>
          <t xml:space="preserve">Estimate based on division of non-programming services identified in CRTC Aggregate Annual report between Internet access and telephone services based on average ratio of the split between such services for Rogers, Cogeco and QMI, i.e. 36.3% to telephone services from 2010-2012. 
</t>
        </r>
      </text>
    </comment>
    <comment ref="B19" authorId="0" shapeId="0" xr:uid="{00000000-0006-0000-0400-00004B000000}">
      <text>
        <r>
          <rPr>
            <sz val="10"/>
            <color rgb="FF000000"/>
            <rFont val="Verdana"/>
          </rPr>
          <t xml:space="preserve">Estimate based on total number of subscribers * estimated ARPU for 1997 of $11.42.
</t>
        </r>
      </text>
    </comment>
    <comment ref="C19" authorId="0" shapeId="0" xr:uid="{00000000-0006-0000-0400-00004C000000}">
      <text>
        <r>
          <rPr>
            <sz val="10"/>
            <color rgb="FF000000"/>
            <rFont val="Verdana"/>
          </rPr>
          <t>Revenue estimate based on subscriber numbers (88,427) (Sasktel, A/R 2004, p. 31) * MTS ARPU $23.36 (MTS Annual Report 2004, p. 28).</t>
        </r>
      </text>
    </comment>
    <comment ref="D19" authorId="0" shapeId="0" xr:uid="{00000000-0006-0000-0400-00004D000000}">
      <text>
        <r>
          <rPr>
            <sz val="10"/>
            <color rgb="FF000000"/>
            <rFont val="Verdana"/>
          </rPr>
          <t>Revenue estimate based on subscriber numbers (162,646) (Sasktel, A/R 2004, p. 38) * MTS ARPU $26.19 (MTS Annual Report 2008, p. 21).</t>
        </r>
      </text>
    </comment>
    <comment ref="E19" authorId="0" shapeId="0" xr:uid="{00000000-0006-0000-0400-00004E000000}">
      <text>
        <r>
          <rPr>
            <sz val="10"/>
            <color rgb="FF000000"/>
            <rFont val="Verdana"/>
          </rPr>
          <t xml:space="preserve">Revenue estimate based on subscriber numbers (216,062) (Sasktel, A/R 2008, p. 46) * MTS ARPU $34.64 (MTS Annual Report, 2011. p. 3).
</t>
        </r>
      </text>
    </comment>
    <comment ref="F19" authorId="0" shapeId="0" xr:uid="{00000000-0006-0000-0400-00004F000000}">
      <text>
        <r>
          <rPr>
            <sz val="10"/>
            <color rgb="FF000000"/>
            <rFont val="Verdana"/>
          </rPr>
          <t xml:space="preserve">Revenue estimate based on subscriber numbers (243,054) (Sasktel, A/R 2013, p. 47) * MTS ARPU $39.58 (MTS Annual Report, 2011. p. 3).
</t>
        </r>
      </text>
    </comment>
    <comment ref="G19" authorId="0" shapeId="0" xr:uid="{00000000-0006-0000-0400-000050000000}">
      <text>
        <r>
          <rPr>
            <sz val="10"/>
            <color rgb="FF000000"/>
            <rFont val="Verdana"/>
          </rPr>
          <t xml:space="preserve">Revenue estimate based on subscriber numbers (246,472) (Sasktel, A/R 2013, p. 47) * MTS ARPU $42.16 (MTS Annual Report, 2011. p. 3).
</t>
        </r>
      </text>
    </comment>
    <comment ref="H19" authorId="0" shapeId="0" xr:uid="{00000000-0006-0000-0400-000051000000}">
      <text>
        <r>
          <rPr>
            <sz val="10"/>
            <color rgb="FF000000"/>
            <rFont val="Verdana"/>
          </rPr>
          <t>Revenue estimate based on subscriber numbers (250068) (Sasktel, A/R 2012, p. 31) * MTS ARPU $45.31 ( MTS Annual Information Form, Q4 2012 p. 6 and MTS News Release, "MTS Allstream reports fourth-quarter and full-year results, and announces 2013 financial outlook", p. 4).
,</t>
        </r>
      </text>
    </comment>
    <comment ref="I19" authorId="0" shapeId="0" xr:uid="{00000000-0006-0000-0400-000052000000}">
      <text>
        <r>
          <rPr>
            <sz val="10"/>
            <color rgb="FF000000"/>
            <rFont val="Verdana"/>
          </rPr>
          <t xml:space="preserve">Revenue estimate based on subscriber numbers (254,873) (Sasktel, A/R 2013, p. 47) * MTS ARPU $45.76 (MTS AR 2013, p. 11).
 </t>
        </r>
      </text>
    </comment>
    <comment ref="J19" authorId="0" shapeId="0" xr:uid="{00000000-0006-0000-0400-000053000000}">
      <text>
        <r>
          <rPr>
            <sz val="10"/>
            <color rgb="FF000000"/>
            <rFont val="Verdana"/>
          </rPr>
          <t>Revenue estimate based on HSIS subscriber numbers (258,547, Sasktel AR 2014 p. 57) * MTS ARPU ($45.56) *12</t>
        </r>
      </text>
    </comment>
    <comment ref="K19" authorId="0" shapeId="0" xr:uid="{00000000-0006-0000-0400-000054000000}">
      <text>
        <r>
          <rPr>
            <sz val="10"/>
            <color rgb="FF000000"/>
            <rFont val="Verdana"/>
          </rPr>
          <t>Sasktel AR 2015 p. 72. BK  HSIS subscribers = 266,237. Since Sasktel does not break out figures of Internet service revenue, we used MTS ARPU of $52.05/mo. to calculate overall revenue.</t>
        </r>
      </text>
    </comment>
    <comment ref="L19" authorId="0" shapeId="0" xr:uid="{00000000-0006-0000-0400-000055000000}">
      <text>
        <r>
          <rPr>
            <sz val="10"/>
            <color rgb="FF000000"/>
            <rFont val="Verdana"/>
          </rPr>
          <t>Sasktel AR 2016 p. 40 BK
 Sasktel had 275,381 HSIS subs at end of 2016. Using Rogers/Videotron average ARPU since those are the only directly available figures. (54.33)</t>
        </r>
      </text>
    </comment>
    <comment ref="C20" authorId="0" shapeId="0" xr:uid="{00000000-0006-0000-0400-000056000000}">
      <text>
        <r>
          <rPr>
            <sz val="10"/>
            <color rgb="FF000000"/>
            <rFont val="Verdana"/>
          </rPr>
          <t>Estimate based on 25,000k subscribers * ARPU of $40 / month. The number of subscribers is the average between the figure at the end of the year previous year and the current year, i.e. it assumes steady linear growth.</t>
        </r>
      </text>
    </comment>
    <comment ref="D20" authorId="0" shapeId="0" xr:uid="{00000000-0006-0000-0400-000057000000}">
      <text>
        <r>
          <rPr>
            <sz val="10"/>
            <color rgb="FF000000"/>
            <rFont val="Verdana"/>
          </rPr>
          <t>Estimate based on 50,000k subscribers * ARPU of $40 / month. The number of subscribers is the average between the figure at the end of the year previous year and the current year, i.e. it assumes steady linear growth.</t>
        </r>
      </text>
    </comment>
    <comment ref="E20" authorId="0" shapeId="0" xr:uid="{00000000-0006-0000-0400-000058000000}">
      <text>
        <r>
          <rPr>
            <sz val="10"/>
            <color rgb="FF000000"/>
            <rFont val="Verdana"/>
          </rPr>
          <t>Estimate based on 100,000k subscribers * ARPU of $50 / month. The number of subscribers is the average between the figure at the end of the year previous year and the current year, i.e. it assumes steady linear growth.</t>
        </r>
      </text>
    </comment>
    <comment ref="F20" authorId="0" shapeId="0" xr:uid="{00000000-0006-0000-0400-000059000000}">
      <text>
        <r>
          <rPr>
            <sz val="10"/>
            <color rgb="FF000000"/>
            <rFont val="Verdana"/>
          </rPr>
          <t>Estimate based on 125,000k subscribers * ARPU of $50 / month. The number of subscribers is the average between the figure at the end of the year previous year and the current year, i.e. it assumes steady linear growth.</t>
        </r>
      </text>
    </comment>
    <comment ref="G20" authorId="0" shapeId="0" xr:uid="{00000000-0006-0000-0400-00005A000000}">
      <text>
        <r>
          <rPr>
            <sz val="10"/>
            <color rgb="FF000000"/>
            <rFont val="Verdana"/>
          </rPr>
          <t>Estimate based on ARPU of $50/mo and 150k subscribers, as per http://www.theglobeandmail.com/globe-investor/shaw-xplornet-team-up-to-bundle-rural-delivery/article4098833/. The number of subscribers is the average between the figure at the end of the year previous year and the current year, i.e. it assumes steady linear growth.</t>
        </r>
      </text>
    </comment>
    <comment ref="H20" authorId="0" shapeId="0" xr:uid="{00000000-0006-0000-0400-00005B000000}">
      <text>
        <r>
          <rPr>
            <sz val="10"/>
            <color rgb="FF000000"/>
            <rFont val="Verdana"/>
          </rPr>
          <t>Estimate based on 175,000 subscribers -- average of 2011 and 2013 -- and $50 ARPU / month. The number of subscribers is the average between the figure at the end of the year previous year and the current year, i.e. oit assumes steady linear growth.</t>
        </r>
      </text>
    </comment>
    <comment ref="I20" authorId="0" shapeId="0" xr:uid="{00000000-0006-0000-0400-00005C000000}">
      <text>
        <r>
          <rPr>
            <sz val="10"/>
            <color rgb="FF000000"/>
            <rFont val="Verdana"/>
          </rPr>
          <t>Estimate based on ARPU of $50/mo and 200k subscribers, as per http://www.xplornet.com/about-us/news-releases/2013/xplornet-announces-over-$150-million-in-financing/. The number of subscribers is the average between the figure at the end of the year previous year and the current year, i.e. it assumes steady linear growth.</t>
        </r>
      </text>
    </comment>
    <comment ref="J20" authorId="0" shapeId="0" xr:uid="{00000000-0006-0000-0400-00005D000000}">
      <text>
        <r>
          <rPr>
            <sz val="10"/>
            <color rgb="FF000000"/>
            <rFont val="Verdana"/>
          </rPr>
          <t>Estimate based on ARPU of $50/mo and 225k subscribers. The number of subscribers is the average between the figure at the end of the previous year (200,000) and the current year (250,000) i.e. it assumes steady linear growth.</t>
        </r>
      </text>
    </comment>
    <comment ref="K20" authorId="0" shapeId="0" xr:uid="{00000000-0006-0000-0400-00005E000000}">
      <text>
        <r>
          <rPr>
            <sz val="10"/>
            <color rgb="FF000000"/>
            <rFont val="Verdana"/>
          </rPr>
          <t xml:space="preserve">Estimate based on ARPU of $50/mo and 250k subscribers. </t>
        </r>
      </text>
    </comment>
    <comment ref="L20" authorId="0" shapeId="0" xr:uid="{00000000-0006-0000-0400-00005F000000}">
      <text>
        <r>
          <rPr>
            <sz val="10"/>
            <color rgb="FF000000"/>
            <rFont val="Verdana"/>
          </rPr>
          <t xml:space="preserve">Estimate based on estimated ARPU of $54.33/month (using Rogers/Videotron average ARPU since those are the only directly available figures) * the average of end of year subscriber counts in 2015 (i.e. 250k) and 2016 (i.e. 300,000k) subscriber at end of 2016 (Dobby, 2017 http://www.theglobeandmail.com/report-on-business/bce-mts-deal-wins-federal-approval/article34026683/). 
</t>
        </r>
      </text>
    </comment>
    <comment ref="B21" authorId="0" shapeId="0" xr:uid="{00000000-0006-0000-0400-000060000000}">
      <text>
        <r>
          <rPr>
            <sz val="10"/>
            <color rgb="FF000000"/>
            <rFont val="Verdana"/>
          </rPr>
          <t xml:space="preserve">Estimate based on total number of subscribers * estimated ARPU for 1997 of $11.42.
</t>
        </r>
      </text>
    </comment>
    <comment ref="E21" authorId="0" shapeId="0" xr:uid="{00000000-0006-0000-0400-000061000000}">
      <text>
        <r>
          <rPr>
            <sz val="10"/>
            <color rgb="FF000000"/>
            <rFont val="Verdana"/>
          </rPr>
          <t>LR:
MTS Annual Report 2011, p.3</t>
        </r>
      </text>
    </comment>
    <comment ref="F21" authorId="0" shapeId="0" xr:uid="{00000000-0006-0000-0400-000062000000}">
      <text>
        <r>
          <rPr>
            <sz val="10"/>
            <color rgb="FF000000"/>
            <rFont val="Verdana"/>
          </rPr>
          <t>LR:
MTS Annual Report, 2011, p.3</t>
        </r>
      </text>
    </comment>
    <comment ref="G21" authorId="0" shapeId="0" xr:uid="{00000000-0006-0000-0400-000063000000}">
      <text>
        <r>
          <rPr>
            <sz val="10"/>
            <color rgb="FF000000"/>
            <rFont val="Verdana"/>
          </rPr>
          <t>MTS Annual Report, 2011. p.3</t>
        </r>
      </text>
    </comment>
    <comment ref="H21" authorId="0" shapeId="0" xr:uid="{00000000-0006-0000-0400-000064000000}">
      <text>
        <r>
          <rPr>
            <sz val="10"/>
            <color rgb="FF000000"/>
            <rFont val="Verdana"/>
          </rPr>
          <t xml:space="preserve">Dwayne Winseck: MTS Annual Information Form, Q4 2012 p. 6 and MTS News Release, "MTS Allstream reports fourth-quarter and full-year results, and announces 2013 financial outlook", p. 4.
</t>
        </r>
      </text>
    </comment>
    <comment ref="I21" authorId="0" shapeId="0" xr:uid="{00000000-0006-0000-0400-000065000000}">
      <text>
        <r>
          <rPr>
            <sz val="10"/>
            <color rgb="FF000000"/>
            <rFont val="Verdana"/>
          </rPr>
          <t xml:space="preserve">MTS AR 2013, p. 2. ARPU = 42.92 (residential) or $47.09 all (208,311 subs) (MTS, AR 2013, p. 11).
</t>
        </r>
      </text>
    </comment>
    <comment ref="J21" authorId="0" shapeId="0" xr:uid="{00000000-0006-0000-0400-000066000000}">
      <text>
        <r>
          <rPr>
            <sz val="10"/>
            <color rgb="FF000000"/>
            <rFont val="Verdana"/>
          </rPr>
          <t xml:space="preserve">MTS AR 2014 p. 16 (Residential ARPU = $45.56, total HSIS (Business + Residential) revenue given in AR
</t>
        </r>
      </text>
    </comment>
    <comment ref="K21" authorId="0" shapeId="0" xr:uid="{00000000-0006-0000-0400-000067000000}">
      <text>
        <r>
          <rPr>
            <sz val="10"/>
            <color rgb="FF000000"/>
            <rFont val="Verdana"/>
          </rPr>
          <t>2015 Annual Information Form, p. 8.</t>
        </r>
      </text>
    </comment>
    <comment ref="L21" authorId="0" shapeId="0" xr:uid="{00000000-0006-0000-0400-000068000000}">
      <text>
        <r>
          <rPr>
            <sz val="10"/>
            <color rgb="FF000000"/>
            <rFont val="Verdana"/>
          </rPr>
          <t xml:space="preserve">Estimate based on actual revenue reported in first three quarters of 2016. MTS Consolidated Financial Statements or the periods ended September 30, 2016 and 2015, p. 7. Last quarter revenue based on 4th quarter trends in previous years. </t>
        </r>
      </text>
    </comment>
    <comment ref="G22" authorId="0" shapeId="0" xr:uid="{00000000-0006-0000-0400-000069000000}">
      <text>
        <r>
          <rPr>
            <sz val="10"/>
            <color rgb="FF000000"/>
            <rFont val="Verdana"/>
          </rPr>
          <t xml:space="preserve">Based on estimates of 120k subs* $40 ARPU/mo http://www.chathamdailynews.ca/2012/10/05/gaudrault-leaves-teksavvy-for-new-ventures.
</t>
        </r>
      </text>
    </comment>
    <comment ref="H22" authorId="0" shapeId="0" xr:uid="{00000000-0006-0000-0400-00006A000000}">
      <text>
        <r>
          <rPr>
            <sz val="10"/>
            <color rgb="FF000000"/>
            <rFont val="Verdana"/>
          </rPr>
          <t>ARPU estimate of $40.00 based on advertised price of most popular service and 150,000 subscribers for 2012. The number of subscribers is the average between the figure at the end of the year and the current year (180k http://www.chathamdailynews.ca/2012/10/05/gaudrault-leaves-teksavvy-for-new-ventures )) i.e. it assumes steady linear growth.</t>
        </r>
      </text>
    </comment>
    <comment ref="I22" authorId="0" shapeId="0" xr:uid="{00000000-0006-0000-0400-00006B000000}">
      <text>
        <r>
          <rPr>
            <sz val="10"/>
            <color rgb="FF000000"/>
            <rFont val="Verdana"/>
          </rPr>
          <t>ARPU estimate of $40.00 based on advertised price of most popular service and 207,500 subscribers for 2014. The number of subscribers is the average between the figure at the end of the previous year (180,000) and for the current year (235,000 subscribers as of August 31, 2013. http://www.cbc.ca/news/canada/ottawa/some-teksavvy-internet-customers-upset-by-long-service-outages-1.1309647
), i.e. it assumes steady linear growth.</t>
        </r>
      </text>
    </comment>
    <comment ref="J22" authorId="0" shapeId="0" xr:uid="{00000000-0006-0000-0400-00006C000000}">
      <text>
        <r>
          <rPr>
            <sz val="10"/>
            <color rgb="FF000000"/>
            <rFont val="Verdana"/>
          </rPr>
          <t>ARPU estimate of $40.00 based on advertised price of most popular service and 242,500 subscribers for 2014. The number of subscribers is the average between the figure at the end of the previous year (235,000) and the current year (250,000) i.e. it assumes steady linear growth.</t>
        </r>
      </text>
    </comment>
    <comment ref="K22" authorId="0" shapeId="0" xr:uid="{00000000-0006-0000-0400-00006D000000}">
      <text>
        <r>
          <rPr>
            <sz val="10"/>
            <color rgb="FF000000"/>
            <rFont val="Verdana"/>
          </rPr>
          <t>ARPU estimate of $40.00 consistent with previous years, and subscriber estimate of 257.5K assuming linear growth from last year (average of 250K and 265K), and based on Teksavvy press release of April 2016 claiming Teksavvy serves more than 250.000 homes. https://teksavvy.com/en/why-teksavvy/in-the-news/press-releases/2016-press-releases/april-1st-2016---teksavvy-hails-new-crtc-proceeding BK</t>
        </r>
      </text>
    </comment>
    <comment ref="L22" authorId="0" shapeId="0" xr:uid="{00000000-0006-0000-0400-00006E000000}">
      <text>
        <r>
          <rPr>
            <sz val="10"/>
            <color rgb="FF000000"/>
            <rFont val="Verdana"/>
          </rPr>
          <t>BK
ARPU estimate of $40, consistent with previous years, together with 300,000 subscribers as per Teksavvy press release of June 2017: https://teksavvy.com/en/why-teksavvy/in-the-news/press-releases/2017-press-releases/teksavvy-applauds-minister-s-drive-to-telecom-innovation</t>
        </r>
      </text>
    </comment>
    <comment ref="C23" authorId="0" shapeId="0" xr:uid="{00000000-0006-0000-0400-00006F000000}">
      <text>
        <r>
          <rPr>
            <sz val="10"/>
            <color rgb="FF000000"/>
            <rFont val="Verdana"/>
          </rPr>
          <t>Dwayne Winseck:
Primus Annual Report 2000, para. 18. Revenues for telecom and internet access split 83.3/16.7 based on ratio identified in later Primus financial statements.</t>
        </r>
      </text>
    </comment>
    <comment ref="D23" authorId="0" shapeId="0" xr:uid="{00000000-0006-0000-0400-000070000000}">
      <text>
        <r>
          <rPr>
            <sz val="10"/>
            <color rgb="FF000000"/>
            <rFont val="Verdana"/>
          </rPr>
          <t>Dwayne Winseck:
Primus Annual Report 2004, p. 36. Revenues for telecom and internet access split 83.3/16.7 based on ratio identified in later Primus financial statements.</t>
        </r>
      </text>
    </comment>
    <comment ref="E23" authorId="0" shapeId="0" xr:uid="{00000000-0006-0000-0400-000071000000}">
      <text>
        <r>
          <rPr>
            <sz val="10"/>
            <color rgb="FF000000"/>
            <rFont val="Verdana"/>
          </rPr>
          <t>Dwayne Winseck:
Primus Annual Report 2008, p. 51. Revenues for telecom and internet access split 83.3/16.7 based on ratio identified in later Primus financial statements.</t>
        </r>
      </text>
    </comment>
    <comment ref="F23" authorId="0" shapeId="0" xr:uid="{00000000-0006-0000-0400-000072000000}">
      <text>
        <r>
          <rPr>
            <sz val="10"/>
            <color rgb="FF000000"/>
            <rFont val="Verdana"/>
          </rPr>
          <t>Dwayne Winseck:
Primus Annual Report 2008, p. 61. Revenues for telecom and internet access split 83.3/16.7 based on ratio identified in later Primus financial statements.</t>
        </r>
      </text>
    </comment>
    <comment ref="G23" authorId="0" shapeId="0" xr:uid="{00000000-0006-0000-0400-000073000000}">
      <text>
        <r>
          <rPr>
            <sz val="10"/>
            <color rgb="FF000000"/>
            <rFont val="Verdana"/>
          </rPr>
          <t>Dwayne Winseck:
Primus Group Int'l (2012). Presentation to Jefferies 2012 Global TMT Conference, pp. 4-6 for 2010 and 2011, w/ same break down of quarterly data used to determine segmented revenues on an annual basis.</t>
        </r>
      </text>
    </comment>
    <comment ref="H23" authorId="0" shapeId="0" xr:uid="{00000000-0006-0000-0400-000074000000}">
      <text>
        <r>
          <rPr>
            <sz val="10"/>
            <color rgb="FF000000"/>
            <rFont val="Verdana"/>
          </rPr>
          <t>Dwayne Winseck:
 Primus Form 10-K Annual Report, p. 41. Revenues apportioned between telecom and ISP on same basis as 2010 and 2011.</t>
        </r>
      </text>
    </comment>
    <comment ref="I23" authorId="0" shapeId="0" xr:uid="{00000000-0006-0000-0400-000075000000}">
      <text>
        <r>
          <rPr>
            <sz val="10"/>
            <color rgb="FF000000"/>
            <rFont val="Verdana"/>
          </rPr>
          <t xml:space="preserve">Estimate based on comment by CRTC that Primus accounts for .7% of 2013 telecoms revenues. http://www.crtc.gc.ca/eng/archive/2014/2014-437.pdf This amount than divided between wiredline telecoms &amp; ISPs at same ratio as in previous years.
</t>
        </r>
      </text>
    </comment>
    <comment ref="J23" authorId="0" shapeId="0" xr:uid="{00000000-0006-0000-0400-000076000000}">
      <text>
        <r>
          <rPr>
            <sz val="10"/>
            <color rgb="FF000000"/>
            <rFont val="Verdana"/>
          </rPr>
          <t>Estimate based on comment by CRTC that Primus accounts for .7% of telecoms revenues in 2013. http://www.crtc.gc.ca/eng/archive/2014/2014-437.pdf. This amount than divided between wiredline telecoms &amp; ISPs at same ratio as in previous years.  This assumption coupled with information in G&amp;M article stating that Primus revenues declined 9% per year in recent years. http://www.theglobeandmail.com/report-on-business/primus-in-court-creditor-protection-as-it-seeks-to-revamp-mission/article28297128/ Further information may be found in CCAA material, as Primus entered creditor protection in early 2016 and was acquired by Birch Communications in April of that year.</t>
        </r>
      </text>
    </comment>
    <comment ref="K23" authorId="0" shapeId="0" xr:uid="{00000000-0006-0000-0400-000077000000}">
      <text>
        <r>
          <rPr>
            <sz val="10"/>
            <color rgb="FF000000"/>
            <rFont val="Verdana"/>
          </rPr>
          <t xml:space="preserve">Estimate based on information in G&amp;M article stating that Primus revenues declined 9% in 2016. http://www.theglobeandmail.com/report-on-business/primus-in-court-creditor-protection-as-it-seeks-to-revamp-mission/article28297128/ Further information may be found in CCAA material, as Primus entered creditor protection in early 2016. </t>
        </r>
      </text>
    </comment>
    <comment ref="L23" authorId="0" shapeId="0" xr:uid="{00000000-0006-0000-0400-000078000000}">
      <text>
        <r>
          <rPr>
            <sz val="10"/>
            <color rgb="FF000000"/>
            <rFont val="Verdana"/>
          </rPr>
          <t>Estimate based on assumption that previous years' revenue decline have been halted after Primus went through bankruptcy protection and was acquired by new owners, Birch Communications, in April 2016. See, for example, http://www.theglobeandmail.com/report-on-business/primus-in-court-creditor-protection-as-it-seeks-to-revamp-mission/article28297128/ and https://primus.ca/index.php/ns_en/news-and-events/primus-news-birch-completes-purchase-of-primus-telecommunications-assets-in-canada/. Further information may be found in CCAA material, as Primus entered creditor protection in early 2016 and was acquired by Birch Communications in April of that year.</t>
        </r>
      </text>
    </comment>
    <comment ref="E24" authorId="0" shapeId="0" xr:uid="{00000000-0006-0000-0400-000079000000}">
      <text>
        <r>
          <rPr>
            <sz val="10"/>
            <color rgb="FF000000"/>
            <rFont val="Verdana"/>
          </rPr>
          <t xml:space="preserve">Dwayne Winseck: Access Communications Annual Report, 2009, p. 31. Telecoms revenues split 66.4/33.6 between ISPs and telephone service, respectively.
</t>
        </r>
      </text>
    </comment>
    <comment ref="F24" authorId="0" shapeId="0" xr:uid="{00000000-0006-0000-0400-00007A000000}">
      <text>
        <r>
          <rPr>
            <sz val="10"/>
            <color rgb="FF000000"/>
            <rFont val="Verdana"/>
          </rPr>
          <t xml:space="preserve">Dwayne Winseck: Access Communications Annual Report 2010, p. 30, with 66.4% of telecoms revenues allocated to ISP and rest to telephone.
</t>
        </r>
      </text>
    </comment>
    <comment ref="G24" authorId="0" shapeId="0" xr:uid="{00000000-0006-0000-0400-00007B000000}">
      <text>
        <r>
          <rPr>
            <sz val="10"/>
            <color rgb="FF000000"/>
            <rFont val="Verdana"/>
          </rPr>
          <t xml:space="preserve">Dwayne Winseck: Access Communications Annual Report 2012, p. 20. Telecoms revenues split 66.4/33.6 between ISPs and telephone service, respectively.
</t>
        </r>
      </text>
    </comment>
    <comment ref="H24" authorId="0" shapeId="0" xr:uid="{00000000-0006-0000-0400-00007C000000}">
      <text>
        <r>
          <rPr>
            <sz val="10"/>
            <color rgb="FF000000"/>
            <rFont val="Verdana"/>
          </rPr>
          <t xml:space="preserve">Dwayne Winseck: Access Communications Annual Report 2012, p. 20. Telecoms revenues split 66.4/33.6 between ISPs and telephone service, respectively.
</t>
        </r>
      </text>
    </comment>
    <comment ref="I24" authorId="0" shapeId="0" xr:uid="{00000000-0006-0000-0400-00007D000000}">
      <text>
        <r>
          <rPr>
            <sz val="10"/>
            <color rgb="FF000000"/>
            <rFont val="Verdana"/>
          </rPr>
          <t xml:space="preserve">Access Communications Annual Report 2013, p. 25. Telecoms revenues split 66.4/33.6 between ISPs and telephone service, respectively.
</t>
        </r>
      </text>
    </comment>
    <comment ref="J24" authorId="0" shapeId="0" xr:uid="{00000000-0006-0000-0400-00007E000000}">
      <text>
        <r>
          <rPr>
            <sz val="10"/>
            <color rgb="FF000000"/>
            <rFont val="Verdana"/>
          </rPr>
          <t>Access Communications Annual Report 2014, p. 30. Telecoms revenues split 66.4/33.6 between ISPs and telephone service, respectively.</t>
        </r>
      </text>
    </comment>
    <comment ref="K24" authorId="0" shapeId="0" xr:uid="{00000000-0006-0000-0400-00007F000000}">
      <text>
        <r>
          <rPr>
            <sz val="10"/>
            <color rgb="FF000000"/>
            <rFont val="Verdana"/>
          </rPr>
          <t>Access AR 2015 p. 29. 
As in past years, Telecommunications revenue is reported as an aggregate. This number represents 66.4% of that number, split between Internet and telephone service.</t>
        </r>
      </text>
    </comment>
    <comment ref="L24" authorId="0" shapeId="0" xr:uid="{00000000-0006-0000-0400-000080000000}">
      <text>
        <r>
          <rPr>
            <sz val="10"/>
            <color rgb="FF000000"/>
            <rFont val="Verdana"/>
          </rPr>
          <t>Access reports telecom revenues in the aggregate. Consistent with other years, this figure represents 66.4% of aggregate telecom revenue.</t>
        </r>
      </text>
    </comment>
    <comment ref="D25" authorId="0" shapeId="0" xr:uid="{00000000-0006-0000-0400-000081000000}">
      <text>
        <r>
          <rPr>
            <sz val="10"/>
            <color rgb="FF000000"/>
            <rFont val="Verdana"/>
          </rPr>
          <t xml:space="preserve">Estimate based on quarterly revenues for 2005 as reported in Vecima Networks, First Quarter Results 2005, p. 17. Vecima's Annual Report 2006 indicates that split between cable and HSIA is 58% / 42%, respectively (p. 6). </t>
        </r>
      </text>
    </comment>
    <comment ref="E25" authorId="0" shapeId="0" xr:uid="{00000000-0006-0000-0400-000082000000}">
      <text>
        <r>
          <rPr>
            <sz val="10"/>
            <color rgb="FF000000"/>
            <rFont val="Verdana"/>
          </rPr>
          <t>Vecima Networks,  Audited Annual Financial Statement 2008, p. 14. Vecima's Annual Report 2006 indicates that split between cable and HSIA is 58% / 42%, respectively (p. 6). This ratio is used through each year unless indications are made otherwise.</t>
        </r>
      </text>
    </comment>
    <comment ref="F25" authorId="0" shapeId="0" xr:uid="{00000000-0006-0000-0400-000083000000}">
      <text>
        <r>
          <rPr>
            <sz val="10"/>
            <color rgb="FF000000"/>
            <rFont val="Verdana"/>
          </rPr>
          <t>Vecima Networks, Audited Annual Financial Statement 2010, p. 16. Vecima's Annual Report 2006 indicates that split between cable and HSIA is 58% / 42%, respectively (p. 6). This ratio is used through each year unless indications are made otherwise.</t>
        </r>
      </text>
    </comment>
    <comment ref="G25" authorId="0" shapeId="0" xr:uid="{00000000-0006-0000-0400-000084000000}">
      <text>
        <r>
          <rPr>
            <sz val="10"/>
            <color rgb="FF000000"/>
            <rFont val="Verdana"/>
          </rPr>
          <t>Vecima Networks, AR 2012, p. 17. Vecima's Annual Report 2006 indicates that split between cable and HSIA is 58% / 42%, respectively (p. 6). This ratio is used through each year unless indications are made otherwise.</t>
        </r>
      </text>
    </comment>
    <comment ref="H25" authorId="0" shapeId="0" xr:uid="{00000000-0006-0000-0400-000085000000}">
      <text>
        <r>
          <rPr>
            <sz val="10"/>
            <color rgb="FF000000"/>
            <rFont val="Verdana"/>
          </rPr>
          <t>Vecima Networks, AR 2013, p. 14. Vecima's Annual Report 2006 indicates that split between cable and HSIA is 58% / 42%, respectively (p. 6). This ratio is used through each year unless indications are made otherwise.</t>
        </r>
      </text>
    </comment>
    <comment ref="I25" authorId="0" shapeId="0" xr:uid="{00000000-0006-0000-0400-000086000000}">
      <text>
        <r>
          <rPr>
            <sz val="10"/>
            <color rgb="FF000000"/>
            <rFont val="Verdana"/>
          </rPr>
          <t>Vecima Networks, AR 2013, p. 14. Vecima's Annual Report 2006 indicates that split between cable and HSIA is 58% / 42%, respectively (p. 6). This ratio is used through each year unless indications are made otherwise.</t>
        </r>
      </text>
    </comment>
    <comment ref="J25" authorId="0" shapeId="0" xr:uid="{00000000-0006-0000-0400-000087000000}">
      <text>
        <r>
          <rPr>
            <sz val="10"/>
            <color rgb="FF000000"/>
            <rFont val="Verdana"/>
          </rPr>
          <t xml:space="preserve">Vecima Networks, AR 2014, p. 15. Revenues split between cable and HSIA is 50/50 based on comments in AR that indicate growing HSIA revenues vs BDU revenues. </t>
        </r>
      </text>
    </comment>
    <comment ref="K25" authorId="0" shapeId="0" xr:uid="{00000000-0006-0000-0400-000088000000}">
      <text>
        <r>
          <rPr>
            <sz val="10"/>
            <color rgb="FF000000"/>
            <rFont val="Verdana"/>
          </rPr>
          <t>Vecima AR 2015 p. 15. 
Previous assumption holds for deriving total IS revenue: 50% split of Yourlink revenue between video and IS service.</t>
        </r>
      </text>
    </comment>
    <comment ref="L25" authorId="0" shapeId="0" xr:uid="{00000000-0006-0000-0400-000089000000}">
      <text>
        <r>
          <rPr>
            <sz val="10"/>
            <color rgb="FF000000"/>
            <rFont val="Verdana"/>
          </rPr>
          <t xml:space="preserve">Vecima AR 2016 p 11 BK
</t>
        </r>
      </text>
    </comment>
    <comment ref="B41" authorId="0" shapeId="0" xr:uid="{00000000-0006-0000-0400-00008A000000}">
      <text>
        <r>
          <rPr>
            <sz val="10"/>
            <color rgb="FF000000"/>
            <rFont val="Verdana"/>
          </rPr>
          <t xml:space="preserve">Internet access revenues for 1996 are actually for 1997 because they are not available before that and to help maintainconsistency for comparissons across sectors where 1996 is the common denominator.
</t>
        </r>
      </text>
    </comment>
    <comment ref="H41" authorId="0" shapeId="0" xr:uid="{00000000-0006-0000-0400-00008B000000}">
      <text>
        <r>
          <rPr>
            <sz val="10"/>
            <color rgb="FF000000"/>
            <rFont val="Verdana"/>
          </rPr>
          <t xml:space="preserve">Dwayne Winseck:
CRTC, 2012 CMR p. 144. </t>
        </r>
      </text>
    </comment>
    <comment ref="I41" authorId="0" shapeId="0" xr:uid="{00000000-0006-0000-0400-00008C000000}">
      <text>
        <r>
          <rPr>
            <sz val="10"/>
            <color rgb="FF000000"/>
            <rFont val="Verdana"/>
          </rPr>
          <t xml:space="preserve">CRTC's CMR 2014 Press Release. </t>
        </r>
      </text>
    </comment>
    <comment ref="J41" authorId="0" shapeId="0" xr:uid="{00000000-0006-0000-0400-00008D000000}">
      <text>
        <r>
          <rPr>
            <sz val="10"/>
            <color rgb="FF000000"/>
            <rFont val="Verdana"/>
          </rPr>
          <t>CRTC 2015 CMR, p. 159.</t>
        </r>
      </text>
    </comment>
    <comment ref="K41" authorId="0" shapeId="0" xr:uid="{00000000-0006-0000-0400-00008E000000}">
      <text>
        <r>
          <rPr>
            <sz val="10"/>
            <color rgb="FF000000"/>
            <rFont val="Verdana"/>
          </rPr>
          <t>CRTC CMR 2016, p. 248.</t>
        </r>
      </text>
    </comment>
    <comment ref="L41" authorId="0" shapeId="0" xr:uid="{00000000-0006-0000-0400-00008F000000}">
      <text>
        <r>
          <rPr>
            <sz val="10"/>
            <color rgb="FF000000"/>
            <rFont val="Verdana"/>
          </rPr>
          <t xml:space="preserve">CRTC 2017 CMR, Table 5.1.1.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600-000001000000}">
      <text>
        <r>
          <rPr>
            <sz val="10"/>
            <color rgb="FF000000"/>
            <rFont val="Verdana"/>
          </rPr>
          <t xml:space="preserve">Brian Wilkinson: Bell's revenues are based on company's Investor Conference 2012 Q4 (Feb. 7, 2013) (http://bce.ca/assets/investors/Q4-2012/2013BCEInvestorConference_FinalConsolidated.pdf, p. 40) for number of subscribers and $60/mo for 2012. I use the CRTC's annual ARPU estimates for BDUs of $59.41/month reported in the 2011 Communications Monitoring Report (p. 96)
</t>
        </r>
      </text>
    </comment>
    <comment ref="F3" authorId="0" shapeId="0" xr:uid="{00000000-0006-0000-0600-000002000000}">
      <text>
        <r>
          <rPr>
            <sz val="10"/>
            <color rgb="FF000000"/>
            <rFont val="Verdana"/>
          </rPr>
          <t>LR:
BCE Annual Report, 2000, p.20</t>
        </r>
      </text>
    </comment>
    <comment ref="F4" authorId="0" shapeId="0" xr:uid="{00000000-0006-0000-0600-000003000000}">
      <text>
        <r>
          <rPr>
            <sz val="10"/>
            <color rgb="FF000000"/>
            <rFont val="Verdana"/>
          </rPr>
          <t>LR:
BCE Annual Report, 2000, p.20</t>
        </r>
      </text>
    </comment>
    <comment ref="H4" authorId="0" shapeId="0" xr:uid="{00000000-0006-0000-0600-000004000000}">
      <text>
        <r>
          <rPr>
            <sz val="10"/>
            <color rgb="FF000000"/>
            <rFont val="Verdana"/>
          </rPr>
          <t>CRTC Bell Aggregate Annual Return, 2008</t>
        </r>
      </text>
    </comment>
    <comment ref="I4" authorId="0" shapeId="0" xr:uid="{00000000-0006-0000-0600-000005000000}">
      <text>
        <r>
          <rPr>
            <sz val="10"/>
            <color rgb="FF000000"/>
            <rFont val="Verdana"/>
          </rPr>
          <t>CRTC Bell Aggregate Annual Return, 2010.</t>
        </r>
      </text>
    </comment>
    <comment ref="J4" authorId="0" shapeId="0" xr:uid="{00000000-0006-0000-0600-000006000000}">
      <text>
        <r>
          <rPr>
            <sz val="10"/>
            <color rgb="FF000000"/>
            <rFont val="Verdana"/>
          </rPr>
          <t xml:space="preserve">CRTC Bell Aggregate Annual Return, 2011.
</t>
        </r>
      </text>
    </comment>
    <comment ref="K4" authorId="0" shapeId="0" xr:uid="{00000000-0006-0000-0600-000007000000}">
      <text>
        <r>
          <rPr>
            <sz val="10"/>
            <color rgb="FF000000"/>
            <rFont val="Verdana"/>
          </rPr>
          <t>CRTC Bell Aggregate Annual Return, 2012.</t>
        </r>
      </text>
    </comment>
    <comment ref="L4" authorId="0" shapeId="0" xr:uid="{00000000-0006-0000-0600-000008000000}">
      <text>
        <r>
          <rPr>
            <sz val="10"/>
            <color rgb="FF000000"/>
            <rFont val="Verdana"/>
          </rPr>
          <t>CRTC Bell Aggregate Annual Return, 2013.</t>
        </r>
      </text>
    </comment>
    <comment ref="M4" authorId="0" shapeId="0" xr:uid="{00000000-0006-0000-0600-000009000000}">
      <text>
        <r>
          <rPr>
            <sz val="10"/>
            <color rgb="FF000000"/>
            <rFont val="Verdana"/>
          </rPr>
          <t>CRTC Bell Aggregate Annual Return, 2014.</t>
        </r>
      </text>
    </comment>
    <comment ref="N4" authorId="0" shapeId="0" xr:uid="{00000000-0006-0000-0600-00000A000000}">
      <text>
        <r>
          <rPr>
            <sz val="10"/>
            <color rgb="FF000000"/>
            <rFont val="Verdana"/>
          </rPr>
          <t>CRTC Annual Aggregate Return 2015</t>
        </r>
      </text>
    </comment>
    <comment ref="O4" authorId="0" shapeId="0" xr:uid="{00000000-0006-0000-0600-00000B000000}">
      <text>
        <r>
          <rPr>
            <sz val="10"/>
            <color rgb="FF000000"/>
            <rFont val="Verdana"/>
          </rPr>
          <t>CRTC Aggregate Annual Return 2016 BK</t>
        </r>
      </text>
    </comment>
    <comment ref="I5" authorId="0" shapeId="0" xr:uid="{00000000-0006-0000-0600-00000C000000}">
      <text>
        <r>
          <rPr>
            <sz val="10"/>
            <color rgb="FF000000"/>
            <rFont val="Verdana"/>
          </rPr>
          <t>CRTC Bell Aggregate Annual Return, 2010.</t>
        </r>
      </text>
    </comment>
    <comment ref="J5" authorId="0" shapeId="0" xr:uid="{00000000-0006-0000-0600-00000D000000}">
      <text>
        <r>
          <rPr>
            <sz val="10"/>
            <color rgb="FF000000"/>
            <rFont val="Verdana"/>
          </rPr>
          <t>CRTC Bell Aggregate Annual Return, 2011.</t>
        </r>
      </text>
    </comment>
    <comment ref="K5" authorId="0" shapeId="0" xr:uid="{00000000-0006-0000-0600-00000E000000}">
      <text>
        <r>
          <rPr>
            <sz val="10"/>
            <color rgb="FF000000"/>
            <rFont val="Verdana"/>
          </rPr>
          <t>CRTC Bell Aggregate Annual Return, 2012.</t>
        </r>
      </text>
    </comment>
    <comment ref="L5" authorId="0" shapeId="0" xr:uid="{00000000-0006-0000-0600-00000F000000}">
      <text>
        <r>
          <rPr>
            <sz val="10"/>
            <color rgb="FF000000"/>
            <rFont val="Verdana"/>
          </rPr>
          <t>CRTC Bell Aggregate Annual Return, 2013
.</t>
        </r>
      </text>
    </comment>
    <comment ref="M5" authorId="0" shapeId="0" xr:uid="{00000000-0006-0000-0600-000010000000}">
      <text>
        <r>
          <rPr>
            <sz val="10"/>
            <color rgb="FF000000"/>
            <rFont val="Verdana"/>
          </rPr>
          <t>CRTC Bell Aggregate Annual Return, 2014 + revenue estimate of $122.7 million for Bell Aliant based on Bell's ARPU of $56.41 * 218,537 IPTV subscribers (Bell, AR 2014, p. 73).</t>
        </r>
      </text>
    </comment>
    <comment ref="N5" authorId="0" shapeId="0" xr:uid="{00000000-0006-0000-0600-000011000000}">
      <text>
        <r>
          <rPr>
            <sz val="10"/>
            <color rgb="FF000000"/>
            <rFont val="Verdana"/>
          </rPr>
          <t>CRTC Annual Aggregate Return 2015</t>
        </r>
      </text>
    </comment>
    <comment ref="O5" authorId="0" shapeId="0" xr:uid="{00000000-0006-0000-0600-000012000000}">
      <text>
        <r>
          <rPr>
            <sz val="10"/>
            <color rgb="FF000000"/>
            <rFont val="Verdana"/>
          </rPr>
          <t>CRTC Aggregate Annual Return 2016 BK</t>
        </r>
      </text>
    </comment>
    <comment ref="B6" authorId="0" shapeId="0" xr:uid="{00000000-0006-0000-0600-000013000000}">
      <text>
        <r>
          <rPr>
            <sz val="10"/>
            <color rgb="FF000000"/>
            <rFont val="Verdana"/>
          </rPr>
          <t xml:space="preserve">Shaw, AR 1984, p. 17. </t>
        </r>
      </text>
    </comment>
    <comment ref="C6" authorId="0" shapeId="0" xr:uid="{00000000-0006-0000-0600-000014000000}">
      <text>
        <r>
          <rPr>
            <sz val="10"/>
            <color rgb="FF000000"/>
            <rFont val="Verdana"/>
          </rPr>
          <t xml:space="preserve">Shaw, AR 1988, p. 17. </t>
        </r>
      </text>
    </comment>
    <comment ref="E6" authorId="0" shapeId="0" xr:uid="{00000000-0006-0000-0600-000015000000}">
      <text>
        <r>
          <rPr>
            <sz val="10"/>
            <color rgb="FF000000"/>
            <rFont val="Verdana"/>
          </rPr>
          <t xml:space="preserve">Shaw, AR 1998, p. 77. Minus telecom revenue. See entry under Shaw in wireline sheet.
</t>
        </r>
      </text>
    </comment>
    <comment ref="E7" authorId="0" shapeId="0" xr:uid="{00000000-0006-0000-0600-000016000000}">
      <text>
        <r>
          <rPr>
            <sz val="10"/>
            <color rgb="FF000000"/>
            <rFont val="Verdana"/>
          </rPr>
          <t xml:space="preserve">Shaw, AR 1998, p. 77. Minus telecom revenue. See entry under Shaw in wireline sheet.
</t>
        </r>
      </text>
    </comment>
    <comment ref="F7" authorId="0" shapeId="0" xr:uid="{00000000-0006-0000-0600-000017000000}">
      <text>
        <r>
          <rPr>
            <sz val="10"/>
            <color rgb="FF000000"/>
            <rFont val="Verdana"/>
          </rPr>
          <t xml:space="preserve">Shaw AR 2001, p. 8. Minus HSIA revenues. See Shaw entry in Internet sheet. </t>
        </r>
      </text>
    </comment>
    <comment ref="G7" authorId="0" shapeId="0" xr:uid="{00000000-0006-0000-0600-000018000000}">
      <text>
        <r>
          <rPr>
            <sz val="10"/>
            <color rgb="FF000000"/>
            <rFont val="Verdana"/>
          </rPr>
          <t xml:space="preserve">Shaw AR 2007, p. 31. Minus HSIA revenues. See Shaw entry in Internet sheet. </t>
        </r>
      </text>
    </comment>
    <comment ref="H7" authorId="0" shapeId="0" xr:uid="{00000000-0006-0000-0600-000019000000}">
      <text>
        <r>
          <rPr>
            <sz val="10"/>
            <color rgb="FF000000"/>
            <rFont val="Verdana"/>
          </rPr>
          <t>CRTC Shaw Aggregate Annual Return, 2008</t>
        </r>
      </text>
    </comment>
    <comment ref="I7" authorId="0" shapeId="0" xr:uid="{00000000-0006-0000-0600-00001A000000}">
      <text>
        <r>
          <rPr>
            <sz val="10"/>
            <color rgb="FF000000"/>
            <rFont val="Verdana"/>
          </rPr>
          <t>CRTC Shaw Aggregate Annual Return, 2010</t>
        </r>
      </text>
    </comment>
    <comment ref="J7" authorId="0" shapeId="0" xr:uid="{00000000-0006-0000-0600-00001B000000}">
      <text>
        <r>
          <rPr>
            <sz val="10"/>
            <color rgb="FF000000"/>
            <rFont val="Verdana"/>
          </rPr>
          <t>CRTC Shaw Aggregate Annual Return, 2011</t>
        </r>
      </text>
    </comment>
    <comment ref="K7" authorId="0" shapeId="0" xr:uid="{00000000-0006-0000-0600-00001C000000}">
      <text>
        <r>
          <rPr>
            <sz val="10"/>
            <color rgb="FF000000"/>
            <rFont val="Verdana"/>
          </rPr>
          <t>CRTC Shaw Aggregate Annual Return, 2012</t>
        </r>
      </text>
    </comment>
    <comment ref="L7" authorId="0" shapeId="0" xr:uid="{00000000-0006-0000-0600-00001D000000}">
      <text>
        <r>
          <rPr>
            <sz val="10"/>
            <color rgb="FF000000"/>
            <rFont val="Verdana"/>
          </rPr>
          <t>CRTC Shaw Aggregate Annual Return, 2013</t>
        </r>
      </text>
    </comment>
    <comment ref="M7" authorId="0" shapeId="0" xr:uid="{00000000-0006-0000-0600-00001E000000}">
      <text>
        <r>
          <rPr>
            <sz val="10"/>
            <color rgb="FF000000"/>
            <rFont val="Verdana"/>
          </rPr>
          <t>CRTC Aggregate Annual Returns 2014</t>
        </r>
      </text>
    </comment>
    <comment ref="N7" authorId="0" shapeId="0" xr:uid="{00000000-0006-0000-0600-00001F000000}">
      <text>
        <r>
          <rPr>
            <sz val="10"/>
            <color rgb="FF000000"/>
            <rFont val="Verdana"/>
          </rPr>
          <t>CRTC Annual Aggregate Return 2015</t>
        </r>
      </text>
    </comment>
    <comment ref="O7" authorId="0" shapeId="0" xr:uid="{00000000-0006-0000-0600-000020000000}">
      <text>
        <r>
          <rPr>
            <sz val="10"/>
            <color rgb="FF000000"/>
            <rFont val="Verdana"/>
          </rPr>
          <t xml:space="preserve">CRTC Aggregate Annual Returns 2016 BK
</t>
        </r>
      </text>
    </comment>
    <comment ref="F8" authorId="0" shapeId="0" xr:uid="{00000000-0006-0000-0600-000021000000}">
      <text>
        <r>
          <rPr>
            <sz val="10"/>
            <color rgb="FF000000"/>
            <rFont val="Verdana"/>
          </rPr>
          <t xml:space="preserve">Shaw AR 2001, pp. 12-14. Includes DTH + satellite services. </t>
        </r>
      </text>
    </comment>
    <comment ref="G8" authorId="0" shapeId="0" xr:uid="{00000000-0006-0000-0600-000022000000}">
      <text>
        <r>
          <rPr>
            <sz val="10"/>
            <color rgb="FF000000"/>
            <rFont val="Verdana"/>
          </rPr>
          <t>Shaw AR 2007, p. 36.</t>
        </r>
      </text>
    </comment>
    <comment ref="H8" authorId="0" shapeId="0" xr:uid="{00000000-0006-0000-0600-000023000000}">
      <text>
        <r>
          <rPr>
            <sz val="10"/>
            <color rgb="FF000000"/>
            <rFont val="Verdana"/>
          </rPr>
          <t>CRTC Shaw Aggregate Annual Return, 2008</t>
        </r>
      </text>
    </comment>
    <comment ref="I8" authorId="0" shapeId="0" xr:uid="{00000000-0006-0000-0600-000024000000}">
      <text>
        <r>
          <rPr>
            <sz val="10"/>
            <color rgb="FF000000"/>
            <rFont val="Verdana"/>
          </rPr>
          <t>CRTC Shaw Aggregate Annual Return, 2010</t>
        </r>
      </text>
    </comment>
    <comment ref="J8" authorId="0" shapeId="0" xr:uid="{00000000-0006-0000-0600-000025000000}">
      <text>
        <r>
          <rPr>
            <sz val="10"/>
            <color rgb="FF000000"/>
            <rFont val="Verdana"/>
          </rPr>
          <t>CRTC Shaw Aggregate Annual Return, 2011</t>
        </r>
      </text>
    </comment>
    <comment ref="K8" authorId="0" shapeId="0" xr:uid="{00000000-0006-0000-0600-000026000000}">
      <text>
        <r>
          <rPr>
            <sz val="10"/>
            <color rgb="FF000000"/>
            <rFont val="Verdana"/>
          </rPr>
          <t>CRTC Shaw Aggregate Annual Return, 2012</t>
        </r>
      </text>
    </comment>
    <comment ref="L8" authorId="0" shapeId="0" xr:uid="{00000000-0006-0000-0600-000027000000}">
      <text>
        <r>
          <rPr>
            <sz val="10"/>
            <color rgb="FF000000"/>
            <rFont val="Verdana"/>
          </rPr>
          <t>CRTC Shaw Aggregate Annual Return, 2013</t>
        </r>
      </text>
    </comment>
    <comment ref="M8" authorId="0" shapeId="0" xr:uid="{00000000-0006-0000-0600-000028000000}">
      <text>
        <r>
          <rPr>
            <sz val="10"/>
            <color rgb="FF000000"/>
            <rFont val="Verdana"/>
          </rPr>
          <t>CRTC Aggregate Annual Returns 2014</t>
        </r>
      </text>
    </comment>
    <comment ref="N8" authorId="0" shapeId="0" xr:uid="{00000000-0006-0000-0600-000029000000}">
      <text>
        <r>
          <rPr>
            <sz val="10"/>
            <color rgb="FF000000"/>
            <rFont val="Verdana"/>
          </rPr>
          <t>CRTC Annual Aggregate Return 2015</t>
        </r>
      </text>
    </comment>
    <comment ref="O8" authorId="0" shapeId="0" xr:uid="{00000000-0006-0000-0600-00002A000000}">
      <text>
        <r>
          <rPr>
            <sz val="10"/>
            <color rgb="FF000000"/>
            <rFont val="Verdana"/>
          </rPr>
          <t>CRTC Aggregate Annual Returns 2016</t>
        </r>
      </text>
    </comment>
    <comment ref="C13" authorId="0" shapeId="0" xr:uid="{00000000-0006-0000-0600-00002B000000}">
      <text>
        <r>
          <rPr>
            <sz val="10"/>
            <color rgb="FF000000"/>
            <rFont val="Verdana"/>
          </rPr>
          <t>Okanagan Skeena Group, AR 1989, p. 6. Estimate based on revenue split between cable and broadcasting (52.8%/47.2%).</t>
        </r>
      </text>
    </comment>
    <comment ref="D13" authorId="0" shapeId="0" xr:uid="{00000000-0006-0000-0600-00002C000000}">
      <text>
        <r>
          <rPr>
            <sz val="10"/>
            <color rgb="FF000000"/>
            <rFont val="Verdana"/>
          </rPr>
          <t xml:space="preserve">Okanagan Skeena Group AR 1993, p. 3. </t>
        </r>
      </text>
    </comment>
    <comment ref="E13" authorId="0" shapeId="0" xr:uid="{00000000-0006-0000-0600-00002D000000}">
      <text>
        <r>
          <rPr>
            <sz val="10"/>
            <color rgb="FF000000"/>
            <rFont val="Verdana"/>
          </rPr>
          <t xml:space="preserve">Okanagan Skeena Group AR 1993, p. 3. </t>
        </r>
      </text>
    </comment>
    <comment ref="B22" authorId="0" shapeId="0" xr:uid="{00000000-0006-0000-0600-00002E000000}">
      <text>
        <r>
          <rPr>
            <sz val="10"/>
            <color rgb="FF000000"/>
            <rFont val="Verdana"/>
          </rPr>
          <t>Rogers AR 1984, np.</t>
        </r>
      </text>
    </comment>
    <comment ref="E22" authorId="0" shapeId="0" xr:uid="{00000000-0006-0000-0600-00002F000000}">
      <text>
        <r>
          <rPr>
            <sz val="10"/>
            <color rgb="FF000000"/>
            <rFont val="Verdana"/>
          </rPr>
          <t>Rogers, AR 1996, p. 36.</t>
        </r>
      </text>
    </comment>
    <comment ref="F22" authorId="0" shapeId="0" xr:uid="{00000000-0006-0000-0600-000030000000}">
      <text>
        <r>
          <rPr>
            <sz val="10"/>
            <color rgb="FF000000"/>
            <rFont val="Verdana"/>
          </rPr>
          <t>Rogers, AR 2001, p. 23.</t>
        </r>
      </text>
    </comment>
    <comment ref="G22" authorId="0" shapeId="0" xr:uid="{00000000-0006-0000-0600-000031000000}">
      <text>
        <r>
          <rPr>
            <sz val="10"/>
            <color rgb="FF000000"/>
            <rFont val="Verdana"/>
          </rPr>
          <t xml:space="preserve">Rogers Annual Report, 2004, p. 34.
</t>
        </r>
      </text>
    </comment>
    <comment ref="H22" authorId="0" shapeId="0" xr:uid="{00000000-0006-0000-0600-000032000000}">
      <text>
        <r>
          <rPr>
            <sz val="10"/>
            <color rgb="FF000000"/>
            <rFont val="Verdana"/>
          </rPr>
          <t>CRTC Rogers Aggregate Annual Return, 2008.</t>
        </r>
      </text>
    </comment>
    <comment ref="I22" authorId="0" shapeId="0" xr:uid="{00000000-0006-0000-0600-000033000000}">
      <text>
        <r>
          <rPr>
            <sz val="10"/>
            <color rgb="FF000000"/>
            <rFont val="Verdana"/>
          </rPr>
          <t>CRTC Rogers Aggregate Annual Return, 2010.</t>
        </r>
      </text>
    </comment>
    <comment ref="J22" authorId="0" shapeId="0" xr:uid="{00000000-0006-0000-0600-000034000000}">
      <text>
        <r>
          <rPr>
            <sz val="10"/>
            <color rgb="FF000000"/>
            <rFont val="Verdana"/>
          </rPr>
          <t>CRTC Rogers Aggregate Annual Return, 2011.</t>
        </r>
      </text>
    </comment>
    <comment ref="K22" authorId="0" shapeId="0" xr:uid="{00000000-0006-0000-0600-000035000000}">
      <text>
        <r>
          <rPr>
            <sz val="10"/>
            <color rgb="FF000000"/>
            <rFont val="Verdana"/>
          </rPr>
          <t>CRTC Rogers Aggregate Annual Return, 2012.</t>
        </r>
      </text>
    </comment>
    <comment ref="L22" authorId="0" shapeId="0" xr:uid="{00000000-0006-0000-0600-000036000000}">
      <text>
        <r>
          <rPr>
            <sz val="10"/>
            <color rgb="FF000000"/>
            <rFont val="Verdana"/>
          </rPr>
          <t>CRTC Rogers Aggregate Annual Return, 2013.</t>
        </r>
      </text>
    </comment>
    <comment ref="M22" authorId="0" shapeId="0" xr:uid="{00000000-0006-0000-0600-000037000000}">
      <text>
        <r>
          <rPr>
            <sz val="10"/>
            <color rgb="FF000000"/>
            <rFont val="Verdana"/>
          </rPr>
          <t>Rogers 2014 A/R, p. 46. ARPU = $71.39.</t>
        </r>
      </text>
    </comment>
    <comment ref="N22" authorId="0" shapeId="0" xr:uid="{00000000-0006-0000-0600-000038000000}">
      <text>
        <r>
          <rPr>
            <sz val="10"/>
            <color rgb="FF000000"/>
            <rFont val="Verdana"/>
          </rPr>
          <t>Rogers AR 2015 p. 45 BK</t>
        </r>
      </text>
    </comment>
    <comment ref="O22" authorId="0" shapeId="0" xr:uid="{00000000-0006-0000-0600-000039000000}">
      <text>
        <r>
          <rPr>
            <sz val="10"/>
            <color rgb="FF000000"/>
            <rFont val="Verdana"/>
          </rPr>
          <t>Rogers AR 2016 p 50 BK</t>
        </r>
      </text>
    </comment>
    <comment ref="B26" authorId="0" shapeId="0" xr:uid="{00000000-0006-0000-0600-00003A000000}">
      <text>
        <r>
          <rPr>
            <sz val="10"/>
            <color rgb="FF000000"/>
            <rFont val="Verdana"/>
          </rPr>
          <t>Dwayne Winseck:
Selkirk AR 1985, p. 25.</t>
        </r>
      </text>
    </comment>
    <comment ref="H27" authorId="0" shapeId="0" xr:uid="{00000000-0006-0000-0600-00003B000000}">
      <text>
        <r>
          <rPr>
            <sz val="10"/>
            <color rgb="FF000000"/>
            <rFont val="Verdana"/>
          </rPr>
          <t>LR:
CRTC Quebecor Aggregate Annual Return, 2008</t>
        </r>
      </text>
    </comment>
    <comment ref="I27" authorId="0" shapeId="0" xr:uid="{00000000-0006-0000-0600-00003C000000}">
      <text>
        <r>
          <rPr>
            <sz val="10"/>
            <color rgb="FF000000"/>
            <rFont val="Verdana"/>
          </rPr>
          <t>LR:
CRTC Quebec Aggregate Annual Return, 2010</t>
        </r>
      </text>
    </comment>
    <comment ref="J27" authorId="0" shapeId="0" xr:uid="{00000000-0006-0000-0600-00003D000000}">
      <text>
        <r>
          <rPr>
            <sz val="10"/>
            <color rgb="FF000000"/>
            <rFont val="Verdana"/>
          </rPr>
          <t>LR:
CRTC Quebecor Aggregate Annual Return, 2011</t>
        </r>
      </text>
    </comment>
    <comment ref="K27" authorId="0" shapeId="0" xr:uid="{00000000-0006-0000-0600-00003E000000}">
      <text>
        <r>
          <rPr>
            <sz val="10"/>
            <color rgb="FF000000"/>
            <rFont val="Verdana"/>
          </rPr>
          <t>LR:
CRTC Quebecor Aggregate Annual Return, 2012</t>
        </r>
      </text>
    </comment>
    <comment ref="L27" authorId="0" shapeId="0" xr:uid="{00000000-0006-0000-0600-00003F000000}">
      <text>
        <r>
          <rPr>
            <sz val="10"/>
            <color rgb="FF000000"/>
            <rFont val="Verdana"/>
          </rPr>
          <t xml:space="preserve">Quebecor 2013 Financial Review, p 13.
</t>
        </r>
      </text>
    </comment>
    <comment ref="M27" authorId="0" shapeId="0" xr:uid="{00000000-0006-0000-0600-000040000000}">
      <text>
        <r>
          <rPr>
            <sz val="10"/>
            <color rgb="FF000000"/>
            <rFont val="Verdana"/>
          </rPr>
          <t>Quebecor 2014 Financial Review, p 14. ARPU = $50.50</t>
        </r>
      </text>
    </comment>
    <comment ref="N27" authorId="0" shapeId="0" xr:uid="{00000000-0006-0000-0600-000041000000}">
      <text>
        <r>
          <rPr>
            <sz val="10"/>
            <color rgb="FF000000"/>
            <rFont val="Verdana"/>
          </rPr>
          <t>Quebecor Financial Review 2015 p. 15. BK</t>
        </r>
      </text>
    </comment>
    <comment ref="O27" authorId="0" shapeId="0" xr:uid="{00000000-0006-0000-0600-000042000000}">
      <text>
        <r>
          <rPr>
            <sz val="10"/>
            <color rgb="FF000000"/>
            <rFont val="Verdana"/>
          </rPr>
          <t>QMI Financial Review 2016 p 12</t>
        </r>
      </text>
    </comment>
    <comment ref="C28" authorId="0" shapeId="0" xr:uid="{00000000-0006-0000-0600-000043000000}">
      <text>
        <r>
          <rPr>
            <sz val="10"/>
            <color rgb="FF000000"/>
            <rFont val="Verdana"/>
          </rPr>
          <t xml:space="preserve">Brian Wilkinson: QMI AnnRpt, p. 26.
</t>
        </r>
      </text>
    </comment>
    <comment ref="B29" authorId="0" shapeId="0" xr:uid="{00000000-0006-0000-0600-000044000000}">
      <text>
        <r>
          <rPr>
            <sz val="10"/>
            <color rgb="FF000000"/>
            <rFont val="Verdana"/>
          </rPr>
          <t xml:space="preserve">CFCF, AR 1985, np.
</t>
        </r>
      </text>
    </comment>
    <comment ref="C29" authorId="0" shapeId="0" xr:uid="{00000000-0006-0000-0600-000045000000}">
      <text>
        <r>
          <rPr>
            <sz val="10"/>
            <color rgb="FF000000"/>
            <rFont val="Verdana"/>
          </rPr>
          <t>CFCF, AR 1993, p. 12.</t>
        </r>
      </text>
    </comment>
    <comment ref="D29" authorId="0" shapeId="0" xr:uid="{00000000-0006-0000-0600-000046000000}">
      <text>
        <r>
          <rPr>
            <sz val="10"/>
            <color rgb="FF000000"/>
            <rFont val="Verdana"/>
          </rPr>
          <t>CFCF, AR 1993, p. 12.</t>
        </r>
      </text>
    </comment>
    <comment ref="E33" authorId="0" shapeId="0" xr:uid="{00000000-0006-0000-0600-000047000000}">
      <text>
        <r>
          <rPr>
            <sz val="10"/>
            <color rgb="FF000000"/>
            <rFont val="Verdana"/>
          </rPr>
          <t>Cogeco, AR 1997, pp. 24-25.</t>
        </r>
      </text>
    </comment>
    <comment ref="F33" authorId="0" shapeId="0" xr:uid="{00000000-0006-0000-0600-000048000000}">
      <text>
        <r>
          <rPr>
            <sz val="10"/>
            <color rgb="FF000000"/>
            <rFont val="Verdana"/>
          </rPr>
          <t xml:space="preserve">Cogeco, AR 2000, p.38. Revenue arrived at by subtracting HSIA and telephone revenues from cable segment. </t>
        </r>
      </text>
    </comment>
    <comment ref="G33" authorId="0" shapeId="0" xr:uid="{00000000-0006-0000-0600-000049000000}">
      <text>
        <r>
          <rPr>
            <sz val="10"/>
            <color rgb="FF000000"/>
            <rFont val="Verdana"/>
          </rPr>
          <t xml:space="preserve">Cogeco AR 2005, p. 35. Revenue arrived at by subtracting HSIA and telephone revenues from cable segment. 
</t>
        </r>
      </text>
    </comment>
    <comment ref="H33" authorId="0" shapeId="0" xr:uid="{00000000-0006-0000-0600-00004A000000}">
      <text>
        <r>
          <rPr>
            <sz val="10"/>
            <color rgb="FF000000"/>
            <rFont val="Verdana"/>
          </rPr>
          <t>CRTC Cogeco Aggregate Annual Return, 2008.</t>
        </r>
      </text>
    </comment>
    <comment ref="I33" authorId="0" shapeId="0" xr:uid="{00000000-0006-0000-0600-00004B000000}">
      <text>
        <r>
          <rPr>
            <sz val="10"/>
            <color rgb="FF000000"/>
            <rFont val="Verdana"/>
          </rPr>
          <t>CRTC Cogeco Aggregate Annual Return, 2010.</t>
        </r>
      </text>
    </comment>
    <comment ref="J33" authorId="0" shapeId="0" xr:uid="{00000000-0006-0000-0600-00004C000000}">
      <text>
        <r>
          <rPr>
            <sz val="10"/>
            <color rgb="FF000000"/>
            <rFont val="Verdana"/>
          </rPr>
          <t>CRTC Cogeco Aggregate Annual Return, 2011.</t>
        </r>
      </text>
    </comment>
    <comment ref="K33" authorId="0" shapeId="0" xr:uid="{00000000-0006-0000-0600-00004D000000}">
      <text>
        <r>
          <rPr>
            <sz val="10"/>
            <color rgb="FF000000"/>
            <rFont val="Verdana"/>
          </rPr>
          <t xml:space="preserve">CRTC Cogeco Aggregate Annual Return, 2012.
</t>
        </r>
      </text>
    </comment>
    <comment ref="L33" authorId="0" shapeId="0" xr:uid="{00000000-0006-0000-0600-00004E000000}">
      <text>
        <r>
          <rPr>
            <sz val="10"/>
            <color rgb="FF000000"/>
            <rFont val="Verdana"/>
          </rPr>
          <t>CRTC Cogeco Aggregate Annual Return, 2013.</t>
        </r>
      </text>
    </comment>
    <comment ref="M33" authorId="0" shapeId="0" xr:uid="{00000000-0006-0000-0600-00004F000000}">
      <text>
        <r>
          <rPr>
            <sz val="10"/>
            <color rgb="FF000000"/>
            <rFont val="Verdana"/>
          </rPr>
          <t>CRTC Cogeco Aggregate Annual Return, 2014. ARPU = $63.25. (791,165 subs)</t>
        </r>
      </text>
    </comment>
    <comment ref="N33" authorId="0" shapeId="0" xr:uid="{00000000-0006-0000-0600-000050000000}">
      <text>
        <r>
          <rPr>
            <sz val="10"/>
            <color rgb="FF000000"/>
            <rFont val="Verdana"/>
          </rPr>
          <t xml:space="preserve">CRTC Annual Aggregate Return 2015
</t>
        </r>
      </text>
    </comment>
    <comment ref="O33" authorId="0" shapeId="0" xr:uid="{00000000-0006-0000-0600-000051000000}">
      <text>
        <r>
          <rPr>
            <sz val="10"/>
            <color rgb="FF000000"/>
            <rFont val="Verdana"/>
          </rPr>
          <t>CRTC Annual returns BK</t>
        </r>
      </text>
    </comment>
    <comment ref="H35" authorId="0" shapeId="0" xr:uid="{00000000-0006-0000-0600-000052000000}">
      <text>
        <r>
          <rPr>
            <sz val="10"/>
            <color rgb="FF000000"/>
            <rFont val="Verdana"/>
          </rPr>
          <t>Estimate based on reported subscriber figures for Telus of 78,000 (Telus AR 2009, p. 10) and ARPU of $54.82 arrived at using average of known ARPU for MTS. The number of subscribers is the average between the figure at the end of the year previous year and the current year, i.e. oit assumes steady linear growth.</t>
        </r>
      </text>
    </comment>
    <comment ref="I35" authorId="0" shapeId="0" xr:uid="{00000000-0006-0000-0600-000053000000}">
      <text>
        <r>
          <rPr>
            <sz val="10"/>
            <color rgb="FF000000"/>
            <rFont val="Verdana"/>
          </rPr>
          <t xml:space="preserve">Estimate based on reported subscriber figures for Telus of 314,000 (Telus AR 2013, p. 40) and ARPU of $47.71 arrived at using average of known ARPUs for Bell and MTS.. The number of subscribers is the average between the figure at the end of the year previous year and the current year, i.e. oit assumes steady linear growth.
</t>
        </r>
      </text>
    </comment>
    <comment ref="J35" authorId="0" shapeId="0" xr:uid="{00000000-0006-0000-0600-000054000000}">
      <text>
        <r>
          <rPr>
            <sz val="10"/>
            <color rgb="FF000000"/>
            <rFont val="Verdana"/>
          </rPr>
          <t>Estimate based on reported subscriber figures for Telus of 509,000 (Telus AR 2013, p. 40) and ARPU of $54.82 arrived at using average of known ARPUs for Bell and MTS. The number of subscribers is the average between the figure at the end of the year previous year and the current year, i.e. oit assumes steady linear growth.</t>
        </r>
      </text>
    </comment>
    <comment ref="K35" authorId="0" shapeId="0" xr:uid="{00000000-0006-0000-0600-000055000000}">
      <text>
        <r>
          <rPr>
            <sz val="10"/>
            <color rgb="FF000000"/>
            <rFont val="Verdana"/>
          </rPr>
          <t xml:space="preserve">Estimate based on reported subscriber figures for Telus of 678,000 (Telus AR 2013, p. 40) and ARPU of $61.31 arrived at using of known ARPUs for Bell Aliant, Bell and MTS. The number of subscribers is the average between the figure at the end of the year previous year and the current year, i.e. oit assumes steady linear growth.
</t>
        </r>
      </text>
    </comment>
    <comment ref="L35" authorId="0" shapeId="0" xr:uid="{00000000-0006-0000-0600-000056000000}">
      <text>
        <r>
          <rPr>
            <sz val="10"/>
            <color rgb="FF000000"/>
            <rFont val="Verdana"/>
          </rPr>
          <t xml:space="preserve">Estimate based on reported subscriber figures for Telus of 815,000 (Telus AR 2013, p. 40) and ARPU of $57.38 arrived at by dividing IPTV revenue reported in CRTC Telus Aggregate Annual Return Report 2013, (IPTV revenue/IPTV subs)/12. The number of subscribers is the average between the figure at the end of the year previous year and the current year, i.e. it assumes steady linear growth. 
</t>
        </r>
      </text>
    </comment>
    <comment ref="M35" authorId="0" shapeId="0" xr:uid="{00000000-0006-0000-0600-000057000000}">
      <text>
        <r>
          <rPr>
            <sz val="10"/>
            <color rgb="FF000000"/>
            <rFont val="Verdana"/>
          </rPr>
          <t>Estimate based on Telus AR 2014 IPTV subscriber figures (p. 3) multiplied by (ARPU *12) as calculated using CRTC Aggregate Annual returns</t>
        </r>
      </text>
    </comment>
    <comment ref="N35" authorId="0" shapeId="0" xr:uid="{00000000-0006-0000-0600-000058000000}">
      <text>
        <r>
          <rPr>
            <sz val="10"/>
            <color rgb="FF000000"/>
            <rFont val="Verdana"/>
          </rPr>
          <t>960500 avg subs * 60.11 *12
BK</t>
        </r>
      </text>
    </comment>
    <comment ref="O35" authorId="0" shapeId="0" xr:uid="{00000000-0006-0000-0600-000059000000}">
      <text>
        <r>
          <rPr>
            <sz val="10"/>
            <color rgb="FF000000"/>
            <rFont val="Verdana"/>
          </rPr>
          <t xml:space="preserve">1032000 avg subs * 60.38 *12
BK
</t>
        </r>
      </text>
    </comment>
    <comment ref="H36" authorId="0" shapeId="0" xr:uid="{00000000-0006-0000-0600-00005A000000}">
      <text>
        <r>
          <rPr>
            <sz val="10"/>
            <color rgb="FF000000"/>
            <rFont val="Verdana"/>
          </rPr>
          <t>LR:
CRTC Bragg Aggregate Annual Return, 2008</t>
        </r>
      </text>
    </comment>
    <comment ref="I36" authorId="0" shapeId="0" xr:uid="{00000000-0006-0000-0600-00005B000000}">
      <text>
        <r>
          <rPr>
            <sz val="10"/>
            <color rgb="FF000000"/>
            <rFont val="Verdana"/>
          </rPr>
          <t>LR:
CRTC Bragg Aggregate Annual Return, 2010</t>
        </r>
      </text>
    </comment>
    <comment ref="J36" authorId="0" shapeId="0" xr:uid="{00000000-0006-0000-0600-00005C000000}">
      <text>
        <r>
          <rPr>
            <sz val="10"/>
            <color rgb="FF000000"/>
            <rFont val="Verdana"/>
          </rPr>
          <t>LR:
CRTC Bragg Aggregate Annual Return, 2011</t>
        </r>
      </text>
    </comment>
    <comment ref="K36" authorId="0" shapeId="0" xr:uid="{00000000-0006-0000-0600-00005D000000}">
      <text>
        <r>
          <rPr>
            <sz val="10"/>
            <color rgb="FF000000"/>
            <rFont val="Verdana"/>
          </rPr>
          <t>LR:
CRTC Bragg Aggregate Annual Return, 2012</t>
        </r>
      </text>
    </comment>
    <comment ref="L36" authorId="0" shapeId="0" xr:uid="{00000000-0006-0000-0600-00005E000000}">
      <text>
        <r>
          <rPr>
            <sz val="10"/>
            <color rgb="FF000000"/>
            <rFont val="Verdana"/>
          </rPr>
          <t>CRTC Bragg Aggregate Annual Return, 2013.</t>
        </r>
      </text>
    </comment>
    <comment ref="M36" authorId="0" shapeId="0" xr:uid="{00000000-0006-0000-0600-00005F000000}">
      <text>
        <r>
          <rPr>
            <sz val="10"/>
            <color rgb="FF000000"/>
            <rFont val="Verdana"/>
          </rPr>
          <t>CRTC Bragg Aggregate Annual Return, 2014.</t>
        </r>
      </text>
    </comment>
    <comment ref="N36" authorId="0" shapeId="0" xr:uid="{00000000-0006-0000-0600-000060000000}">
      <text>
        <r>
          <rPr>
            <sz val="10"/>
            <color rgb="FF000000"/>
            <rFont val="Verdana"/>
          </rPr>
          <t>CRTC Annual Aggregate Returns 2015</t>
        </r>
      </text>
    </comment>
    <comment ref="O36" authorId="0" shapeId="0" xr:uid="{00000000-0006-0000-0600-000061000000}">
      <text>
        <r>
          <rPr>
            <sz val="10"/>
            <color rgb="FF000000"/>
            <rFont val="Verdana"/>
          </rPr>
          <t>CRTC Aggregate Annual returns BK</t>
        </r>
      </text>
    </comment>
    <comment ref="G38" authorId="0" shapeId="0" xr:uid="{00000000-0006-0000-0600-000062000000}">
      <text>
        <r>
          <rPr>
            <sz val="10"/>
            <color rgb="FF000000"/>
            <rFont val="Verdana"/>
          </rPr>
          <t xml:space="preserve">Estimate based on reported subscriber figures of 25,000 (SaskTel, A/R 2004, p. 13) * known ARPU of $27.62 for MTS (MTS , AR 2005, p. 25.). The number of subscribers is the average between the figure at the end of the year previous year and the current year, i.e. oit assumes steady linear growth.
</t>
        </r>
      </text>
    </comment>
    <comment ref="H38" authorId="0" shapeId="0" xr:uid="{00000000-0006-0000-0600-000063000000}">
      <text>
        <r>
          <rPr>
            <sz val="10"/>
            <color rgb="FF000000"/>
            <rFont val="Verdana"/>
          </rPr>
          <t xml:space="preserve">Estimate based on reported subscriber figures of 70,463 (SaskTel, A/R 2009, p. 43) *ARPU estimate of $49.88 based on the known ARPU for MTS.  The number of subscribers is the average between the figure at the end of the year previous year and the current year, i.e. oit assumes steady linear growth.
 </t>
        </r>
      </text>
    </comment>
    <comment ref="I38" authorId="0" shapeId="0" xr:uid="{00000000-0006-0000-0600-000064000000}">
      <text>
        <r>
          <rPr>
            <sz val="10"/>
            <color rgb="FF000000"/>
            <rFont val="Verdana"/>
          </rPr>
          <t xml:space="preserve">Estimate based on reported subscriber figures of85,537 (SaskTel, A/R 2013, p. 47) *ARPU estimate of $47.71 based on the average of known ARPU's MTS and Bell. The number of subscribers is the average between the figure at the end of the year previous year and the current year, i.e. oit assumes steady linear growth.
</t>
        </r>
      </text>
    </comment>
    <comment ref="J38" authorId="0" shapeId="0" xr:uid="{00000000-0006-0000-0600-000065000000}">
      <text>
        <r>
          <rPr>
            <sz val="10"/>
            <color rgb="FF000000"/>
            <rFont val="Verdana"/>
          </rPr>
          <t xml:space="preserve">Estimate based on reported subscriber figures of 93,960 (SaskTel, A/R 2013, p. 47) *ARPU estimate of $54.82 based on the average of known ARPU's MTS and Bell.  The number of subscribers is the average between the figure at the end of the year previous year and the current year, i.e. oit assumes steady linear growth..  
</t>
        </r>
      </text>
    </comment>
    <comment ref="K38" authorId="0" shapeId="0" xr:uid="{00000000-0006-0000-0600-000066000000}">
      <text>
        <r>
          <rPr>
            <sz val="10"/>
            <color rgb="FF000000"/>
            <rFont val="Verdana"/>
          </rPr>
          <t xml:space="preserve">Estimate based on reported subscriber figures of 97,262 (SaskTel, A/R 2013, p. 47) *ARPU estimate of $61.31 based on the average of known ARPU's MTS, Bell and Bell Aliant.  The number of subscribers is the average between the figure at the end of the year previous year and the current year, i.e. oit assumes steady linear growth. 
</t>
        </r>
      </text>
    </comment>
    <comment ref="L38" authorId="0" shapeId="0" xr:uid="{00000000-0006-0000-0600-000067000000}">
      <text>
        <r>
          <rPr>
            <sz val="10"/>
            <color rgb="FF000000"/>
            <rFont val="Verdana"/>
          </rPr>
          <t xml:space="preserve">Estimate based on reported subscriber figures of 101.147 (SaskTel, A/R 2013, p. 47) *ARPU estimate of $58.89 based on the average of known ARPU's for 2013 from MTS, Telus and Bell Aliant. The number of subscribers is the average between the figure at the end of the year previous year and the current year, i.e. oit assumes steady linear growth.
</t>
        </r>
      </text>
    </comment>
    <comment ref="M38" authorId="0" shapeId="0" xr:uid="{00000000-0006-0000-0600-000068000000}">
      <text>
        <r>
          <rPr>
            <sz val="10"/>
            <color rgb="FF000000"/>
            <rFont val="Verdana"/>
          </rPr>
          <t>Estimate based on reported subscriber figures of 103,716 (SaskTel, A/R 2013, p. 57) *ARPU estimate of $65.04 based on MTS ARPU. The number of subscribers is the average between the figure at the end of the year previous year and the current year, i.e. oit assumes steady linear growth.</t>
        </r>
      </text>
    </comment>
    <comment ref="N38" authorId="0" shapeId="0" xr:uid="{00000000-0006-0000-0600-000069000000}">
      <text>
        <r>
          <rPr>
            <sz val="10"/>
            <color rgb="FF000000"/>
            <rFont val="Verdana"/>
          </rPr>
          <t>Sasktel does not file aggregate annual returns, nor does it break out specific figures for IPTV revenues. We multiply IPTV subscribers (an average between end of year and beginning of year subscribers) by MTS ARPU (69.78*12) to estimate Sasktel IPTV revenue. BK</t>
        </r>
      </text>
    </comment>
    <comment ref="O38" authorId="0" shapeId="0" xr:uid="{00000000-0006-0000-0600-00006A000000}">
      <text>
        <r>
          <rPr>
            <sz val="10"/>
            <color rgb="FF000000"/>
            <rFont val="Verdana"/>
          </rPr>
          <t>average subs = 108956 * 71.52(mts arpu) * 12 
BK</t>
        </r>
      </text>
    </comment>
    <comment ref="G39" authorId="0" shapeId="0" xr:uid="{00000000-0006-0000-0600-00006B000000}">
      <text>
        <r>
          <rPr>
            <sz val="10"/>
            <color rgb="FF000000"/>
            <rFont val="Verdana"/>
          </rPr>
          <t xml:space="preserve">Paid digital revenues, MTS AR 2005, p. 25.
</t>
        </r>
      </text>
    </comment>
    <comment ref="H39" authorId="0" shapeId="0" xr:uid="{00000000-0006-0000-0600-00006C000000}">
      <text>
        <r>
          <rPr>
            <sz val="10"/>
            <color rgb="FF000000"/>
            <rFont val="Verdana"/>
          </rPr>
          <t xml:space="preserve">Estimate arrived at based on ARPU of $49.88 * 86,520 sub (MTS AR 2010, p. 17). The number of subscribers is the average between the figure at the end of the year previous year and the current year, i.e. oit assumes steady linear growth.   
</t>
        </r>
      </text>
    </comment>
    <comment ref="I39" authorId="0" shapeId="0" xr:uid="{00000000-0006-0000-0600-00006D000000}">
      <text>
        <r>
          <rPr>
            <sz val="10"/>
            <color rgb="FF000000"/>
            <rFont val="Verdana"/>
          </rPr>
          <t xml:space="preserve">Estimate based on ARPU of $53.17(MTS AR 2010, p. 17) * subscribers (MTS AR 2013, p 21). The number of subscribers is the average between the figure at the end of the year previous year and the current year, i.e. oit assumes steady linear growth.
</t>
        </r>
      </text>
    </comment>
    <comment ref="J39" authorId="0" shapeId="0" xr:uid="{00000000-0006-0000-0600-00006E000000}">
      <text>
        <r>
          <rPr>
            <sz val="10"/>
            <color rgb="FF000000"/>
            <rFont val="Verdana"/>
          </rPr>
          <t xml:space="preserve">MTS AR 2012, p. 3.
</t>
        </r>
      </text>
    </comment>
    <comment ref="K39" authorId="0" shapeId="0" xr:uid="{00000000-0006-0000-0600-00006F000000}">
      <text>
        <r>
          <rPr>
            <sz val="10"/>
            <color rgb="FF000000"/>
            <rFont val="Verdana"/>
          </rPr>
          <t xml:space="preserve">MTS AR 2012, p. 3.
</t>
        </r>
      </text>
    </comment>
    <comment ref="L39" authorId="0" shapeId="0" xr:uid="{00000000-0006-0000-0600-000070000000}">
      <text>
        <r>
          <rPr>
            <sz val="10"/>
            <color rgb="FF000000"/>
            <rFont val="Verdana"/>
          </rPr>
          <t xml:space="preserve">BK:
MTS AR 2013 p. 2. 
</t>
        </r>
      </text>
    </comment>
    <comment ref="M39" authorId="0" shapeId="0" xr:uid="{00000000-0006-0000-0600-000071000000}">
      <text>
        <r>
          <rPr>
            <sz val="10"/>
            <color rgb="FF000000"/>
            <rFont val="Verdana"/>
          </rPr>
          <t>MTS AR 2014 p. 16</t>
        </r>
      </text>
    </comment>
    <comment ref="N39" authorId="0" shapeId="0" xr:uid="{00000000-0006-0000-0600-000072000000}">
      <text>
        <r>
          <rPr>
            <sz val="10"/>
            <color rgb="FF000000"/>
            <rFont val="Verdana"/>
          </rPr>
          <t>MTS AIF 2015 p. 8 BK
ARPU = revenue / 106,034 subs /12 = $69.78/mo.</t>
        </r>
      </text>
    </comment>
    <comment ref="O39" authorId="0" shapeId="0" xr:uid="{00000000-0006-0000-0600-000073000000}">
      <text>
        <r>
          <rPr>
            <sz val="10"/>
            <color rgb="FF000000"/>
            <rFont val="Verdana"/>
          </rPr>
          <t xml:space="preserve">Estimate based on actual revenue reported in first three quarters of 2016. MTS Consolidated Financial Statements or the periods ended September 30, 2016 and 2015, p. 7. Last quarter revenue based on 4th quarter trends in previous years. </t>
        </r>
      </text>
    </comment>
    <comment ref="H40" authorId="0" shapeId="0" xr:uid="{00000000-0006-0000-0600-000074000000}">
      <text>
        <r>
          <rPr>
            <sz val="10"/>
            <color rgb="FF000000"/>
            <rFont val="Verdana"/>
          </rPr>
          <t>Dwayne Winseck:
Access Communications Annual Report, 2009, p. 31.</t>
        </r>
      </text>
    </comment>
    <comment ref="I40" authorId="0" shapeId="0" xr:uid="{00000000-0006-0000-0600-000075000000}">
      <text>
        <r>
          <rPr>
            <sz val="10"/>
            <color rgb="FF000000"/>
            <rFont val="Verdana"/>
          </rPr>
          <t xml:space="preserve">Dwayne Winseck: Access Communications Annual Report 2010, p. 30. 
</t>
        </r>
      </text>
    </comment>
    <comment ref="J40" authorId="0" shapeId="0" xr:uid="{00000000-0006-0000-0600-000076000000}">
      <text>
        <r>
          <rPr>
            <sz val="10"/>
            <color rgb="FF000000"/>
            <rFont val="Verdana"/>
          </rPr>
          <t xml:space="preserve">Dwayne Winseck: Access Communications Annual Report, p. 20.
</t>
        </r>
      </text>
    </comment>
    <comment ref="K40" authorId="0" shapeId="0" xr:uid="{00000000-0006-0000-0600-000077000000}">
      <text>
        <r>
          <rPr>
            <sz val="10"/>
            <color rgb="FF000000"/>
            <rFont val="Verdana"/>
          </rPr>
          <t xml:space="preserve">Dwayne Winseck: Access Communications Annual Report 2012, p. 20.
</t>
        </r>
      </text>
    </comment>
    <comment ref="L40" authorId="0" shapeId="0" xr:uid="{00000000-0006-0000-0600-000078000000}">
      <text>
        <r>
          <rPr>
            <sz val="10"/>
            <color rgb="FF000000"/>
            <rFont val="Verdana"/>
          </rPr>
          <t xml:space="preserve">Access, AR 2013, p. 25. </t>
        </r>
      </text>
    </comment>
    <comment ref="M40" authorId="0" shapeId="0" xr:uid="{00000000-0006-0000-0600-000079000000}">
      <text>
        <r>
          <rPr>
            <sz val="10"/>
            <color rgb="FF000000"/>
            <rFont val="Verdana"/>
          </rPr>
          <t>Access AR 2014, p. 31</t>
        </r>
      </text>
    </comment>
    <comment ref="N40" authorId="0" shapeId="0" xr:uid="{00000000-0006-0000-0600-00007A000000}">
      <text>
        <r>
          <rPr>
            <sz val="10"/>
            <color rgb="FF000000"/>
            <rFont val="Verdana"/>
          </rPr>
          <t>Access AR 2015 p. 29.</t>
        </r>
      </text>
    </comment>
    <comment ref="O40" authorId="0" shapeId="0" xr:uid="{00000000-0006-0000-0600-00007B000000}">
      <text>
        <r>
          <rPr>
            <sz val="10"/>
            <color rgb="FF000000"/>
            <rFont val="Verdana"/>
          </rPr>
          <t xml:space="preserve">Access AR 2016 p 21
</t>
        </r>
      </text>
    </comment>
    <comment ref="G41" authorId="0" shapeId="0" xr:uid="{00000000-0006-0000-0600-00007C000000}">
      <text>
        <r>
          <rPr>
            <sz val="10"/>
            <color rgb="FF000000"/>
            <rFont val="Verdana"/>
          </rPr>
          <t>Estimate based on quarterly revenues for 2005 as reported in Vecima Networks, First Quarter Results 2005, p. 17. Vecima's Annual Report 2006 indicates that split between cable and HSIA is 58% / 42%, respectively (p. 6). This ratio is used through each year unless indications are made otherwise.</t>
        </r>
      </text>
    </comment>
    <comment ref="H41" authorId="0" shapeId="0" xr:uid="{00000000-0006-0000-0600-00007D000000}">
      <text>
        <r>
          <rPr>
            <sz val="10"/>
            <color rgb="FF000000"/>
            <rFont val="Verdana"/>
          </rPr>
          <t>Vecima Networks,  Audited Annual Financial Statement 2008, p. 14. Vecima's Annual Report 2006 indicates that split between cable and HSIA is 58% / 42%, respectively (p. 6). This ratio is used through each year unless indications are made otherwise.</t>
        </r>
      </text>
    </comment>
    <comment ref="I41" authorId="0" shapeId="0" xr:uid="{00000000-0006-0000-0600-00007E000000}">
      <text>
        <r>
          <rPr>
            <sz val="10"/>
            <color rgb="FF000000"/>
            <rFont val="Verdana"/>
          </rPr>
          <t>Vecima Networks, Audited Annual Financial Statement 2010, p. 16. Vecima's Annual Report 2006 indicates that split between cable and HSIA is 58% / 42%, respectively (p. 6). This ratio is used through each year unless indications are made otherwise.</t>
        </r>
      </text>
    </comment>
    <comment ref="J41" authorId="0" shapeId="0" xr:uid="{00000000-0006-0000-0600-00007F000000}">
      <text>
        <r>
          <rPr>
            <sz val="10"/>
            <color rgb="FF000000"/>
            <rFont val="Verdana"/>
          </rPr>
          <t>Vecima Networks, AR 2012, p. 17. Vecima's Annual Report 2006 indicates that split between cable and HSIA is 58% / 42%, respectively (p. 6). This ratio is used through each year unless indications are made otherwise.</t>
        </r>
      </text>
    </comment>
    <comment ref="K41" authorId="0" shapeId="0" xr:uid="{00000000-0006-0000-0600-000080000000}">
      <text>
        <r>
          <rPr>
            <sz val="10"/>
            <color rgb="FF000000"/>
            <rFont val="Verdana"/>
          </rPr>
          <t>Vecima Networks, AR 2013, p. 14. Vecima's Annual Report 2006 indicates that split between cable and HSIA is 58% / 42%, respectively (p. 6). This ratio is used through each year unless indications are made otherwise.</t>
        </r>
      </text>
    </comment>
    <comment ref="L41" authorId="0" shapeId="0" xr:uid="{00000000-0006-0000-0600-000081000000}">
      <text>
        <r>
          <rPr>
            <sz val="10"/>
            <color rgb="FF000000"/>
            <rFont val="Verdana"/>
          </rPr>
          <t>Vecima Networks, AR 2013, p. 14. Vecima's Annual Report 2006 indicates that split between cable and HSIA is 58% / 42%, respectively (p. 6). This ratio is used through each year unless indications are made otherwise.</t>
        </r>
      </text>
    </comment>
    <comment ref="M41" authorId="0" shapeId="0" xr:uid="{00000000-0006-0000-0600-000082000000}">
      <text>
        <r>
          <rPr>
            <sz val="10"/>
            <color rgb="FF000000"/>
            <rFont val="Verdana"/>
          </rPr>
          <t xml:space="preserve">Vecima Networks, AR 2014, p. 15. Revenues split between cable and HSIA is 50/50 based on comments in AR that indicate growing HSIA revenues vs BDU revenues. </t>
        </r>
      </text>
    </comment>
    <comment ref="N41" authorId="0" shapeId="0" xr:uid="{00000000-0006-0000-0600-000083000000}">
      <text>
        <r>
          <rPr>
            <sz val="10"/>
            <color rgb="FF000000"/>
            <rFont val="Verdana"/>
          </rPr>
          <t>Vecima AR 2015 p. 15. 
Previous assumption holds for deriving total IS revenue: 50% split of Yourlink revenue between video and IS service.</t>
        </r>
      </text>
    </comment>
    <comment ref="O41" authorId="0" shapeId="0" xr:uid="{00000000-0006-0000-0600-000084000000}">
      <text>
        <r>
          <rPr>
            <sz val="10"/>
            <color rgb="FF000000"/>
            <rFont val="Verdana"/>
          </rPr>
          <t>Vecima Networks, AR 2016, p. 11. Vecima's Annual Report 2006 indicates that split between cable and HSIA is 58% / 42%, respectively (p. 6). This ratio is used through each year unless indications are made otherwise.</t>
        </r>
      </text>
    </comment>
    <comment ref="G42" authorId="0" shapeId="0" xr:uid="{00000000-0006-0000-0600-000085000000}">
      <text>
        <r>
          <rPr>
            <sz val="10"/>
            <color rgb="FF000000"/>
            <rFont val="Verdana"/>
          </rPr>
          <t>Caitlin Currie:
(11) delete</t>
        </r>
      </text>
    </comment>
    <comment ref="I47" authorId="0" shapeId="0" xr:uid="{00000000-0006-0000-0600-000086000000}">
      <text>
        <r>
          <rPr>
            <sz val="10"/>
            <color rgb="FF000000"/>
            <rFont val="Verdana"/>
          </rPr>
          <t>CRTC CMR 2014 Table 4.3.1.</t>
        </r>
      </text>
    </comment>
    <comment ref="J47" authorId="0" shapeId="0" xr:uid="{00000000-0006-0000-0600-000087000000}">
      <text>
        <r>
          <rPr>
            <sz val="10"/>
            <color rgb="FF000000"/>
            <rFont val="Verdana"/>
          </rPr>
          <t>CRTC (2016). Cable, Internet Protocol Television (IPTV), Multipoint Distribution Systems (MDS) and Direct-to-Home (DTH) 2011-2015</t>
        </r>
      </text>
    </comment>
    <comment ref="K47" authorId="0" shapeId="0" xr:uid="{00000000-0006-0000-0600-000088000000}">
      <text>
        <r>
          <rPr>
            <sz val="10"/>
            <color rgb="FF000000"/>
            <rFont val="Verdana"/>
          </rPr>
          <t>CRTC (2016). Cable, Internet Protocol Television (IPTV), Multipoint Distribution Systems (MDS) and Direct-to-Home (DTH) 2011-2015</t>
        </r>
      </text>
    </comment>
    <comment ref="L47" authorId="0" shapeId="0" xr:uid="{00000000-0006-0000-0600-000089000000}">
      <text>
        <r>
          <rPr>
            <sz val="10"/>
            <color rgb="FF000000"/>
            <rFont val="Verdana"/>
          </rPr>
          <t>CRTC (2016). Cable, Internet Protocol Television (IPTV), Multipoint Distribution Systems (MDS) and Direct-to-Home (DTH) 2011-2015</t>
        </r>
      </text>
    </comment>
    <comment ref="M47" authorId="0" shapeId="0" xr:uid="{00000000-0006-0000-0600-00008A000000}">
      <text>
        <r>
          <rPr>
            <sz val="10"/>
            <color rgb="FF000000"/>
            <rFont val="Verdana"/>
          </rPr>
          <t xml:space="preserve">CRTC (2016). Cable, Internet Protocol Television (IPTV), Multipoint Distribution Systems (MDS) and Direct-to-Home (DTH) 2011-2015
</t>
        </r>
      </text>
    </comment>
    <comment ref="N47" authorId="0" shapeId="0" xr:uid="{00000000-0006-0000-0600-00008B000000}">
      <text>
        <r>
          <rPr>
            <sz val="10"/>
            <color rgb="FF000000"/>
            <rFont val="Verdana"/>
          </rPr>
          <t>CRTC (2016). Cable, Internet Protocol Television (IPTV), Multipoint Distribution Systems (MDS) and Direct-to-Home (DTH) 2011-2015</t>
        </r>
      </text>
    </comment>
    <comment ref="O47" authorId="0" shapeId="0" xr:uid="{00000000-0006-0000-0600-00008C000000}">
      <text>
        <r>
          <rPr>
            <sz val="10"/>
            <color rgb="FF000000"/>
            <rFont val="Verdana"/>
          </rPr>
          <t>CRTC (2017). Cable, Internet Protocol Television (IPTV), Multipoint Distribution Systems (MDS) and Direct-to-Home (DTH) 2012-2016. http://crtc.gc.ca/eng/publications/reports/BrAnalysis/dist2016/bdu2016.xlsx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L3" authorId="0" shapeId="0" xr:uid="{00000000-0006-0000-0800-000001000000}">
      <text>
        <r>
          <rPr>
            <sz val="10"/>
            <color rgb="FF000000"/>
            <rFont val="Verdana"/>
          </rPr>
          <t>CRTC Bell Aggregate Annual Return, 2014.</t>
        </r>
      </text>
    </comment>
    <comment ref="N3" authorId="0" shapeId="0" xr:uid="{00000000-0006-0000-0800-000002000000}">
      <text>
        <r>
          <rPr>
            <sz val="10"/>
            <color rgb="FF000000"/>
            <rFont val="Verdana"/>
          </rPr>
          <t>CRTC Aggregate Annual Return 2016 BK</t>
        </r>
      </text>
    </comment>
    <comment ref="Z3" authorId="0" shapeId="0" xr:uid="{00000000-0006-0000-0800-000003000000}">
      <text>
        <r>
          <rPr>
            <sz val="10"/>
            <color rgb="FF000000"/>
            <rFont val="Verdana"/>
          </rPr>
          <t>BK:
BCE AR 2013, p 61</t>
        </r>
      </text>
    </comment>
    <comment ref="AA3" authorId="0" shapeId="0" xr:uid="{00000000-0006-0000-0800-000004000000}">
      <text>
        <r>
          <rPr>
            <sz val="10"/>
            <color rgb="FF000000"/>
            <rFont val="Verdana"/>
          </rPr>
          <t xml:space="preserve">BCE AR 2014, p. 62. </t>
        </r>
      </text>
    </comment>
    <comment ref="AB3" authorId="0" shapeId="0" xr:uid="{00000000-0006-0000-0800-000005000000}">
      <text>
        <r>
          <rPr>
            <sz val="10"/>
            <color rgb="FF000000"/>
            <rFont val="Verdana"/>
          </rPr>
          <t>BCE AR 2015 p. 50</t>
        </r>
      </text>
    </comment>
    <comment ref="AC3" authorId="0" shapeId="0" xr:uid="{00000000-0006-0000-0800-000006000000}">
      <text>
        <r>
          <rPr>
            <sz val="10"/>
            <color rgb="FF000000"/>
            <rFont val="Verdana"/>
          </rPr>
          <t xml:space="preserve">BCE AR 2016 p 47 BK
</t>
        </r>
      </text>
    </comment>
    <comment ref="L4" authorId="0" shapeId="0" xr:uid="{00000000-0006-0000-0800-000007000000}">
      <text>
        <r>
          <rPr>
            <sz val="10"/>
            <color rgb="FF000000"/>
            <rFont val="Verdana"/>
          </rPr>
          <t xml:space="preserve">Estimate based on Bell's ARPU of $56.41 A * 218,537 IPTV subscribers (Bell, AR 2014, p. 73) </t>
        </r>
      </text>
    </comment>
    <comment ref="M4" authorId="0" shapeId="0" xr:uid="{00000000-0006-0000-0800-000008000000}">
      <text>
        <r>
          <rPr>
            <sz val="10"/>
            <color rgb="FF000000"/>
            <rFont val="Verdana"/>
          </rPr>
          <t xml:space="preserve">Aliant is no longer a separate operation. </t>
        </r>
      </text>
    </comment>
    <comment ref="X4" authorId="0" shapeId="0" xr:uid="{00000000-0006-0000-0800-000009000000}">
      <text>
        <r>
          <rPr>
            <sz val="10"/>
            <color rgb="FF000000"/>
            <rFont val="Verdana"/>
          </rPr>
          <t xml:space="preserve">BK:
Aliant AR 2013, p 55
</t>
        </r>
      </text>
    </comment>
    <comment ref="Y4" authorId="0" shapeId="0" xr:uid="{00000000-0006-0000-0800-00000A000000}">
      <text>
        <r>
          <rPr>
            <sz val="10"/>
            <color rgb="FF000000"/>
            <rFont val="Verdana"/>
          </rPr>
          <t>BK:
BCE AR 2013 p 73</t>
        </r>
      </text>
    </comment>
    <comment ref="Z4" authorId="0" shapeId="0" xr:uid="{00000000-0006-0000-0800-00000B000000}">
      <text>
        <r>
          <rPr>
            <sz val="10"/>
            <color rgb="FF000000"/>
            <rFont val="Verdana"/>
          </rPr>
          <t>BK:
BCE AR 2013 p 73</t>
        </r>
      </text>
    </comment>
    <comment ref="AA4" authorId="0" shapeId="0" xr:uid="{00000000-0006-0000-0800-00000C000000}">
      <text>
        <r>
          <rPr>
            <sz val="10"/>
            <color rgb="FF000000"/>
            <rFont val="Verdana"/>
          </rPr>
          <t xml:space="preserve">BCE AR 2014, p. 73. </t>
        </r>
      </text>
    </comment>
    <comment ref="AB4" authorId="0" shapeId="0" xr:uid="{00000000-0006-0000-0800-00000D000000}">
      <text>
        <r>
          <rPr>
            <sz val="10"/>
            <color rgb="FF000000"/>
            <rFont val="Verdana"/>
          </rPr>
          <t>Aliant no longer a separate operation.</t>
        </r>
      </text>
    </comment>
    <comment ref="L5" authorId="0" shapeId="0" xr:uid="{00000000-0006-0000-0800-00000E000000}">
      <text>
        <r>
          <rPr>
            <sz val="10"/>
            <color rgb="FF000000"/>
            <rFont val="Verdana"/>
          </rPr>
          <t>Estimate based on Telus AR 2014 IPTV subscriber figures (p. 3) multiplied by (ARPU *12) as calculated using CRTC Aggregate Annual returns</t>
        </r>
      </text>
    </comment>
    <comment ref="M5" authorId="0" shapeId="0" xr:uid="{00000000-0006-0000-0800-00000F000000}">
      <text>
        <r>
          <rPr>
            <sz val="10"/>
            <color rgb="FF000000"/>
            <rFont val="Verdana"/>
          </rPr>
          <t>960500 avg subs * 60.11 *12
BK</t>
        </r>
      </text>
    </comment>
    <comment ref="N5" authorId="0" shapeId="0" xr:uid="{00000000-0006-0000-0800-000010000000}">
      <text>
        <r>
          <rPr>
            <sz val="10"/>
            <color rgb="FF000000"/>
            <rFont val="Verdana"/>
          </rPr>
          <t xml:space="preserve">1032000 avg subs * 60.38 *12
BK
</t>
        </r>
      </text>
    </comment>
    <comment ref="T5" authorId="0" shapeId="0" xr:uid="{00000000-0006-0000-0800-000011000000}">
      <text>
        <r>
          <rPr>
            <sz val="10"/>
            <color rgb="FF000000"/>
            <rFont val="Verdana"/>
          </rPr>
          <t xml:space="preserve">Telus AR 2009, p. 10. </t>
        </r>
      </text>
    </comment>
    <comment ref="U5" authorId="0" shapeId="0" xr:uid="{00000000-0006-0000-0800-000012000000}">
      <text>
        <r>
          <rPr>
            <sz val="10"/>
            <color rgb="FF000000"/>
            <rFont val="Verdana"/>
          </rPr>
          <t xml:space="preserve">Telus AR 2009, p. 10. 
</t>
        </r>
      </text>
    </comment>
    <comment ref="V5" authorId="0" shapeId="0" xr:uid="{00000000-0006-0000-0800-000013000000}">
      <text>
        <r>
          <rPr>
            <sz val="10"/>
            <color rgb="FF000000"/>
            <rFont val="Verdana"/>
          </rPr>
          <t xml:space="preserve">Telus AR 2009, p. 10. Reselling of Bell's DTH service introduced as of 2009. 
</t>
        </r>
      </text>
    </comment>
    <comment ref="W5" authorId="0" shapeId="0" xr:uid="{00000000-0006-0000-0800-000014000000}">
      <text>
        <r>
          <rPr>
            <sz val="10"/>
            <color rgb="FF000000"/>
            <rFont val="Verdana"/>
          </rPr>
          <t>BK:
Telus AR 2013 p 40</t>
        </r>
      </text>
    </comment>
    <comment ref="X5" authorId="0" shapeId="0" xr:uid="{00000000-0006-0000-0800-000015000000}">
      <text>
        <r>
          <rPr>
            <sz val="10"/>
            <color rgb="FF000000"/>
            <rFont val="Verdana"/>
          </rPr>
          <t>BK:
Telus AR 2013 p 40</t>
        </r>
      </text>
    </comment>
    <comment ref="Y5" authorId="0" shapeId="0" xr:uid="{00000000-0006-0000-0800-000016000000}">
      <text>
        <r>
          <rPr>
            <sz val="10"/>
            <color rgb="FF000000"/>
            <rFont val="Verdana"/>
          </rPr>
          <t>BK:
Telus AR 2013 p 40</t>
        </r>
      </text>
    </comment>
    <comment ref="Z5" authorId="0" shapeId="0" xr:uid="{00000000-0006-0000-0800-000017000000}">
      <text>
        <r>
          <rPr>
            <sz val="10"/>
            <color rgb="FF000000"/>
            <rFont val="Verdana"/>
          </rPr>
          <t>BK:
Telus AR 2013 p 40</t>
        </r>
      </text>
    </comment>
    <comment ref="AA5" authorId="0" shapeId="0" xr:uid="{00000000-0006-0000-0800-000018000000}">
      <text>
        <r>
          <rPr>
            <sz val="10"/>
            <color rgb="FF000000"/>
            <rFont val="Verdana"/>
          </rPr>
          <t>Telus AR 2014 p. 40</t>
        </r>
      </text>
    </comment>
    <comment ref="AB5" authorId="0" shapeId="0" xr:uid="{00000000-0006-0000-0800-000019000000}">
      <text>
        <r>
          <rPr>
            <sz val="10"/>
            <color rgb="FF000000"/>
            <rFont val="Verdana"/>
          </rPr>
          <t>Telus AR 2015 p. 36 BK</t>
        </r>
      </text>
    </comment>
    <comment ref="AC5" authorId="0" shapeId="0" xr:uid="{00000000-0006-0000-0800-00001A000000}">
      <text>
        <r>
          <rPr>
            <sz val="10"/>
            <color rgb="FF000000"/>
            <rFont val="Verdana"/>
          </rPr>
          <t>Telus AR 2016 p 63 BK</t>
        </r>
      </text>
    </comment>
    <comment ref="C6" authorId="0" shapeId="0" xr:uid="{00000000-0006-0000-0800-00001B000000}">
      <text>
        <r>
          <rPr>
            <sz val="10"/>
            <color rgb="FF000000"/>
            <rFont val="Verdana"/>
          </rPr>
          <t xml:space="preserve">Paid digital revenues, MTS AR 2005, p. 25.
</t>
        </r>
      </text>
    </comment>
    <comment ref="D6" authorId="0" shapeId="0" xr:uid="{00000000-0006-0000-0800-00001C000000}">
      <text>
        <r>
          <rPr>
            <sz val="10"/>
            <color rgb="FF000000"/>
            <rFont val="Verdana"/>
          </rPr>
          <t xml:space="preserve">MTS, AR 2006, p. 24.
</t>
        </r>
      </text>
    </comment>
    <comment ref="H6" authorId="0" shapeId="0" xr:uid="{00000000-0006-0000-0800-00001D000000}">
      <text>
        <r>
          <rPr>
            <sz val="10"/>
            <color rgb="FF000000"/>
            <rFont val="Verdana"/>
          </rPr>
          <t xml:space="preserve">2007-2010 based on subscribers * ARPU and calculation of Y-O-Y growth. All other years direct from MTS.
</t>
        </r>
      </text>
    </comment>
    <comment ref="I6" authorId="0" shapeId="0" xr:uid="{00000000-0006-0000-0800-00001E000000}">
      <text>
        <r>
          <rPr>
            <sz val="10"/>
            <color rgb="FF000000"/>
            <rFont val="Verdana"/>
          </rPr>
          <t xml:space="preserve">MTS AR 2012, p. 3.
</t>
        </r>
      </text>
    </comment>
    <comment ref="J6" authorId="0" shapeId="0" xr:uid="{00000000-0006-0000-0800-00001F000000}">
      <text>
        <r>
          <rPr>
            <sz val="10"/>
            <color rgb="FF000000"/>
            <rFont val="Verdana"/>
          </rPr>
          <t xml:space="preserve">MTS AR 2012, p. 3.
</t>
        </r>
      </text>
    </comment>
    <comment ref="K6" authorId="0" shapeId="0" xr:uid="{00000000-0006-0000-0800-000020000000}">
      <text>
        <r>
          <rPr>
            <sz val="10"/>
            <color rgb="FF000000"/>
            <rFont val="Verdana"/>
          </rPr>
          <t xml:space="preserve">BK:
MTS AR 2013 p. 2. 
</t>
        </r>
      </text>
    </comment>
    <comment ref="L6" authorId="0" shapeId="0" xr:uid="{00000000-0006-0000-0800-000021000000}">
      <text>
        <r>
          <rPr>
            <sz val="10"/>
            <color rgb="FF000000"/>
            <rFont val="Verdana"/>
          </rPr>
          <t>MTS AR 2014 p. 16</t>
        </r>
      </text>
    </comment>
    <comment ref="M6" authorId="0" shapeId="0" xr:uid="{00000000-0006-0000-0800-000022000000}">
      <text>
        <r>
          <rPr>
            <sz val="10"/>
            <color rgb="FF000000"/>
            <rFont val="Verdana"/>
          </rPr>
          <t>MTS AIF 2015 p. 8 BK
ARPU = revenue / 106,034 subs /12 = $69.78/mo.</t>
        </r>
      </text>
    </comment>
    <comment ref="N6" authorId="0" shapeId="0" xr:uid="{00000000-0006-0000-0800-000023000000}">
      <text>
        <r>
          <rPr>
            <sz val="10"/>
            <color rgb="FF000000"/>
            <rFont val="Verdana"/>
          </rPr>
          <t xml:space="preserve">Estimate based on actual revenue reported in first three quarters of 2016. MTS Consolidated Financial Statements or the periods ended September 30, 2016 and 2015, p. 7. Last quarter revenue based on 4th quarter trends in previous years. </t>
        </r>
      </text>
    </comment>
    <comment ref="Q6" authorId="0" shapeId="0" xr:uid="{00000000-0006-0000-0800-000024000000}">
      <text>
        <r>
          <rPr>
            <sz val="10"/>
            <color rgb="FF000000"/>
            <rFont val="Verdana"/>
          </rPr>
          <t xml:space="preserve">MTS, AR 2005, p. 62.
</t>
        </r>
      </text>
    </comment>
    <comment ref="R6" authorId="0" shapeId="0" xr:uid="{00000000-0006-0000-0800-000025000000}">
      <text>
        <r>
          <rPr>
            <sz val="10"/>
            <color rgb="FF000000"/>
            <rFont val="Verdana"/>
          </rPr>
          <t xml:space="preserve">MTS, AR 2005, p. 62.
</t>
        </r>
      </text>
    </comment>
    <comment ref="T6" authorId="0" shapeId="0" xr:uid="{00000000-0006-0000-0800-000026000000}">
      <text>
        <r>
          <rPr>
            <sz val="10"/>
            <color rgb="FF000000"/>
            <rFont val="Verdana"/>
          </rPr>
          <t xml:space="preserve">MTS AR 2007, p. 63
</t>
        </r>
      </text>
    </comment>
    <comment ref="V6" authorId="0" shapeId="0" xr:uid="{00000000-0006-0000-0800-000027000000}">
      <text>
        <r>
          <rPr>
            <sz val="10"/>
            <color rgb="FF000000"/>
            <rFont val="Verdana"/>
          </rPr>
          <t xml:space="preserve">MTS AR 2010, p. 17.
</t>
        </r>
      </text>
    </comment>
    <comment ref="W6" authorId="0" shapeId="0" xr:uid="{00000000-0006-0000-0800-000028000000}">
      <text>
        <r>
          <rPr>
            <sz val="10"/>
            <color rgb="FF000000"/>
            <rFont val="Verdana"/>
          </rPr>
          <t>BK:
MTS AR 2013, p 21</t>
        </r>
      </text>
    </comment>
    <comment ref="X6" authorId="0" shapeId="0" xr:uid="{00000000-0006-0000-0800-000029000000}">
      <text>
        <r>
          <rPr>
            <sz val="10"/>
            <color rgb="FF000000"/>
            <rFont val="Verdana"/>
          </rPr>
          <t>BK:
MTS AR 2013, p 21</t>
        </r>
      </text>
    </comment>
    <comment ref="Y6" authorId="0" shapeId="0" xr:uid="{00000000-0006-0000-0800-00002A000000}">
      <text>
        <r>
          <rPr>
            <sz val="10"/>
            <color rgb="FF000000"/>
            <rFont val="Verdana"/>
          </rPr>
          <t>BK:
MTS AR 2013, p 21</t>
        </r>
      </text>
    </comment>
    <comment ref="Z6" authorId="0" shapeId="0" xr:uid="{00000000-0006-0000-0800-00002B000000}">
      <text>
        <r>
          <rPr>
            <sz val="10"/>
            <color rgb="FF000000"/>
            <rFont val="Verdana"/>
          </rPr>
          <t>BK:
MTS AR 2013, p 21</t>
        </r>
      </text>
    </comment>
    <comment ref="AA6" authorId="0" shapeId="0" xr:uid="{00000000-0006-0000-0800-00002C000000}">
      <text>
        <r>
          <rPr>
            <sz val="10"/>
            <color rgb="FF000000"/>
            <rFont val="Verdana"/>
          </rPr>
          <t>MTS AR 2014 p. 77</t>
        </r>
      </text>
    </comment>
    <comment ref="AB6" authorId="0" shapeId="0" xr:uid="{00000000-0006-0000-0800-00002D000000}">
      <text>
        <r>
          <rPr>
            <sz val="10"/>
            <color rgb="FF000000"/>
            <rFont val="Verdana"/>
          </rPr>
          <t>MTS AIF 2015 p. 8 BK</t>
        </r>
      </text>
    </comment>
    <comment ref="AC6" authorId="0" shapeId="0" xr:uid="{00000000-0006-0000-0800-00002E000000}">
      <text>
        <r>
          <rPr>
            <sz val="10"/>
            <color rgb="FF000000"/>
            <rFont val="Verdana"/>
          </rPr>
          <t>BCE 2017 Q1 Presentation, p. 6 http://www.bce.ca/investors/financial-reporting/2017-Q1/2017-q1-presentation.pdf</t>
        </r>
      </text>
    </comment>
    <comment ref="L7" authorId="0" shapeId="0" xr:uid="{00000000-0006-0000-0800-00002F000000}">
      <text>
        <r>
          <rPr>
            <sz val="10"/>
            <color rgb="FF000000"/>
            <rFont val="Verdana"/>
          </rPr>
          <t>See sheet on Cable/Sat/IPTV.</t>
        </r>
      </text>
    </comment>
    <comment ref="M7" authorId="0" shapeId="0" xr:uid="{00000000-0006-0000-0800-000030000000}">
      <text>
        <r>
          <rPr>
            <sz val="10"/>
            <color rgb="FF000000"/>
            <rFont val="Verdana"/>
          </rPr>
          <t>Sasktel does not file aggregate annual returns, nor does it break out specific figures for IPTV revenues. We multiply IPTV subscribers (an average between end of year and beginning of year subscribers) by MTS ARPU (69.78*12) to estimate Sasktel IPTV revenue. BK</t>
        </r>
      </text>
    </comment>
    <comment ref="N7" authorId="0" shapeId="0" xr:uid="{00000000-0006-0000-0800-000031000000}">
      <text>
        <r>
          <rPr>
            <sz val="10"/>
            <color rgb="FF000000"/>
            <rFont val="Verdana"/>
          </rPr>
          <t>average subs = 108956 * 72.10(mts arpu) * 12 
BK</t>
        </r>
      </text>
    </comment>
    <comment ref="Q7" authorId="0" shapeId="0" xr:uid="{00000000-0006-0000-0800-000032000000}">
      <text>
        <r>
          <rPr>
            <sz val="10"/>
            <color rgb="FF000000"/>
            <rFont val="Verdana"/>
          </rPr>
          <t xml:space="preserve">SaskTel, AR 2004, p. 13.
</t>
        </r>
      </text>
    </comment>
    <comment ref="R7" authorId="0" shapeId="0" xr:uid="{00000000-0006-0000-0800-000033000000}">
      <text>
        <r>
          <rPr>
            <sz val="10"/>
            <color rgb="FF000000"/>
            <rFont val="Verdana"/>
          </rPr>
          <t xml:space="preserve">SaskTel, AR 2009, p. 45.
</t>
        </r>
      </text>
    </comment>
    <comment ref="S7" authorId="0" shapeId="0" xr:uid="{00000000-0006-0000-0800-000034000000}">
      <text>
        <r>
          <rPr>
            <sz val="10"/>
            <color rgb="FF000000"/>
            <rFont val="Verdana"/>
          </rPr>
          <t xml:space="preserve">SaskTel, AR 2009, p. 45.
</t>
        </r>
      </text>
    </comment>
    <comment ref="T7" authorId="0" shapeId="0" xr:uid="{00000000-0006-0000-0800-000035000000}">
      <text>
        <r>
          <rPr>
            <sz val="10"/>
            <color rgb="FF000000"/>
            <rFont val="Verdana"/>
          </rPr>
          <t xml:space="preserve">SaskTel, AR 2009, p. 45.
</t>
        </r>
      </text>
    </comment>
    <comment ref="U7" authorId="0" shapeId="0" xr:uid="{00000000-0006-0000-0800-000036000000}">
      <text>
        <r>
          <rPr>
            <sz val="10"/>
            <color rgb="FF000000"/>
            <rFont val="Verdana"/>
          </rPr>
          <t xml:space="preserve">SaskTel, AR 2009, p. 45.
</t>
        </r>
      </text>
    </comment>
    <comment ref="V7" authorId="0" shapeId="0" xr:uid="{00000000-0006-0000-0800-000037000000}">
      <text>
        <r>
          <rPr>
            <sz val="10"/>
            <color rgb="FF000000"/>
            <rFont val="Verdana"/>
          </rPr>
          <t>SaskTel, AR 2009, p. 45.</t>
        </r>
      </text>
    </comment>
    <comment ref="W7" authorId="0" shapeId="0" xr:uid="{00000000-0006-0000-0800-000038000000}">
      <text>
        <r>
          <rPr>
            <sz val="10"/>
            <color rgb="FF000000"/>
            <rFont val="Verdana"/>
          </rPr>
          <t xml:space="preserve">Brian Wilkinson:
SaskTel, A/R 2013, p. 47. 
</t>
        </r>
      </text>
    </comment>
    <comment ref="X7" authorId="0" shapeId="0" xr:uid="{00000000-0006-0000-0800-000039000000}">
      <text>
        <r>
          <rPr>
            <sz val="10"/>
            <color rgb="FF000000"/>
            <rFont val="Verdana"/>
          </rPr>
          <t xml:space="preserve">Brian Wilkinson:
SaskTel, A/R 2013, p. 47. 
</t>
        </r>
      </text>
    </comment>
    <comment ref="Y7" authorId="0" shapeId="0" xr:uid="{00000000-0006-0000-0800-00003A000000}">
      <text>
        <r>
          <rPr>
            <sz val="10"/>
            <color rgb="FF000000"/>
            <rFont val="Verdana"/>
          </rPr>
          <t xml:space="preserve">Brian Wilkinson:
 SaskTel, A/R 2013, p. 47. </t>
        </r>
      </text>
    </comment>
    <comment ref="Z7" authorId="0" shapeId="0" xr:uid="{00000000-0006-0000-0800-00003B000000}">
      <text>
        <r>
          <rPr>
            <sz val="10"/>
            <color rgb="FF000000"/>
            <rFont val="Verdana"/>
          </rPr>
          <t xml:space="preserve">Brian Wilkinson:
SaskTel, A/R 2013, p. 47. 
</t>
        </r>
      </text>
    </comment>
    <comment ref="AA7" authorId="0" shapeId="0" xr:uid="{00000000-0006-0000-0800-00003C000000}">
      <text>
        <r>
          <rPr>
            <sz val="10"/>
            <color rgb="FF000000"/>
            <rFont val="Verdana"/>
          </rPr>
          <t>Sasktel AR 2014, p. 57</t>
        </r>
      </text>
    </comment>
    <comment ref="AB7" authorId="0" shapeId="0" xr:uid="{00000000-0006-0000-0800-00003D000000}">
      <text>
        <r>
          <rPr>
            <sz val="10"/>
            <color rgb="FF000000"/>
            <rFont val="Verdana"/>
          </rPr>
          <t>Sasktel AR 2015 p. 72 BK</t>
        </r>
      </text>
    </comment>
    <comment ref="AC7" authorId="0" shapeId="0" xr:uid="{00000000-0006-0000-0800-00003E000000}">
      <text>
        <r>
          <rPr>
            <sz val="10"/>
            <color rgb="FF000000"/>
            <rFont val="Verdana"/>
          </rPr>
          <t xml:space="preserve">Sasktel AR 2016/17 p 40 BK
</t>
        </r>
      </text>
    </comment>
    <comment ref="J12" authorId="0" shapeId="0" xr:uid="{00000000-0006-0000-0800-00003F000000}">
      <text>
        <r>
          <rPr>
            <sz val="10"/>
            <color rgb="FF000000"/>
            <rFont val="Verdana"/>
          </rPr>
          <t>CRTC Annual Aggregate Return 2015</t>
        </r>
      </text>
    </comment>
    <comment ref="K12" authorId="0" shapeId="0" xr:uid="{00000000-0006-0000-0800-000040000000}">
      <text>
        <r>
          <rPr>
            <sz val="10"/>
            <color rgb="FF000000"/>
            <rFont val="Verdana"/>
          </rPr>
          <t>CRTC Aggregate Annual Return 2016 BK</t>
        </r>
      </text>
    </comment>
    <comment ref="X12" authorId="0" shapeId="0" xr:uid="{00000000-0006-0000-0800-000041000000}">
      <text>
        <r>
          <rPr>
            <sz val="10"/>
            <color rgb="FF000000"/>
            <rFont val="Verdana"/>
          </rPr>
          <t>Dwayne Winseck:
based on 2012 Q4 Conference call reference 12% y2y increase of ARPU from 2011 to 2012</t>
        </r>
      </text>
    </comment>
    <comment ref="Y12" authorId="0" shapeId="0" xr:uid="{00000000-0006-0000-0800-000042000000}">
      <text>
        <r>
          <rPr>
            <sz val="10"/>
            <color rgb="FF000000"/>
            <rFont val="Verdana"/>
          </rPr>
          <t xml:space="preserve">Investor Conference 2012 Q4 (Feb. 7, 2013) (http://bce.ca/assets/investors/Q4-2012/2013BCEInvestorConference_FinalConsolidated.pdf, p. 40
</t>
        </r>
      </text>
    </comment>
    <comment ref="Z12" authorId="0" shapeId="0" xr:uid="{00000000-0006-0000-0800-000043000000}">
      <text>
        <r>
          <rPr>
            <sz val="10"/>
            <color rgb="FF000000"/>
            <rFont val="Verdana"/>
          </rPr>
          <t>BK:
CRTC Bell Aggregate Annual Return Report 2013, (IPTV revenue/IPTV subs )/12</t>
        </r>
      </text>
    </comment>
    <comment ref="AA12" authorId="0" shapeId="0" xr:uid="{00000000-0006-0000-0800-000044000000}">
      <text>
        <r>
          <rPr>
            <sz val="10"/>
            <color rgb="FF000000"/>
            <rFont val="Verdana"/>
          </rPr>
          <t>CRTC Bell Aggregate Annual Return Report 2014, (IPTV revenue/IPTV subs )/12</t>
        </r>
      </text>
    </comment>
    <comment ref="AB12" authorId="0" shapeId="0" xr:uid="{00000000-0006-0000-0800-000045000000}">
      <text>
        <r>
          <rPr>
            <sz val="10"/>
            <color rgb="FF000000"/>
            <rFont val="Verdana"/>
          </rPr>
          <t>CRTC Bell Aggregate Annual Return Report 2015, (IPTV revenue/IPTV subs )/12</t>
        </r>
      </text>
    </comment>
    <comment ref="AC12" authorId="0" shapeId="0" xr:uid="{00000000-0006-0000-0800-000046000000}">
      <text>
        <r>
          <rPr>
            <sz val="10"/>
            <color rgb="FF000000"/>
            <rFont val="Verdana"/>
          </rPr>
          <t>CRTC Bell Aggregate Annual Return Report 2016, (IPTV revenue/IPTV subs )/12</t>
        </r>
      </text>
    </comment>
    <comment ref="Z13" authorId="0" shapeId="0" xr:uid="{00000000-0006-0000-0800-000047000000}">
      <text>
        <r>
          <rPr>
            <sz val="10"/>
            <color rgb="FF000000"/>
            <rFont val="Verdana"/>
          </rPr>
          <t xml:space="preserve">BK:
CRTC Bell Aggregate Annual Return Report 2013, (IPTV revenue/IPTV subs )/12
</t>
        </r>
      </text>
    </comment>
    <comment ref="AA13" authorId="0" shapeId="0" xr:uid="{00000000-0006-0000-0800-000048000000}">
      <text>
        <r>
          <rPr>
            <sz val="10"/>
            <color rgb="FF000000"/>
            <rFont val="Verdana"/>
          </rPr>
          <t>CRTC Bell Aggregate Annual Return Report 2014, (IPTV revenue/IPTV subs )/12</t>
        </r>
      </text>
    </comment>
    <comment ref="J14" authorId="0" shapeId="0" xr:uid="{00000000-0006-0000-0800-000049000000}">
      <text>
        <r>
          <rPr>
            <sz val="10"/>
            <color rgb="FF000000"/>
            <rFont val="Verdana"/>
          </rPr>
          <t>Rogers AR 2015 p. 45 BK</t>
        </r>
      </text>
    </comment>
    <comment ref="K14" authorId="0" shapeId="0" xr:uid="{00000000-0006-0000-0800-00004A000000}">
      <text>
        <r>
          <rPr>
            <sz val="10"/>
            <color rgb="FF000000"/>
            <rFont val="Verdana"/>
          </rPr>
          <t>Rogers AR 2016 p 50 BK</t>
        </r>
      </text>
    </comment>
    <comment ref="T14" authorId="0" shapeId="0" xr:uid="{00000000-0006-0000-0800-00004B000000}">
      <text>
        <r>
          <rPr>
            <sz val="10"/>
            <color rgb="FF000000"/>
            <rFont val="Verdana"/>
          </rPr>
          <t xml:space="preserve">MTS AR 2010, p. 17
</t>
        </r>
      </text>
    </comment>
    <comment ref="U14" authorId="0" shapeId="0" xr:uid="{00000000-0006-0000-0800-00004C000000}">
      <text>
        <r>
          <rPr>
            <sz val="10"/>
            <color rgb="FF000000"/>
            <rFont val="Verdana"/>
          </rPr>
          <t>MTS AR 2010, p. 17</t>
        </r>
      </text>
    </comment>
    <comment ref="V14" authorId="0" shapeId="0" xr:uid="{00000000-0006-0000-0800-00004D000000}">
      <text>
        <r>
          <rPr>
            <sz val="10"/>
            <color rgb="FF000000"/>
            <rFont val="Verdana"/>
          </rPr>
          <t xml:space="preserve">MTS AR 2010, p. 17
</t>
        </r>
      </text>
    </comment>
    <comment ref="W14" authorId="0" shapeId="0" xr:uid="{00000000-0006-0000-0800-00004E000000}">
      <text>
        <r>
          <rPr>
            <sz val="10"/>
            <color rgb="FF000000"/>
            <rFont val="Verdana"/>
          </rPr>
          <t xml:space="preserve">Based on average of known ARPUs for Bell Aliant, Bell and MTS.
</t>
        </r>
      </text>
    </comment>
    <comment ref="X14" authorId="0" shapeId="0" xr:uid="{00000000-0006-0000-0800-00004F000000}">
      <text>
        <r>
          <rPr>
            <sz val="10"/>
            <color rgb="FF000000"/>
            <rFont val="Verdana"/>
          </rPr>
          <t xml:space="preserve">Based on average of known ARPUs for Bell Aliant, Bell and MTS.
</t>
        </r>
      </text>
    </comment>
    <comment ref="Y14" authorId="0" shapeId="0" xr:uid="{00000000-0006-0000-0800-000050000000}">
      <text>
        <r>
          <rPr>
            <sz val="10"/>
            <color rgb="FF000000"/>
            <rFont val="Verdana"/>
          </rPr>
          <t>Based on average of known ARPUs for Bell Aliant, Bell and MTS.</t>
        </r>
      </text>
    </comment>
    <comment ref="Z14" authorId="0" shapeId="0" xr:uid="{00000000-0006-0000-0800-000051000000}">
      <text>
        <r>
          <rPr>
            <sz val="10"/>
            <color rgb="FF000000"/>
            <rFont val="Verdana"/>
          </rPr>
          <t>BK:
CRTC Telus Aggregate Annual Return Report 2013, (IPTV revenue/IPTV subs )/12</t>
        </r>
      </text>
    </comment>
    <comment ref="AA14" authorId="0" shapeId="0" xr:uid="{00000000-0006-0000-0800-000052000000}">
      <text>
        <r>
          <rPr>
            <sz val="10"/>
            <color rgb="FF000000"/>
            <rFont val="Verdana"/>
          </rPr>
          <t>CRTC Aggregate Annual returns, (Total IPTV revenue/total subs)/12 http://www.crtc.gc.ca/public/5040/TELUS%20Optik%20TV_2014%20BDU%20Aggregate%20Return_1Dec2014_ABRIDGED.pdf</t>
        </r>
      </text>
    </comment>
    <comment ref="AB14" authorId="0" shapeId="0" xr:uid="{00000000-0006-0000-0800-000053000000}">
      <text>
        <r>
          <rPr>
            <sz val="10"/>
            <color rgb="FF000000"/>
            <rFont val="Verdana"/>
          </rPr>
          <t>CRTC Aggregate Annual returns, (Total IPTV revenue/total subs)/12 http://crtc.gc.ca/public/5040/TELUS_2015_BDU_Aggregate_Return_public_amended_4_January_2016.pdf</t>
        </r>
      </text>
    </comment>
    <comment ref="AC14" authorId="0" shapeId="0" xr:uid="{00000000-0006-0000-0800-000054000000}">
      <text>
        <r>
          <rPr>
            <sz val="10"/>
            <color rgb="FF000000"/>
            <rFont val="Verdana"/>
          </rPr>
          <t>CRTC Aggregate Annual returns, (Total IPTV revenue/total subs)/12 http://crtc.gc.ca/public/5040/TELUS_2016_BDU_Aggregate_Return_public.pdf</t>
        </r>
      </text>
    </comment>
    <comment ref="J15" authorId="0" shapeId="0" xr:uid="{00000000-0006-0000-0800-000055000000}">
      <text>
        <r>
          <rPr>
            <sz val="10"/>
            <color rgb="FF000000"/>
            <rFont val="Verdana"/>
          </rPr>
          <t>Quebecor Financial Review 2015 p. 15. BK</t>
        </r>
      </text>
    </comment>
    <comment ref="K15" authorId="0" shapeId="0" xr:uid="{00000000-0006-0000-0800-000056000000}">
      <text>
        <r>
          <rPr>
            <sz val="10"/>
            <color rgb="FF000000"/>
            <rFont val="Verdana"/>
          </rPr>
          <t>QMI Financial Review 2016 p 12</t>
        </r>
      </text>
    </comment>
    <comment ref="R15" authorId="0" shapeId="0" xr:uid="{00000000-0006-0000-0800-000057000000}">
      <text>
        <r>
          <rPr>
            <sz val="10"/>
            <color rgb="FF000000"/>
            <rFont val="Verdana"/>
          </rPr>
          <t xml:space="preserve">Estimate based on total revenues / subscribers as per MTS , AR 2005, p. 25.
</t>
        </r>
      </text>
    </comment>
    <comment ref="S15" authorId="0" shapeId="0" xr:uid="{00000000-0006-0000-0800-000058000000}">
      <text>
        <r>
          <rPr>
            <sz val="10"/>
            <color rgb="FF000000"/>
            <rFont val="Verdana"/>
          </rPr>
          <t xml:space="preserve">MTS AR 2010, p. 17
</t>
        </r>
      </text>
    </comment>
    <comment ref="T15" authorId="0" shapeId="0" xr:uid="{00000000-0006-0000-0800-000059000000}">
      <text>
        <r>
          <rPr>
            <sz val="10"/>
            <color rgb="FF000000"/>
            <rFont val="Verdana"/>
          </rPr>
          <t xml:space="preserve">MTS AR 2010, p. 17
</t>
        </r>
      </text>
    </comment>
    <comment ref="U15" authorId="0" shapeId="0" xr:uid="{00000000-0006-0000-0800-00005A000000}">
      <text>
        <r>
          <rPr>
            <sz val="10"/>
            <color rgb="FF000000"/>
            <rFont val="Verdana"/>
          </rPr>
          <t>MTS AR 2010, p. 17</t>
        </r>
      </text>
    </comment>
    <comment ref="V15" authorId="0" shapeId="0" xr:uid="{00000000-0006-0000-0800-00005B000000}">
      <text>
        <r>
          <rPr>
            <sz val="10"/>
            <color rgb="FF000000"/>
            <rFont val="Verdana"/>
          </rPr>
          <t xml:space="preserve">MTS AR 2010, p. 17
</t>
        </r>
      </text>
    </comment>
    <comment ref="W15" authorId="0" shapeId="0" xr:uid="{00000000-0006-0000-0800-00005C000000}">
      <text>
        <r>
          <rPr>
            <sz val="10"/>
            <color rgb="FF000000"/>
            <rFont val="Verdana"/>
          </rPr>
          <t xml:space="preserve">MTS AR 2010, p. 17
</t>
        </r>
      </text>
    </comment>
    <comment ref="Z15" authorId="0" shapeId="0" xr:uid="{00000000-0006-0000-0800-00005D000000}">
      <text>
        <r>
          <rPr>
            <sz val="10"/>
            <color rgb="FF000000"/>
            <rFont val="Verdana"/>
          </rPr>
          <t xml:space="preserve">Brian Wilkinson:
MTS A/R 2013, p. 21.
</t>
        </r>
      </text>
    </comment>
    <comment ref="AB15" authorId="0" shapeId="0" xr:uid="{00000000-0006-0000-0800-00005E000000}">
      <text>
        <r>
          <rPr>
            <sz val="10"/>
            <color rgb="FF000000"/>
            <rFont val="Verdana"/>
          </rPr>
          <t>MTS AIF 2015 p. 8 BK
ARPU = revenue / 106,034 subs /12 = $69.78/mo.</t>
        </r>
      </text>
    </comment>
    <comment ref="J16" authorId="0" shapeId="0" xr:uid="{00000000-0006-0000-0800-00005F000000}">
      <text>
        <r>
          <rPr>
            <sz val="10"/>
            <color rgb="FF000000"/>
            <rFont val="Verdana"/>
          </rPr>
          <t xml:space="preserve">CRTC Annual Aggregate Return 2015
</t>
        </r>
      </text>
    </comment>
    <comment ref="K16" authorId="0" shapeId="0" xr:uid="{00000000-0006-0000-0800-000060000000}">
      <text>
        <r>
          <rPr>
            <sz val="10"/>
            <color rgb="FF000000"/>
            <rFont val="Verdana"/>
          </rPr>
          <t>CRTC Annual returns BK</t>
        </r>
      </text>
    </comment>
    <comment ref="R16" authorId="0" shapeId="0" xr:uid="{00000000-0006-0000-0800-000061000000}">
      <text>
        <r>
          <rPr>
            <sz val="10"/>
            <color rgb="FF000000"/>
            <rFont val="Verdana"/>
          </rPr>
          <t xml:space="preserve">Uses MTS as proxy. 
</t>
        </r>
      </text>
    </comment>
    <comment ref="T16" authorId="0" shapeId="0" xr:uid="{00000000-0006-0000-0800-000062000000}">
      <text>
        <r>
          <rPr>
            <sz val="10"/>
            <color rgb="FF000000"/>
            <rFont val="Verdana"/>
          </rPr>
          <t xml:space="preserve">Brian Wilkinson:
Using MTS </t>
        </r>
      </text>
    </comment>
    <comment ref="V16" authorId="0" shapeId="0" xr:uid="{00000000-0006-0000-0800-000063000000}">
      <text>
        <r>
          <rPr>
            <sz val="10"/>
            <color rgb="FF000000"/>
            <rFont val="Verdana"/>
          </rPr>
          <t>In absence of either ARPU figures or total revenues, SaskTel's IPTV ARPU estimate based on the average of known ARPU's for 2009 from MTS and Telus.</t>
        </r>
      </text>
    </comment>
    <comment ref="W16" authorId="0" shapeId="0" xr:uid="{00000000-0006-0000-0800-000064000000}">
      <text>
        <r>
          <rPr>
            <sz val="10"/>
            <color rgb="FF000000"/>
            <rFont val="Verdana"/>
          </rPr>
          <t xml:space="preserve">In absence of either ARPU figures or total revenues, SaskTel's IPTV ARPU estimate based on the average of known ARPU's for 2010 from MTS and Telus. Aliant's estimated ARPU excluded because it appears to be a promotional rate to intro the service. </t>
        </r>
      </text>
    </comment>
    <comment ref="X16" authorId="0" shapeId="0" xr:uid="{00000000-0006-0000-0800-000065000000}">
      <text>
        <r>
          <rPr>
            <sz val="10"/>
            <color rgb="FF000000"/>
            <rFont val="Verdana"/>
          </rPr>
          <t xml:space="preserve">In absence of either ARPU figures or total revenues, SaskTel's IPTV ARPU estimate based on the average of known ARPU's for 2011 from MTS, Telus, Bell and Bell Aliant.  
</t>
        </r>
      </text>
    </comment>
    <comment ref="Y16" authorId="0" shapeId="0" xr:uid="{00000000-0006-0000-0800-000066000000}">
      <text>
        <r>
          <rPr>
            <sz val="10"/>
            <color rgb="FF000000"/>
            <rFont val="Verdana"/>
          </rPr>
          <t xml:space="preserve">In absence of either ARPU figures or total revenues, SaskTel's IPTV ARPU estimate based on the average of known ARPU's for 2012 from MTS, Telus, Bell Aliant and Bell. 
</t>
        </r>
      </text>
    </comment>
    <comment ref="Z16" authorId="0" shapeId="0" xr:uid="{00000000-0006-0000-0800-000067000000}">
      <text>
        <r>
          <rPr>
            <sz val="10"/>
            <color rgb="FF000000"/>
            <rFont val="Verdana"/>
          </rPr>
          <t xml:space="preserve">In absence of either ARPU figures or total revenues, SaskTel's IPTV ARPU estimate based on the average of known ARPU's for 2013 from MTS, Telus and Bell Aliantl. 
</t>
        </r>
      </text>
    </comment>
    <comment ref="AA16" authorId="0" shapeId="0" xr:uid="{00000000-0006-0000-0800-000068000000}">
      <text>
        <r>
          <rPr>
            <sz val="10"/>
            <color rgb="FF000000"/>
            <rFont val="Verdana"/>
          </rPr>
          <t>Estimate based on reported subscriber figures of 103,716 (SaskTel, A/R 2013, p. 57) *ARPU estimate of $65.04 based on MTS ARPU. The number of subscribers is the average between the figure at the end of the year previous year and the current year, i.e. oit assumes steady linear growth.</t>
        </r>
      </text>
    </comment>
    <comment ref="AB16" authorId="0" shapeId="0" xr:uid="{00000000-0006-0000-0800-000069000000}">
      <text>
        <r>
          <rPr>
            <sz val="10"/>
            <color rgb="FF000000"/>
            <rFont val="Verdana"/>
          </rPr>
          <t xml:space="preserve">Sasktel does not file aggregate annual returns, nor does it break out specific figures for IPTV revenues. We multiply IPTV subscribers (an average between end of year and beginning of year subscribers) by MTS ARPU (69.78*12) to estimate Sasktel IPTV revenue. </t>
        </r>
      </text>
    </comment>
    <comment ref="AC16" authorId="0" shapeId="0" xr:uid="{00000000-0006-0000-0800-00006A000000}">
      <text>
        <r>
          <rPr>
            <sz val="10"/>
            <color rgb="FF000000"/>
            <rFont val="Verdana"/>
          </rPr>
          <t xml:space="preserve">Sasktel does not file aggregate annual returns, nor does it break out specific figures for IPTV revenues. We multiply IPTV subscribers (an average between end of year and beginning of year subscribers) by MTS ARPU (72.10*12) to estimate Sasktel IPTV revenue. </t>
        </r>
      </text>
    </comment>
    <comment ref="J17" authorId="0" shapeId="0" xr:uid="{00000000-0006-0000-0800-00006B000000}">
      <text>
        <r>
          <rPr>
            <sz val="10"/>
            <color rgb="FF000000"/>
            <rFont val="Verdana"/>
          </rPr>
          <t>CRTC Annual Aggregate Returns 2015</t>
        </r>
      </text>
    </comment>
    <comment ref="K17" authorId="0" shapeId="0" xr:uid="{00000000-0006-0000-0800-00006C000000}">
      <text>
        <r>
          <rPr>
            <sz val="10"/>
            <color rgb="FF000000"/>
            <rFont val="Verdana"/>
          </rPr>
          <t>CRTC Aggregate Annual returns BK</t>
        </r>
      </text>
    </comment>
    <comment ref="F23" authorId="0" shapeId="0" xr:uid="{00000000-0006-0000-0800-00006D000000}">
      <text>
        <r>
          <rPr>
            <sz val="10"/>
            <color rgb="FF000000"/>
            <rFont val="Verdana"/>
          </rPr>
          <t>CRTC (2016). Cable, Internet Protocol Television (IPTV), Multipoint Distribution Systems (MDS) and Direct-to-Home (DTH) 2011-2015</t>
        </r>
      </text>
    </comment>
    <comment ref="G23" authorId="0" shapeId="0" xr:uid="{00000000-0006-0000-0800-00006E000000}">
      <text>
        <r>
          <rPr>
            <sz val="10"/>
            <color rgb="FF000000"/>
            <rFont val="Verdana"/>
          </rPr>
          <t>CRTC (2016). Cable, Internet Protocol Television (IPTV), Multipoint Distribution Systems (MDS) and Direct-to-Home (DTH) 2011-2015</t>
        </r>
      </text>
    </comment>
    <comment ref="H23" authorId="0" shapeId="0" xr:uid="{00000000-0006-0000-0800-00006F000000}">
      <text>
        <r>
          <rPr>
            <sz val="10"/>
            <color rgb="FF000000"/>
            <rFont val="Verdana"/>
          </rPr>
          <t>CRTC (2016). Cable, Internet Protocol Television (IPTV), Multipoint Distribution Systems (MDS) and Direct-to-Home (DTH) 2011-2015</t>
        </r>
      </text>
    </comment>
    <comment ref="I23" authorId="0" shapeId="0" xr:uid="{00000000-0006-0000-0800-000070000000}">
      <text>
        <r>
          <rPr>
            <sz val="10"/>
            <color rgb="FF000000"/>
            <rFont val="Verdana"/>
          </rPr>
          <t xml:space="preserve">CRTC (2016). Cable, Internet Protocol Television (IPTV), Multipoint Distribution Systems (MDS) and Direct-to-Home (DTH) 2011-2015
</t>
        </r>
      </text>
    </comment>
    <comment ref="J23" authorId="0" shapeId="0" xr:uid="{00000000-0006-0000-0800-000071000000}">
      <text>
        <r>
          <rPr>
            <sz val="10"/>
            <color rgb="FF000000"/>
            <rFont val="Verdana"/>
          </rPr>
          <t>CRTC (2016). Cable, Internet Protocol Television (IPTV), Multipoint Distribution Systems (MDS) and Direct-to-Home (DTH) 2011-2015</t>
        </r>
      </text>
    </comment>
    <comment ref="K23" authorId="0" shapeId="0" xr:uid="{00000000-0006-0000-0800-000072000000}">
      <text>
        <r>
          <rPr>
            <sz val="10"/>
            <color rgb="FF000000"/>
            <rFont val="Verdana"/>
          </rPr>
          <t>CRTC (2017). Cable, Internet Protocol Television (IPTV), Multipoint Distribution Systems (MDS) and Direct-to-Home (DTH) 2012-2016. http://crtc.gc.ca/eng/publications/reports/BrAnalysis/dist2016/bdu2016.xlsx</t>
        </r>
      </text>
    </comment>
    <comment ref="I27" authorId="0" shapeId="0" xr:uid="{00000000-0006-0000-0800-000073000000}">
      <text>
        <r>
          <rPr>
            <sz val="10"/>
            <color rgb="FF000000"/>
            <rFont val="Verdana"/>
          </rPr>
          <t xml:space="preserve">CRTC CMR p. 148 Total Wireline = $23.9B. Less ISP revenue of $8.4B (p. 159) BK
</t>
        </r>
      </text>
    </comment>
    <comment ref="J27" authorId="0" shapeId="0" xr:uid="{00000000-0006-0000-0800-000074000000}">
      <text>
        <r>
          <rPr>
            <sz val="10"/>
            <color rgb="FF000000"/>
            <rFont val="Verdana"/>
          </rPr>
          <t xml:space="preserve">CRTC CMR p. 148 Total Wireline = $23.9B. Less ISP revenue of $8.4B (p. 159) BK
</t>
        </r>
      </text>
    </comment>
    <comment ref="M42" authorId="0" shapeId="0" xr:uid="{00000000-0006-0000-0800-000075000000}">
      <text>
        <r>
          <rPr>
            <sz val="10"/>
            <color rgb="FF000000"/>
            <rFont val="Verdana"/>
          </rPr>
          <t>ARPU determined from CRTC Annual Aggregate Report 2015, subscribers an average of beginning of year and end of year from Telus AR 2015 (assumes steady linear growth). BK</t>
        </r>
      </text>
    </comment>
    <comment ref="C43" authorId="0" shapeId="0" xr:uid="{00000000-0006-0000-0800-000076000000}">
      <text>
        <r>
          <rPr>
            <sz val="10"/>
            <color rgb="FF000000"/>
            <rFont val="Verdana"/>
          </rPr>
          <t xml:space="preserve">Paid digital revenues, MTS AR 2005, p. 25.
</t>
        </r>
      </text>
    </comment>
    <comment ref="D43" authorId="0" shapeId="0" xr:uid="{00000000-0006-0000-0800-000077000000}">
      <text>
        <r>
          <rPr>
            <sz val="10"/>
            <color rgb="FF000000"/>
            <rFont val="Verdana"/>
          </rPr>
          <t xml:space="preserve">MTS, AR 2006, p. 24.
</t>
        </r>
      </text>
    </comment>
    <comment ref="I43" authorId="0" shapeId="0" xr:uid="{00000000-0006-0000-0800-000078000000}">
      <text>
        <r>
          <rPr>
            <sz val="10"/>
            <color rgb="FF000000"/>
            <rFont val="Verdana"/>
          </rPr>
          <t xml:space="preserve">MTS AR 2012, p. 3.
</t>
        </r>
      </text>
    </comment>
    <comment ref="J43" authorId="0" shapeId="0" xr:uid="{00000000-0006-0000-0800-000079000000}">
      <text>
        <r>
          <rPr>
            <sz val="10"/>
            <color rgb="FF000000"/>
            <rFont val="Verdana"/>
          </rPr>
          <t xml:space="preserve">MTS AR 2012, p. 3.
</t>
        </r>
      </text>
    </comment>
    <comment ref="K43" authorId="0" shapeId="0" xr:uid="{00000000-0006-0000-0800-00007A000000}">
      <text>
        <r>
          <rPr>
            <sz val="10"/>
            <color rgb="FF000000"/>
            <rFont val="Verdana"/>
          </rPr>
          <t xml:space="preserve">MTS AR 2013 p. 2. </t>
        </r>
      </text>
    </comment>
    <comment ref="M43" authorId="0" shapeId="0" xr:uid="{00000000-0006-0000-0800-00007B000000}">
      <text>
        <r>
          <rPr>
            <sz val="10"/>
            <color rgb="FF000000"/>
            <rFont val="Verdana"/>
          </rPr>
          <t>MTS AIF 2015 p. 8 BK
ARPU = revenue / 106,034 subs /12 = $69.78/mo.</t>
        </r>
      </text>
    </comment>
    <comment ref="N43" authorId="0" shapeId="0" xr:uid="{00000000-0006-0000-0800-00007C000000}">
      <text>
        <r>
          <rPr>
            <sz val="10"/>
            <color rgb="FF000000"/>
            <rFont val="Verdana"/>
          </rPr>
          <t xml:space="preserve">Estimate based on actual revenue reported in first three quarters of 2016. MTS Consolidated Financial Statements or the periods ended September 30, 2016 and 2015, p. 7. Last quarter revenue based on 4th quarter trends in previous years. </t>
        </r>
      </text>
    </comment>
    <comment ref="M44" authorId="0" shapeId="0" xr:uid="{00000000-0006-0000-0800-00007D000000}">
      <text>
        <r>
          <rPr>
            <sz val="10"/>
            <color rgb="FF000000"/>
            <rFont val="Verdana"/>
          </rPr>
          <t>Sasktel does not file aggregate annual returns, nor does it break out specific figures for IPTV revenues. We multiply IPTV subscribers (an average between end of year and beginning of year subscribers) by MTS ARPU (69.78*12) to estimate Sasktel IPTV revenue. BK</t>
        </r>
      </text>
    </comment>
    <comment ref="N44" authorId="0" shapeId="0" xr:uid="{00000000-0006-0000-0800-00007E000000}">
      <text>
        <r>
          <rPr>
            <sz val="10"/>
            <color rgb="FF000000"/>
            <rFont val="Verdana"/>
          </rPr>
          <t>average subs = 108956 * 72.10(mts arpu) * 12 
BK</t>
        </r>
      </text>
    </comment>
    <comment ref="A56" authorId="0" shapeId="0" xr:uid="{00000000-0006-0000-0800-00007F000000}">
      <text>
        <r>
          <rPr>
            <sz val="10"/>
            <color rgb="FF000000"/>
            <rFont val="Verdana"/>
          </rPr>
          <t>CRTC (2016). Cable, Internet Protocol Television (IPTV), Multipoint Distribution Systems (MDS) and Direct-to-Home (DTH) 2011-2015 + CRTC Communications Monitoring Reports (2008, 2010).</t>
        </r>
      </text>
    </comment>
    <comment ref="A70" authorId="0" shapeId="0" xr:uid="{00000000-0006-0000-0800-000080000000}">
      <text>
        <r>
          <rPr>
            <sz val="10"/>
            <color rgb="FF000000"/>
            <rFont val="Verdana"/>
          </rPr>
          <t>CRTC (2016). Cable, Internet Protocol Television (IPTV), Multipoint Distribution Systems (MDS) and Direct-to-Home (DTH) 2011-2015 + CRTC Communications Monitoring Reports (2008, 2010).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color rgb="FF000000"/>
            <rFont val="Verdana"/>
          </rPr>
          <t>CBC AR 1989-1990.</t>
        </r>
      </text>
    </comment>
    <comment ref="D3" authorId="0" shapeId="0" xr:uid="{00000000-0006-0000-0900-000002000000}">
      <text>
        <r>
          <rPr>
            <sz val="10"/>
            <color rgb="FF000000"/>
            <rFont val="Verdana"/>
          </rPr>
          <t xml:space="preserve">CBC AR 1990-1991.
</t>
        </r>
      </text>
    </comment>
    <comment ref="E3" authorId="0" shapeId="0" xr:uid="{00000000-0006-0000-0900-000003000000}">
      <text>
        <r>
          <rPr>
            <sz val="10"/>
            <color rgb="FF000000"/>
            <rFont val="Verdana"/>
          </rPr>
          <t xml:space="preserve">CBC AR 1992-1993.
</t>
        </r>
      </text>
    </comment>
    <comment ref="F3" authorId="0" shapeId="0" xr:uid="{00000000-0006-0000-0900-000004000000}">
      <text>
        <r>
          <rPr>
            <sz val="10"/>
            <color rgb="FF000000"/>
            <rFont val="Verdana"/>
          </rPr>
          <t>CBC AR 1996-1997, p. 54.</t>
        </r>
      </text>
    </comment>
    <comment ref="G3" authorId="0" shapeId="0" xr:uid="{00000000-0006-0000-0900-000005000000}">
      <text>
        <r>
          <rPr>
            <sz val="10"/>
            <color rgb="FF000000"/>
            <rFont val="Verdana"/>
          </rPr>
          <t>Lianrui Jia:
CRTC</t>
        </r>
      </text>
    </comment>
    <comment ref="H3" authorId="0" shapeId="0" xr:uid="{00000000-0006-0000-0900-000006000000}">
      <text>
        <r>
          <rPr>
            <sz val="10"/>
            <color rgb="FF000000"/>
            <rFont val="Verdana"/>
          </rPr>
          <t xml:space="preserve">CBC AR 2000-2001, 46.
</t>
        </r>
      </text>
    </comment>
    <comment ref="I3" authorId="0" shapeId="0" xr:uid="{00000000-0006-0000-0900-000007000000}">
      <text>
        <r>
          <rPr>
            <sz val="10"/>
            <color rgb="FF000000"/>
            <rFont val="Verdana"/>
          </rPr>
          <t>CBC AR 2003-2004, p. 51.</t>
        </r>
      </text>
    </comment>
    <comment ref="J3" authorId="0" shapeId="0" xr:uid="{00000000-0006-0000-0900-000008000000}">
      <text>
        <r>
          <rPr>
            <sz val="10"/>
            <color rgb="FF000000"/>
            <rFont val="Verdana"/>
          </rPr>
          <t>LR:
CRTC CBC TV Aggregate Annual Return, 2008</t>
        </r>
      </text>
    </comment>
    <comment ref="K3" authorId="0" shapeId="0" xr:uid="{00000000-0006-0000-0900-000009000000}">
      <text>
        <r>
          <rPr>
            <sz val="10"/>
            <color rgb="FF000000"/>
            <rFont val="Verdana"/>
          </rPr>
          <t>LR:
CRTC CBC TV Aggregate Annual Return, 2010</t>
        </r>
      </text>
    </comment>
    <comment ref="L3" authorId="0" shapeId="0" xr:uid="{00000000-0006-0000-0900-00000A000000}">
      <text>
        <r>
          <rPr>
            <sz val="10"/>
            <color rgb="FF000000"/>
            <rFont val="Verdana"/>
          </rPr>
          <t>LR:
CRTC CBC TV Aggregate Annual Return, 2011</t>
        </r>
      </text>
    </comment>
    <comment ref="M3" authorId="0" shapeId="0" xr:uid="{00000000-0006-0000-0900-00000B000000}">
      <text>
        <r>
          <rPr>
            <sz val="10"/>
            <color rgb="FF000000"/>
            <rFont val="Verdana"/>
          </rPr>
          <t>LR:
CRTC CBC TV Aggregate Annual Return, 2012</t>
        </r>
      </text>
    </comment>
    <comment ref="N3" authorId="0" shapeId="0" xr:uid="{00000000-0006-0000-0900-00000C000000}">
      <text>
        <r>
          <rPr>
            <sz val="10"/>
            <color rgb="FF000000"/>
            <rFont val="Verdana"/>
          </rPr>
          <t>Includes CBC annual appropriation plus advertising and other revenue as reported in CRTC CBC TV Aggregate Annual Return, 2013.</t>
        </r>
      </text>
    </comment>
    <comment ref="O3" authorId="0" shapeId="0" xr:uid="{00000000-0006-0000-0900-00000D000000}">
      <text>
        <r>
          <rPr>
            <sz val="10"/>
            <color rgb="FF000000"/>
            <rFont val="Verdana"/>
          </rPr>
          <t>Includes CBC annual appropriation plus advertising and other revenue as reported in CRTC CBC TV Aggregate Annual Return, 2014.</t>
        </r>
      </text>
    </comment>
    <comment ref="P3" authorId="0" shapeId="0" xr:uid="{00000000-0006-0000-0900-00000E000000}">
      <text>
        <r>
          <rPr>
            <sz val="10"/>
            <color rgb="FF000000"/>
            <rFont val="Verdana"/>
          </rPr>
          <t>CRTC CBC French and English language TV Aggregate Annual Returns, 2015.</t>
        </r>
      </text>
    </comment>
    <comment ref="Q3" authorId="0" shapeId="0" xr:uid="{00000000-0006-0000-0900-00000F000000}">
      <text>
        <r>
          <rPr>
            <sz val="10"/>
            <color rgb="FF000000"/>
            <rFont val="Verdana"/>
          </rPr>
          <t>CBC AR 2015-2016, p. 51.</t>
        </r>
      </text>
    </comment>
    <comment ref="L4" authorId="0" shapeId="0" xr:uid="{00000000-0006-0000-0900-000010000000}">
      <text>
        <r>
          <rPr>
            <sz val="10"/>
            <color rgb="FF000000"/>
            <rFont val="Verdana"/>
          </rPr>
          <t>LR:
CRTC BCE TV Aggregate Annual Returns, 2011</t>
        </r>
      </text>
    </comment>
    <comment ref="M4" authorId="0" shapeId="0" xr:uid="{00000000-0006-0000-0900-000011000000}">
      <text>
        <r>
          <rPr>
            <sz val="10"/>
            <color rgb="FF000000"/>
            <rFont val="Verdana"/>
          </rPr>
          <t>LR:
CRTC BCE TV Aggregate Annual Returns, 2012</t>
        </r>
      </text>
    </comment>
    <comment ref="N4" authorId="0" shapeId="0" xr:uid="{00000000-0006-0000-0900-000012000000}">
      <text>
        <r>
          <rPr>
            <sz val="10"/>
            <color rgb="FF000000"/>
            <rFont val="Verdana"/>
          </rPr>
          <t>LR:
CRTC BCE TV Aggregate Annual Returns, 2013</t>
        </r>
      </text>
    </comment>
    <comment ref="O4" authorId="0" shapeId="0" xr:uid="{00000000-0006-0000-0900-000013000000}">
      <text>
        <r>
          <rPr>
            <sz val="10"/>
            <color rgb="FF000000"/>
            <rFont val="Verdana"/>
          </rPr>
          <t>CRTC BCE TV Aggregate Annual Returns, 2014.</t>
        </r>
      </text>
    </comment>
    <comment ref="P4" authorId="0" shapeId="0" xr:uid="{00000000-0006-0000-0900-000014000000}">
      <text>
        <r>
          <rPr>
            <sz val="10"/>
            <color rgb="FF000000"/>
            <rFont val="Verdana"/>
          </rPr>
          <t>CRTC BCE TV Aggregate Annual Returns, 2015.</t>
        </r>
      </text>
    </comment>
    <comment ref="Q4" authorId="0" shapeId="0" xr:uid="{00000000-0006-0000-0900-000015000000}">
      <text>
        <r>
          <rPr>
            <sz val="10"/>
            <color rgb="FF000000"/>
            <rFont val="Verdana"/>
          </rPr>
          <t>CRTC BCE TV Aggregate Annual Returns, 2016.</t>
        </r>
      </text>
    </comment>
    <comment ref="J5" authorId="0" shapeId="0" xr:uid="{00000000-0006-0000-0900-000016000000}">
      <text>
        <r>
          <rPr>
            <sz val="10"/>
            <color rgb="FF000000"/>
            <rFont val="Verdana"/>
          </rPr>
          <t>LR:
CRTC CTVGlobeMedia Aggregate Annual Returns, 2008</t>
        </r>
      </text>
    </comment>
    <comment ref="K5" authorId="0" shapeId="0" xr:uid="{00000000-0006-0000-0900-000017000000}">
      <text>
        <r>
          <rPr>
            <sz val="10"/>
            <color rgb="FF000000"/>
            <rFont val="Verdana"/>
          </rPr>
          <t>LR:
CTRC CTVGlobeMedia Aggregate Annual Return, 2010</t>
        </r>
      </text>
    </comment>
    <comment ref="I6" authorId="0" shapeId="0" xr:uid="{00000000-0006-0000-0900-000018000000}">
      <text>
        <r>
          <rPr>
            <sz val="10"/>
            <color rgb="FF000000"/>
            <rFont val="Verdana"/>
          </rPr>
          <t>CRTC BPMR 2006, p. 61.</t>
        </r>
      </text>
    </comment>
    <comment ref="B7" authorId="0" shapeId="0" xr:uid="{00000000-0006-0000-0900-000019000000}">
      <text>
        <r>
          <rPr>
            <sz val="10"/>
            <color rgb="FF000000"/>
            <rFont val="Verdana"/>
          </rPr>
          <t xml:space="preserve">FP Infomart CTV (Baton) Company Profile, 1998, p.11. Total revenues * .96 to exclude revenues from broadcast production as noted in source. </t>
        </r>
      </text>
    </comment>
    <comment ref="C7" authorId="0" shapeId="0" xr:uid="{00000000-0006-0000-0900-00001A000000}">
      <text>
        <r>
          <rPr>
            <sz val="10"/>
            <color rgb="FF000000"/>
            <rFont val="Verdana"/>
          </rPr>
          <t xml:space="preserve">FP Infomart CTV (Baton) Company Profile, 1998, p.11. Total revenues * .96 to exclude revenues from broadcast production as noted in source. </t>
        </r>
      </text>
    </comment>
    <comment ref="D7" authorId="0" shapeId="0" xr:uid="{00000000-0006-0000-0900-00001B000000}">
      <text>
        <r>
          <rPr>
            <sz val="10"/>
            <color rgb="FF000000"/>
            <rFont val="Verdana"/>
          </rPr>
          <t xml:space="preserve">FP Infomart CTV (Baton) Company Profile, 1998, p.11. Total revenues * .96 to exclude revenues from broadcast production as noted in source. </t>
        </r>
      </text>
    </comment>
    <comment ref="E7" authorId="0" shapeId="0" xr:uid="{00000000-0006-0000-0900-00001C000000}">
      <text>
        <r>
          <rPr>
            <sz val="10"/>
            <color rgb="FF000000"/>
            <rFont val="Verdana"/>
          </rPr>
          <t xml:space="preserve">FP Infomart CTV (Baton) Company Profile, 1998, p.11. Total revenues * .96 to exclude revenues from broadcast production as noted in source. </t>
        </r>
      </text>
    </comment>
    <comment ref="F7" authorId="0" shapeId="0" xr:uid="{00000000-0006-0000-0900-00001D000000}">
      <text>
        <r>
          <rPr>
            <sz val="10"/>
            <color rgb="FF000000"/>
            <rFont val="Verdana"/>
          </rPr>
          <t>FP Infomart Baton Company Profile, 1998, p.9.</t>
        </r>
      </text>
    </comment>
    <comment ref="G7" authorId="0" shapeId="0" xr:uid="{00000000-0006-0000-0900-00001E000000}">
      <text>
        <r>
          <rPr>
            <sz val="10"/>
            <color rgb="FF000000"/>
            <rFont val="Verdana"/>
          </rPr>
          <t>CRTC Broadcast Policy Monitoring Report, 2000, p. 37.</t>
        </r>
      </text>
    </comment>
    <comment ref="H7" authorId="0" shapeId="0" xr:uid="{00000000-0006-0000-0900-00001F000000}">
      <text>
        <r>
          <rPr>
            <sz val="10"/>
            <color rgb="FF000000"/>
            <rFont val="Verdana"/>
          </rPr>
          <t>CRTC, Broadcasting Policy Monitoring Report 2004, p. 60.</t>
        </r>
      </text>
    </comment>
    <comment ref="B8" authorId="0" shapeId="0" xr:uid="{00000000-0006-0000-0900-000020000000}">
      <text>
        <r>
          <rPr>
            <sz val="10"/>
            <color rgb="FF000000"/>
            <rFont val="Verdana"/>
          </rPr>
          <t xml:space="preserve">Electrohome AR 1985, p. 10. </t>
        </r>
      </text>
    </comment>
    <comment ref="C8" authorId="0" shapeId="0" xr:uid="{00000000-0006-0000-0900-000021000000}">
      <text>
        <r>
          <rPr>
            <sz val="10"/>
            <color rgb="FF000000"/>
            <rFont val="Verdana"/>
          </rPr>
          <t>Electrohome AR 1989, p. 20.</t>
        </r>
      </text>
    </comment>
    <comment ref="D8" authorId="0" shapeId="0" xr:uid="{00000000-0006-0000-0900-000022000000}">
      <text>
        <r>
          <rPr>
            <sz val="10"/>
            <color rgb="FF000000"/>
            <rFont val="Verdana"/>
          </rPr>
          <t>Electrohome AR 1991, p. 10.</t>
        </r>
      </text>
    </comment>
    <comment ref="E8" authorId="0" shapeId="0" xr:uid="{00000000-0006-0000-0900-000023000000}">
      <text>
        <r>
          <rPr>
            <sz val="10"/>
            <color rgb="FF000000"/>
            <rFont val="Verdana"/>
          </rPr>
          <t>Electrohome AR 1993, p. 15.</t>
        </r>
      </text>
    </comment>
    <comment ref="F15" authorId="0" shapeId="0" xr:uid="{00000000-0006-0000-0900-000024000000}">
      <text>
        <r>
          <rPr>
            <sz val="10"/>
            <color rgb="FF000000"/>
            <rFont val="Verdana"/>
          </rPr>
          <t>CHUM AR 1997, p. 16 - pay/spec TV and radio revenues.</t>
        </r>
      </text>
    </comment>
    <comment ref="G15" authorId="0" shapeId="0" xr:uid="{00000000-0006-0000-0900-000025000000}">
      <text>
        <r>
          <rPr>
            <sz val="10"/>
            <color rgb="FF000000"/>
            <rFont val="Verdana"/>
          </rPr>
          <t xml:space="preserve">CHUM AR 2000, p. 26 minus Specialty and Pay $ and Radio $ from CRTC Specialty and Pay TV Fin Sums, 1998-2002 and BPMR, 2001, p. 5, respectively.
</t>
        </r>
      </text>
    </comment>
    <comment ref="H15" authorId="0" shapeId="0" xr:uid="{00000000-0006-0000-0900-000026000000}">
      <text>
        <r>
          <rPr>
            <sz val="10"/>
            <color rgb="FF000000"/>
            <rFont val="Verdana"/>
          </rPr>
          <t xml:space="preserve">CHUM AR 2000, p. 51 minus Specialty and Pay $ from CRTC Specialty and Pay TV Fin Sums, 2000-2004.
</t>
        </r>
      </text>
    </comment>
    <comment ref="I15" authorId="0" shapeId="0" xr:uid="{00000000-0006-0000-0900-000027000000}">
      <text>
        <r>
          <rPr>
            <sz val="10"/>
            <color rgb="FF000000"/>
            <rFont val="Verdana"/>
          </rPr>
          <t>CHUM AR 2005, p. 28 - Specialty and Pay $ from CRTC Specialty and Pay TV Fin Sums, 2000-2004</t>
        </r>
      </text>
    </comment>
    <comment ref="G16" authorId="0" shapeId="0" xr:uid="{00000000-0006-0000-0900-000028000000}">
      <text>
        <r>
          <rPr>
            <sz val="10"/>
            <color rgb="FF000000"/>
            <rFont val="Verdana"/>
          </rPr>
          <t>CRTC, Broadcasting Policy Monitoring Report 2000, p. 37.</t>
        </r>
      </text>
    </comment>
    <comment ref="H16" authorId="0" shapeId="0" xr:uid="{00000000-0006-0000-0900-000029000000}">
      <text>
        <r>
          <rPr>
            <sz val="10"/>
            <color rgb="FF000000"/>
            <rFont val="Verdana"/>
          </rPr>
          <t>CRTC, Broadcasting Policy Monitoring Report 2004, p. 60.</t>
        </r>
      </text>
    </comment>
    <comment ref="I16" authorId="0" shapeId="0" xr:uid="{00000000-0006-0000-0900-00002A000000}">
      <text>
        <r>
          <rPr>
            <sz val="10"/>
            <color rgb="FF000000"/>
            <rFont val="Verdana"/>
          </rPr>
          <t>CRTC BPMR 2006, p. 61.</t>
        </r>
      </text>
    </comment>
    <comment ref="Q17" authorId="0" shapeId="0" xr:uid="{00000000-0006-0000-0900-00002B000000}">
      <text>
        <r>
          <rPr>
            <sz val="10"/>
            <color rgb="FF000000"/>
            <rFont val="Verdana"/>
          </rPr>
          <t>CRTC Corus TV Aggregate Annual Returns, 2016. Shaw sold (transferred) its ownership in the Global TV network to Corus (also owner controlled by the Shaw family) in April 2016. Shaw Annual Report 2016, p. 1.</t>
        </r>
      </text>
    </comment>
    <comment ref="K18" authorId="0" shapeId="0" xr:uid="{00000000-0006-0000-0900-00002C000000}">
      <text>
        <r>
          <rPr>
            <sz val="10"/>
            <color rgb="FF000000"/>
            <rFont val="Verdana"/>
          </rPr>
          <t>LR:
CRTC Shaw TV Aggregate Annual Returns, 2010</t>
        </r>
      </text>
    </comment>
    <comment ref="L18" authorId="0" shapeId="0" xr:uid="{00000000-0006-0000-0900-00002D000000}">
      <text>
        <r>
          <rPr>
            <sz val="10"/>
            <color rgb="FF000000"/>
            <rFont val="Verdana"/>
          </rPr>
          <t>LR:
CRTC Shaw TV Aggregate Annual Returns, 2011</t>
        </r>
      </text>
    </comment>
    <comment ref="M18" authorId="0" shapeId="0" xr:uid="{00000000-0006-0000-0900-00002E000000}">
      <text>
        <r>
          <rPr>
            <sz val="10"/>
            <color rgb="FF000000"/>
            <rFont val="Verdana"/>
          </rPr>
          <t>LR:
CRTC Shaw TV Aggregate Annual Returns, 2012</t>
        </r>
      </text>
    </comment>
    <comment ref="N18" authorId="0" shapeId="0" xr:uid="{00000000-0006-0000-0900-00002F000000}">
      <text>
        <r>
          <rPr>
            <sz val="10"/>
            <color rgb="FF000000"/>
            <rFont val="Verdana"/>
          </rPr>
          <t>LR:
CRTC Shaw TV Aggregate Annual Returns, 2013</t>
        </r>
      </text>
    </comment>
    <comment ref="O18" authorId="0" shapeId="0" xr:uid="{00000000-0006-0000-0900-000030000000}">
      <text>
        <r>
          <rPr>
            <sz val="10"/>
            <color rgb="FF000000"/>
            <rFont val="Verdana"/>
          </rPr>
          <t>CRTC Shaw TV Aggregate Annual Returns, 2014</t>
        </r>
      </text>
    </comment>
    <comment ref="P18" authorId="0" shapeId="0" xr:uid="{00000000-0006-0000-0900-000031000000}">
      <text>
        <r>
          <rPr>
            <sz val="10"/>
            <color rgb="FF000000"/>
            <rFont val="Verdana"/>
          </rPr>
          <t>CRTC Shaw TV Aggregate Annual Returns, 2015.</t>
        </r>
      </text>
    </comment>
    <comment ref="H19" authorId="0" shapeId="0" xr:uid="{00000000-0006-0000-0900-000032000000}">
      <text>
        <r>
          <rPr>
            <sz val="10"/>
            <color rgb="FF000000"/>
            <rFont val="Verdana"/>
          </rPr>
          <t xml:space="preserve">Corus AR 2000, p 74 contains commentary that indicate approximately 87.5% of the company's revenue growth of $9.5 million in its "Diversified Media" segment stemmed from its acquisition of four conventional tv stations from Power Corp that year. One of those four stations, CHUA of Quebec was sold the following year (Corus, AR 2001, p. 14).
</t>
        </r>
      </text>
    </comment>
    <comment ref="J19" authorId="0" shapeId="0" xr:uid="{00000000-0006-0000-0900-000033000000}">
      <text>
        <r>
          <rPr>
            <sz val="10"/>
            <color rgb="FF000000"/>
            <rFont val="Verdana"/>
          </rPr>
          <t>Estimate of revenues for Corus three conventional tv stations: Channel 12 (Oshawa), CHEX TV (Peterborough) and CKWS TV (Kingston).</t>
        </r>
      </text>
    </comment>
    <comment ref="K19" authorId="0" shapeId="0" xr:uid="{00000000-0006-0000-0900-000034000000}">
      <text>
        <r>
          <rPr>
            <sz val="10"/>
            <color rgb="FF000000"/>
            <rFont val="Verdana"/>
          </rPr>
          <t>Estimate uses earlier estimates of Corus' revenues for its three revenue stations minus the the y-o-y growth rate between 2008 and 2010 of - .55% as per CRTC, CMR 2013, p. 90.</t>
        </r>
      </text>
    </comment>
    <comment ref="L19" authorId="0" shapeId="0" xr:uid="{00000000-0006-0000-0900-000035000000}">
      <text>
        <r>
          <rPr>
            <sz val="10"/>
            <color rgb="FF000000"/>
            <rFont val="Verdana"/>
          </rPr>
          <t>Estimate uses earlier estimates of Corus' revenues for its three revenue stations plus y-o-y growth rate between 2010 and 2011 of 2.5% for private conventional TV as per CRTC, CMR 2013, p. 90.</t>
        </r>
      </text>
    </comment>
    <comment ref="M19" authorId="0" shapeId="0" xr:uid="{00000000-0006-0000-0900-000036000000}">
      <text>
        <r>
          <rPr>
            <sz val="10"/>
            <color rgb="FF000000"/>
            <rFont val="Verdana"/>
          </rPr>
          <t>Estimate uses earlier estimates of Corus' revenues for its three revenue stations minus the the y-o-y growth rate between 2011 and 2012 of 5.2% as per CRTC, CMR 2013, p. 90.</t>
        </r>
      </text>
    </comment>
    <comment ref="N19" authorId="0" shapeId="0" xr:uid="{00000000-0006-0000-0900-000037000000}">
      <text>
        <r>
          <rPr>
            <sz val="10"/>
            <color rgb="FF000000"/>
            <rFont val="Verdana"/>
          </rPr>
          <t>Estimate uses earlier estimates of Corus' revenues for its three revenue stations minus the the y-o-y growth rate between 2012 and 2014 of - 4.5% as per CRTC, CMR 2013, p. 90.</t>
        </r>
      </text>
    </comment>
    <comment ref="O19" authorId="0" shapeId="0" xr:uid="{00000000-0006-0000-0900-000038000000}">
      <text>
        <r>
          <rPr>
            <sz val="10"/>
            <color rgb="FF000000"/>
            <rFont val="Verdana"/>
          </rPr>
          <t>Estimate based on y-o-y decline of 7.9% for private conventional TV, as reported in CRTC, CMR 2014, p. 70.</t>
        </r>
      </text>
    </comment>
    <comment ref="P19" authorId="0" shapeId="0" xr:uid="{00000000-0006-0000-0900-000039000000}">
      <text>
        <r>
          <rPr>
            <sz val="10"/>
            <color rgb="FF000000"/>
            <rFont val="Verdana"/>
          </rPr>
          <t>Estimate based on average y-o-y revenue increase of 2.6 % for private conventional TV between 2013 and 2014 CRTC, CMR 2014, p. 81.</t>
        </r>
      </text>
    </comment>
    <comment ref="F20" authorId="0" shapeId="0" xr:uid="{00000000-0006-0000-0900-00003A000000}">
      <text>
        <r>
          <rPr>
            <sz val="10"/>
            <color rgb="FF000000"/>
            <rFont val="Verdana"/>
          </rPr>
          <t xml:space="preserve">Canwest, AR 1999, p. 20. 
</t>
        </r>
      </text>
    </comment>
    <comment ref="G20" authorId="0" shapeId="0" xr:uid="{00000000-0006-0000-0900-00003B000000}">
      <text>
        <r>
          <rPr>
            <sz val="10"/>
            <color rgb="FF000000"/>
            <rFont val="Verdana"/>
          </rPr>
          <t>CRTC Broadcast Policy Monitoring Report, 2000, p. 37.</t>
        </r>
      </text>
    </comment>
    <comment ref="H20" authorId="0" shapeId="0" xr:uid="{00000000-0006-0000-0900-00003C000000}">
      <text>
        <r>
          <rPr>
            <sz val="10"/>
            <color rgb="FF000000"/>
            <rFont val="Verdana"/>
          </rPr>
          <t>CRTC Broadcasting Policy Monitoring Report 2004, p. 60.</t>
        </r>
      </text>
    </comment>
    <comment ref="I20" authorId="0" shapeId="0" xr:uid="{00000000-0006-0000-0900-00003D000000}">
      <text>
        <r>
          <rPr>
            <sz val="10"/>
            <color rgb="FF000000"/>
            <rFont val="Verdana"/>
          </rPr>
          <t xml:space="preserve">Canwest AR 2005, p. 15 - pay and specialty TV revenues as stated in CRTC Individual Pay and Specialty TV Fin Sums. </t>
        </r>
      </text>
    </comment>
    <comment ref="J20" authorId="0" shapeId="0" xr:uid="{00000000-0006-0000-0900-00003E000000}">
      <text>
        <r>
          <rPr>
            <sz val="10"/>
            <color rgb="FF000000"/>
            <rFont val="Verdana"/>
          </rPr>
          <t>Canwest AR 2009, p. 13 - pay and specialty TV revenues as stated in CRTC Individual Pay and Specialty TV Fin Sums.</t>
        </r>
      </text>
    </comment>
    <comment ref="G21" authorId="0" shapeId="0" xr:uid="{00000000-0006-0000-0900-00003F000000}">
      <text>
        <r>
          <rPr>
            <sz val="10"/>
            <color rgb="FF000000"/>
            <rFont val="Verdana"/>
          </rPr>
          <t xml:space="preserve">WIC, AR 1998. </t>
        </r>
      </text>
    </comment>
    <comment ref="H22" authorId="0" shapeId="0" xr:uid="{00000000-0006-0000-0900-000040000000}">
      <text>
        <r>
          <rPr>
            <sz val="10"/>
            <color rgb="FF000000"/>
            <rFont val="Verdana"/>
          </rPr>
          <t xml:space="preserve">TVA Groupe Annual Report 2000, p. 72. 
</t>
        </r>
      </text>
    </comment>
    <comment ref="I22" authorId="0" shapeId="0" xr:uid="{00000000-0006-0000-0900-000041000000}">
      <text>
        <r>
          <rPr>
            <sz val="10"/>
            <color rgb="FF000000"/>
            <rFont val="Verdana"/>
          </rPr>
          <t xml:space="preserve">Groupe TVA Consolidated Financial Report 2005, p. 63 minus Specialty and Pay TV revenues as derived from CRTC's Individual Pay and Specialty Fin Sums.  </t>
        </r>
      </text>
    </comment>
    <comment ref="J22" authorId="0" shapeId="0" xr:uid="{00000000-0006-0000-0900-000042000000}">
      <text>
        <r>
          <rPr>
            <sz val="10"/>
            <color rgb="FF000000"/>
            <rFont val="Verdana"/>
          </rPr>
          <t xml:space="preserve">Quebecor, Annual Info Form, p. A2 minus Specialty and Pay TV revenues as derived from CRTC's Individual Pay and Specialty Fin Sums.  </t>
        </r>
      </text>
    </comment>
    <comment ref="K22" authorId="0" shapeId="0" xr:uid="{00000000-0006-0000-0900-000043000000}">
      <text>
        <r>
          <rPr>
            <sz val="10"/>
            <color rgb="FF000000"/>
            <rFont val="Verdana"/>
          </rPr>
          <t xml:space="preserve">Groupe TVA Consolidated Financial Report 2010, p. 66 minus Specialty and Pay TV revenues as derived from CRTC's Individual Pay and Specialty Fin Sums.  
</t>
        </r>
      </text>
    </comment>
    <comment ref="L22" authorId="0" shapeId="0" xr:uid="{00000000-0006-0000-0900-000044000000}">
      <text>
        <r>
          <rPr>
            <sz val="10"/>
            <color rgb="FF000000"/>
            <rFont val="Verdana"/>
          </rPr>
          <t xml:space="preserve">Groupe TVA Consolidated Financial Report 2012, p. 54 minus Specialty and Pay TV revenues as derived from CRTC's Individual Pay and Specialty Fin Sums.  
</t>
        </r>
      </text>
    </comment>
    <comment ref="M22" authorId="0" shapeId="0" xr:uid="{00000000-0006-0000-0900-000045000000}">
      <text>
        <r>
          <rPr>
            <sz val="10"/>
            <color rgb="FF000000"/>
            <rFont val="Verdana"/>
          </rPr>
          <t xml:space="preserve">Groupe TVA Consolidated Financial Report 2012, p. 57 minus Specialty and Pay TV revenues as derived from CRTC's Individual Pay and Specialty Fin Sums.  </t>
        </r>
      </text>
    </comment>
    <comment ref="N22" authorId="0" shapeId="0" xr:uid="{00000000-0006-0000-0900-000046000000}">
      <text>
        <r>
          <rPr>
            <sz val="10"/>
            <color rgb="FF000000"/>
            <rFont val="Verdana"/>
          </rPr>
          <t xml:space="preserve">Groupe TVA Consolidated Financial Report 2013, p. 56 minus Specialty and Pay TV revenues as derived from CRTC's Individual Pay and Specialty Fin Sums.  </t>
        </r>
      </text>
    </comment>
    <comment ref="O22" authorId="0" shapeId="0" xr:uid="{00000000-0006-0000-0900-000047000000}">
      <text>
        <r>
          <rPr>
            <sz val="10"/>
            <color rgb="FF000000"/>
            <rFont val="Verdana"/>
          </rPr>
          <t>CRTC Quebecor TV Aggregate Annual Returns, 2014.</t>
        </r>
      </text>
    </comment>
    <comment ref="P22" authorId="0" shapeId="0" xr:uid="{00000000-0006-0000-0900-000048000000}">
      <text>
        <r>
          <rPr>
            <sz val="10"/>
            <color rgb="FF000000"/>
            <rFont val="Verdana"/>
          </rPr>
          <t>CRTC Quebecor TV Aggregate Annual Returns, 2015.</t>
        </r>
      </text>
    </comment>
    <comment ref="Q22" authorId="0" shapeId="0" xr:uid="{00000000-0006-0000-0900-000049000000}">
      <text>
        <r>
          <rPr>
            <sz val="10"/>
            <color rgb="FF000000"/>
            <rFont val="Verdana"/>
          </rPr>
          <t>CRTC Quebecor TV Aggregate Annual Returns, 2016.</t>
        </r>
      </text>
    </comment>
    <comment ref="J23" authorId="0" shapeId="0" xr:uid="{00000000-0006-0000-0900-00004A000000}">
      <text>
        <r>
          <rPr>
            <sz val="10"/>
            <color rgb="FF000000"/>
            <rFont val="Verdana"/>
          </rPr>
          <t xml:space="preserve">LR:
CRTC Rogers TV Aggregate Annual Returns, 2008
</t>
        </r>
      </text>
    </comment>
    <comment ref="K23" authorId="0" shapeId="0" xr:uid="{00000000-0006-0000-0900-00004B000000}">
      <text>
        <r>
          <rPr>
            <sz val="10"/>
            <color rgb="FF000000"/>
            <rFont val="Verdana"/>
          </rPr>
          <t xml:space="preserve">LR:
CRTC Rogers TV Aggregate Annual Returns, 2010
</t>
        </r>
      </text>
    </comment>
    <comment ref="L23" authorId="0" shapeId="0" xr:uid="{00000000-0006-0000-0900-00004C000000}">
      <text>
        <r>
          <rPr>
            <sz val="10"/>
            <color rgb="FF000000"/>
            <rFont val="Verdana"/>
          </rPr>
          <t>LR:
CRTC Rgoers TV Aggregate Annual Returns, 2011</t>
        </r>
      </text>
    </comment>
    <comment ref="M23" authorId="0" shapeId="0" xr:uid="{00000000-0006-0000-0900-00004D000000}">
      <text>
        <r>
          <rPr>
            <sz val="10"/>
            <color rgb="FF000000"/>
            <rFont val="Verdana"/>
          </rPr>
          <t>LR:
CRTC Rogers TV Aggregate Annual Returns, 2012</t>
        </r>
      </text>
    </comment>
    <comment ref="N23" authorId="0" shapeId="0" xr:uid="{00000000-0006-0000-0900-00004E000000}">
      <text>
        <r>
          <rPr>
            <sz val="10"/>
            <color rgb="FF000000"/>
            <rFont val="Verdana"/>
          </rPr>
          <t>LR:
CRTC Rogers TV Aggregate Annual Returns, 2013</t>
        </r>
      </text>
    </comment>
    <comment ref="O23" authorId="0" shapeId="0" xr:uid="{00000000-0006-0000-0900-00004F000000}">
      <text>
        <r>
          <rPr>
            <sz val="10"/>
            <color rgb="FF000000"/>
            <rFont val="Verdana"/>
          </rPr>
          <t>CRTC Rogers TV Aggregate Annual Returns, 2014.</t>
        </r>
      </text>
    </comment>
    <comment ref="P23" authorId="0" shapeId="0" xr:uid="{00000000-0006-0000-0900-000050000000}">
      <text>
        <r>
          <rPr>
            <sz val="10"/>
            <color rgb="FF000000"/>
            <rFont val="Verdana"/>
          </rPr>
          <t>CRTC Rogers TV Aggregate Annual Returns, 2015.</t>
        </r>
      </text>
    </comment>
    <comment ref="Q23" authorId="0" shapeId="0" xr:uid="{00000000-0006-0000-0900-000051000000}">
      <text>
        <r>
          <rPr>
            <sz val="10"/>
            <color rgb="FF000000"/>
            <rFont val="Verdana"/>
          </rPr>
          <t>CRTC Rogers TV Aggregate Annual Returns, 2016.</t>
        </r>
      </text>
    </comment>
    <comment ref="B24" authorId="0" shapeId="0" xr:uid="{00000000-0006-0000-0900-000052000000}">
      <text>
        <r>
          <rPr>
            <sz val="10"/>
            <color rgb="FF000000"/>
            <rFont val="Verdana"/>
          </rPr>
          <t>Maclean Hunter AR 1991, p. 65. TV and Radio revenues split 2/3rds and 1/3rd, respectively.</t>
        </r>
      </text>
    </comment>
    <comment ref="C24" authorId="0" shapeId="0" xr:uid="{00000000-0006-0000-0900-000053000000}">
      <text>
        <r>
          <rPr>
            <sz val="10"/>
            <color rgb="FF000000"/>
            <rFont val="Verdana"/>
          </rPr>
          <t>Maclean Hunter AR 1991, p. 65. TV and Radio revenues split 2/3rds and 1/3rd, respectively.</t>
        </r>
      </text>
    </comment>
    <comment ref="D24" authorId="0" shapeId="0" xr:uid="{00000000-0006-0000-0900-000054000000}">
      <text>
        <r>
          <rPr>
            <sz val="10"/>
            <color rgb="FF000000"/>
            <rFont val="Verdana"/>
          </rPr>
          <t>Maclean Hunter AR 1991, p. 65. TV and Radio revenues split 2/3rds and 1/3rd, respectively.</t>
        </r>
      </text>
    </comment>
    <comment ref="B25" authorId="0" shapeId="0" xr:uid="{00000000-0006-0000-0900-000055000000}">
      <text>
        <r>
          <rPr>
            <sz val="10"/>
            <color rgb="FF000000"/>
            <rFont val="Verdana"/>
          </rPr>
          <t>Selkirk AR 1985, p. 26.</t>
        </r>
      </text>
    </comment>
    <comment ref="C25" authorId="0" shapeId="0" xr:uid="{00000000-0006-0000-0900-000056000000}">
      <text>
        <r>
          <rPr>
            <sz val="10"/>
            <color rgb="FF000000"/>
            <rFont val="Verdana"/>
          </rPr>
          <t xml:space="preserve">Selkirk, AR 1988, np (segmented info). Broadcast revenue split between tv and radio in same proportion as 1984, when both segments were identified separately, i.e. 79.8% / 20.2%. 
</t>
        </r>
      </text>
    </comment>
    <comment ref="B26" authorId="0" shapeId="0" xr:uid="{00000000-0006-0000-0900-000057000000}">
      <text>
        <r>
          <rPr>
            <sz val="10"/>
            <color rgb="FF000000"/>
            <rFont val="Verdana"/>
          </rPr>
          <t>FP Infomart TVA Group Inc. Profile, p. 9.</t>
        </r>
      </text>
    </comment>
    <comment ref="C26" authorId="0" shapeId="0" xr:uid="{00000000-0006-0000-0900-000058000000}">
      <text>
        <r>
          <rPr>
            <sz val="10"/>
            <color rgb="FF000000"/>
            <rFont val="Verdana"/>
          </rPr>
          <t>TeleMetropole AR 1989, p. 16.</t>
        </r>
      </text>
    </comment>
    <comment ref="D26" authorId="0" shapeId="0" xr:uid="{00000000-0006-0000-0900-000059000000}">
      <text>
        <r>
          <rPr>
            <sz val="10"/>
            <color rgb="FF000000"/>
            <rFont val="Verdana"/>
          </rPr>
          <t>TeleMetropole AR 1993, p. 12.</t>
        </r>
      </text>
    </comment>
    <comment ref="E26" authorId="0" shapeId="0" xr:uid="{00000000-0006-0000-0900-00005A000000}">
      <text>
        <r>
          <rPr>
            <sz val="10"/>
            <color rgb="FF000000"/>
            <rFont val="Verdana"/>
          </rPr>
          <t>TeleMetropole AR 1993, p. 12.</t>
        </r>
      </text>
    </comment>
    <comment ref="F26" authorId="0" shapeId="0" xr:uid="{00000000-0006-0000-0900-00005B000000}">
      <text>
        <r>
          <rPr>
            <sz val="10"/>
            <color rgb="FF000000"/>
            <rFont val="Verdana"/>
          </rPr>
          <t>Groupe TVA, Annual Report 1997, p. 33.</t>
        </r>
      </text>
    </comment>
    <comment ref="G26" authorId="0" shapeId="0" xr:uid="{00000000-0006-0000-0900-00005C000000}">
      <text>
        <r>
          <rPr>
            <sz val="10"/>
            <color rgb="FF000000"/>
            <rFont val="Verdana"/>
          </rPr>
          <t>TVA Annual Report 1999, p. 39.</t>
        </r>
      </text>
    </comment>
    <comment ref="J29" authorId="0" shapeId="0" xr:uid="{00000000-0006-0000-0900-00005D000000}">
      <text>
        <r>
          <rPr>
            <sz val="10"/>
            <color rgb="FF000000"/>
            <rFont val="Verdana"/>
          </rPr>
          <t xml:space="preserve">LR:
CRTC Remstar TV Aggregate Annual Returns, 2008
</t>
        </r>
      </text>
    </comment>
    <comment ref="K29" authorId="0" shapeId="0" xr:uid="{00000000-0006-0000-0900-00005E000000}">
      <text>
        <r>
          <rPr>
            <sz val="10"/>
            <color rgb="FF000000"/>
            <rFont val="Verdana"/>
          </rPr>
          <t>LR:
CRTC Remstar TV Aggregate Annual Returns, 2010</t>
        </r>
      </text>
    </comment>
    <comment ref="L29" authorId="0" shapeId="0" xr:uid="{00000000-0006-0000-0900-00005F000000}">
      <text>
        <r>
          <rPr>
            <sz val="10"/>
            <color rgb="FF000000"/>
            <rFont val="Verdana"/>
          </rPr>
          <t xml:space="preserve">LR:
CRTC Remstar Aggregate Annual Returns, 2011
</t>
        </r>
      </text>
    </comment>
    <comment ref="M29" authorId="0" shapeId="0" xr:uid="{00000000-0006-0000-0900-000060000000}">
      <text>
        <r>
          <rPr>
            <sz val="10"/>
            <color rgb="FF000000"/>
            <rFont val="Verdana"/>
          </rPr>
          <t>LR:
CTRC V Interactions TV Aggregate Annual Returns, 2012</t>
        </r>
      </text>
    </comment>
    <comment ref="N29" authorId="0" shapeId="0" xr:uid="{00000000-0006-0000-0900-000061000000}">
      <text>
        <r>
          <rPr>
            <sz val="10"/>
            <color rgb="FF000000"/>
            <rFont val="Verdana"/>
          </rPr>
          <t>LR:
CTRC V Interactions TV Aggregate Annual Returns, 2013</t>
        </r>
      </text>
    </comment>
    <comment ref="O29" authorId="0" shapeId="0" xr:uid="{00000000-0006-0000-0900-000062000000}">
      <text>
        <r>
          <rPr>
            <sz val="10"/>
            <color rgb="FF000000"/>
            <rFont val="Verdana"/>
          </rPr>
          <t xml:space="preserve">Remstar TV CTRC Aggregate Annual Report, 2014
</t>
        </r>
      </text>
    </comment>
    <comment ref="P29" authorId="0" shapeId="0" xr:uid="{00000000-0006-0000-0900-000063000000}">
      <text>
        <r>
          <rPr>
            <sz val="10"/>
            <color rgb="FF000000"/>
            <rFont val="Verdana"/>
          </rPr>
          <t>Remstar TV CTRC Aggregate Annual Report, 2015</t>
        </r>
      </text>
    </comment>
    <comment ref="Q29" authorId="0" shapeId="0" xr:uid="{00000000-0006-0000-0900-000064000000}">
      <text>
        <r>
          <rPr>
            <sz val="10"/>
            <color rgb="FF000000"/>
            <rFont val="Verdana"/>
          </rPr>
          <t>Remstar TV CTRC Aggregate Annual Report, 2016.</t>
        </r>
      </text>
    </comment>
    <comment ref="I30" authorId="0" shapeId="0" xr:uid="{00000000-0006-0000-0900-000065000000}">
      <text>
        <r>
          <rPr>
            <sz val="10"/>
            <color rgb="FF000000"/>
            <rFont val="Verdana"/>
          </rPr>
          <t>CRTC, BPMR, p. 64.</t>
        </r>
      </text>
    </comment>
    <comment ref="B32" authorId="0" shapeId="0" xr:uid="{00000000-0006-0000-0900-000066000000}">
      <text>
        <r>
          <rPr>
            <sz val="10"/>
            <color rgb="FF000000"/>
            <rFont val="Verdana"/>
          </rPr>
          <t>CFCF, AR 1985, np.</t>
        </r>
      </text>
    </comment>
    <comment ref="C32" authorId="0" shapeId="0" xr:uid="{00000000-0006-0000-0900-000067000000}">
      <text>
        <r>
          <rPr>
            <sz val="10"/>
            <color rgb="FF000000"/>
            <rFont val="Verdana"/>
          </rPr>
          <t>CFCF, AR 1993, p. 12.</t>
        </r>
      </text>
    </comment>
    <comment ref="D32" authorId="0" shapeId="0" xr:uid="{00000000-0006-0000-0900-000068000000}">
      <text>
        <r>
          <rPr>
            <sz val="10"/>
            <color rgb="FF000000"/>
            <rFont val="Verdana"/>
          </rPr>
          <t>CFCF, AR 1993, p. 12.</t>
        </r>
      </text>
    </comment>
    <comment ref="E32" authorId="0" shapeId="0" xr:uid="{00000000-0006-0000-0900-000069000000}">
      <text>
        <r>
          <rPr>
            <sz val="10"/>
            <color rgb="FF000000"/>
            <rFont val="Verdana"/>
          </rPr>
          <t>CFCF, AR 1993, p. 7.</t>
        </r>
      </text>
    </comment>
    <comment ref="N33" authorId="0" shapeId="0" xr:uid="{00000000-0006-0000-0900-00006A000000}">
      <text>
        <r>
          <rPr>
            <sz val="10"/>
            <color rgb="FF000000"/>
            <rFont val="Verdana"/>
          </rPr>
          <t>Estimate based on .5% average y-o-y revenue decline for conventional TV between 2011 and 2012 CRTC, CMR 2013, p. 90.</t>
        </r>
      </text>
    </comment>
    <comment ref="O33" authorId="0" shapeId="0" xr:uid="{00000000-0006-0000-0900-00006B000000}">
      <text>
        <r>
          <rPr>
            <sz val="10"/>
            <color rgb="FF000000"/>
            <rFont val="Verdana"/>
          </rPr>
          <t>Estimate based on 4.6% average y-o-y revenue decline for conventional TV between 2012 and 2013 CRTC, CMR 2014, p. 73.</t>
        </r>
      </text>
    </comment>
    <comment ref="P33" authorId="0" shapeId="0" xr:uid="{00000000-0006-0000-0900-00006C000000}">
      <text>
        <r>
          <rPr>
            <sz val="10"/>
            <color rgb="FF000000"/>
            <rFont val="Verdana"/>
          </rPr>
          <t>Estimate based on 7.2% average y-o-y revenue decline for conventional TV between 2013 and 2014 CRTC, CMR 2014, p. 81.</t>
        </r>
      </text>
    </comment>
    <comment ref="Q33" authorId="0" shapeId="0" xr:uid="{00000000-0006-0000-0900-00006D000000}">
      <text>
        <r>
          <rPr>
            <sz val="10"/>
            <color rgb="FF000000"/>
            <rFont val="Verdana"/>
          </rPr>
          <t>Estimate based on 6.4% average y-o-y revenue decline for conventional TV between 2015 and 2016, as per CRTC Financial Summaries for the Broadcasting Sector http://www.crtc.gc.ca/eng/industr/fin.htm</t>
        </r>
      </text>
    </comment>
    <comment ref="N34" authorId="0" shapeId="0" xr:uid="{00000000-0006-0000-0900-00006E000000}">
      <text>
        <r>
          <rPr>
            <sz val="10"/>
            <color rgb="FF000000"/>
            <rFont val="Verdana"/>
          </rPr>
          <t>Estimate based on .5% average y-o-y revenue decline for conventional TV between 2011 and 2012 CRTC, CMR 2013, p. 90.</t>
        </r>
      </text>
    </comment>
    <comment ref="O34" authorId="0" shapeId="0" xr:uid="{00000000-0006-0000-0900-00006F000000}">
      <text>
        <r>
          <rPr>
            <sz val="10"/>
            <color rgb="FF000000"/>
            <rFont val="Verdana"/>
          </rPr>
          <t xml:space="preserve">Estimate based on 4.6% average y-o-y revenue decline for conventional TV between 2012 and 2013 CRTC, CMR 2014, p. 73.
</t>
        </r>
      </text>
    </comment>
    <comment ref="P34" authorId="0" shapeId="0" xr:uid="{00000000-0006-0000-0900-000070000000}">
      <text>
        <r>
          <rPr>
            <sz val="10"/>
            <color rgb="FF000000"/>
            <rFont val="Verdana"/>
          </rPr>
          <t>Estimate based on 7.2% average y-o-y revenue decline for conventional TV between 2013 and 2014 CRTC, CMR 2014, p. 81.</t>
        </r>
      </text>
    </comment>
    <comment ref="E35" authorId="0" shapeId="0" xr:uid="{00000000-0006-0000-0900-000071000000}">
      <text>
        <r>
          <rPr>
            <sz val="10"/>
            <color rgb="FF000000"/>
            <rFont val="Verdana"/>
          </rPr>
          <t xml:space="preserve">Okanagan Skeena Group, AR 1992, p.5. Estimate based on even splt of broadcast revenue between radio and tv. </t>
        </r>
      </text>
    </comment>
    <comment ref="F35" authorId="0" shapeId="0" xr:uid="{00000000-0006-0000-0900-000072000000}">
      <text>
        <r>
          <rPr>
            <sz val="10"/>
            <color rgb="FF000000"/>
            <rFont val="Verdana"/>
          </rPr>
          <t xml:space="preserve">Okanagan Skeena Group, AR 1992, p.5. Estimate based on even splt of broadcast revenue between radio and tv. </t>
        </r>
      </text>
    </comment>
    <comment ref="G35" authorId="0" shapeId="0" xr:uid="{00000000-0006-0000-0900-000073000000}">
      <text>
        <r>
          <rPr>
            <sz val="10"/>
            <color rgb="FF000000"/>
            <rFont val="Verdana"/>
          </rPr>
          <t xml:space="preserve">Okanagan Skeena Group, AR 1992, p.5. Estimate based on even splt of broadcast revenue between radio and tv. </t>
        </r>
      </text>
    </comment>
    <comment ref="A37" authorId="0" shapeId="0" xr:uid="{00000000-0006-0000-0900-000074000000}">
      <text>
        <r>
          <rPr>
            <sz val="10"/>
            <color rgb="FF000000"/>
            <rFont val="Verdana"/>
          </rPr>
          <t>Source: Statistics Canada: Table 3570001 - Television broadcasting industry, by North American Industry Classification System (NAICS), annually (V80997 Canada; Operating revenue, total; Private conventional television(1976 to 2013, Data: 38)</t>
        </r>
      </text>
    </comment>
    <comment ref="N37" authorId="0" shapeId="0" xr:uid="{00000000-0006-0000-0900-000075000000}">
      <text>
        <r>
          <rPr>
            <sz val="10"/>
            <color rgb="FF000000"/>
            <rFont val="Verdana"/>
          </rPr>
          <t>CRTC 2014 CMR, p. 70.</t>
        </r>
      </text>
    </comment>
    <comment ref="O37" authorId="0" shapeId="0" xr:uid="{00000000-0006-0000-0900-000076000000}">
      <text>
        <r>
          <rPr>
            <sz val="10"/>
            <color rgb="FF000000"/>
            <rFont val="Verdana"/>
          </rPr>
          <t>CRTC Conventional TV Financial Summary, 2010-2014.</t>
        </r>
      </text>
    </comment>
    <comment ref="P37" authorId="0" shapeId="0" xr:uid="{00000000-0006-0000-0900-000077000000}">
      <text>
        <r>
          <rPr>
            <sz val="10"/>
            <color rgb="FF000000"/>
            <rFont val="Verdana"/>
          </rPr>
          <t>CRTC Conventional TV Financial Summary, 2011-2015.</t>
        </r>
      </text>
    </comment>
    <comment ref="Q37" authorId="0" shapeId="0" xr:uid="{00000000-0006-0000-0900-000078000000}">
      <text>
        <r>
          <rPr>
            <sz val="10"/>
            <color rgb="FF000000"/>
            <rFont val="Verdana"/>
          </rPr>
          <t>CRTC Conventional TV Financial Summary, 2012-2016. http://crtc.gc.ca/eng/publications/reports/BrAnalysis/tv2016/tv2016.htm</t>
        </r>
      </text>
    </comment>
    <comment ref="Q38" authorId="0" shapeId="0" xr:uid="{00000000-0006-0000-0900-000079000000}">
      <text>
        <r>
          <rPr>
            <sz val="10"/>
            <color rgb="FF000000"/>
            <rFont val="Verdana"/>
          </rPr>
          <t>CBC AR 2015-2016, p. 51.</t>
        </r>
      </text>
    </comment>
    <comment ref="Q39" authorId="0" shapeId="0" xr:uid="{00000000-0006-0000-0900-00007A000000}">
      <text>
        <r>
          <rPr>
            <sz val="10"/>
            <color rgb="FF000000"/>
            <rFont val="Verdana"/>
          </rPr>
          <t>CBC AR 2015-2016, p. 51.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O37" authorId="0" shapeId="0" xr:uid="{00000000-0006-0000-0A00-000001000000}">
      <text>
        <r>
          <rPr>
            <sz val="10"/>
            <color rgb="FF000000"/>
            <rFont val="Verdana"/>
          </rPr>
          <t>CRTC Conventional TV Financial Summary, 2010-2014.</t>
        </r>
      </text>
    </comment>
    <comment ref="Q37" authorId="0" shapeId="0" xr:uid="{00000000-0006-0000-0A00-000002000000}">
      <text>
        <r>
          <rPr>
            <sz val="10"/>
            <color rgb="FF000000"/>
            <rFont val="Verdana"/>
          </rPr>
          <t>CRTC Conventional TV Financial Summary, 2012-2016. http://crtc.gc.ca/eng/publications/reports/BrAnalysis/tv2016/tv2016.htm</t>
        </r>
      </text>
    </comment>
    <comment ref="Q38" authorId="0" shapeId="0" xr:uid="{00000000-0006-0000-0A00-000003000000}">
      <text>
        <r>
          <rPr>
            <sz val="10"/>
            <color rgb="FF000000"/>
            <rFont val="Verdana"/>
          </rPr>
          <t>CBC AR 2015-2016, p. 51.</t>
        </r>
      </text>
    </comment>
    <comment ref="Q39" authorId="0" shapeId="0" xr:uid="{00000000-0006-0000-0A00-000004000000}">
      <text>
        <r>
          <rPr>
            <sz val="10"/>
            <color rgb="FF000000"/>
            <rFont val="Verdana"/>
          </rPr>
          <t>CBC AR 2015-2016, p. 51.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J3" authorId="0" shapeId="0" xr:uid="{00000000-0006-0000-0B00-000001000000}">
      <text>
        <r>
          <rPr>
            <sz val="10"/>
            <color rgb="FF000000"/>
            <rFont val="Verdana"/>
          </rPr>
          <t>CRTC Spec &amp; Pay TV Fin Sums, 2008-2012.</t>
        </r>
      </text>
    </comment>
    <comment ref="K3" authorId="0" shapeId="0" xr:uid="{00000000-0006-0000-0B00-000002000000}">
      <text>
        <r>
          <rPr>
            <sz val="10"/>
            <color rgb="FF000000"/>
            <rFont val="Verdana"/>
          </rPr>
          <t>CRTC Spec &amp; Pay TV Fin Sums, 2008-2012.</t>
        </r>
      </text>
    </comment>
    <comment ref="L3" authorId="0" shapeId="0" xr:uid="{00000000-0006-0000-0B00-000003000000}">
      <text>
        <r>
          <rPr>
            <sz val="10"/>
            <color rgb="FF000000"/>
            <rFont val="Verdana"/>
          </rPr>
          <t xml:space="preserve">
Bell Annual Report, 2012; Supplemental Brief, p. 30; Goldstein, 2013, p. 5-6, 9</t>
        </r>
      </text>
    </comment>
    <comment ref="M3" authorId="0" shapeId="0" xr:uid="{00000000-0006-0000-0B00-000004000000}">
      <text>
        <r>
          <rPr>
            <sz val="10"/>
            <color rgb="FF000000"/>
            <rFont val="Verdana"/>
          </rPr>
          <t>Bell Annual Report, 2012; Supplemental Brief, p. 30; Goldstein, 2013, p. 5-6, 9</t>
        </r>
      </text>
    </comment>
    <comment ref="N3" authorId="0" shapeId="0" xr:uid="{00000000-0006-0000-0B00-000005000000}">
      <text>
        <r>
          <rPr>
            <sz val="10"/>
            <color rgb="FF000000"/>
            <rFont val="Verdana"/>
          </rPr>
          <t xml:space="preserve">CRTC BCE Pay &amp; Specialty Services Financial Summary (English + French), 2013. See Endnote 2, below. </t>
        </r>
      </text>
    </comment>
    <comment ref="O3" authorId="0" shapeId="0" xr:uid="{00000000-0006-0000-0B00-000006000000}">
      <text>
        <r>
          <rPr>
            <sz val="10"/>
            <color rgb="FF000000"/>
            <rFont val="Verdana"/>
          </rPr>
          <t xml:space="preserve">CRTC BCE Pay &amp; Specialty Services Financial Summary (English + French), 2014. </t>
        </r>
      </text>
    </comment>
    <comment ref="P3" authorId="0" shapeId="0" xr:uid="{00000000-0006-0000-0B00-000007000000}">
      <text>
        <r>
          <rPr>
            <sz val="10"/>
            <color rgb="FF000000"/>
            <rFont val="Verdana"/>
          </rPr>
          <t>CRTC BCE Pay &amp; Specialty Services Financial Summary (English + French), 2015.</t>
        </r>
      </text>
    </comment>
    <comment ref="Q3" authorId="0" shapeId="0" xr:uid="{00000000-0006-0000-0B00-000008000000}">
      <text>
        <r>
          <rPr>
            <sz val="10"/>
            <color rgb="FF000000"/>
            <rFont val="Verdana"/>
          </rPr>
          <t>CRTC BCE Pay &amp; Specialty Services Financial Summary (English + French), 2016.</t>
        </r>
      </text>
    </comment>
    <comment ref="H4" authorId="0" shapeId="0" xr:uid="{00000000-0006-0000-0B00-000009000000}">
      <text>
        <r>
          <rPr>
            <sz val="10"/>
            <color rgb="FF000000"/>
            <rFont val="Verdana"/>
          </rPr>
          <t>LR:
Astral Annual Report, 2000, p.21</t>
        </r>
      </text>
    </comment>
    <comment ref="I4" authorId="0" shapeId="0" xr:uid="{00000000-0006-0000-0B00-00000A000000}">
      <text>
        <r>
          <rPr>
            <sz val="10"/>
            <color rgb="FF000000"/>
            <rFont val="Verdana"/>
          </rPr>
          <t>LR:
Astral Annual Report, 2004, p. 44</t>
        </r>
      </text>
    </comment>
    <comment ref="J4" authorId="0" shapeId="0" xr:uid="{00000000-0006-0000-0B00-00000B000000}">
      <text>
        <r>
          <rPr>
            <sz val="10"/>
            <color rgb="FF000000"/>
            <rFont val="Verdana"/>
          </rPr>
          <t>LR:
Astral Annual Report, 2009, p.18</t>
        </r>
      </text>
    </comment>
    <comment ref="K4" authorId="0" shapeId="0" xr:uid="{00000000-0006-0000-0B00-00000C000000}">
      <text>
        <r>
          <rPr>
            <sz val="10"/>
            <color rgb="FF000000"/>
            <rFont val="Verdana"/>
          </rPr>
          <t>LR:
PWC, Astral Valuation Abridged, 2012, p.52</t>
        </r>
      </text>
    </comment>
    <comment ref="L4" authorId="0" shapeId="0" xr:uid="{00000000-0006-0000-0B00-00000D000000}">
      <text>
        <r>
          <rPr>
            <sz val="10"/>
            <color rgb="FF000000"/>
            <rFont val="Verdana"/>
          </rPr>
          <t>LR:
PWC, Astral Valuation Abridged, 2012, p.25, excludes Astral's in-house advertising and online divisions PWC Astral Valuation Abridged, p.45</t>
        </r>
      </text>
    </comment>
    <comment ref="M4" authorId="0" shapeId="0" xr:uid="{00000000-0006-0000-0B00-00000E000000}">
      <text>
        <r>
          <rPr>
            <sz val="10"/>
            <color rgb="FF000000"/>
            <rFont val="Verdana"/>
          </rPr>
          <t>LR:
PWC, Astral Valuation Abridged, 2012, p.25, excludes Astral's in-house advertising and online divisions PWC Astral Valuation Abridged, p.45</t>
        </r>
      </text>
    </comment>
    <comment ref="J5" authorId="0" shapeId="0" xr:uid="{00000000-0006-0000-0B00-00000F000000}">
      <text>
        <r>
          <rPr>
            <sz val="10"/>
            <color rgb="FF000000"/>
            <rFont val="Verdana"/>
          </rPr>
          <t>CRTC Spec &amp; Pay TV Fin Sums, 2008-2012.</t>
        </r>
      </text>
    </comment>
    <comment ref="K5" authorId="0" shapeId="0" xr:uid="{00000000-0006-0000-0B00-000010000000}">
      <text>
        <r>
          <rPr>
            <sz val="10"/>
            <color rgb="FF000000"/>
            <rFont val="Verdana"/>
          </rPr>
          <t>CRTC Spec &amp; Pay TV Fin Sums, 2008-2012.</t>
        </r>
      </text>
    </comment>
    <comment ref="I6" authorId="0" shapeId="0" xr:uid="{00000000-0006-0000-0B00-000011000000}">
      <text>
        <r>
          <rPr>
            <sz val="10"/>
            <color rgb="FF000000"/>
            <rFont val="Verdana"/>
          </rPr>
          <t>CRTC Spec &amp; Pay TV Fin Sums, 2004-2008.</t>
        </r>
      </text>
    </comment>
    <comment ref="G7" authorId="0" shapeId="0" xr:uid="{00000000-0006-0000-0B00-000012000000}">
      <text>
        <r>
          <rPr>
            <sz val="10"/>
            <color rgb="FF000000"/>
            <rFont val="Verdana"/>
          </rPr>
          <t>CRTC Individual Spec &amp; Pay TV Fin Sums, 1998-2002</t>
        </r>
      </text>
    </comment>
    <comment ref="H7" authorId="0" shapeId="0" xr:uid="{00000000-0006-0000-0B00-000013000000}">
      <text>
        <r>
          <rPr>
            <sz val="10"/>
            <color rgb="FF000000"/>
            <rFont val="Verdana"/>
          </rPr>
          <t>CRTC Individual Spec &amp; Pay TV Fin Sums, 2000-2004.</t>
        </r>
      </text>
    </comment>
    <comment ref="I7" authorId="0" shapeId="0" xr:uid="{00000000-0006-0000-0B00-000014000000}">
      <text>
        <r>
          <rPr>
            <sz val="10"/>
            <color rgb="FF000000"/>
            <rFont val="Verdana"/>
          </rPr>
          <t>CRTC Individual Spec &amp; Pay TV Fin Sums, 2000-2004.</t>
        </r>
      </text>
    </comment>
    <comment ref="G8" authorId="0" shapeId="0" xr:uid="{00000000-0006-0000-0B00-000015000000}">
      <text>
        <r>
          <rPr>
            <sz val="10"/>
            <color rgb="FF000000"/>
            <rFont val="Verdana"/>
          </rPr>
          <t>CRTC, Individual Pay &amp; Spec. TV Fin Sums, 1998-2002.</t>
        </r>
      </text>
    </comment>
    <comment ref="H8" authorId="0" shapeId="0" xr:uid="{00000000-0006-0000-0B00-000016000000}">
      <text>
        <r>
          <rPr>
            <sz val="10"/>
            <color rgb="FF000000"/>
            <rFont val="Verdana"/>
          </rPr>
          <t>CRTC, Individual Pay &amp; Spec. TV Fin Sums, 1998-2002.</t>
        </r>
      </text>
    </comment>
    <comment ref="Q10" authorId="0" shapeId="0" xr:uid="{00000000-0006-0000-0B00-000017000000}">
      <text>
        <r>
          <rPr>
            <sz val="10"/>
            <color rgb="FF000000"/>
            <rFont val="Verdana"/>
          </rPr>
          <t>In April 2016, Shaw concluded and ownership transaction that saw its stakes on conventional as well as specialty and pay TV services transferred to Corus, a separate corporation but one that is also one in which the Shaw family controls the ownership. Shaw Annual Report 2016, p. 1. From this point onward, Corus's revenues will be reported on a separate line of its own. The figure reported here is the sum total of Shaw on Demand, Shaw PPV, Shaw PPV, and figures reported in the CRTC's Aggregate Annual Reports for Corus (2 reports) and Shaw (1 report), respectively: http://crtc.gc.ca/public/5040/Corus_Entertainment_2016%20Discretionary_Aggregate_Return_Public_All_English_01-20-17.pdf; http://crtc.gc.ca/public/5040/Corus_2016_Discretionary_Aggregate_Return_Ethnic_public_revised_230117.pdf; http://crtc.gc.ca/public/5040/Corus_%28formerly%20Shaw%29_2016_Discretionary_Aggregate_Return_public_English.pdf</t>
        </r>
      </text>
    </comment>
    <comment ref="I12" authorId="0" shapeId="0" xr:uid="{00000000-0006-0000-0B00-000018000000}">
      <text>
        <r>
          <rPr>
            <sz val="10"/>
            <color rgb="FF000000"/>
            <rFont val="Verdana"/>
          </rPr>
          <t>LR:
CRTC Individual Pay, Pay-Per-View, Video-on-Deman and Specialty Services Financial Summaries, 2004-2008</t>
        </r>
      </text>
    </comment>
    <comment ref="J12" authorId="0" shapeId="0" xr:uid="{00000000-0006-0000-0B00-000019000000}">
      <text>
        <r>
          <rPr>
            <sz val="10"/>
            <color rgb="FF000000"/>
            <rFont val="Verdana"/>
          </rPr>
          <t>LR:
CRTC Individual Pay, Pay-Per-View, Video-on-Deman and Specialty Services Financial Summaries, 2008-2012</t>
        </r>
      </text>
    </comment>
    <comment ref="K12" authorId="0" shapeId="0" xr:uid="{00000000-0006-0000-0B00-00001A000000}">
      <text>
        <r>
          <rPr>
            <sz val="10"/>
            <color rgb="FF000000"/>
            <rFont val="Verdana"/>
          </rPr>
          <t>LR:
CRTC Individual Pay, Pay-Per-View, Video-on-Deman and Specialty Services Financial Summaries, 2008-2012</t>
        </r>
      </text>
    </comment>
    <comment ref="L12" authorId="0" shapeId="0" xr:uid="{00000000-0006-0000-0B00-00001B000000}">
      <text>
        <r>
          <rPr>
            <sz val="10"/>
            <color rgb="FF000000"/>
            <rFont val="Verdana"/>
          </rPr>
          <t>LR:
CRTC Individual Pay, Pay-Per-View, Video-on-Deman and Specialty Services Financial Summaries, 2008-2012</t>
        </r>
      </text>
    </comment>
    <comment ref="M12" authorId="0" shapeId="0" xr:uid="{00000000-0006-0000-0B00-00001C000000}">
      <text>
        <r>
          <rPr>
            <sz val="10"/>
            <color rgb="FF000000"/>
            <rFont val="Verdana"/>
          </rPr>
          <t>LR:
CRTC Individual Pay, Pay-Per-View, Video-on-Deman and Specialty Services Financial Summaries, 2008-2012</t>
        </r>
      </text>
    </comment>
    <comment ref="N12" authorId="0" shapeId="0" xr:uid="{00000000-0006-0000-0B00-00001D000000}">
      <text>
        <r>
          <rPr>
            <sz val="10"/>
            <color rgb="FF000000"/>
            <rFont val="Verdana"/>
          </rPr>
          <t>CRTC, Individual Pay &amp; Spec Fin Sum, 2009-2013, after allocating revenue according to company's ownership stake in services as indicated in the CRTC's CMR 2013.</t>
        </r>
      </text>
    </comment>
    <comment ref="O12" authorId="0" shapeId="0" xr:uid="{00000000-0006-0000-0B00-00001E000000}">
      <text>
        <r>
          <rPr>
            <sz val="10"/>
            <color rgb="FF000000"/>
            <rFont val="Verdana"/>
          </rPr>
          <t>CRTC, Individual Pay &amp; Spec Fin Sum, 2009-2014, after allocating revenue according to company's ownership stake in services as indicated in the CRTC's CMR 2013.</t>
        </r>
      </text>
    </comment>
    <comment ref="P12" authorId="0" shapeId="0" xr:uid="{00000000-0006-0000-0B00-00001F000000}">
      <text>
        <r>
          <rPr>
            <sz val="10"/>
            <color rgb="FF000000"/>
            <rFont val="Verdana"/>
          </rPr>
          <t>CRTC, Individual Pay &amp; Spec Fin Sum, 2010-2015, after allocating revenue according to company's ownership stake in services as indicated in the CRTC's CMR 2015.</t>
        </r>
      </text>
    </comment>
    <comment ref="H13" authorId="0" shapeId="0" xr:uid="{00000000-0006-0000-0B00-000020000000}">
      <text>
        <r>
          <rPr>
            <sz val="10"/>
            <color rgb="FF000000"/>
            <rFont val="Verdana"/>
          </rPr>
          <t xml:space="preserve">Corus, AR 2001, p. 13.
</t>
        </r>
      </text>
    </comment>
    <comment ref="I13" authorId="0" shapeId="0" xr:uid="{00000000-0006-0000-0B00-000021000000}">
      <text>
        <r>
          <rPr>
            <sz val="10"/>
            <color rgb="FF000000"/>
            <rFont val="Verdana"/>
          </rPr>
          <t xml:space="preserve">LR:
Corus Annual Report 2005, p. 25 minus an estimate of $20.4 million for its 3 conventinal tv stations. </t>
        </r>
      </text>
    </comment>
    <comment ref="J13" authorId="0" shapeId="0" xr:uid="{00000000-0006-0000-0B00-000022000000}">
      <text>
        <r>
          <rPr>
            <sz val="10"/>
            <color rgb="FF000000"/>
            <rFont val="Verdana"/>
          </rPr>
          <t>CRTC Individual Pay, Pay-Per-View, Video-on-Deman and Specialty Services Financial Summaries, 2008-2012</t>
        </r>
      </text>
    </comment>
    <comment ref="K13" authorId="0" shapeId="0" xr:uid="{00000000-0006-0000-0B00-000023000000}">
      <text>
        <r>
          <rPr>
            <sz val="10"/>
            <color rgb="FF000000"/>
            <rFont val="Verdana"/>
          </rPr>
          <t>CRTC Individual Pay, Pay-Per-View, Video-on-Deman and Specialty Services Financial Summaries, 2008-2012</t>
        </r>
      </text>
    </comment>
    <comment ref="L13" authorId="0" shapeId="0" xr:uid="{00000000-0006-0000-0B00-000024000000}">
      <text>
        <r>
          <rPr>
            <sz val="10"/>
            <color rgb="FF000000"/>
            <rFont val="Verdana"/>
          </rPr>
          <t>CRTC Individual Pay, Pay-Per-View, Video-on-Deman and Specialty Services Financial Summaries, 2008-2012</t>
        </r>
      </text>
    </comment>
    <comment ref="M13" authorId="0" shapeId="0" xr:uid="{00000000-0006-0000-0B00-000025000000}">
      <text>
        <r>
          <rPr>
            <sz val="10"/>
            <color rgb="FF000000"/>
            <rFont val="Verdana"/>
          </rPr>
          <t>CRTC Individual Pay, Pay-Per-View, Video-on-Deman and Specialty Services Financial Summaries, 2008-2012</t>
        </r>
      </text>
    </comment>
    <comment ref="N13" authorId="0" shapeId="0" xr:uid="{00000000-0006-0000-0B00-000026000000}">
      <text>
        <r>
          <rPr>
            <sz val="10"/>
            <color rgb="FF000000"/>
            <rFont val="Verdana"/>
          </rPr>
          <t>CRTC, Individual Pay &amp; Spec Fin Sum, 2009-2013, after allocating revenue according to company's ownership stake in services as indicated in the CRTC's CMR 2013.</t>
        </r>
      </text>
    </comment>
    <comment ref="O13" authorId="0" shapeId="0" xr:uid="{00000000-0006-0000-0B00-000027000000}">
      <text>
        <r>
          <rPr>
            <sz val="10"/>
            <color rgb="FF000000"/>
            <rFont val="Verdana"/>
          </rPr>
          <t>CRTC, Individual Pay &amp; Spec Fin Sum, 2009-2014, after allocating revenue according to company's ownership stake in services as indicated in the CRTC's CMR 2013.</t>
        </r>
      </text>
    </comment>
    <comment ref="P13" authorId="0" shapeId="0" xr:uid="{00000000-0006-0000-0B00-000028000000}">
      <text>
        <r>
          <rPr>
            <sz val="10"/>
            <color rgb="FF000000"/>
            <rFont val="Verdana"/>
          </rPr>
          <t>CRTC, Individual Pay &amp; Spec Fin Sum, 2010-2015, after allocating revenue according to company's ownership stake in services as indicated in the CRTC's CMR 2015.</t>
        </r>
      </text>
    </comment>
    <comment ref="H14" authorId="0" shapeId="0" xr:uid="{00000000-0006-0000-0B00-000029000000}">
      <text>
        <r>
          <rPr>
            <sz val="10"/>
            <color rgb="FF000000"/>
            <rFont val="Verdana"/>
          </rPr>
          <t>Incldudes Prime and 50% stake in RobTV acquired from WIC. CRTC Ind Pay &amp; Specialty TV Fin Sums, 1998-2002.</t>
        </r>
      </text>
    </comment>
    <comment ref="I14" authorId="0" shapeId="0" xr:uid="{00000000-0006-0000-0B00-00002A000000}">
      <text>
        <r>
          <rPr>
            <sz val="10"/>
            <color rgb="FF000000"/>
            <rFont val="Verdana"/>
          </rPr>
          <t>CRTC Ind Pay &amp; Specialty TV Fin Sums, 2000-2004.</t>
        </r>
      </text>
    </comment>
    <comment ref="J14" authorId="0" shapeId="0" xr:uid="{00000000-0006-0000-0B00-00002B000000}">
      <text>
        <r>
          <rPr>
            <sz val="10"/>
            <color rgb="FF000000"/>
            <rFont val="Verdana"/>
          </rPr>
          <t>CRTC, Individual Pay &amp; Specialty TV Fin Sums, 2008-2012.</t>
        </r>
      </text>
    </comment>
    <comment ref="F16" authorId="0" shapeId="0" xr:uid="{00000000-0006-0000-0B00-00002C000000}">
      <text>
        <r>
          <rPr>
            <sz val="10"/>
            <color rgb="FF000000"/>
            <rFont val="Verdana"/>
          </rPr>
          <t>WIC, AR 1996.</t>
        </r>
      </text>
    </comment>
    <comment ref="G16" authorId="0" shapeId="0" xr:uid="{00000000-0006-0000-0B00-00002D000000}">
      <text>
        <r>
          <rPr>
            <sz val="10"/>
            <color rgb="FF000000"/>
            <rFont val="Verdana"/>
          </rPr>
          <t>CRTC Ind Pay &amp; Specialty TV Fin Sums, 1998-2002.</t>
        </r>
      </text>
    </comment>
    <comment ref="B19" authorId="0" shapeId="0" xr:uid="{00000000-0006-0000-0B00-00002E000000}">
      <text>
        <r>
          <rPr>
            <sz val="10"/>
            <color rgb="FF000000"/>
            <rFont val="Verdana"/>
          </rPr>
          <t xml:space="preserve">Rogers Cablesystems AR 1984, np. States figure of $93.1 million, but that does not seem to align with how the sector was defined. </t>
        </r>
      </text>
    </comment>
    <comment ref="C19" authorId="0" shapeId="0" xr:uid="{00000000-0006-0000-0B00-00002F000000}">
      <text>
        <r>
          <rPr>
            <sz val="10"/>
            <color rgb="FF000000"/>
            <rFont val="Verdana"/>
          </rPr>
          <t>Rogers AR 1989, p. 30.</t>
        </r>
      </text>
    </comment>
    <comment ref="E19" authorId="0" shapeId="0" xr:uid="{00000000-0006-0000-0B00-000030000000}">
      <text>
        <r>
          <rPr>
            <sz val="10"/>
            <color rgb="FF000000"/>
            <rFont val="Verdana"/>
          </rPr>
          <t>Rogers AR 1992, p. 8.</t>
        </r>
      </text>
    </comment>
    <comment ref="I19" authorId="0" shapeId="0" xr:uid="{00000000-0006-0000-0B00-000031000000}">
      <text>
        <r>
          <rPr>
            <sz val="10"/>
            <color rgb="FF000000"/>
            <rFont val="Verdana"/>
          </rPr>
          <t>CRTC Individual pay, pay-per-view, video-on-demand of specialty services, 2004-2008.</t>
        </r>
      </text>
    </comment>
    <comment ref="J19" authorId="0" shapeId="0" xr:uid="{00000000-0006-0000-0B00-000032000000}">
      <text>
        <r>
          <rPr>
            <sz val="10"/>
            <color rgb="FF000000"/>
            <rFont val="Verdana"/>
          </rPr>
          <t>CRTC Individual pay, pay-per-view, video-on-demand of specialty services, 2004-2008.</t>
        </r>
      </text>
    </comment>
    <comment ref="K19" authorId="0" shapeId="0" xr:uid="{00000000-0006-0000-0B00-000033000000}">
      <text>
        <r>
          <rPr>
            <sz val="10"/>
            <color rgb="FF000000"/>
            <rFont val="Verdana"/>
          </rPr>
          <t>CRTC, Individual Pay &amp; Spec Fin Sum, 2009-2013, after allocating revenue according to company's ownership stake in services as indicated in the CRTC's CMR 2013.</t>
        </r>
      </text>
    </comment>
    <comment ref="L19" authorId="0" shapeId="0" xr:uid="{00000000-0006-0000-0B00-000034000000}">
      <text>
        <r>
          <rPr>
            <sz val="10"/>
            <color rgb="FF000000"/>
            <rFont val="Verdana"/>
          </rPr>
          <t>CRTC, Individual Pay &amp; Spec Fin Sum, 2009-2013, after allocating revenue according to company's ownership stake in services as indicated in the CRTC's CMR 2013.</t>
        </r>
      </text>
    </comment>
    <comment ref="M19" authorId="0" shapeId="0" xr:uid="{00000000-0006-0000-0B00-000035000000}">
      <text>
        <r>
          <rPr>
            <sz val="10"/>
            <color rgb="FF000000"/>
            <rFont val="Verdana"/>
          </rPr>
          <t>CRTC, Individual Pay &amp; Spec Fin Sum, 2009-2013, after allocating revenue according to company's ownership stake in services as indicated in the CRTC's CMR 2013.</t>
        </r>
      </text>
    </comment>
    <comment ref="N19" authorId="0" shapeId="0" xr:uid="{00000000-0006-0000-0B00-000036000000}">
      <text>
        <r>
          <rPr>
            <sz val="10"/>
            <color rgb="FF000000"/>
            <rFont val="Verdana"/>
          </rPr>
          <t xml:space="preserve">CRTC, Individual Pay &amp; Spec Fin Sum, 2009-2013, after allocating revenue according to company's ownership stake in services as indicated in the CRTC's CMR 2013.
</t>
        </r>
      </text>
    </comment>
    <comment ref="O19" authorId="0" shapeId="0" xr:uid="{00000000-0006-0000-0B00-000037000000}">
      <text>
        <r>
          <rPr>
            <sz val="10"/>
            <color rgb="FF000000"/>
            <rFont val="Verdana"/>
          </rPr>
          <t>CRTC Rogers TV Aggregate Annual Returns, 2014.</t>
        </r>
      </text>
    </comment>
    <comment ref="P19" authorId="0" shapeId="0" xr:uid="{00000000-0006-0000-0B00-000038000000}">
      <text>
        <r>
          <rPr>
            <sz val="10"/>
            <color rgb="FF000000"/>
            <rFont val="Verdana"/>
          </rPr>
          <t>CRTC, Individual Pay &amp; Spec Fin Sum, 2010-2015, after allocating revenue according to company's ownership stake in services as indicated in the CRTC's CMR 2015.</t>
        </r>
      </text>
    </comment>
    <comment ref="Q19" authorId="0" shapeId="0" xr:uid="{00000000-0006-0000-0B00-000039000000}">
      <text>
        <r>
          <rPr>
            <sz val="10"/>
            <color rgb="FF000000"/>
            <rFont val="Verdana"/>
          </rPr>
          <t>CRTC, Individual Pay &amp; Spec Fin Sum, 2011-2016, after allocating revenue according to company's ownership stake in services as indicated in the CRTC's CMR 2015.</t>
        </r>
      </text>
    </comment>
    <comment ref="H20" authorId="0" shapeId="0" xr:uid="{00000000-0006-0000-0B00-00003A000000}">
      <text>
        <r>
          <rPr>
            <sz val="10"/>
            <color rgb="FF000000"/>
            <rFont val="Verdana"/>
          </rPr>
          <t>CBC, AR 2000-2001, p. 45.</t>
        </r>
      </text>
    </comment>
    <comment ref="I20" authorId="0" shapeId="0" xr:uid="{00000000-0006-0000-0B00-00003B000000}">
      <text>
        <r>
          <rPr>
            <sz val="10"/>
            <color rgb="FF000000"/>
            <rFont val="Verdana"/>
          </rPr>
          <t xml:space="preserve">LR:
CRTC Individual pay, pay-per-view, video-on-demand of specialty services, 2004-2008.
</t>
        </r>
      </text>
    </comment>
    <comment ref="J20" authorId="0" shapeId="0" xr:uid="{00000000-0006-0000-0B00-00003C000000}">
      <text>
        <r>
          <rPr>
            <sz val="10"/>
            <color rgb="FF000000"/>
            <rFont val="Verdana"/>
          </rPr>
          <t>CRTC Individual pay, pay-per-view, video-on-demand of specialty services, 2004-2008.</t>
        </r>
      </text>
    </comment>
    <comment ref="K20" authorId="0" shapeId="0" xr:uid="{00000000-0006-0000-0B00-00003D000000}">
      <text>
        <r>
          <rPr>
            <sz val="10"/>
            <color rgb="FF000000"/>
            <rFont val="Verdana"/>
          </rPr>
          <t>CRTC Individual pay, pay-per-view, video-on-demand of specialty services, 2004-2008.</t>
        </r>
      </text>
    </comment>
    <comment ref="L20" authorId="0" shapeId="0" xr:uid="{00000000-0006-0000-0B00-00003E000000}">
      <text>
        <r>
          <rPr>
            <sz val="10"/>
            <color rgb="FF000000"/>
            <rFont val="Verdana"/>
          </rPr>
          <t>CBC Annual Report, 2012 p.77.</t>
        </r>
      </text>
    </comment>
    <comment ref="M20" authorId="0" shapeId="0" xr:uid="{00000000-0006-0000-0B00-00003F000000}">
      <text>
        <r>
          <rPr>
            <sz val="10"/>
            <color rgb="FF000000"/>
            <rFont val="Verdana"/>
          </rPr>
          <t>CRTC, Individual Pay &amp; Spec Fin Sum, 2009-2013.</t>
        </r>
      </text>
    </comment>
    <comment ref="N20" authorId="0" shapeId="0" xr:uid="{00000000-0006-0000-0B00-000040000000}">
      <text>
        <r>
          <rPr>
            <sz val="10"/>
            <color rgb="FF000000"/>
            <rFont val="Verdana"/>
          </rPr>
          <t>CRTC, Individual Pay &amp; Spec Fin Sum, 2009-2013.</t>
        </r>
      </text>
    </comment>
    <comment ref="O20" authorId="0" shapeId="0" xr:uid="{00000000-0006-0000-0B00-000041000000}">
      <text>
        <r>
          <rPr>
            <sz val="10"/>
            <color rgb="FF000000"/>
            <rFont val="Verdana"/>
          </rPr>
          <t>CRTC CBC TV Aggregate Annual Return, 2014.</t>
        </r>
      </text>
    </comment>
    <comment ref="P20" authorId="0" shapeId="0" xr:uid="{00000000-0006-0000-0B00-000042000000}">
      <text>
        <r>
          <rPr>
            <sz val="10"/>
            <color rgb="FF000000"/>
            <rFont val="Verdana"/>
          </rPr>
          <t>CRTC CBC French and English language TV Aggregate Annual Returns, 2015.CRTC CBC French and English language TV Aggregate Annual Returns, 2015.</t>
        </r>
      </text>
    </comment>
    <comment ref="Q20" authorId="0" shapeId="0" xr:uid="{00000000-0006-0000-0B00-000043000000}">
      <text>
        <r>
          <rPr>
            <sz val="10"/>
            <color rgb="FF000000"/>
            <rFont val="Verdana"/>
          </rPr>
          <t>CRTC CBC Pay &amp; Specialty Services Financial Summary, 2016 (as of 26082017).</t>
        </r>
      </text>
    </comment>
    <comment ref="I21" authorId="0" shapeId="0" xr:uid="{00000000-0006-0000-0B00-000044000000}">
      <text>
        <r>
          <rPr>
            <sz val="10"/>
            <color rgb="FF000000"/>
            <rFont val="Verdana"/>
          </rPr>
          <t>Individual Pay &amp; Spec Fin Sum.</t>
        </r>
      </text>
    </comment>
    <comment ref="J21" authorId="0" shapeId="0" xr:uid="{00000000-0006-0000-0B00-000045000000}">
      <text>
        <r>
          <rPr>
            <sz val="10"/>
            <color rgb="FF000000"/>
            <rFont val="Verdana"/>
          </rPr>
          <t>Individual Pay &amp; Spec Fin Sum, 2013,</t>
        </r>
      </text>
    </comment>
    <comment ref="K21" authorId="0" shapeId="0" xr:uid="{00000000-0006-0000-0B00-000046000000}">
      <text>
        <r>
          <rPr>
            <sz val="10"/>
            <color rgb="FF000000"/>
            <rFont val="Verdana"/>
          </rPr>
          <t>Individual Pay &amp; Spec Fin Sum, 2013, after allocating revenue according to company's ownership stake in services as indicated in the CRTC's CMR 2013.</t>
        </r>
      </text>
    </comment>
    <comment ref="L21" authorId="0" shapeId="0" xr:uid="{00000000-0006-0000-0B00-000047000000}">
      <text>
        <r>
          <rPr>
            <sz val="10"/>
            <color rgb="FF000000"/>
            <rFont val="Verdana"/>
          </rPr>
          <t>Individual Pay &amp; Spec Fin Sum, 2013, after allocating revenue according to company's ownership stake in services as indicated in the CRTC's CMR 2013.</t>
        </r>
      </text>
    </comment>
    <comment ref="M21" authorId="0" shapeId="0" xr:uid="{00000000-0006-0000-0B00-000048000000}">
      <text>
        <r>
          <rPr>
            <sz val="10"/>
            <color rgb="FF000000"/>
            <rFont val="Verdana"/>
          </rPr>
          <t>Individual Pay &amp; Spec Fin Sum, 2013, after allocating revenue according to company's ownership stake in services as indicated in the CRTC's CMR 2013.</t>
        </r>
      </text>
    </comment>
    <comment ref="N21" authorId="0" shapeId="0" xr:uid="{00000000-0006-0000-0B00-000049000000}">
      <text>
        <r>
          <rPr>
            <sz val="10"/>
            <color rgb="FF000000"/>
            <rFont val="Verdana"/>
          </rPr>
          <t>CRTC, Individual Pay &amp; Spec Fin Sum, 2009-2013, after allocating revenue according to company's ownership stake in services as indicated in the CRTC's CMR 2013.</t>
        </r>
      </text>
    </comment>
    <comment ref="O21" authorId="0" shapeId="0" xr:uid="{00000000-0006-0000-0B00-00004A000000}">
      <text>
        <r>
          <rPr>
            <sz val="10"/>
            <color rgb="FF000000"/>
            <rFont val="Verdana"/>
          </rPr>
          <t>CRTC, Individual Pay &amp; Spec Fin Sum, 2010-2014, after allocating revenue according to company's ownership stake in services as indicated in the CRTC's CMR 2013.</t>
        </r>
      </text>
    </comment>
    <comment ref="P21" authorId="0" shapeId="0" xr:uid="{00000000-0006-0000-0B00-00004B000000}">
      <text>
        <r>
          <rPr>
            <sz val="10"/>
            <color rgb="FF000000"/>
            <rFont val="Verdana"/>
          </rPr>
          <t>CRTC Quebecor Pay &amp; Specialty Services Financial Summary (English + French), 2015.</t>
        </r>
      </text>
    </comment>
    <comment ref="Q21" authorId="0" shapeId="0" xr:uid="{00000000-0006-0000-0B00-00004C000000}">
      <text>
        <r>
          <rPr>
            <sz val="10"/>
            <color rgb="FF000000"/>
            <rFont val="Verdana"/>
          </rPr>
          <t>CRTC Quebecor Pay &amp; Specialty Services Financial Summary (French), 2016 (as of 26082017).</t>
        </r>
      </text>
    </comment>
    <comment ref="N24" authorId="0" shapeId="0" xr:uid="{00000000-0006-0000-0B00-00004D000000}">
      <text>
        <r>
          <rPr>
            <sz val="10"/>
            <color rgb="FF000000"/>
            <rFont val="Verdana"/>
          </rPr>
          <t>Individual Pay &amp; Spec Fin Sum, 2013</t>
        </r>
      </text>
    </comment>
    <comment ref="O24" authorId="0" shapeId="0" xr:uid="{00000000-0006-0000-0B00-00004E000000}">
      <text>
        <r>
          <rPr>
            <sz val="10"/>
            <color rgb="FF000000"/>
            <rFont val="Verdana"/>
          </rPr>
          <t>Individual Pay &amp; Spec Fin Sum, 2014</t>
        </r>
      </text>
    </comment>
    <comment ref="P24" authorId="0" shapeId="0" xr:uid="{00000000-0006-0000-0B00-00004F000000}">
      <text>
        <r>
          <rPr>
            <sz val="10"/>
            <color rgb="FF000000"/>
            <rFont val="Verdana"/>
          </rPr>
          <t>Individual Pay &amp; Spec Fin Sum, 2015</t>
        </r>
      </text>
    </comment>
    <comment ref="Q24" authorId="0" shapeId="0" xr:uid="{00000000-0006-0000-0B00-000050000000}">
      <text>
        <r>
          <rPr>
            <sz val="10"/>
            <color rgb="FF000000"/>
            <rFont val="Verdana"/>
          </rPr>
          <t>Individual Pay &amp; Spec Fin Sum, 2016.</t>
        </r>
      </text>
    </comment>
    <comment ref="K25" authorId="0" shapeId="0" xr:uid="{00000000-0006-0000-0B00-000051000000}">
      <text>
        <r>
          <rPr>
            <sz val="10"/>
            <color rgb="FF000000"/>
            <rFont val="Verdana"/>
          </rPr>
          <t>Individual Pay &amp; Spec Fin Sum, 2013.</t>
        </r>
      </text>
    </comment>
    <comment ref="L25" authorId="0" shapeId="0" xr:uid="{00000000-0006-0000-0B00-000052000000}">
      <text>
        <r>
          <rPr>
            <sz val="10"/>
            <color rgb="FF000000"/>
            <rFont val="Verdana"/>
          </rPr>
          <t>Individual Pay &amp; Spec Fin Sum, 2013.</t>
        </r>
      </text>
    </comment>
    <comment ref="M25" authorId="0" shapeId="0" xr:uid="{00000000-0006-0000-0B00-000053000000}">
      <text>
        <r>
          <rPr>
            <sz val="10"/>
            <color rgb="FF000000"/>
            <rFont val="Verdana"/>
          </rPr>
          <t>Individual Pay &amp; Spec Fin Sum, 2013.</t>
        </r>
      </text>
    </comment>
    <comment ref="N25" authorId="0" shapeId="0" xr:uid="{00000000-0006-0000-0B00-000054000000}">
      <text>
        <r>
          <rPr>
            <sz val="10"/>
            <color rgb="FF000000"/>
            <rFont val="Verdana"/>
          </rPr>
          <t>Individual Pay &amp; Spec Fin Sum, 2013.</t>
        </r>
      </text>
    </comment>
    <comment ref="O25" authorId="0" shapeId="0" xr:uid="{00000000-0006-0000-0B00-000055000000}">
      <text>
        <r>
          <rPr>
            <sz val="10"/>
            <color rgb="FF000000"/>
            <rFont val="Verdana"/>
          </rPr>
          <t>Individual Pay &amp; Spec Fin Sum, 2014.</t>
        </r>
      </text>
    </comment>
    <comment ref="P25" authorId="0" shapeId="0" xr:uid="{00000000-0006-0000-0B00-000056000000}">
      <text>
        <r>
          <rPr>
            <sz val="10"/>
            <color rgb="FF000000"/>
            <rFont val="Verdana"/>
          </rPr>
          <t>Individual Pay &amp; Spec Fin Sum, 2015.</t>
        </r>
      </text>
    </comment>
    <comment ref="Q25" authorId="0" shapeId="0" xr:uid="{00000000-0006-0000-0B00-000057000000}">
      <text>
        <r>
          <rPr>
            <sz val="10"/>
            <color rgb="FF000000"/>
            <rFont val="Verdana"/>
          </rPr>
          <t>Individual Pay &amp; Spec Fin Sum, 2016.</t>
        </r>
      </text>
    </comment>
    <comment ref="K26" authorId="0" shapeId="0" xr:uid="{00000000-0006-0000-0B00-000058000000}">
      <text>
        <r>
          <rPr>
            <sz val="10"/>
            <color rgb="FF000000"/>
            <rFont val="Verdana"/>
          </rPr>
          <t>Individual Pay &amp; Spec Fin Sum, 2013,</t>
        </r>
      </text>
    </comment>
    <comment ref="L26" authorId="0" shapeId="0" xr:uid="{00000000-0006-0000-0B00-000059000000}">
      <text>
        <r>
          <rPr>
            <sz val="10"/>
            <color rgb="FF000000"/>
            <rFont val="Verdana"/>
          </rPr>
          <t>Individual Pay &amp; Spec Fin Sum, 2013,</t>
        </r>
      </text>
    </comment>
    <comment ref="M26" authorId="0" shapeId="0" xr:uid="{00000000-0006-0000-0B00-00005A000000}">
      <text>
        <r>
          <rPr>
            <sz val="10"/>
            <color rgb="FF000000"/>
            <rFont val="Verdana"/>
          </rPr>
          <t>Individual Pay &amp; Spec Fin Sum, 2013,</t>
        </r>
      </text>
    </comment>
    <comment ref="N26" authorId="0" shapeId="0" xr:uid="{00000000-0006-0000-0B00-00005B000000}">
      <text>
        <r>
          <rPr>
            <sz val="10"/>
            <color rgb="FF000000"/>
            <rFont val="Verdana"/>
          </rPr>
          <t>Individual Pay &amp; Spec Fin Sum, 2013.</t>
        </r>
      </text>
    </comment>
    <comment ref="O26" authorId="0" shapeId="0" xr:uid="{00000000-0006-0000-0B00-00005C000000}">
      <text>
        <r>
          <rPr>
            <sz val="10"/>
            <color rgb="FF000000"/>
            <rFont val="Verdana"/>
          </rPr>
          <t>Individual Pay &amp; Spec Fin Sum, 2014.</t>
        </r>
      </text>
    </comment>
    <comment ref="P26" authorId="0" shapeId="0" xr:uid="{00000000-0006-0000-0B00-00005D000000}">
      <text>
        <r>
          <rPr>
            <sz val="10"/>
            <color rgb="FF000000"/>
            <rFont val="Verdana"/>
          </rPr>
          <t>Individual Pay &amp; Spec Fin Sum, 2015.</t>
        </r>
      </text>
    </comment>
    <comment ref="Q26" authorId="0" shapeId="0" xr:uid="{00000000-0006-0000-0B00-00005E000000}">
      <text>
        <r>
          <rPr>
            <sz val="10"/>
            <color rgb="FF000000"/>
            <rFont val="Verdana"/>
          </rPr>
          <t>Individual Pay &amp; Spec Fin Sum, 2016.</t>
        </r>
      </text>
    </comment>
    <comment ref="K27" authorId="0" shapeId="0" xr:uid="{00000000-0006-0000-0B00-00005F000000}">
      <text>
        <r>
          <rPr>
            <sz val="10"/>
            <color rgb="FF000000"/>
            <rFont val="Verdana"/>
          </rPr>
          <t xml:space="preserve">CRTC Individual Pay and Specialty Financial Summaries. </t>
        </r>
      </text>
    </comment>
    <comment ref="L27" authorId="0" shapeId="0" xr:uid="{00000000-0006-0000-0B00-000060000000}">
      <text>
        <r>
          <rPr>
            <sz val="10"/>
            <color rgb="FF000000"/>
            <rFont val="Verdana"/>
          </rPr>
          <t xml:space="preserve">CRTC Individual Pay and Specialty Financial Summaries. </t>
        </r>
      </text>
    </comment>
    <comment ref="M27" authorId="0" shapeId="0" xr:uid="{00000000-0006-0000-0B00-000061000000}">
      <text>
        <r>
          <rPr>
            <sz val="10"/>
            <color rgb="FF000000"/>
            <rFont val="Verdana"/>
          </rPr>
          <t xml:space="preserve">CRTC Individual Pay and Specialty Financial Summaries. 
</t>
        </r>
      </text>
    </comment>
    <comment ref="N27" authorId="0" shapeId="0" xr:uid="{00000000-0006-0000-0B00-000062000000}">
      <text>
        <r>
          <rPr>
            <sz val="10"/>
            <color rgb="FF000000"/>
            <rFont val="Verdana"/>
          </rPr>
          <t xml:space="preserve">CRTC Individual Pay and Specialty Financial Summaries. 
</t>
        </r>
      </text>
    </comment>
    <comment ref="O27" authorId="0" shapeId="0" xr:uid="{00000000-0006-0000-0B00-000063000000}">
      <text>
        <r>
          <rPr>
            <sz val="10"/>
            <color rgb="FF000000"/>
            <rFont val="Verdana"/>
          </rPr>
          <t>Individual Pay &amp; Spec Fin Sum, 2014</t>
        </r>
      </text>
    </comment>
    <comment ref="P27" authorId="0" shapeId="0" xr:uid="{00000000-0006-0000-0B00-000064000000}">
      <text>
        <r>
          <rPr>
            <sz val="10"/>
            <color rgb="FF000000"/>
            <rFont val="Verdana"/>
          </rPr>
          <t>Individual Pay &amp; Spec Fin Sum, 2015</t>
        </r>
      </text>
    </comment>
    <comment ref="Q27" authorId="0" shapeId="0" xr:uid="{00000000-0006-0000-0B00-000065000000}">
      <text>
        <r>
          <rPr>
            <sz val="10"/>
            <color rgb="FF000000"/>
            <rFont val="Verdana"/>
          </rPr>
          <t>Individual Pay &amp; Spec Fin Sum, 2016.</t>
        </r>
      </text>
    </comment>
    <comment ref="L28" authorId="0" shapeId="0" xr:uid="{00000000-0006-0000-0B00-000066000000}">
      <text>
        <r>
          <rPr>
            <sz val="10"/>
            <color rgb="FF000000"/>
            <rFont val="Verdana"/>
          </rPr>
          <t xml:space="preserve">CRTC Individual Pay and Specialty Financial Summaries. </t>
        </r>
      </text>
    </comment>
    <comment ref="M28" authorId="0" shapeId="0" xr:uid="{00000000-0006-0000-0B00-000067000000}">
      <text>
        <r>
          <rPr>
            <sz val="10"/>
            <color rgb="FF000000"/>
            <rFont val="Verdana"/>
          </rPr>
          <t xml:space="preserve">CRTC Individual Pay and Specialty Financial Summaries. </t>
        </r>
      </text>
    </comment>
    <comment ref="N28" authorId="0" shapeId="0" xr:uid="{00000000-0006-0000-0B00-000068000000}">
      <text>
        <r>
          <rPr>
            <sz val="10"/>
            <color rgb="FF000000"/>
            <rFont val="Verdana"/>
          </rPr>
          <t xml:space="preserve">CRTC Individual Pay and Specialty Financial Summaries. </t>
        </r>
      </text>
    </comment>
    <comment ref="O28" authorId="0" shapeId="0" xr:uid="{00000000-0006-0000-0B00-000069000000}">
      <text>
        <r>
          <rPr>
            <sz val="10"/>
            <color rgb="FF000000"/>
            <rFont val="Verdana"/>
          </rPr>
          <t xml:space="preserve">CRTC Individual Pay and Specialty Financial Summaries. </t>
        </r>
      </text>
    </comment>
    <comment ref="P28" authorId="0" shapeId="0" xr:uid="{00000000-0006-0000-0B00-00006A000000}">
      <text>
        <r>
          <rPr>
            <sz val="10"/>
            <color rgb="FF000000"/>
            <rFont val="Verdana"/>
          </rPr>
          <t xml:space="preserve">CRTC Individual Pay and Specialty Financial Summaries. </t>
        </r>
      </text>
    </comment>
    <comment ref="Q28" authorId="0" shapeId="0" xr:uid="{00000000-0006-0000-0B00-00006B000000}">
      <text>
        <r>
          <rPr>
            <sz val="10"/>
            <color rgb="FF000000"/>
            <rFont val="Verdana"/>
          </rPr>
          <t xml:space="preserve">CRTC Individual Pay and Specialty Financial Summaries 2016. </t>
        </r>
      </text>
    </comment>
    <comment ref="M29" authorId="0" shapeId="0" xr:uid="{00000000-0006-0000-0B00-00006C000000}">
      <text>
        <r>
          <rPr>
            <sz val="10"/>
            <color rgb="FF000000"/>
            <rFont val="Verdana"/>
          </rPr>
          <t xml:space="preserve">See fn 3 for explanation of ownership change. </t>
        </r>
      </text>
    </comment>
    <comment ref="A35" authorId="0" shapeId="0" xr:uid="{00000000-0006-0000-0B00-00006D000000}">
      <text>
        <r>
          <rPr>
            <sz val="10"/>
            <color rgb="FF000000"/>
            <rFont val="Verdana"/>
          </rPr>
          <t>Source: Statistics Canada, Table 3570001 - Television broadcasting industry, V32211503 Canada; Operating revenue, total; Pay and specialty television</t>
        </r>
      </text>
    </comment>
    <comment ref="I35" authorId="0" shapeId="0" xr:uid="{00000000-0006-0000-0B00-00006E000000}">
      <text>
        <r>
          <rPr>
            <sz val="10"/>
            <color rgb="FF000000"/>
            <rFont val="Verdana"/>
          </rPr>
          <t>LR:
CRTC Communications Monitoring Report 2008, Figure 4.3.2
2065 is the listed number</t>
        </r>
      </text>
    </comment>
    <comment ref="J35" authorId="0" shapeId="0" xr:uid="{00000000-0006-0000-0B00-00006F000000}">
      <text>
        <r>
          <rPr>
            <sz val="10"/>
            <color rgb="FF000000"/>
            <rFont val="Verdana"/>
          </rPr>
          <t>LR:
http://www.crtc.gc.ca/eng/publications/reports/BrAnalysis/psp2012/psp2012_1.htm</t>
        </r>
      </text>
    </comment>
    <comment ref="K35" authorId="0" shapeId="0" xr:uid="{00000000-0006-0000-0B00-000070000000}">
      <text>
        <r>
          <rPr>
            <sz val="10"/>
            <color rgb="FF000000"/>
            <rFont val="Verdana"/>
          </rPr>
          <t>CRTC, Pay, Pay-Per view, VOD &amp; Specialty Services, 2010-2014. http://crtc.gc.ca/eng/publications/reports/BrAnalysis/psp2014/psp2014.htm</t>
        </r>
      </text>
    </comment>
    <comment ref="L35" authorId="0" shapeId="0" xr:uid="{00000000-0006-0000-0B00-000071000000}">
      <text>
        <r>
          <rPr>
            <sz val="10"/>
            <color rgb="FF000000"/>
            <rFont val="Verdana"/>
          </rPr>
          <t>LR:
http://www.crtc.gc.ca/eng/publications/reports/BrAnalysis/psp2012/psp2012_1.htm</t>
        </r>
      </text>
    </comment>
    <comment ref="M35" authorId="0" shapeId="0" xr:uid="{00000000-0006-0000-0B00-000072000000}">
      <text>
        <r>
          <rPr>
            <sz val="10"/>
            <color rgb="FF000000"/>
            <rFont val="Verdana"/>
          </rPr>
          <t>CRTC, Pay, Pay-Per view, VOD &amp; Specialty Services, 2010-2014. http://crtc.gc.ca/eng/publications/reports/BrAnalysis/psp2014/psp2014.htm</t>
        </r>
      </text>
    </comment>
    <comment ref="N35" authorId="0" shapeId="0" xr:uid="{00000000-0006-0000-0B00-000073000000}">
      <text>
        <r>
          <rPr>
            <sz val="10"/>
            <color rgb="FF000000"/>
            <rFont val="Verdana"/>
          </rPr>
          <t>CRTC, Pay, Pay-Per view, VOD &amp; Specialty Services, 2010-2014. http://crtc.gc.ca/eng/publications/reports/BrAnalysis/psp2014/psp2014.htm</t>
        </r>
      </text>
    </comment>
    <comment ref="O35" authorId="0" shapeId="0" xr:uid="{00000000-0006-0000-0B00-000074000000}">
      <text>
        <r>
          <rPr>
            <sz val="10"/>
            <color rgb="FF000000"/>
            <rFont val="Verdana"/>
          </rPr>
          <t>CRTC, Pay, Pay-Per view, VOD &amp; Specialty Services, 2010-2014. http://crtc.gc.ca/eng/publications/reports/BrAnalysis/psp2014/psp2014.htm</t>
        </r>
      </text>
    </comment>
    <comment ref="P35" authorId="0" shapeId="0" xr:uid="{00000000-0006-0000-0B00-000075000000}">
      <text>
        <r>
          <rPr>
            <sz val="10"/>
            <color rgb="FF000000"/>
            <rFont val="Verdana"/>
          </rPr>
          <t>CRTC, Pay, Pay-Per view, VOD &amp; Specialty Services, 2011-2015. http://www.crtc.gc.ca/eng/publications/reports/branalysis/psp2015/psp2015.htm</t>
        </r>
      </text>
    </comment>
    <comment ref="Q35" authorId="0" shapeId="0" xr:uid="{00000000-0006-0000-0B00-000076000000}">
      <text>
        <r>
          <rPr>
            <sz val="10"/>
            <color rgb="FF000000"/>
            <rFont val="Verdana"/>
          </rPr>
          <t>CRTC, Pay, Pay-Per view, VOD &amp; Specialty Services, 2012-2016. http://crtc.gc.ca/eng/publications/reports/BrAnalysis/psp2016/psp2016.xlsx</t>
        </r>
      </text>
    </comment>
    <comment ref="A36" authorId="0" shapeId="0" xr:uid="{00000000-0006-0000-0B00-000077000000}">
      <text>
        <r>
          <rPr>
            <sz val="10"/>
            <color rgb="FF000000"/>
            <rFont val="Verdana"/>
          </rPr>
          <t>Source: Statistics Canada: Table 3570001 - Television broadcasting industry, by North American Industry Classification System (NAICS), annually (V80997 Canada; Operating revenue, total; Private conventional television(1976 to 2013, Data: 38)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M4" authorId="0" shapeId="0" xr:uid="{00000000-0006-0000-0C00-000001000000}">
      <text>
        <r>
          <rPr>
            <sz val="10"/>
            <color rgb="FF000000"/>
            <rFont val="Verdana"/>
          </rPr>
          <t>LR:
PWC, Astral Valuation Abridged, 2012, p.25, excludes Astral's in-house advertising and online divisions PWC Astral Valuation Abridged, p.45</t>
        </r>
      </text>
    </comment>
    <comment ref="M12" authorId="0" shapeId="0" xr:uid="{00000000-0006-0000-0C00-000002000000}">
      <text>
        <r>
          <rPr>
            <sz val="10"/>
            <color rgb="FF000000"/>
            <rFont val="Verdana"/>
          </rPr>
          <t>LR:
CRTC Individual Pay, Pay-Per-View, Video-on-Deman and Specialty Services Financial Summaries, 2008-2012</t>
        </r>
      </text>
    </comment>
    <comment ref="M13" authorId="0" shapeId="0" xr:uid="{00000000-0006-0000-0C00-000003000000}">
      <text>
        <r>
          <rPr>
            <sz val="10"/>
            <color rgb="FF000000"/>
            <rFont val="Verdana"/>
          </rPr>
          <t>CRTC Individual Pay, Pay-Per-View, Video-on-Deman and Specialty Services Financial Summaries, 2008-2012</t>
        </r>
      </text>
    </comment>
    <comment ref="Q36" authorId="0" shapeId="0" xr:uid="{00000000-0006-0000-0C00-000004000000}">
      <text>
        <r>
          <rPr>
            <sz val="10"/>
            <color rgb="FF000000"/>
            <rFont val="Verdana"/>
          </rPr>
          <t>CRTC, Pay, Pay-Per view, VOD &amp; Specialty Services, 2012-2016. http://crtc.gc.ca/eng/publications/reports/BrAnalysis/psp2016/psp2016.xlsx</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N3" authorId="0" shapeId="0" xr:uid="{00000000-0006-0000-0D00-000001000000}">
      <text>
        <r>
          <rPr>
            <sz val="10"/>
            <color rgb="FF000000"/>
            <rFont val="Verdana"/>
          </rPr>
          <t xml:space="preserve">Sum of OTA TV from CRTC Aggregate Annual Returns + CRTC BCE Pay &amp; Specialty Services Financial Summary (English + French), 2013. </t>
        </r>
      </text>
    </comment>
    <comment ref="O3" authorId="0" shapeId="0" xr:uid="{00000000-0006-0000-0D00-000002000000}">
      <text>
        <r>
          <rPr>
            <sz val="10"/>
            <color rgb="FF000000"/>
            <rFont val="Verdana"/>
          </rPr>
          <t xml:space="preserve">BCE AR 2014, p. 68. </t>
        </r>
      </text>
    </comment>
    <comment ref="P3" authorId="0" shapeId="0" xr:uid="{00000000-0006-0000-0D00-000003000000}">
      <text>
        <r>
          <rPr>
            <sz val="10"/>
            <color rgb="FF000000"/>
            <rFont val="Verdana"/>
          </rPr>
          <t>Sum of OTA TV from CRTC Aggregate Annual Returns + CRTC BCE Pay &amp; Specialty Services Financial Summary (English + French), 2015. Also, includes an estimated $36 million for CraveTV. See the "Top 20 w/ Telecoms" sheet in the Workbook for basis of estimate.</t>
        </r>
      </text>
    </comment>
    <comment ref="Q3" authorId="0" shapeId="0" xr:uid="{00000000-0006-0000-0D00-000004000000}">
      <text>
        <r>
          <rPr>
            <sz val="10"/>
            <color rgb="FF000000"/>
            <rFont val="Verdana"/>
          </rPr>
          <t>Sum of OTA TV from CRTC Aggregate Annual Returns + CRTC BCE Pay &amp; Specialty Services Financial Summary (English + French), 2015. Also, includes an estimated $86.3 million for CraveTV. See the "Top 20 w/ Telecoms" sheet in the Workbook for basis of estimate.</t>
        </r>
      </text>
    </comment>
    <comment ref="M4" authorId="0" shapeId="0" xr:uid="{00000000-0006-0000-0D00-000005000000}">
      <text>
        <r>
          <rPr>
            <sz val="10"/>
            <color rgb="FF000000"/>
            <rFont val="Verdana"/>
          </rPr>
          <t>LR:
PWC, Astral Valuation Abridged, 2012, p.25, excludes Astral's in-house advertising and online divisions PWC Astral Valuation Abridged, p.45</t>
        </r>
      </text>
    </comment>
    <comment ref="B9" authorId="0" shapeId="0" xr:uid="{00000000-0006-0000-0D00-000006000000}">
      <text>
        <r>
          <rPr>
            <sz val="10"/>
            <color rgb="FF000000"/>
            <rFont val="Verdana"/>
          </rPr>
          <t xml:space="preserve">Electrohome AR 1985, p. 10. </t>
        </r>
      </text>
    </comment>
    <comment ref="P17" authorId="0" shapeId="0" xr:uid="{00000000-0006-0000-0D00-000007000000}">
      <text>
        <r>
          <rPr>
            <sz val="10"/>
            <color rgb="FF000000"/>
            <rFont val="Verdana"/>
          </rPr>
          <t>Also, includes an estimated $18 million for jointly owned (with Rogers) shomi service. See the "Top 20 w/ Telecoms" sheet in the Workbook for basis of estimate.</t>
        </r>
      </text>
    </comment>
    <comment ref="Q17" authorId="0" shapeId="0" xr:uid="{00000000-0006-0000-0D00-000008000000}">
      <text>
        <r>
          <rPr>
            <sz val="10"/>
            <color rgb="FF000000"/>
            <rFont val="Verdana"/>
          </rPr>
          <t>Also, includes an estimated $46 million for jointly owned (with Rogers) shomi service. See the "Top 20 w/ Telecoms" sheet in the Workbook for basis of estimate.</t>
        </r>
      </text>
    </comment>
    <comment ref="P26" authorId="0" shapeId="0" xr:uid="{00000000-0006-0000-0D00-000009000000}">
      <text>
        <r>
          <rPr>
            <sz val="10"/>
            <color rgb="FF000000"/>
            <rFont val="Verdana"/>
          </rPr>
          <t>Also, includes an estimated $18 million for jointly owned (with Shaw) shomi service. See the "Top 20 w/ Telecoms" sheet in the Workbook for basis of estimate.</t>
        </r>
      </text>
    </comment>
    <comment ref="Q26" authorId="0" shapeId="0" xr:uid="{00000000-0006-0000-0D00-00000A000000}">
      <text>
        <r>
          <rPr>
            <sz val="10"/>
            <color rgb="FF000000"/>
            <rFont val="Verdana"/>
          </rPr>
          <t>Also, includes an estimated $46 million for jointly owned (with Shaw) shomi service. See the "Top 20 w/ Telecoms" sheet in the Workbook for basis of estimate.</t>
        </r>
      </text>
    </comment>
    <comment ref="O29" authorId="0" shapeId="0" xr:uid="{00000000-0006-0000-0D00-00000B000000}">
      <text>
        <r>
          <rPr>
            <sz val="10"/>
            <color rgb="FF000000"/>
            <rFont val="Verdana"/>
          </rPr>
          <t>Also, includes an $12.2 million for the illico OTT service. See the "Top 20 w/ Telecoms" sheet in the Workbook for basis of estimate.</t>
        </r>
      </text>
    </comment>
    <comment ref="P29" authorId="0" shapeId="0" xr:uid="{00000000-0006-0000-0D00-00000C000000}">
      <text>
        <r>
          <rPr>
            <sz val="10"/>
            <color rgb="FF000000"/>
            <rFont val="Verdana"/>
          </rPr>
          <t>Also, includes an $23.6 million for the illico OTT service. See the "Top 20 w/ Telecoms" sheet in the Workbook for basis of estimate.</t>
        </r>
      </text>
    </comment>
    <comment ref="Q29" authorId="0" shapeId="0" xr:uid="{00000000-0006-0000-0D00-00000D000000}">
      <text>
        <r>
          <rPr>
            <sz val="10"/>
            <color rgb="FF000000"/>
            <rFont val="Verdana"/>
          </rPr>
          <t>Also, includes an $31.4 million for the illico OTT service. See the "Top 20 w/ Telecoms" sheet in the Workbook for basis of estimate.</t>
        </r>
      </text>
    </comment>
    <comment ref="M33" authorId="0" shapeId="0" xr:uid="{00000000-0006-0000-0D00-00000E000000}">
      <text>
        <r>
          <rPr>
            <sz val="10"/>
            <color rgb="FF000000"/>
            <rFont val="Verdana"/>
          </rPr>
          <t xml:space="preserve">Dwayne Winseck:
Based on an estimate of 1.6 million subscribers at the end of 2012 versus 1.2 million at the end of 2011 and montly subscription rate of $8 (IHS Screen Digest, 2013).  </t>
        </r>
      </text>
    </comment>
    <comment ref="N33" authorId="0" shapeId="0" xr:uid="{00000000-0006-0000-0D00-00000F000000}">
      <text>
        <r>
          <rPr>
            <sz val="10"/>
            <color rgb="FF000000"/>
            <rFont val="Verdana"/>
          </rPr>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r>
      </text>
    </comment>
    <comment ref="O33" authorId="0" shapeId="0" xr:uid="{00000000-0006-0000-0D00-000010000000}">
      <text>
        <r>
          <rPr>
            <sz val="10"/>
            <color rgb="FF000000"/>
            <rFont val="Verdana"/>
          </rPr>
          <t xml:space="preserve">Based on an estimate of 3 million household subscribers in Canada. This is an average of an estimated 3.1 million subscribers at year end 2014 and 2.9 million users at the end of 2013 (http://www.nytimes.com/2015/02/12/arts/international/netflix-taps-into-a-growing-international-market.html?_r=0) . The latter figure is a percentage of US Netflix subscriber numbers (32,712,000) at year end 2013 based on population, i.e. Canada's population is 9.1% of that of the US. Subscriber estimate multiplied by am ARPU of $8.14 (Netflix Annual Report 2014, pp. 18&amp;22).
An alternative approach multiplies English-language households (10749736.3) * estimated subscribers in English-language Canada (39%) (MTM, 2015, The Rise of Netflix) + the number French-language households (3,583245.2) * estimated subscribers in French Language Canada (10%, CRTC, CMR 2014, p. 84 with 1% added for growth) = 4.55 million subscribers at year end 2014. Averaging this with 2.9 million subs at the end of 2013 yields 3.725 * $8.14 * 12 = $404.1 million. Parenthetically, this number corresponds to Canada's population relative to that of the U.S., i.e. 9.1%. As a portion of US subscribers on this basis, there would be 3.6 million subscribers. </t>
        </r>
      </text>
    </comment>
    <comment ref="P33" authorId="0" shapeId="0" xr:uid="{00000000-0006-0000-0D00-000011000000}">
      <text>
        <r>
          <rPr>
            <sz val="10"/>
            <color rgb="FF000000"/>
            <rFont val="Verdana"/>
          </rPr>
          <t xml:space="preserve">Based on an estimate of 3,585,600 household subscribers in Canada. This is an average of an estimated 3.1 million subscribers at year end 2014 (http://www.nytimes.com/2015/02/12/arts/international/netflix-taps-into-a-growing-international-market.html?_r=0) and 4,071,000 users at the end of 2015. The latter figure is a percentage of US Neflix subscriber numbers (44,738,000) at year end 2015 based on population, i.e. Canada's population is 9.1% of that of the US. Subscriber estimate multiplied by ARPU of $8.15 (Netflix Annual Report 2015, pp. 17&amp;19). </t>
        </r>
      </text>
    </comment>
    <comment ref="Q33" authorId="0" shapeId="0" xr:uid="{00000000-0006-0000-0D00-000012000000}">
      <text>
        <r>
          <rPr>
            <sz val="10"/>
            <color rgb="FF000000"/>
            <rFont val="Verdana"/>
          </rPr>
          <t xml:space="preserve">Based on an estimate of 4,685,500 household subscribers in Canada. This is an average of an estimated 4,071,000 subscribers at year end 2015 (where the total number of US subscribers (44,738,000) multiplied by Canada's population as a percentage of US population, i.e. 9.1%) AND IHS’s prediction that there would be 5.3 million subscribers in Canada by the end of 2016 https://technology.ihs.com/584102/canadian-svod-service-shomi-to-close-november-2016). 
Subscriber estimate is then multiplied by ARPU of $9.21USD/month ((Netflix, 2016 AR, p. 22). </t>
        </r>
      </text>
    </comment>
    <comment ref="N34" authorId="0" shapeId="0" xr:uid="{00000000-0006-0000-0D00-000013000000}">
      <text>
        <r>
          <rPr>
            <sz val="10"/>
            <color rgb="FF000000"/>
            <rFont val="Verdana"/>
          </rPr>
          <t>Individual Pay &amp; Spec Fin Sum, 2013</t>
        </r>
      </text>
    </comment>
    <comment ref="K39" authorId="0" shapeId="0" xr:uid="{00000000-0006-0000-0D00-000014000000}">
      <text>
        <r>
          <rPr>
            <sz val="10"/>
            <color rgb="FF000000"/>
            <rFont val="Verdana"/>
          </rPr>
          <t xml:space="preserve">CRTC Individual Pay and Specialty Financial Summaries. </t>
        </r>
      </text>
    </comment>
    <comment ref="L42" authorId="0" shapeId="0" xr:uid="{00000000-0006-0000-0D00-000015000000}">
      <text>
        <r>
          <rPr>
            <sz val="10"/>
            <color rgb="FF000000"/>
            <rFont val="Verdana"/>
          </rPr>
          <t xml:space="preserve">CRTC Individual Pay and Specialty Financial Summaries. </t>
        </r>
      </text>
    </comment>
    <comment ref="B43" authorId="0" shapeId="0" xr:uid="{00000000-0006-0000-0D00-000016000000}">
      <text>
        <r>
          <rPr>
            <sz val="10"/>
            <color rgb="FF000000"/>
            <rFont val="Verdana"/>
          </rPr>
          <t>CFCF, AR 1985, np.</t>
        </r>
      </text>
    </comment>
    <comment ref="A47" authorId="0" shapeId="0" xr:uid="{00000000-0006-0000-0D00-000017000000}">
      <text>
        <r>
          <rPr>
            <sz val="10"/>
            <color rgb="FF000000"/>
            <rFont val="Verdana"/>
          </rPr>
          <t>Source: Statistics Canada, Table 3570001 - Television broadcasting industry, V32211503 Canada; Operating revenue, total; Pay and specialty television</t>
        </r>
      </text>
    </comment>
    <comment ref="Q47" authorId="0" shapeId="0" xr:uid="{00000000-0006-0000-0D00-000018000000}">
      <text>
        <r>
          <rPr>
            <sz val="10"/>
            <color rgb="FF000000"/>
            <rFont val="Verdana"/>
          </rPr>
          <t>CRTC, Pay, Pay-Per view, VOD &amp; Specialty Services, 2012-2016. http://crtc.gc.ca/eng/publications/reports/BrAnalysis/psp2016/psp2016.xlsx</t>
        </r>
      </text>
    </comment>
    <comment ref="A48" authorId="0" shapeId="0" xr:uid="{00000000-0006-0000-0D00-000019000000}">
      <text>
        <r>
          <rPr>
            <sz val="10"/>
            <color rgb="FF000000"/>
            <rFont val="Verdana"/>
          </rPr>
          <t>Source: Statistics Canada: Table 3570001 - Television broadcasting industry, by North American Industry Classification System (NAICS), annually (V80997 Canada; Operating revenue, total; Private conventional television(1976 to 2013, Data: 38)</t>
        </r>
      </text>
    </comment>
    <comment ref="A49" authorId="0" shapeId="0" xr:uid="{00000000-0006-0000-0D00-00001A000000}">
      <text>
        <r>
          <rPr>
            <sz val="10"/>
            <color rgb="FF000000"/>
            <rFont val="Verdana"/>
          </rPr>
          <t>From 2011-2015, this is Netflix's revenues in Canada.</t>
        </r>
      </text>
    </comment>
    <comment ref="Q50" authorId="0" shapeId="0" xr:uid="{00000000-0006-0000-0D00-00001B000000}">
      <text>
        <r>
          <rPr>
            <sz val="10"/>
            <color rgb="FF000000"/>
            <rFont val="Verdana"/>
          </rPr>
          <t>Based on combined revenues from Netflix, Bell's Crave TV and Roger and Shaw's jointly-owned shomi service. See "Top 20 w Telecoms" sheet for further details on revenue estimates for each of these services.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Q47" authorId="0" shapeId="0" xr:uid="{00000000-0006-0000-0E00-000001000000}">
      <text>
        <r>
          <rPr>
            <sz val="10"/>
            <color rgb="FF000000"/>
            <rFont val="Verdana"/>
          </rPr>
          <t>CRTC, Pay, Pay-Per view, VOD &amp; Specialty Services, 2012-2016. http://crtc.gc.ca/eng/publications/reports/BrAnalysis/psp2016/psp2016.xlsx</t>
        </r>
      </text>
    </comment>
    <comment ref="A49" authorId="0" shapeId="0" xr:uid="{00000000-0006-0000-0E00-000002000000}">
      <text>
        <r>
          <rPr>
            <sz val="10"/>
            <color rgb="FF000000"/>
            <rFont val="Verdana"/>
          </rPr>
          <t>From 2011-2015, this is Netflix's revenues in Canada.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J3" authorId="0" shapeId="0" xr:uid="{00000000-0006-0000-1000-000001000000}">
      <text>
        <r>
          <rPr>
            <sz val="10"/>
            <color rgb="FF000000"/>
            <rFont val="Verdana"/>
          </rPr>
          <t>LR:
CRTC BCE Radio Aggregate Annual Report, 2011</t>
        </r>
      </text>
    </comment>
    <comment ref="K3" authorId="0" shapeId="0" xr:uid="{00000000-0006-0000-1000-000002000000}">
      <text>
        <r>
          <rPr>
            <sz val="10"/>
            <color rgb="FF000000"/>
            <rFont val="Verdana"/>
          </rPr>
          <t xml:space="preserve">LR:
CRTC BCE Radio Aggregate Annual Report, 2012
</t>
        </r>
      </text>
    </comment>
    <comment ref="L3" authorId="0" shapeId="0" xr:uid="{00000000-0006-0000-1000-000003000000}">
      <text>
        <r>
          <rPr>
            <sz val="10"/>
            <color rgb="FF000000"/>
            <rFont val="Verdana"/>
          </rPr>
          <t>LR:
CRTC BCE Radio Aggregate Annual Report, 2013</t>
        </r>
      </text>
    </comment>
    <comment ref="M3" authorId="0" shapeId="0" xr:uid="{00000000-0006-0000-1000-000004000000}">
      <text>
        <r>
          <rPr>
            <sz val="10"/>
            <color rgb="FF000000"/>
            <rFont val="Verdana"/>
          </rPr>
          <t>CRTC BCE Radio Aggregate Annual Report, 2014.</t>
        </r>
      </text>
    </comment>
    <comment ref="N3" authorId="0" shapeId="0" xr:uid="{00000000-0006-0000-1000-000005000000}">
      <text>
        <r>
          <rPr>
            <sz val="10"/>
            <color rgb="FF000000"/>
            <rFont val="Verdana"/>
          </rPr>
          <t>CRTC BCE Radio Aggregate Annual Report, 2015.</t>
        </r>
      </text>
    </comment>
    <comment ref="O3" authorId="0" shapeId="0" xr:uid="{00000000-0006-0000-1000-000006000000}">
      <text>
        <r>
          <rPr>
            <sz val="10"/>
            <color rgb="FF000000"/>
            <rFont val="Verdana"/>
          </rPr>
          <t>CRTC BCE Radio Aggregate Annual Report, 2016.</t>
        </r>
      </text>
    </comment>
    <comment ref="G4" authorId="0" shapeId="0" xr:uid="{00000000-0006-0000-1000-000007000000}">
      <text>
        <r>
          <rPr>
            <sz val="10"/>
            <color rgb="FF000000"/>
            <rFont val="Verdana"/>
          </rPr>
          <t>CRTC BPMR 2006, p. 14.</t>
        </r>
      </text>
    </comment>
    <comment ref="H4" authorId="0" shapeId="0" xr:uid="{00000000-0006-0000-1000-000008000000}">
      <text>
        <r>
          <rPr>
            <sz val="10"/>
            <color rgb="FF000000"/>
            <rFont val="Verdana"/>
          </rPr>
          <t>LR:
CRTC Aggregate Annual Report, 2008; sum of Astral Eng and French revenue</t>
        </r>
      </text>
    </comment>
    <comment ref="I4" authorId="0" shapeId="0" xr:uid="{00000000-0006-0000-1000-000009000000}">
      <text>
        <r>
          <rPr>
            <sz val="10"/>
            <color rgb="FF000000"/>
            <rFont val="Verdana"/>
          </rPr>
          <t>LR:
CRTC Aggregate Annual Report, 2010; sum of Astral Eng and French revenue</t>
        </r>
      </text>
    </comment>
    <comment ref="J4" authorId="0" shapeId="0" xr:uid="{00000000-0006-0000-1000-00000A000000}">
      <text>
        <r>
          <rPr>
            <sz val="10"/>
            <color rgb="FF000000"/>
            <rFont val="Verdana"/>
          </rPr>
          <t>LR:
CRTC Aggregate Annual Report, 2011; sum of Astral Eng and French revenue</t>
        </r>
      </text>
    </comment>
    <comment ref="K4" authorId="0" shapeId="0" xr:uid="{00000000-0006-0000-1000-00000B000000}">
      <text>
        <r>
          <rPr>
            <sz val="10"/>
            <color rgb="FF000000"/>
            <rFont val="Verdana"/>
          </rPr>
          <t>LR:
Astral Annual Report, 2012</t>
        </r>
      </text>
    </comment>
    <comment ref="F5" authorId="0" shapeId="0" xr:uid="{00000000-0006-0000-1000-00000C000000}">
      <text>
        <r>
          <rPr>
            <sz val="10"/>
            <color rgb="FF000000"/>
            <rFont val="Verdana"/>
          </rPr>
          <t>CRTC, BPMR 2001, p. 5.</t>
        </r>
      </text>
    </comment>
    <comment ref="G5" authorId="0" shapeId="0" xr:uid="{00000000-0006-0000-1000-00000D000000}">
      <text>
        <r>
          <rPr>
            <sz val="10"/>
            <color rgb="FF000000"/>
            <rFont val="Verdana"/>
          </rPr>
          <t>CRTC BPMR 2006, p. 14.</t>
        </r>
      </text>
    </comment>
    <comment ref="F6" authorId="0" shapeId="0" xr:uid="{00000000-0006-0000-1000-00000E000000}">
      <text>
        <r>
          <rPr>
            <sz val="10"/>
            <color rgb="FF000000"/>
            <rFont val="Verdana"/>
          </rPr>
          <t>CRTC, BPMR 2001, p. 5.</t>
        </r>
      </text>
    </comment>
    <comment ref="B7" authorId="0" shapeId="0" xr:uid="{00000000-0006-0000-1000-00000F000000}">
      <text>
        <r>
          <rPr>
            <sz val="10"/>
            <color rgb="FF000000"/>
            <rFont val="Verdana"/>
          </rPr>
          <t>Estimate based on average rate of growth between 1984-1988 for the three closest comparable companies.</t>
        </r>
      </text>
    </comment>
    <comment ref="C7" authorId="0" shapeId="0" xr:uid="{00000000-0006-0000-1000-000010000000}">
      <text>
        <r>
          <rPr>
            <sz val="10"/>
            <color rgb="FF000000"/>
            <rFont val="Verdana"/>
          </rPr>
          <t>Okanagan Skeena Group, AR 1989, p. 6. Estimate based on revenue split between cable and broadcasting (52.8%/47.2%).</t>
        </r>
      </text>
    </comment>
    <comment ref="D7" authorId="0" shapeId="0" xr:uid="{00000000-0006-0000-1000-000011000000}">
      <text>
        <r>
          <rPr>
            <sz val="10"/>
            <color rgb="FF000000"/>
            <rFont val="Verdana"/>
          </rPr>
          <t xml:space="preserve">Okanagan Skeena Group, AR 1992, p.5. Estimate based on even splt of broadcast revenue between radio and tv. </t>
        </r>
      </text>
    </comment>
    <comment ref="E7" authorId="0" shapeId="0" xr:uid="{00000000-0006-0000-1000-000012000000}">
      <text>
        <r>
          <rPr>
            <sz val="10"/>
            <color rgb="FF000000"/>
            <rFont val="Verdana"/>
          </rPr>
          <t xml:space="preserve">Okanagan Skeena Group, AR 1992, p.5. Estimate based on even splt of broadcast revenue between radio and tv. </t>
        </r>
      </text>
    </comment>
    <comment ref="H9" authorId="0" shapeId="0" xr:uid="{00000000-0006-0000-1000-000013000000}">
      <text>
        <r>
          <rPr>
            <sz val="10"/>
            <color rgb="FF000000"/>
            <rFont val="Verdana"/>
          </rPr>
          <t>LR:
CRTC CTVglobalmedia Aggregate Annual Report, 2008</t>
        </r>
      </text>
    </comment>
    <comment ref="I9" authorId="0" shapeId="0" xr:uid="{00000000-0006-0000-1000-000014000000}">
      <text>
        <r>
          <rPr>
            <sz val="10"/>
            <color rgb="FF000000"/>
            <rFont val="Verdana"/>
          </rPr>
          <t>LR:
CRTC CTVglobalmedia Aggregate Annual Report, 2010</t>
        </r>
      </text>
    </comment>
    <comment ref="F11" authorId="0" shapeId="0" xr:uid="{00000000-0006-0000-1000-000015000000}">
      <text>
        <r>
          <rPr>
            <sz val="10"/>
            <color rgb="FF000000"/>
            <rFont val="Verdana"/>
          </rPr>
          <t xml:space="preserve">CHUM, AR 2000, p. 51. </t>
        </r>
      </text>
    </comment>
    <comment ref="G11" authorId="0" shapeId="0" xr:uid="{00000000-0006-0000-1000-000016000000}">
      <text>
        <r>
          <rPr>
            <sz val="10"/>
            <color rgb="FF000000"/>
            <rFont val="Verdana"/>
          </rPr>
          <t>CHUM AR 2005, p. 27.</t>
        </r>
      </text>
    </comment>
    <comment ref="H12" authorId="0" shapeId="0" xr:uid="{00000000-0006-0000-1000-000017000000}">
      <text>
        <r>
          <rPr>
            <sz val="10"/>
            <color rgb="FF000000"/>
            <rFont val="Verdana"/>
          </rPr>
          <t>LR:
CRTC CBC Aggregate Annual Report, 2008; sum of Eng and French revenue</t>
        </r>
      </text>
    </comment>
    <comment ref="I12" authorId="0" shapeId="0" xr:uid="{00000000-0006-0000-1000-000018000000}">
      <text>
        <r>
          <rPr>
            <sz val="10"/>
            <color rgb="FF000000"/>
            <rFont val="Verdana"/>
          </rPr>
          <t>LR:
CRTC CBC Aggregate Annual Report, 2010; sum of Eng and French revenue</t>
        </r>
      </text>
    </comment>
    <comment ref="J12" authorId="0" shapeId="0" xr:uid="{00000000-0006-0000-1000-000019000000}">
      <text>
        <r>
          <rPr>
            <sz val="10"/>
            <color rgb="FF000000"/>
            <rFont val="Verdana"/>
          </rPr>
          <t>LR:
CRTC CBC Aggregate Annual Report, 2011; sum of Eng and French revenue</t>
        </r>
      </text>
    </comment>
    <comment ref="K12" authorId="0" shapeId="0" xr:uid="{00000000-0006-0000-1000-00001A000000}">
      <text>
        <r>
          <rPr>
            <sz val="10"/>
            <color rgb="FF000000"/>
            <rFont val="Verdana"/>
          </rPr>
          <t>LR:
CRTC CBC Aggregate Annual Report, 2012; sum of Eng and French revenue</t>
        </r>
      </text>
    </comment>
    <comment ref="L12" authorId="0" shapeId="0" xr:uid="{00000000-0006-0000-1000-00001B000000}">
      <text>
        <r>
          <rPr>
            <sz val="10"/>
            <color rgb="FF000000"/>
            <rFont val="Verdana"/>
          </rPr>
          <t>Dwayne Winseck:
CBC A/R 2012-2013, p.84.</t>
        </r>
      </text>
    </comment>
    <comment ref="M12" authorId="0" shapeId="0" xr:uid="{00000000-0006-0000-1000-00001C000000}">
      <text>
        <r>
          <rPr>
            <sz val="10"/>
            <color rgb="FF000000"/>
            <rFont val="Verdana"/>
          </rPr>
          <t>CRTC CBC TV Aggregate Annual Return, 2014.</t>
        </r>
      </text>
    </comment>
    <comment ref="N12" authorId="0" shapeId="0" xr:uid="{00000000-0006-0000-1000-00001D000000}">
      <text>
        <r>
          <rPr>
            <sz val="10"/>
            <color rgb="FF000000"/>
            <rFont val="Verdana"/>
          </rPr>
          <t>CRTC CBC French and English language Radio
 Aggregate Annual Returns, 2015.</t>
        </r>
      </text>
    </comment>
    <comment ref="O12" authorId="0" shapeId="0" xr:uid="{00000000-0006-0000-1000-00001E000000}">
      <text>
        <r>
          <rPr>
            <sz val="10"/>
            <color rgb="FF000000"/>
            <rFont val="Verdana"/>
          </rPr>
          <t>CRTC CBC French and English language Radio
 Aggregate Annual Returns, 2016.</t>
        </r>
      </text>
    </comment>
    <comment ref="F13" authorId="0" shapeId="0" xr:uid="{00000000-0006-0000-1000-00001F000000}">
      <text>
        <r>
          <rPr>
            <sz val="10"/>
            <color rgb="FF000000"/>
            <rFont val="Verdana"/>
          </rPr>
          <t>Rogers, AR 2001, p. 33.</t>
        </r>
      </text>
    </comment>
    <comment ref="G13" authorId="0" shapeId="0" xr:uid="{00000000-0006-0000-1000-000020000000}">
      <text>
        <r>
          <rPr>
            <sz val="10"/>
            <color rgb="FF000000"/>
            <rFont val="Verdana"/>
          </rPr>
          <t xml:space="preserve">LR:
Rogers Annual Report, 2004 p.42
</t>
        </r>
      </text>
    </comment>
    <comment ref="H13" authorId="0" shapeId="0" xr:uid="{00000000-0006-0000-1000-000021000000}">
      <text>
        <r>
          <rPr>
            <sz val="10"/>
            <color rgb="FF000000"/>
            <rFont val="Verdana"/>
          </rPr>
          <t>LR:
CRTC Rogers Aggregate Annual Report, 2008</t>
        </r>
      </text>
    </comment>
    <comment ref="I13" authorId="0" shapeId="0" xr:uid="{00000000-0006-0000-1000-000022000000}">
      <text>
        <r>
          <rPr>
            <sz val="10"/>
            <color rgb="FF000000"/>
            <rFont val="Verdana"/>
          </rPr>
          <t>LR:
CRTC Rogers Aggregate Annual Report, 2010</t>
        </r>
      </text>
    </comment>
    <comment ref="J13" authorId="0" shapeId="0" xr:uid="{00000000-0006-0000-1000-000023000000}">
      <text>
        <r>
          <rPr>
            <sz val="10"/>
            <color rgb="FF000000"/>
            <rFont val="Verdana"/>
          </rPr>
          <t>LR:
CRTC Rogers Aggregate Annual Report, 2011</t>
        </r>
      </text>
    </comment>
    <comment ref="K13" authorId="0" shapeId="0" xr:uid="{00000000-0006-0000-1000-000024000000}">
      <text>
        <r>
          <rPr>
            <sz val="10"/>
            <color rgb="FF000000"/>
            <rFont val="Verdana"/>
          </rPr>
          <t>LR:
CRTC Rogers Aggregate Annual Report, 2012</t>
        </r>
      </text>
    </comment>
    <comment ref="L13" authorId="0" shapeId="0" xr:uid="{00000000-0006-0000-1000-000025000000}">
      <text>
        <r>
          <rPr>
            <sz val="10"/>
            <color rgb="FF000000"/>
            <rFont val="Verdana"/>
          </rPr>
          <t xml:space="preserve">LR:
CRTC Rogers Aggregate Annual Report, 2013
</t>
        </r>
      </text>
    </comment>
    <comment ref="M13" authorId="0" shapeId="0" xr:uid="{00000000-0006-0000-1000-000026000000}">
      <text>
        <r>
          <rPr>
            <sz val="10"/>
            <color rgb="FF000000"/>
            <rFont val="Verdana"/>
          </rPr>
          <t>CRTC Rogers TV Aggregate Annual Returns, 2014.</t>
        </r>
      </text>
    </comment>
    <comment ref="N13" authorId="0" shapeId="0" xr:uid="{00000000-0006-0000-1000-000027000000}">
      <text>
        <r>
          <rPr>
            <sz val="10"/>
            <color rgb="FF000000"/>
            <rFont val="Verdana"/>
          </rPr>
          <t>CRTC Rogers TV Aggregate Annual Returns, 2015.</t>
        </r>
      </text>
    </comment>
    <comment ref="O13" authorId="0" shapeId="0" xr:uid="{00000000-0006-0000-1000-000028000000}">
      <text>
        <r>
          <rPr>
            <sz val="10"/>
            <color rgb="FF000000"/>
            <rFont val="Verdana"/>
          </rPr>
          <t>CRTC Rogers TV Aggregate Annual Returns, 2016.</t>
        </r>
      </text>
    </comment>
    <comment ref="B14" authorId="0" shapeId="0" xr:uid="{00000000-0006-0000-1000-000029000000}">
      <text>
        <r>
          <rPr>
            <sz val="10"/>
            <color rgb="FF000000"/>
            <rFont val="Verdana"/>
          </rPr>
          <t>Maclean Hunter AR 1991, p. 65. TV and Radio revenues split 2/3rds and 1/3rd, respectively.</t>
        </r>
      </text>
    </comment>
    <comment ref="C14" authorId="0" shapeId="0" xr:uid="{00000000-0006-0000-1000-00002A000000}">
      <text>
        <r>
          <rPr>
            <sz val="10"/>
            <color rgb="FF000000"/>
            <rFont val="Verdana"/>
          </rPr>
          <t>Maclean Hunter AR 1991, p. 65. TV and Radio revenues split 2/3rds and 1/3rd, respectively.</t>
        </r>
      </text>
    </comment>
    <comment ref="B15" authorId="0" shapeId="0" xr:uid="{00000000-0006-0000-1000-00002B000000}">
      <text>
        <r>
          <rPr>
            <sz val="10"/>
            <color rgb="FF000000"/>
            <rFont val="Verdana"/>
          </rPr>
          <t>Selkirk, AR 1985, p. 25.</t>
        </r>
      </text>
    </comment>
    <comment ref="C15" authorId="0" shapeId="0" xr:uid="{00000000-0006-0000-1000-00002C000000}">
      <text>
        <r>
          <rPr>
            <sz val="10"/>
            <color rgb="FF000000"/>
            <rFont val="Verdana"/>
          </rPr>
          <t>Selkirk, AR 1988, np (segmented info). Broadcast revenue split between tv and radio in same proportion as 1984, when both segments were identified separately, i.e. 79.8% / 20.2%.</t>
        </r>
      </text>
    </comment>
    <comment ref="C16" authorId="0" shapeId="0" xr:uid="{00000000-0006-0000-1000-00002D000000}">
      <text>
        <r>
          <rPr>
            <sz val="10"/>
            <color rgb="FF000000"/>
            <rFont val="Verdana"/>
          </rPr>
          <t xml:space="preserve">Shaw, AR 1988, p. 17. </t>
        </r>
      </text>
    </comment>
    <comment ref="F16" authorId="0" shapeId="0" xr:uid="{00000000-0006-0000-1000-00002E000000}">
      <text>
        <r>
          <rPr>
            <sz val="10"/>
            <color rgb="FF000000"/>
            <rFont val="Verdana"/>
          </rPr>
          <t>Shaw divides company into two, with Shaw providing cable, internet access , telecom and satellite distribution while Corus operates media (radio, pay and specialty tv).</t>
        </r>
      </text>
    </comment>
    <comment ref="G16" authorId="0" shapeId="0" xr:uid="{00000000-0006-0000-1000-00002F000000}">
      <text>
        <r>
          <rPr>
            <sz val="10"/>
            <color rgb="FF000000"/>
            <rFont val="Verdana"/>
          </rPr>
          <t>Corus AR 2005, p. 25.</t>
        </r>
      </text>
    </comment>
    <comment ref="H16" authorId="0" shapeId="0" xr:uid="{00000000-0006-0000-1000-000030000000}">
      <text>
        <r>
          <rPr>
            <sz val="10"/>
            <color rgb="FF000000"/>
            <rFont val="Verdana"/>
          </rPr>
          <t xml:space="preserve">Corus AR 2008, p. 23. </t>
        </r>
      </text>
    </comment>
    <comment ref="I16" authorId="0" shapeId="0" xr:uid="{00000000-0006-0000-1000-000031000000}">
      <text>
        <r>
          <rPr>
            <sz val="10"/>
            <color rgb="FF000000"/>
            <rFont val="Verdana"/>
          </rPr>
          <t>Corus AR 2010, p. 14.</t>
        </r>
      </text>
    </comment>
    <comment ref="J16" authorId="0" shapeId="0" xr:uid="{00000000-0006-0000-1000-000032000000}">
      <text>
        <r>
          <rPr>
            <sz val="10"/>
            <color rgb="FF000000"/>
            <rFont val="Verdana"/>
          </rPr>
          <t>Corus AR 2012, p. 19.</t>
        </r>
      </text>
    </comment>
    <comment ref="K16" authorId="0" shapeId="0" xr:uid="{00000000-0006-0000-1000-000033000000}">
      <text>
        <r>
          <rPr>
            <sz val="10"/>
            <color rgb="FF000000"/>
            <rFont val="Verdana"/>
          </rPr>
          <t>Corus AR 2012, p. 19.</t>
        </r>
      </text>
    </comment>
    <comment ref="L16" authorId="0" shapeId="0" xr:uid="{00000000-0006-0000-1000-000034000000}">
      <text>
        <r>
          <rPr>
            <sz val="10"/>
            <color rgb="FF000000"/>
            <rFont val="Verdana"/>
          </rPr>
          <t xml:space="preserve">Corus AR 2013, p. 21.
</t>
        </r>
      </text>
    </comment>
    <comment ref="N16" authorId="0" shapeId="0" xr:uid="{00000000-0006-0000-1000-000035000000}">
      <text>
        <r>
          <rPr>
            <sz val="10"/>
            <color rgb="FF000000"/>
            <rFont val="Verdana"/>
          </rPr>
          <t>Corus AR 2015, p.12</t>
        </r>
      </text>
    </comment>
    <comment ref="O16" authorId="0" shapeId="0" xr:uid="{00000000-0006-0000-1000-000036000000}">
      <text>
        <r>
          <rPr>
            <sz val="10"/>
            <color rgb="FF000000"/>
            <rFont val="Verdana"/>
          </rPr>
          <t>Corus AR 2016, p.23</t>
        </r>
      </text>
    </comment>
    <comment ref="F17" authorId="0" shapeId="0" xr:uid="{00000000-0006-0000-1000-000037000000}">
      <text>
        <r>
          <rPr>
            <sz val="10"/>
            <color rgb="FF000000"/>
            <rFont val="Verdana"/>
          </rPr>
          <t>CRTC, BPMR 2001, p. 5.</t>
        </r>
      </text>
    </comment>
    <comment ref="F19" authorId="0" shapeId="0" xr:uid="{00000000-0006-0000-1000-000038000000}">
      <text>
        <r>
          <rPr>
            <sz val="10"/>
            <color rgb="FF000000"/>
            <rFont val="Verdana"/>
          </rPr>
          <t xml:space="preserve">CRTC, BPMR 2001, p. 5.
</t>
        </r>
      </text>
    </comment>
    <comment ref="G19" authorId="0" shapeId="0" xr:uid="{00000000-0006-0000-1000-000039000000}">
      <text>
        <r>
          <rPr>
            <sz val="10"/>
            <color rgb="FF000000"/>
            <rFont val="Verdana"/>
          </rPr>
          <t>CRTC BPMR 2006, p. 14.</t>
        </r>
      </text>
    </comment>
    <comment ref="H19" authorId="0" shapeId="0" xr:uid="{00000000-0006-0000-1000-00003A000000}">
      <text>
        <r>
          <rPr>
            <sz val="10"/>
            <color rgb="FF000000"/>
            <rFont val="Verdana"/>
          </rPr>
          <t>LR:
CRTC NewCap Aggregate Annual Returns, 2008</t>
        </r>
      </text>
    </comment>
    <comment ref="I19" authorId="0" shapeId="0" xr:uid="{00000000-0006-0000-1000-00003B000000}">
      <text>
        <r>
          <rPr>
            <sz val="10"/>
            <color rgb="FF000000"/>
            <rFont val="Verdana"/>
          </rPr>
          <t>LR:
CRTC NewCap Aggregate Annual Returns, 2010</t>
        </r>
      </text>
    </comment>
    <comment ref="J19" authorId="0" shapeId="0" xr:uid="{00000000-0006-0000-1000-00003C000000}">
      <text>
        <r>
          <rPr>
            <sz val="10"/>
            <color rgb="FF000000"/>
            <rFont val="Verdana"/>
          </rPr>
          <t>LR:
CRTC NewCap Aggregate Annual Returns, 2011</t>
        </r>
      </text>
    </comment>
    <comment ref="K19" authorId="0" shapeId="0" xr:uid="{00000000-0006-0000-1000-00003D000000}">
      <text>
        <r>
          <rPr>
            <sz val="10"/>
            <color rgb="FF000000"/>
            <rFont val="Verdana"/>
          </rPr>
          <t>LR:
CRTC NewCap Aggregate Annual Returns, 2012</t>
        </r>
      </text>
    </comment>
    <comment ref="L19" authorId="0" shapeId="0" xr:uid="{00000000-0006-0000-1000-00003E000000}">
      <text>
        <r>
          <rPr>
            <sz val="10"/>
            <color rgb="FF000000"/>
            <rFont val="Verdana"/>
          </rPr>
          <t>LR:
CRTC NewCap Aggregate Annual Returns, 2013</t>
        </r>
      </text>
    </comment>
    <comment ref="N19" authorId="0" shapeId="0" xr:uid="{00000000-0006-0000-1000-00003F000000}">
      <text>
        <r>
          <rPr>
            <sz val="10"/>
            <color rgb="FF000000"/>
            <rFont val="Verdana"/>
          </rPr>
          <t>CRTC NewCap Aggregate Annual Returns, 2015</t>
        </r>
      </text>
    </comment>
    <comment ref="O19" authorId="0" shapeId="0" xr:uid="{00000000-0006-0000-1000-000040000000}">
      <text>
        <r>
          <rPr>
            <sz val="10"/>
            <color rgb="FF000000"/>
            <rFont val="Verdana"/>
          </rPr>
          <t>CRTC NewCap Aggregate Annual Returns, 2016</t>
        </r>
      </text>
    </comment>
    <comment ref="H21" authorId="0" shapeId="0" xr:uid="{00000000-0006-0000-1000-000041000000}">
      <text>
        <r>
          <rPr>
            <sz val="10"/>
            <color rgb="FF000000"/>
            <rFont val="Verdana"/>
          </rPr>
          <t>LR:
CRTC Cogeco Aggregate Annual Report, 2008</t>
        </r>
      </text>
    </comment>
    <comment ref="I21" authorId="0" shapeId="0" xr:uid="{00000000-0006-0000-1000-000042000000}">
      <text>
        <r>
          <rPr>
            <sz val="10"/>
            <color rgb="FF000000"/>
            <rFont val="Verdana"/>
          </rPr>
          <t>LR:
CRTC Cogeco Aggregate Annual Report, 2010</t>
        </r>
      </text>
    </comment>
    <comment ref="J21" authorId="0" shapeId="0" xr:uid="{00000000-0006-0000-1000-000043000000}">
      <text>
        <r>
          <rPr>
            <sz val="10"/>
            <color rgb="FF000000"/>
            <rFont val="Verdana"/>
          </rPr>
          <t>LR:
CRTC Cogeco Aggregate Annual Report, 2011</t>
        </r>
      </text>
    </comment>
    <comment ref="K21" authorId="0" shapeId="0" xr:uid="{00000000-0006-0000-1000-000044000000}">
      <text>
        <r>
          <rPr>
            <sz val="10"/>
            <color rgb="FF000000"/>
            <rFont val="Verdana"/>
          </rPr>
          <t>LR:
CRTC Cogeco Aggregate Annual Report, 2012</t>
        </r>
      </text>
    </comment>
    <comment ref="L21" authorId="0" shapeId="0" xr:uid="{00000000-0006-0000-1000-000045000000}">
      <text>
        <r>
          <rPr>
            <sz val="10"/>
            <color rgb="FF000000"/>
            <rFont val="Verdana"/>
          </rPr>
          <t>LR:
CRTC Cogeco Aggregate Annual Report, 2013</t>
        </r>
      </text>
    </comment>
    <comment ref="M21" authorId="0" shapeId="0" xr:uid="{00000000-0006-0000-1000-000046000000}">
      <text>
        <r>
          <rPr>
            <sz val="10"/>
            <color rgb="FF000000"/>
            <rFont val="Verdana"/>
          </rPr>
          <t>CRTC Cogeco Aggregate Annual Report, 2014.</t>
        </r>
      </text>
    </comment>
    <comment ref="N21" authorId="0" shapeId="0" xr:uid="{00000000-0006-0000-1000-000047000000}">
      <text>
        <r>
          <rPr>
            <sz val="10"/>
            <color rgb="FF000000"/>
            <rFont val="Verdana"/>
          </rPr>
          <t>CRTC Cogeco Aggregate Annual Report, 2015.</t>
        </r>
      </text>
    </comment>
    <comment ref="O21" authorId="0" shapeId="0" xr:uid="{00000000-0006-0000-1000-000048000000}">
      <text>
        <r>
          <rPr>
            <sz val="10"/>
            <color rgb="FF000000"/>
            <rFont val="Verdana"/>
          </rPr>
          <t>CRTC Cogeco Aggregate Annual Report, 2016.</t>
        </r>
      </text>
    </comment>
    <comment ref="G22" authorId="0" shapeId="0" xr:uid="{00000000-0006-0000-1000-000049000000}">
      <text>
        <r>
          <rPr>
            <sz val="10"/>
            <color rgb="FF000000"/>
            <rFont val="Verdana"/>
          </rPr>
          <t>CRTC BPMR 2006, p. 14.</t>
        </r>
      </text>
    </comment>
    <comment ref="M22" authorId="0" shapeId="0" xr:uid="{00000000-0006-0000-1000-00004A000000}">
      <text>
        <r>
          <rPr>
            <sz val="10"/>
            <color rgb="FF000000"/>
            <rFont val="Verdana"/>
          </rPr>
          <t xml:space="preserve">Estimates for small radio stations based on CAGR (2009-2013) of 1.8% as reported in CRTC's CMR 2014, p. 40. </t>
        </r>
      </text>
    </comment>
    <comment ref="N22" authorId="0" shapeId="0" xr:uid="{00000000-0006-0000-1000-00004B000000}">
      <text>
        <r>
          <rPr>
            <sz val="10"/>
            <color rgb="FF000000"/>
            <rFont val="Verdana"/>
          </rPr>
          <t xml:space="preserve">Estimates for small radio stations based on CAGR (2010-2014) of 1.3% as reported in CRTC's CMR 2015, p. 44. </t>
        </r>
      </text>
    </comment>
    <comment ref="O22" authorId="0" shapeId="0" xr:uid="{00000000-0006-0000-1000-00004C000000}">
      <text>
        <r>
          <rPr>
            <sz val="10"/>
            <color rgb="FF000000"/>
            <rFont val="Verdana"/>
          </rPr>
          <t xml:space="preserve">Estimates for small radio stations based on CAGR (2014-2015) of 1.48%. </t>
        </r>
      </text>
    </comment>
    <comment ref="F23" authorId="0" shapeId="0" xr:uid="{00000000-0006-0000-1000-00004D000000}">
      <text>
        <r>
          <rPr>
            <sz val="10"/>
            <color rgb="FF000000"/>
            <rFont val="Verdana"/>
          </rPr>
          <t>CRTC, BPMR 2001, p. 5.</t>
        </r>
      </text>
    </comment>
    <comment ref="G23" authorId="0" shapeId="0" xr:uid="{00000000-0006-0000-1000-00004E000000}">
      <text>
        <r>
          <rPr>
            <sz val="10"/>
            <color rgb="FF000000"/>
            <rFont val="Verdana"/>
          </rPr>
          <t xml:space="preserve">CRTC BPMR 2006, p. 14.
</t>
        </r>
      </text>
    </comment>
    <comment ref="N23" authorId="0" shapeId="0" xr:uid="{00000000-0006-0000-1000-00004F000000}">
      <text>
        <r>
          <rPr>
            <sz val="10"/>
            <color rgb="FF000000"/>
            <rFont val="Verdana"/>
          </rPr>
          <t xml:space="preserve">Estimates for small radio stations based on CAGR (2010-2014) of 1.3% as reported in CRTC's CMR 2015, p. 44. </t>
        </r>
      </text>
    </comment>
    <comment ref="O23" authorId="0" shapeId="0" xr:uid="{00000000-0006-0000-1000-000050000000}">
      <text>
        <r>
          <rPr>
            <sz val="10"/>
            <color rgb="FF000000"/>
            <rFont val="Verdana"/>
          </rPr>
          <t xml:space="preserve">Estimates for small radio stations based on CAGR (2014-2015) of 1.48%. </t>
        </r>
      </text>
    </comment>
    <comment ref="F24" authorId="0" shapeId="0" xr:uid="{00000000-0006-0000-1000-000051000000}">
      <text>
        <r>
          <rPr>
            <sz val="10"/>
            <color rgb="FF000000"/>
            <rFont val="Verdana"/>
          </rPr>
          <t>CRTC, BPMR 2001, p. 5.</t>
        </r>
      </text>
    </comment>
    <comment ref="G24" authorId="0" shapeId="0" xr:uid="{00000000-0006-0000-1000-000052000000}">
      <text>
        <r>
          <rPr>
            <sz val="10"/>
            <color rgb="FF000000"/>
            <rFont val="Verdana"/>
          </rPr>
          <t>CRTC BPMR 2006, p. 14.</t>
        </r>
      </text>
    </comment>
    <comment ref="N24" authorId="0" shapeId="0" xr:uid="{00000000-0006-0000-1000-000053000000}">
      <text>
        <r>
          <rPr>
            <sz val="10"/>
            <color rgb="FF000000"/>
            <rFont val="Verdana"/>
          </rPr>
          <t xml:space="preserve">Estimates for small radio stations based on CAGR (2010-2014) of 1.3% as reported in CRTC's CMR 2015, p. 44. </t>
        </r>
      </text>
    </comment>
    <comment ref="O24" authorId="0" shapeId="0" xr:uid="{00000000-0006-0000-1000-000054000000}">
      <text>
        <r>
          <rPr>
            <sz val="10"/>
            <color rgb="FF000000"/>
            <rFont val="Verdana"/>
          </rPr>
          <t xml:space="preserve">Estimates for small radio stations based on CAGR (2014-2015) of 1.48%. </t>
        </r>
      </text>
    </comment>
    <comment ref="F25" authorId="0" shapeId="0" xr:uid="{00000000-0006-0000-1000-000055000000}">
      <text>
        <r>
          <rPr>
            <sz val="10"/>
            <color rgb="FF000000"/>
            <rFont val="Verdana"/>
          </rPr>
          <t xml:space="preserve">CRTC, BPMR 2001, p. 5.
</t>
        </r>
      </text>
    </comment>
    <comment ref="G25" authorId="0" shapeId="0" xr:uid="{00000000-0006-0000-1000-000056000000}">
      <text>
        <r>
          <rPr>
            <sz val="10"/>
            <color rgb="FF000000"/>
            <rFont val="Verdana"/>
          </rPr>
          <t>CRTC BPMR 2006, p. 14.</t>
        </r>
      </text>
    </comment>
    <comment ref="N25" authorId="0" shapeId="0" xr:uid="{00000000-0006-0000-1000-000057000000}">
      <text>
        <r>
          <rPr>
            <sz val="10"/>
            <color rgb="FF000000"/>
            <rFont val="Verdana"/>
          </rPr>
          <t xml:space="preserve">Estimates for small radio stations based on CAGR (2010-2014) of 1.3% as reported in CRTC's CMR 2015, p. 44. </t>
        </r>
      </text>
    </comment>
    <comment ref="O25" authorId="0" shapeId="0" xr:uid="{00000000-0006-0000-1000-000058000000}">
      <text>
        <r>
          <rPr>
            <sz val="10"/>
            <color rgb="FF000000"/>
            <rFont val="Verdana"/>
          </rPr>
          <t xml:space="preserve">Estimates for small radio stations based on CAGR (2014-2015) of 1.48%. </t>
        </r>
      </text>
    </comment>
    <comment ref="A30" authorId="0" shapeId="0" xr:uid="{00000000-0006-0000-1000-000059000000}">
      <text>
        <r>
          <rPr>
            <sz val="10"/>
            <color rgb="FF000000"/>
            <rFont val="Verdana"/>
          </rPr>
          <t xml:space="preserve">Includes all revenues from private commercial radio stations and public + non-commercial radio stations. Sources: Statistics Canada Table 3570002 - Radio broadcasting industry, by North American Industry Classification System (NAICS), Canada, provinces, territories and selected census metropolitan areas, annually  (v41617222 Canada; Operating revenue, total (Dollars); Private radio broadcasting + v41617223 Canada; Operating revenue, total (Dollars); Public and non-commercial radio broadcasting) and estimates for CBC annual appropriation before 1998 from its Annual Reports. </t>
        </r>
      </text>
    </comment>
    <comment ref="M30" authorId="0" shapeId="0" xr:uid="{00000000-0006-0000-1000-00005A000000}">
      <text>
        <r>
          <rPr>
            <sz val="10"/>
            <color rgb="FF000000"/>
            <rFont val="Verdana"/>
          </rPr>
          <t>CRTC, CMR 2015, p. 38 + CBC annual appropriation from CBC AR 201</t>
        </r>
      </text>
    </comment>
    <comment ref="N30" authorId="0" shapeId="0" xr:uid="{00000000-0006-0000-1000-00005B000000}">
      <text>
        <r>
          <rPr>
            <sz val="10"/>
            <color rgb="FF000000"/>
            <rFont val="Verdana"/>
          </rPr>
          <t>CRTC Commercial Radio Financial Summary, 2011-2015 + CBC Annual Parliamentary Appropriation.</t>
        </r>
      </text>
    </comment>
    <comment ref="O30" authorId="0" shapeId="0" xr:uid="{00000000-0006-0000-1000-00005C000000}">
      <text>
        <r>
          <rPr>
            <sz val="10"/>
            <color rgb="FF000000"/>
            <rFont val="Verdana"/>
          </rPr>
          <t>CRTC Commercial Radio Financial Summary, 2012-2016 + CBC Annual Parliamentary Appropriation.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1200-000001000000}">
      <text>
        <r>
          <rPr>
            <sz val="10"/>
            <color rgb="FF000000"/>
            <rFont val="Verdana"/>
          </rPr>
          <t>CBC AR 2015-2016, p. 51.</t>
        </r>
      </text>
    </comment>
    <comment ref="F2" authorId="0" shapeId="0" xr:uid="{00000000-0006-0000-1200-000002000000}">
      <text>
        <r>
          <rPr>
            <sz val="10"/>
            <color rgb="FF000000"/>
            <rFont val="Verdana"/>
          </rPr>
          <t>CBC AR 2015-2016, p. 51.</t>
        </r>
      </text>
    </comment>
    <comment ref="H2" authorId="0" shapeId="0" xr:uid="{00000000-0006-0000-1200-000003000000}">
      <text>
        <r>
          <rPr>
            <sz val="10"/>
            <color rgb="FF000000"/>
            <rFont val="Verdana"/>
          </rPr>
          <t>CBC AR 2015-2016, p. 51.</t>
        </r>
      </text>
    </comment>
    <comment ref="N2" authorId="0" shapeId="0" xr:uid="{00000000-0006-0000-1200-000004000000}">
      <text>
        <r>
          <rPr>
            <sz val="10"/>
            <color rgb="FF000000"/>
            <rFont val="Verdana"/>
          </rPr>
          <t>CRTC 2016 Aggregate AR http://www.crtc.gc.ca/public/5040/CBC_2016_Television_Aggregate_Return_public_resubm_Dec_16_2016.pdf</t>
        </r>
      </text>
    </comment>
    <comment ref="O2" authorId="0" shapeId="0" xr:uid="{00000000-0006-0000-1200-000005000000}">
      <text>
        <r>
          <rPr>
            <sz val="10"/>
            <color rgb="FF000000"/>
            <rFont val="Verdana"/>
          </rPr>
          <t>CBC AR 2015-2016, p. 32.</t>
        </r>
      </text>
    </comment>
    <comment ref="Q2" authorId="0" shapeId="0" xr:uid="{00000000-0006-0000-1200-000006000000}">
      <text>
        <r>
          <rPr>
            <sz val="10"/>
            <color rgb="FF000000"/>
            <rFont val="Verdana"/>
          </rPr>
          <t>CBC AR 2015-2016, p. 32.</t>
        </r>
      </text>
    </comment>
    <comment ref="S2" authorId="0" shapeId="0" xr:uid="{00000000-0006-0000-1200-000007000000}">
      <text>
        <r>
          <rPr>
            <sz val="10"/>
            <color rgb="FF000000"/>
            <rFont val="Verdana"/>
          </rPr>
          <t>CRTC 2016 Aggregate AR http://www.crtc.gc.ca/public/5040/CBC_2016_Radio_aggregate_Return_public.pdf</t>
        </r>
      </text>
    </comment>
    <comment ref="V2" authorId="0" shapeId="0" xr:uid="{00000000-0006-0000-1200-000008000000}">
      <text>
        <r>
          <rPr>
            <sz val="10"/>
            <color rgb="FF000000"/>
            <rFont val="Verdana"/>
          </rPr>
          <t>CRTC 2016 Aggregate Annual Return http://www.crtc.gc.ca/public/5040/SRC_Television_cumule_2016_publique.pdf</t>
        </r>
      </text>
    </comment>
    <comment ref="W2" authorId="0" shapeId="0" xr:uid="{00000000-0006-0000-1200-000009000000}">
      <text>
        <r>
          <rPr>
            <sz val="10"/>
            <color rgb="FF000000"/>
            <rFont val="Verdana"/>
          </rPr>
          <t>CBC AR 2015-2016, p. 32.</t>
        </r>
      </text>
    </comment>
    <comment ref="Y2" authorId="0" shapeId="0" xr:uid="{00000000-0006-0000-1200-00000A000000}">
      <text>
        <r>
          <rPr>
            <sz val="10"/>
            <color rgb="FF000000"/>
            <rFont val="Verdana"/>
          </rPr>
          <t>CBC AR 2015-2016, p. 32.</t>
        </r>
      </text>
    </comment>
    <comment ref="AA2" authorId="0" shapeId="0" xr:uid="{00000000-0006-0000-1200-00000B000000}">
      <text>
        <r>
          <rPr>
            <sz val="10"/>
            <color rgb="FF000000"/>
            <rFont val="Verdana"/>
          </rPr>
          <t>CRTC 2016 Aggregate Annual Report http://www.crtc.gc.ca/public/5040/SRC_Radio_cumule_2016_publique.pdf</t>
        </r>
      </text>
    </comment>
    <comment ref="B3" authorId="0" shapeId="0" xr:uid="{00000000-0006-0000-1200-00000C000000}">
      <text>
        <r>
          <rPr>
            <sz val="10"/>
            <color rgb="FF000000"/>
            <rFont val="Verdana"/>
          </rPr>
          <t>CBC AR 2014-2015, p.73.</t>
        </r>
      </text>
    </comment>
    <comment ref="H3" authorId="0" shapeId="0" xr:uid="{00000000-0006-0000-1200-00000D000000}">
      <text>
        <r>
          <rPr>
            <sz val="10"/>
            <color rgb="FF000000"/>
            <rFont val="Verdana"/>
          </rPr>
          <t>CRTC CBC French and English language TV Aggregate Annual Returns, 2015.CRTC CBC French and English language TV Aggregate Annual Returns, 2015.</t>
        </r>
      </text>
    </comment>
    <comment ref="B4" authorId="0" shapeId="0" xr:uid="{00000000-0006-0000-1200-00000E000000}">
      <text>
        <r>
          <rPr>
            <sz val="10"/>
            <color rgb="FF000000"/>
            <rFont val="Verdana"/>
          </rPr>
          <t>CBC AR 2013-2014, p. 59.</t>
        </r>
      </text>
    </comment>
    <comment ref="E4" authorId="0" shapeId="0" xr:uid="{00000000-0006-0000-1200-00000F000000}">
      <text>
        <r>
          <rPr>
            <sz val="10"/>
            <color rgb="FF000000"/>
            <rFont val="Verdana"/>
          </rPr>
          <t>CRTC Aggregate AR.</t>
        </r>
      </text>
    </comment>
    <comment ref="B5" authorId="0" shapeId="0" xr:uid="{00000000-0006-0000-1200-000010000000}">
      <text>
        <r>
          <rPr>
            <sz val="10"/>
            <color rgb="FF000000"/>
            <rFont val="Verdana"/>
          </rPr>
          <t>CBC AR 2012-2013, p. 78.</t>
        </r>
      </text>
    </comment>
    <comment ref="B6" authorId="0" shapeId="0" xr:uid="{00000000-0006-0000-1200-000011000000}">
      <text>
        <r>
          <rPr>
            <sz val="10"/>
            <color rgb="FF000000"/>
            <rFont val="Verdana"/>
          </rPr>
          <t>CBC AR 2012-2013, p. 78.</t>
        </r>
      </text>
    </comment>
    <comment ref="B7" authorId="0" shapeId="0" xr:uid="{00000000-0006-0000-1200-000012000000}">
      <text>
        <r>
          <rPr>
            <sz val="10"/>
            <color rgb="FF000000"/>
            <rFont val="Verdana"/>
          </rPr>
          <t>CBC, AR 2010-2011, p. 44.</t>
        </r>
      </text>
    </comment>
    <comment ref="B8" authorId="0" shapeId="0" xr:uid="{00000000-0006-0000-1200-000013000000}">
      <text>
        <r>
          <rPr>
            <sz val="10"/>
            <color rgb="FF000000"/>
            <rFont val="Verdana"/>
          </rPr>
          <t>CBC, AR 2010-2011, p. 44.</t>
        </r>
      </text>
    </comment>
    <comment ref="B9" authorId="0" shapeId="0" xr:uid="{00000000-0006-0000-1200-000014000000}">
      <text>
        <r>
          <rPr>
            <sz val="10"/>
            <color rgb="FF000000"/>
            <rFont val="Verdana"/>
          </rPr>
          <t>CBC AR 2008-2009, vol. 2, p. 31.</t>
        </r>
      </text>
    </comment>
    <comment ref="B10" authorId="0" shapeId="0" xr:uid="{00000000-0006-0000-1200-000015000000}">
      <text>
        <r>
          <rPr>
            <sz val="10"/>
            <color rgb="FF000000"/>
            <rFont val="Verdana"/>
          </rPr>
          <t>CBC AR 2003-2004, p. 51</t>
        </r>
      </text>
    </comment>
    <comment ref="B11" authorId="0" shapeId="0" xr:uid="{00000000-0006-0000-1200-000016000000}">
      <text>
        <r>
          <rPr>
            <sz val="10"/>
            <color rgb="FF000000"/>
            <rFont val="Verdana"/>
          </rPr>
          <t>CBC AR 2000-2001, 46.</t>
        </r>
      </text>
    </comment>
    <comment ref="H11" authorId="0" shapeId="0" xr:uid="{00000000-0006-0000-1200-000017000000}">
      <text>
        <r>
          <rPr>
            <sz val="10"/>
            <color rgb="FF000000"/>
            <rFont val="Verdana"/>
          </rPr>
          <t>CBC, AR 2000-2001, p. 46.</t>
        </r>
      </text>
    </comment>
    <comment ref="B12" authorId="0" shapeId="0" xr:uid="{00000000-0006-0000-1200-000018000000}">
      <text>
        <r>
          <rPr>
            <sz val="10"/>
            <color rgb="FF000000"/>
            <rFont val="Verdana"/>
          </rPr>
          <t>CBC AR 1996-1997, p. 54.</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1300-000001000000}">
      <text>
        <r>
          <rPr>
            <sz val="10"/>
            <color rgb="FF000000"/>
            <rFont val="Verdana"/>
          </rPr>
          <t>Dwayne Winseck:
Torstar Annual Report 1996, p. 20.</t>
        </r>
      </text>
    </comment>
    <comment ref="F3" authorId="0" shapeId="0" xr:uid="{00000000-0006-0000-1300-000002000000}">
      <text>
        <r>
          <rPr>
            <sz val="10"/>
            <color rgb="FF000000"/>
            <rFont val="Verdana"/>
          </rPr>
          <t>Dwayne Winseck:
Torstar Annual Report 2000, p. 21.</t>
        </r>
      </text>
    </comment>
    <comment ref="G3" authorId="0" shapeId="0" xr:uid="{00000000-0006-0000-1300-000003000000}">
      <text>
        <r>
          <rPr>
            <sz val="10"/>
            <color rgb="FF000000"/>
            <rFont val="Verdana"/>
          </rPr>
          <t>Torstar Annual Report 2009, p. 71 - printing revenues estimated @ about 7.3% based on totals stated for 2011 and 2012 in Torstar AR 2013, p. 12.</t>
        </r>
      </text>
    </comment>
    <comment ref="H3" authorId="0" shapeId="0" xr:uid="{00000000-0006-0000-1300-000004000000}">
      <text>
        <r>
          <rPr>
            <sz val="10"/>
            <color rgb="FF000000"/>
            <rFont val="Verdana"/>
          </rPr>
          <t>Dwayne Winseck:
Torstar Annual Report 2009, p. 71 - printing revenues estimated @ about 7.3% based on totals stated for 2011 and 2012 in Torstar AR 2013, p. 12.</t>
        </r>
      </text>
    </comment>
    <comment ref="I3" authorId="0" shapeId="0" xr:uid="{00000000-0006-0000-1300-000005000000}">
      <text>
        <r>
          <rPr>
            <sz val="10"/>
            <color rgb="FF000000"/>
            <rFont val="Verdana"/>
          </rPr>
          <t>Torstar, AR 2011, p. 100.</t>
        </r>
      </text>
    </comment>
    <comment ref="J3" authorId="0" shapeId="0" xr:uid="{00000000-0006-0000-1300-000006000000}">
      <text>
        <r>
          <rPr>
            <sz val="10"/>
            <color rgb="FF000000"/>
            <rFont val="Verdana"/>
          </rPr>
          <t>Torstar, AR 2011, p. 11 - printing revenues estimated @ about 7.3% based on totals stated for 2011 and 2012 in Torstar AR 2013, p. 12.</t>
        </r>
      </text>
    </comment>
    <comment ref="K3" authorId="0" shapeId="0" xr:uid="{00000000-0006-0000-1300-000007000000}">
      <text>
        <r>
          <rPr>
            <sz val="10"/>
            <color rgb="FF000000"/>
            <rFont val="Verdana"/>
          </rPr>
          <t>Dwayne Winseck:
Torstar Annual Report 2000, p. 18.</t>
        </r>
      </text>
    </comment>
    <comment ref="L3" authorId="0" shapeId="0" xr:uid="{00000000-0006-0000-1300-000008000000}">
      <text>
        <r>
          <rPr>
            <sz val="10"/>
            <color rgb="FF000000"/>
            <rFont val="Verdana"/>
          </rPr>
          <t xml:space="preserve">Torstar, AR 2013, p. 12 - printing revenues. </t>
        </r>
      </text>
    </comment>
    <comment ref="M3" authorId="0" shapeId="0" xr:uid="{00000000-0006-0000-1300-000009000000}">
      <text>
        <r>
          <rPr>
            <sz val="10"/>
            <color rgb="FF000000"/>
            <rFont val="Verdana"/>
          </rPr>
          <t xml:space="preserve">Torstar, AR 2014, p. 49 - printing revenues. </t>
        </r>
      </text>
    </comment>
    <comment ref="N3" authorId="0" shapeId="0" xr:uid="{00000000-0006-0000-1300-00000A000000}">
      <text>
        <r>
          <rPr>
            <sz val="10"/>
            <color rgb="FF000000"/>
            <rFont val="Verdana"/>
          </rPr>
          <t>Torstar, AR 2015, p. 55 - minus printing revenue.</t>
        </r>
      </text>
    </comment>
    <comment ref="O3" authorId="0" shapeId="0" xr:uid="{00000000-0006-0000-1300-00000B000000}">
      <text>
        <r>
          <rPr>
            <sz val="10"/>
            <color rgb="FF000000"/>
            <rFont val="Verdana"/>
          </rPr>
          <t>Torstar, AR 2016, p. 16 (minus printing revenue, or "other" as listed in revenue breakdown).</t>
        </r>
      </text>
    </comment>
    <comment ref="I4" authorId="0" shapeId="0" xr:uid="{00000000-0006-0000-1300-00000C000000}">
      <text>
        <r>
          <rPr>
            <sz val="10"/>
            <color rgb="FF000000"/>
            <rFont val="Verdana"/>
          </rPr>
          <t xml:space="preserve">Dwayne Winseck:
Postmedia Annual Report 2011, p. 10. </t>
        </r>
      </text>
    </comment>
    <comment ref="J4" authorId="0" shapeId="0" xr:uid="{00000000-0006-0000-1300-00000D000000}">
      <text>
        <r>
          <rPr>
            <sz val="10"/>
            <color rgb="FF000000"/>
            <rFont val="Verdana"/>
          </rPr>
          <t xml:space="preserve">Dwayne Winseck:
Postmedia Annual Report 2011, p. 10. </t>
        </r>
      </text>
    </comment>
    <comment ref="K4" authorId="0" shapeId="0" xr:uid="{00000000-0006-0000-1300-00000E000000}">
      <text>
        <r>
          <rPr>
            <sz val="10"/>
            <color rgb="FF000000"/>
            <rFont val="Verdana"/>
          </rPr>
          <t xml:space="preserve">Dwayne Winseck:
Postmedia Annual Report pp. 58 and 75. Revenues decrease between 2011 and 2012 reflects two things: (1) sale of of Lower Mainland Publishing Group, Victoria Times Colonist and Vancouver Island Newspaper Group, to Glacier Media in November 2011 and (2) a decline of $67 million in general. </t>
        </r>
      </text>
    </comment>
    <comment ref="L4" authorId="0" shapeId="0" xr:uid="{00000000-0006-0000-1300-00000F000000}">
      <text>
        <r>
          <rPr>
            <sz val="10"/>
            <color rgb="FF000000"/>
            <rFont val="Verdana"/>
          </rPr>
          <t>Postmedia, AR 2013, p. 63.</t>
        </r>
      </text>
    </comment>
    <comment ref="M4" authorId="0" shapeId="0" xr:uid="{00000000-0006-0000-1300-000010000000}">
      <text>
        <r>
          <rPr>
            <sz val="10"/>
            <color rgb="FF000000"/>
            <rFont val="Verdana"/>
          </rPr>
          <t>Postmedia, AR 2014, p. 60.</t>
        </r>
      </text>
    </comment>
    <comment ref="N4" authorId="0" shapeId="0" xr:uid="{00000000-0006-0000-1300-000011000000}">
      <text>
        <r>
          <rPr>
            <sz val="10"/>
            <color rgb="FF000000"/>
            <rFont val="Verdana"/>
          </rPr>
          <t>Postmedia, AR 2015, p. 14. Based on textual notes in the AR (pp. 10, 15) indicating that y-o-y revenue fell 18% for advertising, 20.2% ($9.7m) for subscriptions, and 1.5% digital, while the small "other" category remained basically unchanged. I have estimated that Postmedia's revenues for 2015 before it acquired Quebecor's Sun newspapers on April 13 and other properties would have been roughly $595,652,000. The difference between that and reported revenues for the year of $750,283,000 = $154,631,000 - roughly the contribution made by the Sun papers to Postmedia's bottom line in the roughly 1/3rd of a year it owned the papers in its fiscal 2015 year. Multiply that figure by 3 and we can estimate the annual revenues of the Sun papers as having been roughly $463.9 million for 2015.</t>
        </r>
      </text>
    </comment>
    <comment ref="O4" authorId="0" shapeId="0" xr:uid="{00000000-0006-0000-1300-000012000000}">
      <text>
        <r>
          <rPr>
            <sz val="10"/>
            <color rgb="FF000000"/>
            <rFont val="Verdana"/>
          </rPr>
          <t xml:space="preserve">Postmedia, AR 2016, p. 19. </t>
        </r>
      </text>
    </comment>
    <comment ref="G5" authorId="0" shapeId="0" xr:uid="{00000000-0006-0000-1300-000013000000}">
      <text>
        <r>
          <rPr>
            <sz val="10"/>
            <color rgb="FF000000"/>
            <rFont val="Verdana"/>
          </rPr>
          <t>Dwayne Winseck:
Canwest Annual Report 2004, p. 15.</t>
        </r>
      </text>
    </comment>
    <comment ref="H5" authorId="0" shapeId="0" xr:uid="{00000000-0006-0000-1300-000014000000}">
      <text>
        <r>
          <rPr>
            <sz val="10"/>
            <color rgb="FF000000"/>
            <rFont val="Verdana"/>
          </rPr>
          <t>Dwayne Winseck:
Canwest Annual Report 2009, p. 13.</t>
        </r>
      </text>
    </comment>
    <comment ref="E7" authorId="0" shapeId="0" xr:uid="{00000000-0006-0000-1300-000015000000}">
      <text>
        <r>
          <rPr>
            <sz val="10"/>
            <color rgb="FF000000"/>
            <rFont val="Verdana"/>
          </rPr>
          <t>Dwayne Winseck:
Hollinger Annual Report 1997, p. 28.</t>
        </r>
      </text>
    </comment>
    <comment ref="F7" authorId="0" shapeId="0" xr:uid="{00000000-0006-0000-1300-000016000000}">
      <text>
        <r>
          <rPr>
            <sz val="10"/>
            <color rgb="FF000000"/>
            <rFont val="Verdana"/>
          </rPr>
          <t>Dwayne Winseck:
Hollingers Annual Report 2000, p. 39. Hollinger acquired most of the remaining stock in Southam that it did not already own in 1999, giving it 97% ownership stake in the company (Annual Report 2000, p. 31). Hollinger sold the Southam papers to Canwest in November 2000.</t>
        </r>
      </text>
    </comment>
    <comment ref="B8" authorId="0" shapeId="0" xr:uid="{00000000-0006-0000-1300-000017000000}">
      <text>
        <r>
          <rPr>
            <sz val="10"/>
            <color rgb="FF000000"/>
            <rFont val="Verdana"/>
          </rPr>
          <t>LR:
Southam Annual Report, 1988 p. 49</t>
        </r>
      </text>
    </comment>
    <comment ref="C8" authorId="0" shapeId="0" xr:uid="{00000000-0006-0000-1300-000018000000}">
      <text>
        <r>
          <rPr>
            <sz val="10"/>
            <color rgb="FF000000"/>
            <rFont val="Verdana"/>
          </rPr>
          <t xml:space="preserve">LR:
Southam Annual Report, 1988 p. 49
</t>
        </r>
      </text>
    </comment>
    <comment ref="D8" authorId="0" shapeId="0" xr:uid="{00000000-0006-0000-1300-000019000000}">
      <text>
        <r>
          <rPr>
            <sz val="10"/>
            <color rgb="FF000000"/>
            <rFont val="Verdana"/>
          </rPr>
          <t>LR:
Southam Annual Report, 1996 p. 35</t>
        </r>
      </text>
    </comment>
    <comment ref="E8" authorId="0" shapeId="0" xr:uid="{00000000-0006-0000-1300-00001A000000}">
      <text>
        <r>
          <rPr>
            <sz val="10"/>
            <color rgb="FF000000"/>
            <rFont val="Verdana"/>
          </rPr>
          <t>LR:
Southam Annual Report, 1996 p. 35</t>
        </r>
      </text>
    </comment>
    <comment ref="F9" authorId="0" shapeId="0" xr:uid="{00000000-0006-0000-1300-00001B000000}">
      <text>
        <r>
          <rPr>
            <sz val="10"/>
            <color rgb="FF000000"/>
            <rFont val="Verdana"/>
          </rPr>
          <t>Dwayne Winseck:
Quebecor Annual Report 2000, p. 49.</t>
        </r>
      </text>
    </comment>
    <comment ref="G9" authorId="0" shapeId="0" xr:uid="{00000000-0006-0000-1300-00001C000000}">
      <text>
        <r>
          <rPr>
            <sz val="10"/>
            <color rgb="FF000000"/>
            <rFont val="Verdana"/>
          </rPr>
          <t>Dwayne Winseck:
Quebecor Annual Report 2004, p. 68.</t>
        </r>
      </text>
    </comment>
    <comment ref="H9" authorId="0" shapeId="0" xr:uid="{00000000-0006-0000-1300-00001D000000}">
      <text>
        <r>
          <rPr>
            <sz val="10"/>
            <color rgb="FF000000"/>
            <rFont val="Verdana"/>
          </rPr>
          <t>Dwayne Winseck:
Quebecor Annual Report 2008, p. 75.</t>
        </r>
      </text>
    </comment>
    <comment ref="I9" authorId="0" shapeId="0" xr:uid="{00000000-0006-0000-1300-00001E000000}">
      <text>
        <r>
          <rPr>
            <sz val="10"/>
            <color rgb="FF000000"/>
            <rFont val="Verdana"/>
          </rPr>
          <t>Dwayne Winseck:
Quebecor Annual Report 2010, p. 9.</t>
        </r>
      </text>
    </comment>
    <comment ref="J9" authorId="0" shapeId="0" xr:uid="{00000000-0006-0000-1300-00001F000000}">
      <text>
        <r>
          <rPr>
            <sz val="10"/>
            <color rgb="FF000000"/>
            <rFont val="Verdana"/>
          </rPr>
          <t>Dwayne Winseck:
Quebecor Annual Report p. 79.</t>
        </r>
      </text>
    </comment>
    <comment ref="K9" authorId="0" shapeId="0" xr:uid="{00000000-0006-0000-1300-000020000000}">
      <text>
        <r>
          <rPr>
            <sz val="10"/>
            <color rgb="FF000000"/>
            <rFont val="Verdana"/>
          </rPr>
          <t>Dwayne Winseck:
Quebecor Annual Report p. 79.</t>
        </r>
      </text>
    </comment>
    <comment ref="L9" authorId="0" shapeId="0" xr:uid="{00000000-0006-0000-1300-000021000000}">
      <text>
        <r>
          <rPr>
            <sz val="10"/>
            <color rgb="FF000000"/>
            <rFont val="Verdana"/>
          </rPr>
          <t>In December 2013, Quebecor restated revenues in its 2013 annual report "in connection with [its newspaper division's operations] Sun Media as of December 31, 2013 and comparative years to reflect the sale of the 74 Quebec weeklies pursuant to the TC trransaction" (Quebecor, AR 2013, p. 37). Consequently, the company reduced its previously reported revenues for 2011 and 2012 by $85 million. Given that the sale was still pending regulatory approval by the Competition Bureau and being published by Sun Media, the figure reported here adds $85 million to the figure reported in Quebecor's Annual Report, p. 2.</t>
        </r>
      </text>
    </comment>
    <comment ref="M9" authorId="0" shapeId="0" xr:uid="{00000000-0006-0000-1300-000022000000}">
      <text>
        <r>
          <rPr>
            <sz val="10"/>
            <color rgb="FF000000"/>
            <rFont val="Verdana"/>
          </rPr>
          <t xml:space="preserve">Quebecor Financial Review 2014, p. 17. $85 million subtracted from previous year to reflect sale of 74 Quebec weeklies to Transcontinental and which was approved in 2013. Excluding the effects of that transaction, revenues for newspapers decreased $16.1 million over 2014. </t>
        </r>
      </text>
    </comment>
    <comment ref="N9" authorId="0" shapeId="0" xr:uid="{00000000-0006-0000-1300-000023000000}">
      <text>
        <r>
          <rPr>
            <sz val="10"/>
            <color rgb="FF000000"/>
            <rFont val="Verdana"/>
          </rPr>
          <t xml:space="preserve">Estimate based on 11.7 y-o-y decline in revenues (same as Postmedia) + textual notes in the Postmedia, AR 2015, pp. 10, 14 and 15 discussing that company's acquisition of Sun papers. Based on these notes, I have estimated the revenue of the Sun papers as having been roughly $463.9 million for 2015. </t>
        </r>
      </text>
    </comment>
    <comment ref="O9" authorId="0" shapeId="0" xr:uid="{00000000-0006-0000-1300-000024000000}">
      <text>
        <r>
          <rPr>
            <sz val="10"/>
            <color rgb="FF000000"/>
            <rFont val="Verdana"/>
          </rPr>
          <t>Quebecor Annual Report 2016, p. 73 indicates that its newspaper revenue in 2016 was $29.1 million less than 2015.</t>
        </r>
      </text>
    </comment>
    <comment ref="B11" authorId="0" shapeId="0" xr:uid="{00000000-0006-0000-1300-000025000000}">
      <text>
        <r>
          <rPr>
            <sz val="10"/>
            <color rgb="FF000000"/>
            <rFont val="Verdana"/>
          </rPr>
          <t>Maclean-Hunter, AR 1991, p. 65</t>
        </r>
      </text>
    </comment>
    <comment ref="C11" authorId="0" shapeId="0" xr:uid="{00000000-0006-0000-1300-000026000000}">
      <text>
        <r>
          <rPr>
            <sz val="10"/>
            <color rgb="FF000000"/>
            <rFont val="Verdana"/>
          </rPr>
          <t>Maclean-Hunter, AR 1991, p. 65</t>
        </r>
      </text>
    </comment>
    <comment ref="D12" authorId="0" shapeId="0" xr:uid="{00000000-0006-0000-1300-000027000000}">
      <text>
        <r>
          <rPr>
            <sz val="10"/>
            <color rgb="FF000000"/>
            <rFont val="Verdana"/>
          </rPr>
          <t>TC, AR, 1996, p. 19. Magazine / newspaper revenue split roughly 66.6/33.3. TC Annual Report 2000, p. 21.</t>
        </r>
      </text>
    </comment>
    <comment ref="E12" authorId="0" shapeId="0" xr:uid="{00000000-0006-0000-1300-000028000000}">
      <text>
        <r>
          <rPr>
            <sz val="10"/>
            <color rgb="FF000000"/>
            <rFont val="Verdana"/>
          </rPr>
          <t>TC, AR, 1996, p. 19. Magazine / newspaper revenue split roughly 66.6/33.3. TC Annual Report 2000, p. 21.</t>
        </r>
      </text>
    </comment>
    <comment ref="F12" authorId="0" shapeId="0" xr:uid="{00000000-0006-0000-1300-000029000000}">
      <text>
        <r>
          <rPr>
            <sz val="10"/>
            <color rgb="FF000000"/>
            <rFont val="Verdana"/>
          </rPr>
          <t xml:space="preserve">TC Annual Report 2000, p. 13 comments that it accounts for 1/3rd of the community newspaper market in Quebec. Estimate based on multiplying total $ of community newspapers in Canada ($810.6, CNA) by QC population of just under 24%. </t>
        </r>
      </text>
    </comment>
    <comment ref="G12" authorId="0" shapeId="0" xr:uid="{00000000-0006-0000-1300-00002A000000}">
      <text>
        <r>
          <rPr>
            <sz val="10"/>
            <color rgb="FF000000"/>
            <rFont val="Verdana"/>
          </rPr>
          <t xml:space="preserve">TC Annual Report 2004, p. 39 for Media Sector revenues and AR 2011, p. 17 for indication that newspapers account for 36% of media segment revenue. Acquisition of Osprey Press newspapers in 2004 added $25 million to media sector, bringing it to approximately the level where newspaper revenues accounted for about 36% of Media Sector revenues, as per later commentary (no significant acquisitions from here til 2013 (Metro Montreal) and following year after acquisition of Quebecor's community papers in Quebec at end of 2013. 10 daily and 2 weekly Canwest papers in Atlantic provinces and Saskatchewan acquired in 2002 (TC, AR 2003, p. 19). This plus addition of two smaller papers in Atlantic provinces added $85 million to 2003 revenues. Prior to these additions, newspaper revenues = an estimated 15% of TC's Media Sector revenues (TC, AR 2003, p. 39). </t>
        </r>
      </text>
    </comment>
    <comment ref="H12" authorId="0" shapeId="0" xr:uid="{00000000-0006-0000-1300-00002B000000}">
      <text>
        <r>
          <rPr>
            <sz val="10"/>
            <color rgb="FF000000"/>
            <rFont val="Verdana"/>
          </rPr>
          <t>Annual Report 2009, p. 43 for Media Sector revenues and AR 2011, p. 17 for indication that newspapers account for 36% of media segment revenue.</t>
        </r>
      </text>
    </comment>
    <comment ref="I12" authorId="0" shapeId="0" xr:uid="{00000000-0006-0000-1300-00002C000000}">
      <text>
        <r>
          <rPr>
            <sz val="10"/>
            <color rgb="FF000000"/>
            <rFont val="Verdana"/>
          </rPr>
          <t>Annual Report 2011, pp. 17-19 notes that newspapers account for 36% of media segment revenues of $608.3 million.</t>
        </r>
      </text>
    </comment>
    <comment ref="J12" authorId="0" shapeId="0" xr:uid="{00000000-0006-0000-1300-00002D000000}">
      <text>
        <r>
          <rPr>
            <sz val="10"/>
            <color rgb="FF000000"/>
            <rFont val="Verdana"/>
          </rPr>
          <t>Annual Report 2011, pp. 17-19 notes that newspapers account for 36% of media segment revenues of $612.4 million.</t>
        </r>
      </text>
    </comment>
    <comment ref="K12" authorId="0" shapeId="0" xr:uid="{00000000-0006-0000-1300-00002E000000}">
      <text>
        <r>
          <rPr>
            <sz val="10"/>
            <color rgb="FF000000"/>
            <rFont val="Verdana"/>
          </rPr>
          <t>Annual Report 2012, p. 28 for Media Sector revenues and AR 2011, p. 17 for indication that newspapers account for 36% of media segment revenue.</t>
        </r>
      </text>
    </comment>
    <comment ref="L12" authorId="0" shapeId="0" xr:uid="{00000000-0006-0000-1300-00002F000000}">
      <text>
        <r>
          <rPr>
            <sz val="10"/>
            <color rgb="FF000000"/>
            <rFont val="Verdana"/>
          </rPr>
          <t xml:space="preserve">Annual Report 2012, p. 28 for Media Sector revenues and AR 2011, p. 17 for indication that newspapers account for 36% of media segment revenue. Losses offset by purchase of outstanding stake in Metro Montreal.  End of 2013 agreed to buy all of Quebecor's community newspapers and associated websites in Quebec (TC, AR 2013, p. 23). </t>
        </r>
      </text>
    </comment>
    <comment ref="M12" authorId="0" shapeId="0" xr:uid="{00000000-0006-0000-1300-000030000000}">
      <text>
        <r>
          <rPr>
            <sz val="10"/>
            <color rgb="FF000000"/>
            <rFont val="Verdana"/>
          </rPr>
          <t xml:space="preserve">Estimate based on comments in TC AR that revenues fell $17 million for media sector primarily because of lower advertising revenue in newspapers and magazines. That amount divided equally between the two. Losses offset by acquisition of 74 Quebec weeklies from Quebecor at end of 2013, which Quebecor indicated as representing $85 million in that company's revenues (Transcontinental, AR 2014, p. 24; Quebecor Financial Review 2014, p. 17). Another way to see this is that prior to acquiring the weeklies from Quebecor, newspapers accounted for 36% of TC's revenues. Adding the $85 million referred to above to the 2013 revenues = roughly 48% of TC's media sector revenues. Applying that to 2014 revenues yields $341.2 million, i.e. an amount similar to the estimate indicated here. </t>
        </r>
      </text>
    </comment>
    <comment ref="N12" authorId="0" shapeId="0" xr:uid="{00000000-0006-0000-1300-000031000000}">
      <text>
        <r>
          <rPr>
            <sz val="10"/>
            <color rgb="FF000000"/>
            <rFont val="Verdana"/>
          </rPr>
          <t>Transcontinental, AR 2015, p. 27 observes that revenues for the media sector, of which newspapers are a part, were down $80.8 but largely offset by growth in newspaper revenues of $63.3 million. This figure added to the previous year's figure, after it had been reduced by 11%, i.e. the rate of decline in revenue Postmedia observed.</t>
        </r>
      </text>
    </comment>
    <comment ref="O12" authorId="0" shapeId="0" xr:uid="{00000000-0006-0000-1300-000032000000}">
      <text>
        <r>
          <rPr>
            <sz val="10"/>
            <color rgb="FF000000"/>
            <rFont val="Verdana"/>
          </rPr>
          <t>Estimate based on statements by TC that revenues for its media sector, of which newspapers are a part, fell by 17% in 2016. The disposal and closure of some local newspaper and other products accounted for a $17 million decrease in revenue relative to 2015. Transcontinental, Annual Report, p. 27.</t>
        </r>
      </text>
    </comment>
    <comment ref="A13" authorId="0" shapeId="0" xr:uid="{00000000-0006-0000-1300-000033000000}">
      <text>
        <r>
          <rPr>
            <sz val="10"/>
            <color rgb="FF000000"/>
            <rFont val="Verdana"/>
          </rPr>
          <t>Estimate uses share of average daily circulation as a proxy for the Globe and Mail's share of ALL newspaper revenues.  After the 'great sell off' of its dailies in 1995 and 1996, with a few others between the latter year and 2001, estimates for Globe and Mail revenues use the method just described.</t>
        </r>
      </text>
    </comment>
    <comment ref="B13" authorId="0" shapeId="0" xr:uid="{00000000-0006-0000-1300-000034000000}">
      <text>
        <r>
          <rPr>
            <sz val="10"/>
            <color rgb="FF000000"/>
            <rFont val="Verdana"/>
          </rPr>
          <t>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r>
      </text>
    </comment>
    <comment ref="C13" authorId="0" shapeId="0" xr:uid="{00000000-0006-0000-1300-000035000000}">
      <text>
        <r>
          <rPr>
            <sz val="10"/>
            <color rgb="FF000000"/>
            <rFont val="Verdana"/>
          </rPr>
          <t xml:space="preserve">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
</t>
        </r>
      </text>
    </comment>
    <comment ref="D13" authorId="0" shapeId="0" xr:uid="{00000000-0006-0000-1300-000036000000}">
      <text>
        <r>
          <rPr>
            <sz val="10"/>
            <color rgb="FF000000"/>
            <rFont val="Verdana"/>
          </rPr>
          <t>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r>
      </text>
    </comment>
    <comment ref="E13" authorId="0" shapeId="0" xr:uid="{00000000-0006-0000-1300-000037000000}">
      <text>
        <r>
          <rPr>
            <sz val="10"/>
            <color rgb="FF000000"/>
            <rFont val="Verdana"/>
          </rPr>
          <t>Estimate splits Thomson's 12.3% circulation share between the Globe and Mail (6.5%, based on published figures for its circulation in the CNA's report for the year 2000) and the other 8 dailies that Thomson continues to own after the 'great sell off' of 27 dailies in 1995 and 1996 (5.7%).</t>
        </r>
      </text>
    </comment>
    <comment ref="O13" authorId="0" shapeId="0" xr:uid="{00000000-0006-0000-1300-000038000000}">
      <text>
        <r>
          <rPr>
            <sz val="10"/>
            <color rgb="FF000000"/>
            <rFont val="Verdana"/>
          </rPr>
          <t>Estimate based on average y-o-y revenue decrease of 10% based on Newspaper Canada (2016). Newspaper Revenue 2015.</t>
        </r>
      </text>
    </comment>
    <comment ref="F15" authorId="0" shapeId="0" xr:uid="{00000000-0006-0000-1300-000039000000}">
      <text>
        <r>
          <rPr>
            <sz val="10"/>
            <color rgb="FF000000"/>
            <rFont val="Verdana"/>
          </rPr>
          <t xml:space="preserve">Dwayne Winseck:
BCE Annual Report 2000, p. 24. Newspaper revenue is residual after revenues for Bell Globemedia TV operations (CTV and pay/specialty channels) are accounted for. </t>
        </r>
      </text>
    </comment>
    <comment ref="G15" authorId="0" shapeId="0" xr:uid="{00000000-0006-0000-1300-00003A000000}">
      <text>
        <r>
          <rPr>
            <sz val="10"/>
            <color rgb="FF000000"/>
            <rFont val="Verdana"/>
          </rPr>
          <t xml:space="preserve">Dwayne Winseck:
BCE Annual Report 2004, p. 55. Newspaper revenue is residue after revenues for Bell Globemedia TV operations (CTV and pay/specialty channels) are accounted for. </t>
        </r>
      </text>
    </comment>
    <comment ref="A16" authorId="0" shapeId="0" xr:uid="{00000000-0006-0000-1300-00003B000000}">
      <text>
        <r>
          <rPr>
            <sz val="10"/>
            <color rgb="FF000000"/>
            <rFont val="Verdana"/>
          </rPr>
          <t xml:space="preserve">Dwayne Winseck:
Estimate uses share of average daily circulation as a proxy for share of all newspaper revenues. </t>
        </r>
      </text>
    </comment>
    <comment ref="N16" authorId="0" shapeId="0" xr:uid="{00000000-0006-0000-1300-00003C000000}">
      <text>
        <r>
          <rPr>
            <sz val="10"/>
            <color rgb="FF000000"/>
            <rFont val="Verdana"/>
          </rPr>
          <t xml:space="preserve">In March 2015, Gesca sold 5 of its French language papers in Quebec to the newly formed Groupe Capitales Médias: Le Soleil of Quebec, The Daily Saguenay, Le Nouvelliste of Trois-Rivières, La Tribune de Sherbrooke and La Voix de l'Est Granby. These accounted for about 57% of Gesca's circulation, hence a rough estimate based on last year's revenue figure - 57%, reduced by another 9.4%, i.e. the rate of revenue decline for newspapers as a whole% . It also acquired the independent Le Droit in Ottawa. </t>
        </r>
      </text>
    </comment>
    <comment ref="O16" authorId="0" shapeId="0" xr:uid="{00000000-0006-0000-1300-00003D000000}">
      <text>
        <r>
          <rPr>
            <sz val="10"/>
            <color rgb="FF000000"/>
            <rFont val="Verdana"/>
          </rPr>
          <t>Estimate based on average y-o-y revenue decrease of 10% based on Newspaper Canada (2016). Newspaper Revenue 2015.</t>
        </r>
      </text>
    </comment>
    <comment ref="N17" authorId="0" shapeId="0" xr:uid="{00000000-0006-0000-1300-00003E000000}">
      <text>
        <r>
          <rPr>
            <sz val="10"/>
            <color rgb="FF000000"/>
            <rFont val="Verdana"/>
          </rPr>
          <t>In March 2015, Gesca sold 5 of its French language papers in Quebec to the newly formed Groupe Capitales Médias: Le Soleil of Quebec, The Daily Saguenay, Le Nouvelliste of Trois-Rivières, La Tribune de Sherbrooke and La Voix de l'Est Granby. These accounted for about 57% of Gesca's circulation, hence a rough estimate based on last year's revenue figure * 57%, reduced by another 9.4%, i.e. the rate of revenue decline for newspapers as a whole. It also acquired the independent Le Droit in Ottawa. Newspaper Canada Daily Newspaper Circulation Data, 2015 shows that it had 4.5% of average weekly circulation in 2015. See http://www.lapresse.ca/la-voix-de-lest/actualites/201606/09/01-4990347-plus-de-lecteurs-que-jamais-pour-groupe-capitales-medias.php</t>
        </r>
      </text>
    </comment>
    <comment ref="O17" authorId="0" shapeId="0" xr:uid="{00000000-0006-0000-1300-00003F000000}">
      <text>
        <r>
          <rPr>
            <sz val="10"/>
            <color rgb="FF000000"/>
            <rFont val="Verdana"/>
          </rPr>
          <t>Estimate based on average y-o-y revenue decrease of 10% based on Newspaper Canada (2016). Newspaper Revenue 2015.</t>
        </r>
      </text>
    </comment>
    <comment ref="A18" authorId="0" shapeId="0" xr:uid="{00000000-0006-0000-1300-000040000000}">
      <text>
        <r>
          <rPr>
            <sz val="10"/>
            <color rgb="FF000000"/>
            <rFont val="Verdana"/>
          </rPr>
          <t xml:space="preserve">Dwayne Winseck:
Estimate uses share of average daily circulation as a proxy for share of all newspaper revenues. </t>
        </r>
      </text>
    </comment>
    <comment ref="J18" authorId="0" shapeId="0" xr:uid="{00000000-0006-0000-1300-000041000000}">
      <text>
        <r>
          <rPr>
            <sz val="10"/>
            <color rgb="FF000000"/>
            <rFont val="Verdana"/>
          </rPr>
          <t xml:space="preserve">2 points: 1) NC does not publish circulation share for Le Devoir prior to 2012, so this and previous years take its circulation share in 2012 as a constant; 2) Le Devoir, 2011 uses its share of daily circulation as a proxy for its share of all newspapers revemue. Otherwise the results did not look reasonable. </t>
        </r>
      </text>
    </comment>
    <comment ref="A19" authorId="0" shapeId="0" xr:uid="{00000000-0006-0000-1300-000042000000}">
      <text>
        <r>
          <rPr>
            <sz val="10"/>
            <color rgb="FF000000"/>
            <rFont val="Verdana"/>
          </rPr>
          <t xml:space="preserve">Dwayne Winseck:
Revenues estimated on basis of share of average daily circulation of daily newspapers and community newspaper revenues. </t>
        </r>
      </text>
    </comment>
    <comment ref="O19" authorId="0" shapeId="0" xr:uid="{00000000-0006-0000-1300-000043000000}">
      <text>
        <r>
          <rPr>
            <sz val="10"/>
            <color rgb="FF000000"/>
            <rFont val="Verdana"/>
          </rPr>
          <t>Estimate based on average y-o-y revenue decrease of 10% based on Newspaper Canada (2016). Newspaper Revenue 2015.</t>
        </r>
      </text>
    </comment>
    <comment ref="A20" authorId="0" shapeId="0" xr:uid="{00000000-0006-0000-1300-000044000000}">
      <text>
        <r>
          <rPr>
            <sz val="10"/>
            <color rgb="FF000000"/>
            <rFont val="Verdana"/>
          </rPr>
          <t xml:space="preserve">Dwayne Winseck:
Revenues estimated on basis of share of average daily circulation of daily newspapers and community newspaper revenues. </t>
        </r>
      </text>
    </comment>
    <comment ref="O20" authorId="0" shapeId="0" xr:uid="{00000000-0006-0000-1300-000045000000}">
      <text>
        <r>
          <rPr>
            <sz val="10"/>
            <color rgb="FF000000"/>
            <rFont val="Verdana"/>
          </rPr>
          <t>Estimate based on average y-o-y revenue decrease of 10% based on Newspaper Canada (2016). Newspaper Revenue 2015.</t>
        </r>
      </text>
    </comment>
    <comment ref="A21" authorId="0" shapeId="0" xr:uid="{00000000-0006-0000-1300-000046000000}">
      <text>
        <r>
          <rPr>
            <sz val="10"/>
            <color rgb="FF000000"/>
            <rFont val="Verdana"/>
          </rPr>
          <t xml:space="preserve">Revenues estimated on basis of share of average daily newspapers. </t>
        </r>
      </text>
    </comment>
    <comment ref="H21" authorId="0" shapeId="0" xr:uid="{00000000-0006-0000-1300-000047000000}">
      <text>
        <r>
          <rPr>
            <sz val="10"/>
            <color rgb="FF000000"/>
            <rFont val="Verdana"/>
          </rPr>
          <t>FP Newspapers AR 2011, p. 7. http://www.fpnewspapers.com/investor-centre/annual-reports/annualrpt2011.pdf</t>
        </r>
      </text>
    </comment>
    <comment ref="I21" authorId="0" shapeId="0" xr:uid="{00000000-0006-0000-1300-000048000000}">
      <text>
        <r>
          <rPr>
            <sz val="10"/>
            <color rgb="FF000000"/>
            <rFont val="Verdana"/>
          </rPr>
          <t>FP Newspapers AR 2011, p. 7. http://www.fpnewspapers.com/investor-centre/annual-reports/annualrpt2011.pdf</t>
        </r>
      </text>
    </comment>
    <comment ref="J21" authorId="0" shapeId="0" xr:uid="{00000000-0006-0000-1300-000049000000}">
      <text>
        <r>
          <rPr>
            <sz val="10"/>
            <color rgb="FF000000"/>
            <rFont val="Verdana"/>
          </rPr>
          <t>FP Newspapers AR 2015, p. 7. http://www.fpnewspapers.com/investor-centre/annual-reports/annualrpt2015.pdf</t>
        </r>
      </text>
    </comment>
    <comment ref="K21" authorId="0" shapeId="0" xr:uid="{00000000-0006-0000-1300-00004A000000}">
      <text>
        <r>
          <rPr>
            <sz val="10"/>
            <color rgb="FF000000"/>
            <rFont val="Verdana"/>
          </rPr>
          <t>FP Newspapers AR 2015, p. 7. http://www.fpnewspapers.com/investor-centre/annual-reports/annualrpt2015.pdf</t>
        </r>
      </text>
    </comment>
    <comment ref="L21" authorId="0" shapeId="0" xr:uid="{00000000-0006-0000-1300-00004B000000}">
      <text>
        <r>
          <rPr>
            <sz val="10"/>
            <color rgb="FF000000"/>
            <rFont val="Verdana"/>
          </rPr>
          <t>FP Newspapers AR 2015, p. 7. http://www.fpnewspapers.com/investor-centre/annual-reports/annualrpt2015.pdf</t>
        </r>
      </text>
    </comment>
    <comment ref="M21" authorId="0" shapeId="0" xr:uid="{00000000-0006-0000-1300-00004C000000}">
      <text>
        <r>
          <rPr>
            <sz val="10"/>
            <color rgb="FF000000"/>
            <rFont val="Verdana"/>
          </rPr>
          <t>FP Newspapers AR 2015, p. 7. http://www.fpnewspapers.com/investor-centre/annual-reports/annualrpt2015.pdf</t>
        </r>
      </text>
    </comment>
    <comment ref="N21" authorId="0" shapeId="0" xr:uid="{00000000-0006-0000-1300-00004D000000}">
      <text>
        <r>
          <rPr>
            <sz val="10"/>
            <color rgb="FF000000"/>
            <rFont val="Verdana"/>
          </rPr>
          <t>FP Newspapers AR 2015, p. 7. http://www.fpnewspapers.com/investor-centre/annual-reports/annualrpt2015.pdf</t>
        </r>
      </text>
    </comment>
    <comment ref="O21" authorId="0" shapeId="0" xr:uid="{00000000-0006-0000-1300-00004E000000}">
      <text>
        <r>
          <rPr>
            <sz val="10"/>
            <color rgb="FF000000"/>
            <rFont val="Verdana"/>
          </rPr>
          <t>FP Newspapers AR 2016, p. 17. FP Newspapers AR 2015, p. 7. http://www.fpnewspapers.com/investor-centre/annual-reports/FPNewspapersInc2016AnnualStatements.pdf</t>
        </r>
      </text>
    </comment>
    <comment ref="A23" authorId="0" shapeId="0" xr:uid="{00000000-0006-0000-1300-00004F000000}">
      <text>
        <r>
          <rPr>
            <sz val="10"/>
            <color rgb="FF000000"/>
            <rFont val="Verdana"/>
          </rPr>
          <t xml:space="preserve">Dwayne Winseck:
Revenues estimated on basis of share of average daily circulation of daily newspapers and community newspaper revenues. </t>
        </r>
      </text>
    </comment>
    <comment ref="O23" authorId="0" shapeId="0" xr:uid="{00000000-0006-0000-1300-000050000000}">
      <text>
        <r>
          <rPr>
            <sz val="10"/>
            <color rgb="FF000000"/>
            <rFont val="Verdana"/>
          </rPr>
          <t>Estimate based on average y-o-y revenue decrease of 10% based on Newspaper Canada (2016). Newspaper Revenue 2015.</t>
        </r>
      </text>
    </comment>
    <comment ref="A24" authorId="0" shapeId="0" xr:uid="{00000000-0006-0000-1300-000051000000}">
      <text>
        <r>
          <rPr>
            <sz val="10"/>
            <color rgb="FF000000"/>
            <rFont val="Verdana"/>
          </rPr>
          <t xml:space="preserve">Dwayne Winseck:
Revenues estimated on basis of share of average daily circulation of daily newspapers and community newspaper revenues. </t>
        </r>
      </text>
    </comment>
    <comment ref="O24" authorId="0" shapeId="0" xr:uid="{00000000-0006-0000-1300-000052000000}">
      <text>
        <r>
          <rPr>
            <sz val="10"/>
            <color rgb="FF000000"/>
            <rFont val="Verdana"/>
          </rPr>
          <t>Estimate based on average y-o-y revenue decrease of 10% based on Newspaper Canada (2016). Newspaper Revenue 2015.</t>
        </r>
      </text>
    </comment>
    <comment ref="A27" authorId="0" shapeId="0" xr:uid="{00000000-0006-0000-1300-000053000000}">
      <text>
        <r>
          <rPr>
            <sz val="10"/>
            <color rgb="FF000000"/>
            <rFont val="Verdana"/>
          </rPr>
          <t xml:space="preserve">Dwayne Winseck:
Revenues estimated on basis of share of average daily circulation of daily newspapers and community newspaper revenues. </t>
        </r>
      </text>
    </comment>
    <comment ref="O27" authorId="0" shapeId="0" xr:uid="{00000000-0006-0000-1300-000054000000}">
      <text>
        <r>
          <rPr>
            <sz val="10"/>
            <color rgb="FF000000"/>
            <rFont val="Verdana"/>
          </rPr>
          <t>Estimate based on average y-o-y revenue decrease of 10% based on Newspaper Canada (2016). Newspaper Revenue 2015.</t>
        </r>
      </text>
    </comment>
    <comment ref="A28" authorId="0" shapeId="0" xr:uid="{00000000-0006-0000-1300-000055000000}">
      <text>
        <r>
          <rPr>
            <sz val="10"/>
            <color rgb="FF000000"/>
            <rFont val="Verdana"/>
          </rPr>
          <t xml:space="preserve">Dwayne Winseck:
Revenues estimated on basis of share of average daily circulation of daily newspapers and community newspaper revenues. </t>
        </r>
      </text>
    </comment>
    <comment ref="O28" authorId="0" shapeId="0" xr:uid="{00000000-0006-0000-1300-000056000000}">
      <text>
        <r>
          <rPr>
            <sz val="10"/>
            <color rgb="FF000000"/>
            <rFont val="Verdana"/>
          </rPr>
          <t>Estimate based on average y-o-y revenue decrease of 10% based on Newspaper Canada (2016). Newspaper Revenue 2015.</t>
        </r>
      </text>
    </comment>
    <comment ref="A31" authorId="0" shapeId="0" xr:uid="{00000000-0006-0000-1300-000057000000}">
      <text>
        <r>
          <rPr>
            <sz val="10"/>
            <color rgb="FF000000"/>
            <rFont val="Verdana"/>
          </rPr>
          <t xml:space="preserve">Dwayne Winseck:
Revenues estimated on basis of share of average daily circulation of daily newspapers and community newspaper revenues. </t>
        </r>
      </text>
    </comment>
    <comment ref="L40" authorId="0" shapeId="0" xr:uid="{00000000-0006-0000-1300-000058000000}">
      <text>
        <r>
          <rPr>
            <sz val="10"/>
            <color rgb="FF000000"/>
            <rFont val="Verdana"/>
          </rPr>
          <t>+ 15 free dailies</t>
        </r>
      </text>
    </comment>
    <comment ref="N40" authorId="0" shapeId="0" xr:uid="{00000000-0006-0000-1300-000059000000}">
      <text>
        <r>
          <rPr>
            <sz val="10"/>
            <color rgb="FF000000"/>
            <rFont val="Verdana"/>
          </rPr>
          <t xml:space="preserve">Includes 13 free dailies. </t>
        </r>
      </text>
    </comment>
    <comment ref="O40" authorId="0" shapeId="0" xr:uid="{00000000-0006-0000-1300-00005A000000}">
      <text>
        <r>
          <rPr>
            <sz val="10"/>
            <color rgb="FF000000"/>
            <rFont val="Verdana"/>
          </rPr>
          <t xml:space="preserve">As of April 2017. Includes 13 free dailies. </t>
        </r>
      </text>
    </comment>
    <comment ref="A41" authorId="0" shapeId="0" xr:uid="{00000000-0006-0000-1300-00005B000000}">
      <text>
        <r>
          <rPr>
            <sz val="10"/>
            <color rgb="FF000000"/>
            <rFont val="Verdana"/>
          </rPr>
          <t xml:space="preserve">Figure equals Statistics Canada total newspaper revenues (daily newspaper + 'other') - community newspaper revenue from Newspaper Canada. </t>
        </r>
      </text>
    </comment>
    <comment ref="B42" authorId="0" shapeId="0" xr:uid="{00000000-0006-0000-1300-00005C000000}">
      <text>
        <r>
          <rPr>
            <sz val="10"/>
            <color rgb="FF000000"/>
            <rFont val="Verdana"/>
          </rPr>
          <t>Estimate based on avg annual growth rate of 3.6% from 1991 - 1995.</t>
        </r>
      </text>
    </comment>
    <comment ref="C42" authorId="0" shapeId="0" xr:uid="{00000000-0006-0000-1300-00005D000000}">
      <text>
        <r>
          <rPr>
            <sz val="10"/>
            <color rgb="FF000000"/>
            <rFont val="Verdana"/>
          </rPr>
          <t>Estimate based on avg annual growth rate of 3.6% from 1991 - 1995.</t>
        </r>
      </text>
    </comment>
    <comment ref="D42" authorId="0" shapeId="0" xr:uid="{00000000-0006-0000-1300-00005E000000}">
      <text>
        <r>
          <rPr>
            <sz val="10"/>
            <color rgb="FF000000"/>
            <rFont val="Verdana"/>
          </rPr>
          <t xml:space="preserve">1991 - 2000 data from Newspaper Canada (2002), Community Newspaper Snapshot, p. 5. </t>
        </r>
      </text>
    </comment>
    <comment ref="A43" authorId="0" shapeId="0" xr:uid="{00000000-0006-0000-1300-00005F000000}">
      <text>
        <r>
          <rPr>
            <sz val="10"/>
            <color rgb="FF000000"/>
            <rFont val="Verdana"/>
          </rPr>
          <t xml:space="preserve">The two major sources used to arrive at total revenues are Newspaper Canada and Statistics Canada. The total reported here is an average of each of these organizations total revenue figure. See Note 1. Complete records of both data sets available upon request from CMCR Project (Dwayne Winseck). </t>
        </r>
      </text>
    </comment>
    <comment ref="G43" authorId="0" shapeId="0" xr:uid="{00000000-0006-0000-1300-000060000000}">
      <text>
        <r>
          <rPr>
            <sz val="10"/>
            <color rgb="FF000000"/>
            <rFont val="Verdana"/>
          </rPr>
          <t>News Media Canada (2017). Newspaper Net Advertising Revenue 2016 + NMC (2017). Newspaper Circulation Revenue Trending 2016.</t>
        </r>
      </text>
    </comment>
    <comment ref="H43" authorId="0" shapeId="0" xr:uid="{00000000-0006-0000-1300-000061000000}">
      <text>
        <r>
          <rPr>
            <sz val="10"/>
            <color rgb="FF000000"/>
            <rFont val="Verdana"/>
          </rPr>
          <t>News Media Canada (2017). Newspaper Net Advertising Revenue 2016 + NMC (2017). Newspaper Circulation Revenue Trending 2016.</t>
        </r>
      </text>
    </comment>
    <comment ref="I43" authorId="0" shapeId="0" xr:uid="{00000000-0006-0000-1300-000062000000}">
      <text>
        <r>
          <rPr>
            <sz val="10"/>
            <color rgb="FF000000"/>
            <rFont val="Verdana"/>
          </rPr>
          <t>News Media Canada (2017). Newspaper Net Advertising Revenue 2016 + NMC (2017). Newspaper Circulation Revenue Trending 2016.</t>
        </r>
      </text>
    </comment>
    <comment ref="J43" authorId="0" shapeId="0" xr:uid="{00000000-0006-0000-1300-000063000000}">
      <text>
        <r>
          <rPr>
            <sz val="10"/>
            <color rgb="FF000000"/>
            <rFont val="Verdana"/>
          </rPr>
          <t>News Media Canada (2017). Newspaper Net Advertising Revenue 2016 + NMC (2017). Newspaper Circulation Revenue Trending 2016.</t>
        </r>
      </text>
    </comment>
    <comment ref="K43" authorId="0" shapeId="0" xr:uid="{00000000-0006-0000-1300-000064000000}">
      <text>
        <r>
          <rPr>
            <sz val="10"/>
            <color rgb="FF000000"/>
            <rFont val="Verdana"/>
          </rPr>
          <t>News Media Canada (2017). Newspaper Net Advertising Revenue 2016 + NMC (2017). Newspaper Circulation Revenue Trending 2016.</t>
        </r>
      </text>
    </comment>
    <comment ref="L43" authorId="0" shapeId="0" xr:uid="{00000000-0006-0000-1300-000065000000}">
      <text>
        <r>
          <rPr>
            <sz val="10"/>
            <color rgb="FF000000"/>
            <rFont val="Verdana"/>
          </rPr>
          <t>News Media Canada (2017). Newspaper Net Advertising Revenue 2016 + NMC (2017). Newspaper Circulation Revenue Trending 2016.</t>
        </r>
      </text>
    </comment>
    <comment ref="M43" authorId="0" shapeId="0" xr:uid="{00000000-0006-0000-1300-000066000000}">
      <text>
        <r>
          <rPr>
            <sz val="10"/>
            <color rgb="FF000000"/>
            <rFont val="Verdana"/>
          </rPr>
          <t>News Media Canada (2017). Newspaper Net Advertising Revenue 2016 + NMC (2017). Newspaper Circulation Revenue Trending 2016.</t>
        </r>
      </text>
    </comment>
    <comment ref="N43" authorId="0" shapeId="0" xr:uid="{00000000-0006-0000-1300-000067000000}">
      <text>
        <r>
          <rPr>
            <sz val="10"/>
            <color rgb="FF000000"/>
            <rFont val="Verdana"/>
          </rPr>
          <t>News Media Canada (2017). Newspaper Net Advertising Revenue 2016 + NMC (2017). Newspaper Circulation Revenue Trending 2016.</t>
        </r>
      </text>
    </comment>
    <comment ref="O43" authorId="0" shapeId="0" xr:uid="{00000000-0006-0000-1300-000068000000}">
      <text>
        <r>
          <rPr>
            <sz val="10"/>
            <color rgb="FF000000"/>
            <rFont val="Verdana"/>
          </rPr>
          <t>News Media Canada (2017). Newspaper Net Advertising Revenue 2016 + NMC (2017). Newspaper Circulation Revenue Trending 2016.</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1400-000001000000}">
      <text>
        <r>
          <rPr>
            <sz val="10"/>
            <color rgb="FF000000"/>
            <rFont val="Verdana"/>
          </rPr>
          <t>Dwayne Winseck:
Torstar Annual Report 1996, p. 20.</t>
        </r>
      </text>
    </comment>
    <comment ref="F3" authorId="0" shapeId="0" xr:uid="{00000000-0006-0000-1400-000002000000}">
      <text>
        <r>
          <rPr>
            <sz val="10"/>
            <color rgb="FF000000"/>
            <rFont val="Verdana"/>
          </rPr>
          <t>Dwayne Winseck:
Torstar Annual Report 2000, p. 21.</t>
        </r>
      </text>
    </comment>
    <comment ref="G3" authorId="0" shapeId="0" xr:uid="{00000000-0006-0000-1400-000003000000}">
      <text>
        <r>
          <rPr>
            <sz val="10"/>
            <color rgb="FF000000"/>
            <rFont val="Verdana"/>
          </rPr>
          <t>Torstar Annual Report 2009, p. 71 - printing revenues estimated @ about 7.3% based on totals stated for 2011 and 2012 in Torstar AR 2013, p. 12.</t>
        </r>
      </text>
    </comment>
    <comment ref="H3" authorId="0" shapeId="0" xr:uid="{00000000-0006-0000-1400-000004000000}">
      <text>
        <r>
          <rPr>
            <sz val="10"/>
            <color rgb="FF000000"/>
            <rFont val="Verdana"/>
          </rPr>
          <t>Dwayne Winseck:
Torstar Annual Report 2009, p. 71 - printing revenues estimated @ about 7.3% based on totals stated for 2011 and 2012 in Torstar AR 2013, p. 12.</t>
        </r>
      </text>
    </comment>
    <comment ref="I3" authorId="0" shapeId="0" xr:uid="{00000000-0006-0000-1400-000005000000}">
      <text>
        <r>
          <rPr>
            <sz val="10"/>
            <color rgb="FF000000"/>
            <rFont val="Verdana"/>
          </rPr>
          <t>Torstar, AR 2011, p. 100.</t>
        </r>
      </text>
    </comment>
    <comment ref="J3" authorId="0" shapeId="0" xr:uid="{00000000-0006-0000-1400-000006000000}">
      <text>
        <r>
          <rPr>
            <sz val="10"/>
            <color rgb="FF000000"/>
            <rFont val="Verdana"/>
          </rPr>
          <t>Torstar, AR 2011, p. 11 - printing revenues estimated @ about 7.3% based on totals stated for 2011 and 2012 in Torstar AR 2013, p. 12.</t>
        </r>
      </text>
    </comment>
    <comment ref="K3" authorId="0" shapeId="0" xr:uid="{00000000-0006-0000-1400-000007000000}">
      <text>
        <r>
          <rPr>
            <sz val="10"/>
            <color rgb="FF000000"/>
            <rFont val="Verdana"/>
          </rPr>
          <t>Dwayne Winseck:
Torstar Annual Report 2000, p. 18.</t>
        </r>
      </text>
    </comment>
    <comment ref="L3" authorId="0" shapeId="0" xr:uid="{00000000-0006-0000-1400-000008000000}">
      <text>
        <r>
          <rPr>
            <sz val="10"/>
            <color rgb="FF000000"/>
            <rFont val="Verdana"/>
          </rPr>
          <t xml:space="preserve">Torstar, AR 2013, p. 12 - printing revenues. </t>
        </r>
      </text>
    </comment>
    <comment ref="I4" authorId="0" shapeId="0" xr:uid="{00000000-0006-0000-1400-000009000000}">
      <text>
        <r>
          <rPr>
            <sz val="10"/>
            <color rgb="FF000000"/>
            <rFont val="Verdana"/>
          </rPr>
          <t xml:space="preserve">Dwayne Winseck:
Postmedia Annual Report 2011, p. 10. </t>
        </r>
      </text>
    </comment>
    <comment ref="J4" authorId="0" shapeId="0" xr:uid="{00000000-0006-0000-1400-00000A000000}">
      <text>
        <r>
          <rPr>
            <sz val="10"/>
            <color rgb="FF000000"/>
            <rFont val="Verdana"/>
          </rPr>
          <t xml:space="preserve">Dwayne Winseck:
Postmedia Annual Report 2011, p. 10. </t>
        </r>
      </text>
    </comment>
    <comment ref="K4" authorId="0" shapeId="0" xr:uid="{00000000-0006-0000-1400-00000B000000}">
      <text>
        <r>
          <rPr>
            <sz val="10"/>
            <color rgb="FF000000"/>
            <rFont val="Verdana"/>
          </rPr>
          <t xml:space="preserve">Dwayne Winseck:
Postmedia Annual Report pp. 58 and 75. Revenues decrease between 2011 and 2012 reflects two things: (1) sale of of Lower Mainland Publishing Group, Victoria Times Colonist and Vancouver Island Newspaper Group, to Glacier Media in November 2011 and (2) a decline of $67 million in general. </t>
        </r>
      </text>
    </comment>
    <comment ref="L4" authorId="0" shapeId="0" xr:uid="{00000000-0006-0000-1400-00000C000000}">
      <text>
        <r>
          <rPr>
            <sz val="10"/>
            <color rgb="FF000000"/>
            <rFont val="Verdana"/>
          </rPr>
          <t>Postmedia, AR 2013, p. 63.</t>
        </r>
      </text>
    </comment>
    <comment ref="G5" authorId="0" shapeId="0" xr:uid="{00000000-0006-0000-1400-00000D000000}">
      <text>
        <r>
          <rPr>
            <sz val="10"/>
            <color rgb="FF000000"/>
            <rFont val="Verdana"/>
          </rPr>
          <t xml:space="preserve">Dwayne Winseck:
Postmedia Annual Report 2011, p. 10. </t>
        </r>
      </text>
    </comment>
    <comment ref="H5" authorId="0" shapeId="0" xr:uid="{00000000-0006-0000-1400-00000E000000}">
      <text>
        <r>
          <rPr>
            <sz val="10"/>
            <color rgb="FF000000"/>
            <rFont val="Verdana"/>
          </rPr>
          <t>Dwayne Winseck:
Canwest Annual Report 2009, p. 13.</t>
        </r>
      </text>
    </comment>
    <comment ref="C7" authorId="0" shapeId="0" xr:uid="{00000000-0006-0000-1400-00000F000000}">
      <text>
        <r>
          <rPr>
            <sz val="10"/>
            <color rgb="FF000000"/>
            <rFont val="Verdana"/>
          </rPr>
          <t>Maclean-Hunter, AR 1991, p. 65</t>
        </r>
      </text>
    </comment>
    <comment ref="E7" authorId="0" shapeId="0" xr:uid="{00000000-0006-0000-1400-000010000000}">
      <text>
        <r>
          <rPr>
            <sz val="10"/>
            <color rgb="FF000000"/>
            <rFont val="Verdana"/>
          </rPr>
          <t>Dwayne Winseck:
Hollinger Annual Report 1997, p. 28.</t>
        </r>
      </text>
    </comment>
    <comment ref="F7" authorId="0" shapeId="0" xr:uid="{00000000-0006-0000-1400-000011000000}">
      <text>
        <r>
          <rPr>
            <sz val="10"/>
            <color rgb="FF000000"/>
            <rFont val="Verdana"/>
          </rPr>
          <t>Dwayne Winseck:
Hollingers Annual Report 2000, p. 39. Hollinger acquired most of the remaining stock in Southam that it did not already own in 1999, giving it 97% ownership stake in the company (Annual Report 2000, p. 31). Hollinger sold the Southam papers to Canwest in November 2000.</t>
        </r>
      </text>
    </comment>
    <comment ref="B8" authorId="0" shapeId="0" xr:uid="{00000000-0006-0000-1400-000012000000}">
      <text>
        <r>
          <rPr>
            <sz val="10"/>
            <color rgb="FF000000"/>
            <rFont val="Verdana"/>
          </rPr>
          <t>Maclean-Hunter, AR 1991, p. 65</t>
        </r>
      </text>
    </comment>
    <comment ref="D12" authorId="0" shapeId="0" xr:uid="{00000000-0006-0000-1400-000013000000}">
      <text>
        <r>
          <rPr>
            <sz val="10"/>
            <color rgb="FF000000"/>
            <rFont val="Verdana"/>
          </rPr>
          <t>TC, AR, 1996, p. 19. Magazine / newspaper revenue split roughly 66.6/33.3. TC Annual Report 2000, p. 21.</t>
        </r>
      </text>
    </comment>
    <comment ref="E12" authorId="0" shapeId="0" xr:uid="{00000000-0006-0000-1400-000014000000}">
      <text>
        <r>
          <rPr>
            <sz val="10"/>
            <color rgb="FF000000"/>
            <rFont val="Verdana"/>
          </rPr>
          <t>TC, AR, 1996, p. 19. Magazine / newspaper revenue split roughly 66.6/33.3. TC Annual Report 2000, p. 21.</t>
        </r>
      </text>
    </comment>
    <comment ref="F12" authorId="0" shapeId="0" xr:uid="{00000000-0006-0000-1400-000015000000}">
      <text>
        <r>
          <rPr>
            <sz val="10"/>
            <color rgb="FF000000"/>
            <rFont val="Verdana"/>
          </rPr>
          <t xml:space="preserve">TC Annual Report 2000, p. 13 comments that it accounts for 1/3rd of the community newspaper market in Quebec. Estimate based on multiplying total $ of community newspapers in Canada ($810.6, CNA) by QC population of just under 24%. </t>
        </r>
      </text>
    </comment>
    <comment ref="G12" authorId="0" shapeId="0" xr:uid="{00000000-0006-0000-1400-000016000000}">
      <text>
        <r>
          <rPr>
            <sz val="10"/>
            <color rgb="FF000000"/>
            <rFont val="Verdana"/>
          </rPr>
          <t xml:space="preserve">TC Annual Report 2004, p. 39 for Media Sector revenues and AR 2011, p. 17 for indication that newspapers account for 36% of media segment revenue. Acquisition of Optipress newspapers in 2004 added $25 million to media sector, bringing it to approximately the level where newspaper revenues accounted for about 36% of Media Sector revenues, as per later commentary (no significant acquisitions from here til 2013 (Metro Montreal) and following year after acquisition of Quebecor's community papers in Quebec at end of 2013. 10 daily and 2 weekly Canwest papers in Atlantic provinces and Saskatchewan acquired in 2002 (TC, AR 2003, p. 19). This plus addition of two smaller papers in Atlantic provinces added $85 million to 2003 revenues. Prior to these additions, newspaper revenues = an estimated 15% of TC's Media Sector revenues (TC, AR 2003, p. 39). </t>
        </r>
      </text>
    </comment>
    <comment ref="H12" authorId="0" shapeId="0" xr:uid="{00000000-0006-0000-1400-000017000000}">
      <text>
        <r>
          <rPr>
            <sz val="10"/>
            <color rgb="FF000000"/>
            <rFont val="Verdana"/>
          </rPr>
          <t>Annual Report 2009, p. 43 for Media Sector revenues and AR 2011, p. 17 for indication that newspapers account for 36% of media segment revenue.</t>
        </r>
      </text>
    </comment>
    <comment ref="I12" authorId="0" shapeId="0" xr:uid="{00000000-0006-0000-1400-000018000000}">
      <text>
        <r>
          <rPr>
            <sz val="10"/>
            <color rgb="FF000000"/>
            <rFont val="Verdana"/>
          </rPr>
          <t>Annual Report 2011, pp. 17-19 notes that newspapers account for 36% of media segment revenues of $608.3 million.</t>
        </r>
      </text>
    </comment>
    <comment ref="J12" authorId="0" shapeId="0" xr:uid="{00000000-0006-0000-1400-000019000000}">
      <text>
        <r>
          <rPr>
            <sz val="10"/>
            <color rgb="FF000000"/>
            <rFont val="Verdana"/>
          </rPr>
          <t>Annual Report 2011, pp. 17-19 notes that newspapers account for 36% of media segment revenues of $612.4 million.</t>
        </r>
      </text>
    </comment>
    <comment ref="K12" authorId="0" shapeId="0" xr:uid="{00000000-0006-0000-1400-00001A000000}">
      <text>
        <r>
          <rPr>
            <sz val="10"/>
            <color rgb="FF000000"/>
            <rFont val="Verdana"/>
          </rPr>
          <t>Annual Report 2012, p. 28 for Media Sector revenues and AR 2011, p. 17 for indication that newspapers account for 36% of media segment revenue.</t>
        </r>
      </text>
    </comment>
    <comment ref="L12" authorId="0" shapeId="0" xr:uid="{00000000-0006-0000-1400-00001B000000}">
      <text>
        <r>
          <rPr>
            <sz val="10"/>
            <color rgb="FF000000"/>
            <rFont val="Verdana"/>
          </rPr>
          <t xml:space="preserve">Annual Report 2012, p. 28 for Media Sector revenues and AR 2011, p. 17 for indication that newspapers account for 36% of media segment revenue. Losses offset by purchase of outstanding stake in Metro Montreal.  End of 2013 agreed to buy all of Quebecor's community newspapers and associated websites in Quebec (TC, AR, p. 23). </t>
        </r>
      </text>
    </comment>
    <comment ref="A13" authorId="0" shapeId="0" xr:uid="{00000000-0006-0000-1400-00001C000000}">
      <text>
        <r>
          <rPr>
            <sz val="10"/>
            <color rgb="FF000000"/>
            <rFont val="Verdana"/>
          </rPr>
          <t xml:space="preserve">
Estimate uses share of average daily circulation as a proxy for share of daily newspaper revenues for Thomson's local daily newspapers and average daily circulation as a proxy for its share of all newspaper revenues for the Globe and Mail, with the latter intended to reflect the 'premium' placed on the Globe and Mails elite readership.  After the 'great sell off' of its dailies in 1995 and 1996, with a few others between the latter year and 2001, estimates for Globe and Mail revenues use the method just described.</t>
        </r>
      </text>
    </comment>
    <comment ref="B13" authorId="0" shapeId="0" xr:uid="{00000000-0006-0000-1400-00001D000000}">
      <text>
        <r>
          <rPr>
            <sz val="10"/>
            <color rgb="FF000000"/>
            <rFont val="Verdana"/>
          </rPr>
          <t>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r>
      </text>
    </comment>
    <comment ref="C13" authorId="0" shapeId="0" xr:uid="{00000000-0006-0000-1400-00001E000000}">
      <text>
        <r>
          <rPr>
            <sz val="10"/>
            <color rgb="FF000000"/>
            <rFont val="Verdana"/>
          </rPr>
          <t xml:space="preserve">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
</t>
        </r>
      </text>
    </comment>
    <comment ref="D13" authorId="0" shapeId="0" xr:uid="{00000000-0006-0000-1400-00001F000000}">
      <text>
        <r>
          <rPr>
            <sz val="10"/>
            <color rgb="FF000000"/>
            <rFont val="Verdana"/>
          </rPr>
          <t>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r>
      </text>
    </comment>
    <comment ref="E13" authorId="0" shapeId="0" xr:uid="{00000000-0006-0000-1400-000020000000}">
      <text>
        <r>
          <rPr>
            <sz val="10"/>
            <color rgb="FF000000"/>
            <rFont val="Verdana"/>
          </rPr>
          <t>Estimate splits Thomson's 12.3% circulation share between the Globe and Mail (6.5%, based on published figures for its circulation in the CNA's report for the year 2000) and the other 8 dailies that Thomson continues to own after the 'great sell off' of 27 dailies in 1995 and 1996 (5.7%).</t>
        </r>
      </text>
    </comment>
    <comment ref="G15" authorId="0" shapeId="0" xr:uid="{00000000-0006-0000-1400-000021000000}">
      <text>
        <r>
          <rPr>
            <sz val="10"/>
            <color rgb="FF000000"/>
            <rFont val="Verdana"/>
          </rPr>
          <t xml:space="preserve">Dwayne Winseck:
BCE Annual Report 2004, p. 55. Newspaper revenue is residue after revenues for Bell Globemedia TV operations (CTV and pay/specialty channels) are accounted for. </t>
        </r>
      </text>
    </comment>
    <comment ref="A16" authorId="0" shapeId="0" xr:uid="{00000000-0006-0000-1400-000022000000}">
      <text>
        <r>
          <rPr>
            <sz val="10"/>
            <color rgb="FF000000"/>
            <rFont val="Verdana"/>
          </rPr>
          <t xml:space="preserve">Dwayne Winseck:
Estimate uses share of average daily circulation as a proxy for share of all newspaper revenues. </t>
        </r>
      </text>
    </comment>
    <comment ref="A18" authorId="0" shapeId="0" xr:uid="{00000000-0006-0000-1400-000023000000}">
      <text>
        <r>
          <rPr>
            <sz val="10"/>
            <color rgb="FF000000"/>
            <rFont val="Verdana"/>
          </rPr>
          <t xml:space="preserve">Dwayne Winseck:
Revenues estimated on basis of share of average daily circulation of daily newspapers and community newspaper revenues. </t>
        </r>
      </text>
    </comment>
    <comment ref="A19" authorId="0" shapeId="0" xr:uid="{00000000-0006-0000-1400-000024000000}">
      <text>
        <r>
          <rPr>
            <sz val="10"/>
            <color rgb="FF000000"/>
            <rFont val="Verdana"/>
          </rPr>
          <t xml:space="preserve">Dwayne Winseck:
Revenues estimated on basis of share of average daily circulation of daily newspapers and community newspaper revenues. </t>
        </r>
      </text>
    </comment>
    <comment ref="A20" authorId="0" shapeId="0" xr:uid="{00000000-0006-0000-1400-000025000000}">
      <text>
        <r>
          <rPr>
            <sz val="10"/>
            <color rgb="FF000000"/>
            <rFont val="Verdana"/>
          </rPr>
          <t xml:space="preserve">Revenues estimated on basis of share of average daily newspapers. </t>
        </r>
      </text>
    </comment>
    <comment ref="A22" authorId="0" shapeId="0" xr:uid="{00000000-0006-0000-1400-000026000000}">
      <text>
        <r>
          <rPr>
            <sz val="10"/>
            <color rgb="FF000000"/>
            <rFont val="Verdana"/>
          </rPr>
          <t xml:space="preserve">Dwayne Winseck:
Revenues estimated on basis of share of average daily circulation of daily newspapers and community newspaper revenues. </t>
        </r>
      </text>
    </comment>
    <comment ref="A23" authorId="0" shapeId="0" xr:uid="{00000000-0006-0000-1400-000027000000}">
      <text>
        <r>
          <rPr>
            <sz val="10"/>
            <color rgb="FF000000"/>
            <rFont val="Verdana"/>
          </rPr>
          <t xml:space="preserve">Dwayne Winseck:
Revenues estimated on basis of share of average daily circulation of daily newspapers and community newspaper revenues. </t>
        </r>
      </text>
    </comment>
    <comment ref="A26" authorId="0" shapeId="0" xr:uid="{00000000-0006-0000-1400-000028000000}">
      <text>
        <r>
          <rPr>
            <sz val="10"/>
            <color rgb="FF000000"/>
            <rFont val="Verdana"/>
          </rPr>
          <t xml:space="preserve">Dwayne Winseck:
Estimate uses share of average daily circulation as a proxy for share of all newspaper revenues. </t>
        </r>
      </text>
    </comment>
    <comment ref="J26" authorId="0" shapeId="0" xr:uid="{00000000-0006-0000-1400-000029000000}">
      <text>
        <r>
          <rPr>
            <sz val="10"/>
            <color rgb="FF000000"/>
            <rFont val="Verdana"/>
          </rPr>
          <t xml:space="preserve">2 points: 1) NC does not publish circulation share for Le Devoir prior to 2012, so this and previous years take its circulation share in 2012 as a constant; 2) Le Devoir, 2011 uses its share of daily circulation as a proxy for its share of all newspapers revemue. Otherwise the results did not look reasonable. </t>
        </r>
      </text>
    </comment>
    <comment ref="A27" authorId="0" shapeId="0" xr:uid="{00000000-0006-0000-1400-00002A000000}">
      <text>
        <r>
          <rPr>
            <sz val="10"/>
            <color rgb="FF000000"/>
            <rFont val="Verdana"/>
          </rPr>
          <t xml:space="preserve">Dwayne Winseck:
Revenues estimated on basis of share of average daily circulation of daily newspapers and community newspaper revenues. </t>
        </r>
      </text>
    </comment>
    <comment ref="A28" authorId="0" shapeId="0" xr:uid="{00000000-0006-0000-1400-00002B000000}">
      <text>
        <r>
          <rPr>
            <sz val="10"/>
            <color rgb="FF000000"/>
            <rFont val="Verdana"/>
          </rPr>
          <t xml:space="preserve">Dwayne Winseck:
Revenues estimated on basis of share of average daily circulation of daily newspapers and community newspaper revenues. </t>
        </r>
      </text>
    </comment>
    <comment ref="A31" authorId="0" shapeId="0" xr:uid="{00000000-0006-0000-1400-00002C000000}">
      <text>
        <r>
          <rPr>
            <sz val="10"/>
            <color rgb="FF000000"/>
            <rFont val="Verdana"/>
          </rPr>
          <t xml:space="preserve">Dwayne Winseck:
Revenues estimated on basis of share of average daily circulation of daily newspapers and community newspaper revenues. </t>
        </r>
      </text>
    </comment>
    <comment ref="L40" authorId="0" shapeId="0" xr:uid="{00000000-0006-0000-1400-00002D000000}">
      <text>
        <r>
          <rPr>
            <sz val="10"/>
            <color rgb="FF000000"/>
            <rFont val="Verdana"/>
          </rPr>
          <t>+ 15 free dailies</t>
        </r>
      </text>
    </comment>
    <comment ref="M40" authorId="0" shapeId="0" xr:uid="{00000000-0006-0000-1400-00002E000000}">
      <text>
        <r>
          <rPr>
            <sz val="10"/>
            <color rgb="FF000000"/>
            <rFont val="Verdana"/>
          </rPr>
          <t xml:space="preserve">Newspaper Canada now defines daily newspapers differently than in the past in two significant ways: first, as noted for last year, free dailies are included and, second, any newspaper published four or more times per week is counted as a daily.  </t>
        </r>
      </text>
    </comment>
    <comment ref="O40" authorId="0" shapeId="0" xr:uid="{00000000-0006-0000-1400-00002F000000}">
      <text>
        <r>
          <rPr>
            <sz val="10"/>
            <color rgb="FF000000"/>
            <rFont val="Verdana"/>
          </rPr>
          <t>News Media Canada. 2017 Ownership Groups - Canadian Daily Newspapers.</t>
        </r>
      </text>
    </comment>
    <comment ref="A41" authorId="0" shapeId="0" xr:uid="{00000000-0006-0000-1400-000030000000}">
      <text>
        <r>
          <rPr>
            <sz val="10"/>
            <color rgb="FF000000"/>
            <rFont val="Verdana"/>
          </rPr>
          <t xml:space="preserve">Figure equals Statistics Canada total newspaper revenues (daily newspaper + 'other') - community newspaper revenue from Newspaper Canada. </t>
        </r>
      </text>
    </comment>
    <comment ref="B42" authorId="0" shapeId="0" xr:uid="{00000000-0006-0000-1400-000031000000}">
      <text>
        <r>
          <rPr>
            <sz val="10"/>
            <color rgb="FF000000"/>
            <rFont val="Verdana"/>
          </rPr>
          <t>Estimate based on avg annual growth rate of 3.6% from 1991 - 1995.</t>
        </r>
      </text>
    </comment>
    <comment ref="C42" authorId="0" shapeId="0" xr:uid="{00000000-0006-0000-1400-000032000000}">
      <text>
        <r>
          <rPr>
            <sz val="10"/>
            <color rgb="FF000000"/>
            <rFont val="Verdana"/>
          </rPr>
          <t>Estimate based on avg annual growth rate of 3.6% from 1991 - 1995.</t>
        </r>
      </text>
    </comment>
    <comment ref="D42" authorId="0" shapeId="0" xr:uid="{00000000-0006-0000-1400-000033000000}">
      <text>
        <r>
          <rPr>
            <sz val="10"/>
            <color rgb="FF000000"/>
            <rFont val="Verdana"/>
          </rPr>
          <t xml:space="preserve">1991 - 2000 data from Newspaper Canada (2002), Community Newspaper Snapshot, p. 5. </t>
        </r>
      </text>
    </comment>
    <comment ref="H43" authorId="0" shapeId="0" xr:uid="{00000000-0006-0000-1400-000034000000}">
      <text>
        <r>
          <rPr>
            <sz val="10"/>
            <color rgb="FF000000"/>
            <rFont val="Verdana"/>
          </rPr>
          <t xml:space="preserve">Stat Can Summary Tabe: Newspapers (2013/12/05) http://www.statcan.gc.ca/tables-tableaux/sum-som/l01/cst01/serv01-eng.htm
</t>
        </r>
      </text>
    </comment>
    <comment ref="I43" authorId="0" shapeId="0" xr:uid="{00000000-0006-0000-1400-000035000000}">
      <text>
        <r>
          <rPr>
            <sz val="10"/>
            <color rgb="FF000000"/>
            <rFont val="Verdana"/>
          </rPr>
          <t>Stat Can Summary Tabe: Newspapers (2013/12/05) http://www.statcan.gc.ca/tables-tableaux/sum-som/l01/cst01/serv01-eng.htm</t>
        </r>
      </text>
    </comment>
    <comment ref="J43" authorId="0" shapeId="0" xr:uid="{00000000-0006-0000-1400-000036000000}">
      <text>
        <r>
          <rPr>
            <sz val="10"/>
            <color rgb="FF000000"/>
            <rFont val="Verdana"/>
          </rPr>
          <t xml:space="preserve">Stats Can did not produce data for 2011 industry revenues. This estimate based on average of revenue for 2010 and 2012, respectively. 
</t>
        </r>
      </text>
    </comment>
    <comment ref="K43" authorId="0" shapeId="0" xr:uid="{00000000-0006-0000-1400-000037000000}">
      <text>
        <r>
          <rPr>
            <sz val="10"/>
            <color rgb="FF000000"/>
            <rFont val="Verdana"/>
          </rPr>
          <t>Stat Can Summary Tabe: Newspapers (2013/12/05) http://www.statcan.gc.ca/tables-tableaux/sum-som/l01/cst01/serv01-eng.htm</t>
        </r>
      </text>
    </comment>
    <comment ref="L43" authorId="0" shapeId="0" xr:uid="{00000000-0006-0000-1400-000038000000}">
      <text>
        <r>
          <rPr>
            <sz val="10"/>
            <color rgb="FF000000"/>
            <rFont val="Verdana"/>
          </rPr>
          <t xml:space="preserve">Estimate based on 8.6% revenue decline as shown in Newspaper Canada data.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1500-000001000000}">
      <text>
        <r>
          <rPr>
            <sz val="10"/>
            <color rgb="FF000000"/>
            <rFont val="Verdana"/>
          </rPr>
          <t xml:space="preserve">Dwayne Winseck:
Rogers Annual Report 2004, p. 42. 80% of publishing sector revenue assigned to magazines, the rest to trade publications, directories, etc. </t>
        </r>
      </text>
    </comment>
    <comment ref="H3" authorId="0" shapeId="0" xr:uid="{00000000-0006-0000-1500-000002000000}">
      <text>
        <r>
          <rPr>
            <sz val="10"/>
            <color rgb="FF000000"/>
            <rFont val="Verdana"/>
          </rPr>
          <t>Dwayne Winseck:
Rogers Annual Report 2008.  Annual Report indicates that 14% of 'media segment' revenue from publishing. I have assigned 80% of this amount to magazines, with the rest accounted for by trade journals, directories and other.</t>
        </r>
      </text>
    </comment>
    <comment ref="I3" authorId="0" shapeId="0" xr:uid="{00000000-0006-0000-1500-000003000000}">
      <text>
        <r>
          <rPr>
            <sz val="10"/>
            <color rgb="FF000000"/>
            <rFont val="Verdana"/>
          </rPr>
          <t xml:space="preserve">Dwayne Winseck:
Rogers Annual Report 2012, p. 1. </t>
        </r>
      </text>
    </comment>
    <comment ref="J3" authorId="0" shapeId="0" xr:uid="{00000000-0006-0000-1500-000004000000}">
      <text>
        <r>
          <rPr>
            <sz val="10"/>
            <color rgb="FF000000"/>
            <rFont val="Verdana"/>
          </rPr>
          <t xml:space="preserve">Dwayne Winseck:
Rogers Annual Report 2012, p. 1. </t>
        </r>
      </text>
    </comment>
    <comment ref="K3" authorId="0" shapeId="0" xr:uid="{00000000-0006-0000-1500-000005000000}">
      <text>
        <r>
          <rPr>
            <sz val="10"/>
            <color rgb="FF000000"/>
            <rFont val="Verdana"/>
          </rPr>
          <t>Dwayne Winseck:
Rogers Annual Report 2012, p. 1. Annual Report indicates that 14% of 'media segment' revenue from publishing. I have assigned 80% of this amount to magazines, with the rest accounted for by trade journals, directories and other.</t>
        </r>
      </text>
    </comment>
    <comment ref="L3" authorId="0" shapeId="0" xr:uid="{00000000-0006-0000-1500-000006000000}">
      <text>
        <r>
          <rPr>
            <sz val="10"/>
            <color rgb="FF000000"/>
            <rFont val="Verdana"/>
          </rPr>
          <t>Rogers, AR 2013, pp. 47-48.Revenue multiplied by segment percentages.</t>
        </r>
      </text>
    </comment>
    <comment ref="M3" authorId="0" shapeId="0" xr:uid="{00000000-0006-0000-1500-000007000000}">
      <text>
        <r>
          <rPr>
            <sz val="10"/>
            <color rgb="FF000000"/>
            <rFont val="Verdana"/>
          </rPr>
          <t>Rogers, AR 2014, p. 49. Revenue multiplied by segment percentages.</t>
        </r>
      </text>
    </comment>
    <comment ref="N3" authorId="0" shapeId="0" xr:uid="{00000000-0006-0000-1500-000008000000}">
      <text>
        <r>
          <rPr>
            <sz val="10"/>
            <color rgb="FF000000"/>
            <rFont val="Verdana"/>
          </rPr>
          <t>Rogers, AR 2015, p. 88. Media revenue of $2,079 million. P. 1 refers to magazines as accounting for 9% of media revenues, hence the figure here.</t>
        </r>
      </text>
    </comment>
    <comment ref="O3" authorId="0" shapeId="0" xr:uid="{00000000-0006-0000-1500-000009000000}">
      <text>
        <r>
          <rPr>
            <sz val="10"/>
            <color rgb="FF000000"/>
            <rFont val="Verdana"/>
          </rPr>
          <t>Rogers, AR 2016, p. 88. Media revenue of $2,146 million with magazines accounting for 9% of media revenues.</t>
        </r>
      </text>
    </comment>
    <comment ref="B4" authorId="0" shapeId="0" xr:uid="{00000000-0006-0000-1500-00000A000000}">
      <text>
        <r>
          <rPr>
            <sz val="10"/>
            <color rgb="FF000000"/>
            <rFont val="Verdana"/>
          </rPr>
          <t>Maclean-Hunter, AR 1991, pp. 64-65.</t>
        </r>
      </text>
    </comment>
    <comment ref="C4" authorId="0" shapeId="0" xr:uid="{00000000-0006-0000-1500-00000B000000}">
      <text>
        <r>
          <rPr>
            <sz val="10"/>
            <color rgb="FF000000"/>
            <rFont val="Verdana"/>
          </rPr>
          <t xml:space="preserve">Maclean-Hunter, AR 1991, pp. 64-65.
</t>
        </r>
      </text>
    </comment>
    <comment ref="D4" authorId="0" shapeId="0" xr:uid="{00000000-0006-0000-1500-00000C000000}">
      <text>
        <r>
          <rPr>
            <sz val="10"/>
            <color rgb="FF000000"/>
            <rFont val="Verdana"/>
          </rPr>
          <t>Maclean-Hunter, AR 1992, pp. 51.</t>
        </r>
      </text>
    </comment>
    <comment ref="D5" authorId="0" shapeId="0" xr:uid="{00000000-0006-0000-1500-00000D000000}">
      <text>
        <r>
          <rPr>
            <sz val="10"/>
            <color rgb="FF000000"/>
            <rFont val="Verdana"/>
          </rPr>
          <t>TC, AR, 1996, p. 19. Magazine / newspaper revenue split roughly 66.6/33.3. TC Annual Report 2000, p. 21.</t>
        </r>
      </text>
    </comment>
    <comment ref="E5" authorId="0" shapeId="0" xr:uid="{00000000-0006-0000-1500-00000E000000}">
      <text>
        <r>
          <rPr>
            <sz val="10"/>
            <color rgb="FF000000"/>
            <rFont val="Verdana"/>
          </rPr>
          <t>TC, AR, 1996, p. 19. Magazine / newspaper revenue split roughly 66.6/33.3. TC Annual Report 2000, p. 21.</t>
        </r>
      </text>
    </comment>
    <comment ref="F5" authorId="0" shapeId="0" xr:uid="{00000000-0006-0000-1500-00000F000000}">
      <text>
        <r>
          <rPr>
            <sz val="10"/>
            <color rgb="FF000000"/>
            <rFont val="Verdana"/>
          </rPr>
          <t>Publishing revenues - estimated newspaper revenues = magazine revenues. Magazine / newspaper revenue split roughly 66.6/33/.3. TC Annual Report 2000, p. 21. in 2000, TC acquired Telemedia: Canadian Living, TV Guide, Coup de pouce, Homemaker’s, Madame, Style at Home, Western Living and Vancouver Magazine, as well as the Telemedia interest in TV Hebdo, Elle Québec and Sympatico NetLife</t>
        </r>
      </text>
    </comment>
    <comment ref="I5" authorId="0" shapeId="0" xr:uid="{00000000-0006-0000-1500-000010000000}">
      <text>
        <r>
          <rPr>
            <sz val="10"/>
            <color rgb="FF000000"/>
            <rFont val="Verdana"/>
          </rPr>
          <t>Dwayne Winseck:
Annual Report 2011, pp. 17-19 notes that magazines account for 25% of media segment revenues of $608.3 million.</t>
        </r>
      </text>
    </comment>
    <comment ref="J5" authorId="0" shapeId="0" xr:uid="{00000000-0006-0000-1500-000011000000}">
      <text>
        <r>
          <rPr>
            <sz val="10"/>
            <color rgb="FF000000"/>
            <rFont val="Verdana"/>
          </rPr>
          <t>Dwayne Winseck:
Annual Report 2011, pp. 17-19 notes that magazines account for 25% of media segment revenues of $612.4 million.</t>
        </r>
      </text>
    </comment>
    <comment ref="K5" authorId="0" shapeId="0" xr:uid="{00000000-0006-0000-1500-000012000000}">
      <text>
        <r>
          <rPr>
            <sz val="10"/>
            <color rgb="FF000000"/>
            <rFont val="Verdana"/>
          </rPr>
          <t>Dwayne Winseck:
Estimate based on textual comments in Annual Report 2012 at page 37 indicating a year-over-year decline in magazine revenue of $10.3 million.</t>
        </r>
      </text>
    </comment>
    <comment ref="L5" authorId="0" shapeId="0" xr:uid="{00000000-0006-0000-1500-000013000000}">
      <text>
        <r>
          <rPr>
            <sz val="10"/>
            <color rgb="FF000000"/>
            <rFont val="Verdana"/>
          </rPr>
          <t xml:space="preserve">Transcontinental, AR 2013, p. 28. Magazine revenues estimated to be 20.1% of media sector revenues, based on 2012 results and assumptions noted in cell for 2011. </t>
        </r>
      </text>
    </comment>
    <comment ref="M5" authorId="0" shapeId="0" xr:uid="{00000000-0006-0000-1500-000014000000}">
      <text>
        <r>
          <rPr>
            <sz val="10"/>
            <color rgb="FF000000"/>
            <rFont val="Verdana"/>
          </rPr>
          <t>Transcontinental, AR 2014, p. 8. Magazine revenues estimated to be 20.1% of media sector revenues, based on 2012 results and assumptions noted in cell for 2011. An alternative approach, as indicated in the relevant cell for the newspaper sector, is to divide the $17 million decline in its media sector evenly between newspapers and magazines, which would yield $137.8 million.</t>
        </r>
      </text>
    </comment>
    <comment ref="N5" authorId="0" shapeId="0" xr:uid="{00000000-0006-0000-1500-000015000000}">
      <text>
        <r>
          <rPr>
            <sz val="10"/>
            <color rgb="FF000000"/>
            <rFont val="Verdana"/>
          </rPr>
          <t xml:space="preserve">Quebecor Annual Information Form 2015, p. 55 Indicates an increase of $44 million after acquiring magazines from Transcontinental. This amount substracted from Transcontinental for the year. Note assumption that revenue basically stayed flat. </t>
        </r>
      </text>
    </comment>
    <comment ref="O5" authorId="0" shapeId="0" xr:uid="{00000000-0006-0000-1500-000016000000}">
      <text>
        <r>
          <rPr>
            <sz val="10"/>
            <color rgb="FF000000"/>
            <rFont val="Verdana"/>
          </rPr>
          <t>Estimate based on statements by TC that revenues for its media sector, of which "magazines" are a part, fell by 17% in 2016 a Transcontinental, Annual Report, p. 27.</t>
        </r>
      </text>
    </comment>
    <comment ref="K7" authorId="0" shapeId="0" xr:uid="{00000000-0006-0000-1500-000017000000}">
      <text>
        <r>
          <rPr>
            <sz val="10"/>
            <color rgb="FF000000"/>
            <rFont val="Verdana"/>
          </rPr>
          <t>Dwayne Winseck:
Revenues for 2010-2012 estimated based on Canada accounting for 2.5% of Time Warner's total publishing revenue - an amount equal to title by title tally for 2008.</t>
        </r>
      </text>
    </comment>
    <comment ref="F8" authorId="0" shapeId="0" xr:uid="{00000000-0006-0000-1500-000018000000}">
      <text>
        <r>
          <rPr>
            <sz val="10"/>
            <color rgb="FF000000"/>
            <rFont val="Verdana"/>
          </rPr>
          <t>TVA Groupe Annual Report 2000, p. 72.</t>
        </r>
      </text>
    </comment>
    <comment ref="G8" authorId="0" shapeId="0" xr:uid="{00000000-0006-0000-1500-000019000000}">
      <text>
        <r>
          <rPr>
            <sz val="10"/>
            <color rgb="FF000000"/>
            <rFont val="Verdana"/>
          </rPr>
          <t>TVA Group Consolidated Financial Statements 2005, p. 62.</t>
        </r>
      </text>
    </comment>
    <comment ref="H8" authorId="0" shapeId="0" xr:uid="{00000000-0006-0000-1500-00001A000000}">
      <text>
        <r>
          <rPr>
            <sz val="10"/>
            <color rgb="FF000000"/>
            <rFont val="Verdana"/>
          </rPr>
          <t>Dwayne Winseck:
Annual Information Form 2008, p. A-1.</t>
        </r>
      </text>
    </comment>
    <comment ref="I8" authorId="0" shapeId="0" xr:uid="{00000000-0006-0000-1500-00001B000000}">
      <text>
        <r>
          <rPr>
            <sz val="10"/>
            <color rgb="FF000000"/>
            <rFont val="Verdana"/>
          </rPr>
          <t>Dwayne Winseck:
Annual Information Form 2011, p. A-3.</t>
        </r>
      </text>
    </comment>
    <comment ref="J8" authorId="0" shapeId="0" xr:uid="{00000000-0006-0000-1500-00001C000000}">
      <text>
        <r>
          <rPr>
            <sz val="10"/>
            <color rgb="FF000000"/>
            <rFont val="Verdana"/>
          </rPr>
          <t>TVA Group Consolidated Financial Statements 2012, p. 54.</t>
        </r>
      </text>
    </comment>
    <comment ref="K8" authorId="0" shapeId="0" xr:uid="{00000000-0006-0000-1500-00001D000000}">
      <text>
        <r>
          <rPr>
            <sz val="10"/>
            <color rgb="FF000000"/>
            <rFont val="Verdana"/>
          </rPr>
          <t>TVA Group Consolidated Financial Statements 2013, p. 57.</t>
        </r>
      </text>
    </comment>
    <comment ref="N8" authorId="0" shapeId="0" xr:uid="{00000000-0006-0000-1500-00001E000000}">
      <text>
        <r>
          <rPr>
            <sz val="10"/>
            <color rgb="FF000000"/>
            <rFont val="Verdana"/>
          </rPr>
          <t>On April 12, 2015, TVA Group closed the acquisition of 14 magazines. Quebecor Annual Information Form 2015, p. A4. Quebecor Annual Report 2016, p. 24.</t>
        </r>
      </text>
    </comment>
    <comment ref="O8" authorId="0" shapeId="0" xr:uid="{00000000-0006-0000-1500-00001F000000}">
      <text>
        <r>
          <rPr>
            <sz val="10"/>
            <color rgb="FF000000"/>
            <rFont val="Verdana"/>
          </rPr>
          <t>Quebecor Annual Report 2016, p. 73 indicates that its magazine revenue in 2016 was $1.3 million less than 2015.</t>
        </r>
      </text>
    </comment>
    <comment ref="K9" authorId="0" shapeId="0" xr:uid="{00000000-0006-0000-1500-000020000000}">
      <text>
        <r>
          <rPr>
            <sz val="10"/>
            <color rgb="FF000000"/>
            <rFont val="Verdana"/>
          </rPr>
          <t>Dwayne Winseck:
Revenues for 2010-2012 estimated based on Canada accounting for 12.6% of American Media's total revenue as reported in its Annual Report 2012, p. 22 - an amount equal to title by title tally for 2008.</t>
        </r>
      </text>
    </comment>
    <comment ref="K10" authorId="0" shapeId="0" xr:uid="{00000000-0006-0000-1500-000021000000}">
      <text>
        <r>
          <rPr>
            <sz val="10"/>
            <color rgb="FF000000"/>
            <rFont val="Verdana"/>
          </rPr>
          <t>Dwayne Winseck:
Revenues for 2010-2012 estimated based on Canada accounting for 1.6% of Bauer Media's total revenue as reported in the Facts and Figures section of its website - an amount equal to title by title tally for 2008.</t>
        </r>
      </text>
    </comment>
    <comment ref="K11" authorId="0" shapeId="0" xr:uid="{00000000-0006-0000-1500-000022000000}">
      <text>
        <r>
          <rPr>
            <sz val="10"/>
            <color rgb="FF000000"/>
            <rFont val="Verdana"/>
          </rPr>
          <t>Dwayne Winseck:
Hearst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H14" authorId="0" shapeId="0" xr:uid="{00000000-0006-0000-1500-000023000000}">
      <text>
        <r>
          <rPr>
            <sz val="10"/>
            <color rgb="FF000000"/>
            <rFont val="Verdana"/>
          </rPr>
          <t>Dwayne Winseck:
Estimate based on CDN revenues being 1/10 of those in the U.S., as indicated in Bonnier Annual Report 2008, p. 2. For 2000 and 2004 same method is used, but estimates for US based on avg share of magazine revenues in 2008-2012 period, i.e. 36%. Historical revenue figures available in Annual Report 2008, p. 33.</t>
        </r>
      </text>
    </comment>
    <comment ref="I14" authorId="0" shapeId="0" xr:uid="{00000000-0006-0000-1500-000024000000}">
      <text>
        <r>
          <rPr>
            <sz val="10"/>
            <color rgb="FF000000"/>
            <rFont val="Verdana"/>
          </rPr>
          <t>Dwayne Winseck:
Estimate based on CDN revenues being 1/10 of those in the U.S., as indicated in Bonnier Annual Report 2010, p. 4.</t>
        </r>
      </text>
    </comment>
    <comment ref="K14" authorId="0" shapeId="0" xr:uid="{00000000-0006-0000-1500-000025000000}">
      <text>
        <r>
          <rPr>
            <sz val="10"/>
            <color rgb="FF000000"/>
            <rFont val="Verdana"/>
          </rPr>
          <t>Dwayne Winseck:
Estimate based on CDN revenues being 1/10 of those in the U.S., as indicated in Bonnier Annual Report 2012, p. 4.</t>
        </r>
      </text>
    </comment>
    <comment ref="K15" authorId="0" shapeId="0" xr:uid="{00000000-0006-0000-1500-000026000000}">
      <text>
        <r>
          <rPr>
            <sz val="10"/>
            <color rgb="FF000000"/>
            <rFont val="Verdana"/>
          </rPr>
          <t>Dwayne Winseck:
Readers Digest is not a publicly-traded company so it does not make its revenue figures available. Revenues for 2010-2012 estimated based on average rate of growth/decline of Time Warner, Bauer and Readers Digest revenues in Canada. Figures prior to that based on an title by title tally of advertising, subscription and newstand revenue.</t>
        </r>
      </text>
    </comment>
    <comment ref="K16" authorId="0" shapeId="0" xr:uid="{00000000-0006-0000-1500-000027000000}">
      <text>
        <r>
          <rPr>
            <sz val="10"/>
            <color rgb="FF000000"/>
            <rFont val="Verdana"/>
          </rPr>
          <t>Dwayne Winseck:
Conde Nast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18" authorId="0" shapeId="0" xr:uid="{00000000-0006-0000-1500-000028000000}">
      <text>
        <r>
          <rPr>
            <sz val="10"/>
            <color rgb="FF000000"/>
            <rFont val="Verdana"/>
          </rPr>
          <t>Dwayne Winseck:
Revenues for 2010-2012 estimated based on Canada accounting for 1.2% of Meredith's total revenue as reported in its Annual Report 2011 and 2012 - an amount equal to title by title tally of revenues for 2008.</t>
        </r>
      </text>
    </comment>
    <comment ref="K20" authorId="0" shapeId="0" xr:uid="{00000000-0006-0000-1500-000029000000}">
      <text>
        <r>
          <rPr>
            <sz val="10"/>
            <color rgb="FF000000"/>
            <rFont val="Verdana"/>
          </rPr>
          <t>Dwayne Winseck:
Wenner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25" authorId="0" shapeId="0" xr:uid="{00000000-0006-0000-1500-00002A000000}">
      <text>
        <r>
          <rPr>
            <sz val="10"/>
            <color rgb="FF000000"/>
            <rFont val="Verdana"/>
          </rPr>
          <t>Dwayne Winseck:
Buzz Media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39" authorId="0" shapeId="0" xr:uid="{00000000-0006-0000-1500-00002B000000}">
      <text>
        <r>
          <rPr>
            <sz val="10"/>
            <color rgb="FF000000"/>
            <rFont val="Verdana"/>
          </rPr>
          <t>Estimate based on average of 2011 figure from Stats Can and 2013 estimate from PWC.</t>
        </r>
      </text>
    </comment>
    <comment ref="L39" authorId="0" shapeId="0" xr:uid="{00000000-0006-0000-1500-00002C000000}">
      <text>
        <r>
          <rPr>
            <sz val="10"/>
            <color rgb="FF000000"/>
            <rFont val="Verdana"/>
          </rPr>
          <t>Statistics Canada Table 36-0032 Periodical Publishers, Summary Statistics. http://www5.statcan.gc.ca/cansim/a26?lang=eng&amp;retrLang=eng&amp;id=3610032&amp;paSer=&amp;pattern=&amp;stByVal=1&amp;p1=1&amp;p2=31&amp;tabMode=dataTable&amp;csid=</t>
        </r>
      </text>
    </comment>
    <comment ref="M39" authorId="0" shapeId="0" xr:uid="{00000000-0006-0000-1500-00002D000000}">
      <text>
        <r>
          <rPr>
            <sz val="10"/>
            <color rgb="FF000000"/>
            <rFont val="Verdana"/>
          </rPr>
          <t>Estimate based on average of revenues in 2013 and 2015, respectively, as reported by Statistics Canada Table 36-0032 Periodical Publishers, Summary Statistics. http://www5.statcan.gc.ca/cansim/a26?lang=eng&amp;retrLang=eng&amp;id=3610032&amp;paSer=&amp;pattern=&amp;stByVal=1&amp;p1=1&amp;p2=31&amp;tabMode=dataTable&amp;csid=</t>
        </r>
      </text>
    </comment>
    <comment ref="N39" authorId="0" shapeId="0" xr:uid="{00000000-0006-0000-1500-00002E000000}">
      <text>
        <r>
          <rPr>
            <sz val="10"/>
            <color rgb="FF000000"/>
            <rFont val="Verdana"/>
          </rPr>
          <t xml:space="preserve">Statistics Canada Table 36-0032 Periodical Publishers, Summary Statistics. http://www5.statcan.gc.ca/cansim/a26?lang=eng&amp;retrLang=eng&amp;id=3610032&amp;paSer=&amp;pattern=&amp;stByVal=1&amp;p1=1&amp;p2=31&amp;tabMode=dataTable&amp;csid= Last visited: 09082017.
</t>
        </r>
      </text>
    </comment>
    <comment ref="O39" authorId="0" shapeId="0" xr:uid="{00000000-0006-0000-1500-00002F000000}">
      <text>
        <r>
          <rPr>
            <sz val="10"/>
            <color rgb="FF000000"/>
            <rFont val="Verdana"/>
          </rPr>
          <t>Estimate based on decline in revenue between 2013 and 2015 of 9.7% per year, based on Statistics Canada Table 36-0032 Periodical Publishers, Summary Statistics. http://www5.statcan.gc.ca/cansim/a26?lang=eng&amp;retrLang=eng&amp;id=3610032&amp;paSer=&amp;pattern=&amp;stByVal=1&amp;p1=1&amp;p2=31&amp;tabMode=dataTable&amp;csid= Last visited: 09082017.</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1700-000001000000}">
      <text>
        <r>
          <rPr>
            <sz val="10"/>
            <color rgb="FF000000"/>
            <rFont val="Verdana"/>
          </rPr>
          <t>Statistics Canada, Sound Recording Survey 2003, October 2005, Catalogue # 87F0008XIE.</t>
        </r>
      </text>
    </comment>
    <comment ref="C3" authorId="0" shapeId="0" xr:uid="{00000000-0006-0000-1700-000002000000}">
      <text>
        <r>
          <rPr>
            <sz val="10"/>
            <color rgb="FF000000"/>
            <rFont val="Verdana"/>
          </rPr>
          <t>Statistics Canada, Sound Recording Survey 2003, October 2005, Catalogue # 87F0008XIE.</t>
        </r>
      </text>
    </comment>
    <comment ref="D3" authorId="0" shapeId="0" xr:uid="{00000000-0006-0000-1700-000003000000}">
      <text>
        <r>
          <rPr>
            <sz val="10"/>
            <color rgb="FF000000"/>
            <rFont val="Verdana"/>
          </rPr>
          <t xml:space="preserve">Data for 2002 unavailable; 2003 data used instead. Statistics Canada, Sound Recording Survey 2003, October 2005, Catalogue # 87F0008XIE. </t>
        </r>
      </text>
    </comment>
    <comment ref="E3" authorId="0" shapeId="0" xr:uid="{00000000-0006-0000-1700-000004000000}">
      <text>
        <r>
          <rPr>
            <sz val="10"/>
            <color rgb="FF000000"/>
            <rFont val="Verdana"/>
          </rPr>
          <t>2004 data unavailable so this figure is an average of revenues for 2003 and 2005. Stats Can (2005) Sound Recording: Data Tables, Catalogue 87F0008X. http://publications.gc.ca/collections/collection_2007/statcan/87F0008X/87F0008XIE2006001.pdf</t>
        </r>
      </text>
    </comment>
    <comment ref="F3" authorId="0" shapeId="0" xr:uid="{00000000-0006-0000-1700-000005000000}">
      <text>
        <r>
          <rPr>
            <sz val="10"/>
            <color rgb="FF000000"/>
            <rFont val="Verdana"/>
          </rPr>
          <t xml:space="preserve">Statistics Canada, CANSIM, table 361-0005 </t>
        </r>
      </text>
    </comment>
    <comment ref="G3" authorId="0" shapeId="0" xr:uid="{00000000-0006-0000-1700-000006000000}">
      <text>
        <r>
          <rPr>
            <sz val="10"/>
            <color rgb="FF000000"/>
            <rFont val="Verdana"/>
          </rPr>
          <t xml:space="preserve">Statistics Canada, CANSIM, table 361-0005 </t>
        </r>
      </text>
    </comment>
    <comment ref="H3" authorId="0" shapeId="0" xr:uid="{00000000-0006-0000-1700-000007000000}">
      <text>
        <r>
          <rPr>
            <sz val="10"/>
            <color rgb="FF000000"/>
            <rFont val="Verdana"/>
          </rPr>
          <t xml:space="preserve">Statistics Canada, CANSIM, table 361-0005 </t>
        </r>
      </text>
    </comment>
    <comment ref="I3" authorId="0" shapeId="0" xr:uid="{00000000-0006-0000-1700-000008000000}">
      <text>
        <r>
          <rPr>
            <sz val="10"/>
            <color rgb="FF000000"/>
            <rFont val="Verdana"/>
          </rPr>
          <t xml:space="preserve">Statistics Canada, CANSIM, table 361-0005 </t>
        </r>
      </text>
    </comment>
    <comment ref="J3" authorId="0" shapeId="0" xr:uid="{00000000-0006-0000-1700-000009000000}">
      <text>
        <r>
          <rPr>
            <sz val="10"/>
            <color rgb="FF000000"/>
            <rFont val="Verdana"/>
          </rPr>
          <t xml:space="preserve">Statistics Canada, CANSIM, table 361-0005 </t>
        </r>
      </text>
    </comment>
    <comment ref="K3" authorId="0" shapeId="0" xr:uid="{00000000-0006-0000-1700-00000A000000}">
      <text>
        <r>
          <rPr>
            <sz val="10"/>
            <color rgb="FF000000"/>
            <rFont val="Verdana"/>
          </rPr>
          <t>Statistics Canada, CANSIM, table 361-0005 http://www5.statcan.gc.ca/cansim/a26?lang=eng&amp;retrLang=eng&amp;id=3610034&amp;&amp;pattern=&amp;stByVal=1&amp;p1=1&amp;p2=31&amp;tabMode=dataTable&amp;csid= Data accessed: 09082017</t>
        </r>
      </text>
    </comment>
    <comment ref="L3" authorId="0" shapeId="0" xr:uid="{00000000-0006-0000-1700-00000B000000}">
      <text>
        <r>
          <rPr>
            <sz val="10"/>
            <color rgb="FF000000"/>
            <rFont val="Verdana"/>
          </rPr>
          <t>Estimate based on average of revenues from 2013 and 2015 as reported by Statistics Canada, CANSIM, table 361-0005 http://www5.statcan.gc.ca/cansim/a26?lang=eng&amp;retrLang=eng&amp;id=3610034&amp;&amp;pattern=&amp;stByVal=1&amp;p1=1&amp;p2=31&amp;tabMode=dataTable&amp;csid= Data accessed: 09082017.</t>
        </r>
      </text>
    </comment>
    <comment ref="M3" authorId="0" shapeId="0" xr:uid="{00000000-0006-0000-1700-00000C000000}">
      <text>
        <r>
          <rPr>
            <sz val="10"/>
            <color rgb="FF000000"/>
            <rFont val="Verdana"/>
          </rPr>
          <t>Statistics Canada, CANSIM, table 361-0005 http://www5.statcan.gc.ca/cansim/a26?lang=eng&amp;retrLang=eng&amp;id=3610034&amp;&amp;pattern=&amp;stByVal=1&amp;p1=1&amp;p2=31&amp;tabMode=dataTable&amp;csid= Data accessed: 09082017</t>
        </r>
      </text>
    </comment>
    <comment ref="N3" authorId="0" shapeId="0" xr:uid="{00000000-0006-0000-1700-00000D000000}">
      <text>
        <r>
          <rPr>
            <sz val="10"/>
            <color rgb="FF000000"/>
            <rFont val="Verdana"/>
          </rPr>
          <t xml:space="preserve">Estimate based on Statistics Canada, CANSIM, table 361-0005 http://www5.statcan.gc.ca/cansim/a26?lang=eng&amp;retrLang=eng&amp;id=3610034&amp;&amp;pattern=&amp;stByVal=1&amp;p1=1&amp;p2=31&amp;tabMode=dataTable&amp;csid= - 7.5% y-o-y decline in line with previous year. </t>
        </r>
      </text>
    </comment>
    <comment ref="E4" authorId="0" shapeId="0" xr:uid="{00000000-0006-0000-1700-00000E000000}">
      <text>
        <r>
          <rPr>
            <sz val="10"/>
            <color rgb="FF000000"/>
            <rFont val="Verdana"/>
          </rPr>
          <t>PWC Global Entertainment and media Outlook, 2009-2013.</t>
        </r>
      </text>
    </comment>
    <comment ref="F4" authorId="0" shapeId="0" xr:uid="{00000000-0006-0000-1700-00000F000000}">
      <text>
        <r>
          <rPr>
            <sz val="10"/>
            <color rgb="FF000000"/>
            <rFont val="Verdana"/>
          </rPr>
          <t>PWC Global Entertainment and media Outlook, 2009-2013.</t>
        </r>
      </text>
    </comment>
    <comment ref="G4" authorId="0" shapeId="0" xr:uid="{00000000-0006-0000-1700-000010000000}">
      <text>
        <r>
          <rPr>
            <sz val="10"/>
            <color rgb="FF000000"/>
            <rFont val="Verdana"/>
          </rPr>
          <t>PWC Global Entertainment and media Outlook, 2012-2016.</t>
        </r>
      </text>
    </comment>
    <comment ref="H4" authorId="0" shapeId="0" xr:uid="{00000000-0006-0000-1700-000011000000}">
      <text>
        <r>
          <rPr>
            <sz val="10"/>
            <color rgb="FF000000"/>
            <rFont val="Verdana"/>
          </rPr>
          <t>PWC Global Entertainment and media Outlook, 2012-2016.</t>
        </r>
      </text>
    </comment>
    <comment ref="I4" authorId="0" shapeId="0" xr:uid="{00000000-0006-0000-1700-000012000000}">
      <text>
        <r>
          <rPr>
            <sz val="10"/>
            <color rgb="FF000000"/>
            <rFont val="Verdana"/>
          </rPr>
          <t>PWC Global Entertainment and media Outlook, 2014-2018.</t>
        </r>
      </text>
    </comment>
    <comment ref="J4" authorId="0" shapeId="0" xr:uid="{00000000-0006-0000-1700-000013000000}">
      <text>
        <r>
          <rPr>
            <sz val="10"/>
            <color rgb="FF000000"/>
            <rFont val="Verdana"/>
          </rPr>
          <t>PWC Global Entertainment and media Outlook, 2014-2018.</t>
        </r>
      </text>
    </comment>
    <comment ref="K4" authorId="0" shapeId="0" xr:uid="{00000000-0006-0000-1700-000014000000}">
      <text>
        <r>
          <rPr>
            <sz val="10"/>
            <color rgb="FF000000"/>
            <rFont val="Verdana"/>
          </rPr>
          <t>estimate based on y-o-y growth rate of 16.4% on baseline data from PWC Global Entertainment and media Outlook, 2014-2018.</t>
        </r>
      </text>
    </comment>
    <comment ref="L4" authorId="0" shapeId="0" xr:uid="{00000000-0006-0000-1700-000015000000}">
      <text>
        <r>
          <rPr>
            <sz val="10"/>
            <color rgb="FF000000"/>
            <rFont val="Verdana"/>
          </rPr>
          <t>estimate based on y-o-y growth rate of 16.4% on baseline data from PWC Global Entertainment and media Outlook, 2014-2018.</t>
        </r>
      </text>
    </comment>
    <comment ref="M4" authorId="0" shapeId="0" xr:uid="{00000000-0006-0000-1700-000016000000}">
      <text>
        <r>
          <rPr>
            <sz val="10"/>
            <color rgb="FF000000"/>
            <rFont val="Verdana"/>
          </rPr>
          <t>estimate based on y-o-y growth rate of 16.4% on baseline data from PWC Global Entertainment and media Outlook, 2014-2018.</t>
        </r>
      </text>
    </comment>
    <comment ref="N4" authorId="0" shapeId="0" xr:uid="{00000000-0006-0000-1700-000017000000}">
      <text>
        <r>
          <rPr>
            <sz val="10"/>
            <color rgb="FF000000"/>
            <rFont val="Verdana"/>
          </rPr>
          <t>Estimate based on year of year growth rate 16.4%.</t>
        </r>
      </text>
    </comment>
    <comment ref="J5" authorId="0" shapeId="0" xr:uid="{00000000-0006-0000-1700-000018000000}">
      <text>
        <r>
          <rPr>
            <sz val="10"/>
            <color rgb="FF000000"/>
            <rFont val="Verdana"/>
          </rPr>
          <t>Socan 2015 AR p.8. 
http://socanannualreport.ca/wp-content/uploads/2016/06/8681_SOCAN_AR_ENG_V5.pdf</t>
        </r>
      </text>
    </comment>
    <comment ref="K5" authorId="0" shapeId="0" xr:uid="{00000000-0006-0000-1700-000019000000}">
      <text>
        <r>
          <rPr>
            <sz val="10"/>
            <color rgb="FF000000"/>
            <rFont val="Verdana"/>
          </rPr>
          <t>Socan 2015 AR p.8. 
http://socanannualreport.ca/wp-content/uploads/2016/06/8681_SOCAN_AR_ENG_V5.pdf</t>
        </r>
      </text>
    </comment>
    <comment ref="L5" authorId="0" shapeId="0" xr:uid="{00000000-0006-0000-1700-00001A000000}">
      <text>
        <r>
          <rPr>
            <sz val="10"/>
            <color rgb="FF000000"/>
            <rFont val="Verdana"/>
          </rPr>
          <t>Socan 2015 AR p.8. 
http://socanannualreport.ca/wp-content/uploads/2016/06/8681_SOCAN_AR_ENG_V5.pdf</t>
        </r>
      </text>
    </comment>
    <comment ref="M5" authorId="0" shapeId="0" xr:uid="{00000000-0006-0000-1700-00001B000000}">
      <text>
        <r>
          <rPr>
            <sz val="10"/>
            <color rgb="FF000000"/>
            <rFont val="Verdana"/>
          </rPr>
          <t>Socan 2015 AR p.8. 
http://socanannualreport.ca/wp-content/uploads/2016/06/8681_SOCAN_AR_ENG_V5.pdf</t>
        </r>
      </text>
    </comment>
    <comment ref="N5" authorId="0" shapeId="0" xr:uid="{00000000-0006-0000-1700-00001C000000}">
      <text>
        <r>
          <rPr>
            <sz val="10"/>
            <color rgb="FF000000"/>
            <rFont val="Verdana"/>
          </rPr>
          <t>Socan AR 2016, p. 7. http://socanannualreport.ca/wp-content/uploads/2017/06/8773_SOCAN_Annual_Report_Print_V2_ENG.pdf</t>
        </r>
      </text>
    </comment>
    <comment ref="H6" authorId="0" shapeId="0" xr:uid="{00000000-0006-0000-1700-00001D000000}">
      <text>
        <r>
          <rPr>
            <sz val="10"/>
            <color rgb="FF000000"/>
            <rFont val="Verdana"/>
          </rPr>
          <t>PWC Global Entertainment and media Outlook, 2014-2018.</t>
        </r>
      </text>
    </comment>
    <comment ref="I6" authorId="0" shapeId="0" xr:uid="{00000000-0006-0000-1700-00001E000000}">
      <text>
        <r>
          <rPr>
            <sz val="10"/>
            <color rgb="FF000000"/>
            <rFont val="Verdana"/>
          </rPr>
          <t>PWC Global Entertainment and media Outlook, 2014-2018.</t>
        </r>
      </text>
    </comment>
    <comment ref="J6" authorId="0" shapeId="0" xr:uid="{00000000-0006-0000-1700-00001F000000}">
      <text>
        <r>
          <rPr>
            <sz val="10"/>
            <color rgb="FF000000"/>
            <rFont val="Verdana"/>
          </rPr>
          <t>PWC Global Entertainment and media Outlook, 2014-2018.</t>
        </r>
      </text>
    </comment>
    <comment ref="K6" authorId="0" shapeId="0" xr:uid="{00000000-0006-0000-1700-000020000000}">
      <text>
        <r>
          <rPr>
            <sz val="10"/>
            <color rgb="FF000000"/>
            <rFont val="Verdana"/>
          </rPr>
          <t>PWC Global Entertainment and media Outlook, 2014-2018.</t>
        </r>
      </text>
    </comment>
    <comment ref="L6" authorId="0" shapeId="0" xr:uid="{00000000-0006-0000-1700-000021000000}">
      <text>
        <r>
          <rPr>
            <sz val="10"/>
            <color rgb="FF000000"/>
            <rFont val="Verdana"/>
          </rPr>
          <t xml:space="preserve">Estimated based on 2013 data from PWC Global Entertainment and media Outlook, 2014-2018 +2.23% y-o-y growth based on previous year growth rate. </t>
        </r>
      </text>
    </comment>
    <comment ref="M6" authorId="0" shapeId="0" xr:uid="{00000000-0006-0000-1700-000022000000}">
      <text>
        <r>
          <rPr>
            <sz val="10"/>
            <color rgb="FF000000"/>
            <rFont val="Verdana"/>
          </rPr>
          <t xml:space="preserve">Estimated based on 2013 data from PWC Global Entertainment and media Outlook, 2014-2018 +2.23% y-o-y growth based on previous year growth rate. </t>
        </r>
      </text>
    </comment>
    <comment ref="N6" authorId="0" shapeId="0" xr:uid="{00000000-0006-0000-1700-000023000000}">
      <text>
        <r>
          <rPr>
            <sz val="10"/>
            <color rgb="FF000000"/>
            <rFont val="Verdana"/>
          </rPr>
          <t xml:space="preserve">Estimate based on year over year growth rate of 2.2%.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authors>
  <commentList>
    <comment ref="J19" authorId="0" shapeId="0" xr:uid="{00000000-0006-0000-1900-000001000000}">
      <text>
        <r>
          <rPr>
            <sz val="10"/>
            <color rgb="FF000000"/>
            <rFont val="Verdana"/>
          </rPr>
          <t xml:space="preserve">Experien Hitwise Canada online's results from Jan-Feb 2013 and June 2014. </t>
        </r>
      </text>
    </comment>
    <comment ref="K19" authorId="0" shapeId="0" xr:uid="{00000000-0006-0000-1900-000002000000}">
      <text>
        <r>
          <rPr>
            <sz val="10"/>
            <color rgb="FF000000"/>
            <rFont val="Verdana"/>
          </rPr>
          <t>Experien Hitwise Canada results from July 2015. http://www.experian.com/marketing-services/online-trends-canada.html</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authors>
  <commentList>
    <comment ref="L3" authorId="0" shapeId="0" xr:uid="{00000000-0006-0000-1A00-000001000000}">
      <text>
        <r>
          <rPr>
            <sz val="10"/>
            <color rgb="FF000000"/>
            <rFont val="Verdana"/>
          </rPr>
          <t>Include MS Edge.</t>
        </r>
      </text>
    </comment>
    <comment ref="B56" authorId="0" shapeId="0" xr:uid="{00000000-0006-0000-1A00-000002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2015, pp. 24-27) * 9.1%. That result ($2441.6M) is then multiplied by .77 given that internet advertising spending in Canada is less than in the US by this factor.</t>
        </r>
      </text>
    </comment>
    <comment ref="D56" authorId="0" shapeId="0" xr:uid="{00000000-0006-0000-1A00-000003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2015, pp. 24-27) * 9.1%. That result ($2820.9M) is then multiplied by .77 given that internet advertising spending in Canada is less than in the US by this factor.</t>
        </r>
      </text>
    </comment>
    <comment ref="F56" authorId="0" shapeId="0" xr:uid="{00000000-0006-0000-1A00-000004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2016, pp. 24-27) * 9.1%. That result ($3,395.2M) is then multiplied by .77 given that internet advertising spending in Canada is less than in the US by this factor.</t>
        </r>
      </text>
    </comment>
    <comment ref="B57" authorId="0" shapeId="0" xr:uid="{00000000-0006-0000-1A00-000005000000}">
      <text>
        <r>
          <rPr>
            <sz val="10"/>
            <color rgb="FF000000"/>
            <rFont val="Verdana"/>
          </rPr>
          <t>Based on average of 18.7 million Canadian Facebook users in 2014 multiplied by ARPU of USD $28.68/year (converted to CDN$ at rate of 1.11 based on average annual exchange rate as per Bank of Canada currency converter online tool). This result is then multiplied by .77 given that internet advertising spending in Canada is less than in the US by this factor. Facebook's Annual Report 2014, pp. 35-37.</t>
        </r>
      </text>
    </comment>
    <comment ref="D57" authorId="0" shapeId="0" xr:uid="{00000000-0006-0000-1A00-000006000000}">
      <text>
        <r>
          <rPr>
            <sz val="10"/>
            <color rgb="FF000000"/>
            <rFont val="Verdana"/>
          </rPr>
          <t>Based on average of 19.5 million Canadian Facebook users in 2015 multiplied by Facebook's reported ARPU of USD $42/year (converted to CDN$ at rate of 1.275 based on average annual exchange rate as per Bank of Canada currency converter online tool). That result ($1046.5M) is then multiplied by .77 given that internet advertising spending in Canada is less than in the US by this factor. Facebook's Annual Report 2016, pp. 35-37.</t>
        </r>
      </text>
    </comment>
    <comment ref="F57" authorId="0" shapeId="0" xr:uid="{00000000-0006-0000-1A00-000007000000}">
      <text>
        <r>
          <rPr>
            <sz val="10"/>
            <color rgb="FF000000"/>
            <rFont val="Verdana"/>
          </rPr>
          <t>Based on average of 20.7 million Canadian Facebook users in 2015 multiplied by ARPU of USD $$62.23/year (converted to CDN$ at rate of 1.325based on average annual exchange rate as per Bank of Canada currency converter online tool) (Facebook's Annual Report 2016, pp. 35-37). This result is then multiplied by .77 given that internet advertising spending in Canada is less than in the US by this factor.</t>
        </r>
      </text>
    </comment>
    <comment ref="F59" authorId="0" shapeId="0" xr:uid="{00000000-0006-0000-1A00-000008000000}">
      <text>
        <r>
          <rPr>
            <sz val="10"/>
            <color rgb="FF000000"/>
            <rFont val="Verdana"/>
          </rPr>
          <t>Torstar, AR 2016, p. 16. Digital $ now equally 18% of Torstar's total segment revenue.</t>
        </r>
      </text>
    </comment>
    <comment ref="B60" authorId="0" shapeId="0" xr:uid="{00000000-0006-0000-1A00-000009000000}">
      <text>
        <r>
          <rPr>
            <sz val="10"/>
            <color rgb="FF000000"/>
            <rFont val="Verdana"/>
          </rPr>
          <t>Estimate based on average of digital revenues for Canadian TV services of 4%, according to TVB. See https://drive.google.com/open?id=0B3WCF51KmyImVFcyRXN0U3BoX2s</t>
        </r>
      </text>
    </comment>
    <comment ref="D60" authorId="0" shapeId="0" xr:uid="{00000000-0006-0000-1A00-00000A000000}">
      <text>
        <r>
          <rPr>
            <sz val="10"/>
            <color rgb="FF000000"/>
            <rFont val="Verdana"/>
          </rPr>
          <t>Estimate based on average of digital revenues for Canadian TV services of 4.5%, according to TVB. See https://drive.google.com/open?id=0B3WCF51KmyImVFcyRXN0U3BoX2s</t>
        </r>
      </text>
    </comment>
    <comment ref="F60" authorId="0" shapeId="0" xr:uid="{00000000-0006-0000-1A00-00000B000000}">
      <text>
        <r>
          <rPr>
            <sz val="10"/>
            <color rgb="FF000000"/>
            <rFont val="Verdana"/>
          </rPr>
          <t>Estimate based on average of digital revenues for Canadian TV services of 5%, according to TVB. See https://drive.google.com/open?id=0B3WCF51KmyImVFcyRXN0U3BoX2s</t>
        </r>
      </text>
    </comment>
    <comment ref="F61" authorId="0" shapeId="0" xr:uid="{00000000-0006-0000-1A00-00000C000000}">
      <text>
        <r>
          <rPr>
            <sz val="10"/>
            <color rgb="FF000000"/>
            <rFont val="Verdana"/>
          </rPr>
          <t xml:space="preserve">Postmedia, AR 2016, p. 19. </t>
        </r>
      </text>
    </comment>
    <comment ref="B62" authorId="0" shapeId="0" xr:uid="{00000000-0006-0000-1A00-00000D000000}">
      <text>
        <r>
          <rPr>
            <sz val="10"/>
            <color rgb="FF000000"/>
            <rFont val="Verdana"/>
          </rPr>
          <t>Estimate is based on CDN population as proportion of US population (9.1%), ie. CDN $ = Twittter US revenues ($1,440 million) * % attributable to internet advertising (~90% of revenue from advertising, 10% from other, in recent years, with latter category growing) (Twitter, AR 2015, pp. 39, 42) * 9.1%. That result is then multiplied by .77 given that internet advertising spending in Canada is less than in the US by this factor.</t>
        </r>
      </text>
    </comment>
    <comment ref="D62" authorId="0" shapeId="0" xr:uid="{00000000-0006-0000-1A00-00000E000000}">
      <text>
        <r>
          <rPr>
            <sz val="10"/>
            <color rgb="FF000000"/>
            <rFont val="Verdana"/>
          </rPr>
          <t>Estimate is based on CDN population as proportion of US population (9.1%), ie. CDN $ = Twittter US revenues ($1,440 million) * % attributable to internet advertising (~90% of revenue from advertising, 10% from other, in recent years, with latter category growing) (Twitter, AR 2015, pp. 39, 42) * 9.1%. That result is then multiplied by .77 given that internet advertising spending in Canada is less than in the US by this factor.</t>
        </r>
      </text>
    </comment>
    <comment ref="F62" authorId="0" shapeId="0" xr:uid="{00000000-0006-0000-1A00-00000F000000}">
      <text>
        <r>
          <rPr>
            <sz val="10"/>
            <color rgb="FF000000"/>
            <rFont val="Verdana"/>
          </rPr>
          <t>Estimate is based on CDN population as proportion of US population (9.1%), ie. CDN $ = Twittter US revenues ($1,560 million) * % attributable to internet advertising (~90% of revenue from advertising, 10% from other, in recent years, with latter category growing) (Twitter, AR 2016, pp. 40, 43) * 9.1%. That result is then multiplied by .77 given that internet advertising spending in Canada is less than in the US by this factor.</t>
        </r>
      </text>
    </comment>
    <comment ref="B63" authorId="0" shapeId="0" xr:uid="{00000000-0006-0000-1A00-000010000000}">
      <text>
        <r>
          <rPr>
            <sz val="10"/>
            <color rgb="FF000000"/>
            <rFont val="Verdana"/>
          </rPr>
          <t>Pelmorex has about $100 million in annual revenue. http://www.canadianbusiness.com/innovation/weather-network-big-data-consumer-behaviour/. In 2015, $42.7 million came from the specialty TV service, the Weather Network. The remainder has been included in this category. http://crtc.gc.ca/eng/publications/reports/BrAnalysis/psp2015/individual/ipsp2015.xlsx</t>
        </r>
      </text>
    </comment>
    <comment ref="D63" authorId="0" shapeId="0" xr:uid="{00000000-0006-0000-1A00-000011000000}">
      <text>
        <r>
          <rPr>
            <sz val="10"/>
            <color rgb="FF000000"/>
            <rFont val="Verdana"/>
          </rPr>
          <t>Pelmorex has about $100 million in annual revenue. http://www.canadianbusiness.com/innovation/weather-network-big-data-consumer-behaviour/. In 2015, $42.7 million came from the specialty TV service, the Weather Network. The remainder has been included in this category. http://crtc.gc.ca/eng/publications/reports/BrAnalysis/psp2015/individual/ipsp2015.xlsx</t>
        </r>
      </text>
    </comment>
    <comment ref="F63" authorId="0" shapeId="0" xr:uid="{00000000-0006-0000-1A00-000012000000}">
      <text>
        <r>
          <rPr>
            <sz val="10"/>
            <color rgb="FF000000"/>
            <rFont val="Verdana"/>
          </rPr>
          <t>70% of 2016 revenue was from web and mobile platforms; broadcasting accounts for most of the rest. 
https://www.theglobeandmail.com/report-on-business/sam-sebastian-exits-google-canada-named-president-and-ceo-of-pelmorex/article35799847/</t>
        </r>
      </text>
    </comment>
    <comment ref="B64" authorId="0" shapeId="0" xr:uid="{00000000-0006-0000-1A00-000013000000}">
      <text>
        <r>
          <rPr>
            <sz val="10"/>
            <color rgb="FF000000"/>
            <rFont val="Verdana"/>
          </rPr>
          <t>Estimate based on average of digital revenues for Canadian TV services of 4%, according to TVB. See https://drive.google.com/open?id=0B3WCF51KmyImVFcyRXN0U3BoX2s</t>
        </r>
      </text>
    </comment>
    <comment ref="D64" authorId="0" shapeId="0" xr:uid="{00000000-0006-0000-1A00-000014000000}">
      <text>
        <r>
          <rPr>
            <sz val="10"/>
            <color rgb="FF000000"/>
            <rFont val="Verdana"/>
          </rPr>
          <t>Estimate based on average of digital revenues for Canadian TV services of 4.5%, according to TVB. See https://drive.google.com/open?id=0B3WCF51KmyImVFcyRXN0U3BoX2s</t>
        </r>
      </text>
    </comment>
    <comment ref="F64" authorId="0" shapeId="0" xr:uid="{00000000-0006-0000-1A00-000015000000}">
      <text>
        <r>
          <rPr>
            <sz val="10"/>
            <color rgb="FF000000"/>
            <rFont val="Verdana"/>
          </rPr>
          <t>Estimate based on average of digital revenues for Canadian TV services of 5%, according to TVB. See https://drive.google.com/open?id=0B3WCF51KmyImVFcyRXN0U3BoX2s</t>
        </r>
      </text>
    </comment>
    <comment ref="B65" authorId="0" shapeId="0" xr:uid="{00000000-0006-0000-1A00-000016000000}">
      <text>
        <r>
          <rPr>
            <sz val="10"/>
            <color rgb="FF000000"/>
            <rFont val="Verdana"/>
          </rPr>
          <t>Estimate based on average of digital revenues comprising 9% of total newspaper revenues, according to Newspaper Canada data. See Table 7 in the Growth of the Network Media Economy in Canada, 1984-2015 http://www.cmcrp.org/wp-content/uploads/2016/10/Growth_of_the_Network_Media_Economy_in_Canada_1984-2015_Final.pdf.</t>
        </r>
      </text>
    </comment>
    <comment ref="D65" authorId="0" shapeId="0" xr:uid="{00000000-0006-0000-1A00-000017000000}">
      <text>
        <r>
          <rPr>
            <sz val="10"/>
            <color rgb="FF000000"/>
            <rFont val="Verdana"/>
          </rPr>
          <t>Estimate based on average of digital revenues comprising 9% of total newspaper revenues, according to Newspaper Canada data. See Table 7 in the Growth of the Network Media Economy in Canada, 1984-2015 http://www.cmcrp.org/wp-content/uploads/2016/10/Growth_of_the_Network_Media_Economy_in_Canada_1984-2015_Final.pdf.</t>
        </r>
      </text>
    </comment>
    <comment ref="F65" authorId="0" shapeId="0" xr:uid="{00000000-0006-0000-1A00-000018000000}">
      <text>
        <r>
          <rPr>
            <sz val="10"/>
            <color rgb="FF000000"/>
            <rFont val="Verdana"/>
          </rPr>
          <t>Estimate based on average of digital revenues for Canadian TV services of 5% and 9% of newspaper revenues, according to TVB and Newspaper Canada data, respectively. See Table 7 in the Growth of the Network Media Economy in Canada, 1984-2015 http://www.cmcrp.org/wp-content/uploads/2016/10/Growth_of_the_Network_Media_Economy_in_Canada_1984-2015_Final.pdf.</t>
        </r>
      </text>
    </comment>
    <comment ref="B66" authorId="0" shapeId="0" xr:uid="{00000000-0006-0000-1A00-000019000000}">
      <text>
        <r>
          <rPr>
            <sz val="10"/>
            <color rgb="FF000000"/>
            <rFont val="Verdana"/>
          </rPr>
          <t xml:space="preserve">Estimate based on (1) CBC 2015 internet advertising revenue as reported @ http://www.cbc.radio-canada.ca/en/media-centre/2016/11/21/ and (2) statements in CBC's 2016 Annual Report that internet advertising growing consistent with the general rate of growth for internet advertising as reported by IAB, i.e. 21.4%
</t>
        </r>
      </text>
    </comment>
    <comment ref="D66" authorId="0" shapeId="0" xr:uid="{00000000-0006-0000-1A00-00001A000000}">
      <text>
        <r>
          <rPr>
            <sz val="10"/>
            <color rgb="FF000000"/>
            <rFont val="Verdana"/>
          </rPr>
          <t>Lacroix, President of the CBC, Letter to the Standing Committee on Canadian Heritage: Limiting access to the digital public space is not in the public interest. http://www.cbc.radio-canada.ca/en/media-centre/2016/11/21/</t>
        </r>
      </text>
    </comment>
    <comment ref="F66" authorId="0" shapeId="0" xr:uid="{00000000-0006-0000-1A00-00001B000000}">
      <text>
        <r>
          <rPr>
            <sz val="10"/>
            <color rgb="FF000000"/>
            <rFont val="Verdana"/>
          </rPr>
          <t xml:space="preserve">Estimate based on (1) CBC 2015 internet advertising revenue as reported @ http://www.cbc.radio-canada.ca/en/media-centre/2016/11/21/ and (2) statements in CBC's 2016 Annual Report that internet advertising growing consistent with the general rate of growth for internet advertising as reported by IAB. </t>
        </r>
      </text>
    </comment>
    <comment ref="B67" authorId="0" shapeId="0" xr:uid="{00000000-0006-0000-1A00-00001C000000}">
      <text>
        <r>
          <rPr>
            <sz val="10"/>
            <color rgb="FF000000"/>
            <rFont val="Verdana"/>
          </rPr>
          <t>Estimate based on average of digital revenues comprising 9% of total newspaper revenues, according to Newspaper Canada data. See Table 7 in the Growth of the Network Media Economy in Canada, 1984-2015 http://www.cmcrp.org/wp-content/uploads/2016/10/Growth_of_the_Network_Media_Economy_in_Canada_1984-2015_Final.pdf.</t>
        </r>
      </text>
    </comment>
    <comment ref="D67" authorId="0" shapeId="0" xr:uid="{00000000-0006-0000-1A00-00001D000000}">
      <text>
        <r>
          <rPr>
            <sz val="10"/>
            <color rgb="FF000000"/>
            <rFont val="Verdana"/>
          </rPr>
          <t>Estimate based on average of digital revenues comprising 9% of total newspaper revenues, according to Newspaper Canada data. See Table 7 in the Growth of the Network Media Economy in Canada, 1984-2015 http://www.cmcrp.org/wp-content/uploads/2016/10/Growth_of_the_Network_Media_Economy_in_Canada_1984-2015_Final.pdf.</t>
        </r>
      </text>
    </comment>
    <comment ref="F67" authorId="0" shapeId="0" xr:uid="{00000000-0006-0000-1A00-00001E000000}">
      <text>
        <r>
          <rPr>
            <sz val="10"/>
            <color rgb="FF000000"/>
            <rFont val="Verdana"/>
          </rPr>
          <t>Estimate based on average of digital revenues comprising 9% of total newspaper revenues, according to Newspaper Canada data. See Table 7 in the Growth of the Network Media Economy in Canada, 1984-2015 http://www.cmcrp.org/wp-content/uploads/2016/10/Growth_of_the_Network_Media_Economy_in_Canada_1984-2015_Final.pdf.</t>
        </r>
      </text>
    </comment>
    <comment ref="B68" authorId="0" shapeId="0" xr:uid="{00000000-0006-0000-1A00-00001F000000}">
      <text>
        <r>
          <rPr>
            <sz val="10"/>
            <color rgb="FF000000"/>
            <rFont val="Verdana"/>
          </rPr>
          <t>Estimate based on average of digital revenues for Canadian TV services of 4%, according to TVB, and 9% for newspapers. See https://drive.google.com/open?id=0B3WCF51KmyImVFcyRXN0U3BoX2s</t>
        </r>
      </text>
    </comment>
    <comment ref="D68" authorId="0" shapeId="0" xr:uid="{00000000-0006-0000-1A00-000020000000}">
      <text>
        <r>
          <rPr>
            <sz val="10"/>
            <color rgb="FF000000"/>
            <rFont val="Verdana"/>
          </rPr>
          <t>Estimate based on average of digital revenues for Canadian TV services of 4.5%, according to TVB. See https://drive.google.com/open?id=0B3WCF51KmyImVFcyRXN0U3BoX2s</t>
        </r>
      </text>
    </comment>
    <comment ref="F68" authorId="0" shapeId="0" xr:uid="{00000000-0006-0000-1A00-000021000000}">
      <text>
        <r>
          <rPr>
            <sz val="10"/>
            <color rgb="FF000000"/>
            <rFont val="Verdana"/>
          </rPr>
          <t>Estimate based on average of digital revenues for Canadian TV services of 5%, according to TVB. See https://drive.google.com/open?id=0B3WCF51KmyImVFcyRXN0U3BoX2s</t>
        </r>
      </text>
    </comment>
    <comment ref="B69" authorId="0" shapeId="0" xr:uid="{00000000-0006-0000-1A00-000022000000}">
      <text>
        <r>
          <rPr>
            <sz val="10"/>
            <color rgb="FF000000"/>
            <rFont val="Verdana"/>
          </rPr>
          <t>Estimate based on average of digital revenues comprising 9% of total newspaper revenues, according to Newspaper Canada data. See Table 7 in the Growth of the Network Media Economy in Canada, 1984-2015 http://www.cmcrp.org/wp-content/uploads/2016/10/Growth_of_the_Network_Media_Economy_in_Canada_1984-2015_Final.pdf.</t>
        </r>
      </text>
    </comment>
    <comment ref="D69" authorId="0" shapeId="0" xr:uid="{00000000-0006-0000-1A00-000023000000}">
      <text>
        <r>
          <rPr>
            <sz val="10"/>
            <color rgb="FF000000"/>
            <rFont val="Verdana"/>
          </rPr>
          <t>Estimate based on average of digital revenues comprising 9% of total newspaper revenues, according to Newspaper Canada data. See Table 7 in the Growth of the Network Media Economy in Canada, 1984-2015 http://www.cmcrp.org/wp-content/uploads/2016/10/Growth_of_the_Network_Media_Economy_in_Canada_1984-2015_Final.pdf.</t>
        </r>
      </text>
    </comment>
    <comment ref="F69" authorId="0" shapeId="0" xr:uid="{00000000-0006-0000-1A00-000024000000}">
      <text>
        <r>
          <rPr>
            <sz val="10"/>
            <color rgb="FF000000"/>
            <rFont val="Verdana"/>
          </rPr>
          <t>Estimate based on average of digital revenues comprising 9% of total newspaper revenues, according to Newspaper Canada data. See Table 7 in the Growth of the Network Media Economy in Canada, 1984-2015 http://www.cmcrp.org/wp-content/uploads/2016/10/Growth_of_the_Network_Media_Economy_in_Canada_1984-2015_Final.pdf.</t>
        </r>
      </text>
    </comment>
    <comment ref="D70" authorId="0" shapeId="0" xr:uid="{00000000-0006-0000-1A00-000025000000}">
      <text>
        <r>
          <rPr>
            <sz val="10"/>
            <color rgb="FF000000"/>
            <rFont val="Verdana"/>
          </rPr>
          <t>Estimate based on average of digital revenues comprising 9% of total newspaper revenues, according to Newspaper Canada data. See Table 7 in the Growth of the Network Media Economy in Canada, 1984-2015 http://www.cmcrp.org/wp-content/uploads/2016/10/Growth_of_the_Network_Media_Economy_in_Canada_1984-2015_Final.pdf.</t>
        </r>
      </text>
    </comment>
    <comment ref="F72" authorId="0" shapeId="0" xr:uid="{00000000-0006-0000-1A00-000026000000}">
      <text>
        <r>
          <rPr>
            <sz val="10"/>
            <color rgb="FF000000"/>
            <rFont val="Verdana"/>
          </rPr>
          <t xml:space="preserve">Iab.canada 2016 Actual + 2017 Estimated Internet Ad Revenue. http://iabcanada.com/annual-internet-advertising-revenue-reports/, p. 8. </t>
        </r>
      </text>
    </comment>
    <comment ref="B79" authorId="0" shapeId="0" xr:uid="{00000000-0006-0000-1A00-000027000000}">
      <text>
        <r>
          <rPr>
            <sz val="10"/>
            <color rgb="FF000000"/>
            <rFont val="Verdana"/>
          </rPr>
          <t>Yellow Pages has migrated from publishing phone books to online directories, Google Adwords, online ad management and search engine optimization. I have estimated that 1/4 of it's "digital revenues" are from the specific category of "internet advertising revenue". It's 2014 "digital revenue" was $442.8 million. Yellow Pages Annual Report, p. 3. https://corporate.yp.ca/media/filer_public/ff/ae/ffaec6e6-b9d2-4ad3-bceb-47f4ce0924e8/yellow_pages_limited_2016_annual_report.pdf</t>
        </r>
      </text>
    </comment>
    <comment ref="D79" authorId="0" shapeId="0" xr:uid="{00000000-0006-0000-1A00-000028000000}">
      <text>
        <r>
          <rPr>
            <sz val="10"/>
            <color rgb="FF000000"/>
            <rFont val="Verdana"/>
          </rPr>
          <t>Yellow Pages has migrated from publishing phone books to online directories, Google Adwords, online ad management and search engine optimization. I have estimated that 1/4 of it's "digital revenues" are from the specific category of "internet advertising revenue". It's 2015"digital revenue" was $486.3 million. Yellow Pages Annual Report, p. 3. https://corporate.yp.ca/media/filer_public/ff/ae/ffaec6e6-b9d2-4ad3-bceb-47f4ce0924e8/yellow_pages_limited_2016_annual_report.pdf</t>
        </r>
      </text>
    </comment>
    <comment ref="F79" authorId="0" shapeId="0" xr:uid="{00000000-0006-0000-1A00-000029000000}">
      <text>
        <r>
          <rPr>
            <sz val="10"/>
            <color rgb="FF000000"/>
            <rFont val="Verdana"/>
          </rPr>
          <t>Yellow Pages has migrated from publishing phone books to online directories, Google Adwords, online ad management and search engine optimization. I have estimated that 1/4 of it's "digital revenues" are from the specific category of "internet advertising revenue". It's 2016 "digital revenue" was $555 million. Yellow Pages Annual Report, p. 3. https://corporate.yp.ca/media/filer_public/ff/ae/ffaec6e6-b9d2-4ad3-bceb-47f4ce0924e8/yellow_pages_limited_2016_annual_report.pdf</t>
        </r>
      </text>
    </comment>
    <comment ref="B83" authorId="0" shapeId="0" xr:uid="{00000000-0006-0000-1A00-00002A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2015, pp. 24-27) * 9.1%. That result ($2441.6M) is then multiplied by .77 given that internet advertising spending in Canada is less than in the US by this factor.</t>
        </r>
      </text>
    </comment>
    <comment ref="D83" authorId="0" shapeId="0" xr:uid="{00000000-0006-0000-1A00-00002B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2015, pp. 24-27) * 9.1%. That result ($2820.9M) is then multiplied by .77 given that internet advertising spending in Canada is less than in the US by this factor.</t>
        </r>
      </text>
    </comment>
    <comment ref="F83" authorId="0" shapeId="0" xr:uid="{00000000-0006-0000-1A00-00002C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2016, pp. 24-27) * 9.1%. That result ($3,395.2M) is then multiplied by .77 given that internet advertising spending in Canada is less than in the US by this factor.</t>
        </r>
      </text>
    </comment>
    <comment ref="B84" authorId="0" shapeId="0" xr:uid="{00000000-0006-0000-1A00-00002D000000}">
      <text>
        <r>
          <rPr>
            <sz val="10"/>
            <color rgb="FF000000"/>
            <rFont val="Verdana"/>
          </rPr>
          <t>Based on average of 18.7 million Canadian Facebook users in 2014 multiplied by ARPU of USD $28.68/year (converted to CDN$ at rate of 1.11 based on average annual exchange rate as per Bank of Canada currency converter online tool). This result is then multiplied by .77 given that internet advertising spending in Canada is less than in the US by this factor. Facebook's Annual Report 2014, pp. 35-37.</t>
        </r>
      </text>
    </comment>
    <comment ref="D84" authorId="0" shapeId="0" xr:uid="{00000000-0006-0000-1A00-00002E000000}">
      <text>
        <r>
          <rPr>
            <sz val="10"/>
            <color rgb="FF000000"/>
            <rFont val="Verdana"/>
          </rPr>
          <t>Based on average of 19.5 million Canadian Facebook users in 2015 multiplied by Facebook's reported ARPU of USD $42/year (converted to CDN$ at rate of 1.275 based on average annual exchange rate as per Bank of Canada currency converter online tool). That result ($1046.5M) is then multiplied by .77 given that internet advertising spending in Canada is less than in the US by this factor. Facebook's Annual Report 2016, pp. 35-37.</t>
        </r>
      </text>
    </comment>
    <comment ref="F84" authorId="0" shapeId="0" xr:uid="{00000000-0006-0000-1A00-00002F000000}">
      <text>
        <r>
          <rPr>
            <sz val="10"/>
            <color rgb="FF000000"/>
            <rFont val="Verdana"/>
          </rPr>
          <t>Based on average of 20.7 million Canadian Facebook users in 2015 multiplied by ARPU of USD $$62.23/year (converted to CDN$ at rate of 1.325based on average annual exchange rate as per Bank of Canada currency converter online tool) (Facebook's Annual Report 2016, pp. 35-37). This result is then multiplied by .77 given that internet advertising spending in Canada is less than in the US by this factor.</t>
        </r>
      </text>
    </comment>
    <comment ref="F85" authorId="0" shapeId="0" xr:uid="{00000000-0006-0000-1A00-000030000000}">
      <text>
        <r>
          <rPr>
            <sz val="10"/>
            <color rgb="FF000000"/>
            <rFont val="Verdana"/>
          </rPr>
          <t xml:space="preserve">Iab.canada 2016 Actual + 2017 Estimated Internet Ad Revenue. http://iabcanada.com/annual-internet-advertising-revenue-reports/, p. 8.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
  </authors>
  <commentList>
    <comment ref="AT2" authorId="0" shapeId="0" xr:uid="{00000000-0006-0000-1B00-000001000000}">
      <text>
        <r>
          <rPr>
            <sz val="10"/>
            <color rgb="FF000000"/>
            <rFont val="Verdana"/>
          </rPr>
          <t>LR:
BCE Annual Report, 2000 p.20</t>
        </r>
      </text>
    </comment>
    <comment ref="AX2" authorId="0" shapeId="0" xr:uid="{00000000-0006-0000-1B00-000002000000}">
      <text>
        <r>
          <rPr>
            <sz val="10"/>
            <color rgb="FF000000"/>
            <rFont val="Verdana"/>
          </rPr>
          <t xml:space="preserve">Dwayne Winseck:
BCE Annual Report 2000, p. 24. Newspaper revenue is residual after revenues for Bell Globemedia TV operations (CTV and pay/specialty channels) are accounted for. </t>
        </r>
      </text>
    </comment>
    <comment ref="BE2" authorId="0" shapeId="0" xr:uid="{00000000-0006-0000-1B00-000003000000}">
      <text>
        <r>
          <rPr>
            <sz val="10"/>
            <color rgb="FF000000"/>
            <rFont val="Verdana"/>
          </rPr>
          <t>LR:
BCE Annual Report, 2004, p.56</t>
        </r>
      </text>
    </comment>
    <comment ref="BF2" authorId="0" shapeId="0" xr:uid="{00000000-0006-0000-1B00-000004000000}">
      <text>
        <r>
          <rPr>
            <sz val="10"/>
            <color rgb="FF000000"/>
            <rFont val="Verdana"/>
          </rPr>
          <t>LR:
BCE Annual Report 2004, p.56</t>
        </r>
      </text>
    </comment>
    <comment ref="CD2" authorId="0" shapeId="0" xr:uid="{00000000-0006-0000-1B00-000005000000}">
      <text>
        <r>
          <rPr>
            <sz val="10"/>
            <color rgb="FF000000"/>
            <rFont val="Verdana"/>
          </rPr>
          <t>LR:
BCE Annual Report 2010, p44</t>
        </r>
      </text>
    </comment>
    <comment ref="EI2" authorId="0" shapeId="0" xr:uid="{00000000-0006-0000-1B00-000006000000}">
      <text>
        <r>
          <rPr>
            <sz val="10"/>
            <color rgb="FF000000"/>
            <rFont val="Verdana"/>
          </rPr>
          <t>Estimate based on average of digital revenues for Canadian TV services of 4%, according to TVB. See https://drive.google.com/open?id=0B3WCF51KmyImVFcyRXN0U3BoX2s</t>
        </r>
      </text>
    </comment>
    <comment ref="EV2" authorId="0" shapeId="0" xr:uid="{00000000-0006-0000-1B00-000007000000}">
      <text>
        <r>
          <rPr>
            <sz val="10"/>
            <color rgb="FF000000"/>
            <rFont val="Verdana"/>
          </rPr>
          <t>Estimate based on average of digital revenues for Canadian TV services of 4.5%, according to TVB. See https://drive.google.com/open?id=0B3WCF51KmyImVFcyRXN0U3BoX2s</t>
        </r>
      </text>
    </comment>
    <comment ref="EW2" authorId="0" shapeId="0" xr:uid="{00000000-0006-0000-1B00-000008000000}">
      <text>
        <r>
          <rPr>
            <sz val="10"/>
            <color rgb="FF000000"/>
            <rFont val="Verdana"/>
          </rPr>
          <t>Estimate based on Bell stated subscriber base for CraveTV of 730k as of August 2015 and 1 million as of November 2016. This is similar to Shomi, the joint venture between Rogers and Shaw, that was closed down in 2016, thus the latter's revenues are used as a proxy for CraveTV https://www.thestar.com/business/2016/11/03/bce-third-quarter-profit-up-as-bell-wireless-revenues-rise.html. http://mobilesyrup.com/2016/11/28/shaw-spent-182-million-on-shomi-in-2016-only-made-46-million/</t>
        </r>
      </text>
    </comment>
    <comment ref="FI2" authorId="0" shapeId="0" xr:uid="{00000000-0006-0000-1B00-000009000000}">
      <text>
        <r>
          <rPr>
            <sz val="10"/>
            <color rgb="FF000000"/>
            <rFont val="Verdana"/>
          </rPr>
          <t>Estimate based on average of digital revenues for Canadian TV services of 5%, according to TVB. See https://drive.google.com/open?id=0B3WCF51KmyImVFcyRXN0U3BoX2s</t>
        </r>
      </text>
    </comment>
    <comment ref="FJ2" authorId="0" shapeId="0" xr:uid="{00000000-0006-0000-1B00-00000A000000}">
      <text>
        <r>
          <rPr>
            <sz val="10"/>
            <color rgb="FF000000"/>
            <rFont val="Verdana"/>
          </rPr>
          <t>Estimate based on Bell stated subscriber base for CraveTV of 730k as of August 2015 and 1 million as of November 2016. Assuming linear growth, this means that it had approximately 800,000 subscribers at the beginning of the year and 1 million at the end, for an average of 900,000 over the year. Multiplying this number by its price of $7.99 yields the figure reported here. It should also be noted that this estimate would be at the high end of estimates because it does not consider promotional offers.  https://www.thestar.com/business/2016/11/03/bce-third-quarter-profit-up-as-bell-wireless-revenues-rise.html. http://mobilesyrup.com/2016/11/28/shaw-spent-182-million-on-shomi-in-2016-only-made-46-million/. In August 2017, Bell executives spoke of CraveTV having over a million subscribers. http://strategyonline.ca/2017/07/06/whats-next-in-tvs-digital-revolution/</t>
        </r>
      </text>
    </comment>
    <comment ref="AS3" authorId="0" shapeId="0" xr:uid="{00000000-0006-0000-1B00-00000B000000}">
      <text>
        <r>
          <rPr>
            <sz val="10"/>
            <color rgb="FF000000"/>
            <rFont val="Verdana"/>
          </rPr>
          <t>LR:
Telus Annual Report 2001, p.40</t>
        </r>
      </text>
    </comment>
    <comment ref="BE3" authorId="0" shapeId="0" xr:uid="{00000000-0006-0000-1B00-00000C000000}">
      <text>
        <r>
          <rPr>
            <sz val="10"/>
            <color rgb="FF000000"/>
            <rFont val="Verdana"/>
          </rPr>
          <t>LR:
Telus Annual Report, Financial Review, 2004, p.22</t>
        </r>
      </text>
    </comment>
    <comment ref="BF3" authorId="0" shapeId="0" xr:uid="{00000000-0006-0000-1B00-00000D000000}">
      <text>
        <r>
          <rPr>
            <sz val="10"/>
            <color rgb="FF000000"/>
            <rFont val="Verdana"/>
          </rPr>
          <t>LR:
Telus Annual Report, 2010 p.36</t>
        </r>
      </text>
    </comment>
    <comment ref="BG3" authorId="0" shapeId="0" xr:uid="{00000000-0006-0000-1B00-00000E000000}">
      <text>
        <r>
          <rPr>
            <sz val="10"/>
            <color rgb="FF000000"/>
            <rFont val="Verdana"/>
          </rPr>
          <t xml:space="preserve">Dwayne Winseck: Telus 2011 Annual Report, p. 36 for subscriber numbers multiplied by ARPU of $33.14 derived from Bell Aliant Annual Report 2004, p. 35.
</t>
        </r>
      </text>
    </comment>
    <comment ref="CD3" authorId="0" shapeId="0" xr:uid="{00000000-0006-0000-1B00-00000F000000}">
      <text>
        <r>
          <rPr>
            <sz val="10"/>
            <color rgb="FF000000"/>
            <rFont val="Verdana"/>
          </rPr>
          <t>LR:
Rogers Annual Report, 2010, p.19
6968</t>
        </r>
      </text>
    </comment>
    <comment ref="EI3" authorId="0" shapeId="0" xr:uid="{00000000-0006-0000-1B00-000010000000}">
      <text>
        <r>
          <rPr>
            <sz val="10"/>
            <color rgb="FF000000"/>
            <rFont val="Verdana"/>
          </rPr>
          <t>Estimate based on average of digital revenues for Canadian TV services of 4%, according to TVB. See https://drive.google.com/open?id=0B3WCF51KmyImVFcyRXN0U3BoX2s</t>
        </r>
      </text>
    </comment>
    <comment ref="EV3" authorId="0" shapeId="0" xr:uid="{00000000-0006-0000-1B00-000011000000}">
      <text>
        <r>
          <rPr>
            <sz val="10"/>
            <color rgb="FF000000"/>
            <rFont val="Verdana"/>
          </rPr>
          <t>Estimate based on average of digital revenues for Canadian TV services of 4.5%, according to TVB. See https://drive.google.com/open?id=0B3WCF51KmyImVFcyRXN0U3BoX2s</t>
        </r>
      </text>
    </comment>
    <comment ref="EW3" authorId="0" shapeId="0" xr:uid="{00000000-0006-0000-1B00-000012000000}">
      <text>
        <r>
          <rPr>
            <sz val="10"/>
            <color rgb="FF000000"/>
            <rFont val="Verdana"/>
          </rPr>
          <t>Vomiero (Nov 28, 2016). Shaw spent $182M on Shomi in 2016, only made $46M back in streaming revenue. Maple Syrup. http://mobilesyrup.com/2016/11/28/shaw-spent-182-million-on-shomi-in-2016-only-made-46-million/</t>
        </r>
      </text>
    </comment>
    <comment ref="FI3" authorId="0" shapeId="0" xr:uid="{00000000-0006-0000-1B00-000013000000}">
      <text>
        <r>
          <rPr>
            <sz val="10"/>
            <color rgb="FF000000"/>
            <rFont val="Verdana"/>
          </rPr>
          <t>Estimate based on average of digital revenues for Canadian TV services of 5%, according to TVB. See https://drive.google.com/open?id=0B3WCF51KmyImVFcyRXN0U3BoX2s</t>
        </r>
      </text>
    </comment>
    <comment ref="FJ3" authorId="0" shapeId="0" xr:uid="{00000000-0006-0000-1B00-000014000000}">
      <text>
        <r>
          <rPr>
            <sz val="10"/>
            <color rgb="FF000000"/>
            <rFont val="Verdana"/>
          </rPr>
          <t>Vomiero (Nov 28, 2016). Shaw spent $182M on Shomi in 2016, only made $46M back in streaming revenue. Shomi was shut down at the end of Nov 2016. Maple Syrup. http://mobilesyrup.com/2016/11/28/shaw-spent-182-million-on-shomi-in-2016-only-made-46-million/</t>
        </r>
      </text>
    </comment>
    <comment ref="BF4" authorId="0" shapeId="0" xr:uid="{00000000-0006-0000-1B00-000015000000}">
      <text>
        <r>
          <rPr>
            <sz val="10"/>
            <color rgb="FF000000"/>
            <rFont val="Verdana"/>
          </rPr>
          <t>LR:
Rogers Annual Report, p.26
2783.5</t>
        </r>
      </text>
    </comment>
    <comment ref="CC4" authorId="0" shapeId="0" xr:uid="{00000000-0006-0000-1B00-000016000000}">
      <text>
        <r>
          <rPr>
            <sz val="10"/>
            <color rgb="FF000000"/>
            <rFont val="Verdana"/>
          </rPr>
          <t>LR:
Telus Annual Report 2010, p. 62</t>
        </r>
      </text>
    </comment>
    <comment ref="CD4" authorId="0" shapeId="0" xr:uid="{00000000-0006-0000-1B00-000017000000}">
      <text>
        <r>
          <rPr>
            <sz val="10"/>
            <color rgb="FF000000"/>
            <rFont val="Verdana"/>
          </rPr>
          <t>LR：
Telus Annual Report 2010, p.36</t>
        </r>
      </text>
    </comment>
    <comment ref="CF4" authorId="0" shapeId="0" xr:uid="{00000000-0006-0000-1B00-000018000000}">
      <text>
        <r>
          <rPr>
            <sz val="10"/>
            <color rgb="FF000000"/>
            <rFont val="Verdana"/>
          </rPr>
          <t xml:space="preserve">Estimate based on reported subscriber figures for Telus of 314,000 (Telus AR 2013, p. 40) and ARPU of $47.71 arrived at using average of known ARPUs for Bell and MTS.. The number of subscribers is the average between the figure at the end of the year previous year and the current year, i.e. oit assumes steady linear growth.
</t>
        </r>
      </text>
    </comment>
    <comment ref="CR4" authorId="0" shapeId="0" xr:uid="{00000000-0006-0000-1B00-000019000000}">
      <text>
        <r>
          <rPr>
            <sz val="10"/>
            <color rgb="FF000000"/>
            <rFont val="Verdana"/>
          </rPr>
          <t>Estimate based on reported subscriber figures for Telus of 509,000 (Telus AR 2013, p. 40) and ARPU of $54.82 arrived at using average of known ARPUs for Bell and MTS. The number of subscribers is the average between the figure at the end of the year previous year and the current year, i.e. oit assumes steady linear growth.</t>
        </r>
      </text>
    </comment>
    <comment ref="DE4" authorId="0" shapeId="0" xr:uid="{00000000-0006-0000-1B00-00001A000000}">
      <text>
        <r>
          <rPr>
            <sz val="10"/>
            <color rgb="FF000000"/>
            <rFont val="Verdana"/>
          </rPr>
          <t xml:space="preserve">Estimate based on reported subscriber figures for Telus of 678,000 (Telus AR 2013, p. 40) and ARPU of $61.31 arrived at using of known ARPUs for Bell Aliant, Bell and MTS. The number of subscribers is the average between the figure at the end of the year previous year and the current year, i.e. oit assumes steady linear growth.
</t>
        </r>
      </text>
    </comment>
    <comment ref="DR4" authorId="0" shapeId="0" xr:uid="{00000000-0006-0000-1B00-00001B000000}">
      <text>
        <r>
          <rPr>
            <sz val="10"/>
            <color rgb="FF000000"/>
            <rFont val="Verdana"/>
          </rPr>
          <t xml:space="preserve">Estimate based on reported subscriber figures for Telus of 815,000 (Telus AR 2013, p. 40) and ARPU of $57.38 arrived at by dividing IPTV revenue reported in CRTC Telus Aggregate Annual Return Report 2013, (IPTV revenue/IPTV subs)/12. The number of subscribers is the average between the figure at the end of the year previous year and the current year, i.e. oit assumes steady linear growth. 
</t>
        </r>
      </text>
    </comment>
    <comment ref="AH5" authorId="0" shapeId="0" xr:uid="{00000000-0006-0000-1B00-00001C000000}">
      <text>
        <r>
          <rPr>
            <sz val="10"/>
            <color rgb="FF000000"/>
            <rFont val="Verdana"/>
          </rPr>
          <t>LR:
Telus Annual Report 2001, p.40</t>
        </r>
      </text>
    </comment>
    <comment ref="EI5" authorId="0" shapeId="0" xr:uid="{00000000-0006-0000-1B00-00001D000000}">
      <text>
        <r>
          <rPr>
            <sz val="10"/>
            <color rgb="FF000000"/>
            <rFont val="Verdana"/>
          </rPr>
          <t>Estimate based on average of digital revenues for Canadian TV services of 4%, according to TVB. See https://drive.google.com/open?id=0B3WCF51KmyImVFcyRXN0U3BoX2s</t>
        </r>
      </text>
    </comment>
    <comment ref="EV5" authorId="0" shapeId="0" xr:uid="{00000000-0006-0000-1B00-00001E000000}">
      <text>
        <r>
          <rPr>
            <sz val="10"/>
            <color rgb="FF000000"/>
            <rFont val="Verdana"/>
          </rPr>
          <t>Estimate based on average of digital revenues for Canadian TV services of 4.5%, according to TVB. See https://drive.google.com/open?id=0B3WCF51KmyImVFcyRXN0U3BoX2s</t>
        </r>
      </text>
    </comment>
    <comment ref="EW5" authorId="0" shapeId="0" xr:uid="{00000000-0006-0000-1B00-00001F000000}">
      <text>
        <r>
          <rPr>
            <sz val="10"/>
            <color rgb="FF000000"/>
            <rFont val="Verdana"/>
          </rPr>
          <t>Vomiero (Nov 28, 2016). Shaw spent $182M on Shomi in 2016, only made $46M back in streaming revenue. Maple Syrup. http://mobilesyrup.com/2016/11/28/shaw-spent-182-million-on-shomi-in-2016-only-made-46-million/</t>
        </r>
      </text>
    </comment>
    <comment ref="FI5" authorId="0" shapeId="0" xr:uid="{00000000-0006-0000-1B00-000020000000}">
      <text>
        <r>
          <rPr>
            <sz val="10"/>
            <color rgb="FF000000"/>
            <rFont val="Verdana"/>
          </rPr>
          <t>Estimate based on average of digital revenues for Canadian TV services of 5%, according to TVB. See https://drive.google.com/open?id=0B3WCF51KmyImVFcyRXN0U3BoX2s</t>
        </r>
      </text>
    </comment>
    <comment ref="FJ5" authorId="0" shapeId="0" xr:uid="{00000000-0006-0000-1B00-000021000000}">
      <text>
        <r>
          <rPr>
            <sz val="10"/>
            <color rgb="FF000000"/>
            <rFont val="Verdana"/>
          </rPr>
          <t>Vomiero (Nov 28, 2016). Shaw spent $182M on Shomi in 2016, only made $46M back in streaming revenue. Shomi was shut down at the end of Nov 2016. Maple Syrup. http://mobilesyrup.com/2016/11/28/shaw-spent-182-million-on-shomi-in-2016-only-made-46-million/</t>
        </r>
      </text>
    </comment>
    <comment ref="BW6" authorId="0" shapeId="0" xr:uid="{00000000-0006-0000-1B00-000022000000}">
      <text>
        <r>
          <rPr>
            <sz val="10"/>
            <color rgb="FF000000"/>
            <rFont val="Verdana"/>
          </rPr>
          <t>Dwayne Winseck:
Quebecor Annual Report 2008, p. 75.</t>
        </r>
      </text>
    </comment>
    <comment ref="EI6" authorId="0" shapeId="0" xr:uid="{00000000-0006-0000-1B00-000023000000}">
      <text>
        <r>
          <rPr>
            <sz val="10"/>
            <color rgb="FF000000"/>
            <rFont val="Verdana"/>
          </rPr>
          <t>Estimate based on average of digital revenues for Canadian TV services of 4%, according to TVB. See https://drive.google.com/open?id=0B3WCF51KmyImVFcyRXN0U3BoX2s</t>
        </r>
      </text>
    </comment>
    <comment ref="EJ6" authorId="0" shapeId="0" xr:uid="{00000000-0006-0000-1B00-000024000000}">
      <text>
        <r>
          <rPr>
            <sz val="10"/>
            <color rgb="FF000000"/>
            <rFont val="Verdana"/>
          </rPr>
          <t>Quebecor Annual Report 2015, p. 15.</t>
        </r>
      </text>
    </comment>
    <comment ref="EV6" authorId="0" shapeId="0" xr:uid="{00000000-0006-0000-1B00-000025000000}">
      <text>
        <r>
          <rPr>
            <sz val="10"/>
            <color rgb="FF000000"/>
            <rFont val="Verdana"/>
          </rPr>
          <t>Estimate based on average of digital revenues for Canadian TV services of 4.5%, according to TVB. See https://drive.google.com/open?id=0B3WCF51KmyImVFcyRXN0U3BoX2s</t>
        </r>
      </text>
    </comment>
    <comment ref="FI6" authorId="0" shapeId="0" xr:uid="{00000000-0006-0000-1B00-000026000000}">
      <text>
        <r>
          <rPr>
            <sz val="10"/>
            <color rgb="FF000000"/>
            <rFont val="Verdana"/>
          </rPr>
          <t>Estimate based on average of digital revenues for Canadian TV services of 5%, according to TVB. See https://drive.google.com/open?id=0B3WCF51KmyImVFcyRXN0U3BoX2s</t>
        </r>
      </text>
    </comment>
    <comment ref="FJ6" authorId="0" shapeId="0" xr:uid="{00000000-0006-0000-1B00-000027000000}">
      <text>
        <r>
          <rPr>
            <sz val="10"/>
            <color rgb="FF000000"/>
            <rFont val="Verdana"/>
          </rPr>
          <t>Quebecor 2016 AR, p. 70.</t>
        </r>
      </text>
    </comment>
    <comment ref="DS7" authorId="0" shapeId="0" xr:uid="{00000000-0006-0000-1B00-000028000000}">
      <text>
        <r>
          <rPr>
            <sz val="10"/>
            <color rgb="FF000000"/>
            <rFont val="Verdana"/>
          </rPr>
          <t xml:space="preserve">Sarah Green:
Please check this #, it appears it is from 2012 instead of 2013
</t>
        </r>
      </text>
    </comment>
    <comment ref="EI7" authorId="0" shapeId="0" xr:uid="{00000000-0006-0000-1B00-000029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2015, pp. 24-27) * 9.1%. That result ($2441.6M) is then multiplied by .77 given that internet advertising spending in Canada is less than in the US by this factor.</t>
        </r>
      </text>
    </comment>
    <comment ref="EV7" authorId="0" shapeId="0" xr:uid="{00000000-0006-0000-1B00-00002A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2015, pp. 24-27) * 9.1%. That result ($2820.9M) is then multiplied by .77 given that internet advertising spending in Canada is less than in the US by this factor.</t>
        </r>
      </text>
    </comment>
    <comment ref="FI7" authorId="0" shapeId="0" xr:uid="{00000000-0006-0000-1B00-00002B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2016, pp. 24-27) * 9.1%. That result ($3,395.2M) is then multiplied by .77 given that internet advertising spending in Canada is less than in the US by this factor.</t>
        </r>
      </text>
    </comment>
    <comment ref="AH8" authorId="0" shapeId="0" xr:uid="{00000000-0006-0000-1B00-00002C000000}">
      <text>
        <r>
          <rPr>
            <sz val="10"/>
            <color rgb="FF000000"/>
            <rFont val="Verdana"/>
          </rPr>
          <t>Dwayne Winseck:
SaskTel Annual Report 2000, p. 17. Local and Long Distance Only.</t>
        </r>
      </text>
    </comment>
    <comment ref="EV8" authorId="0" shapeId="0" xr:uid="{00000000-0006-0000-1B00-00002D000000}">
      <text>
        <r>
          <rPr>
            <sz val="10"/>
            <color rgb="FF000000"/>
            <rFont val="Verdana"/>
          </rPr>
          <t>http://www.cbc.radio-canada.ca/en/media-centre/2016/11/21/</t>
        </r>
      </text>
    </comment>
    <comment ref="FI8" authorId="0" shapeId="0" xr:uid="{00000000-0006-0000-1B00-00002E000000}">
      <text>
        <r>
          <rPr>
            <sz val="10"/>
            <color rgb="FF000000"/>
            <rFont val="Verdana"/>
          </rPr>
          <t xml:space="preserve">Estimate based on (1) CBC 2015 internet advertising revenue as reported @ http://www.cbc.radio-canada.ca/en/media-centre/2016/11/21/; (2) rpts in 2016 CBC Annual Report of growth in internet advertising which is estimated at (3) 21% -- the general rate of growth for internet advertising as reported by IAB. </t>
        </r>
      </text>
    </comment>
    <comment ref="CC9" authorId="0" shapeId="0" xr:uid="{00000000-0006-0000-1B00-00002F000000}">
      <text>
        <r>
          <rPr>
            <sz val="10"/>
            <color rgb="FF000000"/>
            <rFont val="Verdana"/>
          </rPr>
          <t>Dwayne Winseck:
MTS Allstream Annual Report 2010, p. 2. Includes all revenues except wireless, IPTV and Internet Access.</t>
        </r>
      </text>
    </comment>
    <comment ref="CD9" authorId="0" shapeId="0" xr:uid="{00000000-0006-0000-1B00-000030000000}">
      <text>
        <r>
          <rPr>
            <sz val="10"/>
            <color rgb="FF000000"/>
            <rFont val="Verdana"/>
          </rPr>
          <t>LR:
MTS Annual Report, 2011; p.15</t>
        </r>
      </text>
    </comment>
    <comment ref="CV9" authorId="0" shapeId="0" xr:uid="{00000000-0006-0000-1B00-000031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2013, p. 24) * 9.1%. That result ($1529.2M) is then multiplied by .77 given that internet advertising spending in Canada is less than in the US by this factor.</t>
        </r>
      </text>
    </comment>
    <comment ref="DI9" authorId="0" shapeId="0" xr:uid="{00000000-0006-0000-1B00-000032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2013, p. 24) * 9.1%. That result ($1828.7M) is then multiplied by .77 given that internet advertising spending in Canada is less than in the US by this factor.</t>
        </r>
      </text>
    </comment>
    <comment ref="DV9" authorId="0" shapeId="0" xr:uid="{00000000-0006-0000-1B00-000033000000}">
      <text>
        <r>
          <rPr>
            <sz val="10"/>
            <color rgb="FF000000"/>
            <rFont val="Verdana"/>
          </rPr>
          <t>Estimate is based on CDN population as proportion of US population (9.1%), ie. CDN $ = Google US revenues * % attributable to internet advertising (~90% of revenue from advertising, 10% from other, in recent years, with latter category growing) (Google, AR 2015, pp. 24) * 9.1%. That result ($2091.4M) is then multiplied by .77 to take account that per capita internet advertising spending in Canada is less than in the US by this factor.</t>
        </r>
      </text>
    </comment>
    <comment ref="FI9" authorId="0" shapeId="0" xr:uid="{00000000-0006-0000-1B00-000034000000}">
      <text>
        <r>
          <rPr>
            <sz val="10"/>
            <color rgb="FF000000"/>
            <rFont val="Verdana"/>
          </rPr>
          <t>Based on average of 20.7 million Canadian Facebook users in 2016 multiplied by ARPU of USD $62.23/year (converted to CDN$ at rate of 1.325 based on average annual exchange rate as per Bank of Canada currency converter online tool) (Facebook's Annual Report 2016, pp. 35-37). This result is then multiplied by .77 given that internet advertising spending in Canada is less than in the US by this factor.</t>
        </r>
      </text>
    </comment>
    <comment ref="CI10" authorId="0" shapeId="0" xr:uid="{00000000-0006-0000-1B00-000035000000}">
      <text>
        <r>
          <rPr>
            <sz val="10"/>
            <color rgb="FF000000"/>
            <rFont val="Verdana"/>
          </rPr>
          <t xml:space="preserve">Dwayne Winseck:
Postmedia Annual Report 2011, p. 10. </t>
        </r>
      </text>
    </comment>
    <comment ref="CS10" authorId="0" shapeId="0" xr:uid="{00000000-0006-0000-1B00-000036000000}">
      <text>
        <r>
          <rPr>
            <sz val="10"/>
            <color rgb="FF000000"/>
            <rFont val="Verdana"/>
          </rPr>
          <t xml:space="preserve">CRTC Individual Pay and Specialty Financial Summaries. </t>
        </r>
      </text>
    </comment>
    <comment ref="DF10" authorId="0" shapeId="0" xr:uid="{00000000-0006-0000-1B00-000037000000}">
      <text>
        <r>
          <rPr>
            <sz val="10"/>
            <color rgb="FF000000"/>
            <rFont val="Verdana"/>
          </rPr>
          <t xml:space="preserve">CRTC Individual Pay and Specialty Financial Summaries. </t>
        </r>
      </text>
    </comment>
    <comment ref="BE13" authorId="0" shapeId="0" xr:uid="{00000000-0006-0000-1B00-000038000000}">
      <text>
        <r>
          <rPr>
            <sz val="10"/>
            <color rgb="FF000000"/>
            <rFont val="Verdana"/>
          </rPr>
          <t>Dwayne Winseck:
SaskTel, Annual Report 2004, p. 22. Local and long distance revenues only.</t>
        </r>
      </text>
    </comment>
    <comment ref="CC13" authorId="0" shapeId="0" xr:uid="{00000000-0006-0000-1B00-000039000000}">
      <text>
        <r>
          <rPr>
            <sz val="10"/>
            <color rgb="FF000000"/>
            <rFont val="Verdana"/>
          </rPr>
          <t>Dwayne Winseck:
SaskTel Annual Report 2010, p. 30.</t>
        </r>
      </text>
    </comment>
    <comment ref="CD13" authorId="0" shapeId="0" xr:uid="{00000000-0006-0000-1B00-00003A000000}">
      <text>
        <r>
          <rPr>
            <sz val="10"/>
            <color rgb="FF000000"/>
            <rFont val="Verdana"/>
          </rPr>
          <t xml:space="preserve">LR:
SaskTel Annual Report 2010, p.30
</t>
        </r>
      </text>
    </comment>
    <comment ref="BU14" authorId="0" shapeId="0" xr:uid="{00000000-0006-0000-1B00-00003B000000}">
      <text>
        <r>
          <rPr>
            <sz val="10"/>
            <color rgb="FF000000"/>
            <rFont val="Verdana"/>
          </rPr>
          <t>LR:
Astral Annual Report, 2009, p.18</t>
        </r>
      </text>
    </comment>
    <comment ref="EI15" authorId="0" shapeId="0" xr:uid="{00000000-0006-0000-1B00-00003C000000}">
      <text>
        <r>
          <rPr>
            <sz val="10"/>
            <color rgb="FF000000"/>
            <rFont val="Verdana"/>
          </rPr>
          <t>Based on average of 18.7 million Canadian Facebook users in 2014 multiplied by ARPU of USD $28.68/year (converted to CDN$ at rate of 1.11 based on average annual exchange rate as per Bank of Canada currency converter online tool). This result is then multiplied by .77 given that internet advertising spending in Canada is less than in the US by this factor. Facebook's Annual Report 2014, pp. 35-37.</t>
        </r>
      </text>
    </comment>
    <comment ref="EV15" authorId="0" shapeId="0" xr:uid="{00000000-0006-0000-1B00-00003D000000}">
      <text>
        <r>
          <rPr>
            <sz val="10"/>
            <color rgb="FF000000"/>
            <rFont val="Verdana"/>
          </rPr>
          <t>Based on average of 19.5 million Canadian Facebook users in 2015 multiplied by Facebook's reported ARPU of USD $42/year (converted to CDN$ at rate of 1.275 based on average annual exchange rate as per Bank of Canada currency converter online tool). That result ($1046.5M) is then multiplied by .77 given that internet advertising spending in Canada is less than in the US by this factor. Facebook's Annual Report 2016, pp. 35-37.</t>
        </r>
      </text>
    </comment>
    <comment ref="AS16" authorId="0" shapeId="0" xr:uid="{00000000-0006-0000-1B00-00003E000000}">
      <text>
        <r>
          <rPr>
            <sz val="10"/>
            <color rgb="FF000000"/>
            <rFont val="Verdana"/>
          </rPr>
          <t>Dwayne Winseck:
SaskTel Annual Report 2000, p. 17. Local and Long Distance Only.</t>
        </r>
      </text>
    </comment>
    <comment ref="EW16" authorId="0" shapeId="0" xr:uid="{00000000-0006-0000-1B00-00003F000000}">
      <text>
        <r>
          <rPr>
            <sz val="10"/>
            <color rgb="FF000000"/>
            <rFont val="Verdana"/>
          </rPr>
          <t xml:space="preserve">Based on an estimate of 3,585,600 household subscribers in Canada. This is an average of an estimated 3.1 million subscribers at year end 2014 (http://www.nytimes.com/2015/02/12/arts/international/netflix-taps-into-a-growing-international-market.html?_r=0) and 4,071,000 users at the end of 2015. The latter figure is a percentage of US Neflix subscriber numbers (44,738,000) at year end 2015 based on population, i.e. Canada's population is 9.1% of that of the US. IHS predicts 5.3 million subscribers in Canada by the end of 2016 (https://technology.ihs.com/584102/canadian-svod-service-shomi-to-close-november-2016. Subscriber estimate multiplied by ARPU of $8.15 (Netflix Annual Report 2015, pp. 17&amp;19). The estimate assumes that Canadians are paying a similar amount in Canadian dollars. </t>
        </r>
      </text>
    </comment>
    <comment ref="FJ16" authorId="0" shapeId="0" xr:uid="{00000000-0006-0000-1B00-000040000000}">
      <text>
        <r>
          <rPr>
            <sz val="10"/>
            <color rgb="FF000000"/>
            <rFont val="Verdana"/>
          </rPr>
          <t xml:space="preserve">This total is based on an estimate of 4,685,500 household subscribers in Canada. This is an average of an estimated 4,071,000 subscribers at year end 2015 (where the total number of US subscribers (44,738,000) multiplied by Canada's population as a percentage of US population, i.e. 9.1%) and IHS’s prediction of 5.3 million subscribers in Canada by the end of 2016 (https://technology.ihs.com/584102/canadian-svod-service-shomi-to-close-november-2016). 
Our subscriber estimate is equal to one-third of all Canadian households factoring in year-over-year growth (or 37% if we just take the total at the end of the year). This is comparable to US adoption rates, which were 37.6% factoring in year-over-year growth, or 39.3% at year end. The modest difference between Canada and the US is likely due to the fact that uptake is lower in Francophone vs Anglophone households (see Netflix 2016 AR, p. 21 and US Census housing data) https://www2.census.gov/programs-surveys/demo/tables/families/time-series/households/hh1.xls.
The estimated number of subscribers is multiplied by $9.50, which is the average price of a Netflix subscription in the first half of 2016 ($9/mo) and the last half of 2016 ($10)/mo. Netflix identifies and ARPU of $9.21 USD/month (Netflix, 2016, p. 22). 
The estimated subscriber figures that OVUM and the CRTC use are based on survey data from MTM that suggest that uptake reached 44% by the end of 2016. We find that implausible. At the very least, OVUM and the CRTC's estimate overstate the figure because they rely only on the year end subscriber estimate and do not account for y-o-y growth. As such, we think that the OVUM/CRTC estimate that Netflix's revenue in 2016 was $766 million and that total revenue for subscription VOD (SVOD) was $1,082.1 million greatly overstates the totals for both (p. 146). http://crtc.gc.ca/eng/publications/reports/PolicyMonitoring/2017/cmr2017.pdf
In terms of the pricing assumptions we have made, it is also important to note that Netflix itself doesn't adjust its pricing plans to reflect the exchange rate. The standard package, for example, is the same dollar amount in both countries. </t>
        </r>
      </text>
    </comment>
    <comment ref="CJ17" authorId="0" shapeId="0" xr:uid="{00000000-0006-0000-1B00-000041000000}">
      <text>
        <r>
          <rPr>
            <sz val="10"/>
            <color rgb="FF000000"/>
            <rFont val="Verdana"/>
          </rPr>
          <t>IAB, 2013 Actual + 2014 Estimated Canadian Internet Advertising Revenue Survey, p. 9.</t>
        </r>
      </text>
    </comment>
    <comment ref="DV17" authorId="0" shapeId="0" xr:uid="{00000000-0006-0000-1B00-000042000000}">
      <text>
        <r>
          <rPr>
            <sz val="10"/>
            <color rgb="FF000000"/>
            <rFont val="Verdana"/>
          </rPr>
          <t>Based on average of 18.04 million Canadian Facebook users in 2013 multiplied by ARPU of USD $18.07/year (converted to CDN$ at rate of 1.02 based on average annual exchange rate as per Bank of Canada currency converter online tool). That result ($344.1M) is then multiplied by .77 given that internet advertising spending in Canada is less than in the US by this factor (Facebook's Annual Report 2014, pp. 35-37)
.</t>
        </r>
      </text>
    </comment>
    <comment ref="EJ17" authorId="0" shapeId="0" xr:uid="{00000000-0006-0000-1B00-000043000000}">
      <text>
        <r>
          <rPr>
            <sz val="10"/>
            <color rgb="FF000000"/>
            <rFont val="Verdana"/>
          </rPr>
          <t xml:space="preserve">Based on an estimate of 3 million household subscribers in Canada. This is an average of an estimated 3.1 million subscribers at year end 2014 and 2.9 million users at the end of 2013 (http://www.nytimes.com/2015/02/12/arts/international/netflix-taps-into-a-growing-international-market.html?_r=0) . The latter figure is a percentage of US Netflix subscriber numbers (32,712,000) at year end 2013 based on population, i.e. Canada's population is 9.1% of that of the US. Subscriber estimate multiplied by am ARPU of $8.14 (Netflix Annual Report 2014, pp. 18&amp;22). 
An alternative approach multiplies English-language households (10749736.3) * estimated subscribers in English-language Canada (39%) (MTM, 2015, The Rise of Netflix) + the number French-language households (3,583245.2) * estimated subscribers in French Language Canada (10%, CRTC, CMR 2014, p. 84 with 1% added for growth) = 4.55 million subscribers at year end 2014. Averaging this with 2.9 million subs at the end of 2013 yields 3.725 * $8.14 * 12 = $404.1 million. Parenthetically, this number corresponds to Canada's population relative to that of the U.S., i.e. 9.1%. As a portion of US subscribers on this basis, there would be 3.6 million subscribers. </t>
        </r>
      </text>
    </comment>
    <comment ref="DI18" authorId="0" shapeId="0" xr:uid="{00000000-0006-0000-1B00-000044000000}">
      <text>
        <r>
          <rPr>
            <sz val="10"/>
            <color rgb="FF000000"/>
            <rFont val="Verdana"/>
          </rPr>
          <t>Based on average of 17.1 million Canadian Facebook users in 2012 multiplied by ARPU of $13.58/year. That result ($232.0M) is then multiplied by .77 given that internet advertising spending in Canada is less than in the US by this factor. Facebook's Annual Report 2013, pp. 39-41.</t>
        </r>
      </text>
    </comment>
    <comment ref="DW18" authorId="0" shapeId="0" xr:uid="{00000000-0006-0000-1B00-000045000000}">
      <text>
        <r>
          <rPr>
            <sz val="10"/>
            <color rgb="FF000000"/>
            <rFont val="Verdana"/>
          </rPr>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r>
      </text>
    </comment>
    <comment ref="DJ19" authorId="0" shapeId="0" xr:uid="{00000000-0006-0000-1B00-000046000000}">
      <text>
        <r>
          <rPr>
            <sz val="10"/>
            <color rgb="FF000000"/>
            <rFont val="Verdana"/>
          </rPr>
          <t xml:space="preserve">Dwayne Winseck:
Based on an estimate of 1.6 million subscribers at the end of 2012 versus 1.2 million at the end of 2011 and montly subscription rate of $8 (IHS Screen Digest, 2013).  </t>
        </r>
      </text>
    </comment>
    <comment ref="DO19" authorId="0" shapeId="0" xr:uid="{00000000-0006-0000-1B00-000047000000}">
      <text>
        <r>
          <rPr>
            <sz val="10"/>
            <color rgb="FF000000"/>
            <rFont val="Verdana"/>
          </rPr>
          <t xml:space="preserve">Estimate applies year-over-year decline in revenue between 2011 and 2012 of 3%.
</t>
        </r>
      </text>
    </comment>
    <comment ref="DP19" authorId="0" shapeId="0" xr:uid="{00000000-0006-0000-1B00-000048000000}">
      <text>
        <r>
          <rPr>
            <sz val="10"/>
            <color rgb="FF000000"/>
            <rFont val="Verdana"/>
          </rPr>
          <t>CRTC 2014 CMR, p. 134.</t>
        </r>
      </text>
    </comment>
    <comment ref="DQ19" authorId="0" shapeId="0" xr:uid="{00000000-0006-0000-1B00-000049000000}">
      <text>
        <r>
          <rPr>
            <sz val="10"/>
            <color rgb="FF000000"/>
            <rFont val="Verdana"/>
          </rPr>
          <t xml:space="preserve">CRTC's CMR 2014 Press Release. </t>
        </r>
      </text>
    </comment>
    <comment ref="DV19" authorId="0" shapeId="0" xr:uid="{00000000-0006-0000-1B00-00004A000000}">
      <text>
        <r>
          <rPr>
            <sz val="10"/>
            <color rgb="FF000000"/>
            <rFont val="Verdana"/>
          </rPr>
          <t xml:space="preserve">IAB, 2013 Actual + 2014 Estimated Canadian Internet Advertising Revenue Survey, p. 9.
</t>
        </r>
      </text>
    </comment>
    <comment ref="DW19" authorId="0" shapeId="0" xr:uid="{00000000-0006-0000-1B00-00004B000000}">
      <text>
        <r>
          <rPr>
            <sz val="10"/>
            <color rgb="FF000000"/>
            <rFont val="Verdana"/>
          </rPr>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r>
      </text>
    </comment>
    <comment ref="EI19" authorId="0" shapeId="0" xr:uid="{00000000-0006-0000-1B00-00004C000000}">
      <text>
        <r>
          <rPr>
            <sz val="10"/>
            <color rgb="FF000000"/>
            <rFont val="Verdana"/>
          </rPr>
          <t>IAB, 2014 Actual + 2015 Estimated Canadian Internet Advertising Revenue Survey, p. 4.</t>
        </r>
      </text>
    </comment>
    <comment ref="CV20" authorId="0" shapeId="0" xr:uid="{00000000-0006-0000-1B00-00004D000000}">
      <text>
        <r>
          <rPr>
            <sz val="10"/>
            <color rgb="FF000000"/>
            <rFont val="Verdana"/>
          </rPr>
          <t>IAB, 2013 Actual + 2014 Estimated Canadian Internet Advertising Revenue Survey, p. 9.</t>
        </r>
      </text>
    </comment>
    <comment ref="DI20" authorId="0" shapeId="0" xr:uid="{00000000-0006-0000-1B00-00004E000000}">
      <text>
        <r>
          <rPr>
            <sz val="10"/>
            <color rgb="FF000000"/>
            <rFont val="Verdana"/>
          </rPr>
          <t>IAB, 2013 Actual + 2014 Estimated Canadian Internet Advertising Revenue Survey, p. 9.</t>
        </r>
      </text>
    </comment>
    <comment ref="EV20" authorId="0" shapeId="0" xr:uid="{00000000-0006-0000-1B00-00004F000000}">
      <text>
        <r>
          <rPr>
            <sz val="10"/>
            <color rgb="FF000000"/>
            <rFont val="Verdana"/>
          </rPr>
          <t xml:space="preserve">Iab.canada 2015 Actual + 2016 Estimated Internet Ad Revenue. http://iabcanada.com/annual-internet-advertising-revenue-reports/, p. 8. </t>
        </r>
      </text>
    </comment>
    <comment ref="FI20" authorId="0" shapeId="0" xr:uid="{00000000-0006-0000-1B00-000050000000}">
      <text>
        <r>
          <rPr>
            <sz val="10"/>
            <color rgb="FF000000"/>
            <rFont val="Verdana"/>
          </rPr>
          <t xml:space="preserve">Iab.canada 2016 Actual + 2017 Estimated Internet Ad Revenue. http://iabcanada.com/annual-internet-advertising-revenue-reports/, p. 8. </t>
        </r>
      </text>
    </comment>
    <comment ref="FJ26" authorId="0" shapeId="0" xr:uid="{00000000-0006-0000-1B00-000051000000}">
      <text>
        <r>
          <rPr>
            <sz val="10"/>
            <color rgb="FF000000"/>
            <rFont val="Verdana"/>
          </rPr>
          <t>Estimate based on Bell stated subscriber base for CraveTV of 730k as of August 2015 and 1 million as of November 2016. This is similar to Shomi, the joint venture between Rogers and Shaw, that was closed down in 2016, thus the latter's revenues are used as a proxy for CraveTV https://www.thestar.com/business/2016/11/03/bce-third-quarter-profit-up-as-bell-wireless-revenues-rise.html. http://mobilesyrup.com/2016/11/28/shaw-spent-182-million-on-shomi-in-2016-only-made-46-million/</t>
        </r>
      </text>
    </comment>
    <comment ref="FJ27" authorId="0" shapeId="0" xr:uid="{00000000-0006-0000-1B00-000052000000}">
      <text>
        <r>
          <rPr>
            <sz val="10"/>
            <color rgb="FF000000"/>
            <rFont val="Verdana"/>
          </rPr>
          <t>Vomiero (Nov 28, 2016). Shaw spent $182M on Shomi in 2016, only made $46M back in streaming revenue. Shomi was shut down at the end of Nov 2016. Maple Syrup. http://mobilesyrup.com/2016/11/28/shaw-spent-182-million-on-shomi-in-2016-only-made-46-million/</t>
        </r>
      </text>
    </comment>
    <comment ref="FJ28" authorId="0" shapeId="0" xr:uid="{00000000-0006-0000-1B00-000053000000}">
      <text>
        <r>
          <rPr>
            <sz val="10"/>
            <color rgb="FF000000"/>
            <rFont val="Verdana"/>
          </rPr>
          <t>Vomiero (Nov 28, 2016). Shaw spent $182M on Shomi in 2016, only made $46M back in streaming revenue. Shomi was shut down at the end of Nov 2016. Maple Syrup. http://mobilesyrup.com/2016/11/28/shaw-spent-182-million-on-shomi-in-2016-only-made-46-million/</t>
        </r>
      </text>
    </comment>
    <comment ref="BE29" authorId="0" shapeId="0" xr:uid="{00000000-0006-0000-1B00-000054000000}">
      <text>
        <r>
          <rPr>
            <sz val="10"/>
            <color rgb="FF000000"/>
            <rFont val="Verdana"/>
          </rPr>
          <t>LR:
CRTC Communications Monitoring Report, 2008, p. 183</t>
        </r>
      </text>
    </comment>
    <comment ref="FJ29" authorId="0" shapeId="0" xr:uid="{00000000-0006-0000-1B00-000055000000}">
      <text>
        <r>
          <rPr>
            <sz val="10"/>
            <color rgb="FF000000"/>
            <rFont val="Verdana"/>
          </rPr>
          <t>Based on an estimate of 4,685,500 household subscribers in Canada. This is an average of an estimated 4,071,000 subscribers at year end 2015 (where the total number of US subscribers (44,738,000) multiplied by Canada's population as a percentage of US population, i.e. 9.1%) AND IHS’s prediction that there would be 5.3 million subscribers in Canada by the end of 2016 https://technology.ihs.com/584102/canadian-svod-service-shomi-to-close-november-2016). 
Subscriber estimate is then multiplied by ARPU of $9.21 USD/month (Netflix, 2016, p. 22). The estimate assumes that Canadians are paying a similar amount in Canadian dollars.</t>
        </r>
      </text>
    </comment>
    <comment ref="FJ32" authorId="0" shapeId="0" xr:uid="{00000000-0006-0000-1B00-000056000000}">
      <text>
        <r>
          <rPr>
            <sz val="10"/>
            <color rgb="FF000000"/>
            <rFont val="Verdana"/>
          </rPr>
          <t>Based on combined revenues from Netflix, Bell's Crave TV and Roger and Shaw's jointly-owned shomi service. See "Top 20 w Telecoms" sheet for further details on revenue estimates for each of these services.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authors>
  <commentList>
    <comment ref="N9" authorId="0" shapeId="0" xr:uid="{00000000-0006-0000-1C00-000001000000}">
      <text>
        <r>
          <rPr>
            <sz val="10"/>
            <color rgb="FF000000"/>
            <rFont val="Verdana"/>
          </rPr>
          <t xml:space="preserve">Estimate based on decline in overall revenue of 11.3%, with Postmedia being used as proxy for industry as a whole. </t>
        </r>
      </text>
    </comment>
    <comment ref="J11" authorId="0" shapeId="0" xr:uid="{00000000-0006-0000-1C00-000002000000}">
      <text>
        <r>
          <rPr>
            <sz val="10"/>
            <color rgb="FF000000"/>
            <rFont val="Verdana"/>
          </rPr>
          <t>IAB, 2012 Actual + 2013 Estimated Canadian Internet Advertising Revenue Survey, p. 6.</t>
        </r>
      </text>
    </comment>
    <comment ref="K11" authorId="0" shapeId="0" xr:uid="{00000000-0006-0000-1C00-000003000000}">
      <text>
        <r>
          <rPr>
            <sz val="10"/>
            <color rgb="FF000000"/>
            <rFont val="Verdana"/>
          </rPr>
          <t xml:space="preserve">IAB, 2012 Actual + 2013 Estimated Canadian Internet Advertising Revenue Survey, p. 6.
</t>
        </r>
      </text>
    </comment>
    <comment ref="L11" authorId="0" shapeId="0" xr:uid="{00000000-0006-0000-1C00-000004000000}">
      <text>
        <r>
          <rPr>
            <sz val="10"/>
            <color rgb="FF000000"/>
            <rFont val="Verdana"/>
          </rPr>
          <t xml:space="preserve">IAB, 2013 Actual + 2014 Estimated Canadian Internet Advertising Revenue Survey, p. 9.
</t>
        </r>
      </text>
    </comment>
    <comment ref="M11" authorId="0" shapeId="0" xr:uid="{00000000-0006-0000-1C00-000005000000}">
      <text>
        <r>
          <rPr>
            <sz val="10"/>
            <color rgb="FF000000"/>
            <rFont val="Verdana"/>
          </rPr>
          <t xml:space="preserve">IAB, 2014 Actual + 2015 Estimated Canadian Internet Advertising Revenue Survey, p. 4.
</t>
        </r>
      </text>
    </comment>
    <comment ref="N11" authorId="0" shapeId="0" xr:uid="{00000000-0006-0000-1C00-000006000000}">
      <text>
        <r>
          <rPr>
            <sz val="10"/>
            <color rgb="FF000000"/>
            <rFont val="Verdana"/>
          </rPr>
          <t>Iab.canada 2015 Actual + 2016 Estimated Internet Ad Revenue. http://iabcanada.com/annual-internet-advertising-revenue-reports/, p. 8.</t>
        </r>
      </text>
    </comment>
    <comment ref="O11" authorId="0" shapeId="0" xr:uid="{00000000-0006-0000-1C00-000007000000}">
      <text>
        <r>
          <rPr>
            <sz val="10"/>
            <color rgb="FF000000"/>
            <rFont val="Verdana"/>
          </rPr>
          <t xml:space="preserve">Iab.canada 2016 Actual + 2017 Estimated Internet Ad Revenue. http://iabcanada.com/annual-internet-advertising-revenue-reports/, p. 8. </t>
        </r>
      </text>
    </comment>
    <comment ref="A15" authorId="0" shapeId="0" xr:uid="{00000000-0006-0000-1C00-000008000000}">
      <text>
        <r>
          <rPr>
            <sz val="10"/>
            <color rgb="FF000000"/>
            <rFont val="Verdana"/>
          </rPr>
          <t>Statistics Canada Table 384-0037 Gros Domestic Product, Income-based, Provincial and Territorial
http://www5.statcan.gc.ca/cansim/a47</t>
        </r>
      </text>
    </comment>
    <comment ref="K20" authorId="0" shapeId="0" xr:uid="{00000000-0006-0000-1C00-000009000000}">
      <text>
        <r>
          <rPr>
            <sz val="10"/>
            <color rgb="FF000000"/>
            <rFont val="Verdana"/>
          </rPr>
          <t>Dwayne Winseck:
CRTC 2013 CMR, p. 120.</t>
        </r>
      </text>
    </comment>
    <comment ref="L20" authorId="0" shapeId="0" xr:uid="{00000000-0006-0000-1C00-00000A000000}">
      <text>
        <r>
          <rPr>
            <sz val="10"/>
            <color rgb="FF000000"/>
            <rFont val="Verdana"/>
          </rPr>
          <t xml:space="preserve">Estimate applies year-over-year decline in revenue between 2011 and 2012 of 3%.
</t>
        </r>
      </text>
    </comment>
    <comment ref="K21" authorId="0" shapeId="0" xr:uid="{00000000-0006-0000-1C00-00000B000000}">
      <text>
        <r>
          <rPr>
            <sz val="10"/>
            <color rgb="FF000000"/>
            <rFont val="Verdana"/>
          </rPr>
          <t>Dwayne Winseck:
ECRTC 2013 CMR p. 158</t>
        </r>
      </text>
    </comment>
    <comment ref="L21" authorId="0" shapeId="0" xr:uid="{00000000-0006-0000-1C00-00000C000000}">
      <text>
        <r>
          <rPr>
            <sz val="10"/>
            <color rgb="FF000000"/>
            <rFont val="Verdana"/>
          </rPr>
          <t>Estimated based on annual growth rate of 6.6% for 2011-2012, as cited in CRTC's CMR 2013, p. 158.</t>
        </r>
      </text>
    </comment>
    <comment ref="K22" authorId="0" shapeId="0" xr:uid="{00000000-0006-0000-1C00-00000D000000}">
      <text>
        <r>
          <rPr>
            <sz val="10"/>
            <color rgb="FF000000"/>
            <rFont val="Verdana"/>
          </rPr>
          <t xml:space="preserve">Dwayne Winseck:
CRTC, 2012 CMR p. 144. </t>
        </r>
      </text>
    </comment>
    <comment ref="L22" authorId="0" shapeId="0" xr:uid="{00000000-0006-0000-1C00-00000E000000}">
      <text>
        <r>
          <rPr>
            <sz val="10"/>
            <color rgb="FF000000"/>
            <rFont val="Verdana"/>
          </rPr>
          <t xml:space="preserve">Estimate based on growth rate of 5.9% between 2011 and 2012 noted in CRTC's CMR 2013, p.  144. 
</t>
        </r>
      </text>
    </comment>
    <comment ref="L23" authorId="0" shapeId="0" xr:uid="{00000000-0006-0000-1C00-00000F000000}">
      <text>
        <r>
          <rPr>
            <sz val="10"/>
            <color rgb="FF000000"/>
            <rFont val="Verdana"/>
          </rPr>
          <t xml:space="preserve">CRTC, BDU Financial Summaries (Basic &amp; non Basic services + MDS &amp; DTH). </t>
        </r>
      </text>
    </comment>
    <comment ref="L26" authorId="0" shapeId="0" xr:uid="{00000000-0006-0000-1C00-000010000000}">
      <text>
        <r>
          <rPr>
            <sz val="10"/>
            <color rgb="FF000000"/>
            <rFont val="Verdana"/>
          </rPr>
          <t xml:space="preserve">Estimate based on 8.6% revenue decline as shown in Newspaper Canada data. </t>
        </r>
      </text>
    </comment>
    <comment ref="L27" authorId="0" shapeId="0" xr:uid="{00000000-0006-0000-1C00-000011000000}">
      <text>
        <r>
          <rPr>
            <sz val="10"/>
            <color rgb="FF000000"/>
            <rFont val="Verdana"/>
          </rPr>
          <t>Estimate based on y-o-y growth of .57% from 2011 to 2012.</t>
        </r>
      </text>
    </comment>
    <comment ref="L28" authorId="0" shapeId="0" xr:uid="{00000000-0006-0000-1C00-000012000000}">
      <text>
        <r>
          <rPr>
            <sz val="10"/>
            <color rgb="FF000000"/>
            <rFont val="Verdana"/>
          </rPr>
          <t xml:space="preserve">IAB, 2013 Actual + 2014 Estimated Canadian Internet Advertising Revenue Survey, p. 9.
</t>
        </r>
      </text>
    </comment>
    <comment ref="G35" authorId="0" shapeId="0" xr:uid="{00000000-0006-0000-1C00-000013000000}">
      <text>
        <r>
          <rPr>
            <sz val="10"/>
            <color rgb="FF000000"/>
            <rFont val="Verdana"/>
          </rPr>
          <t>LR:
CRTC Communications Monitoring Report, 2008, p. 183</t>
        </r>
      </text>
    </comment>
    <comment ref="H35" authorId="0" shapeId="0" xr:uid="{00000000-0006-0000-1C00-000014000000}">
      <text>
        <r>
          <rPr>
            <sz val="10"/>
            <color rgb="FF000000"/>
            <rFont val="Verdana"/>
          </rPr>
          <t xml:space="preserve">LR:
CRTC Communications Monitoring Report 2011, p. 18; Wireline Rev 24.2, exclude ISP Rev (6.2) from CRTC Communications Monitoring Report 2009, p.217 </t>
        </r>
      </text>
    </comment>
    <comment ref="I35" authorId="0" shapeId="0" xr:uid="{00000000-0006-0000-1C00-000015000000}">
      <text>
        <r>
          <rPr>
            <sz val="10"/>
            <color rgb="FF000000"/>
            <rFont val="Verdana"/>
          </rPr>
          <t>LR:
CRTC Communications Monitoring Report 2011, p. 18; Wireline Rev 23.7, exclude ISP Rev (P.137) 6.8</t>
        </r>
      </text>
    </comment>
    <comment ref="J35" authorId="0" shapeId="0" xr:uid="{00000000-0006-0000-1C00-000016000000}">
      <text>
        <r>
          <rPr>
            <sz val="10"/>
            <color rgb="FF000000"/>
            <rFont val="Verdana"/>
          </rPr>
          <t>LR:
CRTC 2011</t>
        </r>
      </text>
    </comment>
    <comment ref="K35" authorId="0" shapeId="0" xr:uid="{00000000-0006-0000-1C00-000017000000}">
      <text>
        <r>
          <rPr>
            <sz val="10"/>
            <color rgb="FF000000"/>
            <rFont val="Verdana"/>
          </rPr>
          <t>Dwayne Winseck:
CRTC 2013 CMR, p. 120.</t>
        </r>
      </text>
    </comment>
    <comment ref="L35" authorId="0" shapeId="0" xr:uid="{00000000-0006-0000-1C00-000018000000}">
      <text>
        <r>
          <rPr>
            <sz val="10"/>
            <color rgb="FF000000"/>
            <rFont val="Verdana"/>
          </rPr>
          <t xml:space="preserve">Estimate applies year-over-year decline in revenue between 2011 and 2012 of 3%.
</t>
        </r>
      </text>
    </comment>
    <comment ref="K36" authorId="0" shapeId="0" xr:uid="{00000000-0006-0000-1C00-000019000000}">
      <text>
        <r>
          <rPr>
            <sz val="10"/>
            <color rgb="FF000000"/>
            <rFont val="Verdana"/>
          </rPr>
          <t>Dwayne Winseck:
ECRTC 2013 CMR p. 158</t>
        </r>
      </text>
    </comment>
    <comment ref="L36" authorId="0" shapeId="0" xr:uid="{00000000-0006-0000-1C00-00001A000000}">
      <text>
        <r>
          <rPr>
            <sz val="10"/>
            <color rgb="FF000000"/>
            <rFont val="Verdana"/>
          </rPr>
          <t>Estimated based on annual growth rate of 6.6% for 2011-2012, as cited in CRTC's CMR 2013, p. 158.</t>
        </r>
      </text>
    </comment>
    <comment ref="K37" authorId="0" shapeId="0" xr:uid="{00000000-0006-0000-1C00-00001B000000}">
      <text>
        <r>
          <rPr>
            <sz val="10"/>
            <color rgb="FF000000"/>
            <rFont val="Verdana"/>
          </rPr>
          <t xml:space="preserve">Dwayne Winseck:
CRTC, 2012 CMR p. 144. </t>
        </r>
      </text>
    </comment>
    <comment ref="L37" authorId="0" shapeId="0" xr:uid="{00000000-0006-0000-1C00-00001C000000}">
      <text>
        <r>
          <rPr>
            <sz val="10"/>
            <color rgb="FF000000"/>
            <rFont val="Verdana"/>
          </rPr>
          <t xml:space="preserve">Estimate based on growth rate of 5.9% between 2011 and 2012 noted in CRTC's CMR 2013, p.  144. 
</t>
        </r>
      </text>
    </comment>
    <comment ref="L47" authorId="0" shapeId="0" xr:uid="{00000000-0006-0000-1C00-00001D000000}">
      <text>
        <r>
          <rPr>
            <sz val="10"/>
            <color rgb="FF000000"/>
            <rFont val="Verdana"/>
          </rPr>
          <t xml:space="preserve">Estimate based on 8.6% revenue decline as shown in Newspaper Canada data. </t>
        </r>
      </text>
    </comment>
    <comment ref="M47" authorId="0" shapeId="0" xr:uid="{00000000-0006-0000-1C00-00001E000000}">
      <text>
        <r>
          <rPr>
            <sz val="10"/>
            <color rgb="FF000000"/>
            <rFont val="Verdana"/>
          </rPr>
          <t xml:space="preserve">Estimate based on 8.6% revenue decline as shown in Newspaper Canada data. </t>
        </r>
      </text>
    </comment>
    <comment ref="N47" authorId="0" shapeId="0" xr:uid="{00000000-0006-0000-1C00-00001F000000}">
      <text>
        <r>
          <rPr>
            <sz val="10"/>
            <color rgb="FF000000"/>
            <rFont val="Verdana"/>
          </rPr>
          <t xml:space="preserve">Estimate based on 8.6% revenue decline as shown in Newspaper Canada data. </t>
        </r>
      </text>
    </comment>
    <comment ref="L48" authorId="0" shapeId="0" xr:uid="{00000000-0006-0000-1C00-000020000000}">
      <text>
        <r>
          <rPr>
            <sz val="10"/>
            <color rgb="FF000000"/>
            <rFont val="Verdana"/>
          </rPr>
          <t>Estimate based on y-o-y growth of .57% from 2011 to 2012.</t>
        </r>
      </text>
    </comment>
    <comment ref="J49" authorId="0" shapeId="0" xr:uid="{00000000-0006-0000-1C00-000021000000}">
      <text>
        <r>
          <rPr>
            <sz val="10"/>
            <color rgb="FF000000"/>
            <rFont val="Verdana"/>
          </rPr>
          <t>IAB, 2012 Actual + 2013 Estimated Canadian Internet Advertising Revenue Survey, p. 6.</t>
        </r>
      </text>
    </comment>
    <comment ref="K49" authorId="0" shapeId="0" xr:uid="{00000000-0006-0000-1C00-000022000000}">
      <text>
        <r>
          <rPr>
            <sz val="10"/>
            <color rgb="FF000000"/>
            <rFont val="Verdana"/>
          </rPr>
          <t xml:space="preserve">IAB, 2012 Actual + 2013 Estimated Canadian Internet Advertising Revenue Survey, p. 6.
</t>
        </r>
      </text>
    </comment>
    <comment ref="L49" authorId="0" shapeId="0" xr:uid="{00000000-0006-0000-1C00-000023000000}">
      <text>
        <r>
          <rPr>
            <sz val="10"/>
            <color rgb="FF000000"/>
            <rFont val="Verdana"/>
          </rPr>
          <t xml:space="preserve">IAB, 2013 Actual + 2014 Estimated Canadian Internet Advertising Revenue Survey, p. 9.
</t>
        </r>
      </text>
    </comment>
    <comment ref="K57" authorId="0" shapeId="0" xr:uid="{00000000-0006-0000-1C00-000024000000}">
      <text>
        <r>
          <rPr>
            <sz val="10"/>
            <color rgb="FF000000"/>
            <rFont val="Verdana"/>
          </rPr>
          <t>Dwayne Winseck:
CRTC 2013 CMR, p. 120.</t>
        </r>
      </text>
    </comment>
    <comment ref="L57" authorId="0" shapeId="0" xr:uid="{00000000-0006-0000-1C00-000025000000}">
      <text>
        <r>
          <rPr>
            <sz val="10"/>
            <color rgb="FF000000"/>
            <rFont val="Verdana"/>
          </rPr>
          <t xml:space="preserve">Estimate applies year-over-year decline in revenue between 2011 and 2012 of 3%.
</t>
        </r>
      </text>
    </comment>
    <comment ref="K58" authorId="0" shapeId="0" xr:uid="{00000000-0006-0000-1C00-000026000000}">
      <text>
        <r>
          <rPr>
            <sz val="10"/>
            <color rgb="FF000000"/>
            <rFont val="Verdana"/>
          </rPr>
          <t>Dwayne Winseck:
ECRTC 2013 CMR p. 158</t>
        </r>
      </text>
    </comment>
    <comment ref="L58" authorId="0" shapeId="0" xr:uid="{00000000-0006-0000-1C00-000027000000}">
      <text>
        <r>
          <rPr>
            <sz val="10"/>
            <color rgb="FF000000"/>
            <rFont val="Verdana"/>
          </rPr>
          <t>Estimated based on annual growth rate of 6.6% for 2011-2012, as cited in CRTC's CMR 2013, p. 158.</t>
        </r>
      </text>
    </comment>
    <comment ref="K59" authorId="0" shapeId="0" xr:uid="{00000000-0006-0000-1C00-000028000000}">
      <text>
        <r>
          <rPr>
            <sz val="10"/>
            <color rgb="FF000000"/>
            <rFont val="Verdana"/>
          </rPr>
          <t xml:space="preserve">Dwayne Winseck:
CRTC, 2012 CMR p. 144. </t>
        </r>
      </text>
    </comment>
    <comment ref="L59" authorId="0" shapeId="0" xr:uid="{00000000-0006-0000-1C00-000029000000}">
      <text>
        <r>
          <rPr>
            <sz val="10"/>
            <color rgb="FF000000"/>
            <rFont val="Verdana"/>
          </rPr>
          <t xml:space="preserve">Estimate based on growth rate of 5.9% between 2011 and 2012 noted in CRTC's CMR 2013, p.  144. 
</t>
        </r>
      </text>
    </comment>
    <comment ref="L68" authorId="0" shapeId="0" xr:uid="{00000000-0006-0000-1C00-00002A000000}">
      <text>
        <r>
          <rPr>
            <sz val="10"/>
            <color rgb="FF000000"/>
            <rFont val="Verdana"/>
          </rPr>
          <t xml:space="preserve">Estimate based on 8.6% revenue decline as shown in Newspaper Canada data. </t>
        </r>
      </text>
    </comment>
    <comment ref="L69" authorId="0" shapeId="0" xr:uid="{00000000-0006-0000-1C00-00002B000000}">
      <text>
        <r>
          <rPr>
            <sz val="10"/>
            <color rgb="FF000000"/>
            <rFont val="Verdana"/>
          </rPr>
          <t>Estimate based on y-o-y growth of .57% from 2011 to 2012.</t>
        </r>
      </text>
    </comment>
    <comment ref="L70" authorId="0" shapeId="0" xr:uid="{00000000-0006-0000-1C00-00002C000000}">
      <text>
        <r>
          <rPr>
            <sz val="10"/>
            <color rgb="FF000000"/>
            <rFont val="Verdana"/>
          </rPr>
          <t xml:space="preserve">IAB, 2013 Actual + 2014 Estimated Canadian Internet Advertising Revenue Survey, p. 9.
</t>
        </r>
      </text>
    </comment>
    <comment ref="G77" authorId="0" shapeId="0" xr:uid="{00000000-0006-0000-1C00-00002D000000}">
      <text>
        <r>
          <rPr>
            <sz val="10"/>
            <color rgb="FF000000"/>
            <rFont val="Verdana"/>
          </rPr>
          <t>BK:
BCE AR 2013, p 61</t>
        </r>
      </text>
    </comment>
    <comment ref="E78" authorId="0" shapeId="0" xr:uid="{00000000-0006-0000-1C00-00002E000000}">
      <text>
        <r>
          <rPr>
            <sz val="10"/>
            <color rgb="FF000000"/>
            <rFont val="Verdana"/>
          </rPr>
          <t xml:space="preserve">BK:
Aliant AR 2013, p 55
</t>
        </r>
      </text>
    </comment>
    <comment ref="F78" authorId="0" shapeId="0" xr:uid="{00000000-0006-0000-1C00-00002F000000}">
      <text>
        <r>
          <rPr>
            <sz val="10"/>
            <color rgb="FF000000"/>
            <rFont val="Verdana"/>
          </rPr>
          <t>BK:
BCE AR 2013 p 73</t>
        </r>
      </text>
    </comment>
    <comment ref="G78" authorId="0" shapeId="0" xr:uid="{00000000-0006-0000-1C00-000030000000}">
      <text>
        <r>
          <rPr>
            <sz val="10"/>
            <color rgb="FF000000"/>
            <rFont val="Verdana"/>
          </rPr>
          <t>BK:
BCE AR 2013 p 73</t>
        </r>
      </text>
    </comment>
    <comment ref="H78" authorId="0" shapeId="0" xr:uid="{00000000-0006-0000-1C00-000031000000}">
      <text>
        <r>
          <rPr>
            <sz val="10"/>
            <color rgb="FF000000"/>
            <rFont val="Verdana"/>
          </rPr>
          <t xml:space="preserve">BCE AR 2014, p. 73. </t>
        </r>
      </text>
    </comment>
    <comment ref="C79" authorId="0" shapeId="0" xr:uid="{00000000-0006-0000-1C00-000032000000}">
      <text>
        <r>
          <rPr>
            <sz val="10"/>
            <color rgb="FF000000"/>
            <rFont val="Verdana"/>
          </rPr>
          <t xml:space="preserve">Telus AR 2009, p. 10. 
</t>
        </r>
      </text>
    </comment>
    <comment ref="D79" authorId="0" shapeId="0" xr:uid="{00000000-0006-0000-1C00-000033000000}">
      <text>
        <r>
          <rPr>
            <sz val="10"/>
            <color rgb="FF000000"/>
            <rFont val="Verdana"/>
          </rPr>
          <t>BK:
Telus AR 2013 p 40</t>
        </r>
      </text>
    </comment>
    <comment ref="E79" authorId="0" shapeId="0" xr:uid="{00000000-0006-0000-1C00-000034000000}">
      <text>
        <r>
          <rPr>
            <sz val="10"/>
            <color rgb="FF000000"/>
            <rFont val="Verdana"/>
          </rPr>
          <t>BK:
Telus AR 2013 p 40</t>
        </r>
      </text>
    </comment>
    <comment ref="F79" authorId="0" shapeId="0" xr:uid="{00000000-0006-0000-1C00-000035000000}">
      <text>
        <r>
          <rPr>
            <sz val="10"/>
            <color rgb="FF000000"/>
            <rFont val="Verdana"/>
          </rPr>
          <t>BK:
Telus AR 2013 p 40</t>
        </r>
      </text>
    </comment>
    <comment ref="G79" authorId="0" shapeId="0" xr:uid="{00000000-0006-0000-1C00-000036000000}">
      <text>
        <r>
          <rPr>
            <sz val="10"/>
            <color rgb="FF000000"/>
            <rFont val="Verdana"/>
          </rPr>
          <t>BK:
Telus AR 2013 p 40</t>
        </r>
      </text>
    </comment>
    <comment ref="B80" authorId="0" shapeId="0" xr:uid="{00000000-0006-0000-1C00-000037000000}">
      <text>
        <r>
          <rPr>
            <sz val="10"/>
            <color rgb="FF000000"/>
            <rFont val="Verdana"/>
          </rPr>
          <t xml:space="preserve">MTS, AR 2005, p. 62.
</t>
        </r>
      </text>
    </comment>
    <comment ref="D80" authorId="0" shapeId="0" xr:uid="{00000000-0006-0000-1C00-000038000000}">
      <text>
        <r>
          <rPr>
            <sz val="10"/>
            <color rgb="FF000000"/>
            <rFont val="Verdana"/>
          </rPr>
          <t>BK:
MTS AR 2013, p 21</t>
        </r>
      </text>
    </comment>
    <comment ref="E80" authorId="0" shapeId="0" xr:uid="{00000000-0006-0000-1C00-000039000000}">
      <text>
        <r>
          <rPr>
            <sz val="10"/>
            <color rgb="FF000000"/>
            <rFont val="Verdana"/>
          </rPr>
          <t>BK:
MTS AR 2013, p 21</t>
        </r>
      </text>
    </comment>
    <comment ref="F80" authorId="0" shapeId="0" xr:uid="{00000000-0006-0000-1C00-00003A000000}">
      <text>
        <r>
          <rPr>
            <sz val="10"/>
            <color rgb="FF000000"/>
            <rFont val="Verdana"/>
          </rPr>
          <t>BK:
MTS AR 2013, p 21</t>
        </r>
      </text>
    </comment>
    <comment ref="G80" authorId="0" shapeId="0" xr:uid="{00000000-0006-0000-1C00-00003B000000}">
      <text>
        <r>
          <rPr>
            <sz val="10"/>
            <color rgb="FF000000"/>
            <rFont val="Verdana"/>
          </rPr>
          <t>BK:
MTS AR 2013, p 21</t>
        </r>
      </text>
    </comment>
    <comment ref="B81" authorId="0" shapeId="0" xr:uid="{00000000-0006-0000-1C00-00003C000000}">
      <text>
        <r>
          <rPr>
            <sz val="10"/>
            <color rgb="FF000000"/>
            <rFont val="Verdana"/>
          </rPr>
          <t xml:space="preserve">SaskTel, AR 2004, p. 13.
</t>
        </r>
      </text>
    </comment>
    <comment ref="C81" authorId="0" shapeId="0" xr:uid="{00000000-0006-0000-1C00-00003D000000}">
      <text>
        <r>
          <rPr>
            <sz val="10"/>
            <color rgb="FF000000"/>
            <rFont val="Verdana"/>
          </rPr>
          <t xml:space="preserve">SaskTel, AR 2009, p. 45.
</t>
        </r>
      </text>
    </comment>
    <comment ref="D81" authorId="0" shapeId="0" xr:uid="{00000000-0006-0000-1C00-00003E000000}">
      <text>
        <r>
          <rPr>
            <sz val="10"/>
            <color rgb="FF000000"/>
            <rFont val="Verdana"/>
          </rPr>
          <t xml:space="preserve">Brian Wilkinson:
SaskTel, A/R 2013, p. 47. 
</t>
        </r>
      </text>
    </comment>
    <comment ref="E81" authorId="0" shapeId="0" xr:uid="{00000000-0006-0000-1C00-00003F000000}">
      <text>
        <r>
          <rPr>
            <sz val="10"/>
            <color rgb="FF000000"/>
            <rFont val="Verdana"/>
          </rPr>
          <t xml:space="preserve">Brian Wilkinson:
SaskTel, A/R 2013, p. 47. 
</t>
        </r>
      </text>
    </comment>
    <comment ref="F81" authorId="0" shapeId="0" xr:uid="{00000000-0006-0000-1C00-000040000000}">
      <text>
        <r>
          <rPr>
            <sz val="10"/>
            <color rgb="FF000000"/>
            <rFont val="Verdana"/>
          </rPr>
          <t xml:space="preserve">Brian Wilkinson:
 SaskTel, A/R 2013, p. 47. </t>
        </r>
      </text>
    </comment>
    <comment ref="G81" authorId="0" shapeId="0" xr:uid="{00000000-0006-0000-1C00-000041000000}">
      <text>
        <r>
          <rPr>
            <sz val="10"/>
            <color rgb="FF000000"/>
            <rFont val="Verdana"/>
          </rPr>
          <t xml:space="preserve">Brian Wilkinson:
SaskTel, A/R 2013, p. 47. 
</t>
        </r>
      </text>
    </comment>
    <comment ref="H86" authorId="0" shapeId="0" xr:uid="{00000000-0006-0000-1C00-000042000000}">
      <text>
        <r>
          <rPr>
            <sz val="10"/>
            <color rgb="FF000000"/>
            <rFont val="Verdana"/>
          </rPr>
          <t>CRTC Bell Aggregate Annual Return, 2014.</t>
        </r>
      </text>
    </comment>
    <comment ref="J86" authorId="0" shapeId="0" xr:uid="{00000000-0006-0000-1C00-000043000000}">
      <text>
        <r>
          <rPr>
            <sz val="10"/>
            <color rgb="FF000000"/>
            <rFont val="Verdana"/>
          </rPr>
          <t>CRTC Aggregate Annual Return 2016 BK</t>
        </r>
      </text>
    </comment>
    <comment ref="H87" authorId="0" shapeId="0" xr:uid="{00000000-0006-0000-1C00-000044000000}">
      <text>
        <r>
          <rPr>
            <sz val="10"/>
            <color rgb="FF000000"/>
            <rFont val="Verdana"/>
          </rPr>
          <t xml:space="preserve">Estimate based on Bell's ARPU of $56.41 A * 218,537 IPTV subscribers (Bell, AR 2014, p. 73) </t>
        </r>
      </text>
    </comment>
    <comment ref="I87" authorId="0" shapeId="0" xr:uid="{00000000-0006-0000-1C00-000045000000}">
      <text>
        <r>
          <rPr>
            <sz val="10"/>
            <color rgb="FF000000"/>
            <rFont val="Verdana"/>
          </rPr>
          <t xml:space="preserve">Aliant is no longer a separate operation. </t>
        </r>
      </text>
    </comment>
    <comment ref="H88" authorId="0" shapeId="0" xr:uid="{00000000-0006-0000-1C00-000046000000}">
      <text>
        <r>
          <rPr>
            <sz val="10"/>
            <color rgb="FF000000"/>
            <rFont val="Verdana"/>
          </rPr>
          <t>Estimate based on Telus AR 2014 IPTV subscriber figures (p. 3) multiplied by (ARPU *12) as calculated using CRTC Aggregate Annual returns</t>
        </r>
      </text>
    </comment>
    <comment ref="I88" authorId="0" shapeId="0" xr:uid="{00000000-0006-0000-1C00-000047000000}">
      <text>
        <r>
          <rPr>
            <sz val="10"/>
            <color rgb="FF000000"/>
            <rFont val="Verdana"/>
          </rPr>
          <t>960500 avg subs * 60.11 *12
BK</t>
        </r>
      </text>
    </comment>
    <comment ref="J88" authorId="0" shapeId="0" xr:uid="{00000000-0006-0000-1C00-000048000000}">
      <text>
        <r>
          <rPr>
            <sz val="10"/>
            <color rgb="FF000000"/>
            <rFont val="Verdana"/>
          </rPr>
          <t xml:space="preserve">1032000 avg subs * 60.38 *12
BK
</t>
        </r>
      </text>
    </comment>
    <comment ref="D89" authorId="0" shapeId="0" xr:uid="{00000000-0006-0000-1C00-000049000000}">
      <text>
        <r>
          <rPr>
            <sz val="10"/>
            <color rgb="FF000000"/>
            <rFont val="Verdana"/>
          </rPr>
          <t xml:space="preserve">2007-2010 based on subscribers * ARPU and calculation of Y-O-Y growth. All other years direct from MTS.
</t>
        </r>
      </text>
    </comment>
    <comment ref="E89" authorId="0" shapeId="0" xr:uid="{00000000-0006-0000-1C00-00004A000000}">
      <text>
        <r>
          <rPr>
            <sz val="10"/>
            <color rgb="FF000000"/>
            <rFont val="Verdana"/>
          </rPr>
          <t xml:space="preserve">MTS AR 2012, p. 3.
</t>
        </r>
      </text>
    </comment>
    <comment ref="F89" authorId="0" shapeId="0" xr:uid="{00000000-0006-0000-1C00-00004B000000}">
      <text>
        <r>
          <rPr>
            <sz val="10"/>
            <color rgb="FF000000"/>
            <rFont val="Verdana"/>
          </rPr>
          <t xml:space="preserve">MTS AR 2012, p. 3.
</t>
        </r>
      </text>
    </comment>
    <comment ref="G89" authorId="0" shapeId="0" xr:uid="{00000000-0006-0000-1C00-00004C000000}">
      <text>
        <r>
          <rPr>
            <sz val="10"/>
            <color rgb="FF000000"/>
            <rFont val="Verdana"/>
          </rPr>
          <t xml:space="preserve">BK:
MTS AR 2013 p. 2. 
</t>
        </r>
      </text>
    </comment>
    <comment ref="H89" authorId="0" shapeId="0" xr:uid="{00000000-0006-0000-1C00-00004D000000}">
      <text>
        <r>
          <rPr>
            <sz val="10"/>
            <color rgb="FF000000"/>
            <rFont val="Verdana"/>
          </rPr>
          <t>MTS AR 2014 p. 16</t>
        </r>
      </text>
    </comment>
    <comment ref="I89" authorId="0" shapeId="0" xr:uid="{00000000-0006-0000-1C00-00004E000000}">
      <text>
        <r>
          <rPr>
            <sz val="10"/>
            <color rgb="FF000000"/>
            <rFont val="Verdana"/>
          </rPr>
          <t>MTS AIF 2015 p. 8 BK
ARPU = revenue / 106,034 subs /12 = $69.78/mo.</t>
        </r>
      </text>
    </comment>
    <comment ref="J89" authorId="0" shapeId="0" xr:uid="{00000000-0006-0000-1C00-00004F000000}">
      <text>
        <r>
          <rPr>
            <sz val="10"/>
            <color rgb="FF000000"/>
            <rFont val="Verdana"/>
          </rPr>
          <t xml:space="preserve">Estimate based on actual revenue reported in first three quarters of 2016. MTS Consolidated Financial Statements or the periods ended September 30, 2016 and 2015, p. 7. Last quarter revenue based on 4th quarter trends in previous years. </t>
        </r>
      </text>
    </comment>
    <comment ref="H90" authorId="0" shapeId="0" xr:uid="{00000000-0006-0000-1C00-000050000000}">
      <text>
        <r>
          <rPr>
            <sz val="10"/>
            <color rgb="FF000000"/>
            <rFont val="Verdana"/>
          </rPr>
          <t>See sheet on Cable/Sat/IPTV.</t>
        </r>
      </text>
    </comment>
    <comment ref="I90" authorId="0" shapeId="0" xr:uid="{00000000-0006-0000-1C00-000051000000}">
      <text>
        <r>
          <rPr>
            <sz val="10"/>
            <color rgb="FF000000"/>
            <rFont val="Verdana"/>
          </rPr>
          <t>Sasktel does not file aggregate annual returns, nor does it break out specific figures for IPTV revenues. We multiply IPTV subscribers (an average between end of year and beginning of year subscribers) by MTS ARPU (69.78*12) to estimate Sasktel IPTV revenue. BK</t>
        </r>
      </text>
    </comment>
    <comment ref="J90" authorId="0" shapeId="0" xr:uid="{00000000-0006-0000-1C00-000052000000}">
      <text>
        <r>
          <rPr>
            <sz val="10"/>
            <color rgb="FF000000"/>
            <rFont val="Verdana"/>
          </rPr>
          <t>average subs = 108956 * 72.10(mts arpu) * 12 
BK</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
  </authors>
  <commentList>
    <comment ref="J60" authorId="0" shapeId="0" xr:uid="{00000000-0006-0000-1D00-000001000000}">
      <text>
        <r>
          <rPr>
            <sz val="10"/>
            <color rgb="FF000000"/>
            <rFont val="Verdana"/>
          </rPr>
          <t xml:space="preserve">2013 results average results from Experien Hitwise Canada online's results from Jan-Feb 2013 and June 2014.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1E00-000001000000}">
      <text>
        <r>
          <rPr>
            <sz val="10"/>
            <color rgb="FF000000"/>
            <rFont val="Verdana"/>
          </rPr>
          <t xml:space="preserve">Rogers, AR 2013, p. 45.  Refers to Next Generation "business services". </t>
        </r>
      </text>
    </comment>
    <comment ref="C3" authorId="0" shapeId="0" xr:uid="{00000000-0006-0000-1E00-000002000000}">
      <text>
        <r>
          <rPr>
            <sz val="10"/>
            <color rgb="FF000000"/>
            <rFont val="Verdana"/>
          </rPr>
          <t>Rogers AR 2014, p. 48. Refers to Next Generation "business services". Includes Blackiron and Pivot data centres.</t>
        </r>
      </text>
    </comment>
    <comment ref="D3" authorId="0" shapeId="0" xr:uid="{00000000-0006-0000-1E00-000003000000}">
      <text>
        <r>
          <rPr>
            <sz val="10"/>
            <color rgb="FF000000"/>
            <rFont val="Verdana"/>
          </rPr>
          <t>Rogers AR 2014, p. 48. Refers to Next Generation "business services". Includes Blackiron and Pivot data centres.</t>
        </r>
      </text>
    </comment>
    <comment ref="D5" authorId="0" shapeId="0" xr:uid="{00000000-0006-0000-1E00-000004000000}">
      <text>
        <r>
          <rPr>
            <sz val="10"/>
            <color rgb="FF000000"/>
            <rFont val="Verdana"/>
          </rPr>
          <t>Shaw acquired Denver-based ViaWest in the fall of 2014. http://newsroom.shaw.ca/corporate/newsroom/news/2015-07-16-Data-Centre-Launch-FINAL/. Also http://www.theglobeandmail.com/report-on-business/shaw-to-launch-cloud-computing-aimed-at-enterprise-customers/article25523892/. Revenue estimate based on comment in Globe and Mail article that 6% increase in revenue to $1.34 billion in 4th quarter 2014 due to acquisition of ViaWest. http://www.theglobeandmail.com/report-on-business/shaws-profit-climbs-on-price-hikes-asset-sale-tv-subscribers-exit/article26923554/</t>
        </r>
      </text>
    </comment>
    <comment ref="A7" authorId="0" shapeId="0" xr:uid="{00000000-0006-0000-1E00-000005000000}">
      <text>
        <r>
          <rPr>
            <sz val="10"/>
            <color rgb="FF000000"/>
            <rFont val="Verdana"/>
          </rPr>
          <t xml:space="preserve">Acquired 4Degrees Colocation provider in 2014. </t>
        </r>
      </text>
    </comment>
    <comment ref="D7" authorId="0" shapeId="0" xr:uid="{00000000-0006-0000-1E00-000006000000}">
      <text>
        <r>
          <rPr>
            <sz val="10"/>
            <color rgb="FF000000"/>
            <rFont val="Verdana"/>
          </rPr>
          <t>Quebecor Financial Review 2014, p 14.</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
  </authors>
  <commentList>
    <comment ref="G7" authorId="0" shapeId="0" xr:uid="{00000000-0006-0000-2000-000001000000}">
      <text>
        <r>
          <rPr>
            <sz val="10"/>
            <color rgb="FF000000"/>
            <rFont val="Verdana"/>
          </rPr>
          <t>Lianrui Jia:
Annual Report
CRTC: 265.3</t>
        </r>
      </text>
    </comment>
    <comment ref="N7" authorId="0" shapeId="0" xr:uid="{00000000-0006-0000-2000-000002000000}">
      <text>
        <r>
          <rPr>
            <sz val="10"/>
            <color rgb="FF000000"/>
            <rFont val="Verdana"/>
          </rPr>
          <t xml:space="preserve">CRTC Individual Pay and Specialty Financial Summaries. </t>
        </r>
      </text>
    </comment>
    <comment ref="V7" authorId="0" shapeId="0" xr:uid="{00000000-0006-0000-2000-000003000000}">
      <text>
        <r>
          <rPr>
            <sz val="10"/>
            <color rgb="FF000000"/>
            <rFont val="Verdana"/>
          </rPr>
          <t xml:space="preserve">CRTC Individual Pay and Specialty Financial Summaries. </t>
        </r>
      </text>
    </comment>
    <comment ref="AD7" authorId="0" shapeId="0" xr:uid="{00000000-0006-0000-2000-000004000000}">
      <text>
        <r>
          <rPr>
            <sz val="10"/>
            <color rgb="FF000000"/>
            <rFont val="Verdana"/>
          </rPr>
          <t xml:space="preserve">CRTC Individual Pay and Specialty Financial Summaries. </t>
        </r>
      </text>
    </comment>
    <comment ref="U20" authorId="0" shapeId="0" xr:uid="{00000000-0006-0000-2000-000005000000}">
      <text>
        <r>
          <rPr>
            <sz val="10"/>
            <color rgb="FF000000"/>
            <rFont val="Verdana"/>
          </rPr>
          <t>Dwayne Winseck:
CRTC 2014 CMR p. 120.</t>
        </r>
      </text>
    </comment>
    <comment ref="AB20" authorId="0" shapeId="0" xr:uid="{00000000-0006-0000-2000-000006000000}">
      <text>
        <r>
          <rPr>
            <sz val="10"/>
            <color rgb="FF000000"/>
            <rFont val="Verdana"/>
          </rPr>
          <t xml:space="preserve">CRTC's CMR 2014 Press Release. </t>
        </r>
      </text>
    </comment>
    <comment ref="K35" authorId="0" shapeId="0" xr:uid="{00000000-0006-0000-2000-000007000000}">
      <text>
        <r>
          <rPr>
            <sz val="10"/>
            <color rgb="FF000000"/>
            <rFont val="Verdana"/>
          </rPr>
          <t>Estimate based on view that Google accounts for about 50% of online advertising revenue.</t>
        </r>
      </text>
    </comment>
    <comment ref="K45" authorId="0" shapeId="0" xr:uid="{00000000-0006-0000-2000-000008000000}">
      <text>
        <r>
          <rPr>
            <sz val="10"/>
            <color rgb="FF000000"/>
            <rFont val="Verdana"/>
          </rPr>
          <t>Based on 18,090,640 Facebook users as of September 2012 multiplied by ARPU of $12.70/year. User numbers from  http://www.internetworldstats.com/america.htm and ARPU numbers from Facebook's Annual Report 2012, p. 37.</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
  </authors>
  <commentList>
    <comment ref="AM2" authorId="0" shapeId="0" xr:uid="{00000000-0006-0000-2200-000001000000}">
      <text>
        <r>
          <rPr>
            <sz val="10"/>
            <color rgb="FF000000"/>
            <rFont val="Verdana"/>
          </rPr>
          <t xml:space="preserve">LR:
736.6 Baton
</t>
        </r>
      </text>
    </comment>
    <comment ref="BF4" authorId="0" shapeId="0" xr:uid="{00000000-0006-0000-2200-000002000000}">
      <text>
        <r>
          <rPr>
            <sz val="10"/>
            <color rgb="FF000000"/>
            <rFont val="Verdana"/>
          </rPr>
          <t>LR:
BCE Annual Report, 2010, p.46</t>
        </r>
      </text>
    </comment>
    <comment ref="DH6" authorId="0" shapeId="0" xr:uid="{00000000-0006-0000-2200-000003000000}">
      <text>
        <r>
          <rPr>
            <sz val="10"/>
            <color rgb="FF000000"/>
            <rFont val="Verdana"/>
          </rPr>
          <t>Estimate based on view that Google accounts for about 50% of online advertising revenue. Estimate based on view that Google accounts for about 50% of online advertising revenue. Or $2,264 million based on CDN population that is 9.1% of that the US, i.e. CDN $ = Google US revenues of $24.9 billion (Google, AR 2013, p. 82) * 9.1%.</t>
        </r>
      </text>
    </comment>
    <comment ref="CD9" authorId="0" shapeId="0" xr:uid="{00000000-0006-0000-2200-000004000000}">
      <text>
        <r>
          <rPr>
            <sz val="10"/>
            <color rgb="FF000000"/>
            <rFont val="Verdana"/>
          </rPr>
          <t>or $1,597.1 million based on CDN population that is 9.1% of that the US, i.e. CDN $ = Google US  revenues of $17.6 billion (Google, AR 2013, p. 82) * 9.1%.</t>
        </r>
      </text>
    </comment>
    <comment ref="CN9" authorId="0" shapeId="0" xr:uid="{00000000-0006-0000-2200-000005000000}">
      <text>
        <r>
          <rPr>
            <sz val="10"/>
            <color rgb="FF000000"/>
            <rFont val="Verdana"/>
          </rPr>
          <t>or $1,762 million based on CDN population that is 9.1% of that the US, i.e. CDN $ = Google US revenues of $21.6 billion (Google, AR 2013, p. 82) * 9.1%.</t>
        </r>
      </text>
    </comment>
    <comment ref="CX9" authorId="0" shapeId="0" xr:uid="{00000000-0006-0000-2200-000006000000}">
      <text>
        <r>
          <rPr>
            <sz val="10"/>
            <color rgb="FF000000"/>
            <rFont val="Verdana"/>
          </rPr>
          <t>Estimate based on view that Google accounts for about 50% of online advertising revenue. Estimate based on view that Google accounts for about 50% of online advertising revenue. Or $2,264 million based on CDN population that is 9.1% of that the US, i.e. CDN $ = Google US revenues of $24.9 billion (Google, AR 2013, p. 82) * 9.1%.</t>
        </r>
      </text>
    </comment>
    <comment ref="BR10" authorId="0" shapeId="0" xr:uid="{00000000-0006-0000-2200-000007000000}">
      <text>
        <r>
          <rPr>
            <sz val="10"/>
            <color rgb="FF000000"/>
            <rFont val="Verdana"/>
          </rPr>
          <t>LR:
CRTC Cogeco Aggregate Annual Report, 2010</t>
        </r>
      </text>
    </comment>
    <comment ref="BX10" authorId="0" shapeId="0" xr:uid="{00000000-0006-0000-2200-000008000000}">
      <text>
        <r>
          <rPr>
            <sz val="10"/>
            <color rgb="FF000000"/>
            <rFont val="Verdana"/>
          </rPr>
          <t>Estimate based on view that Google accounts for about 50% of online advertising revenue.</t>
        </r>
      </text>
    </comment>
    <comment ref="CA10" authorId="0" shapeId="0" xr:uid="{00000000-0006-0000-2200-000009000000}">
      <text>
        <r>
          <rPr>
            <sz val="10"/>
            <color rgb="FF000000"/>
            <rFont val="Verdana"/>
          </rPr>
          <t xml:space="preserve">CRTC Individual Pay and Specialty Financial Summaries. </t>
        </r>
      </text>
    </comment>
    <comment ref="CK10" authorId="0" shapeId="0" xr:uid="{00000000-0006-0000-2200-00000A000000}">
      <text>
        <r>
          <rPr>
            <sz val="10"/>
            <color rgb="FF000000"/>
            <rFont val="Verdana"/>
          </rPr>
          <t xml:space="preserve">CRTC Individual Pay and Specialty Financial Summaries. </t>
        </r>
      </text>
    </comment>
    <comment ref="CU10" authorId="0" shapeId="0" xr:uid="{00000000-0006-0000-2200-00000B000000}">
      <text>
        <r>
          <rPr>
            <sz val="10"/>
            <color rgb="FF000000"/>
            <rFont val="Verdana"/>
          </rPr>
          <t xml:space="preserve">CRTC Individual Pay and Specialty Financial Summaries. </t>
        </r>
      </text>
    </comment>
    <comment ref="DH12" authorId="0" shapeId="0" xr:uid="{00000000-0006-0000-2200-00000C000000}">
      <text>
        <r>
          <rPr>
            <sz val="10"/>
            <color rgb="FF000000"/>
            <rFont val="Verdana"/>
          </rPr>
          <t>Based on 18.7 million Facebook users as of 2014 multiplied by ARPU of $28.61/year (Facebook, AR 2014, pp. 35-37). Monthly actual usage figures distributed between Canada and US based on the relative size of their populations, i.e. 9.1% defined as Canadian. The company observes a significant y-o-y growth for US and Canada of 53% from 2013 to 2014 (p. 38).</t>
        </r>
      </text>
    </comment>
    <comment ref="BE13" authorId="0" shapeId="0" xr:uid="{00000000-0006-0000-2200-00000D000000}">
      <text>
        <r>
          <rPr>
            <sz val="10"/>
            <color rgb="FF000000"/>
            <rFont val="Verdana"/>
          </rPr>
          <t xml:space="preserve">Dwayne Winseck: Telus 2011 Annual Report, p. 36 for subscriber numbers multiplied by ARPU of $34.06 derived from CRTC
CMR 2010, p. 137.
</t>
        </r>
      </text>
    </comment>
    <comment ref="BT15" authorId="0" shapeId="0" xr:uid="{00000000-0006-0000-2200-00000E000000}">
      <text>
        <r>
          <rPr>
            <sz val="10"/>
            <color rgb="FF000000"/>
            <rFont val="Verdana"/>
          </rPr>
          <t>IAB, 2013 Actual + 2014 Estimated Canadian Internet Advertising Revenue Survey, p. 9.</t>
        </r>
      </text>
    </comment>
    <comment ref="DH15" authorId="0" shapeId="0" xr:uid="{00000000-0006-0000-2200-00000F000000}">
      <text>
        <r>
          <rPr>
            <sz val="10"/>
            <color rgb="FF000000"/>
            <rFont val="Verdana"/>
          </rPr>
          <t xml:space="preserve">Based on an estimate of 3 million household subscribers in Canada. This is an average of an estimated 3.1 million subscribers at year end 2014 and 2.9 million users at the end of 2013 (http://www.nytimes.com/2015/02/12/arts/international/netflix-taps-into-a-growing-international-market.html?_r=0) . The latter figure is a percentage of US Neflix subscriber numbers (32,712,000) at year end 2013 based on population, i.e. Canada's population is 9.1% of that of the US. Subscriber estimate multiplied by am ARPU of $8.14 (Netflix Annual Report 2014, pp. 18&amp;22). 
An alternative approach multiplies English-language households (10749736.3) * estimated subscribers in English-language Canada (39%) (MTM, 2015, The Rise of Netflix) + the number French-language households (3,583245.2) * estimated subscribers in French Language Canada (10%, CRTC, CMR 2014, p. 84 with 1% added for growth) = 4.55 million subscribers at year end 2014. Averaging this with 2.9 million subs at the end of 2013 yields 3.725 * $8.14 * 12 = $363.9 million. Parenthetically, this number closely corresponds to Canada's population relative to that of the U.S., i.e. 9.1%. As a portion of US subscribers on this basis, there would be 3.6 million subscribers. </t>
        </r>
      </text>
    </comment>
    <comment ref="CN18" authorId="0" shapeId="0" xr:uid="{00000000-0006-0000-2200-000010000000}">
      <text>
        <r>
          <rPr>
            <sz val="10"/>
            <color rgb="FF000000"/>
            <rFont val="Verdana"/>
          </rPr>
          <t>Based on 18,090,640 Facebook users as of September 2012 multiplied by ARPU of $12.70/year. User numbers from  http://www.internetworldstats.com/america.htm and ARPU numbers from Facebook's Annual Report 2012, p. 37.</t>
        </r>
      </text>
    </comment>
    <comment ref="CX18" authorId="0" shapeId="0" xr:uid="{00000000-0006-0000-2200-000011000000}">
      <text>
        <r>
          <rPr>
            <sz val="10"/>
            <color rgb="FF000000"/>
            <rFont val="Verdana"/>
          </rPr>
          <t xml:space="preserve">Based on 19 million Facebook users as of mid 2013 multiplied by ARPU of $18.70/year. User estimates from Facebook press release, e.g. see http://www.huffingtonpost.ca/2013/08/13/facebook-use-canada_n_3751378.html   and ARPU numbers from Facebook's Annual Report 2013, p. 41.  </t>
        </r>
      </text>
    </comment>
    <comment ref="CN19" authorId="0" shapeId="0" xr:uid="{00000000-0006-0000-2200-000012000000}">
      <text>
        <r>
          <rPr>
            <sz val="10"/>
            <color rgb="FF000000"/>
            <rFont val="Verdana"/>
          </rPr>
          <t xml:space="preserve">Dwayne Winseck:
Based on an estimate of 1.6 million subscribers at the end of 2012 versus 1.2 million at the end of 2011 and montly subscription rate of $8 (IHS Screen Digest, 2013).  </t>
        </r>
      </text>
    </comment>
    <comment ref="CX19" authorId="0" shapeId="0" xr:uid="{00000000-0006-0000-2200-000013000000}">
      <text>
        <r>
          <rPr>
            <sz val="10"/>
            <color rgb="FF000000"/>
            <rFont val="Verdana"/>
          </rPr>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r>
      </text>
    </comment>
    <comment ref="BX20" authorId="0" shapeId="0" xr:uid="{00000000-0006-0000-2200-000014000000}">
      <text>
        <r>
          <rPr>
            <sz val="10"/>
            <color rgb="FF000000"/>
            <rFont val="Verdana"/>
          </rPr>
          <t>Based on 18,090,640 Facebook users as of September 2012 multiplied by ARPU of $12.70/year. User numbers from  http://www.internetworldstats.com/america.htm and ARPU numbers from Facebook's Annual Report 2012, p. 37.</t>
        </r>
      </text>
    </comment>
    <comment ref="CD20" authorId="0" shapeId="0" xr:uid="{00000000-0006-0000-2200-000015000000}">
      <text>
        <r>
          <rPr>
            <sz val="10"/>
            <color rgb="FF000000"/>
            <rFont val="Verdana"/>
          </rPr>
          <t>Sum of Internet Advertising ($2674.0 million) and Netflix Subscription revenue. IAB, 2013 Actual + 2014 Estimated Canadian Internet Advertising Revenue Survey, p. 9.</t>
        </r>
      </text>
    </comment>
    <comment ref="CN20" authorId="0" shapeId="0" xr:uid="{00000000-0006-0000-2200-000016000000}">
      <text>
        <r>
          <rPr>
            <sz val="10"/>
            <color rgb="FF000000"/>
            <rFont val="Verdana"/>
          </rPr>
          <t>Sum of Internet Advertising ($3085 million) and Netflix Subscription revenue.IAB, 2013 Actual + 2014 Estimated Canadian Internet Advertising Revenue Survey, p. 9.</t>
        </r>
      </text>
    </comment>
    <comment ref="CS20" authorId="0" shapeId="0" xr:uid="{00000000-0006-0000-2200-000017000000}">
      <text>
        <r>
          <rPr>
            <sz val="10"/>
            <color rgb="FF000000"/>
            <rFont val="Verdana"/>
          </rPr>
          <t xml:space="preserve">CRTC's CMR 2014 Press Release. </t>
        </r>
      </text>
    </comment>
    <comment ref="CX20" authorId="0" shapeId="0" xr:uid="{00000000-0006-0000-2200-000018000000}">
      <text>
        <r>
          <rPr>
            <sz val="10"/>
            <color rgb="FF000000"/>
            <rFont val="Verdana"/>
          </rPr>
          <t>Sum of Internet Advertising ($3525 million) and Netflix Subscription revenue. IAB, 2013 Actual + 2014 Estimated Canadian Internet Advertising Revenue Survey, p. 9.</t>
        </r>
      </text>
    </comment>
    <comment ref="DH21" authorId="0" shapeId="0" xr:uid="{00000000-0006-0000-2200-000019000000}">
      <text>
        <r>
          <rPr>
            <sz val="10"/>
            <color rgb="FF000000"/>
            <rFont val="Verdana"/>
          </rPr>
          <t>Sum of Internet Advertising ($3793.0 million) and Netflix Subscription revenue. IAB, 2014 Actual + 2015 Estimated Canadian Internet Advertising Revenue Survey, p. 4.</t>
        </r>
      </text>
    </comment>
    <comment ref="CD25" authorId="0" shapeId="0" xr:uid="{00000000-0006-0000-2200-00001A000000}">
      <text>
        <r>
          <rPr>
            <sz val="10"/>
            <color rgb="FF000000"/>
            <rFont val="Verdana"/>
          </rPr>
          <t>IAB, 2012 Actual + 2013 Estimated Canadian Internet Advertising Revenue Survey, p. 6.</t>
        </r>
      </text>
    </comment>
    <comment ref="CE25" authorId="0" shapeId="0" xr:uid="{00000000-0006-0000-2200-00001B000000}">
      <text>
        <r>
          <rPr>
            <sz val="10"/>
            <color rgb="FF000000"/>
            <rFont val="Verdana"/>
          </rPr>
          <t xml:space="preserve">IAB, 2012 Actual + 2013 Estimated Canadian Internet Advertising Revenue Survey, p. 6.
</t>
        </r>
      </text>
    </comment>
    <comment ref="CF25" authorId="0" shapeId="0" xr:uid="{00000000-0006-0000-2200-00001C000000}">
      <text>
        <r>
          <rPr>
            <sz val="10"/>
            <color rgb="FF000000"/>
            <rFont val="Verdana"/>
          </rPr>
          <t xml:space="preserve">IAB, 2013 Actual + 2014 Estimated Canadian Internet Advertising Revenue Survey, p. 3.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2300-000001000000}">
      <text>
        <r>
          <rPr>
            <sz val="10"/>
            <color rgb="FF000000"/>
            <rFont val="Verdana"/>
          </rPr>
          <t>PWC Global Entertainment and media Outlook, 2003-2007.</t>
        </r>
      </text>
    </comment>
    <comment ref="C4" authorId="0" shapeId="0" xr:uid="{00000000-0006-0000-2300-000002000000}">
      <text>
        <r>
          <rPr>
            <sz val="10"/>
            <color rgb="FF000000"/>
            <rFont val="Verdana"/>
          </rPr>
          <t>PWC Global Entertainment and media Outlook, 2003-2007.</t>
        </r>
      </text>
    </comment>
    <comment ref="D4" authorId="0" shapeId="0" xr:uid="{00000000-0006-0000-2300-000003000000}">
      <text>
        <r>
          <rPr>
            <sz val="10"/>
            <color rgb="FF000000"/>
            <rFont val="Verdana"/>
          </rPr>
          <t>PWC Global Entertainment and media Outlook, 2003-2007.</t>
        </r>
      </text>
    </comment>
    <comment ref="E4" authorId="0" shapeId="0" xr:uid="{00000000-0006-0000-2300-000004000000}">
      <text>
        <r>
          <rPr>
            <sz val="10"/>
            <color rgb="FF000000"/>
            <rFont val="Verdana"/>
          </rPr>
          <t>PWC Global Entertainment and media Outlook, 2009-2013.</t>
        </r>
      </text>
    </comment>
    <comment ref="F4" authorId="0" shapeId="0" xr:uid="{00000000-0006-0000-2300-000005000000}">
      <text>
        <r>
          <rPr>
            <sz val="10"/>
            <color rgb="FF000000"/>
            <rFont val="Verdana"/>
          </rPr>
          <t>PWC Global Entertainment and media Outlook, 2009-2013.</t>
        </r>
      </text>
    </comment>
    <comment ref="G4" authorId="0" shapeId="0" xr:uid="{00000000-0006-0000-2300-000006000000}">
      <text>
        <r>
          <rPr>
            <sz val="10"/>
            <color rgb="FF000000"/>
            <rFont val="Verdana"/>
          </rPr>
          <t>PWC Global Entertainment and media Outlook, 2012-2016.</t>
        </r>
      </text>
    </comment>
    <comment ref="H4" authorId="0" shapeId="0" xr:uid="{00000000-0006-0000-2300-000007000000}">
      <text>
        <r>
          <rPr>
            <sz val="10"/>
            <color rgb="FF000000"/>
            <rFont val="Verdana"/>
          </rPr>
          <t>PWC Global Entertainment and media Outlook, 2014-2018.</t>
        </r>
      </text>
    </comment>
    <comment ref="I4" authorId="0" shapeId="0" xr:uid="{00000000-0006-0000-2300-000008000000}">
      <text>
        <r>
          <rPr>
            <sz val="10"/>
            <color rgb="FF000000"/>
            <rFont val="Verdana"/>
          </rPr>
          <t>PWC Global Entertainment and media Outlook, 2014-2018.</t>
        </r>
      </text>
    </comment>
    <comment ref="J4" authorId="0" shapeId="0" xr:uid="{00000000-0006-0000-2300-000009000000}">
      <text>
        <r>
          <rPr>
            <sz val="10"/>
            <color rgb="FF000000"/>
            <rFont val="Verdana"/>
          </rPr>
          <t>PWC Global Entertainment and media Outlook, 2014-2018.</t>
        </r>
      </text>
    </comment>
    <comment ref="K4" authorId="0" shapeId="0" xr:uid="{00000000-0006-0000-2300-00000A000000}">
      <text>
        <r>
          <rPr>
            <sz val="10"/>
            <color rgb="FF000000"/>
            <rFont val="Verdana"/>
          </rPr>
          <t>Estimate. PWC Global Entertainment and media Outlook, 2014-2018.</t>
        </r>
      </text>
    </comment>
    <comment ref="L4" authorId="0" shapeId="0" xr:uid="{00000000-0006-0000-2300-00000B000000}">
      <text>
        <r>
          <rPr>
            <sz val="10"/>
            <color rgb="FF000000"/>
            <rFont val="Verdana"/>
          </rPr>
          <t>Estimate based on PWC Global Entertainment and media Outlook, 2014-2018 - 3.2% y-o-y decline as in previous year.</t>
        </r>
      </text>
    </comment>
    <comment ref="E5" authorId="0" shapeId="0" xr:uid="{00000000-0006-0000-2300-00000C000000}">
      <text>
        <r>
          <rPr>
            <sz val="10"/>
            <color rgb="FF000000"/>
            <rFont val="Verdana"/>
          </rPr>
          <t>PWC Global Entertainment and media Outlook, 2009-2013.</t>
        </r>
      </text>
    </comment>
    <comment ref="F5" authorId="0" shapeId="0" xr:uid="{00000000-0006-0000-2300-00000D000000}">
      <text>
        <r>
          <rPr>
            <sz val="10"/>
            <color rgb="FF000000"/>
            <rFont val="Verdana"/>
          </rPr>
          <t>PWC Global Entertainment and media Outlook, 2009-2013.</t>
        </r>
      </text>
    </comment>
    <comment ref="G5" authorId="0" shapeId="0" xr:uid="{00000000-0006-0000-2300-00000E000000}">
      <text>
        <r>
          <rPr>
            <sz val="10"/>
            <color rgb="FF000000"/>
            <rFont val="Verdana"/>
          </rPr>
          <t>PWC Global Entertainment and media Outlook, 2012-2016.</t>
        </r>
      </text>
    </comment>
    <comment ref="H5" authorId="0" shapeId="0" xr:uid="{00000000-0006-0000-2300-00000F000000}">
      <text>
        <r>
          <rPr>
            <sz val="10"/>
            <color rgb="FF000000"/>
            <rFont val="Verdana"/>
          </rPr>
          <t>PWC Global Entertainment and media Outlook, 2014-2018.</t>
        </r>
      </text>
    </comment>
    <comment ref="I5" authorId="0" shapeId="0" xr:uid="{00000000-0006-0000-2300-000010000000}">
      <text>
        <r>
          <rPr>
            <sz val="10"/>
            <color rgb="FF000000"/>
            <rFont val="Verdana"/>
          </rPr>
          <t>PWC Global Entertainment and media Outlook, 2014-2018.</t>
        </r>
      </text>
    </comment>
    <comment ref="J5" authorId="0" shapeId="0" xr:uid="{00000000-0006-0000-2300-000011000000}">
      <text>
        <r>
          <rPr>
            <sz val="10"/>
            <color rgb="FF000000"/>
            <rFont val="Verdana"/>
          </rPr>
          <t>PWC Global Entertainment and media Outlook, 2014-2018.</t>
        </r>
      </text>
    </comment>
    <comment ref="K5" authorId="0" shapeId="0" xr:uid="{00000000-0006-0000-2300-000012000000}">
      <text>
        <r>
          <rPr>
            <sz val="10"/>
            <color rgb="FF000000"/>
            <rFont val="Verdana"/>
          </rPr>
          <t>Dwayne Winseck:
estimate. PWC Global Entertainment and media Outlook, 2014-2018.</t>
        </r>
      </text>
    </comment>
    <comment ref="L5" authorId="0" shapeId="0" xr:uid="{00000000-0006-0000-2300-000013000000}">
      <text>
        <r>
          <rPr>
            <sz val="10"/>
            <color rgb="FF000000"/>
            <rFont val="Verdana"/>
          </rPr>
          <t>estimate based on y-o-y growth rate of 16.4% on baseline data from PWC Global Entertainment and media Outlook, 2014-2018.</t>
        </r>
      </text>
    </comment>
    <comment ref="J6" authorId="0" shapeId="0" xr:uid="{00000000-0006-0000-2300-000014000000}">
      <text>
        <r>
          <rPr>
            <sz val="10"/>
            <color rgb="FF000000"/>
            <rFont val="Verdana"/>
          </rPr>
          <t>Dwayne Winseck:
Socan Announces Fiscal Year 2012 Results http://www.socan.ca/news/socan-announces-fiscal-year-2012-results</t>
        </r>
      </text>
    </comment>
    <comment ref="K6" authorId="0" shapeId="0" xr:uid="{00000000-0006-0000-2300-000015000000}">
      <text>
        <r>
          <rPr>
            <sz val="10"/>
            <color rgb="FF000000"/>
            <rFont val="Verdana"/>
          </rPr>
          <t>Socan AR 2013, p. 6. http://www.socanannualreport.ca/wp-content/uploads/2014/06/SOCAN_AR2013_EN.pdf</t>
        </r>
      </text>
    </comment>
    <comment ref="L6" authorId="0" shapeId="0" xr:uid="{00000000-0006-0000-2300-000016000000}">
      <text>
        <r>
          <rPr>
            <sz val="10"/>
            <color rgb="FF000000"/>
            <rFont val="Verdana"/>
          </rPr>
          <t>Socan AR 2014, p. 2. http://www.socanannualreport.ca/wp-content/uploads/2015/06/SOCAN_Annual_Report_2014_Financials.pdf</t>
        </r>
      </text>
    </comment>
    <comment ref="M6" authorId="0" shapeId="0" xr:uid="{00000000-0006-0000-2300-000017000000}">
      <text>
        <r>
          <rPr>
            <sz val="10"/>
            <color rgb="FF000000"/>
            <rFont val="Verdana"/>
          </rPr>
          <t>Dwayne Winseck:
Socan 2015 AR p. 6. 
http://socanannualreport.ca/wp-content/uploads/2016/06/8681_SOCAN_AR_ENG_V5.pdf</t>
        </r>
      </text>
    </comment>
    <comment ref="A7" authorId="0" shapeId="0" xr:uid="{00000000-0006-0000-2300-000018000000}">
      <text>
        <r>
          <rPr>
            <sz val="10"/>
            <color rgb="FF000000"/>
            <rFont val="Verdana"/>
          </rPr>
          <t xml:space="preserve">Dwayne Winseck:
Years prior to 2008 estimated by working backwards from the last year for which data is available and based on CAGR of 3% in line with revenue growth from 2008-2012. </t>
        </r>
      </text>
    </comment>
    <comment ref="H7" authorId="0" shapeId="0" xr:uid="{00000000-0006-0000-2300-000019000000}">
      <text>
        <r>
          <rPr>
            <sz val="10"/>
            <color rgb="FF000000"/>
            <rFont val="Verdana"/>
          </rPr>
          <t>PWC Global Entertainment and media Outlook, 2014-2018.</t>
        </r>
      </text>
    </comment>
    <comment ref="I7" authorId="0" shapeId="0" xr:uid="{00000000-0006-0000-2300-00001A000000}">
      <text>
        <r>
          <rPr>
            <sz val="10"/>
            <color rgb="FF000000"/>
            <rFont val="Verdana"/>
          </rPr>
          <t>PWC Global Entertainment and media Outlook, 2014-2018.</t>
        </r>
      </text>
    </comment>
    <comment ref="J7" authorId="0" shapeId="0" xr:uid="{00000000-0006-0000-2300-00001B000000}">
      <text>
        <r>
          <rPr>
            <sz val="10"/>
            <color rgb="FF000000"/>
            <rFont val="Verdana"/>
          </rPr>
          <t>PWC Global Entertainment and media Outlook, 2014-2018.</t>
        </r>
      </text>
    </comment>
    <comment ref="K7" authorId="0" shapeId="0" xr:uid="{00000000-0006-0000-2300-00001C000000}">
      <text>
        <r>
          <rPr>
            <sz val="10"/>
            <color rgb="FF000000"/>
            <rFont val="Verdana"/>
          </rPr>
          <t>PWC Global Entertainment and media Outlook, 2014-2018.</t>
        </r>
      </text>
    </comment>
    <comment ref="L7" authorId="0" shapeId="0" xr:uid="{00000000-0006-0000-2300-00001D000000}">
      <text>
        <r>
          <rPr>
            <sz val="10"/>
            <color rgb="FF000000"/>
            <rFont val="Verdana"/>
          </rPr>
          <t xml:space="preserve">Estimated based on 2013 data from PWC Global Entertainment and media Outlook, 2014-2018 +2.23% y-o-y growth based on previous year growth rate. </t>
        </r>
      </text>
    </comment>
    <comment ref="B13" authorId="0" shapeId="0" xr:uid="{00000000-0006-0000-2300-00001E000000}">
      <text>
        <r>
          <rPr>
            <sz val="10"/>
            <color rgb="FF000000"/>
            <rFont val="Verdana"/>
          </rPr>
          <t xml:space="preserve">
Statistics Canada, Sound Recording Survey 2003, October 2005, Catalogue # 87F0008XIE.</t>
        </r>
      </text>
    </comment>
    <comment ref="C13" authorId="0" shapeId="0" xr:uid="{00000000-0006-0000-2300-00001F000000}">
      <text>
        <r>
          <rPr>
            <sz val="10"/>
            <color rgb="FF000000"/>
            <rFont val="Verdana"/>
          </rPr>
          <t>Statistics Canada, Sound Recording Survey 2003, October 2005, Catalogue # 87F0008XIE.</t>
        </r>
      </text>
    </comment>
    <comment ref="D13" authorId="0" shapeId="0" xr:uid="{00000000-0006-0000-2300-000020000000}">
      <text>
        <r>
          <rPr>
            <sz val="10"/>
            <color rgb="FF000000"/>
            <rFont val="Verdana"/>
          </rPr>
          <t xml:space="preserve">Data for 2002 unavailable; 2003 data used instead. Statistics Canada, Sound Recording Survey 2003, October 2005, Catalogue # 87F0008XIE. </t>
        </r>
      </text>
    </comment>
    <comment ref="E13" authorId="0" shapeId="0" xr:uid="{00000000-0006-0000-2300-000021000000}">
      <text>
        <r>
          <rPr>
            <sz val="10"/>
            <color rgb="FF000000"/>
            <rFont val="Verdana"/>
          </rPr>
          <t>2004 data unavailable so this figure is an average of revenues for 2003 and 2005. Stats Can (2005) Sound Recording: Data Tables, Catalogue 87F0008X. http://publications.gc.ca/collections/collection_2007/statcan/87F0008X/87F0008XIE2006001.pdf</t>
        </r>
      </text>
    </comment>
    <comment ref="F13" authorId="0" shapeId="0" xr:uid="{00000000-0006-0000-2300-000022000000}">
      <text>
        <r>
          <rPr>
            <sz val="10"/>
            <color rgb="FF000000"/>
            <rFont val="Verdana"/>
          </rPr>
          <t xml:space="preserve">Statistics Canada, CANSIM, table 361-0005 </t>
        </r>
      </text>
    </comment>
    <comment ref="G13" authorId="0" shapeId="0" xr:uid="{00000000-0006-0000-2300-000023000000}">
      <text>
        <r>
          <rPr>
            <sz val="10"/>
            <color rgb="FF000000"/>
            <rFont val="Verdana"/>
          </rPr>
          <t xml:space="preserve">Statistics Canada, CANSIM, table 361-0005 </t>
        </r>
      </text>
    </comment>
    <comment ref="H13" authorId="0" shapeId="0" xr:uid="{00000000-0006-0000-2300-000024000000}">
      <text>
        <r>
          <rPr>
            <sz val="10"/>
            <color rgb="FF000000"/>
            <rFont val="Verdana"/>
          </rPr>
          <t xml:space="preserve">Statistics Canada, CANSIM, table 361-0005 </t>
        </r>
      </text>
    </comment>
    <comment ref="I13" authorId="0" shapeId="0" xr:uid="{00000000-0006-0000-2300-000025000000}">
      <text>
        <r>
          <rPr>
            <sz val="10"/>
            <color rgb="FF000000"/>
            <rFont val="Verdana"/>
          </rPr>
          <t xml:space="preserve">Statistics Canada, CANSIM, table 361-0005 </t>
        </r>
      </text>
    </comment>
    <comment ref="K13" authorId="0" shapeId="0" xr:uid="{00000000-0006-0000-2300-000026000000}">
      <text>
        <r>
          <rPr>
            <sz val="10"/>
            <color rgb="FF000000"/>
            <rFont val="Verdana"/>
          </rPr>
          <t xml:space="preserve">Dwayne Winseck:
Statistics Canada, CANSIM, table 361-0005 http://www5.statcan.gc.ca/cansim/a26?lang=eng&amp;retrLang=eng&amp;id=3610034&amp;&amp;pattern=&amp;stByVal=1&amp;p1=1&amp;p2=31&amp;tabMode=dataTable&amp;csid= </t>
        </r>
      </text>
    </comment>
    <comment ref="L13" authorId="0" shapeId="0" xr:uid="{00000000-0006-0000-2300-000027000000}">
      <text>
        <r>
          <rPr>
            <sz val="10"/>
            <color rgb="FF000000"/>
            <rFont val="Verdana"/>
          </rPr>
          <t xml:space="preserve">Estimate based on Statistics Canada, CANSIM, table 361-0005 http://www5.statcan.gc.ca/cansim/a26?lang=eng&amp;retrLang=eng&amp;id=3610034&amp;&amp;pattern=&amp;stByVal=1&amp;p1=1&amp;p2=31&amp;tabMode=dataTable&amp;csid= - 7.7% y-o-y decline in line with previous year. </t>
        </r>
      </text>
    </comment>
    <comment ref="E14" authorId="0" shapeId="0" xr:uid="{00000000-0006-0000-2300-000028000000}">
      <text>
        <r>
          <rPr>
            <sz val="10"/>
            <color rgb="FF000000"/>
            <rFont val="Verdana"/>
          </rPr>
          <t>PWC Global Entertainment and media Outlook, 2009-2013.</t>
        </r>
      </text>
    </comment>
    <comment ref="F14" authorId="0" shapeId="0" xr:uid="{00000000-0006-0000-2300-000029000000}">
      <text>
        <r>
          <rPr>
            <sz val="10"/>
            <color rgb="FF000000"/>
            <rFont val="Verdana"/>
          </rPr>
          <t>PWC Global Entertainment and media Outlook, 2009-2013.</t>
        </r>
      </text>
    </comment>
    <comment ref="G14" authorId="0" shapeId="0" xr:uid="{00000000-0006-0000-2300-00002A000000}">
      <text>
        <r>
          <rPr>
            <sz val="10"/>
            <color rgb="FF000000"/>
            <rFont val="Verdana"/>
          </rPr>
          <t>PWC Global Entertainment and media Outlook, 2012-2016.</t>
        </r>
      </text>
    </comment>
    <comment ref="H14" authorId="0" shapeId="0" xr:uid="{00000000-0006-0000-2300-00002B000000}">
      <text>
        <r>
          <rPr>
            <sz val="10"/>
            <color rgb="FF000000"/>
            <rFont val="Verdana"/>
          </rPr>
          <t>PWC Global Entertainment and media Outlook, 2014-2018.</t>
        </r>
      </text>
    </comment>
    <comment ref="I14" authorId="0" shapeId="0" xr:uid="{00000000-0006-0000-2300-00002C000000}">
      <text>
        <r>
          <rPr>
            <sz val="10"/>
            <color rgb="FF000000"/>
            <rFont val="Verdana"/>
          </rPr>
          <t>PWC Global Entertainment and media Outlook, 2014-2018.</t>
        </r>
      </text>
    </comment>
    <comment ref="J14" authorId="0" shapeId="0" xr:uid="{00000000-0006-0000-2300-00002D000000}">
      <text>
        <r>
          <rPr>
            <sz val="10"/>
            <color rgb="FF000000"/>
            <rFont val="Verdana"/>
          </rPr>
          <t>PWC Global Entertainment and media Outlook, 2014-2018.</t>
        </r>
      </text>
    </comment>
    <comment ref="K14" authorId="0" shapeId="0" xr:uid="{00000000-0006-0000-2300-00002E000000}">
      <text>
        <r>
          <rPr>
            <sz val="10"/>
            <color rgb="FF000000"/>
            <rFont val="Verdana"/>
          </rPr>
          <t>Dwayne Winseck:
estimate. PWC Global Entertainment and media Outlook, 2014-2018.</t>
        </r>
      </text>
    </comment>
    <comment ref="L14" authorId="0" shapeId="0" xr:uid="{00000000-0006-0000-2300-00002F000000}">
      <text>
        <r>
          <rPr>
            <sz val="10"/>
            <color rgb="FF000000"/>
            <rFont val="Verdana"/>
          </rPr>
          <t>estimate based on y-o-y growth rate of 16.4% on baseline data from PWC Global Entertainment and media Outlook, 2014-2018.</t>
        </r>
      </text>
    </comment>
    <comment ref="J15" authorId="0" shapeId="0" xr:uid="{00000000-0006-0000-2300-000030000000}">
      <text>
        <r>
          <rPr>
            <sz val="10"/>
            <color rgb="FF000000"/>
            <rFont val="Verdana"/>
          </rPr>
          <t>Dwayne Winseck:
Socan Announces Fiscal Year 2012 Results http://www.socan.ca/news/socan-announces-fiscal-year-2012-results</t>
        </r>
      </text>
    </comment>
    <comment ref="K15" authorId="0" shapeId="0" xr:uid="{00000000-0006-0000-2300-000031000000}">
      <text>
        <r>
          <rPr>
            <sz val="10"/>
            <color rgb="FF000000"/>
            <rFont val="Verdana"/>
          </rPr>
          <t>Socan AR 2013, p. 6. http://www.socanannualreport.ca/wp-content/uploads/2014/06/SOCAN_AR2013_EN.pdf</t>
        </r>
      </text>
    </comment>
    <comment ref="L15" authorId="0" shapeId="0" xr:uid="{00000000-0006-0000-2300-000032000000}">
      <text>
        <r>
          <rPr>
            <sz val="10"/>
            <color rgb="FF000000"/>
            <rFont val="Verdana"/>
          </rPr>
          <t>Socan AR 2014, p. 2. http://www.socanannualreport.ca/wp-content/uploads/2015/06/SOCAN_Annual_Report_2014_Financials.pdf</t>
        </r>
      </text>
    </comment>
    <comment ref="A16" authorId="0" shapeId="0" xr:uid="{00000000-0006-0000-2300-000033000000}">
      <text>
        <r>
          <rPr>
            <sz val="10"/>
            <color rgb="FF000000"/>
            <rFont val="Verdana"/>
          </rPr>
          <t xml:space="preserve">Years prior to 2008 estimated by working backwards from the last year for which data is available and based on CAGR of 3% in line with revenue growth from 2008-2012. </t>
        </r>
      </text>
    </comment>
    <comment ref="H16" authorId="0" shapeId="0" xr:uid="{00000000-0006-0000-2300-000034000000}">
      <text>
        <r>
          <rPr>
            <sz val="10"/>
            <color rgb="FF000000"/>
            <rFont val="Verdana"/>
          </rPr>
          <t>PWC Global Entertainment and media Outlook, 2014-2018.</t>
        </r>
      </text>
    </comment>
    <comment ref="I16" authorId="0" shapeId="0" xr:uid="{00000000-0006-0000-2300-000035000000}">
      <text>
        <r>
          <rPr>
            <sz val="10"/>
            <color rgb="FF000000"/>
            <rFont val="Verdana"/>
          </rPr>
          <t>PWC Global Entertainment and media Outlook, 2014-2018.</t>
        </r>
      </text>
    </comment>
    <comment ref="J16" authorId="0" shapeId="0" xr:uid="{00000000-0006-0000-2300-000036000000}">
      <text>
        <r>
          <rPr>
            <sz val="10"/>
            <color rgb="FF000000"/>
            <rFont val="Verdana"/>
          </rPr>
          <t>PWC Global Entertainment and media Outlook, 2014-2018.</t>
        </r>
      </text>
    </comment>
    <comment ref="K16" authorId="0" shapeId="0" xr:uid="{00000000-0006-0000-2300-000037000000}">
      <text>
        <r>
          <rPr>
            <sz val="10"/>
            <color rgb="FF000000"/>
            <rFont val="Verdana"/>
          </rPr>
          <t>PWC Global Entertainment and media Outlook, 2014-2018.</t>
        </r>
      </text>
    </comment>
    <comment ref="L16" authorId="0" shapeId="0" xr:uid="{00000000-0006-0000-2300-000038000000}">
      <text>
        <r>
          <rPr>
            <sz val="10"/>
            <color rgb="FF000000"/>
            <rFont val="Verdana"/>
          </rPr>
          <t xml:space="preserve">Estimated based on 2013 data from PWC Global Entertainment and media Outlook, 2014-2018 +2.23% y-o-y growth based on previous year growth rate. </t>
        </r>
      </text>
    </comment>
  </commentList>
</comments>
</file>

<file path=xl/sharedStrings.xml><?xml version="1.0" encoding="utf-8"?>
<sst xmlns="http://schemas.openxmlformats.org/spreadsheetml/2006/main" count="3613" uniqueCount="1132">
  <si>
    <t>Wireless Telecommunications Ownership Groups, Revenue ($million) and Concentration Levels, 1984-2016 (1)</t>
  </si>
  <si>
    <t>Wireline Telecommunications Ownership Groups, Market Shares (based on Revenue), and Concentration Levels, 1984-2016 (1)</t>
  </si>
  <si>
    <t>Rogers (2)</t>
  </si>
  <si>
    <t>Wireline Telecommunications Ownership Groups, Revenue ($mill) and Concentration Levels, 1984-2016 (1)</t>
  </si>
  <si>
    <t>BCE</t>
  </si>
  <si>
    <t>Bell  (2)</t>
  </si>
  <si>
    <t xml:space="preserve">   Microcell/Fido (3)</t>
  </si>
  <si>
    <t>Rogers</t>
  </si>
  <si>
    <t>Telus (4)</t>
  </si>
  <si>
    <t xml:space="preserve">   Clearnet 5</t>
  </si>
  <si>
    <t>Telus</t>
  </si>
  <si>
    <t>Bell (6)</t>
  </si>
  <si>
    <t xml:space="preserve">  Bell</t>
  </si>
  <si>
    <t xml:space="preserve"> Bell Aliant</t>
  </si>
  <si>
    <t xml:space="preserve">  Mar. T&amp;T</t>
  </si>
  <si>
    <t xml:space="preserve">  Bell Aliant</t>
  </si>
  <si>
    <t>Aliant</t>
  </si>
  <si>
    <t xml:space="preserve">  NB Tel</t>
  </si>
  <si>
    <t xml:space="preserve">  New Tel</t>
  </si>
  <si>
    <t>SaskTel</t>
  </si>
  <si>
    <t xml:space="preserve">  Island Tel</t>
  </si>
  <si>
    <t>Telus (3)</t>
  </si>
  <si>
    <t>MTS Allstream</t>
  </si>
  <si>
    <t xml:space="preserve">  BCTel (4)</t>
  </si>
  <si>
    <t xml:space="preserve">  AGT</t>
  </si>
  <si>
    <t>Shaw</t>
  </si>
  <si>
    <t>Quebecor/Videtron (7)</t>
  </si>
  <si>
    <t>Shaw (Freedom Mobile)</t>
  </si>
  <si>
    <t>Wind</t>
  </si>
  <si>
    <t xml:space="preserve">Quebecor/Videotron </t>
  </si>
  <si>
    <t>Public</t>
  </si>
  <si>
    <t>TELUS</t>
  </si>
  <si>
    <t>Mobilicity</t>
  </si>
  <si>
    <t>EastLink</t>
  </si>
  <si>
    <t># of Providers</t>
  </si>
  <si>
    <t>Total $</t>
  </si>
  <si>
    <t>Cogeco</t>
  </si>
  <si>
    <t>CR4</t>
  </si>
  <si>
    <t>EastLink (6)</t>
  </si>
  <si>
    <t>Primus (5)</t>
  </si>
  <si>
    <t xml:space="preserve">  London Telecom</t>
  </si>
  <si>
    <t>Primus (1999)</t>
  </si>
  <si>
    <t>Vonage</t>
  </si>
  <si>
    <t>Access Comm Cooperative</t>
  </si>
  <si>
    <t>HHI</t>
  </si>
  <si>
    <t>AT&amp;T (8)</t>
  </si>
  <si>
    <t>MTS</t>
  </si>
  <si>
    <t>Call-Net (Sprint)(9)</t>
  </si>
  <si>
    <t>Rogers (2004)</t>
  </si>
  <si>
    <t>360Networks</t>
  </si>
  <si>
    <t>Bell</t>
  </si>
  <si>
    <t>Group Telecom (10)</t>
  </si>
  <si>
    <t>FibreLink</t>
  </si>
  <si>
    <t>GT Telecom (2000)</t>
  </si>
  <si>
    <t>Axxent (OCI Comm)(11)</t>
  </si>
  <si>
    <t>Telus (2002)</t>
  </si>
  <si>
    <t>Cannect</t>
  </si>
  <si>
    <t>Cyberus (VOIP)</t>
  </si>
  <si>
    <t>Small ILECS (7)</t>
  </si>
  <si>
    <t>CR4 (Bell/Bell Aliant)</t>
  </si>
  <si>
    <t>NA</t>
  </si>
  <si>
    <t>HHI(Bell/Aliant )</t>
  </si>
  <si>
    <t>Notes and Sources Appendix.</t>
  </si>
  <si>
    <t xml:space="preserve">1.        Sector defined by NAICS 5172. Cellular licenses were first issued in Canada in 1985: Rogers Cantel and the service of the incumbent telcos, Stentor.  Smaller telcos such as Edmonton Tel and Quebec Tel are also included in the Stentor group (later Bell Mobility).  Stentor/Bell Mobility began service in 1985, while Rogers Cantel began the following year.  Two new entities were permitted to enter the market in 1996: Microcell/Fido and Clearnet. The incumbent telcos’ jointly operated the Bell Mobility service until Telus began competing with the group in 2000 and MTS Allstream did the same after 2005.  Throughout this period, Bell had a controlling ownership stake in the entities that came to form Alliant from 1999 to 2005, and Bell Alliant after 2006, ie. NBTel, Maritime Tel, NewTel and Island Tel.  Other than these companies and their predecessors, SaskTel was the other major member of this group. Primary sources used: Corporate Annual Reports; the CRTC’s Communication Monitoring Report and the Telecommunications Monitoring Report as well as the Status of Competition in Canadian Telecommunications Markets before it. 
2.        Entered service in 1985 as Rogers Cantel, at which time Rogers owned 47.5% of the company. It acquired the remaining shares in 1989.  Acquired Microcell/Fido at end of 2004.
3.        Began service in 1996, aquired by Rogers at end of 2004.
4.        Telus formed in 1990 as part of the privatization of AGT.  The amalgamation of AGT and BC Tel in 1999 lead to its current form.
5.        Began service in 1996, acquired by Telus in 1999/2000.
6.        Revenues of Bell Aliant after 2006, Aliant from 1999-2005 and the predecessors to that entity before 1999 (NBTel, Maritime Tel, NewTel and Island Tel) are included under BCE because it had a dominant ownership of these entities, usually 40-50%.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telecommunications operations in Ontario and Quebec, i,e. Société en commandite Télébec, and NorthernTel. BCE’s ownership stake in Bell Alliant was about 44% until 2014, when it acquired the remaining stake in the company that it did not already own. BCE and Bell Aliant’s Annual Reports have relatively clear reporting segments for wired, wireless, IPTV, TV and, in Bell’s case, Media.  The wireless revenue figure in this table combines Total External Revenues for BCE and Bell Aliant and subtracts Equipment and other, TV, Wireless and internet. For 2011, for instance, see Bell’s 2011 Annual Report (pp. 44-47). 
7.        Quebecor acquired Videotron in 2000 and began offering wireless services in 2008.
8.        From 2011 onwards efforts were made to break out the revenues for individual new entrants. This was ease for Quebecor, which published such figures. However, for others, including Wind, Mobilicity and Public this involved multiplying subscriber numbers -- after accounting for year-over-year growth by averaging subscriber levels for the two most recent years -- by ARPU. Additional source information is included in each cell. 
</t>
  </si>
  <si>
    <t>CR4 (Bell/Aliant)</t>
  </si>
  <si>
    <t>N/A</t>
  </si>
  <si>
    <t>HHI (Bell/Aliant</t>
  </si>
  <si>
    <t>Notes and Sources Appendix</t>
  </si>
  <si>
    <t xml:space="preserve">1.         Sector defined by NAICS 517111, which includes local, long distance and resellers. Also includes private line, data and other categories as indicated in the CRTC’s Communication Monitoring Report “Telecommunications Revenues, by market sector” Table (Table 5.1.2 in the 2012 CMR), but excluding Internet Access revenues, which we report separately. Primary sources used: Corporate Annual Reports; the CRTC’s Communication Monitoring Report from 2008 on and Status of Competition in Canadian Telecommunications Markets before it. While the NAICS and CRTC’s categories include these elements the companies each report in a variety of different ways that include a variety of unrelated revenue sources that we seek to remove in order to bring the revenue figures for each company as close to the NAICs and CRTC reporting methods as possible. For instance, NAICS specifically excludes cable and other BDU revenues while BCE’s annual reports include such revenues, as well as other revenue streams far removed from the formal classification scheme, notably The Source retail outlets.  
2.         The wireline revenue figure in this table includes Total Revenues for BCE minus “Equipment and other”, cable, satellite and IPTV and internet (the latter of which are reported in specific charts for those sectors) plus Bell Aliant’s Total Revenues minus Wireless, Equipment and other. For 2012, for instance, see Bell’s 2012 Annual Report (pp. 43-48). BCE consolidated ownership of Bell Aliant in 2014. Revenues of Bell Aliant after 2006, Aliant from 1999-2005 and the predecessors to that entity before 1999 (NBTel, Maritime Tel, NewTel and Island Tel) are included under BCE because it had a dominant ownership of these entities, usually 40-50%. Bell's wireline services are primarily in Quebec, Ontario, and Atlantic Canada (Bell Aliant).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wireline telecommunications operations in Ontario and Quebec, i,e. Société en commandite Télébec, and NorthernTel. BCE’s ownership stake in Bell Alliant is about 44%. BCE and Bell Aliant’s Annual Reports have relatively clear reporting segments for wired, wireless, IPTV, TV and, in Bell’s case, Media.  
3.        Telus formed in 1990 as part of the privatization of AGT.  The amalgamation of AGT and BC Tel in 1999 lead to its current form. Revenue figures for wire line based on all “Service and Equipment Revenues” as identified on p. 66 of its 2012 Annual Report minus: “other services and equipment” as well as revenues from its internet access and IPTV services (as reported in our charts for those sectors). External operating revenues, other operating income and intersegment revenue also excluded. BCTel also owned Quebec Tel from 1966.  These figures include revenues from Quebec Tel (approx. 11% of total) for the years prior to BCTel’s merger with AGT and formation of Telus in 1999. Edmonton Tel also acquired by Telus in 1995.
5.        Primus acquired AT&amp;T’s residential long distance subscriber base in 1999.
6.        Operated as Western Cablesystems during the 1980s, and then Regional Cable Systems (Atlantic, Central, Western) from 1993 until 2001, before being acquired by Bragg Communications and renamed Persona Communications.  Subsequent change of ownership in 2006 led to company’s current incarnation as Eastlink.  First cable company to begin telephone service in 1999.
7.        Represents revenues of Small Independent Local Exchange Carriers, which numbered in the hundreds at the outset of the period covered in this study and around 50 today.
8        Created in 1999 through merger of AT&amp;T long distance services, MetroNet, ACC and Netcom.  Residential long distance and Internet services sold to Primus in 1999. Remaining operations branded Allstream in 2003, then acquired by MTS in 2004.
9.        Est. 1993. Offered service under Sprint brand.  Acquired by Rogers in 2004.
10.        Shaw originally had large stake. Acquired by Bell in 2004, with 360 Networks customer base in Eastern Canada sold to Call-Net.
11.        Bankrupt in 2001.
</t>
  </si>
  <si>
    <t xml:space="preserve">Quebecor/ Videotron </t>
  </si>
  <si>
    <t>Wireless Telecommunications Ownership Groups, Market Shares (Percentage based on $) and Concentration Levels, 1984-2016 (1)</t>
  </si>
  <si>
    <t xml:space="preserve">   Microcel/Fido (3)</t>
  </si>
  <si>
    <t>Quebecor/Videotron (7)</t>
  </si>
  <si>
    <t xml:space="preserve">Shaw </t>
  </si>
  <si>
    <t>Internet Service Providers Revenues ($millions) and Concentration Levels, 1996-2016 (1)</t>
  </si>
  <si>
    <t>BCE (2)</t>
  </si>
  <si>
    <t xml:space="preserve">    Mar. T&amp;T </t>
  </si>
  <si>
    <t xml:space="preserve">    NBTel</t>
  </si>
  <si>
    <t xml:space="preserve">    New Tel </t>
  </si>
  <si>
    <t xml:space="preserve">    Island Tel</t>
  </si>
  <si>
    <t>Moffat (Videon)</t>
  </si>
  <si>
    <t>Shaw (2001)</t>
  </si>
  <si>
    <t>Internet Service Providers, Market Shares (based on Revenue) and Concentration Levels, 1996-2016 (1)</t>
  </si>
  <si>
    <t>Quebecor/ Videotron</t>
  </si>
  <si>
    <t xml:space="preserve">  Videotron</t>
  </si>
  <si>
    <t>Quebecor</t>
  </si>
  <si>
    <t>Explornet</t>
  </si>
  <si>
    <t>TekSavvy</t>
  </si>
  <si>
    <t>Access Comm Coop</t>
  </si>
  <si>
    <t>Your-Link  (9)</t>
  </si>
  <si>
    <t>AOL</t>
  </si>
  <si>
    <t>Cybersurf</t>
  </si>
  <si>
    <t>Call-Net (Sprint) (6)</t>
  </si>
  <si>
    <t>Look (7)</t>
  </si>
  <si>
    <t xml:space="preserve">  Internet Direct (8)</t>
  </si>
  <si>
    <t>Look</t>
  </si>
  <si>
    <t>Craig</t>
  </si>
  <si>
    <t>AT&amp;T</t>
  </si>
  <si>
    <t>PsiNet (10)</t>
  </si>
  <si>
    <t>Telus/Look</t>
  </si>
  <si>
    <t>Istar</t>
  </si>
  <si>
    <t>PsiNet</t>
  </si>
  <si>
    <t>Technovision/ Uniserve</t>
  </si>
  <si>
    <t>Rhythms (11)</t>
  </si>
  <si>
    <t>Pathway (2001)</t>
  </si>
  <si>
    <t>Hook-Up</t>
  </si>
  <si>
    <t>Netcom (1997)</t>
  </si>
  <si>
    <t>Quebecor/Videotron</t>
  </si>
  <si>
    <t>1.        Sector defined by NAICS 518111, which includes dial-up and high-speed Internet access. Primary sources used: the CRTC’s Communication Monitoring Report and the Telecommunications Monitoring Report as well as the Status of Competition in Canadian Telecommunications Markets before it; Statistics Canada Annual Survey of Internet Service Providers and Related Services and Cansim Table 3540006; Company revenues obtained primarily from Annual Reports. Estimated French Revenue is based on the percentage of Quebec high speed internet subscribers # out of national high speed internet subscribers # in each year according to Statistics Canada, Table 353-0003. Internet access revenues for 1996 are actually for 1997 because not available before that and to help maintain consistency for comparisons across sectors where 1996 is the common denominator.  
2.        Revenues of Bell Aliant after 2006, Aliant from 1999-2005 and the predecessors to that entity before 1999 (NBTel, Maritime Tel, NewTel and Island Tel) are included under BCE because it had a dominant ownership of these entities, usually 40-50%. Bell's wired line services are primarily in Quebec, Ontario, and Atlantic Canada (Bell Aliant).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wireline telecommunications operations in Ontario and Quebec, i,e. Société en commandite Télébec, and NorthernTel. BCE’s ownership stake in Bell Alliant is about 44%. BCE and Bell Aliant’s Annual Reports have relatively clear reporting segments for wired, wireless, IPTV, TV and, in Bell’s case, Media.  The wiredline revenue figure in this table combines Total External Revenues for BCE and Bell Aliant and subtracts Equipment and other, TV, Wireless and internet. For 2011, for instance, see Bell’s 2011 Annual Report (pp. 44-47).
3.        Telus formed in 1990 as part of the privatization of AGT.  The amalgamation of AGT and BC Tel in 1999 lead to its current form.
4.        BCTel also owned Quebec Tel from 1966.  These figures include revenues from Quebec Tel (approx. 11% of total) for the years prior to BCTel’s merger with AGT and formation of Telus in 1999.
5.        Primus acquired 28,000 residential subscribers from ATT in 1999 and another 10,000 by acquiring Infinity Online.
6.        Est. 1993. Offered service under Sprint brand. Acquired by Rogers in 2004.
7.        Uses end of year figures for 2003 for 2004 data because of accounting changes at Look.
8.        Reflects merger of Internet Direct (20,000 subs) and Total Net (31,000 subs) in late 1996.
9.        Owned by Vecima Networks Inc.
10.        Acquired by Telus in 2001.  PsiNet acquired Istar in 1998 and TotalNet (60,000 subscribers) in 1999. Figures for 2000 are for corporate accounts.
11.        50/50 owned by Rhythms Canada and Axxent.</t>
  </si>
  <si>
    <t>Residential Internet Access Service Revenues by Type of ISP ($ Millions)</t>
  </si>
  <si>
    <t>Telco</t>
  </si>
  <si>
    <t>CableCo</t>
  </si>
  <si>
    <t>SubTotal</t>
  </si>
  <si>
    <t>Indy ISP</t>
  </si>
  <si>
    <t>Total</t>
  </si>
  <si>
    <r>
      <t xml:space="preserve">Source, 2016-2012: CRTC (2017) </t>
    </r>
    <r>
      <rPr>
        <i/>
        <sz val="10"/>
        <rFont val="Verdana"/>
      </rPr>
      <t>Communication Monitoring Report</t>
    </r>
    <r>
      <rPr>
        <sz val="10"/>
        <color rgb="FF000000"/>
        <rFont val="Verdana"/>
      </rPr>
      <t xml:space="preserve"> (Table 5.3.2 Residential Internet acces service revenues by type of service provider). </t>
    </r>
  </si>
  <si>
    <r>
      <t xml:space="preserve">Source, 2011-2008: CRTC (2013). </t>
    </r>
    <r>
      <rPr>
        <i/>
        <sz val="10"/>
        <rFont val="Verdana"/>
      </rPr>
      <t>Communication Monitoring Report.</t>
    </r>
    <r>
      <rPr>
        <sz val="10"/>
        <color rgb="FF000000"/>
        <rFont val="Verdana"/>
      </rPr>
      <t xml:space="preserve"> Table 5.3.1 Internet revenues, by type of service. </t>
    </r>
  </si>
  <si>
    <r>
      <t>Source, 2007-2005: CRTC (2009).</t>
    </r>
    <r>
      <rPr>
        <i/>
        <sz val="10"/>
        <rFont val="Verdana"/>
      </rPr>
      <t xml:space="preserve"> Communication Monitoring Report</t>
    </r>
    <r>
      <rPr>
        <sz val="10"/>
        <color rgb="FF000000"/>
        <rFont val="Verdana"/>
      </rPr>
      <t>. Table 5.3.1 Internet revenues.</t>
    </r>
  </si>
  <si>
    <r>
      <t xml:space="preserve">Source, 2004-2000: CRTC (2005). </t>
    </r>
    <r>
      <rPr>
        <i/>
        <sz val="10"/>
        <rFont val="Verdana"/>
      </rPr>
      <t>Report to the Governor in Council: Status of competition in Canadian telecommunications markets</t>
    </r>
    <r>
      <rPr>
        <sz val="10"/>
        <color rgb="FF000000"/>
        <rFont val="Verdana"/>
      </rPr>
      <t>. Table 4.4.6 Residential Internet Access Revenues by Market Participant</t>
    </r>
  </si>
  <si>
    <t>Residential Internet Access Service Subscribers by Type of ISP (thousands)</t>
  </si>
  <si>
    <r>
      <t xml:space="preserve">Source, 2016-2012: CRTC (2017) </t>
    </r>
    <r>
      <rPr>
        <i/>
        <sz val="10"/>
        <rFont val="Verdana"/>
      </rPr>
      <t>Communication Monitoring Report</t>
    </r>
    <r>
      <rPr>
        <sz val="10"/>
        <color rgb="FF000000"/>
        <rFont val="Verdana"/>
      </rPr>
      <t xml:space="preserve"> (Table 5.3.4 Residential Internet acces service subscribers, by type of service provider). </t>
    </r>
  </si>
  <si>
    <r>
      <t xml:space="preserve">Source, 2011-2008: CRTC (2013). </t>
    </r>
    <r>
      <rPr>
        <i/>
        <sz val="10"/>
        <rFont val="Verdana"/>
      </rPr>
      <t>Communication Monitoring Report.</t>
    </r>
    <r>
      <rPr>
        <sz val="10"/>
        <color rgb="FF000000"/>
        <rFont val="Verdana"/>
      </rPr>
      <t xml:space="preserve"> Table 5.3.2 Residential Internet subscribers, by type of TSP. </t>
    </r>
  </si>
  <si>
    <t xml:space="preserve">Source, 2007-2004: CRTC (2009). Communication Monitoring Report. Table 5.3.2 Residential Internet subscribers, by type of TSP. </t>
  </si>
  <si>
    <t>Source, 2004-2000: CRTC (2005). Report to the Governor in Council: Status of competition in Canadian telecommunications markets. Table 4.4.6 Residential Internet Access Revenues by Market Participant</t>
  </si>
  <si>
    <t>Technovision/Uniserve</t>
  </si>
  <si>
    <r>
      <t xml:space="preserve">Source: CRTC (2017) </t>
    </r>
    <r>
      <rPr>
        <i/>
        <sz val="10"/>
        <rFont val="Verdana"/>
      </rPr>
      <t>Communication Monitoring Report</t>
    </r>
    <r>
      <rPr>
        <sz val="10"/>
        <color rgb="FF000000"/>
        <rFont val="Verdana"/>
      </rPr>
      <t xml:space="preserve"> (Table 5.3.2 Residential Internet acces service revenues by type of service provider). </t>
    </r>
  </si>
  <si>
    <r>
      <t xml:space="preserve">Source: CRTC (2017) </t>
    </r>
    <r>
      <rPr>
        <i/>
        <sz val="10"/>
        <rFont val="Verdana"/>
      </rPr>
      <t>Communication Monitoring Report</t>
    </r>
    <r>
      <rPr>
        <sz val="10"/>
        <color rgb="FF000000"/>
        <rFont val="Verdana"/>
      </rPr>
      <t xml:space="preserve"> (Table 5.3.4 Residential Internet acces service subscribers, by type of service provider). </t>
    </r>
  </si>
  <si>
    <t>Broadcast Distribution Ownership Groups (Cable/DTH/IPTV), Revenues ($millions) and Concentration Levels, 1984-2016 (1)</t>
  </si>
  <si>
    <t>Bell TV (DTH + IPTV)</t>
  </si>
  <si>
    <t xml:space="preserve">  Bell DTH</t>
  </si>
  <si>
    <t xml:space="preserve">  Bell Fibe</t>
  </si>
  <si>
    <t>Shaw (2)</t>
  </si>
  <si>
    <t xml:space="preserve"> Shaw Cable</t>
  </si>
  <si>
    <t xml:space="preserve"> Shaw DTH</t>
  </si>
  <si>
    <t xml:space="preserve">  Star Choice (3)</t>
  </si>
  <si>
    <t>Shaw (1998)</t>
  </si>
  <si>
    <t xml:space="preserve">  Mountain Cable</t>
  </si>
  <si>
    <t>Shaw (2009)</t>
  </si>
  <si>
    <t xml:space="preserve">  Moffat (4)</t>
  </si>
  <si>
    <t xml:space="preserve">  Monarch Cablesystems</t>
  </si>
  <si>
    <t xml:space="preserve">  Okanagan Skeena Group</t>
  </si>
  <si>
    <t>Moarch (2001)</t>
  </si>
  <si>
    <t xml:space="preserve">  Dartmouth/Acces Cable</t>
  </si>
  <si>
    <t>Shaw (1999)</t>
  </si>
  <si>
    <t xml:space="preserve">  Kootenay Cable Co.</t>
  </si>
  <si>
    <t>Okanagan (1995)</t>
  </si>
  <si>
    <t xml:space="preserve">  Fundy</t>
  </si>
  <si>
    <t xml:space="preserve">  Cable 2000</t>
  </si>
  <si>
    <t>Fundy (1995)</t>
  </si>
  <si>
    <t xml:space="preserve">  Classic</t>
  </si>
  <si>
    <t>Shaw (1994)</t>
  </si>
  <si>
    <t xml:space="preserve">  CUC/Trillium</t>
  </si>
  <si>
    <t>Shaw (1995)</t>
  </si>
  <si>
    <t xml:space="preserve">  Cablecaster</t>
  </si>
  <si>
    <t>Shaw (1992/3)</t>
  </si>
  <si>
    <t xml:space="preserve">  Saskatoon Telecable</t>
  </si>
  <si>
    <t>Shaw (1990)</t>
  </si>
  <si>
    <t xml:space="preserve">  Cable Atlantic/Avalon Cable</t>
  </si>
  <si>
    <t>Rogers/MetroNet (2000)</t>
  </si>
  <si>
    <t xml:space="preserve">  Maclean-Hunter (5)</t>
  </si>
  <si>
    <t>Rogers (1994)</t>
  </si>
  <si>
    <t xml:space="preserve">  Skyline</t>
  </si>
  <si>
    <t>Rogers (1990)</t>
  </si>
  <si>
    <t xml:space="preserve">  Selkirk</t>
  </si>
  <si>
    <t>Maclean-Hunter</t>
  </si>
  <si>
    <t>Quebecor (2000)</t>
  </si>
  <si>
    <t xml:space="preserve">  CF Cable (6)</t>
  </si>
  <si>
    <t>Videotron (1997)</t>
  </si>
  <si>
    <t xml:space="preserve">  Northern Cable</t>
  </si>
  <si>
    <t>CFCable (1993)</t>
  </si>
  <si>
    <t xml:space="preserve">  Telesag</t>
  </si>
  <si>
    <t>Videotron (1989)</t>
  </si>
  <si>
    <t>Broadcast Distribution Ownership Groups (Cable/DTH/IPTV), Market Shares (based on revenue) and Concentration Levels, 1984-2016 (1)</t>
  </si>
  <si>
    <t xml:space="preserve">  Telecable</t>
  </si>
  <si>
    <t>CFCable (1994)</t>
  </si>
  <si>
    <t xml:space="preserve">  Cableworks/Western Co-ax</t>
  </si>
  <si>
    <t xml:space="preserve">  Regional Cablesystems (7)</t>
  </si>
  <si>
    <t>Bragg/EastLink (2001)</t>
  </si>
  <si>
    <t>Access Comm. Coop</t>
  </si>
  <si>
    <t>Your-Link</t>
  </si>
  <si>
    <t>Look (MDS) (9)</t>
  </si>
  <si>
    <t>Telnet/Bell (2009)</t>
  </si>
  <si>
    <t>Total$</t>
  </si>
  <si>
    <t>Notes and Sources</t>
  </si>
  <si>
    <t xml:space="preserve">1.         Sector includes the revenues of cable and satellite distributors as well as IPTV services (NAICS 517112).  Primary sources used: the CRTC’s Communication Monitoring Report, Annual Aggregate Returns, Broadcasting Policy Monitoring Report and corporate annual reports. 
2.         After 1998, I combine the revenues from Shaw Cable and Star Choice, the DTH satellite television service, to reflect their common ownership by the Shaw family after that point.  Western International Communication had previous been the dominant owner in Star Choice.  In 1998, the Shaw and Asper families acquired and divvied up the assets of WIC, with its satellite and cable interests going to Shaw and its many television stations to the Asper family, which transformed them into the second commercial, English-language television network, Global TV – one of the cornerstones of the Canwest media conglomerate. 
3.        Acquired from Western Int’l Communication by Shaw in 1998. Before then, Star Choice and Shaw are treated as separate entities, while I treat them as a single entity afterwards given their common ownership.
4.         For the years 1984, 1988 and 1992, I divided Moffat’s revenues by .55 to arrive at a figure for its cable revenues.  These were based on textual clues in FPInfomart’s Historical Profiles for the company.  
5.         Acquired by Rogers in 1994.
6.        CF Cable was acquired by Groupe Videotron in 1997.
7.        Operated as Western Cablesystems during the 1980s, and then Regional Cable Systems (Atlantic, Central, Western) from 1993 until 2001, before being acquired by Bragg Communications and renamed Persona Communications.  Subsequent change of ownership in 2006 led to company’s current incarnation as Eastlink.  First cable company to begins telephone service in 1999.
8.        Acquired by Bragg Communications, 2006.
9.        Uses end of year figures for 2003 for 2004 data because of accounting changes at Look.
</t>
  </si>
  <si>
    <t>Monarch (2001)</t>
  </si>
  <si>
    <t>IPTV Revenues (Millions) (as updated and revised September 1 2017)</t>
  </si>
  <si>
    <t>Subscribers (Year End)</t>
  </si>
  <si>
    <t>Bell Fibe TV (1)</t>
  </si>
  <si>
    <t>Bell Fibe TV</t>
  </si>
  <si>
    <t>Bell Aliant (2)</t>
  </si>
  <si>
    <t>Bell Aliant</t>
  </si>
  <si>
    <t>MTS Allstream (4)</t>
  </si>
  <si>
    <t>SaskTel (5)</t>
  </si>
  <si>
    <t>Total IPTV $</t>
  </si>
  <si>
    <t>Total IPTV Subs</t>
  </si>
  <si>
    <t>Maclean- Hunter</t>
  </si>
  <si>
    <t>CableCo Revenues</t>
  </si>
  <si>
    <t>ARPU</t>
  </si>
  <si>
    <t>Bell DTH</t>
  </si>
  <si>
    <t>Bragg/EastLink</t>
  </si>
  <si>
    <t>Avg IPTV ARPU</t>
  </si>
  <si>
    <t>Total CableCos</t>
  </si>
  <si>
    <t>Cable + DTH $</t>
  </si>
  <si>
    <t>CMCRP SUM BELOW</t>
  </si>
  <si>
    <t>IPTV $</t>
  </si>
  <si>
    <t xml:space="preserve">Total Cable, DTH + IPTV </t>
  </si>
  <si>
    <t>&lt;-CRTC SUM</t>
  </si>
  <si>
    <t>IPTV $ % of BDU $</t>
  </si>
  <si>
    <t>Wired Line</t>
  </si>
  <si>
    <t>Internet Access</t>
  </si>
  <si>
    <t xml:space="preserve">Total </t>
  </si>
  <si>
    <t>IPTV % Wiredline + ISP</t>
  </si>
  <si>
    <t>Total Network Access $ (Wiredline + ISP + Cable)</t>
  </si>
  <si>
    <t>IPTV % Total Connectivity Charges</t>
  </si>
  <si>
    <t>Access Comm. Coop (9)</t>
  </si>
  <si>
    <t>IPTV + Cable/ DTH/IPTV</t>
  </si>
  <si>
    <t>IPTV Revenues Adjusted to Reflect Y-O-Y Growth October 2016</t>
  </si>
  <si>
    <t>Look (MDS) (10)</t>
  </si>
  <si>
    <t>MTS (4)</t>
  </si>
  <si>
    <t>IPTV Subscribers Y-O-Y Average (calculated October 2016)</t>
  </si>
  <si>
    <t>Total IPTV Connections</t>
  </si>
  <si>
    <t>Total BDU Subs</t>
  </si>
  <si>
    <t>IPTV/BDU subscribers</t>
  </si>
  <si>
    <t>Total Households</t>
  </si>
  <si>
    <t>Sources &amp; Notes</t>
  </si>
  <si>
    <t>* = estimate. Typically based on avg of year before and year after revenues.</t>
  </si>
  <si>
    <t xml:space="preserve">(1) Bell's revenues are based on company's Investor Conference 2012 Q4 (Feb. 7, 2013) (http://bce.ca/assets/investors/Q4-2012/2013BCEInvestorConference_FinalConsolidated.pdf, p. 40) for number of subscribers and $60/mo for 2012. I use the CRTC's annual ARPU estimates for BDUs of $59.41/month reported in the 2011 Communications Monitoring Report (p. 96) The CRTC reports a much lower ARPU for IPTV services of just under $41, but this seems implausible because (a) Bell's own reported ARPU is much higher as is SaskTel's Annual Reports identify a monthly ARPU for their IPTV services of $62.38 and (b) the size of the gap between cable and satellite BDU's on the one hand and IPTV services on the other, seems unrealistic, given that both services are competing in essentially the same market.  Bell and Bell Aliant collectively own several small cable systems, with CRTC Aggregate Annual Returns for 2013 indicating a total subscribers and revenues for these systems as 31,655 and $24.2 million. </t>
  </si>
  <si>
    <t>(2) Bell Aliant's subscriber numbers are from its Annual Report (2012, p. 2) as well as its Supplemental Financial Information 4th Quarter 2012 (http://bellaliant.ca/english/ir/pdf/2012_Q4_supplemental.pdf)(pp. 8-9) .</t>
  </si>
  <si>
    <t xml:space="preserve">(3) Telus' subscriber numbers are from its 2011 Annual Report (p. 10), 2010 Annual Report (p. 5), Supplemental Investor Information, 3rd Quarter 2011 (Unaudited) (http://about.telus.com/servlet/JiveServlet/previewBody/2522-102-1-2514/Q3%2011%20Supplemental.pdf, p. 12). Revenue figures for 2011 arrived at by multiplying the number of subscribers by the CRTC's annual ARPU estimates of BDUs of $59.41/month in the 2011 Communications Monitoring Report (p. 96). The fact that Telus identifies 509,000 subscribers for its IPTV service while the CRTC's Communications Monitoring Report (p. 96) claims that there are only 657,300 subscribers in total, suggests that the latter figures vastly under-estimate the number of IPTV subscribers. To put this another way, it would appear that for the CRTC's estimated number of subscribers to be correct, Bell Aliant (77,000 subs) + Telus (509,000 subs) would have to account for just over 89 percent of all subscribers. </t>
  </si>
  <si>
    <t>(4) MTS Allstream"s subscriber and ARPU figures from its 2011 Annual Report (pp. 3, 16) and multiplied by an ARPU of $62.38. Its 2008 Annual Report lists subscriber numbers back to 2004 (p. 62)</t>
  </si>
  <si>
    <t>(5) Sasktel's subscriber figures from its 2011 Annual Report (pp. 15, 29, 37). Previous years from 2010 Annual Report (p. 45) and 2006 Annual Report (p. 49). Subscriber numbers are multiplied by MTS ARPU to arrive at total revenues because SaskTel does not present revenue figures for its IPTV service on a stand-alone basis and because MTS is most comparable to SaskTel vs CRTC's average ARPU.</t>
  </si>
  <si>
    <t>Cable + DTH Subs</t>
  </si>
  <si>
    <t>Broadcast TV Ownership Groups, Revenue ($Millions) and Concentration Levels, 1984-2016 (1)</t>
  </si>
  <si>
    <t>2008 (2)</t>
  </si>
  <si>
    <t>CBC/Radio Canada (2)</t>
  </si>
  <si>
    <t>Bell (3)</t>
  </si>
  <si>
    <t xml:space="preserve">  CTV GlobeMedia</t>
  </si>
  <si>
    <t xml:space="preserve">    Bell Globemedia </t>
  </si>
  <si>
    <t>CTVgm</t>
  </si>
  <si>
    <t xml:space="preserve">      CTV (Baton) (4)</t>
  </si>
  <si>
    <t xml:space="preserve">        Electrohome (5)</t>
  </si>
  <si>
    <t>Baton (1997)</t>
  </si>
  <si>
    <t xml:space="preserve">        Moffatt </t>
  </si>
  <si>
    <t>(Baton 1997)</t>
  </si>
  <si>
    <t xml:space="preserve">       Blackburn (6)</t>
  </si>
  <si>
    <t>20 Baton (1993)</t>
  </si>
  <si>
    <t xml:space="preserve">       MidCanada Comm </t>
  </si>
  <si>
    <t>Baton (1989)</t>
  </si>
  <si>
    <t xml:space="preserve">       Huron Broadcasting</t>
  </si>
  <si>
    <t xml:space="preserve">       Yorkton TV</t>
  </si>
  <si>
    <t xml:space="preserve">       Sunwapta</t>
  </si>
  <si>
    <t>Electrohome</t>
  </si>
  <si>
    <t>CHUM</t>
  </si>
  <si>
    <t>CTVgm/Rogers</t>
  </si>
  <si>
    <t xml:space="preserve">   Craig (7)</t>
  </si>
  <si>
    <t>CHUM &amp; QMI  (Dec 04)</t>
  </si>
  <si>
    <t>Shaw+Corus (8)</t>
  </si>
  <si>
    <t xml:space="preserve">   Shaw</t>
  </si>
  <si>
    <t xml:space="preserve">   Corus</t>
  </si>
  <si>
    <t xml:space="preserve">   Canwest (9)</t>
  </si>
  <si>
    <t xml:space="preserve">   WIC (10)</t>
  </si>
  <si>
    <t xml:space="preserve"> Canwest (1998)</t>
  </si>
  <si>
    <t>Quebecor TVA (14)</t>
  </si>
  <si>
    <t>Rogers (11)</t>
  </si>
  <si>
    <t xml:space="preserve">  Maclean Hunter (12)</t>
  </si>
  <si>
    <t xml:space="preserve">  Selkirk (13)</t>
  </si>
  <si>
    <t>Maclean-Hunter (1988)</t>
  </si>
  <si>
    <t xml:space="preserve">  Videotron (15)</t>
  </si>
  <si>
    <t>QMI</t>
  </si>
  <si>
    <t xml:space="preserve">  TeleMetropole (TVA) (16)</t>
  </si>
  <si>
    <t>Videotron (1987)</t>
  </si>
  <si>
    <t xml:space="preserve">  Pathonic (17)</t>
  </si>
  <si>
    <t>Videotron (25)</t>
  </si>
  <si>
    <t>V Interactions (Remstar)</t>
  </si>
  <si>
    <t>Cogeco TQS (2001-08) (18)</t>
  </si>
  <si>
    <t>Remstar</t>
  </si>
  <si>
    <t xml:space="preserve">  TQS (Quebecor 1997-2001)</t>
  </si>
  <si>
    <t xml:space="preserve">  TQS (CFCF/Pouliot (19)</t>
  </si>
  <si>
    <t>QMI &amp; Cons. (1997) (20)</t>
  </si>
  <si>
    <t>Aboriginal People's Network (APN)</t>
  </si>
  <si>
    <t>Radio Nord (20)</t>
  </si>
  <si>
    <t>Okanagan Skeena</t>
  </si>
  <si>
    <t>Telemedia (1999)</t>
  </si>
  <si>
    <t xml:space="preserve">Private Conv TV </t>
  </si>
  <si>
    <t>CBC Parliamentary $</t>
  </si>
  <si>
    <t xml:space="preserve">CBC Advertising + </t>
  </si>
  <si>
    <t>CR4 (Shaw/Corus )</t>
  </si>
  <si>
    <t>HHI(Shaw/Corus )</t>
  </si>
  <si>
    <t xml:space="preserve">1.         The total value of the broadcast television sector includes private commercial tv revenue + CBC (all revenues). Including the annual federal appropriation adds considerably to the value of annual television markets.  Primary sources used: Statistics Canada, Table 3570001 - Television broadcasting industry, by North American Industry Classification System (NAICS), annually (V80997 Canada; Operating revenue, total; Private conventional television (1976 to 2013, Data: 38), the CRTC’s Communication Monitoring Report, Aggregate Annual Returns, Broadcasting Policy Monitoring Report and corporate annual reports. Most studies exclude the federal subsidy and focus only on the CBC’s commercial revenues. Some argue this gives the CBC a place in TV markets all out of proportion to its audience share. Including all sources of CBC income adds the corresponding amount to the bottom line of the conventional tv sector. For better our worse, our method measures all sources of income, so here too we do the same for the CBC even if the results are out of synch with its incomparably smaller market share. In market concentration terms, this method also under-weights the private players.  
 2.        CBC figures include all revenues: the federal annual appropriation, advertising, specialty and pay services, program sales, etc. To arrive at the CBC’s total revenue, I used the CRTC’s annual English and French-language Aggregate Annual Returns for data since 2008 as well as the CBC's Annual Report. Data for Annual Appropriations, Advertising and Specialty services are from CBC Annual Reports, and based on the fiscal year ending March 31. TV and Radio data from 2008 onwards are based on the broadcast year as reported by the CRTC in its Aggregate Annual Returns. The CBC’s TV and Radio revenues released by the CRTC cannot be fully reconciled with the total revenue figures published by the CBC. The difference, however, is small and insignificant. Prior to 2008, neither the CRTC nor CBC published disaggregated data for the CBC's conventional television services. To account for this, estimated revenues for television and radio are based on a 70/30% split between television and radio, in line with the average in the years between 2008 and 2013 for which the actual ratio is known from the CRTC's Aggregate Annual Returns. Additional background indicating that this is a reasonable estimate of the revenue split over time comes from: Government of Canada, Mandate Review Committee (1996). Making Our Voices Heard: Canadian Broadcasting and Film for the 21st Century.  Hull, Quebec: Department of Canadian Heritage, Chapter 6, Table 1.  Additional background for this table includes Canada, Standing Committee on Canadian Heritage (2008). CBC/Radio Canada: Defining Distinctiveness in the Changing Media Landscape; the CRTC’s Broadcasting Policy Monitoring Report and Financial Summaries;Friends of Canadian Broadcasting (2004). Change in Parliamentary Appropriation; Government of Canada, Mandate Review Committee (1996). Making Our Voices Heard: Canadian Broadcasting and Film for the 21st Century.  Hull, Quebec: Department of Canadian Heritage, Chapter 6, Table 1, 3.         
3.        Bell re-acquired CTV in 2011. CTV was first sold to BCE (68.5% voting interest) in December 2000.  BCE combined CTV with the Globe &amp; Mail at the time and from 2000 to early-2007 operated them as Bell Globemedia.  After acquiring CHUM in 2006, BCE reduced its stake to 15%, while Woodbridge Holdings (the Thomson family) gained control (40%) in the renamed CTVglobemedia. CTVglobemedia operated CTV from 2007 until 2011. CTVglobemedia also took-over CHUM in 2007 but was required by the CRTC to sell off that entity’s City TV stations (which were eventually sold to Rogers). It kept the A-Channel stations  which now for the CTV2 network. Bell acquired three more affiliates that had previously been owned by Corus in 2015: Channel 12 (Oshawa), CHEX TV (Peterborough) and CKWS TV (Kingston). Also see footnote 8 below. 
4.          Between 1997 and 1998, Baton consolidated ownership over CTV after acquiring the ownership stakes in the network of Western International Communications (WIC) (28.6%), Electrohome (14.3%), Moffatt (14.3%) and CHUM (14.3%)  – the latter in a swap of stations held by Baton in Ontario for others CHUM owned in the Maritime provinces.  The other major shareholder in CTV in the past had been MacleanHunter, through its ownership of CFCN (Calgary) (also see endnote 13).  CTV revenues prior to Baton’s consolidation of ownership are attributed to its respective shareholders prior to 1998.  
5.         Based on 26% of company’s total revenues, as reported in Financial Post, Survey of Industrials, and figures confirmed by journalistic accounts.  
6.        Amounts for 1984-1990 are estimates based on journalistic accounts of Blackburn’s television (CFPL London) revenues in 1992 and work backwards on the assumption of 4% average annual growth rate and the fact that what Blackburn owned during this period occurred did not change significantly.  
7.        Amounts for 1984-1992 are estimates based on 1996 figures published by CRTC and with two key assumptions: (1) average annual growth rate of 4% in line with industry trends and (2) that Craig’s significant expansion as a western television station ownership group had not yet occurred. 
8.        Shaw and Corus are treated as a single entity to reflect common ownership by the Shaw family. Separate lines for Shaw and Corus are provided to illuminate their respective revenues and market shares. The CR and HHI scores in the unshaded rows at the bottom of the table are based on the combined Shaw Corus tally, while the shaded rows are for both firms individually. In addition to Shaw's acquisition of Canwest Global Television in 2010, Corus owned three TV stations since 2000 that it operated as CBC affiliates: Channel 12 (Oshawa), CHEX TV (Peterborough) and CKWS TV (Kingston). These were sold to Bell in 2015. To estimate their revenues, we deduct the total of Corus’s TV segment from the Corus’ total revenues for pay and specialty TV services in the CRTC's Individual Pay, Pay-per-view, Video-on-Demand and Specialty Services Financial Summaries. Beginning in 2009, Corus folded its “Content” segment into its TV segment, giving further clues into how much of the latter category the broadcast TV stations accounted for. I settled on an estimate that the TV stations accounted for just over 6% of Corus' total revenues. The precise amount doesn’t matter too much because, either way, the revenues end up with Shaw Corus, either under the pay and specialty label, where I put the difference between the revenue reported in Corus’ annual reports, after the just described adjustments, on one hand, and the CRTC’s figures in the Individual Pay, Pay-per-view, Video-on-Demand and Specialty Services Financial Summaries, on the other. See CRTC’s Aggregate Annual Returns for Shaw and Corus’s Annual Reports for 2002 (p. 22), 2006 (p. 24), 2008 (p. 23), 2010 (p. 14) and 2012 (p. 19).  
9.        Revenues for 1988 to 1996 derived from Canwest Global’s (2000) Annual Report, which contains revenue figures going back to 1987. 1
10.        Figures for 1996 from FPInfomart, Historical Reports: WIC Western International Communications, Ltd, p. 12.  Figures for 1996 are based on the same share played by conventional TV in WIC’s total revenue as in 1998: 60%.  Prior to that, conventional tv played a larger role, approximately 67%, between 1985 and 1992, before the significant expansion of its pay and specialty channels after the acquisition of Allarcom (1991), the addition of MovieMax (1994) and Teletoon and ROBTv in 1996.  The rest was accounted for by its radio operations and its satellite carrier, Cancom – a company in which it held half the ownership after 1985.  For 1984, the split is estimated at 75/25 in favour of television versus radio.  
11.        Rogers revenue figures since 2008 from the CRTC’s Aggregated Annual Reports. Revenues before that apportioned on the basis of the weight given to them in the company’s “media category” (21%, as stated in the 2003 Annual Report). From this amount, I subtracted the figures published in the CRTC’s Individual Pay, Pay-per-view, Video-on-Demand and Specialty Services Financial Summaries (1996-2007) to obtain a figure for conventional television revenues.  Individual pay, pay-per-view, video-on-demand and specialty services
12.        MacleanHunter’s main television interests in the 1980s was the CTV affiliate, CFCN (Calgary). In 1988, MacleanHunter acquired Selkirk, the Southam newspaper giant’s broadcasting arm, whose television stakes included ownership of CHCH/Niagara Television (Hamilton), Calgary TV (CFAC), Lethbridge Broadcasting Company (CFACTVL), 50% of British Columbia Broadcasting Company (CHAN, Vancouver and CHEK, Victoria) and 37% of Okanagan Valley Television (CHBC, Kelowna). Based on data and commentary in MacleanHunter’s Annual Reports, television is estimated as accounting for 2.5% of its total revenues in 1984 and 8% in each of the subsequent years reported. MacleanHunter was merely a way-station in the transfer of the Selkirk TV stations.  In 1989, it sold BC Broadcasting (CHANTV and CHEK); Okanagan Valley Television (CHBC), Lethbridge Television for $216.5m to WIC.  In 1993, Niagara Television (CHCH, Hamilton) was also sold to WIC for $40.5m.  Now WIC owned all of these television stations exclusively, whereas it had previously shared ownership of them with Selkirk.  WIC also acquired Selkirk’s stake in the CTV network with these purchases, doubling its interest to a 28.6% stake in the network.  Rogers, which bought MacleanHunter in 1994, and thus CFCN (Calgary), sold the latter and its 14.3% stake in CTV to Baton in 1996.  By the end of 1997, Baton completed the consolidation of its control over CTV by acquiring WIC’s 28.6% stake, merging with Electrohome (14.3%), swapping stations in Ontario that it had acquired from the Blackburn Group (CFPL, London, ON) (1993) for stations held by CHUM in the Maritimes (14.3%), and acquiring CFCF from Videotron.  Also see endnote 4.  
13.        Quebecor’s revenues since 2008 from CRTC Aggregated Annual Returns and from Annual Reports in earlier years. 
14.        Selkirk was 47% owned by Canada’s largest newspaper chain at the time, Southam. Television is estimated to account for 3/4 of Selkirk’s total revenues; radio for the rest.  Base figure from FP Survey of Industrials, 1985 and 1989.  Prior to its acquisition by MacleanHunter, Selkirk owned Niagara Television (CHCH) (Hamilton), Calgary Television (CFAC) and Lethbridge Television (CFAC).  It also had 50% and 37% ownership stakes in BCTV (CHEK and CHAN in Victoria and Vancouver, respectively) and Okanagan Television (CHBC, Kelowna), with the balance held by WIC (Griffiths Family).  WIC consolidated its control over these television stations in 1989, except for CHCH, which followed in 1993.
15.        Videotron started as a cable company and moved into broadcasting in 1987 with the purchase of TeleMetropole/CFTM (see endnote 21).  Figures for 1988 through to 1996 are based on  FPInfomart, Historical Reports: TVA, Ltd and FPInfomart, Historical Reports: Videotron. 
16.        TVA was created as a commercial Quebecbased network in 1971 by TeleMetrole, with CFTM as its flagship station.  It led a group of four other television station owners – Pathonic, Radio Nord, Télé Inter Rives and Télévision de la Baie des Chaleurs – as the backbone of the TVA network.  Videotron (Chagnon family) acquired TeleMetrole in 1987 and Pathonic in 1990.  Pathonic, incidentally, held the controlling interest (45%) in Télé Inter Rives, which also passed to Videotron.  By 1992, Videotron had consolidated its ownership over TVA, which it kept until it being taken over itself by Quebecor (Peledeau family) in 2000.  Quebecor had also previously acquired TQS in 1997 as the leading part of a consortium  Cogeco, Cancom, and other TQS affiliates.  Once it acquired TVA, regulators forced Quebecor to sell its stake in TQS and, in particular, CFCF.  CFCF was acquired by WIC (Griffith family), while Cogeco (Audet) and Bell Globemedia acquired the rest of TQS (60/40) and ran it from 2001 until 2008, before selling it yet again.  95% of its reported revenues attributed to its television operations, as per comments in its Annual Reports.    
17.        Revenue estimate based on the sale of comparable television stations/network to those held by Pathonic for a multiple of between 2.7 and 2.9 times revenue.  Videotron acquired 93% equity in Pathonic for $52.4m in 1988/89 and then the 45% stake that Pathonic had held in Télé Inter Rives by 1992.  
18.        TQS acquired in 1997 by a consortium led by Quebecor and minor stakes held by Cogeco, Cancom and TQS affiliate Radio Nord, with flagship station CFCF (Pouliot/TQS) sold separately to WIC for $70m. Quebecor required by CRTC to sell TQS after acquiring Videotron/TVA.  Cogeco acquired 60% stake in TQS in 2001, while Bell Globemedia gained the rest. 
19.        Figures for CFCF/TQS based on data from FP Survey of Industrials: CFCF.  Estimates based on the following assumptions: first, that Jean A. Pouliot controlled 2/3 of TQS during this time; second, revenue for TQS was split 1/3 to CFCF, one-third to Pouliot’s other tv stations in Quebec (CFAP, CJFP, CJPC), and the remaining third among three other groups affiliated with TQS: Radio Nord, Télé Inter Rives and Télévision de la Baie des Chaleurs, each with an approximately 10% stake in TQS; finally, statements made by the Quebec Supreme Court in the 1996 case between Cogeco and CFCF.  
20.        Radio Nord-owned television stations were affiliates of the two main commercial Quebec television networks: TVA, CBC/RC and TQS.  It held the third largest interest in TVA after Tele-Metropole (70%) and Pathonic (20%), with two other smaller companies holding smaller stakes yet.  I estimate Radio Nord’s share of TVA revenues at 5%.  It’s stake in TQS is 10%
</t>
  </si>
  <si>
    <t xml:space="preserve">    Bell Globemedia (3)</t>
  </si>
  <si>
    <t xml:space="preserve">       Blackburn (6) (CFPL London)</t>
  </si>
  <si>
    <t>CHUM (7)</t>
  </si>
  <si>
    <t xml:space="preserve">   Craig (8)</t>
  </si>
  <si>
    <t>CHUM &amp; QMI (Dec 04)</t>
  </si>
  <si>
    <t>Shaw+Corus (9)</t>
  </si>
  <si>
    <t xml:space="preserve">   Canwest (10)</t>
  </si>
  <si>
    <t xml:space="preserve">   WIC (11)</t>
  </si>
  <si>
    <t>Rogers (12)</t>
  </si>
  <si>
    <t xml:space="preserve">  Maclean Hunter (13)</t>
  </si>
  <si>
    <t xml:space="preserve">  Selkirk (14)</t>
  </si>
  <si>
    <t>Quebecor TVA (15)</t>
  </si>
  <si>
    <t xml:space="preserve">  Videotron (16)</t>
  </si>
  <si>
    <t xml:space="preserve">  TeleMetropole (TVA) (17)</t>
  </si>
  <si>
    <t xml:space="preserve">  Pathonic (18)</t>
  </si>
  <si>
    <t>Cogeco TQS (2001-08) (19)</t>
  </si>
  <si>
    <t xml:space="preserve">  TQS (CFCF/Pouliot (10)</t>
  </si>
  <si>
    <t>Radio Nord (21)</t>
  </si>
  <si>
    <t>Pay &amp; Specialty TV Ownership Groups, Revenue ($Millions) &amp; Concentration Levels, 1984 - 2016 (1)</t>
  </si>
  <si>
    <t>Bell (2)</t>
  </si>
  <si>
    <t xml:space="preserve">  Astral (9)</t>
  </si>
  <si>
    <t xml:space="preserve">   CTV Globemedia (4)</t>
  </si>
  <si>
    <t xml:space="preserve">      Bell Globe media </t>
  </si>
  <si>
    <t>CTVgm 2007</t>
  </si>
  <si>
    <t xml:space="preserve">        CHUM</t>
  </si>
  <si>
    <t xml:space="preserve">CTVgm Rogers(2007)  </t>
  </si>
  <si>
    <t xml:space="preserve">        CTV (5)</t>
  </si>
  <si>
    <t>Bell (2000)</t>
  </si>
  <si>
    <t xml:space="preserve">         Netstar (6)</t>
  </si>
  <si>
    <t>CTV</t>
  </si>
  <si>
    <t>Corus (Shaw)</t>
  </si>
  <si>
    <t>Shaw + Corus (7)</t>
  </si>
  <si>
    <t>Corus</t>
  </si>
  <si>
    <t xml:space="preserve">  Shaw</t>
  </si>
  <si>
    <t xml:space="preserve">  Corus</t>
  </si>
  <si>
    <t xml:space="preserve">  Canwest</t>
  </si>
  <si>
    <t xml:space="preserve">  Alliance Atlantis (8)</t>
  </si>
  <si>
    <t>Canwest 2007</t>
  </si>
  <si>
    <t xml:space="preserve">  WIC</t>
  </si>
  <si>
    <t>Shaw / Canwest</t>
  </si>
  <si>
    <t xml:space="preserve">   Atlantis</t>
  </si>
  <si>
    <t>Alliance</t>
  </si>
  <si>
    <t xml:space="preserve">   Allarcom</t>
  </si>
  <si>
    <t>WIC (1991)</t>
  </si>
  <si>
    <t xml:space="preserve">Rogers </t>
  </si>
  <si>
    <t>CBC/Radio Canada</t>
  </si>
  <si>
    <t>Quebecor (10)</t>
  </si>
  <si>
    <t xml:space="preserve">   Craig</t>
  </si>
  <si>
    <t>CHUM &amp; QMI</t>
  </si>
  <si>
    <t xml:space="preserve">   Videotron</t>
  </si>
  <si>
    <t>DHX</t>
  </si>
  <si>
    <t>Pelmorex</t>
  </si>
  <si>
    <t>Fairchild (Chinavision)</t>
  </si>
  <si>
    <t>Blue Ant</t>
  </si>
  <si>
    <t>Cogeco (as TQS from 2001-08)</t>
  </si>
  <si>
    <t>Remstar 2008</t>
  </si>
  <si>
    <t>Maple Leaf Sports &amp; Entertainment</t>
  </si>
  <si>
    <t>Bell / Rogers</t>
  </si>
  <si>
    <t>Stingray</t>
  </si>
  <si>
    <t xml:space="preserve">Other </t>
  </si>
  <si>
    <t>Spec and Pay TV $</t>
  </si>
  <si>
    <t>Conv TV</t>
  </si>
  <si>
    <t xml:space="preserve">1.        Revenue apportioned according to the distribution of ownership stakes in each service when jointly owned. Sources: Statistics Canada, Table 3570001 - Television broadcasting industry, V32211503 Canada; Operating revenue, total; Pay and specialty television, the CRTC's Individual Pay, Pay-per-view, Video-on-Demand and Specialty Services Financial Summaries, the Communication Monitoring Report as well as various corporate Annual Reports cited below. When revenues from the CRTC clash with audited annual reports, as they do with respect to Astral, Bell and Corus in significant ways, audited financial documents are chosen because they are subject to a more stringent process of review. The CRTC’s figures based on its Aggregate Annual Returns and Individual Pay, Pay-per-view, Video-on-Demand and Specialty Services Financial Summaries appear to be low for Astral, Bell and Corus, in particular (see earlier and below). 
2.        The Communication Monitoring Report allocates CTVGlobemedia's 2010 revenues to Bell. I have kept them with CTV until 2011, when Bell received approval to take over CTV.  This is consistent with Bell's 2012 Annual Report, where it observes that it re-assumed control of CTV after the 1st qtr of 2011. In its submission to these hearings, Bell cites total TV market revenues of $1820.9 (Supplemental Brief, p. 30; Goldstein, 2013, pp. 5-6, 9). Subtract $836.6 million from this as identified for CTV 1 and CTV 2 in the CRTC's Aggregate Annual Report, and this leaves $984.3 million for Pay and Specialty TV services ). These are the figure I use. I do so because they lines up well with figures reported in Bell's 2012 Annual Report, which cites $1455 million in revenue for the last three quarters of 2011 (p. 48). In contrast to the figure of $984.3 assumed in Bell’s submission, the CRTC's Individual Pay, Pay-per-view, Video-on-Demand and Specialty Services Financial Summaries yields a figure that is $123.1 million less, using the FDM method of calculation, $1697.8 million. The differences seem to be too large to be accounted for by differences between the "broadcast year" and the calendar year. Using the "winner-takes-all" method, however, where the dominant owner obtains all revenues while revenues are shared 50-50 for co-owned services and minority stakes discarded, closes the gap. Astral, 2011 Annual Report, p. 21; PWC, Astral Valuation Abridged, 2012, p. 25; Corporate Annual Reports, including the CBC’s Annual Report. 
3.        Bell acquired a 37.5% stake in Maple Leafs Sports and Entertainment in 2012 along with Rogers (also a 37.5% stake) and Kilmer Sports (Tanenbaum). The acquisition gave it a controlling interest in NBA TV, Leaf TV and Gol TV. Bell’s 2013 Annual Report, page 133 states that Bell and Rogers acquired their 37.5% interests, respectively, in MLSE in August 2012 (http://www.crtc.gc.ca/eng/archive/2012/2012-443.pdf). While the 2013 Communication Monitoring Report lists NBA TV, Leaf TV and GolTV under Rogers's Pay and Specialty Channels, it does not do so for Bell. We have attributed Bell's stake in MLSE to its 2013 revenues. In the year after its acquisition of MLSE (i.e. 2013), Bell acquired Astral Media and the following English-language television services: The Movie Network, Mpix/HBO Canada and TMN Encore. It also acquired the following French-language services: SuperÉcran, CinéPop, Canal Vie, Canal D, VRAK TV, and Z Télé. Through a series of divestitures required by the Competition Bureau in return for approval of the transaction, Bell divested several English-language TV services to Shaw Corus: Teletoon/Télétoon, Teletoon Retro and Cartoon Network (Canada). In the same transaction, Bell also divested Astral's 50% ownership stakes in two French language serivces to Shaw/Corus, which was already the other half owner of both channels: Historia and Séries+.  Bell entered into a sales agreement with DHX Media on November 27th, 2013 for the following English-language TV services that it had also agreed to divest: The Family Channel, MPix, Disney XD,Disney Jr. (English).  The agreement was approved by the CRTC in July 2014 (http://www.crtc.gc.ca/eng/archive/2014/2014-388.pdf). 
4.        CTV sold to BCE (68.5% voting interest) in December 2000.  BCE joined CTV with the Globe &amp; Mail and from 2000 to early-2007 operated them as Bell Globemedia.  After acquiring CHUM in 2006, BCE reduced its stake to 15%, while Woodbridge Holdings (the Thomson family) gained control (40%) in the renamed CTVglobemedia. Includes CTVglobemedia’s take-over of CHUM in 2007 as well as the CRTC requirement that it sell off the City TV stations (which were eventually sold to Rogers) while keeping the A-Channel stations and 26 cable and satellite channels.
5.        See Note 4 above under Conventional TV (Canada). 
6.        The controlling owner of Netstar before its sale to CTV in 2000 was Labatts Brewery. 
7.        Also see Note 10 under Conventional TV (Canada). Shaw and Corus treated as a single entity to reflect common ownership by Shaw family. Separate lines for Shaw and Corus show their respective revenues and market shares. The CR and HHI scores in the first column of each year covered is based on combined Shaw Corus, while the second column displays bothi firms separately. Revenues for Shaw since its purchase of Canwest Global Television in 2010 from the CRTC's Individual Pay, Pay-per-view, Video-on-Demand and Specialty Services Financial Summaries. For Corus, revenues are from its Annual Reports, for 2002 (p. 22), 2006 (p. 24), 2008 (p. 23), 2010 (p. 14) and 2012 (p. 19), minus deductions for its three conventional TV stations (see above) and, after 2009, to remove the “content segment” that had previously been shown on its own but thereafter folded into the TV segment. Sum of individual services from the CRTC's Individual Pay, Pay-per-view, Video-on-Demand and Specialty Services Financial Summaries are less than those shown in Corus’ Annual Reports by the following amounts in 2008, 2010, 2011 and 2012 respectively, after the adjustments just described: $36.8 million, $24.8 million, $42.3 million and $41.9 million, respectively. See Corus’s Annual Reports for 2002 (p. 22), 2006 (p. 24), 2008 (p. 23), 2010 (p. 14) and 2012 (p. 19).  
8.        Company incorporated as Alliance Entertainment in 1984, renamed Alliance Atlantis after merger with Atlantis, and acquired in 2007 by Canwest/Goldman Sachs.
9.        Astral's total tv revenues are based on figures reported in Annual Report 2011 (p. 21) as well as PWC, Astral Valuation Abridged (2012, p. 52), i.e. 2011 = $557.9m. This figure is based on Astral's Pay and Specialty TV segment's (total revenues = $582.2m for 2011) but excludes Astral's in-house advertising and online divisions (see PWC, Astral Valuation Abridged, p. 45). This is about $20 million higher than the total of $537 million in revenues reported by the CRTC for Astral in its Individual Pay, Pay-per-view, Video-on-Demand and Specialty Services Financial Summaries. The break-down of French and English revenues is shown in PWC’s Astral Valuation report for 2010 and 2011. I use the same ratio to determine English and French revenues for 2012. Prior to 2010, I split the revenues 53:47 between English- and French-language services based on their respective weight in the CRTC's Financial Summaries. 
10.        Quebecor required by CRTC to sell TQS after acquiring Videotron/TVA.  Cogeco acquired 60% stake in TQS in 2001, while Bell Globemedia gained the rest. 
</t>
  </si>
  <si>
    <t>Pay and Specialty Television Ownership Groups,  Market Shares  and Concentration Levels, 1984-2016 (1)</t>
  </si>
  <si>
    <t>Bell (4)</t>
  </si>
  <si>
    <t xml:space="preserve">  Astral</t>
  </si>
  <si>
    <t xml:space="preserve">   CTV Globemedia (5)</t>
  </si>
  <si>
    <t xml:space="preserve">        CTV (6)</t>
  </si>
  <si>
    <t xml:space="preserve">         Netstar (7)</t>
  </si>
  <si>
    <t>Television Ownership Groups, Revenues ($millions) and Concentration Levels, 1984-2016 (1)</t>
  </si>
  <si>
    <t xml:space="preserve">  Astral (17)</t>
  </si>
  <si>
    <t xml:space="preserve">    CTVGlobemedia (2)</t>
  </si>
  <si>
    <t xml:space="preserve">      Bell Globemedia (3)</t>
  </si>
  <si>
    <t xml:space="preserve">        CTV (Baton) (4)</t>
  </si>
  <si>
    <t xml:space="preserve"> CHUM &amp; QMI</t>
  </si>
  <si>
    <t>Bell Globemedia</t>
  </si>
  <si>
    <t xml:space="preserve">          Netstar</t>
  </si>
  <si>
    <t>Baton/CTV</t>
  </si>
  <si>
    <t xml:space="preserve">          Electrohome (5)</t>
  </si>
  <si>
    <t xml:space="preserve">          Moffatt</t>
  </si>
  <si>
    <t xml:space="preserve">         Blackburn (6) (CFPL London)</t>
  </si>
  <si>
    <t xml:space="preserve">         MidCanada Comm </t>
  </si>
  <si>
    <t xml:space="preserve">         Huron Broadcasting</t>
  </si>
  <si>
    <t xml:space="preserve">         Yorkton TV</t>
  </si>
  <si>
    <t xml:space="preserve">         Sunwapta</t>
  </si>
  <si>
    <t xml:space="preserve">  CHUM (8)</t>
  </si>
  <si>
    <t>CTV Rogers (2007) (10)</t>
  </si>
  <si>
    <t>Shaw + Corus (9)</t>
  </si>
  <si>
    <t>(Remstar)</t>
  </si>
  <si>
    <t>Canwest (10)</t>
  </si>
  <si>
    <t xml:space="preserve">  Alliance Atlantis (11)</t>
  </si>
  <si>
    <t>Canwest (2007)</t>
  </si>
  <si>
    <t xml:space="preserve">    Atlantis</t>
  </si>
  <si>
    <t xml:space="preserve">  WIC (12)</t>
  </si>
  <si>
    <t>Canwest (1998)</t>
  </si>
  <si>
    <t xml:space="preserve">    Allarcom</t>
  </si>
  <si>
    <t>CBC/ Radio Canada (13)</t>
  </si>
  <si>
    <t>Conv TV Priv</t>
  </si>
  <si>
    <t>Rogers (14)</t>
  </si>
  <si>
    <t xml:space="preserve">  Maclean Hunter (15)</t>
  </si>
  <si>
    <t xml:space="preserve">  Selkirk (16)</t>
  </si>
  <si>
    <t>Quebecor (18)</t>
  </si>
  <si>
    <t xml:space="preserve">  Videotron (19)</t>
  </si>
  <si>
    <t xml:space="preserve">  TeleMetropole (TVA) (20)</t>
  </si>
  <si>
    <t xml:space="preserve">  Pathonic (21)</t>
  </si>
  <si>
    <t>Netflix</t>
  </si>
  <si>
    <t>Radio Nord (24)</t>
  </si>
  <si>
    <t>Fairchild</t>
  </si>
  <si>
    <t xml:space="preserve">Craig </t>
  </si>
  <si>
    <t>CHUM &amp; QBC (Dec 04)</t>
  </si>
  <si>
    <t>Cogeco TQS (2001-8) (22)</t>
  </si>
  <si>
    <t>Remstar June 2008</t>
  </si>
  <si>
    <t xml:space="preserve">  TQS (CFCF/Pouliot) (23)</t>
  </si>
  <si>
    <t>QMI &amp; Consortium (20)</t>
  </si>
  <si>
    <t>Maple Leafs Sports &amp; Entertainment</t>
  </si>
  <si>
    <t>OTT Subscription</t>
  </si>
  <si>
    <t>Total TV $</t>
  </si>
  <si>
    <t>.</t>
  </si>
  <si>
    <t>CR4 (Shaw/Corus separate)</t>
  </si>
  <si>
    <t>Television Ownership Groups, Market Shares (Percentage based on $) and Concentration Levels, 1984-2016 (1)</t>
  </si>
  <si>
    <t>HHI(Shaw/Corus separate)</t>
  </si>
  <si>
    <t xml:space="preserve">1.        The total value of the television sector includes private commercial tv revenue + CBC (all revenues). Sources: CRTC’s annual Communication Monitoring Report, Aggregate Annual Returns, Broadcasting Policy Monitoring Report and Individual Pay, Pay-per-view, Video-on-Demand and Specialty Services Financial Summaries  as well as corporate annual reports.  
2.        CTV acquired by BCE (68.5% voting interest) in December 2000.  BCE joined CTV with the Globe &amp; Mail and from 2000 to early-2007 operated them as Bell Globemedia.  CTVglobemedia acquired CHUM in 2007 but was required by the CRTC requirement to sell off the City TV stations (which were eventually sold to Rogers) while allowed to keep the A-Channel stations and 26 cable and satellite channels. After acquiring CHUM in 2006, BCE reduced its stake to 15% in CTV, while Woodbridge Holdings (the Thomson family) gained control (40%) in the renamed CTVglobemedia. 
3.        For Bell Globemedia, see Note 3 in Conventional TV (Canada) above + CRTC's Individual Pay, Pay-per-view, Video-on-Demand and Specialty Services Financial Summaries and BCE Annual Reports. 2000-2006. 
4.        For Baton, see Note 4 in Conventional TV (Canada) above. Based on 26% of company’s total revenues, as reported in Financial Post, Survey of Industrials, and figures confirmed by journalistic accounts.  
5.        See Note 5 in Conventional TV (Canada). 
6.        See Note 6 in Conventional TV (Canada). 
7.        See Note 7 in Conventional TV (Canada).
8.        See Note 8 in Conventional TV (Canada).
9.        See Note 9 in Conventional TV (Canada) + CRTC's Individual Pay, Pay-per-view, Video-on-Demand and Specialty Services Financial Summaries for Shaw since 2010 and Corus’ Annual Reports for 2002 (p. 22), 2006 (p. 24), 2008 (p. 23), 2010 (p. 14) and 2012 (p. 19).
10.        For Canwest Corus, see Note 10 in Conventional TV (Canada) above + CRTC's Individual Pay, Pay-per-view, Video-on-Demand and Specialty Services Financial Summaries.
11.        Company incorporated as Alliance Entertainment in 1984, renamed Alliance Atlantis after merger with Atlantis, and acquired in 2007 by Canwest/Goldman Sachs.
12.        For Western International Communications, see Note 12 in Conventional TV (Canada) above.
13.        For CBC, see Note 2, Conventional TV (Canada) + CRTC's Individual Pay, Pay-per-view, Video-on-Demand and Specialty Services Financial Summaries and Annual Reports. See Note 2 in Conventional TV (Canada) above, as well. 
14.        For Rogers, Note 12 in Conventional TV (Canada) above + CRTC's Individual Pay, Pay-per-view, Video-on-Demand and Specialty Services Financial Summaries and Aggregate Annual Returns. Roger’s media segment contains too many items to be reliably used as a source for revenues of specific television and radio segments. 
15.        See Note 13 in Conventional TV (Canada) above + CRTC's Individual Pay, Pay-per-view, Video-on-Demand and Specialty Services Financial Summaries.
16.        See Note 14 in Conventional TV (Canada) above.
17.        For Astral, see Note 9 in Pay and Specialty TV (Canada). Astral's total tv revenues are based on figures reported in Annual Report 2011 (p. 21) as well as PWC, Astral Valuation Abridged (2012, p. 52), i.e. 2011 = $557.9m. This figure is based on Astral's Pay and Specialty TV segment's (total revenues = $582.2m for 2011) but excludes Astral's in-house advertising and online divisions (see PWC, Astral Valuation Abridged, p. 45). 
18.        For Quebecor, see Note 15 in Conventional TV (Canada) + CRTC's Individual Pay, Pay-per-view, Video-on-Demand and Specialty Services Financial Summaries. 
19.        See Note 16 in Conventional TV (Canada).
20.        See Note 17 in Conventional TV (Canada).
21.        See Note 18 in Conventional TV (Canada).
22.        See Note 19 in Conventional TV (Canada).
23.        See Note 20 in Conventional TV (Canada).
24.        See Note 21 in Conventional TV (Canada).
25.        50/50 owned by CHUM and Radio-Mutuel, with Astral Media holding a 25% stake in the latter.  Revenues have been distributed accordingly, with the residual 37.5 attributed to Radio-Mutuel. 
</t>
  </si>
  <si>
    <t>(Bell Globemedia)</t>
  </si>
  <si>
    <t>Baton (1993)</t>
  </si>
  <si>
    <t>CBC/Radio Canada (13)</t>
  </si>
  <si>
    <t>Maclean Hunter</t>
  </si>
  <si>
    <t xml:space="preserve"> CHUM &amp; QBC (15)</t>
  </si>
  <si>
    <t xml:space="preserve"> (Remstar)</t>
  </si>
  <si>
    <t>Specialty and Pay TV Channels by Major Ownership Group (including those with partial ownership), 2016 (Conventional TV Below)</t>
  </si>
  <si>
    <t>Specialty and Pay TV Channels by Major Ownership Group (including those with partial ownership), 2015 (Conventional TV Below)</t>
  </si>
  <si>
    <t>Specialty and Pay TV Channels by Major Ownership Group (including those with partial ownership), 2014 (Conventional TV Below)</t>
  </si>
  <si>
    <t>Specialty and Pay TV Channels by Major Ownership Group (including those with partial ownership), 2013. (Conventional TV Below)</t>
  </si>
  <si>
    <t>Shaw/Corus</t>
  </si>
  <si>
    <t>CBC</t>
  </si>
  <si>
    <t>Astral</t>
  </si>
  <si>
    <t xml:space="preserve">ABC Spark </t>
  </si>
  <si>
    <t>Animal Planet</t>
  </si>
  <si>
    <t>Sportsnet ONE</t>
  </si>
  <si>
    <t>addikTV</t>
  </si>
  <si>
    <t>RDI</t>
  </si>
  <si>
    <t xml:space="preserve">Disney Channel </t>
  </si>
  <si>
    <t>Much Loud</t>
  </si>
  <si>
    <t>ABC Spark</t>
  </si>
  <si>
    <t>Bell TV on Demand and Vu</t>
  </si>
  <si>
    <t>Viceland (Biography)</t>
  </si>
  <si>
    <t>Illico sur demande (B)(1)</t>
  </si>
  <si>
    <t>Historia</t>
  </si>
  <si>
    <t>Biography</t>
  </si>
  <si>
    <t>Canal D</t>
  </si>
  <si>
    <t>Action</t>
  </si>
  <si>
    <t>BNN</t>
  </si>
  <si>
    <t>Sportsnet 360</t>
  </si>
  <si>
    <t>AGRENT</t>
  </si>
  <si>
    <t>ARTV</t>
  </si>
  <si>
    <t xml:space="preserve">Disney Junior </t>
  </si>
  <si>
    <t>Juice Box</t>
  </si>
  <si>
    <t>Cartoon Network</t>
  </si>
  <si>
    <t>Reseau des Sports (RDS)</t>
  </si>
  <si>
    <t>G4techTV</t>
  </si>
  <si>
    <t>Argent</t>
  </si>
  <si>
    <t>Series+</t>
  </si>
  <si>
    <t>Canal Vie</t>
  </si>
  <si>
    <t xml:space="preserve">BBC Canada </t>
  </si>
  <si>
    <t>Book</t>
  </si>
  <si>
    <t>Sportsnet World</t>
  </si>
  <si>
    <t>Casa</t>
  </si>
  <si>
    <t>CBC News Network</t>
  </si>
  <si>
    <t xml:space="preserve">Disney XD </t>
  </si>
  <si>
    <t>Much Music</t>
  </si>
  <si>
    <t>Univison</t>
  </si>
  <si>
    <t>RDS Info</t>
  </si>
  <si>
    <t>Outdoor Life</t>
  </si>
  <si>
    <t>Le Canal Nouvelles (LCN)</t>
  </si>
  <si>
    <t>CBC NewsNet</t>
  </si>
  <si>
    <t>Teletoon (B)(1)</t>
  </si>
  <si>
    <t>Cinepop</t>
  </si>
  <si>
    <t xml:space="preserve">BC News 1 </t>
  </si>
  <si>
    <t>Bravo!</t>
  </si>
  <si>
    <t>Sportsnet</t>
  </si>
  <si>
    <t>Le Canal Nouvelles</t>
  </si>
  <si>
    <t>Explora</t>
  </si>
  <si>
    <t>Much Vibe</t>
  </si>
  <si>
    <t>Teleninos</t>
  </si>
  <si>
    <t>Cablevision du nord de Quesbec inc</t>
  </si>
  <si>
    <t>Rogers On Demand</t>
  </si>
  <si>
    <t>Teletoon Retro English</t>
  </si>
  <si>
    <t>Super Ecran</t>
  </si>
  <si>
    <t>Bold</t>
  </si>
  <si>
    <t xml:space="preserve">CI (formerly Mystery ) </t>
  </si>
  <si>
    <t>Comdey Gold</t>
  </si>
  <si>
    <t>FX</t>
  </si>
  <si>
    <t>Moi&amp;Cie</t>
  </si>
  <si>
    <t xml:space="preserve">Documentary </t>
  </si>
  <si>
    <t>Telebimbi</t>
  </si>
  <si>
    <t>CTV News Channel</t>
  </si>
  <si>
    <t>Rogers Sportsnet (Sportsnet)</t>
  </si>
  <si>
    <t>Mlle</t>
  </si>
  <si>
    <t>Documentary</t>
  </si>
  <si>
    <t>Teletoon Retro French</t>
  </si>
  <si>
    <t>Vrak TV</t>
  </si>
  <si>
    <t xml:space="preserve">CMT </t>
  </si>
  <si>
    <t>CP24</t>
  </si>
  <si>
    <t>FXX</t>
  </si>
  <si>
    <t>Prise 2</t>
  </si>
  <si>
    <t>MTV Canada</t>
  </si>
  <si>
    <t>Rogers Sportsnet One</t>
  </si>
  <si>
    <t>BBC Canada</t>
  </si>
  <si>
    <t>Ztele</t>
  </si>
  <si>
    <t xml:space="preserve">Cosmopolitan Television </t>
  </si>
  <si>
    <t>CTV News</t>
  </si>
  <si>
    <t>Outdoor Life Network</t>
  </si>
  <si>
    <t>TVA Sports</t>
  </si>
  <si>
    <t>Business News Network</t>
  </si>
  <si>
    <t>Sportsnet PPV</t>
  </si>
  <si>
    <t>CASA (formerly LES IDEES DE MA MAISON)</t>
  </si>
  <si>
    <t>BBC Kids</t>
  </si>
  <si>
    <t>Rogers Sportsnet PPV</t>
  </si>
  <si>
    <t>CASA</t>
  </si>
  <si>
    <t>Rogers Sportnet PPV</t>
  </si>
  <si>
    <t>Rogers Sportsnet</t>
  </si>
  <si>
    <t>DejaView</t>
  </si>
  <si>
    <t>Discovery Channel</t>
  </si>
  <si>
    <t>VICELAND</t>
  </si>
  <si>
    <t>YOOPA</t>
  </si>
  <si>
    <t>Comedy Network</t>
  </si>
  <si>
    <t>Canal Indigo</t>
  </si>
  <si>
    <t>déjà vu</t>
  </si>
  <si>
    <t>Musimax</t>
  </si>
  <si>
    <t>DIY</t>
  </si>
  <si>
    <t>Discovery Science</t>
  </si>
  <si>
    <t>G4Canada</t>
  </si>
  <si>
    <t>Indigo</t>
  </si>
  <si>
    <t>Juicebox (formerly PunchMuch)</t>
  </si>
  <si>
    <t>NBA TV</t>
  </si>
  <si>
    <t>Yoopa</t>
  </si>
  <si>
    <t>DIY Network</t>
  </si>
  <si>
    <t>ESPN Classic Canada</t>
  </si>
  <si>
    <t>MusiquePlus</t>
  </si>
  <si>
    <t xml:space="preserve">DTOUR (formerly TVTropolis) </t>
  </si>
  <si>
    <t>Velocity</t>
  </si>
  <si>
    <t>Leaf TV</t>
  </si>
  <si>
    <t>Evasion</t>
  </si>
  <si>
    <t>HGTV</t>
  </si>
  <si>
    <t xml:space="preserve">Encore </t>
  </si>
  <si>
    <t>E!</t>
  </si>
  <si>
    <t>GolTV (Soccer)</t>
  </si>
  <si>
    <t>MYSTERE</t>
  </si>
  <si>
    <t>History TV</t>
  </si>
  <si>
    <t>The Sports Network</t>
  </si>
  <si>
    <t>Teletoon</t>
  </si>
  <si>
    <t>Viewers Choice Canada</t>
  </si>
  <si>
    <t>EuroWorld Sport</t>
  </si>
  <si>
    <t>ESPN Classic</t>
  </si>
  <si>
    <t>GolTV</t>
  </si>
  <si>
    <t>FX Canada</t>
  </si>
  <si>
    <t>Sun News Network</t>
  </si>
  <si>
    <t>Food Network</t>
  </si>
  <si>
    <t>LES IDEES DE MA MAISON</t>
  </si>
  <si>
    <t>Teletoon/Teletoon</t>
  </si>
  <si>
    <t>Tvtropolis</t>
  </si>
  <si>
    <t xml:space="preserve">Food Network Canada </t>
  </si>
  <si>
    <t>Fashion</t>
  </si>
  <si>
    <t>BC News 1</t>
  </si>
  <si>
    <t>FXX (formerly Ampersand)</t>
  </si>
  <si>
    <t>Fox Sports</t>
  </si>
  <si>
    <t>Teletoon (Fr)</t>
  </si>
  <si>
    <t>Sun TV</t>
  </si>
  <si>
    <t xml:space="preserve">FYI (formerly TwistTV) </t>
  </si>
  <si>
    <t>Investigation Discovery</t>
  </si>
  <si>
    <t>Mountain Cablevision</t>
  </si>
  <si>
    <t>Canal Indigo PPV (f)</t>
  </si>
  <si>
    <t>H2 (The Cave)</t>
  </si>
  <si>
    <t>MTV</t>
  </si>
  <si>
    <t>Movietime</t>
  </si>
  <si>
    <t>Discovery World HD</t>
  </si>
  <si>
    <t>Disney Jr.</t>
  </si>
  <si>
    <t>HGTV Canada</t>
  </si>
  <si>
    <t>MTV2</t>
  </si>
  <si>
    <t>Natl Geog</t>
  </si>
  <si>
    <t>Movie Network</t>
  </si>
  <si>
    <t>History Television</t>
  </si>
  <si>
    <t>Gusto</t>
  </si>
  <si>
    <t>Reality</t>
  </si>
  <si>
    <t>The NHL Network</t>
  </si>
  <si>
    <t>Viewers Choice (PPV)</t>
  </si>
  <si>
    <t xml:space="preserve">IFC </t>
  </si>
  <si>
    <t>Retro</t>
  </si>
  <si>
    <t>Shaw On Demand</t>
  </si>
  <si>
    <t>Book Television</t>
  </si>
  <si>
    <t>Viewers Choice (DTH)</t>
  </si>
  <si>
    <t xml:space="preserve">Slice </t>
  </si>
  <si>
    <t>Space</t>
  </si>
  <si>
    <t>Shaw PPV</t>
  </si>
  <si>
    <t>The Family Channel</t>
  </si>
  <si>
    <t>LifeTime (formerly Diva)</t>
  </si>
  <si>
    <t>The Movie Network</t>
  </si>
  <si>
    <t>Investigation Discovery (CourtTV)</t>
  </si>
  <si>
    <t>Mpix</t>
  </si>
  <si>
    <t>Mediaset Italia</t>
  </si>
  <si>
    <t>The Movie Network Encore</t>
  </si>
  <si>
    <t>Showcase</t>
  </si>
  <si>
    <t>FashionTelevisionChannel</t>
  </si>
  <si>
    <t xml:space="preserve">Movie Central </t>
  </si>
  <si>
    <t>TSN</t>
  </si>
  <si>
    <t>Showcase Action</t>
  </si>
  <si>
    <t>MuchLoud</t>
  </si>
  <si>
    <t xml:space="preserve">MovieTime </t>
  </si>
  <si>
    <t>Natl Geog Wild</t>
  </si>
  <si>
    <t>Showcase Diva</t>
  </si>
  <si>
    <t>MuchMore</t>
  </si>
  <si>
    <t>National Geographic Channel</t>
  </si>
  <si>
    <t>Slice</t>
  </si>
  <si>
    <t>MuchMoreRetro</t>
  </si>
  <si>
    <t>NatGeo Wild</t>
  </si>
  <si>
    <t>Indep Film Channel</t>
  </si>
  <si>
    <t>MuchMusic</t>
  </si>
  <si>
    <t xml:space="preserve">Nickelodeon </t>
  </si>
  <si>
    <t>MuchVibe</t>
  </si>
  <si>
    <t xml:space="preserve">OWN </t>
  </si>
  <si>
    <t>RDS</t>
  </si>
  <si>
    <t>Twist</t>
  </si>
  <si>
    <t>CablePulse 24</t>
  </si>
  <si>
    <t xml:space="preserve">Showcase Television </t>
  </si>
  <si>
    <t>CMT (e)</t>
  </si>
  <si>
    <t>PunchMuch</t>
  </si>
  <si>
    <t xml:space="preserve">Sky TG 24 Canada </t>
  </si>
  <si>
    <t>Cosmopolitan TV (e)</t>
  </si>
  <si>
    <t>MTV2 Canada</t>
  </si>
  <si>
    <t xml:space="preserve">Sundance </t>
  </si>
  <si>
    <t>Discovery Kids (e)</t>
  </si>
  <si>
    <t>SPACE</t>
  </si>
  <si>
    <t xml:space="preserve">Telebimbi </t>
  </si>
  <si>
    <t>Mystery</t>
  </si>
  <si>
    <t>E! (formerly Star!)</t>
  </si>
  <si>
    <t xml:space="preserve">Telelatino </t>
  </si>
  <si>
    <t>Men TV</t>
  </si>
  <si>
    <t>Comedy Gold (formerly TV Land)</t>
  </si>
  <si>
    <t xml:space="preserve">Teleninos </t>
  </si>
  <si>
    <t>DTOUR (Tvtropolis)</t>
  </si>
  <si>
    <t>Dusk (e)</t>
  </si>
  <si>
    <t>Nortwestel</t>
  </si>
  <si>
    <t xml:space="preserve">Teletoon Cartoon Network </t>
  </si>
  <si>
    <t>Fyi (Twist)</t>
  </si>
  <si>
    <t>Encore Avenue (e)</t>
  </si>
  <si>
    <t>Canal D (3)</t>
  </si>
  <si>
    <t xml:space="preserve">Treehouse </t>
  </si>
  <si>
    <t>EuroWorld SPORT (e)</t>
  </si>
  <si>
    <t xml:space="preserve">Univision Canada </t>
  </si>
  <si>
    <t xml:space="preserve">W Movies </t>
  </si>
  <si>
    <t>Movie Central (e)</t>
  </si>
  <si>
    <t>W Network</t>
  </si>
  <si>
    <t>Nickelodeon (e)</t>
  </si>
  <si>
    <t>YTV</t>
  </si>
  <si>
    <t>OWN (e)</t>
  </si>
  <si>
    <t>Teletoon (b)(1)</t>
  </si>
  <si>
    <t>TreeHouse TV (e)</t>
  </si>
  <si>
    <t>W Movies (e)</t>
  </si>
  <si>
    <t>W Network (e)</t>
  </si>
  <si>
    <t>The Movie Network Encore (Mpix)</t>
  </si>
  <si>
    <t>YTV (e)</t>
  </si>
  <si>
    <t>Leonardo World Canada (ethnic)</t>
  </si>
  <si>
    <t>Mediaset Italia (ethnic)</t>
  </si>
  <si>
    <t>SKY TG 24 Canada (ethnic)</t>
  </si>
  <si>
    <t>Sundance Channel (ethnic)</t>
  </si>
  <si>
    <t>Telelatino (ethnic)</t>
  </si>
  <si>
    <t>TLN en Espanol (ethnic)</t>
  </si>
  <si>
    <t>Video Italia Canada (ethnic)</t>
  </si>
  <si>
    <t>Univision (TLN en Espanol) (ethnic)</t>
  </si>
  <si>
    <t>Wireless Subscribers</t>
  </si>
  <si>
    <t>High Speed Internet Subs</t>
  </si>
  <si>
    <t>Cable TV Subs</t>
  </si>
  <si>
    <t>8.4 million</t>
  </si>
  <si>
    <t>3.5 million</t>
  </si>
  <si>
    <t xml:space="preserve">2.7 million </t>
  </si>
  <si>
    <t>Pay + Specialty</t>
  </si>
  <si>
    <t>Broadcast TV Stations</t>
  </si>
  <si>
    <t>Pay + Specialty TV Services</t>
  </si>
  <si>
    <t>Radio Stations</t>
  </si>
  <si>
    <t>Conv TV stations</t>
  </si>
  <si>
    <t>Radio Ownership Groups, Revenues (mill$) and Concentration levels, 1984-2016 (1)</t>
  </si>
  <si>
    <t xml:space="preserve">  Astral Media</t>
  </si>
  <si>
    <t xml:space="preserve">    Standard</t>
  </si>
  <si>
    <t>Astral (2007)</t>
  </si>
  <si>
    <t xml:space="preserve">    Telemedia</t>
  </si>
  <si>
    <t>Standard/ Astral (2002)</t>
  </si>
  <si>
    <t xml:space="preserve">    Okanagan Skeena</t>
  </si>
  <si>
    <t xml:space="preserve">    Radio-mutuel</t>
  </si>
  <si>
    <t xml:space="preserve">   CTVGlobemedia</t>
  </si>
  <si>
    <t xml:space="preserve">   Bell Globe Media</t>
  </si>
  <si>
    <t>CTVgm (2007)</t>
  </si>
  <si>
    <t xml:space="preserve">    CHUM</t>
  </si>
  <si>
    <t>BGM 2006</t>
  </si>
  <si>
    <t>CBC/Radio Canada(2)</t>
  </si>
  <si>
    <t xml:space="preserve">  Maclean Hunter</t>
  </si>
  <si>
    <t>M-H (1989)</t>
  </si>
  <si>
    <t>Shaw Corus</t>
  </si>
  <si>
    <t xml:space="preserve">  Metro-media</t>
  </si>
  <si>
    <t xml:space="preserve">  Western Int'l Comm</t>
  </si>
  <si>
    <t>NewCap</t>
  </si>
  <si>
    <t>Moffatt</t>
  </si>
  <si>
    <t>Jim Pattison</t>
  </si>
  <si>
    <t>Rawlco</t>
  </si>
  <si>
    <t>Maritime Broadcast</t>
  </si>
  <si>
    <t>Golden West (Hildebrand)</t>
  </si>
  <si>
    <t>Other</t>
  </si>
  <si>
    <t xml:space="preserve">CR4 </t>
  </si>
  <si>
    <t xml:space="preserve">1.        The total value of the radio sector includes private commercial radio revenue + public (CBC, all revenues) and non-commercial radio stations. Baseline revenues for the industry as a whole from Statistics Canada Table 3570002 - Radio broadcasting industry, by North American Industry Classification System (NAICS), Canada, provinces, territories and selected census metropolitan areas, annually  (v41617222 Canada; Operating revenue, total (Dollars); Private radio broadcasting + v41617223 Canada; Operating revenue, total (Dollars); Public and non-commercial radio broadcasting) and estimates for CBC annual appropriation before 1998 from its Annual Reports. This CRTC’s Aggregate Annual Returns and Annual Reports, both from publicly-traded companies and the CBC, are used for the revenues of individual firms, unless stated otherwise. 
2.        To arrive at the CBC’s total revenue, I used the CRTC’s annual English and French-language Aggregate Annual Returns for data since 2008 as well as the CBC's Annual Report. CBC figures include a portion of the federal annual appropriation and other sources of revenue (e.g. one time capital injections, program sales, etc.). Prior to 2008, neither the CRTC nor the CBC published disaggregated data for the CBC's conventional television and radio services. For 2007, 30% of its annual funding was apportioned to radio -- a method that leads to results consistent with figures published in Canada, Standing Committee on Canadian Heritage (2008). CBC/Radio Canada: Defining Distinctiveness in the Changing Media Landscape.  Viewed September 16, 2012; Government of Canada, Mandate Review Committee (1996). Making Our Voices Heard: Canadian Broadcasting and Film for the 21st Century. Hull, Quebec: Department of Canadian Heritage, Chapter 6, Table 1.
3.        The acquisition of Astral will add another 84 radio stations to Bell's roster, for a total of 116, although Bell will sell off 10 stations. There are no available revenue figures for these 10 stations, but using the number of stations out of Bell's total (10/116) we can arrive at a proxy of 8.6% of Astral's revenues. Since none of the stations to be sold are in Quebec (the "French Market"), all of this total -- estimated at $29.6 million can be subtracted from Astral's 2011 revenues in English-language markets. 
4.        For Astral, see Note 9 in Pay and Specialty TV (Canada) above. 
5.        Cogeco notes in its Annual Report for 2011 that its revenues were $42.3 million higher than the year before (2010), largely because of its station swap with Shaw/Corus (pp. 2, 29). The CRTC's Aggregate Annual Report states Cogeco's revenue for 2010 as $41.8 million, thus $41.8 million + $42.3 million = $84.1 million. This is much lower than the CRTC's Aggregate Annual Reports figure for 2011: $113.6 -- a figure is high relative to the CRTC's Aggregate Annual Report for 2012 as well, $95.4 million. As such, I use the $84.1 million, a figure that conversations with Cogeco officials has confirmed as correct.  See page one for a description of the radio swap with Shaw Corus and page 29 for the following quote: "Revenue from radio activities increased by $42.3 million, mainly due to the Québec Radio Stations Acquisition".  
6.        Since Corus and Shaw are under common ownership and control, I treat them as a single entity. Shaw spun out its television and radio programming interests in 1999 to form Corus as a separately listed company, although one where the Shaw family still held ownership control. Of the 10 stations that Bell intends to sell-off if its bid for Astral is approved, two English-language stations are to be acquired by Corus. 
</t>
  </si>
  <si>
    <t>Radio Ownership Groups, Market Shares (Percentage based on $) and Concentration Levels, 1984-2016 (1)</t>
  </si>
  <si>
    <t>Standard/Astral (2002)</t>
  </si>
  <si>
    <t>Year (1)</t>
  </si>
  <si>
    <t>Total Parl $</t>
  </si>
  <si>
    <t>TV/Total Appropriation</t>
  </si>
  <si>
    <t>Radio/Total Appropriation</t>
  </si>
  <si>
    <t>TV Parl $</t>
  </si>
  <si>
    <t>Adv + Other $</t>
  </si>
  <si>
    <t>Conv TV Total</t>
  </si>
  <si>
    <t>Specialty TV</t>
  </si>
  <si>
    <t>Total TV</t>
  </si>
  <si>
    <t xml:space="preserve">Radio </t>
  </si>
  <si>
    <t>Radio Sales + Other</t>
  </si>
  <si>
    <t>Radio Total</t>
  </si>
  <si>
    <t>CBC Total $</t>
  </si>
  <si>
    <t>TV Parl $ (ENG)</t>
  </si>
  <si>
    <t>Adv $ + other</t>
  </si>
  <si>
    <t>Pay &amp; Spec</t>
  </si>
  <si>
    <t>TV Total</t>
  </si>
  <si>
    <t>Radio  Parl $</t>
  </si>
  <si>
    <t>TV Parl $ (FR)</t>
  </si>
  <si>
    <t xml:space="preserve">Newspaper Ownership Groups, Revenues ($Millions) and Concentration Levels, 1984-2016 </t>
  </si>
  <si>
    <t>Torstar (5)</t>
  </si>
  <si>
    <t>Post Media</t>
  </si>
  <si>
    <t xml:space="preserve">  Canwest (2)</t>
  </si>
  <si>
    <t xml:space="preserve"> Hollinger NCL</t>
  </si>
  <si>
    <t xml:space="preserve">  Hollinger (3)</t>
  </si>
  <si>
    <t>Canwest</t>
  </si>
  <si>
    <t xml:space="preserve">  Southam </t>
  </si>
  <si>
    <t>Hollinger</t>
  </si>
  <si>
    <t xml:space="preserve">   Osprey</t>
  </si>
  <si>
    <t>Quebecor (2007)</t>
  </si>
  <si>
    <t xml:space="preserve">   Maclean-Hunter/ Sun Media (4)</t>
  </si>
  <si>
    <t>Quebecor (1997)</t>
  </si>
  <si>
    <t>Transcontinental</t>
  </si>
  <si>
    <t>Thomson/ Globe and Mail (6)</t>
  </si>
  <si>
    <t xml:space="preserve">   CTV Globemedia (7)</t>
  </si>
  <si>
    <t>Thomson</t>
  </si>
  <si>
    <t xml:space="preserve">   Bell Globemedia (BCE/Thomson)</t>
  </si>
  <si>
    <t>CTV Globemedia</t>
  </si>
  <si>
    <t>Power Corp/Gesca/Unimedia</t>
  </si>
  <si>
    <t>Groupe Capitales Médias</t>
  </si>
  <si>
    <t>Le Devoir</t>
  </si>
  <si>
    <t>GCM</t>
  </si>
  <si>
    <t>Glacier/Continental (8)</t>
  </si>
  <si>
    <t>Trinity (Black Press) (10)</t>
  </si>
  <si>
    <t>FP CDN Newspapers</t>
  </si>
  <si>
    <t xml:space="preserve">   Horizon </t>
  </si>
  <si>
    <t>Glacier/ Continetal</t>
  </si>
  <si>
    <t>Halifax Herald</t>
  </si>
  <si>
    <t>Brunswick News (9)</t>
  </si>
  <si>
    <t>Irving Group</t>
  </si>
  <si>
    <t>Brunswick News</t>
  </si>
  <si>
    <t>London Free Press</t>
  </si>
  <si>
    <t>Great West Newspapers</t>
  </si>
  <si>
    <t>L'Acadie Nouvelle</t>
  </si>
  <si>
    <t>Sterling</t>
  </si>
  <si>
    <t>Hollinger (1986)</t>
  </si>
  <si>
    <t>St. Catherines Group</t>
  </si>
  <si>
    <t xml:space="preserve"> Southam</t>
  </si>
  <si>
    <t>Armadale (Sifton)</t>
  </si>
  <si>
    <t>Unimedia</t>
  </si>
  <si>
    <t>Hollinger (1987)</t>
  </si>
  <si>
    <t>Annex (11)</t>
  </si>
  <si>
    <t>QMI (2003)</t>
  </si>
  <si>
    <t>Nfld. Capital</t>
  </si>
  <si>
    <t xml:space="preserve">Hollinger (1997) </t>
  </si>
  <si>
    <t>Bowes Publ.</t>
  </si>
  <si>
    <t>Toronto Sun (1987)</t>
  </si>
  <si>
    <t>Avg. Daily Circ. (mill)</t>
  </si>
  <si>
    <t>Total # of Daily Newspapers</t>
  </si>
  <si>
    <t>Daily Newspaper $ (000s)</t>
  </si>
  <si>
    <t>1987/88</t>
  </si>
  <si>
    <t>Community Newspaper $ (000s)</t>
  </si>
  <si>
    <t>1984/5</t>
  </si>
  <si>
    <t>Total Revenues (000s)</t>
  </si>
  <si>
    <t xml:space="preserve">1. Note: Data for Annual Appropriations, Advertising and Specialty services are from CBC Annual Reports, and based on the fiscal year ending March 31. TV and Radio data from 2008 onwards are based on the broadcast year as reported by the CRTC in its Aggregate Annual Return. The CBC’s TV and Radio revenues released by the CRTC cannot be fully reconciled with the total revenue figures published by the CBC. The difference, however, is small and insignificant. </t>
  </si>
  <si>
    <t xml:space="preserve">2. Annual Appropriations includes one-time injections, such as the downsizing allocation in 1995/96, as well as capital amortization, operating capital, etc. </t>
  </si>
  <si>
    <t>3. Prior to 2008, the calculation of revenues for television and radio are based on a 70/30% split between television and radio, in line with the average in the years between 2008 and 2013 for which the actual ratio is known on the basis of CBC data published in the CRTC's Aggregate Annual Returns for television and radio. Additional background indicating that this is a reasonable estimate of the revenue split over time comes from: Government of Canada, Mandate Review Committee (1996). Making Our Voices Heard: Canadian Broadcasting and Film for the 21st Century.  Hull, Quebec: Department of Canadian Heritage, Chapter 6, Table 1.  Additional background for this table includes Canada, Standing Committee on Canadian Heritage (2008). CBC/Radio Canada: Defining Distinctiveness in the Changing Media Landscape. www2.parl.gc.ca/HousePublications/Publication.aspx? Language=E&amp;Mode=1&amp;Parl=39&amp;Ses=2&amp;DocId=3297009&amp;File=0; CRTC Communication Monitoring Report and Broadcasting Monitoring Report. www.crtc.gc.ca; Friends of Canadian Broadcasting (2004). Change in Parliamentary Appropriation.  http://friends.ca/files/PDF/CBCgrant04.pdf.</t>
  </si>
  <si>
    <t xml:space="preserve">4. The average split between English- and French-language radio services for which revenues are known, because published in the CRTC's Aggregate Annual Returns between 2008 and 2013, is 59% and 41%, respectively. These figures are used to estimate the share of English- and French-language share of the annual parliamentary appropriation for years before 2008.  </t>
  </si>
  <si>
    <t xml:space="preserve">1.        Sector defined by NAICS code 51111 and includes daily, community and free newspapers, in both their print and online versions. The chart uses three data sources (i) Cansim Table 361-0003. Newspaper publishers, summary statistics, by North American Industry Classification System (NAICS); (ii) Newspapers Canada’s annual Daily Newspapers by Circulation Group and (iii) corporate annual reports. In 2016, the group changed its name to News Media Canada. Statistics Canada’s (2010) Newspaper Publishers (Catalogue no. 63-241-X) is also useful because it explains what is included in the Cansim Table Total Revenue figures, i.e. advertising, circulation/subscriptions, custom printing, distribution of flyers and other operating revenues for both Daily and Community Newspapers (see page 3, Table 4) http://www.statcan.gc.ca/pub/63-241-x/63-241-x2012001-eng.pdf. This is important because it helps to explain some of the reasons for why the revenue figures that Statistics Canada publishes are consistently higher than those published by Newspaper Canada. The two have come closer together after changes to the latter’s methodology, but a difference of, on average, 8.5% remained in the 2009 and 2010. Discussions with an official within the newspaper industry who calculates revenues for the sector indicates that a flurry of recent methodological revisions have left the results “a mess”, mainly on account of terminological differences over what constitutes a daily, a weekly, and a community paper. 
Several of the companies’ in the newspaper sector are privately traded and do not publish their revenues (e.g. the Globe and Mail, Power Corp, Black Press, Glacier, FP CDN). In these cases I use the company’s share of total weekly circulation as a proxy for their share of total industry revenues. When doing so for the Globe and Mail and La Press (Power Corp) I include the circulation levels of dailies and community papers. In the case of the former, the results lines up reasonably close to revenue figures published when it was owned by BCE. Globe and Mail data during that period (2000 – 2006) was part of its media category but newspaper revenues could be broken out after accounting for the known revenues of its television and radio holding published in various CRTC documents. The approach used in any specific case is indicated in comments attached to the relevant cells, with all estimates are shown in red. There is a certain irony in the idea that those who are entrusted to deliver the news on everybody else are so secretive when it comes to data about themselves.  
Data for 1984 and 1988 is based on four sources: Canada (2003) Interim Report on Canadian News Media, p. 9, CNA (2003). Ownership of Canadian Newspapers. Toronto, ON: CNA, Kent, T. (1981). Royal Commission on Newspapers: Report. Ottawa: Supply and Services Canada and Jackson, J. (1999). Newspaper Ownership in Canada: An Overview of the Davey Committee and the Kent Commission Studies. Ottawa: Government of Canada, Political and Social Affairs Division.  Viewed December 16, 2008 at http://dsp-psd.tpsgc.gc.ca/Collection-R/LoPBdP/BP/prb9935-e.htm.  There were few significant changes in the 1980s in Canadian newspaper ownership, probably because of the heightened political sensitivity to press concentration as registered by two events: the Royal Commission on Newspapers and charges laid against the two biggest newspaper groups – Thomson and Southam – by the federal government under the Combines Investigation Act (although these were eventually dismissed).  Changes that did occur are outlined in Jackson (1999) and CNA (2003), and accounted for in this table. Market share data for 2004 is based mainly on data for 2005, as reported by CNA, 2005, which states that there were no significant changes in market shares for the previous two years – a point confirmed by the evidence offered in the following source: Canada, Senate Committee on Transportation and Communication (2003) Interim Report on Canadian News Media, p. 9. 
Finally, prior to 2002, data was not maintained on community newspaper publishers and their respective circulation figures. To account for this absence, I used the existing community newspaper publishing groups share of community newspaper circulation at this time as a proxy for earlier years, adjusting for known changes in ownership, e.g. of the Southam group to Hollinger in 1996 and of the vast majority of the latter to Canwest in 2000.  Given the modest share of community newspaper revenue out of total newspaper revenue in this period – i.e. between 16-20% -- and the seemingly relative stability of circulation shares over time, this is not likely to badly skew the results. 
2.        After the sale of the Southam Group by Hollinger CNLP to Canwest in 2000 the remaining papers in this group were slowly sold off to others, first with some sold to Power Corp in 2000, a second group sold to Osprey in 2002 and the last to a new entity, Glacier Ventures International/Glacier Canadian Newspapers (formerly Horizon), in 2006.
3.        Hollinger acquired the Southam group in 1996 and re-organized that group, Sterling and Unimedia under a new entity: Hollinger Canadian Newspapers Ltd. After the sale of the Southam Group by Hollinger CNLP to Canwest in November 2000 the remaining papers in this group were slowly sold off to others, first with some sold to Power Corp in 2000, a second group sold to Osprey in 2002 and the last to a new entity, Glacier Ventures International/Glacier Canadian Newspapers (formerly Horizon), in 2006.
4.        Maclean-Hunter acquired 50% share in Toronto Sun Publishing in 1982, and increased that stake to 57% in 1987.  Acquired Financial Post, with 1.9% of circulation in 1987, and Bowes Publishing (.3% of circulation) in 1988.  Rogers took over Maclean-Hunter’s stake after acquiring that company in 1994.  Renamed Sun Media in 1996. FPInfomart, Historical Reports: Sun Media. 1998.
5.        Torstar has been treated as a separate group throughout the period covered here, even though it only formally took on that status in 1998 after acquiring four independent newspapers.
6.        Thomson reduced the number of daily newspapers it owned from 40 to 9 between 1992 and 1996, with Hollinger and Southam acquiring 12 each in 1995 and 1996, respectively, before Hollinger acquired Southam at end of 1996. In 1995, Thomson sold:  The Barrie Examiner, The Belleville Intelligencer, The Cambridge Daily Reporter, The Guelph Daily Mercury, The Lindsay Daily Post, The Niagara Falls Review, The Orillia Packet &amp; Times, The Pembroke Observer, The Peterborough Examiner, The Welland Tribune, The Moose-Jaw Times-Herald, The Prince Albert Daily Herald, Simcoe Reformer, Woodstock Daily Sentinel Review. In the following year, it sold: 1996 Thomson sells Cape Breton Post, Corner Brook Western Star, St. John's Evening Telegram, Charlottetown Guardian, New Glasgow News, Truro Daily News, Sudbury Star, Sarnia Observer, Cornwall Standard Freeholder, Chatham Daily News, Timmins Daily News, Kirkland Lake Northern Daily News. Two other dailies close: Thunder Bay Times-News, Vernon Daily News. At the end of 1996 Thomson still owned: the Globe and Mail, Winnipeg Free Press, Victoria Times-Colonist, Thunder Bay Chronicle Journal, Lethbridge Herald, Kelowna Daily Courier, Brandon Sun, Nanaimo Daily Free Press, Penticton Herald. In 1998, it sold the Victoria Times-Colonist, followed two years later by teh sale of Medicine Hat News and Lethbridge Herald to Horizon and the Globe and Mail to Bell Globemedia. In 2001, it sold the Winnipeg Free Press (Canadian Newspaper Association (2003), History of Ownership of Canadian Newspapers). 
7.        In essence, 2 major Canadian newspaper chains – Southam and Thomson – formed basis of Hollinger, which in turn became Canwest until 2010 when that entity went bankrupt before re-emerging under new ownership by Postmedia (Canadian Newspaper Assoc., 2005, pp. 16-21).  
8.        To determine the Globe and Mail’s revenues from 2000 onwards, published revenue figures for Bell Globemedia in 2004 were used as a baseline (BCE Annual Report 2004, p. 55). The segment included CTV and the Globe and Mail. The revenue estimate for the Globe and Mail is the balance of Bell Globemedia revenues after revenues for CTV conventional and pay &amp; specialty channels are accounted for. Using this year as a baseline shows that whilst the Globe and Mail accounted for 6.5% of average daily circulation that year (see Newspaper Canada sources cited above), it accounted for 8.5% of total newspaper revenue. In other words, revenues were larger than daily circulation by a multiple of 1.4. I used this figure multiplied by the Globe and Mail’s average daily circulation for each of the other years covered after 2000 to arrive at the sums shown in this table. The Thomson family sold its stakes in the Globe and Mail to BCE in 2000 but the family returned to a leading place in the Canadian newspaper business in 2006 after translating its minority ownership interest in Bell Globemedia (31.8% vs BCE’s 68.5%) into a dominant stake (40% via its holding company, Woodbridge Holdings versus Teachers Pension Fund, Torstar and BCE at 25%, 20% and 15%, respectively) into the renamed CTV Globemedia, the publisher of the Globe and Mail. The Globe and Mail was split from CTV in 2011 when the latter was acquired by BCE. The Teachers Pension Fund and Torstar also sold down their stakes in 2011, thereby leaving the Thomson family with an 85% stake in the paper and BCE the remaining 15%. 
9.        The remaking of Horizon involved common ownership of two separate entities – Glacier (Medicine Hat News and Lethbridge Herald) and Continental (Sherbrooke Record, Penticton Herald, Kelowna Daily Courier and Thunder Bay Chronicle-Journal).  I have treated them as one rather than as two separate entities, in contrast to CNA, 2008, pp. 12-13. Also includes ALTA.  
10.        Irving Group renamed by 2000.
11.        Shaw Communications, one of Canada’s top 3 cable providers, established a 21% stake in Black Press in 1987.
12.        Newfoundland Capital’s Halifax Daily News sold to Hollinger in 1997, while its 2 remaining papers – The Simcoe Reformer and the Woodstock Sentinel Review become part of Annex by 1999.
</t>
  </si>
  <si>
    <t>Newspaper Ownership Groups, Market Shares (Percentage based on $) and Concentration Levels, 1984-2016 (1)</t>
  </si>
  <si>
    <t>Thomson/ Globe &amp; Mail (6)</t>
  </si>
  <si>
    <t>Power Corp/ Gesca/ Unimedia</t>
  </si>
  <si>
    <t>Magazine Ownership Groups, Revenues ($Millions) and Concentration Levels, 1984-2016</t>
  </si>
  <si>
    <t xml:space="preserve">   Maclean Hunter</t>
  </si>
  <si>
    <t>Rogers 1994</t>
  </si>
  <si>
    <t xml:space="preserve">   Telemedia</t>
  </si>
  <si>
    <t>Transcont.</t>
  </si>
  <si>
    <t>Time Warner*</t>
  </si>
  <si>
    <t>American Media*</t>
  </si>
  <si>
    <t>Bauer Media*</t>
  </si>
  <si>
    <t>Hearst*</t>
  </si>
  <si>
    <t>St. Joseph Media</t>
  </si>
  <si>
    <t>Readers Digest*</t>
  </si>
  <si>
    <t>Bonnier</t>
  </si>
  <si>
    <t>National Geog.</t>
  </si>
  <si>
    <t>Conde Nast*</t>
  </si>
  <si>
    <t>House &amp; Home</t>
  </si>
  <si>
    <t>Meredith*</t>
  </si>
  <si>
    <t>Now</t>
  </si>
  <si>
    <t>Wenner*</t>
  </si>
  <si>
    <t>Air Canada (En Route)</t>
  </si>
  <si>
    <t>CableCos (Movie Entertainment)</t>
  </si>
  <si>
    <t>LCBO (Food &amp; Drink)</t>
  </si>
  <si>
    <t>Buzz Media*</t>
  </si>
  <si>
    <t>CDN Geographic</t>
  </si>
  <si>
    <t>Znaimer (Zoomer)</t>
  </si>
  <si>
    <t>Q on Q Media</t>
  </si>
  <si>
    <t>Cottage Life</t>
  </si>
  <si>
    <t>DecorMag</t>
  </si>
  <si>
    <t>Grid (formerly Eye Weekly)</t>
  </si>
  <si>
    <t>Post Media (Fin. Post)</t>
  </si>
  <si>
    <t>Alpha*</t>
  </si>
  <si>
    <t>Cineplex (Famous)</t>
  </si>
  <si>
    <t>Pearson</t>
  </si>
  <si>
    <t>Total Revenues</t>
  </si>
  <si>
    <t>Glacier/Continetal</t>
  </si>
  <si>
    <t xml:space="preserve">This sector has proven most difficult to gather good quality data out of all of the industries covered by the CMCR project. The sector is defined by NAICS code 51112. The chart uses several data sources to arrive at either actual or estimated revenue figures: (i) Statistics Canada Cansim Table 51112 Periodical Publishers was used to arrive at sector level revenues; (ii) corporate annual reports; (iii) Magazine Canada’s annual Top 50 magazines citing advertising, subscriber and newsstand revenues for the top 50 magazines. 
The major publishers, e.g. Rogers, Quebecor, Transcontinental, etc., often present revenue figures for magazines within more broadly defined categories such as “Media Sector”. In these cases, reading the annual reports over the years often provided either explicit or in passing cues as to how much of these sectors were accounted for by magazine revenues. However, many magazine publishers are privately traded and do not publish their revenues. In these cases, beyond the data available in, for example, Magazine Canada’s Top 50 list, I have had to use each publisher’s share of circulation as a proxy for their share of total industry revenues. The approach used in any specific case are indicated in comments attached to the relevant cells.   The data for 2014 and 2015 for all publications unless otherwise indicated are repeated from the year before based on the flat state of industry revenues as a whole. 
</t>
  </si>
  <si>
    <t>Magazine Publishing Groups, Market Shares (Percentage based on $) and Concentration Levels, 1984-2016 (1)</t>
  </si>
  <si>
    <t>Stats Canada</t>
  </si>
  <si>
    <t>Recorded Music (Stats Can)</t>
  </si>
  <si>
    <t>Internet, Mobile Devices (PWC)</t>
  </si>
  <si>
    <t>Publishing (SOCAN)</t>
  </si>
  <si>
    <t>Concerts/Live (PWC)</t>
  </si>
  <si>
    <t>Sources: Recorded Music from Statistics Canada, Sound Recording and Music Publishing, Summary Statistics CANSIM TABLE 361-0005; Stats Can., Sound Recording: data tables, October 2005, catalogue no. 87F0008XIE; Stats Can, Sound Recording and Music Publishing, Cat. 87F0008X, 2009; except for 2012, from PriceWaterhouseCooper, Global Media and Entertainment Outlook, 13th ed., 2012;ConcertsfromPriceWaterhouseCooper, Global Media and Entertainment Outlook (various years);Publishingfrom Socan, Financial Report (various years);Internetfrom PriceWaterhouseCooper, Global Media and Entertainment Outlook, 13th ed (various yrs). USD converted to CDN$ using Bank of Canada Year Average of Exchange Rates &lt;http://www.bankofcanada.ca/rates/exchange/annual-average-exchange-rates/&gt;</t>
  </si>
  <si>
    <t>Internet News Sources, 2004-2007</t>
  </si>
  <si>
    <t>Avg Monthly Unique Visitors</t>
  </si>
  <si>
    <t>Market Share</t>
  </si>
  <si>
    <t>Avg Monthly Unique Visitors (updated end of year)</t>
  </si>
  <si>
    <t>CBC- Radio Canada</t>
  </si>
  <si>
    <t>Pelmorex (Weather Network)</t>
  </si>
  <si>
    <t>Google</t>
  </si>
  <si>
    <t>Postmedia</t>
  </si>
  <si>
    <t>MSN / Sympatico</t>
  </si>
  <si>
    <t>Huffington Post</t>
  </si>
  <si>
    <t>Yahoo</t>
  </si>
  <si>
    <t>Yahoo-ABC News</t>
  </si>
  <si>
    <t>CNN</t>
  </si>
  <si>
    <t>Torstar</t>
  </si>
  <si>
    <t>--</t>
  </si>
  <si>
    <t>Quebecor/Canoe</t>
  </si>
  <si>
    <t>Canoe</t>
  </si>
  <si>
    <t>Cyberpresse</t>
  </si>
  <si>
    <t>Buzzfeed</t>
  </si>
  <si>
    <t>Globe &amp; Mail</t>
  </si>
  <si>
    <t>BBC</t>
  </si>
  <si>
    <t>About</t>
  </si>
  <si>
    <t>Toronto Star</t>
  </si>
  <si>
    <t>Globe and Mail</t>
  </si>
  <si>
    <t>Global</t>
  </si>
  <si>
    <t>Global TV</t>
  </si>
  <si>
    <t>Gannett</t>
  </si>
  <si>
    <t>Vice Media*</t>
  </si>
  <si>
    <t>MSN News</t>
  </si>
  <si>
    <t>Daily Mail</t>
  </si>
  <si>
    <t>USA Today</t>
  </si>
  <si>
    <t>The Guardian</t>
  </si>
  <si>
    <t>See Notes and Sources Appendix.</t>
  </si>
  <si>
    <t>NBC</t>
  </si>
  <si>
    <t>Technical information: National probability sample, weighted by standard demographics. Telephone interviews. Conducted in 2004, 2007 and 2011 by CROP (2004), Research House (2007) and Institute for Social Research, York University (2011) for the Canadian Internet Project (a member of the World Internet Project). Sample sizes for each year respectively were 1482, 1306 and 1651. 
 Note: The most mentioned websites in the other category are local newspaper websites (in all 3 years). Cells marked by – were less than 2%. Technical information: National probability sample, weighted by standard demographics.Telephone interviews.Conducted in 2004, 2007 and 2011 by CROP (2004), Research House (2007) and Institute for Social Research, York University (2011) for the Canadian Internet Project (a member of the World Internet Project. NOTE: The variation in the size of the other category is probably explained by (1) coding decisions, (2) uncertainty about news websites in 2004 and (3) more options in 2011. Table calculated by Fred Fletcher, York University, from the Canadian Internet Project Data sets (Charles Zamaria, Director). Reports on the 2004 and 2007 surveys are available at www.ciponline.ca.</t>
  </si>
  <si>
    <t>Weather Company</t>
  </si>
  <si>
    <t>New York Times</t>
  </si>
  <si>
    <t>LaPresse</t>
  </si>
  <si>
    <t>AccuWeather Sites</t>
  </si>
  <si>
    <t>Time</t>
  </si>
  <si>
    <t>Telegraph</t>
  </si>
  <si>
    <t>CBS</t>
  </si>
  <si>
    <t>Washington Post</t>
  </si>
  <si>
    <t>IFL Science</t>
  </si>
  <si>
    <t>Ind. &amp; Evening Standard</t>
  </si>
  <si>
    <t>Hearst</t>
  </si>
  <si>
    <t>Environment Canada</t>
  </si>
  <si>
    <t>National Geographic</t>
  </si>
  <si>
    <t>Tronc</t>
  </si>
  <si>
    <t>Atlantic Media</t>
  </si>
  <si>
    <t>Fox News</t>
  </si>
  <si>
    <t>Glacier Media Group</t>
  </si>
  <si>
    <t>Mic</t>
  </si>
  <si>
    <t>Mirror Online</t>
  </si>
  <si>
    <t>Upworthy</t>
  </si>
  <si>
    <t>NY Daily News</t>
  </si>
  <si>
    <t>NY Post</t>
  </si>
  <si>
    <t>Total Avg Monthly Viewers</t>
  </si>
  <si>
    <r>
      <rPr>
        <b/>
        <sz val="10"/>
        <rFont val="Verdana"/>
      </rPr>
      <t xml:space="preserve">Note: </t>
    </r>
    <r>
      <rPr>
        <sz val="10"/>
        <rFont val="Verdana"/>
      </rPr>
      <t>Only Internet news sources with more than .5 of online news traffic are included in this table.</t>
    </r>
  </si>
  <si>
    <r>
      <rPr>
        <b/>
        <sz val="10"/>
        <rFont val="Verdana"/>
      </rPr>
      <t>Source</t>
    </r>
    <r>
      <rPr>
        <sz val="10"/>
        <rFont val="Verdana"/>
      </rPr>
      <t>: ComScore Long Term Trend, September 2012 -- September 2016, Total Canada, News and Information Category</t>
    </r>
  </si>
  <si>
    <t>Search Engines, Market Shares, and Concentration Levels, 2009 - 2016</t>
  </si>
  <si>
    <t>Desktop Browsers</t>
  </si>
  <si>
    <t>Microsoft Explorer</t>
  </si>
  <si>
    <t>Google Chrome</t>
  </si>
  <si>
    <t>Firefox</t>
  </si>
  <si>
    <t>Apple Safari</t>
  </si>
  <si>
    <t>Opera</t>
  </si>
  <si>
    <t>Bing (Microsoft)</t>
  </si>
  <si>
    <t>Yahoo!</t>
  </si>
  <si>
    <t>DuckDuckGo</t>
  </si>
  <si>
    <t>Baidu</t>
  </si>
  <si>
    <t>Ask Jeeves</t>
  </si>
  <si>
    <t>Webcrawler</t>
  </si>
  <si>
    <t xml:space="preserve">Source Notes: Netmarketshare. http://marketshare.hitslink.com/ Figures as of December for each year. </t>
  </si>
  <si>
    <t>Mobile Browsers</t>
  </si>
  <si>
    <t>Google Android/Chrome</t>
  </si>
  <si>
    <t>Desktop Operating System</t>
  </si>
  <si>
    <t>Microsoft Windows</t>
  </si>
  <si>
    <t>Apple iOS</t>
  </si>
  <si>
    <t>Linux</t>
  </si>
  <si>
    <t>Source: StatCounter. Global Stats (Various Years). http://gs.statcounter.com/search-engine-market-share/all/canada/</t>
  </si>
  <si>
    <t>Search Engines, Market Shares, and Concentration Levels, 2004 - 2016</t>
  </si>
  <si>
    <t>Mobile Operating System</t>
  </si>
  <si>
    <t>Google Android</t>
  </si>
  <si>
    <t>Java</t>
  </si>
  <si>
    <t>Microsoft</t>
  </si>
  <si>
    <t>Symbian</t>
  </si>
  <si>
    <t>Blackberry (RIM)</t>
  </si>
  <si>
    <t>Ask</t>
  </si>
  <si>
    <t>Kindle</t>
  </si>
  <si>
    <t>eBay</t>
  </si>
  <si>
    <t>Facebook</t>
  </si>
  <si>
    <t>Internet Advertising Market Share, 2014-2016</t>
  </si>
  <si>
    <t>$ Millions</t>
  </si>
  <si>
    <t>Sources: Experien Hitwise Canada. “Main Data Centre: Top 20 Sites &amp; Engines" and "Hitwise Canada Online trends". Last accessed July 15, 2015 &lt;http://www.experian.com/marketing-services/online-trends-canada.html&gt;  + &lt;http://www.hitwise.com/ca/datacenter/main/dashboard-10557.html&gt;.</t>
  </si>
  <si>
    <t>Yellow Pages</t>
  </si>
  <si>
    <t>Twitter</t>
  </si>
  <si>
    <t>Power Corp</t>
  </si>
  <si>
    <t>Total $ (Mills)</t>
  </si>
  <si>
    <t>CR10</t>
  </si>
  <si>
    <t xml:space="preserve">Source: IAB.canada 2016 Actual + 2017 Estimated Internet Ad Revenue. http://iabcanada.com/annual-internet-advertising-revenue-reports/, p. 8; Company Annual Reports; estimates. </t>
  </si>
  <si>
    <t>Google + Facebook</t>
  </si>
  <si>
    <t>Mrkt Share</t>
  </si>
  <si>
    <t>Total $ (millions)</t>
  </si>
  <si>
    <t xml:space="preserve">Wireline </t>
  </si>
  <si>
    <t>Wireless (1985)</t>
  </si>
  <si>
    <t>Cable</t>
  </si>
  <si>
    <t>TV</t>
  </si>
  <si>
    <t>Press + Mags</t>
  </si>
  <si>
    <t>Radio</t>
  </si>
  <si>
    <t>Mrtk Share</t>
  </si>
  <si>
    <t>Wireless</t>
  </si>
  <si>
    <t>Internet Adv + OTT Subs</t>
  </si>
  <si>
    <t>Wireline</t>
  </si>
  <si>
    <t>Cable, Sat &amp; IPTV</t>
  </si>
  <si>
    <t>Cable &amp; Sat &amp; IPTV</t>
  </si>
  <si>
    <t xml:space="preserve">Internet Adv </t>
  </si>
  <si>
    <t>OTT $</t>
  </si>
  <si>
    <t>OTT Subs</t>
  </si>
  <si>
    <t>Internet Adv</t>
  </si>
  <si>
    <t>BCTel</t>
  </si>
  <si>
    <t>Total Network Media Economy, 1984-2016 (Current $, Millions)</t>
  </si>
  <si>
    <t>Newspapers</t>
  </si>
  <si>
    <t>Magazines</t>
  </si>
  <si>
    <t>AGT</t>
  </si>
  <si>
    <t>Music</t>
  </si>
  <si>
    <t>Gross Domestic Product (income millions$)</t>
  </si>
  <si>
    <t>Inflation Calculation Rate</t>
  </si>
  <si>
    <t>Total Network Media Economy, 1984-2016 (Real $, Millions)</t>
  </si>
  <si>
    <t>Southam</t>
  </si>
  <si>
    <t>Network Infrastructure / Platform Media Industries (Current Mill$)</t>
  </si>
  <si>
    <t xml:space="preserve">Cable + DTH </t>
  </si>
  <si>
    <t>IPTV</t>
  </si>
  <si>
    <t>Total PM$</t>
  </si>
  <si>
    <t>Platform Media/Total Media $</t>
  </si>
  <si>
    <t>Content Media Industries (Current Mill$)</t>
  </si>
  <si>
    <t>Mags</t>
  </si>
  <si>
    <t>All TV</t>
  </si>
  <si>
    <t>Videotron</t>
  </si>
  <si>
    <t>Content Media/Total Media $</t>
  </si>
  <si>
    <t>Pay &amp; Spec. TV</t>
  </si>
  <si>
    <t>CTVGlobemedia</t>
  </si>
  <si>
    <t>Conv. TV</t>
  </si>
  <si>
    <t>Network Infrastructure / Platform Media Industries (Real Mill$, 2014)</t>
  </si>
  <si>
    <t>Sasktel</t>
  </si>
  <si>
    <t>Press</t>
  </si>
  <si>
    <t>CTVGlobemedia (2)</t>
  </si>
  <si>
    <t>Content Media Industries (Real Mill$, 2014)</t>
  </si>
  <si>
    <t xml:space="preserve">MTS </t>
  </si>
  <si>
    <t xml:space="preserve">Internet News </t>
  </si>
  <si>
    <t xml:space="preserve">Total Network Media CR4 (From Top 20 w Telecoms Chart) </t>
  </si>
  <si>
    <t xml:space="preserve">HHI </t>
  </si>
  <si>
    <t>Table 2: The Growth of IPTV Subscribers in Canada, 2004–2016</t>
  </si>
  <si>
    <t>Maritime T&amp;T</t>
  </si>
  <si>
    <t xml:space="preserve">Telus </t>
  </si>
  <si>
    <t>Table 3 The Growth of IPTV Revenues in Canada, 2004–2016</t>
  </si>
  <si>
    <t>Internet Access (Local)</t>
  </si>
  <si>
    <t xml:space="preserve">Bell Fibe TV </t>
  </si>
  <si>
    <t xml:space="preserve">Bell Aliant </t>
  </si>
  <si>
    <t xml:space="preserve">MTS Allstream </t>
  </si>
  <si>
    <t xml:space="preserve">SaskTel </t>
  </si>
  <si>
    <t>Internet Access (National)</t>
  </si>
  <si>
    <t>Table 5: Television Moves into the Centre of the Network Media Economy Universe, 1984 – 2016 (millions current $)</t>
  </si>
  <si>
    <t>Cable, Sat &amp; IPTV (Local)</t>
  </si>
  <si>
    <t>Cable + DTH</t>
  </si>
  <si>
    <t>Total Cable, DTH + IPTV</t>
  </si>
  <si>
    <t>Cable, Sat &amp; IPTV (National)</t>
  </si>
  <si>
    <t>Table 6: Television Moves into the Centre of the Network Media Economy Universe, 1984 – 2016 (millions current $)</t>
  </si>
  <si>
    <t>Total NME$</t>
  </si>
  <si>
    <t xml:space="preserve">BDU+TV/NME </t>
  </si>
  <si>
    <t>PostMedia</t>
  </si>
  <si>
    <t xml:space="preserve">Cogeco </t>
  </si>
  <si>
    <t>Sprint</t>
  </si>
  <si>
    <t>Internet News</t>
  </si>
  <si>
    <t>Total Network Media HHI (From Top 20 w Telecoms sheet)</t>
  </si>
  <si>
    <t xml:space="preserve">Postmedia </t>
  </si>
  <si>
    <t>Cross Industry CR &amp; HHI Scores  (From Top 20 w/ Telecoms sheet)</t>
  </si>
  <si>
    <t>CR1</t>
  </si>
  <si>
    <t>Cross Industry CR &amp; HHI Scores  (From Top 20 No Telecoms sheet)</t>
  </si>
  <si>
    <t>NB Tel</t>
  </si>
  <si>
    <t>Search</t>
  </si>
  <si>
    <t>(StatCounter)</t>
  </si>
  <si>
    <t>EastLink (Bragg)</t>
  </si>
  <si>
    <t>Toronto Sun</t>
  </si>
  <si>
    <t>Fido</t>
  </si>
  <si>
    <t>(Experien Hitwise)</t>
  </si>
  <si>
    <t>TQS/CFCF</t>
  </si>
  <si>
    <t>Network Infrastructure</t>
  </si>
  <si>
    <t>Selkirk</t>
  </si>
  <si>
    <t>Nfld Tel</t>
  </si>
  <si>
    <t>360 Networks</t>
  </si>
  <si>
    <t>Wirelline</t>
  </si>
  <si>
    <t>Osprey</t>
  </si>
  <si>
    <t>Content Media Industries</t>
  </si>
  <si>
    <t>Alliance Atlantis</t>
  </si>
  <si>
    <t>Vertically-Integrated Cos Mrkt Share</t>
  </si>
  <si>
    <t>Vertically-Integrated</t>
  </si>
  <si>
    <t>WIC</t>
  </si>
  <si>
    <t>Standard</t>
  </si>
  <si>
    <t>TVA</t>
  </si>
  <si>
    <t>TransCon</t>
  </si>
  <si>
    <t>Amazon (AWS)</t>
  </si>
  <si>
    <t>MTS (proposed)</t>
  </si>
  <si>
    <t>FP</t>
  </si>
  <si>
    <t>Top Telecom-Internet and Media Giants in US, 2016 (Millions $)</t>
  </si>
  <si>
    <t>Wiredline</t>
  </si>
  <si>
    <t>MVPD</t>
  </si>
  <si>
    <t>Pay TV</t>
  </si>
  <si>
    <t>Broadcast TV</t>
  </si>
  <si>
    <t>Online Video</t>
  </si>
  <si>
    <t>Film Exhibition</t>
  </si>
  <si>
    <t>Video Games</t>
  </si>
  <si>
    <t>Online Advertising</t>
  </si>
  <si>
    <t>Total (Millions $)</t>
  </si>
  <si>
    <t>Share of Total Telecom-Internet-Media Market</t>
  </si>
  <si>
    <t>Verizon</t>
  </si>
  <si>
    <t>Comcast</t>
  </si>
  <si>
    <t>Horizon</t>
  </si>
  <si>
    <t>T-Mobile</t>
  </si>
  <si>
    <t>Charter*</t>
  </si>
  <si>
    <t>Disney</t>
  </si>
  <si>
    <t>Viacom-CBS</t>
  </si>
  <si>
    <t>Century Link</t>
  </si>
  <si>
    <t>DISH</t>
  </si>
  <si>
    <t>20th Century Fox</t>
  </si>
  <si>
    <t>Cox</t>
  </si>
  <si>
    <t>Time Warner</t>
  </si>
  <si>
    <t>Altice (Cablevision)</t>
  </si>
  <si>
    <t>Liberty (Starz + Sirius XM)*</t>
  </si>
  <si>
    <t>Discovery</t>
  </si>
  <si>
    <t>Scripps Networks Interactive</t>
  </si>
  <si>
    <t>Sinclair</t>
  </si>
  <si>
    <t>AMC Networks</t>
  </si>
  <si>
    <t>Canada CR4</t>
  </si>
  <si>
    <t>Top 4 Vertically Integrated Cos Share All $</t>
  </si>
  <si>
    <t>Canada Top 4 VI Cos</t>
  </si>
  <si>
    <t>Canada HHI</t>
  </si>
  <si>
    <r>
      <rPr>
        <b/>
        <sz val="10"/>
        <rFont val="Verdana"/>
      </rPr>
      <t>Sources</t>
    </r>
    <r>
      <rPr>
        <sz val="10"/>
        <color rgb="FF000000"/>
        <rFont val="Verdana"/>
      </rPr>
      <t xml:space="preserve">: Corporate Annual Reports and US Census Table 4.Estimated Sources of Revenue for Employer Firms: 2010 through 2015. Estimates for 2016 based on annual growth/decline rates, as noted in each cell &lt;https://www.census.gov/services/index.html&gt;. </t>
    </r>
  </si>
  <si>
    <t xml:space="preserve">* For the purposes of calculating the extent of vertical integration, Charter and Liberty Media have been combined because of the significant ownership stake in each by John Malone. The rows shaded red denote vertically integrated companies, which in this case means entities that have significant ownership stakes in both telecoms/carriers assets and TV and other content assets. Significant stake in this context is defined as ~10% and more of total assets is attributed to the content media. In this chart, that includes Pay TV and other "content media" to the right of it. </t>
  </si>
  <si>
    <t>Irving Brunswick News</t>
  </si>
  <si>
    <t>Over-the-Top TV Services in Canada, 2016</t>
  </si>
  <si>
    <t>Armadale</t>
  </si>
  <si>
    <t>HN</t>
  </si>
  <si>
    <t>Total $ (mills)</t>
  </si>
  <si>
    <t>ISP</t>
  </si>
  <si>
    <t>Total $ 2011</t>
  </si>
  <si>
    <t>Total $ 2012</t>
  </si>
  <si>
    <t>Total $ 2013</t>
  </si>
  <si>
    <t>Total $ 2014</t>
  </si>
  <si>
    <t>Total $ 2015</t>
  </si>
  <si>
    <t>Bell CTV (3)</t>
  </si>
  <si>
    <t>Netstar</t>
  </si>
  <si>
    <t>Irving</t>
  </si>
  <si>
    <t>JPI</t>
  </si>
  <si>
    <t>CUC</t>
  </si>
  <si>
    <t>SCG</t>
  </si>
  <si>
    <t>Illico</t>
  </si>
  <si>
    <t>Total OTT Revenue ($millions)</t>
  </si>
  <si>
    <t>Total TV Revenue (including OTT)($Millions)</t>
  </si>
  <si>
    <t>East-Link</t>
  </si>
  <si>
    <t>Total NMI $</t>
  </si>
  <si>
    <t>Power Corp.</t>
  </si>
  <si>
    <t>Total Network Media Economy</t>
  </si>
  <si>
    <t>C10</t>
  </si>
  <si>
    <t>Canada</t>
  </si>
  <si>
    <t>Finland</t>
  </si>
  <si>
    <t>Sweden</t>
  </si>
  <si>
    <t>Spain</t>
  </si>
  <si>
    <t>Portugal</t>
  </si>
  <si>
    <t>Australia</t>
  </si>
  <si>
    <t>India</t>
  </si>
  <si>
    <t>Brazil</t>
  </si>
  <si>
    <t>Ireland</t>
  </si>
  <si>
    <t>Tukey</t>
  </si>
  <si>
    <t>United Kingdom</t>
  </si>
  <si>
    <t>Chile</t>
  </si>
  <si>
    <t>United States</t>
  </si>
  <si>
    <t>Italy</t>
  </si>
  <si>
    <t>Argentina</t>
  </si>
  <si>
    <t>Japan</t>
  </si>
  <si>
    <t>Korea</t>
  </si>
  <si>
    <t>Taiwan</t>
  </si>
  <si>
    <t>Netherlands</t>
  </si>
  <si>
    <t>Mexico</t>
  </si>
  <si>
    <t>Switzerland</t>
  </si>
  <si>
    <t>Egypt</t>
  </si>
  <si>
    <t>Russia</t>
  </si>
  <si>
    <t>Germany</t>
  </si>
  <si>
    <t>South Africa</t>
  </si>
  <si>
    <t>France</t>
  </si>
  <si>
    <t>Israel</t>
  </si>
  <si>
    <t>China</t>
  </si>
  <si>
    <t>Press + Mag</t>
  </si>
  <si>
    <t>Press +Mag</t>
  </si>
  <si>
    <t>Internet Advertising</t>
  </si>
  <si>
    <t>Cable &amp; Sat. Dist</t>
  </si>
  <si>
    <t xml:space="preserve">Videotron </t>
  </si>
  <si>
    <t>EastLink Bragg</t>
  </si>
  <si>
    <t>Bragg</t>
  </si>
  <si>
    <t>Eastlink (Bragg)</t>
  </si>
  <si>
    <t>Videotron/TVA</t>
  </si>
  <si>
    <t>2011 Bell + Astral</t>
  </si>
  <si>
    <t>C4</t>
  </si>
  <si>
    <t>PWC Data</t>
  </si>
  <si>
    <t>2004*</t>
  </si>
  <si>
    <t>Recorded Music</t>
  </si>
  <si>
    <t>Internet, Mobile Devices</t>
  </si>
  <si>
    <t>Concerts/Live</t>
  </si>
  <si>
    <t xml:space="preserve">Sources: Recorded Music, Internet and Concerts from PriceWaterhouseCooper, Global Media and Entertainment Outlook, 13th ed (various yrs); Publishing from Socan, Financial Report; USD converted to CDN$ using Bank of Canada Year Average of Exchange Rates &lt;http://www.bankofcanada.ca/rates/exchange/annual-average-exchange-rates/&gt;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</si>
</sst>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0"/>
    <numFmt numFmtId="166" formatCode="0.000"/>
    <numFmt numFmtId="167" formatCode="#,##0.0000"/>
    <numFmt numFmtId="168" formatCode="#,##0.0"/>
    <numFmt numFmtId="169" formatCode="0.0%"/>
    <numFmt numFmtId="170" formatCode="&quot; &quot;* #,##0&quot; &quot;;&quot; &quot;* \(#,##0\);&quot; &quot;* &quot;-&quot;??&quot; &quot;"/>
    <numFmt numFmtId="171" formatCode="&quot; &quot;* #,##0.0&quot; &quot;;&quot; &quot;* \(#,##0.0\);&quot; &quot;* &quot;-&quot;??&quot; &quot;"/>
    <numFmt numFmtId="172" formatCode="0.00000"/>
    <numFmt numFmtId="173" formatCode="&quot;$&quot;#,##0"/>
    <numFmt numFmtId="174" formatCode="#,##0.000"/>
    <numFmt numFmtId="175" formatCode="mmm\ yyyy"/>
    <numFmt numFmtId="176" formatCode="yyyy/m"/>
  </numFmts>
  <fonts count="61">
    <font>
      <sz val="10"/>
      <color rgb="FF000000"/>
      <name val="Verdana"/>
    </font>
    <font>
      <sz val="12"/>
      <name val="Arial"/>
    </font>
    <font>
      <b/>
      <sz val="12"/>
      <name val="Arial"/>
    </font>
    <font>
      <sz val="12"/>
      <color rgb="FF000000"/>
      <name val="Arial"/>
    </font>
    <font>
      <b/>
      <sz val="12"/>
      <color rgb="FF000000"/>
      <name val="Arial"/>
    </font>
    <font>
      <i/>
      <sz val="12"/>
      <name val="Arial"/>
    </font>
    <font>
      <sz val="10"/>
      <name val="Verdana"/>
    </font>
    <font>
      <sz val="12"/>
      <color rgb="FF333333"/>
      <name val="Arial"/>
    </font>
    <font>
      <b/>
      <i/>
      <sz val="12"/>
      <name val="Arial"/>
    </font>
    <font>
      <b/>
      <i/>
      <sz val="12"/>
      <color rgb="FF000000"/>
      <name val="Arial"/>
    </font>
    <font>
      <sz val="10"/>
      <name val="Verdana"/>
    </font>
    <font>
      <sz val="12"/>
      <color rgb="FF1155CC"/>
      <name val="Arial"/>
    </font>
    <font>
      <sz val="12"/>
      <color rgb="FF0000D4"/>
      <name val="Arial"/>
    </font>
    <font>
      <i/>
      <sz val="12"/>
      <color rgb="FF000000"/>
      <name val="Arial"/>
    </font>
    <font>
      <i/>
      <sz val="12"/>
      <color rgb="FF0000D4"/>
      <name val="Arial"/>
    </font>
    <font>
      <sz val="12"/>
      <color rgb="FFFF6600"/>
      <name val="Arial"/>
    </font>
    <font>
      <sz val="12"/>
      <color rgb="FFDD0806"/>
      <name val="Arial"/>
    </font>
    <font>
      <sz val="11"/>
      <color rgb="FF000000"/>
      <name val="Inconsolata"/>
    </font>
    <font>
      <b/>
      <sz val="10"/>
      <color rgb="FF000000"/>
      <name val="Verdana"/>
    </font>
    <font>
      <b/>
      <sz val="10"/>
      <name val="Verdana"/>
    </font>
    <font>
      <sz val="10"/>
      <color rgb="FF000000"/>
      <name val="Verdana"/>
    </font>
    <font>
      <sz val="10"/>
      <name val="Verdana"/>
    </font>
    <font>
      <b/>
      <sz val="12"/>
      <color rgb="FF333333"/>
      <name val="Arial"/>
    </font>
    <font>
      <b/>
      <sz val="10"/>
      <color rgb="FF000000"/>
      <name val="Arial"/>
    </font>
    <font>
      <sz val="12"/>
      <color rgb="FF333333"/>
      <name val="Helvetica"/>
    </font>
    <font>
      <sz val="10"/>
      <name val="Arial"/>
    </font>
    <font>
      <i/>
      <sz val="12"/>
      <name val="Verdana"/>
    </font>
    <font>
      <sz val="11"/>
      <color rgb="FF000000"/>
      <name val="Calibri"/>
    </font>
    <font>
      <sz val="12"/>
      <color rgb="FF000000"/>
      <name val="Verdana"/>
    </font>
    <font>
      <b/>
      <sz val="10"/>
      <name val="Verdana"/>
    </font>
    <font>
      <sz val="10"/>
      <color rgb="FF000000"/>
      <name val="Arial"/>
    </font>
    <font>
      <b/>
      <sz val="14"/>
      <name val="Arial"/>
    </font>
    <font>
      <sz val="14"/>
      <name val="Cambria"/>
    </font>
    <font>
      <b/>
      <sz val="12"/>
      <name val="Cambria"/>
    </font>
    <font>
      <sz val="12"/>
      <name val="Cambria"/>
    </font>
    <font>
      <sz val="12"/>
      <color rgb="FFFF6600"/>
      <name val="Cambria"/>
    </font>
    <font>
      <sz val="10"/>
      <name val="Arial"/>
    </font>
    <font>
      <sz val="12"/>
      <color rgb="FFFF0000"/>
      <name val="Arial"/>
    </font>
    <font>
      <sz val="10"/>
      <name val="Cambria"/>
    </font>
    <font>
      <sz val="10"/>
      <color rgb="FF7798C0"/>
      <name val="Verdana"/>
    </font>
    <font>
      <sz val="12"/>
      <color rgb="FF7E3794"/>
      <name val="Arial"/>
    </font>
    <font>
      <b/>
      <sz val="10"/>
      <name val="Verdana"/>
    </font>
    <font>
      <sz val="12"/>
      <color rgb="FF000000"/>
      <name val="Calibri"/>
    </font>
    <font>
      <b/>
      <sz val="14"/>
      <name val="Cambria"/>
    </font>
    <font>
      <sz val="12"/>
      <name val="Verdana"/>
    </font>
    <font>
      <sz val="12"/>
      <color rgb="FF3366FF"/>
      <name val="Arial"/>
    </font>
    <font>
      <sz val="12"/>
      <color rgb="FF3366FF"/>
      <name val="Cambria"/>
    </font>
    <font>
      <b/>
      <sz val="12"/>
      <color rgb="FF434343"/>
      <name val="Arial"/>
    </font>
    <font>
      <sz val="14"/>
      <name val="Arial"/>
    </font>
    <font>
      <b/>
      <i/>
      <sz val="12"/>
      <name val="Cambria"/>
    </font>
    <font>
      <sz val="12"/>
      <color rgb="FF434343"/>
      <name val="Arial"/>
    </font>
    <font>
      <b/>
      <sz val="12"/>
      <color rgb="FFFF0000"/>
      <name val="Arial"/>
    </font>
    <font>
      <b/>
      <sz val="10"/>
      <color rgb="FFFF0000"/>
      <name val="Verdana"/>
    </font>
    <font>
      <b/>
      <sz val="14"/>
      <color rgb="FF000000"/>
      <name val="Calibri"/>
    </font>
    <font>
      <b/>
      <sz val="12"/>
      <color rgb="FF000000"/>
      <name val="Calibri"/>
    </font>
    <font>
      <b/>
      <sz val="10"/>
      <color rgb="FFFF0000"/>
      <name val="Verdana"/>
    </font>
    <font>
      <sz val="12"/>
      <name val="Calibri"/>
    </font>
    <font>
      <b/>
      <sz val="12"/>
      <color rgb="FFDD0806"/>
      <name val="Arial"/>
    </font>
    <font>
      <b/>
      <sz val="10"/>
      <color rgb="FF000000"/>
      <name val="Verdana"/>
    </font>
    <font>
      <sz val="10"/>
      <color rgb="FFFF0000"/>
      <name val="Verdana"/>
    </font>
    <font>
      <i/>
      <sz val="10"/>
      <name val="Verdana"/>
    </font>
  </fonts>
  <fills count="14">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FFFFFF"/>
        <bgColor rgb="FFFFFFFF"/>
      </patternFill>
    </fill>
    <fill>
      <patternFill patternType="solid">
        <fgColor rgb="FFFFFF00"/>
        <bgColor rgb="FFFFFF00"/>
      </patternFill>
    </fill>
    <fill>
      <patternFill patternType="solid">
        <fgColor rgb="FFF9F9F9"/>
        <bgColor rgb="FFF9F9F9"/>
      </patternFill>
    </fill>
    <fill>
      <patternFill patternType="solid">
        <fgColor rgb="FFF0FCFF"/>
        <bgColor rgb="FFF0FCFF"/>
      </patternFill>
    </fill>
    <fill>
      <patternFill patternType="solid">
        <fgColor rgb="FFF3F3F3"/>
        <bgColor rgb="FFF3F3F3"/>
      </patternFill>
    </fill>
    <fill>
      <patternFill patternType="solid">
        <fgColor rgb="FFF6B26B"/>
        <bgColor rgb="FFF6B26B"/>
      </patternFill>
    </fill>
    <fill>
      <patternFill patternType="solid">
        <fgColor rgb="FF99CC00"/>
        <bgColor rgb="FF99CC00"/>
      </patternFill>
    </fill>
    <fill>
      <patternFill patternType="solid">
        <fgColor rgb="FF00CCFF"/>
        <bgColor rgb="FF00CCFF"/>
      </patternFill>
    </fill>
    <fill>
      <patternFill patternType="solid">
        <fgColor rgb="FFFF9900"/>
        <bgColor rgb="FFFF9900"/>
      </patternFill>
    </fill>
    <fill>
      <patternFill patternType="solid">
        <fgColor rgb="FFFF0000"/>
        <bgColor rgb="FFFF0000"/>
      </patternFill>
    </fill>
  </fills>
  <borders count="32">
    <border>
      <left/>
      <right/>
      <top/>
      <bottom/>
      <diagonal/>
    </border>
    <border>
      <left/>
      <right/>
      <top/>
      <bottom/>
      <diagonal/>
    </border>
    <border>
      <left style="hair">
        <color rgb="FF000000"/>
      </left>
      <right style="hair">
        <color rgb="FF000000"/>
      </right>
      <top style="hair">
        <color rgb="FF000000"/>
      </top>
      <bottom style="hair">
        <color rgb="FF000000"/>
      </bottom>
      <diagonal/>
    </border>
    <border>
      <left/>
      <right/>
      <top/>
      <bottom style="thin">
        <color rgb="FFC0C0C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thin">
        <color rgb="FF000000"/>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style="thin">
        <color rgb="FF000000"/>
      </top>
      <bottom/>
      <diagonal/>
    </border>
    <border>
      <left style="thin">
        <color rgb="FFD4D4D4"/>
      </left>
      <right style="thin">
        <color rgb="FFD4D4D4"/>
      </right>
      <top style="thin">
        <color rgb="FFD4D4D4"/>
      </top>
      <bottom style="thin">
        <color rgb="FFD4D4D4"/>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hair">
        <color rgb="FF000000"/>
      </right>
      <top style="thin">
        <color rgb="FFC0C0C0"/>
      </top>
      <bottom style="hair">
        <color rgb="FF000000"/>
      </bottom>
      <diagonal/>
    </border>
    <border>
      <left style="thin">
        <color rgb="FFC0C0C0"/>
      </left>
      <right style="hair">
        <color rgb="FF000000"/>
      </right>
      <top style="thin">
        <color rgb="FFC0C0C0"/>
      </top>
      <bottom style="hair">
        <color rgb="FF000000"/>
      </bottom>
      <diagonal/>
    </border>
    <border>
      <left style="thin">
        <color rgb="FFC0C0C0"/>
      </left>
      <right style="thin">
        <color rgb="FFC0C0C0"/>
      </right>
      <top style="thin">
        <color rgb="FFC0C0C0"/>
      </top>
      <bottom style="hair">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medium">
        <color rgb="FF000000"/>
      </bottom>
      <diagonal/>
    </border>
    <border>
      <left/>
      <right/>
      <top style="medium">
        <color rgb="FF000000"/>
      </top>
      <bottom style="thin">
        <color rgb="FF000000"/>
      </bottom>
      <diagonal/>
    </border>
  </borders>
  <cellStyleXfs count="1">
    <xf numFmtId="0" fontId="0" fillId="0" borderId="0"/>
  </cellStyleXfs>
  <cellXfs count="743">
    <xf numFmtId="0" fontId="0" fillId="0" borderId="0" xfId="0" applyFont="1" applyAlignment="1"/>
    <xf numFmtId="164" fontId="1" fillId="0" borderId="0" xfId="0" applyNumberFormat="1" applyFont="1" applyAlignment="1"/>
    <xf numFmtId="164" fontId="2" fillId="0" borderId="0" xfId="0" applyNumberFormat="1" applyFont="1" applyAlignment="1"/>
    <xf numFmtId="164" fontId="2" fillId="0" borderId="0" xfId="0" applyNumberFormat="1" applyFont="1" applyAlignment="1"/>
    <xf numFmtId="0" fontId="2" fillId="0" borderId="0" xfId="0" applyFont="1" applyAlignment="1">
      <alignment horizontal="right"/>
    </xf>
    <xf numFmtId="164" fontId="3" fillId="0" borderId="0" xfId="0" applyNumberFormat="1" applyFont="1" applyAlignment="1"/>
    <xf numFmtId="0" fontId="2" fillId="0" borderId="0" xfId="0" applyFont="1" applyAlignment="1"/>
    <xf numFmtId="164" fontId="4" fillId="0" borderId="0" xfId="0" applyNumberFormat="1" applyFont="1" applyAlignment="1"/>
    <xf numFmtId="164" fontId="3" fillId="0" borderId="0" xfId="0" applyNumberFormat="1" applyFont="1" applyAlignment="1">
      <alignment vertical="top" wrapText="1"/>
    </xf>
    <xf numFmtId="0" fontId="4" fillId="0" borderId="0" xfId="0" applyFont="1" applyAlignment="1"/>
    <xf numFmtId="164" fontId="1" fillId="0" borderId="0" xfId="0" applyNumberFormat="1" applyFont="1" applyAlignment="1">
      <alignment horizontal="left" vertical="center"/>
    </xf>
    <xf numFmtId="0" fontId="4" fillId="0" borderId="0" xfId="0" applyFont="1" applyAlignment="1">
      <alignment horizontal="right"/>
    </xf>
    <xf numFmtId="164" fontId="1" fillId="0" borderId="0" xfId="0" applyNumberFormat="1" applyFont="1" applyAlignment="1">
      <alignment horizontal="right" vertical="top" wrapText="1"/>
    </xf>
    <xf numFmtId="1" fontId="2" fillId="0" borderId="0" xfId="0" applyNumberFormat="1" applyFont="1" applyAlignment="1">
      <alignment horizontal="right" wrapText="1"/>
    </xf>
    <xf numFmtId="0" fontId="1" fillId="0" borderId="0" xfId="0" applyFont="1" applyAlignment="1">
      <alignment horizontal="right" vertical="top"/>
    </xf>
    <xf numFmtId="164" fontId="1" fillId="0" borderId="0" xfId="0" applyNumberFormat="1" applyFont="1" applyAlignment="1">
      <alignment horizontal="right" wrapText="1"/>
    </xf>
    <xf numFmtId="164" fontId="1" fillId="0" borderId="0" xfId="0" applyNumberFormat="1" applyFont="1" applyAlignment="1">
      <alignment horizontal="right" vertical="top"/>
    </xf>
    <xf numFmtId="164" fontId="3" fillId="0" borderId="0" xfId="0" applyNumberFormat="1" applyFont="1" applyAlignment="1">
      <alignment horizontal="right"/>
    </xf>
    <xf numFmtId="164" fontId="1" fillId="0" borderId="0" xfId="0" applyNumberFormat="1" applyFont="1" applyAlignment="1">
      <alignment horizontal="right" vertical="top"/>
    </xf>
    <xf numFmtId="164" fontId="1" fillId="2" borderId="1" xfId="0" applyNumberFormat="1" applyFont="1" applyFill="1" applyBorder="1" applyAlignment="1">
      <alignment vertical="top" wrapText="1"/>
    </xf>
    <xf numFmtId="164" fontId="1" fillId="2" borderId="1" xfId="0" applyNumberFormat="1" applyFont="1" applyFill="1" applyBorder="1" applyAlignment="1">
      <alignment horizontal="right" vertical="top" wrapText="1"/>
    </xf>
    <xf numFmtId="164" fontId="1" fillId="0" borderId="0" xfId="0" applyNumberFormat="1" applyFont="1" applyAlignment="1">
      <alignment wrapText="1"/>
    </xf>
    <xf numFmtId="164" fontId="1" fillId="2" borderId="1" xfId="0" applyNumberFormat="1" applyFont="1" applyFill="1" applyBorder="1" applyAlignment="1">
      <alignment horizontal="right" vertical="top" wrapText="1"/>
    </xf>
    <xf numFmtId="164" fontId="1" fillId="0" borderId="0" xfId="0" applyNumberFormat="1" applyFont="1" applyAlignment="1">
      <alignment horizontal="right" vertical="top" wrapText="1"/>
    </xf>
    <xf numFmtId="164" fontId="3" fillId="2" borderId="1" xfId="0" applyNumberFormat="1" applyFont="1" applyFill="1" applyBorder="1" applyAlignment="1">
      <alignment horizontal="right" vertical="top"/>
    </xf>
    <xf numFmtId="164" fontId="5" fillId="0" borderId="0" xfId="0" applyNumberFormat="1" applyFont="1" applyAlignment="1">
      <alignment horizontal="left" vertical="center"/>
    </xf>
    <xf numFmtId="164" fontId="1" fillId="3" borderId="1" xfId="0" applyNumberFormat="1" applyFont="1" applyFill="1" applyBorder="1" applyAlignment="1">
      <alignment horizontal="right" vertical="top" wrapText="1"/>
    </xf>
    <xf numFmtId="164" fontId="5" fillId="0" borderId="0" xfId="0" applyNumberFormat="1" applyFont="1" applyAlignment="1">
      <alignment horizontal="right" vertical="top" wrapText="1"/>
    </xf>
    <xf numFmtId="164" fontId="1" fillId="2" borderId="1" xfId="0" applyNumberFormat="1" applyFont="1" applyFill="1" applyBorder="1" applyAlignment="1"/>
    <xf numFmtId="164" fontId="1" fillId="2" borderId="1" xfId="0" applyNumberFormat="1" applyFont="1" applyFill="1" applyBorder="1" applyAlignment="1">
      <alignment horizontal="right"/>
    </xf>
    <xf numFmtId="164" fontId="5" fillId="4" borderId="1" xfId="0" applyNumberFormat="1" applyFont="1" applyFill="1" applyBorder="1" applyAlignment="1">
      <alignment horizontal="right" vertical="top" wrapText="1"/>
    </xf>
    <xf numFmtId="164" fontId="3" fillId="2" borderId="1" xfId="0" applyNumberFormat="1" applyFont="1" applyFill="1" applyBorder="1" applyAlignment="1">
      <alignment horizontal="right" vertical="top"/>
    </xf>
    <xf numFmtId="164" fontId="5" fillId="4" borderId="1" xfId="0" applyNumberFormat="1" applyFont="1" applyFill="1" applyBorder="1" applyAlignment="1">
      <alignment horizontal="right" vertical="top"/>
    </xf>
    <xf numFmtId="164" fontId="1" fillId="3" borderId="1" xfId="0" applyNumberFormat="1" applyFont="1" applyFill="1" applyBorder="1" applyAlignment="1">
      <alignment horizontal="right" vertical="top" wrapText="1"/>
    </xf>
    <xf numFmtId="164" fontId="5" fillId="4" borderId="1" xfId="0" applyNumberFormat="1" applyFont="1" applyFill="1" applyBorder="1" applyAlignment="1">
      <alignment horizontal="right"/>
    </xf>
    <xf numFmtId="164" fontId="1" fillId="0" borderId="0" xfId="0" applyNumberFormat="1" applyFont="1" applyAlignment="1">
      <alignment vertical="top" wrapText="1"/>
    </xf>
    <xf numFmtId="164" fontId="1" fillId="0" borderId="0" xfId="0" applyNumberFormat="1" applyFont="1" applyAlignment="1">
      <alignment horizontal="right"/>
    </xf>
    <xf numFmtId="164" fontId="5" fillId="0" borderId="0" xfId="0" applyNumberFormat="1" applyFont="1" applyAlignment="1">
      <alignment horizontal="right" vertical="top"/>
    </xf>
    <xf numFmtId="164" fontId="5" fillId="0" borderId="0" xfId="0" applyNumberFormat="1" applyFont="1" applyAlignment="1"/>
    <xf numFmtId="164" fontId="5" fillId="0" borderId="0" xfId="0" applyNumberFormat="1" applyFont="1" applyAlignment="1">
      <alignment vertical="top" wrapText="1"/>
    </xf>
    <xf numFmtId="164" fontId="5" fillId="0" borderId="0" xfId="0" applyNumberFormat="1" applyFont="1" applyAlignment="1">
      <alignment horizontal="right" wrapText="1"/>
    </xf>
    <xf numFmtId="164" fontId="3" fillId="0" borderId="0" xfId="0" applyNumberFormat="1" applyFont="1" applyAlignment="1">
      <alignment horizontal="right" vertical="top" wrapText="1"/>
    </xf>
    <xf numFmtId="164" fontId="1" fillId="0" borderId="0" xfId="0" applyNumberFormat="1" applyFont="1" applyAlignment="1">
      <alignment horizontal="left" vertical="center"/>
    </xf>
    <xf numFmtId="164" fontId="3" fillId="0" borderId="0" xfId="0" applyNumberFormat="1" applyFont="1" applyAlignment="1">
      <alignment horizontal="right" vertical="top"/>
    </xf>
    <xf numFmtId="164" fontId="3" fillId="0" borderId="0" xfId="0" applyNumberFormat="1" applyFont="1" applyAlignment="1">
      <alignment horizontal="right" vertical="top"/>
    </xf>
    <xf numFmtId="0" fontId="1" fillId="0" borderId="0" xfId="0" applyFont="1" applyAlignment="1">
      <alignment horizontal="right" vertical="top"/>
    </xf>
    <xf numFmtId="164" fontId="1" fillId="0" borderId="0" xfId="0" applyNumberFormat="1" applyFont="1" applyAlignment="1">
      <alignment horizontal="left"/>
    </xf>
    <xf numFmtId="164" fontId="1" fillId="0" borderId="0" xfId="0" applyNumberFormat="1" applyFont="1" applyAlignment="1">
      <alignment horizontal="right" vertical="top"/>
    </xf>
    <xf numFmtId="164" fontId="2" fillId="0" borderId="0" xfId="0" applyNumberFormat="1" applyFont="1" applyAlignment="1">
      <alignment horizontal="left" vertical="center"/>
    </xf>
    <xf numFmtId="164" fontId="1" fillId="0" borderId="0" xfId="0" applyNumberFormat="1" applyFont="1" applyAlignment="1"/>
    <xf numFmtId="164" fontId="2" fillId="0" borderId="0" xfId="0" applyNumberFormat="1" applyFont="1" applyAlignment="1">
      <alignment horizontal="right" vertical="top" wrapText="1"/>
    </xf>
    <xf numFmtId="164" fontId="2" fillId="0" borderId="0" xfId="0" applyNumberFormat="1" applyFont="1" applyAlignment="1">
      <alignment horizontal="right" vertical="top"/>
    </xf>
    <xf numFmtId="164" fontId="4" fillId="0" borderId="0" xfId="0" applyNumberFormat="1" applyFont="1" applyAlignment="1">
      <alignment horizontal="right" vertical="top"/>
    </xf>
    <xf numFmtId="164" fontId="6" fillId="0" borderId="0" xfId="0" applyNumberFormat="1" applyFont="1" applyAlignment="1"/>
    <xf numFmtId="0" fontId="6" fillId="0" borderId="0" xfId="0" applyFont="1" applyAlignment="1"/>
    <xf numFmtId="165" fontId="3" fillId="0" borderId="0" xfId="0" applyNumberFormat="1" applyFont="1" applyAlignment="1"/>
    <xf numFmtId="164" fontId="3" fillId="4" borderId="1" xfId="0" applyNumberFormat="1" applyFont="1" applyFill="1" applyBorder="1" applyAlignment="1">
      <alignment horizontal="right" vertical="top"/>
    </xf>
    <xf numFmtId="164" fontId="7" fillId="0" borderId="0" xfId="0" applyNumberFormat="1" applyFont="1" applyAlignment="1">
      <alignment horizontal="right" vertical="top" wrapText="1"/>
    </xf>
    <xf numFmtId="164" fontId="8" fillId="0" borderId="0" xfId="0" applyNumberFormat="1" applyFont="1" applyAlignment="1">
      <alignment horizontal="right" vertical="top" wrapText="1"/>
    </xf>
    <xf numFmtId="164" fontId="9" fillId="0" borderId="0" xfId="0" applyNumberFormat="1" applyFont="1" applyAlignment="1">
      <alignment horizontal="right" vertical="top" wrapText="1"/>
    </xf>
    <xf numFmtId="164" fontId="3" fillId="4" borderId="0" xfId="0" applyNumberFormat="1" applyFont="1" applyFill="1" applyAlignment="1">
      <alignment horizontal="right" vertical="top"/>
    </xf>
    <xf numFmtId="0" fontId="0" fillId="0" borderId="0" xfId="0" applyFont="1" applyAlignment="1"/>
    <xf numFmtId="3" fontId="10" fillId="0" borderId="0" xfId="0" applyNumberFormat="1" applyFont="1" applyAlignment="1"/>
    <xf numFmtId="164" fontId="2" fillId="0" borderId="0" xfId="0" applyNumberFormat="1" applyFont="1" applyAlignment="1">
      <alignment horizontal="right"/>
    </xf>
    <xf numFmtId="164" fontId="8" fillId="0" borderId="0" xfId="0" applyNumberFormat="1" applyFont="1" applyAlignment="1">
      <alignment vertical="top" wrapText="1"/>
    </xf>
    <xf numFmtId="164" fontId="4" fillId="0" borderId="0" xfId="0" applyNumberFormat="1" applyFont="1" applyAlignment="1"/>
    <xf numFmtId="164" fontId="4" fillId="0" borderId="0" xfId="0" applyNumberFormat="1" applyFont="1" applyAlignment="1">
      <alignment horizontal="right" vertical="top"/>
    </xf>
    <xf numFmtId="164" fontId="5" fillId="0" borderId="0" xfId="0" applyNumberFormat="1" applyFont="1" applyAlignment="1">
      <alignment horizontal="right" vertical="top" wrapText="1"/>
    </xf>
    <xf numFmtId="164" fontId="5" fillId="0" borderId="0" xfId="0" applyNumberFormat="1" applyFont="1" applyAlignment="1">
      <alignment horizontal="right" vertical="top"/>
    </xf>
    <xf numFmtId="164" fontId="2" fillId="0" borderId="0" xfId="0" applyNumberFormat="1" applyFont="1" applyAlignment="1">
      <alignment vertical="top"/>
    </xf>
    <xf numFmtId="0" fontId="0" fillId="0" borderId="0" xfId="0" applyFont="1" applyAlignment="1"/>
    <xf numFmtId="164" fontId="8" fillId="0" borderId="0" xfId="0" applyNumberFormat="1" applyFont="1" applyAlignment="1"/>
    <xf numFmtId="164" fontId="2" fillId="0" borderId="0" xfId="0" applyNumberFormat="1" applyFont="1" applyAlignment="1">
      <alignment vertical="top" wrapText="1"/>
    </xf>
    <xf numFmtId="164" fontId="1" fillId="0" borderId="0" xfId="0" applyNumberFormat="1" applyFont="1" applyAlignment="1">
      <alignment horizontal="left" vertical="top" wrapText="1"/>
    </xf>
    <xf numFmtId="164" fontId="1" fillId="0" borderId="0" xfId="0" applyNumberFormat="1" applyFont="1" applyAlignment="1">
      <alignment horizontal="right" vertical="center"/>
    </xf>
    <xf numFmtId="164" fontId="4" fillId="0" borderId="0" xfId="0" applyNumberFormat="1" applyFont="1" applyAlignment="1">
      <alignment horizontal="right"/>
    </xf>
    <xf numFmtId="164" fontId="4" fillId="0" borderId="0" xfId="0" applyNumberFormat="1" applyFont="1" applyAlignment="1">
      <alignment horizontal="right"/>
    </xf>
    <xf numFmtId="164" fontId="1" fillId="0" borderId="0" xfId="0" applyNumberFormat="1" applyFont="1" applyAlignment="1">
      <alignment wrapText="1"/>
    </xf>
    <xf numFmtId="164" fontId="0" fillId="0" borderId="0" xfId="0" applyNumberFormat="1" applyFont="1" applyAlignment="1"/>
    <xf numFmtId="164" fontId="5" fillId="0" borderId="0" xfId="0" applyNumberFormat="1" applyFont="1" applyAlignment="1">
      <alignment wrapText="1"/>
    </xf>
    <xf numFmtId="164" fontId="11" fillId="0" borderId="0" xfId="0" applyNumberFormat="1" applyFont="1" applyAlignment="1">
      <alignment horizontal="right"/>
    </xf>
    <xf numFmtId="0" fontId="2" fillId="0" borderId="0" xfId="0" applyFont="1" applyAlignment="1">
      <alignment vertical="top"/>
    </xf>
    <xf numFmtId="164" fontId="3" fillId="0" borderId="0" xfId="0" applyNumberFormat="1" applyFont="1" applyAlignment="1">
      <alignment wrapText="1"/>
    </xf>
    <xf numFmtId="164" fontId="3" fillId="0" borderId="0" xfId="0" applyNumberFormat="1" applyFont="1" applyAlignment="1"/>
    <xf numFmtId="164" fontId="12" fillId="0" borderId="0" xfId="0" applyNumberFormat="1" applyFont="1" applyAlignment="1"/>
    <xf numFmtId="164" fontId="13" fillId="0" borderId="0" xfId="0" applyNumberFormat="1" applyFont="1" applyAlignment="1">
      <alignment wrapText="1"/>
    </xf>
    <xf numFmtId="164" fontId="14" fillId="0" borderId="0" xfId="0" applyNumberFormat="1" applyFont="1" applyAlignment="1"/>
    <xf numFmtId="164" fontId="2" fillId="0" borderId="0" xfId="0" applyNumberFormat="1" applyFont="1" applyAlignment="1">
      <alignment wrapText="1"/>
    </xf>
    <xf numFmtId="164" fontId="1" fillId="0" borderId="0" xfId="0" applyNumberFormat="1" applyFont="1" applyAlignment="1">
      <alignment horizontal="right" vertical="center" wrapText="1"/>
    </xf>
    <xf numFmtId="0" fontId="2" fillId="0" borderId="0" xfId="0" applyFont="1" applyAlignment="1"/>
    <xf numFmtId="164" fontId="8" fillId="0" borderId="0" xfId="0" applyNumberFormat="1" applyFont="1" applyAlignment="1">
      <alignment horizontal="right" wrapText="1"/>
    </xf>
    <xf numFmtId="164" fontId="7" fillId="0" borderId="0" xfId="0" applyNumberFormat="1" applyFont="1" applyAlignment="1">
      <alignment wrapText="1"/>
    </xf>
    <xf numFmtId="164" fontId="1" fillId="0" borderId="0" xfId="0" applyNumberFormat="1" applyFont="1" applyAlignment="1"/>
    <xf numFmtId="164" fontId="15" fillId="0" borderId="0" xfId="0" applyNumberFormat="1" applyFont="1" applyAlignment="1"/>
    <xf numFmtId="164" fontId="16" fillId="0" borderId="0" xfId="0" applyNumberFormat="1" applyFont="1" applyAlignment="1"/>
    <xf numFmtId="164" fontId="1" fillId="0" borderId="0" xfId="0" applyNumberFormat="1" applyFont="1" applyAlignment="1">
      <alignment horizontal="right" wrapText="1"/>
    </xf>
    <xf numFmtId="0" fontId="1" fillId="0" borderId="0" xfId="0" applyFont="1" applyAlignment="1"/>
    <xf numFmtId="166" fontId="2" fillId="0" borderId="0" xfId="0" applyNumberFormat="1" applyFont="1" applyAlignment="1"/>
    <xf numFmtId="164" fontId="16" fillId="0" borderId="0" xfId="0" applyNumberFormat="1" applyFont="1" applyAlignment="1">
      <alignment vertical="top" wrapText="1"/>
    </xf>
    <xf numFmtId="0" fontId="17" fillId="4" borderId="0" xfId="0" applyFont="1" applyFill="1" applyAlignment="1">
      <alignment horizontal="left"/>
    </xf>
    <xf numFmtId="0" fontId="18" fillId="0" borderId="0" xfId="0" applyFont="1" applyAlignment="1"/>
    <xf numFmtId="0" fontId="19" fillId="0" borderId="0" xfId="0" applyFont="1"/>
    <xf numFmtId="0" fontId="19" fillId="0" borderId="0" xfId="0" applyFont="1" applyAlignment="1"/>
    <xf numFmtId="0" fontId="18" fillId="0" borderId="0" xfId="0" applyFont="1" applyAlignment="1"/>
    <xf numFmtId="0" fontId="6" fillId="0" borderId="0" xfId="0" applyFont="1" applyAlignment="1"/>
    <xf numFmtId="0" fontId="0" fillId="0" borderId="0" xfId="0" applyFont="1" applyAlignment="1"/>
    <xf numFmtId="0" fontId="20" fillId="0" borderId="0" xfId="0" applyFont="1" applyAlignment="1">
      <alignment horizontal="left"/>
    </xf>
    <xf numFmtId="0" fontId="18" fillId="5" borderId="0" xfId="0" applyFont="1" applyFill="1" applyAlignment="1"/>
    <xf numFmtId="0" fontId="19" fillId="5" borderId="0" xfId="0" applyFont="1" applyFill="1"/>
    <xf numFmtId="0" fontId="19" fillId="5" borderId="0" xfId="0" applyFont="1" applyFill="1" applyAlignment="1"/>
    <xf numFmtId="0" fontId="19" fillId="5" borderId="0" xfId="0" applyFont="1" applyFill="1" applyAlignment="1"/>
    <xf numFmtId="0" fontId="21" fillId="0" borderId="0" xfId="0" applyFont="1" applyAlignment="1"/>
    <xf numFmtId="0" fontId="0" fillId="5" borderId="0" xfId="0" applyFont="1" applyFill="1" applyAlignment="1"/>
    <xf numFmtId="164" fontId="6" fillId="5" borderId="0" xfId="0" applyNumberFormat="1" applyFont="1" applyFill="1" applyAlignment="1">
      <alignment horizontal="right"/>
    </xf>
    <xf numFmtId="164" fontId="21" fillId="5" borderId="0" xfId="0" applyNumberFormat="1" applyFont="1" applyFill="1" applyAlignment="1">
      <alignment horizontal="right"/>
    </xf>
    <xf numFmtId="164" fontId="6" fillId="5" borderId="0" xfId="0" applyNumberFormat="1" applyFont="1" applyFill="1" applyAlignment="1">
      <alignment horizontal="right"/>
    </xf>
    <xf numFmtId="0" fontId="21" fillId="0" borderId="0" xfId="0" applyFont="1" applyAlignment="1">
      <alignment horizontal="center"/>
    </xf>
    <xf numFmtId="0" fontId="6" fillId="5" borderId="0" xfId="0" applyFont="1" applyFill="1" applyAlignment="1"/>
    <xf numFmtId="0" fontId="21" fillId="0" borderId="0" xfId="0" applyFont="1" applyAlignment="1">
      <alignment horizontal="center"/>
    </xf>
    <xf numFmtId="164" fontId="0" fillId="5" borderId="0" xfId="0" applyNumberFormat="1" applyFont="1" applyFill="1" applyAlignment="1">
      <alignment horizontal="right"/>
    </xf>
    <xf numFmtId="164" fontId="0" fillId="5" borderId="0" xfId="0" applyNumberFormat="1" applyFont="1" applyFill="1" applyAlignment="1">
      <alignment horizontal="right"/>
    </xf>
    <xf numFmtId="0" fontId="6" fillId="0" borderId="0" xfId="0" applyFont="1"/>
    <xf numFmtId="0" fontId="0" fillId="5" borderId="0" xfId="0" applyFont="1" applyFill="1" applyAlignment="1"/>
    <xf numFmtId="0" fontId="18" fillId="5" borderId="0" xfId="0" applyFont="1" applyFill="1" applyAlignment="1"/>
    <xf numFmtId="0" fontId="19" fillId="0" borderId="0" xfId="0" applyFont="1" applyAlignment="1"/>
    <xf numFmtId="164" fontId="0" fillId="5" borderId="0" xfId="0" applyNumberFormat="1" applyFont="1" applyFill="1" applyAlignment="1"/>
    <xf numFmtId="164" fontId="6" fillId="5" borderId="0" xfId="0" applyNumberFormat="1" applyFont="1" applyFill="1"/>
    <xf numFmtId="0" fontId="0" fillId="5" borderId="0" xfId="0" applyFont="1" applyFill="1" applyAlignment="1"/>
    <xf numFmtId="164" fontId="0" fillId="5" borderId="0" xfId="0" applyNumberFormat="1" applyFont="1" applyFill="1" applyAlignment="1"/>
    <xf numFmtId="164" fontId="6" fillId="5" borderId="0" xfId="0" applyNumberFormat="1" applyFont="1" applyFill="1" applyAlignment="1"/>
    <xf numFmtId="0" fontId="6" fillId="5" borderId="0" xfId="0" applyFont="1" applyFill="1"/>
    <xf numFmtId="0" fontId="0" fillId="0" borderId="0" xfId="0" applyFont="1" applyAlignment="1"/>
    <xf numFmtId="0" fontId="18" fillId="0" borderId="0" xfId="0" applyFont="1" applyAlignment="1"/>
    <xf numFmtId="164" fontId="0" fillId="0" borderId="0" xfId="0" applyNumberFormat="1" applyFont="1" applyAlignment="1"/>
    <xf numFmtId="164" fontId="6" fillId="0" borderId="0" xfId="0" applyNumberFormat="1" applyFont="1"/>
    <xf numFmtId="164" fontId="13" fillId="0" borderId="0" xfId="0" applyNumberFormat="1" applyFont="1" applyAlignment="1">
      <alignment vertical="top" wrapText="1"/>
    </xf>
    <xf numFmtId="164" fontId="13" fillId="0" borderId="0" xfId="0" applyNumberFormat="1" applyFont="1" applyAlignment="1">
      <alignment horizontal="right" vertical="top" wrapText="1"/>
    </xf>
    <xf numFmtId="164" fontId="5" fillId="0" borderId="0" xfId="0" applyNumberFormat="1" applyFont="1" applyAlignment="1">
      <alignment vertical="top" wrapText="1"/>
    </xf>
    <xf numFmtId="164" fontId="5" fillId="0" borderId="0" xfId="0" applyNumberFormat="1" applyFont="1" applyAlignment="1"/>
    <xf numFmtId="0" fontId="1" fillId="0" borderId="0" xfId="0" applyFont="1" applyAlignment="1">
      <alignment vertical="top" wrapText="1"/>
    </xf>
    <xf numFmtId="164" fontId="3" fillId="0" borderId="2" xfId="0" applyNumberFormat="1" applyFont="1" applyBorder="1" applyAlignment="1">
      <alignment vertical="top"/>
    </xf>
    <xf numFmtId="164" fontId="3" fillId="0" borderId="2" xfId="0" applyNumberFormat="1" applyFont="1" applyBorder="1" applyAlignment="1">
      <alignment horizontal="right" vertical="top"/>
    </xf>
    <xf numFmtId="0" fontId="3" fillId="0" borderId="0" xfId="0" applyFont="1" applyAlignment="1">
      <alignment horizontal="right" vertical="top" wrapText="1"/>
    </xf>
    <xf numFmtId="164" fontId="3" fillId="0" borderId="0" xfId="0" applyNumberFormat="1" applyFont="1" applyAlignment="1">
      <alignment vertical="top"/>
    </xf>
    <xf numFmtId="164" fontId="1" fillId="0" borderId="0" xfId="0" applyNumberFormat="1" applyFont="1" applyAlignment="1">
      <alignment vertical="top"/>
    </xf>
    <xf numFmtId="164" fontId="1" fillId="0" borderId="0" xfId="0" applyNumberFormat="1" applyFont="1" applyAlignment="1">
      <alignment vertical="top"/>
    </xf>
    <xf numFmtId="165" fontId="2" fillId="0" borderId="0" xfId="0" applyNumberFormat="1" applyFont="1" applyAlignment="1"/>
    <xf numFmtId="164" fontId="22" fillId="0" borderId="0" xfId="0" applyNumberFormat="1" applyFont="1" applyAlignment="1">
      <alignment horizontal="right"/>
    </xf>
    <xf numFmtId="164" fontId="2" fillId="0" borderId="0" xfId="0" applyNumberFormat="1" applyFont="1" applyAlignment="1">
      <alignment horizontal="right"/>
    </xf>
    <xf numFmtId="167" fontId="23" fillId="4" borderId="3" xfId="0" applyNumberFormat="1" applyFont="1" applyFill="1" applyBorder="1" applyAlignment="1"/>
    <xf numFmtId="1" fontId="3" fillId="0" borderId="2" xfId="0" applyNumberFormat="1" applyFont="1" applyBorder="1" applyAlignment="1">
      <alignment vertical="top"/>
    </xf>
    <xf numFmtId="1" fontId="4" fillId="0" borderId="2" xfId="0" applyNumberFormat="1" applyFont="1" applyBorder="1" applyAlignment="1">
      <alignment vertical="top"/>
    </xf>
    <xf numFmtId="0" fontId="3" fillId="0" borderId="2" xfId="0" applyFont="1" applyBorder="1" applyAlignment="1">
      <alignment vertical="top" wrapText="1"/>
    </xf>
    <xf numFmtId="0" fontId="3" fillId="0" borderId="2" xfId="0" applyFont="1" applyBorder="1" applyAlignment="1">
      <alignment vertical="top"/>
    </xf>
    <xf numFmtId="0" fontId="3" fillId="0" borderId="0" xfId="0" applyFont="1" applyAlignment="1">
      <alignment vertical="top"/>
    </xf>
    <xf numFmtId="0" fontId="1" fillId="0" borderId="0" xfId="0" applyFont="1" applyAlignment="1">
      <alignment vertical="top"/>
    </xf>
    <xf numFmtId="0" fontId="3" fillId="0" borderId="0" xfId="0" applyFont="1" applyAlignment="1">
      <alignment vertical="top"/>
    </xf>
    <xf numFmtId="1" fontId="4" fillId="0" borderId="2" xfId="0" applyNumberFormat="1" applyFont="1" applyBorder="1" applyAlignment="1">
      <alignment horizontal="center"/>
    </xf>
    <xf numFmtId="0" fontId="4" fillId="0" borderId="2" xfId="0" applyFont="1" applyBorder="1" applyAlignment="1">
      <alignment horizontal="center" vertical="top"/>
    </xf>
    <xf numFmtId="1" fontId="4" fillId="0" borderId="2" xfId="0" applyNumberFormat="1" applyFont="1" applyBorder="1" applyAlignment="1">
      <alignment horizontal="right" vertical="top"/>
    </xf>
    <xf numFmtId="168" fontId="3" fillId="0" borderId="2" xfId="0" applyNumberFormat="1" applyFont="1" applyBorder="1" applyAlignment="1">
      <alignment vertical="top"/>
    </xf>
    <xf numFmtId="168" fontId="3" fillId="0" borderId="2" xfId="0" applyNumberFormat="1" applyFont="1" applyBorder="1" applyAlignment="1">
      <alignment horizontal="right" vertical="top"/>
    </xf>
    <xf numFmtId="0" fontId="13" fillId="0" borderId="0" xfId="0" applyFont="1" applyAlignment="1">
      <alignment vertical="top" wrapText="1"/>
    </xf>
    <xf numFmtId="168" fontId="3" fillId="0" borderId="2" xfId="0" applyNumberFormat="1" applyFont="1" applyBorder="1" applyAlignment="1">
      <alignment horizontal="right" vertical="top"/>
    </xf>
    <xf numFmtId="0" fontId="5" fillId="0" borderId="0" xfId="0" applyFont="1" applyAlignment="1">
      <alignment vertical="top" wrapText="1"/>
    </xf>
    <xf numFmtId="0" fontId="4" fillId="0" borderId="2" xfId="0" applyFont="1" applyBorder="1" applyAlignment="1">
      <alignment horizontal="left" vertical="top"/>
    </xf>
    <xf numFmtId="3" fontId="3" fillId="0" borderId="2" xfId="0" applyNumberFormat="1" applyFont="1" applyBorder="1" applyAlignment="1">
      <alignment vertical="top"/>
    </xf>
    <xf numFmtId="3" fontId="3" fillId="0" borderId="0" xfId="0" applyNumberFormat="1" applyFont="1" applyAlignment="1">
      <alignment vertical="top"/>
    </xf>
    <xf numFmtId="0" fontId="1" fillId="0" borderId="0" xfId="0" applyFont="1" applyAlignment="1">
      <alignment vertical="top"/>
    </xf>
    <xf numFmtId="0" fontId="1" fillId="0" borderId="0" xfId="0" applyFont="1" applyAlignment="1">
      <alignment vertical="top"/>
    </xf>
    <xf numFmtId="1" fontId="3" fillId="0" borderId="2" xfId="0" applyNumberFormat="1" applyFont="1" applyBorder="1" applyAlignment="1">
      <alignment horizontal="right" vertical="top"/>
    </xf>
    <xf numFmtId="164" fontId="3" fillId="0" borderId="2" xfId="0" applyNumberFormat="1" applyFont="1" applyBorder="1" applyAlignment="1">
      <alignment horizontal="right" vertical="top"/>
    </xf>
    <xf numFmtId="169" fontId="3" fillId="0" borderId="2" xfId="0" applyNumberFormat="1" applyFont="1" applyBorder="1" applyAlignment="1">
      <alignment horizontal="right" vertical="top"/>
    </xf>
    <xf numFmtId="170" fontId="3" fillId="0" borderId="2" xfId="0" applyNumberFormat="1" applyFont="1" applyBorder="1" applyAlignment="1">
      <alignment vertical="top"/>
    </xf>
    <xf numFmtId="4" fontId="3" fillId="0" borderId="2" xfId="0" applyNumberFormat="1" applyFont="1" applyBorder="1" applyAlignment="1">
      <alignment horizontal="right" vertical="top"/>
    </xf>
    <xf numFmtId="4" fontId="3" fillId="0" borderId="2" xfId="0" applyNumberFormat="1" applyFont="1" applyBorder="1" applyAlignment="1">
      <alignment vertical="top"/>
    </xf>
    <xf numFmtId="1" fontId="3" fillId="0" borderId="2" xfId="0" applyNumberFormat="1" applyFont="1" applyBorder="1" applyAlignment="1">
      <alignment horizontal="right" vertical="center" wrapText="1"/>
    </xf>
    <xf numFmtId="0" fontId="3" fillId="0" borderId="2" xfId="0" applyFont="1" applyBorder="1" applyAlignment="1">
      <alignment horizontal="right" vertical="top"/>
    </xf>
    <xf numFmtId="2" fontId="3" fillId="0" borderId="0" xfId="0" applyNumberFormat="1" applyFont="1" applyAlignment="1">
      <alignment horizontal="right" vertical="top"/>
    </xf>
    <xf numFmtId="1" fontId="3" fillId="0" borderId="0" xfId="0" applyNumberFormat="1" applyFont="1" applyAlignment="1">
      <alignment horizontal="right" vertical="top"/>
    </xf>
    <xf numFmtId="2" fontId="3" fillId="0" borderId="2" xfId="0" applyNumberFormat="1" applyFont="1" applyBorder="1" applyAlignment="1">
      <alignment horizontal="right" vertical="top"/>
    </xf>
    <xf numFmtId="0" fontId="4" fillId="0" borderId="2" xfId="0" applyFont="1" applyBorder="1" applyAlignment="1">
      <alignment horizontal="right" vertical="top" wrapText="1"/>
    </xf>
    <xf numFmtId="0" fontId="4" fillId="0" borderId="2" xfId="0" applyFont="1" applyBorder="1" applyAlignment="1">
      <alignment horizontal="right" vertical="top"/>
    </xf>
    <xf numFmtId="1" fontId="4" fillId="0" borderId="2" xfId="0" applyNumberFormat="1" applyFont="1" applyBorder="1" applyAlignment="1">
      <alignment horizontal="right" vertical="top"/>
    </xf>
    <xf numFmtId="166" fontId="4" fillId="0" borderId="2" xfId="0" applyNumberFormat="1" applyFont="1" applyBorder="1" applyAlignment="1">
      <alignment horizontal="right" vertical="top"/>
    </xf>
    <xf numFmtId="0" fontId="4" fillId="0" borderId="2" xfId="0" applyFont="1" applyBorder="1" applyAlignment="1">
      <alignment vertical="top"/>
    </xf>
    <xf numFmtId="0" fontId="4" fillId="0" borderId="0" xfId="0" applyFont="1" applyAlignment="1">
      <alignment horizontal="right" vertical="top"/>
    </xf>
    <xf numFmtId="0" fontId="2" fillId="0" borderId="0" xfId="0" applyFont="1" applyAlignment="1">
      <alignment vertical="top"/>
    </xf>
    <xf numFmtId="0" fontId="3" fillId="0" borderId="2" xfId="0" applyFont="1" applyBorder="1" applyAlignment="1">
      <alignment horizontal="right" vertical="center" wrapText="1"/>
    </xf>
    <xf numFmtId="171" fontId="3" fillId="0" borderId="0" xfId="0" applyNumberFormat="1" applyFont="1" applyAlignment="1">
      <alignment vertical="top"/>
    </xf>
    <xf numFmtId="1" fontId="3" fillId="0" borderId="0" xfId="0" applyNumberFormat="1" applyFont="1" applyAlignment="1">
      <alignment vertical="top"/>
    </xf>
    <xf numFmtId="0" fontId="4" fillId="0" borderId="2" xfId="0" applyFont="1" applyBorder="1" applyAlignment="1">
      <alignment horizontal="left" vertical="top"/>
    </xf>
    <xf numFmtId="2" fontId="3" fillId="0" borderId="2" xfId="0" applyNumberFormat="1" applyFont="1" applyBorder="1" applyAlignment="1">
      <alignment vertical="top"/>
    </xf>
    <xf numFmtId="2" fontId="3" fillId="0" borderId="0" xfId="0" applyNumberFormat="1" applyFont="1" applyAlignment="1">
      <alignment vertical="top"/>
    </xf>
    <xf numFmtId="168" fontId="3" fillId="0" borderId="0" xfId="0" applyNumberFormat="1" applyFont="1" applyAlignment="1">
      <alignment vertical="top"/>
    </xf>
    <xf numFmtId="2" fontId="3" fillId="5" borderId="0" xfId="0" applyNumberFormat="1" applyFont="1" applyFill="1" applyAlignment="1">
      <alignment vertical="top"/>
    </xf>
    <xf numFmtId="2" fontId="3" fillId="5" borderId="0" xfId="0" applyNumberFormat="1" applyFont="1" applyFill="1" applyAlignment="1">
      <alignment vertical="top"/>
    </xf>
    <xf numFmtId="0" fontId="3" fillId="0" borderId="0" xfId="0" applyFont="1" applyAlignment="1">
      <alignment horizontal="right" vertical="top"/>
    </xf>
    <xf numFmtId="1" fontId="13" fillId="0" borderId="2" xfId="0" applyNumberFormat="1" applyFont="1" applyBorder="1" applyAlignment="1">
      <alignment horizontal="right" vertical="top"/>
    </xf>
    <xf numFmtId="1" fontId="13" fillId="0" borderId="2" xfId="0" applyNumberFormat="1" applyFont="1" applyBorder="1" applyAlignment="1">
      <alignment horizontal="center" vertical="top"/>
    </xf>
    <xf numFmtId="0" fontId="4" fillId="0" borderId="2" xfId="0" applyFont="1" applyBorder="1" applyAlignment="1">
      <alignment vertical="top"/>
    </xf>
    <xf numFmtId="168" fontId="1" fillId="0" borderId="0" xfId="0" applyNumberFormat="1" applyFont="1" applyAlignment="1">
      <alignment vertical="top"/>
    </xf>
    <xf numFmtId="164" fontId="1" fillId="0" borderId="2" xfId="0" applyNumberFormat="1" applyFont="1" applyBorder="1" applyAlignment="1">
      <alignment vertical="top"/>
    </xf>
    <xf numFmtId="3" fontId="3" fillId="0" borderId="2" xfId="0" applyNumberFormat="1" applyFont="1" applyBorder="1" applyAlignment="1">
      <alignment horizontal="right" vertical="top"/>
    </xf>
    <xf numFmtId="164" fontId="7" fillId="0" borderId="0" xfId="0" applyNumberFormat="1" applyFont="1" applyAlignment="1">
      <alignment horizontal="right" vertical="top"/>
    </xf>
    <xf numFmtId="164" fontId="1" fillId="0" borderId="2" xfId="0" applyNumberFormat="1" applyFont="1" applyBorder="1" applyAlignment="1">
      <alignment horizontal="right" vertical="top"/>
    </xf>
    <xf numFmtId="165" fontId="3" fillId="0" borderId="2" xfId="0" applyNumberFormat="1" applyFont="1" applyBorder="1" applyAlignment="1">
      <alignment horizontal="right" vertical="top"/>
    </xf>
    <xf numFmtId="168" fontId="4" fillId="0" borderId="2" xfId="0" applyNumberFormat="1" applyFont="1" applyBorder="1" applyAlignment="1">
      <alignment horizontal="right" vertical="top"/>
    </xf>
    <xf numFmtId="0" fontId="4" fillId="0" borderId="2" xfId="0" applyFont="1" applyBorder="1" applyAlignment="1">
      <alignment horizontal="right" vertical="center" wrapText="1"/>
    </xf>
    <xf numFmtId="170" fontId="3" fillId="0" borderId="2" xfId="0" applyNumberFormat="1" applyFont="1" applyBorder="1" applyAlignment="1">
      <alignment horizontal="right" vertical="top"/>
    </xf>
    <xf numFmtId="3" fontId="3" fillId="0" borderId="0" xfId="0" applyNumberFormat="1" applyFont="1" applyAlignment="1">
      <alignment horizontal="right" vertical="top"/>
    </xf>
    <xf numFmtId="168" fontId="3" fillId="0" borderId="0" xfId="0" applyNumberFormat="1" applyFont="1" applyAlignment="1">
      <alignment horizontal="right" vertical="top"/>
    </xf>
    <xf numFmtId="168" fontId="3" fillId="5" borderId="2" xfId="0" applyNumberFormat="1" applyFont="1" applyFill="1" applyBorder="1" applyAlignment="1">
      <alignment vertical="top"/>
    </xf>
    <xf numFmtId="0" fontId="3" fillId="0" borderId="2" xfId="0" applyFont="1" applyBorder="1" applyAlignment="1">
      <alignment vertical="top"/>
    </xf>
    <xf numFmtId="0" fontId="4" fillId="0" borderId="0" xfId="0" applyFont="1" applyAlignment="1">
      <alignment vertical="top"/>
    </xf>
    <xf numFmtId="0" fontId="1" fillId="0" borderId="0" xfId="0" applyFont="1" applyAlignment="1">
      <alignment vertical="top"/>
    </xf>
    <xf numFmtId="1" fontId="3" fillId="0" borderId="2" xfId="0" applyNumberFormat="1" applyFont="1" applyBorder="1" applyAlignment="1">
      <alignment wrapText="1"/>
    </xf>
    <xf numFmtId="0" fontId="3" fillId="0" borderId="0" xfId="0" applyFont="1" applyAlignment="1"/>
    <xf numFmtId="0" fontId="3" fillId="0" borderId="2" xfId="0" applyFont="1" applyBorder="1" applyAlignment="1"/>
    <xf numFmtId="1" fontId="3" fillId="0" borderId="7" xfId="0" applyNumberFormat="1" applyFont="1" applyBorder="1" applyAlignment="1">
      <alignment horizontal="right" vertical="top"/>
    </xf>
    <xf numFmtId="1" fontId="1" fillId="0" borderId="7" xfId="0" applyNumberFormat="1" applyFont="1" applyBorder="1" applyAlignment="1">
      <alignment horizontal="right" vertical="top"/>
    </xf>
    <xf numFmtId="1" fontId="3" fillId="0" borderId="8" xfId="0" applyNumberFormat="1" applyFont="1" applyBorder="1" applyAlignment="1">
      <alignment horizontal="right" vertical="top"/>
    </xf>
    <xf numFmtId="1" fontId="3" fillId="0" borderId="2" xfId="0" applyNumberFormat="1" applyFont="1" applyBorder="1" applyAlignment="1">
      <alignment horizontal="center"/>
    </xf>
    <xf numFmtId="1" fontId="4" fillId="0" borderId="2" xfId="0" applyNumberFormat="1" applyFont="1" applyBorder="1" applyAlignment="1">
      <alignment horizontal="center" vertical="top"/>
    </xf>
    <xf numFmtId="1" fontId="3" fillId="0" borderId="2" xfId="0" applyNumberFormat="1" applyFont="1" applyBorder="1" applyAlignment="1">
      <alignment horizontal="center" vertical="top"/>
    </xf>
    <xf numFmtId="1" fontId="9" fillId="0" borderId="2" xfId="0" applyNumberFormat="1" applyFont="1" applyBorder="1" applyAlignment="1">
      <alignment horizontal="right" vertical="top"/>
    </xf>
    <xf numFmtId="1" fontId="9" fillId="0" borderId="2" xfId="0" applyNumberFormat="1" applyFont="1" applyBorder="1" applyAlignment="1">
      <alignment horizontal="center" vertical="top"/>
    </xf>
    <xf numFmtId="0" fontId="3" fillId="0" borderId="2" xfId="0" applyFont="1" applyBorder="1" applyAlignment="1">
      <alignment vertical="center"/>
    </xf>
    <xf numFmtId="0" fontId="3" fillId="0" borderId="2" xfId="0" applyFont="1" applyBorder="1" applyAlignment="1">
      <alignment vertical="center"/>
    </xf>
    <xf numFmtId="164" fontId="1" fillId="0" borderId="2" xfId="0" applyNumberFormat="1" applyFont="1" applyBorder="1" applyAlignment="1">
      <alignment horizontal="right" vertical="top"/>
    </xf>
    <xf numFmtId="0" fontId="1" fillId="0" borderId="2" xfId="0" applyFont="1" applyBorder="1" applyAlignment="1">
      <alignment vertical="top"/>
    </xf>
    <xf numFmtId="168" fontId="1" fillId="0" borderId="2" xfId="0" applyNumberFormat="1" applyFont="1" applyBorder="1" applyAlignment="1">
      <alignment horizontal="right" vertical="top"/>
    </xf>
    <xf numFmtId="164" fontId="16" fillId="0" borderId="0" xfId="0" applyNumberFormat="1" applyFont="1" applyAlignment="1">
      <alignment horizontal="right"/>
    </xf>
    <xf numFmtId="0" fontId="3" fillId="0" borderId="2" xfId="0" applyFont="1" applyBorder="1" applyAlignment="1">
      <alignment horizontal="center" vertical="top"/>
    </xf>
    <xf numFmtId="1" fontId="3" fillId="0" borderId="2" xfId="0" applyNumberFormat="1" applyFont="1" applyBorder="1" applyAlignment="1">
      <alignment horizontal="right" vertical="center"/>
    </xf>
    <xf numFmtId="164" fontId="13" fillId="0" borderId="2" xfId="0" applyNumberFormat="1" applyFont="1" applyBorder="1" applyAlignment="1">
      <alignment horizontal="center" vertical="top"/>
    </xf>
    <xf numFmtId="0" fontId="4" fillId="0" borderId="2" xfId="0" applyFont="1" applyBorder="1" applyAlignment="1"/>
    <xf numFmtId="4" fontId="4" fillId="0" borderId="2" xfId="0" applyNumberFormat="1" applyFont="1" applyBorder="1" applyAlignment="1">
      <alignment vertical="top"/>
    </xf>
    <xf numFmtId="171" fontId="4" fillId="0" borderId="2" xfId="0" applyNumberFormat="1" applyFont="1" applyBorder="1" applyAlignment="1">
      <alignment horizontal="right" vertical="top"/>
    </xf>
    <xf numFmtId="168" fontId="4" fillId="0" borderId="2" xfId="0" applyNumberFormat="1" applyFont="1" applyBorder="1" applyAlignment="1">
      <alignment vertical="top"/>
    </xf>
    <xf numFmtId="0" fontId="2" fillId="0" borderId="0" xfId="0" applyFont="1" applyAlignment="1">
      <alignment vertical="top"/>
    </xf>
    <xf numFmtId="4" fontId="1" fillId="0" borderId="0" xfId="0" applyNumberFormat="1" applyFont="1" applyAlignment="1">
      <alignment vertical="top"/>
    </xf>
    <xf numFmtId="3" fontId="3" fillId="4" borderId="1" xfId="0" applyNumberFormat="1" applyFont="1" applyFill="1" applyBorder="1" applyAlignment="1">
      <alignment horizontal="right" vertical="top"/>
    </xf>
    <xf numFmtId="168" fontId="3" fillId="4" borderId="1" xfId="0" applyNumberFormat="1" applyFont="1" applyFill="1" applyBorder="1" applyAlignment="1">
      <alignment horizontal="right" vertical="top"/>
    </xf>
    <xf numFmtId="1" fontId="3" fillId="4" borderId="3" xfId="0" applyNumberFormat="1" applyFont="1" applyFill="1" applyBorder="1" applyAlignment="1">
      <alignment vertical="top"/>
    </xf>
    <xf numFmtId="166" fontId="3" fillId="0" borderId="0" xfId="0" applyNumberFormat="1" applyFont="1" applyAlignment="1">
      <alignment vertical="top"/>
    </xf>
    <xf numFmtId="0" fontId="3" fillId="0" borderId="0" xfId="0" applyFont="1" applyAlignment="1"/>
    <xf numFmtId="2" fontId="3" fillId="4" borderId="1" xfId="0" applyNumberFormat="1" applyFont="1" applyFill="1" applyBorder="1" applyAlignment="1">
      <alignment horizontal="left" vertical="top"/>
    </xf>
    <xf numFmtId="164" fontId="7" fillId="6" borderId="0" xfId="0" applyNumberFormat="1" applyFont="1" applyFill="1" applyAlignment="1">
      <alignment horizontal="right"/>
    </xf>
    <xf numFmtId="164" fontId="24" fillId="6" borderId="0" xfId="0" applyNumberFormat="1" applyFont="1" applyFill="1" applyAlignment="1"/>
    <xf numFmtId="164" fontId="25" fillId="0" borderId="9" xfId="0" applyNumberFormat="1" applyFont="1" applyBorder="1" applyAlignment="1"/>
    <xf numFmtId="164" fontId="25" fillId="0" borderId="10" xfId="0" applyNumberFormat="1" applyFont="1" applyBorder="1" applyAlignment="1"/>
    <xf numFmtId="164" fontId="25" fillId="0" borderId="0" xfId="0" applyNumberFormat="1" applyFont="1" applyAlignment="1">
      <alignment horizontal="right"/>
    </xf>
    <xf numFmtId="2" fontId="3" fillId="4" borderId="0" xfId="0" applyNumberFormat="1" applyFont="1" applyFill="1" applyAlignment="1">
      <alignment horizontal="left" vertical="top"/>
    </xf>
    <xf numFmtId="2" fontId="3" fillId="0" borderId="0" xfId="0" applyNumberFormat="1" applyFont="1" applyAlignment="1">
      <alignment vertical="top"/>
    </xf>
    <xf numFmtId="0" fontId="3" fillId="0" borderId="2" xfId="0" applyFont="1" applyBorder="1" applyAlignment="1">
      <alignment horizontal="left" vertical="center"/>
    </xf>
    <xf numFmtId="0" fontId="4" fillId="0" borderId="2" xfId="0" applyFont="1" applyBorder="1" applyAlignment="1">
      <alignment horizontal="left" vertical="center"/>
    </xf>
    <xf numFmtId="164" fontId="1" fillId="0" borderId="0" xfId="0" applyNumberFormat="1" applyFont="1" applyAlignment="1">
      <alignment horizontal="right"/>
    </xf>
    <xf numFmtId="164" fontId="4" fillId="0" borderId="0" xfId="0" applyNumberFormat="1" applyFont="1" applyAlignment="1">
      <alignment horizontal="right" vertical="top" wrapText="1"/>
    </xf>
    <xf numFmtId="164" fontId="5" fillId="0" borderId="0" xfId="0" applyNumberFormat="1" applyFont="1" applyAlignment="1">
      <alignment horizontal="right"/>
    </xf>
    <xf numFmtId="164" fontId="5" fillId="0" borderId="0" xfId="0" applyNumberFormat="1" applyFont="1" applyAlignment="1">
      <alignment horizontal="right"/>
    </xf>
    <xf numFmtId="0" fontId="26" fillId="0" borderId="0" xfId="0" applyFont="1" applyAlignment="1">
      <alignment vertical="top"/>
    </xf>
    <xf numFmtId="164" fontId="13" fillId="0" borderId="0" xfId="0" applyNumberFormat="1" applyFont="1" applyAlignment="1">
      <alignment horizontal="right" vertical="top" wrapText="1"/>
    </xf>
    <xf numFmtId="164" fontId="3" fillId="4" borderId="1" xfId="0" applyNumberFormat="1" applyFont="1" applyFill="1" applyBorder="1" applyAlignment="1">
      <alignment horizontal="left"/>
    </xf>
    <xf numFmtId="166" fontId="1" fillId="0" borderId="0" xfId="0" applyNumberFormat="1" applyFont="1" applyAlignment="1">
      <alignment horizontal="right"/>
    </xf>
    <xf numFmtId="164" fontId="3" fillId="7" borderId="1" xfId="0" applyNumberFormat="1" applyFont="1" applyFill="1" applyBorder="1" applyAlignment="1">
      <alignment horizontal="right"/>
    </xf>
    <xf numFmtId="165" fontId="27" fillId="4" borderId="3" xfId="0" applyNumberFormat="1" applyFont="1" applyFill="1" applyBorder="1" applyAlignment="1"/>
    <xf numFmtId="164" fontId="1" fillId="0" borderId="1" xfId="0" applyNumberFormat="1" applyFont="1" applyBorder="1" applyAlignment="1"/>
    <xf numFmtId="166" fontId="1" fillId="0" borderId="0" xfId="0" applyNumberFormat="1" applyFont="1" applyAlignment="1">
      <alignment horizontal="right"/>
    </xf>
    <xf numFmtId="172" fontId="2" fillId="0" borderId="0" xfId="0" applyNumberFormat="1" applyFont="1" applyAlignment="1">
      <alignment horizontal="right"/>
    </xf>
    <xf numFmtId="165" fontId="28" fillId="7" borderId="1" xfId="0" applyNumberFormat="1" applyFont="1" applyFill="1" applyBorder="1" applyAlignment="1">
      <alignment horizontal="right" vertical="top"/>
    </xf>
    <xf numFmtId="164" fontId="3" fillId="5" borderId="1" xfId="0" applyNumberFormat="1" applyFont="1" applyFill="1" applyBorder="1" applyAlignment="1">
      <alignment horizontal="right"/>
    </xf>
    <xf numFmtId="164" fontId="1" fillId="5" borderId="1" xfId="0" applyNumberFormat="1" applyFont="1" applyFill="1" applyBorder="1" applyAlignment="1">
      <alignment horizontal="right"/>
    </xf>
    <xf numFmtId="164" fontId="9" fillId="0" borderId="0" xfId="0" applyNumberFormat="1" applyFont="1" applyAlignment="1"/>
    <xf numFmtId="164" fontId="13" fillId="0" borderId="0" xfId="0" applyNumberFormat="1" applyFont="1" applyAlignment="1">
      <alignment horizontal="right"/>
    </xf>
    <xf numFmtId="164" fontId="13" fillId="5" borderId="1" xfId="0" applyNumberFormat="1" applyFont="1" applyFill="1" applyBorder="1" applyAlignment="1">
      <alignment horizontal="right"/>
    </xf>
    <xf numFmtId="164" fontId="5" fillId="5" borderId="1" xfId="0" applyNumberFormat="1" applyFont="1" applyFill="1" applyBorder="1" applyAlignment="1">
      <alignment horizontal="right"/>
    </xf>
    <xf numFmtId="164" fontId="16" fillId="0" borderId="0" xfId="0" applyNumberFormat="1" applyFont="1" applyAlignment="1">
      <alignment horizontal="right" vertical="top" wrapText="1"/>
    </xf>
    <xf numFmtId="164" fontId="4" fillId="0" borderId="0" xfId="0" applyNumberFormat="1" applyFont="1" applyAlignment="1">
      <alignment vertical="top" wrapText="1"/>
    </xf>
    <xf numFmtId="164" fontId="9" fillId="0" borderId="0" xfId="0" applyNumberFormat="1" applyFont="1" applyAlignment="1">
      <alignment vertical="top" wrapText="1"/>
    </xf>
    <xf numFmtId="164" fontId="2" fillId="0" borderId="0" xfId="0" applyNumberFormat="1" applyFont="1" applyAlignment="1">
      <alignment horizontal="left" vertical="top"/>
    </xf>
    <xf numFmtId="0" fontId="4" fillId="0" borderId="0" xfId="0" applyFont="1" applyAlignment="1">
      <alignment horizontal="center" vertical="top" wrapText="1"/>
    </xf>
    <xf numFmtId="0" fontId="4" fillId="0" borderId="0" xfId="0" applyFont="1" applyAlignment="1">
      <alignment horizontal="right" vertical="top" wrapText="1"/>
    </xf>
    <xf numFmtId="0" fontId="2" fillId="0" borderId="0" xfId="0" applyFont="1" applyAlignment="1">
      <alignment horizontal="right" vertical="top" wrapText="1"/>
    </xf>
    <xf numFmtId="164" fontId="3" fillId="0" borderId="0" xfId="0" applyNumberFormat="1" applyFont="1" applyAlignment="1">
      <alignment horizontal="right" vertical="center"/>
    </xf>
    <xf numFmtId="0" fontId="1" fillId="0" borderId="0" xfId="0" applyFont="1" applyAlignment="1"/>
    <xf numFmtId="164" fontId="12" fillId="0" borderId="0" xfId="0" applyNumberFormat="1" applyFont="1" applyAlignment="1">
      <alignment horizontal="right"/>
    </xf>
    <xf numFmtId="173" fontId="6" fillId="0" borderId="0" xfId="0" applyNumberFormat="1" applyFont="1" applyAlignment="1"/>
    <xf numFmtId="164" fontId="3" fillId="0" borderId="0" xfId="0" applyNumberFormat="1" applyFont="1" applyAlignment="1">
      <alignment vertical="top" wrapText="1"/>
    </xf>
    <xf numFmtId="164" fontId="13" fillId="0" borderId="0" xfId="0" applyNumberFormat="1" applyFont="1" applyAlignment="1"/>
    <xf numFmtId="164" fontId="1" fillId="0" borderId="0" xfId="0" applyNumberFormat="1" applyFont="1" applyAlignment="1">
      <alignment horizontal="right"/>
    </xf>
    <xf numFmtId="164" fontId="3" fillId="0" borderId="1" xfId="0" applyNumberFormat="1" applyFont="1" applyBorder="1" applyAlignment="1">
      <alignment vertical="top" wrapText="1"/>
    </xf>
    <xf numFmtId="164" fontId="3" fillId="0" borderId="1" xfId="0" applyNumberFormat="1" applyFont="1" applyBorder="1" applyAlignment="1">
      <alignment horizontal="right" vertical="top" wrapText="1"/>
    </xf>
    <xf numFmtId="164" fontId="3" fillId="0" borderId="1" xfId="0" applyNumberFormat="1" applyFont="1" applyBorder="1" applyAlignment="1">
      <alignment horizontal="right"/>
    </xf>
    <xf numFmtId="164" fontId="1" fillId="0" borderId="1" xfId="0" applyNumberFormat="1" applyFont="1" applyBorder="1" applyAlignment="1">
      <alignment horizontal="right"/>
    </xf>
    <xf numFmtId="164" fontId="1" fillId="0" borderId="1" xfId="0" applyNumberFormat="1" applyFont="1" applyBorder="1" applyAlignment="1">
      <alignment horizontal="right"/>
    </xf>
    <xf numFmtId="166" fontId="1" fillId="0" borderId="1" xfId="0" applyNumberFormat="1" applyFont="1" applyBorder="1" applyAlignment="1">
      <alignment horizontal="right"/>
    </xf>
    <xf numFmtId="164" fontId="4" fillId="0" borderId="0" xfId="0" applyNumberFormat="1" applyFont="1" applyAlignment="1">
      <alignment horizontal="left"/>
    </xf>
    <xf numFmtId="164" fontId="3" fillId="0" borderId="0" xfId="0" applyNumberFormat="1" applyFont="1" applyAlignment="1">
      <alignment horizontal="right" wrapText="1"/>
    </xf>
    <xf numFmtId="164" fontId="3" fillId="0" borderId="0" xfId="0" applyNumberFormat="1" applyFont="1" applyAlignment="1">
      <alignment horizontal="right" vertical="center" wrapText="1"/>
    </xf>
    <xf numFmtId="164" fontId="13" fillId="0" borderId="0" xfId="0" applyNumberFormat="1" applyFont="1" applyAlignment="1">
      <alignment horizontal="right" wrapText="1"/>
    </xf>
    <xf numFmtId="164" fontId="3" fillId="5" borderId="1" xfId="0" applyNumberFormat="1" applyFont="1" applyFill="1" applyBorder="1" applyAlignment="1">
      <alignment vertical="top" wrapText="1"/>
    </xf>
    <xf numFmtId="164" fontId="3" fillId="5" borderId="1" xfId="0" applyNumberFormat="1" applyFont="1" applyFill="1" applyBorder="1" applyAlignment="1">
      <alignment horizontal="right" vertical="top" wrapText="1"/>
    </xf>
    <xf numFmtId="164" fontId="3" fillId="5" borderId="1" xfId="0" applyNumberFormat="1" applyFont="1" applyFill="1" applyBorder="1" applyAlignment="1">
      <alignment horizontal="right" wrapText="1"/>
    </xf>
    <xf numFmtId="164" fontId="1" fillId="5" borderId="1" xfId="0" applyNumberFormat="1" applyFont="1" applyFill="1" applyBorder="1" applyAlignment="1"/>
    <xf numFmtId="164" fontId="3" fillId="4" borderId="1" xfId="0" applyNumberFormat="1" applyFont="1" applyFill="1" applyBorder="1" applyAlignment="1">
      <alignment vertical="top" wrapText="1"/>
    </xf>
    <xf numFmtId="164" fontId="1" fillId="4" borderId="1" xfId="0" applyNumberFormat="1" applyFont="1" applyFill="1" applyBorder="1" applyAlignment="1">
      <alignment horizontal="right"/>
    </xf>
    <xf numFmtId="164" fontId="11" fillId="0" borderId="0" xfId="0" applyNumberFormat="1" applyFont="1" applyAlignment="1">
      <alignment horizontal="right" vertical="top"/>
    </xf>
    <xf numFmtId="164" fontId="4" fillId="0" borderId="0" xfId="0" applyNumberFormat="1" applyFont="1" applyAlignment="1">
      <alignment horizontal="right" wrapText="1"/>
    </xf>
    <xf numFmtId="164" fontId="4" fillId="0" borderId="0" xfId="0" applyNumberFormat="1" applyFont="1" applyAlignment="1">
      <alignment wrapText="1"/>
    </xf>
    <xf numFmtId="164" fontId="3" fillId="8" borderId="1" xfId="0" applyNumberFormat="1" applyFont="1" applyFill="1" applyBorder="1" applyAlignment="1">
      <alignment horizontal="right" vertical="top" wrapText="1"/>
    </xf>
    <xf numFmtId="164" fontId="13" fillId="0" borderId="0" xfId="0" applyNumberFormat="1" applyFont="1" applyAlignment="1">
      <alignment horizontal="right" wrapText="1"/>
    </xf>
    <xf numFmtId="164" fontId="3" fillId="4" borderId="1" xfId="0" applyNumberFormat="1" applyFont="1" applyFill="1" applyBorder="1" applyAlignment="1">
      <alignment horizontal="right" vertical="top" wrapText="1"/>
    </xf>
    <xf numFmtId="166" fontId="3" fillId="0" borderId="0" xfId="0" applyNumberFormat="1" applyFont="1" applyAlignment="1">
      <alignment horizontal="right" vertical="top" wrapText="1"/>
    </xf>
    <xf numFmtId="164" fontId="7" fillId="4" borderId="1" xfId="0" applyNumberFormat="1" applyFont="1" applyFill="1" applyBorder="1" applyAlignment="1"/>
    <xf numFmtId="0" fontId="4" fillId="0" borderId="0" xfId="0" applyFont="1" applyAlignment="1">
      <alignment horizontal="left"/>
    </xf>
    <xf numFmtId="0" fontId="1" fillId="0" borderId="0" xfId="0" applyFont="1" applyAlignment="1">
      <alignment horizontal="right"/>
    </xf>
    <xf numFmtId="164" fontId="3" fillId="0" borderId="0" xfId="0" applyNumberFormat="1" applyFont="1" applyAlignment="1">
      <alignment horizontal="left" vertical="top" wrapText="1"/>
    </xf>
    <xf numFmtId="164" fontId="4" fillId="4" borderId="1" xfId="0" applyNumberFormat="1" applyFont="1" applyFill="1" applyBorder="1" applyAlignment="1">
      <alignment horizontal="right" vertical="top" wrapText="1"/>
    </xf>
    <xf numFmtId="164" fontId="13" fillId="0" borderId="0" xfId="0" applyNumberFormat="1" applyFont="1" applyAlignment="1">
      <alignment horizontal="left" vertical="top" wrapText="1"/>
    </xf>
    <xf numFmtId="164" fontId="3" fillId="4" borderId="1" xfId="0" applyNumberFormat="1" applyFont="1" applyFill="1" applyBorder="1" applyAlignment="1">
      <alignment horizontal="right"/>
    </xf>
    <xf numFmtId="164" fontId="3" fillId="0" borderId="0" xfId="0" applyNumberFormat="1" applyFont="1" applyAlignment="1">
      <alignment horizontal="left" vertical="top" wrapText="1"/>
    </xf>
    <xf numFmtId="164" fontId="4" fillId="0" borderId="0" xfId="0" applyNumberFormat="1" applyFont="1" applyAlignment="1">
      <alignment horizontal="left" vertical="top" wrapText="1"/>
    </xf>
    <xf numFmtId="164" fontId="9" fillId="0" borderId="0" xfId="0" applyNumberFormat="1" applyFont="1" applyAlignment="1">
      <alignment horizontal="left" vertical="top" wrapText="1"/>
    </xf>
    <xf numFmtId="164" fontId="3" fillId="0" borderId="0" xfId="0" applyNumberFormat="1" applyFont="1" applyAlignment="1">
      <alignment horizontal="left"/>
    </xf>
    <xf numFmtId="0" fontId="29" fillId="0" borderId="0" xfId="0" applyFont="1" applyAlignment="1">
      <alignment vertical="top" wrapText="1"/>
    </xf>
    <xf numFmtId="0" fontId="29" fillId="0" borderId="0" xfId="0" applyFont="1" applyAlignment="1">
      <alignment vertical="top"/>
    </xf>
    <xf numFmtId="0" fontId="29" fillId="0" borderId="0" xfId="0" applyFont="1" applyAlignment="1">
      <alignment horizontal="right" vertical="top"/>
    </xf>
    <xf numFmtId="0" fontId="29" fillId="0" borderId="0" xfId="0" applyFont="1" applyAlignment="1"/>
    <xf numFmtId="0" fontId="29" fillId="0" borderId="0" xfId="0" applyFont="1" applyAlignment="1"/>
    <xf numFmtId="0" fontId="21" fillId="0" borderId="0" xfId="0" applyFont="1" applyAlignment="1"/>
    <xf numFmtId="0" fontId="10" fillId="0" borderId="0" xfId="0" applyFont="1" applyAlignment="1"/>
    <xf numFmtId="0" fontId="20" fillId="4" borderId="0" xfId="0" applyFont="1" applyFill="1" applyAlignment="1">
      <alignment horizontal="left"/>
    </xf>
    <xf numFmtId="0" fontId="10" fillId="0" borderId="0" xfId="0" applyFont="1" applyAlignment="1"/>
    <xf numFmtId="0" fontId="21" fillId="0" borderId="0" xfId="0" applyFont="1" applyAlignment="1"/>
    <xf numFmtId="0" fontId="10" fillId="0" borderId="0" xfId="0" applyFont="1" applyAlignment="1">
      <alignment horizontal="right"/>
    </xf>
    <xf numFmtId="172" fontId="6" fillId="0" borderId="0" xfId="0" applyNumberFormat="1" applyFont="1"/>
    <xf numFmtId="0" fontId="10" fillId="0" borderId="0" xfId="0" applyFont="1" applyAlignment="1">
      <alignment horizontal="right"/>
    </xf>
    <xf numFmtId="0" fontId="1" fillId="0" borderId="0" xfId="0" applyFont="1" applyAlignment="1">
      <alignment vertical="top"/>
    </xf>
    <xf numFmtId="164" fontId="1" fillId="0" borderId="0" xfId="0" applyNumberFormat="1" applyFont="1" applyAlignment="1">
      <alignment vertical="top"/>
    </xf>
    <xf numFmtId="164" fontId="1" fillId="0" borderId="0" xfId="0" applyNumberFormat="1" applyFont="1" applyAlignment="1">
      <alignment vertical="top"/>
    </xf>
    <xf numFmtId="3" fontId="30" fillId="0" borderId="3" xfId="0" applyNumberFormat="1" applyFont="1" applyBorder="1" applyAlignment="1"/>
    <xf numFmtId="0" fontId="2" fillId="0" borderId="0" xfId="0" applyFont="1"/>
    <xf numFmtId="0" fontId="1" fillId="0" borderId="1" xfId="0" applyFont="1" applyBorder="1" applyAlignment="1">
      <alignment vertical="top"/>
    </xf>
    <xf numFmtId="164" fontId="2" fillId="0" borderId="0" xfId="0" applyNumberFormat="1" applyFont="1" applyAlignment="1">
      <alignment horizontal="left" vertical="top"/>
    </xf>
    <xf numFmtId="0" fontId="4" fillId="0" borderId="0" xfId="0" applyFont="1" applyAlignment="1">
      <alignment horizontal="left" vertical="top"/>
    </xf>
    <xf numFmtId="164" fontId="3" fillId="0" borderId="0" xfId="0" applyNumberFormat="1" applyFont="1" applyAlignment="1">
      <alignment horizontal="left" vertical="top"/>
    </xf>
    <xf numFmtId="0" fontId="1" fillId="9" borderId="1" xfId="0" applyFont="1" applyFill="1" applyBorder="1" applyAlignment="1">
      <alignment vertical="top" wrapText="1"/>
    </xf>
    <xf numFmtId="0" fontId="1" fillId="5" borderId="1" xfId="0" applyFont="1" applyFill="1" applyBorder="1" applyAlignment="1">
      <alignment vertical="top"/>
    </xf>
    <xf numFmtId="0" fontId="1" fillId="10" borderId="1" xfId="0" applyFont="1" applyFill="1" applyBorder="1" applyAlignment="1">
      <alignment vertical="top" wrapText="1"/>
    </xf>
    <xf numFmtId="0" fontId="1" fillId="11" borderId="1" xfId="0" applyFont="1" applyFill="1" applyBorder="1" applyAlignment="1">
      <alignment vertical="top" wrapText="1"/>
    </xf>
    <xf numFmtId="1" fontId="1" fillId="0" borderId="0" xfId="0" applyNumberFormat="1" applyFont="1" applyAlignment="1">
      <alignment vertical="top"/>
    </xf>
    <xf numFmtId="2" fontId="1" fillId="0" borderId="0" xfId="0" applyNumberFormat="1" applyFont="1" applyAlignment="1">
      <alignment vertical="top"/>
    </xf>
    <xf numFmtId="2" fontId="1" fillId="0" borderId="0" xfId="0" applyNumberFormat="1" applyFont="1" applyAlignment="1">
      <alignment vertical="top"/>
    </xf>
    <xf numFmtId="164" fontId="1" fillId="9" borderId="1" xfId="0" applyNumberFormat="1" applyFont="1" applyFill="1" applyBorder="1" applyAlignment="1"/>
    <xf numFmtId="0" fontId="1" fillId="9" borderId="1" xfId="0" applyFont="1" applyFill="1" applyBorder="1" applyAlignment="1">
      <alignment vertical="top"/>
    </xf>
    <xf numFmtId="164" fontId="1" fillId="9" borderId="1" xfId="0" applyNumberFormat="1" applyFont="1" applyFill="1" applyBorder="1" applyAlignment="1">
      <alignment vertical="top"/>
    </xf>
    <xf numFmtId="0" fontId="1" fillId="9" borderId="1" xfId="0" applyFont="1" applyFill="1" applyBorder="1" applyAlignment="1"/>
    <xf numFmtId="0" fontId="1" fillId="9" borderId="1" xfId="0" applyFont="1" applyFill="1" applyBorder="1" applyAlignment="1">
      <alignment vertical="top"/>
    </xf>
    <xf numFmtId="164" fontId="32" fillId="0" borderId="0" xfId="0" applyNumberFormat="1" applyFont="1" applyAlignment="1">
      <alignment horizontal="right"/>
    </xf>
    <xf numFmtId="0" fontId="33" fillId="0" borderId="0" xfId="0" applyFont="1" applyAlignment="1">
      <alignment horizontal="right"/>
    </xf>
    <xf numFmtId="0" fontId="1" fillId="10" borderId="1" xfId="0" applyFont="1" applyFill="1" applyBorder="1" applyAlignment="1">
      <alignment vertical="top"/>
    </xf>
    <xf numFmtId="0" fontId="1" fillId="10" borderId="1" xfId="0" applyFont="1" applyFill="1" applyBorder="1" applyAlignment="1"/>
    <xf numFmtId="164" fontId="34" fillId="0" borderId="0" xfId="0" applyNumberFormat="1" applyFont="1" applyAlignment="1">
      <alignment horizontal="right"/>
    </xf>
    <xf numFmtId="0" fontId="1" fillId="10" borderId="1" xfId="0" applyFont="1" applyFill="1" applyBorder="1" applyAlignment="1">
      <alignment vertical="top"/>
    </xf>
    <xf numFmtId="0" fontId="1" fillId="10" borderId="1" xfId="0" applyFont="1" applyFill="1" applyBorder="1" applyAlignment="1"/>
    <xf numFmtId="164" fontId="35" fillId="0" borderId="0" xfId="0" applyNumberFormat="1" applyFont="1" applyAlignment="1">
      <alignment horizontal="right"/>
    </xf>
    <xf numFmtId="164" fontId="1" fillId="11" borderId="1" xfId="0" applyNumberFormat="1" applyFont="1" applyFill="1" applyBorder="1" applyAlignment="1">
      <alignment vertical="top"/>
    </xf>
    <xf numFmtId="0" fontId="1" fillId="11" borderId="1" xfId="0" applyFont="1" applyFill="1" applyBorder="1" applyAlignment="1"/>
    <xf numFmtId="164" fontId="1" fillId="11" borderId="1" xfId="0" applyNumberFormat="1" applyFont="1" applyFill="1" applyBorder="1" applyAlignment="1">
      <alignment vertical="top"/>
    </xf>
    <xf numFmtId="0" fontId="1" fillId="11" borderId="1" xfId="0" applyFont="1" applyFill="1" applyBorder="1" applyAlignment="1">
      <alignment vertical="top"/>
    </xf>
    <xf numFmtId="164" fontId="36" fillId="0" borderId="0" xfId="0" applyNumberFormat="1" applyFont="1" applyAlignment="1"/>
    <xf numFmtId="164" fontId="1" fillId="11" borderId="1" xfId="0" applyNumberFormat="1" applyFont="1" applyFill="1" applyBorder="1" applyAlignment="1"/>
    <xf numFmtId="1" fontId="1" fillId="0" borderId="0" xfId="0" applyNumberFormat="1" applyFont="1" applyAlignment="1">
      <alignment vertical="top"/>
    </xf>
    <xf numFmtId="164" fontId="10" fillId="0" borderId="0" xfId="0" applyNumberFormat="1" applyFont="1" applyAlignment="1"/>
    <xf numFmtId="0" fontId="1" fillId="9" borderId="1" xfId="0" applyFont="1" applyFill="1" applyBorder="1" applyAlignment="1"/>
    <xf numFmtId="164" fontId="34" fillId="0" borderId="0" xfId="0" applyNumberFormat="1" applyFont="1" applyAlignment="1">
      <alignment horizontal="right"/>
    </xf>
    <xf numFmtId="0" fontId="1" fillId="11" borderId="1" xfId="0" applyFont="1" applyFill="1" applyBorder="1" applyAlignment="1"/>
    <xf numFmtId="0" fontId="1" fillId="11" borderId="1" xfId="0" applyFont="1" applyFill="1" applyBorder="1" applyAlignment="1">
      <alignment vertical="top"/>
    </xf>
    <xf numFmtId="0" fontId="1" fillId="0" borderId="0" xfId="0" applyFont="1" applyAlignment="1">
      <alignment horizontal="right" vertical="top"/>
    </xf>
    <xf numFmtId="0" fontId="1" fillId="5" borderId="1" xfId="0" applyFont="1" applyFill="1" applyBorder="1" applyAlignment="1"/>
    <xf numFmtId="164" fontId="37" fillId="0" borderId="0" xfId="0" applyNumberFormat="1" applyFont="1" applyAlignment="1">
      <alignment horizontal="right" vertical="top" wrapText="1"/>
    </xf>
    <xf numFmtId="2" fontId="1" fillId="0" borderId="0" xfId="0" applyNumberFormat="1" applyFont="1" applyAlignment="1"/>
    <xf numFmtId="164" fontId="1" fillId="10" borderId="1" xfId="0" applyNumberFormat="1" applyFont="1" applyFill="1" applyBorder="1" applyAlignment="1"/>
    <xf numFmtId="164" fontId="3" fillId="11" borderId="1" xfId="0" applyNumberFormat="1" applyFont="1" applyFill="1" applyBorder="1" applyAlignment="1"/>
    <xf numFmtId="0" fontId="3" fillId="0" borderId="0" xfId="0" applyFont="1" applyAlignment="1">
      <alignment horizontal="right" vertical="top"/>
    </xf>
    <xf numFmtId="1" fontId="3" fillId="0" borderId="0" xfId="0" applyNumberFormat="1" applyFont="1" applyAlignment="1">
      <alignment horizontal="right" vertical="top" wrapText="1"/>
    </xf>
    <xf numFmtId="1" fontId="1" fillId="0" borderId="0" xfId="0" applyNumberFormat="1" applyFont="1" applyAlignment="1">
      <alignment horizontal="right" vertical="top" wrapText="1"/>
    </xf>
    <xf numFmtId="1" fontId="1" fillId="0" borderId="0" xfId="0" applyNumberFormat="1" applyFont="1" applyAlignment="1">
      <alignment horizontal="right" vertical="top"/>
    </xf>
    <xf numFmtId="164" fontId="3" fillId="0" borderId="0" xfId="0" applyNumberFormat="1" applyFont="1" applyAlignment="1">
      <alignment horizontal="right" vertical="top" wrapText="1"/>
    </xf>
    <xf numFmtId="0" fontId="38" fillId="0" borderId="0" xfId="0" applyFont="1" applyAlignment="1"/>
    <xf numFmtId="0" fontId="38" fillId="5" borderId="1" xfId="0" applyFont="1" applyFill="1" applyBorder="1" applyAlignment="1"/>
    <xf numFmtId="164" fontId="38" fillId="0" borderId="0" xfId="0" applyNumberFormat="1" applyFont="1" applyAlignment="1"/>
    <xf numFmtId="3" fontId="6" fillId="0" borderId="0" xfId="0" applyNumberFormat="1" applyFont="1" applyAlignment="1"/>
    <xf numFmtId="3" fontId="39" fillId="0" borderId="0" xfId="0" applyNumberFormat="1" applyFont="1" applyAlignment="1"/>
    <xf numFmtId="3" fontId="38" fillId="0" borderId="0" xfId="0" applyNumberFormat="1" applyFont="1" applyAlignment="1"/>
    <xf numFmtId="164" fontId="40" fillId="0" borderId="0" xfId="0" applyNumberFormat="1" applyFont="1" applyAlignment="1">
      <alignment horizontal="right" vertical="top"/>
    </xf>
    <xf numFmtId="0" fontId="3" fillId="0" borderId="0" xfId="0" applyFont="1" applyAlignment="1">
      <alignment vertical="top" wrapText="1"/>
    </xf>
    <xf numFmtId="168" fontId="3" fillId="0" borderId="0" xfId="0" applyNumberFormat="1" applyFont="1" applyAlignment="1">
      <alignment horizontal="right" vertical="top" wrapText="1"/>
    </xf>
    <xf numFmtId="0" fontId="1" fillId="0" borderId="0" xfId="0" applyFont="1" applyAlignment="1">
      <alignment horizontal="right" vertical="top" wrapText="1"/>
    </xf>
    <xf numFmtId="0" fontId="37" fillId="0" borderId="0" xfId="0" applyFont="1" applyAlignment="1">
      <alignment horizontal="right" vertical="top" wrapText="1"/>
    </xf>
    <xf numFmtId="3" fontId="3" fillId="0" borderId="0" xfId="0" applyNumberFormat="1" applyFont="1" applyAlignment="1">
      <alignment horizontal="right" vertical="top" wrapText="1"/>
    </xf>
    <xf numFmtId="164" fontId="4" fillId="0" borderId="0" xfId="0" applyNumberFormat="1" applyFont="1" applyAlignment="1">
      <alignment horizontal="right" vertical="top" wrapText="1"/>
    </xf>
    <xf numFmtId="0" fontId="25" fillId="0" borderId="0" xfId="0" applyFont="1" applyAlignment="1">
      <alignment horizontal="right"/>
    </xf>
    <xf numFmtId="0" fontId="3" fillId="0" borderId="0" xfId="0" applyFont="1" applyAlignment="1">
      <alignment horizontal="right" vertical="top" wrapText="1"/>
    </xf>
    <xf numFmtId="0" fontId="4" fillId="0" borderId="0" xfId="0" applyFont="1" applyAlignment="1">
      <alignment vertical="top" wrapText="1"/>
    </xf>
    <xf numFmtId="0" fontId="3" fillId="0" borderId="0" xfId="0" applyFont="1" applyAlignment="1">
      <alignment horizontal="right"/>
    </xf>
    <xf numFmtId="1" fontId="1" fillId="0" borderId="0" xfId="0" applyNumberFormat="1" applyFont="1" applyAlignment="1">
      <alignment horizontal="right"/>
    </xf>
    <xf numFmtId="0" fontId="21" fillId="0" borderId="19" xfId="0" applyFont="1" applyBorder="1" applyAlignment="1"/>
    <xf numFmtId="0" fontId="41" fillId="0" borderId="19" xfId="0" applyFont="1" applyBorder="1" applyAlignment="1"/>
    <xf numFmtId="0" fontId="41" fillId="0" borderId="0" xfId="0" applyFont="1" applyAlignment="1">
      <alignment horizontal="right"/>
    </xf>
    <xf numFmtId="0" fontId="21" fillId="0" borderId="0" xfId="0" applyFont="1" applyAlignment="1">
      <alignment horizontal="right"/>
    </xf>
    <xf numFmtId="168" fontId="21" fillId="0" borderId="0" xfId="0" applyNumberFormat="1" applyFont="1" applyAlignment="1">
      <alignment horizontal="right"/>
    </xf>
    <xf numFmtId="3" fontId="21" fillId="0" borderId="0" xfId="0" applyNumberFormat="1" applyFont="1" applyAlignment="1">
      <alignment horizontal="right"/>
    </xf>
    <xf numFmtId="0" fontId="21" fillId="0" borderId="0" xfId="0" applyFont="1" applyAlignment="1"/>
    <xf numFmtId="3" fontId="21" fillId="0" borderId="0" xfId="0" applyNumberFormat="1" applyFont="1" applyAlignment="1"/>
    <xf numFmtId="168" fontId="21" fillId="0" borderId="0" xfId="0" applyNumberFormat="1" applyFont="1" applyAlignment="1"/>
    <xf numFmtId="164" fontId="21" fillId="0" borderId="0" xfId="0" applyNumberFormat="1" applyFont="1" applyAlignment="1">
      <alignment horizontal="right"/>
    </xf>
    <xf numFmtId="164" fontId="21" fillId="0" borderId="0" xfId="0" applyNumberFormat="1" applyFont="1" applyAlignment="1"/>
    <xf numFmtId="4" fontId="21" fillId="0" borderId="0" xfId="0" applyNumberFormat="1" applyFont="1" applyAlignment="1">
      <alignment horizontal="right"/>
    </xf>
    <xf numFmtId="0" fontId="21" fillId="0" borderId="19" xfId="0" applyFont="1" applyBorder="1" applyAlignment="1"/>
    <xf numFmtId="168" fontId="21" fillId="0" borderId="19" xfId="0" applyNumberFormat="1" applyFont="1" applyBorder="1" applyAlignment="1"/>
    <xf numFmtId="164" fontId="21" fillId="0" borderId="19" xfId="0" applyNumberFormat="1" applyFont="1" applyBorder="1" applyAlignment="1"/>
    <xf numFmtId="3" fontId="21" fillId="0" borderId="19" xfId="0" applyNumberFormat="1" applyFont="1" applyBorder="1" applyAlignment="1"/>
    <xf numFmtId="4" fontId="21" fillId="0" borderId="19" xfId="0" applyNumberFormat="1" applyFont="1" applyBorder="1" applyAlignment="1"/>
    <xf numFmtId="2" fontId="21" fillId="0" borderId="19" xfId="0" applyNumberFormat="1" applyFont="1" applyBorder="1" applyAlignment="1"/>
    <xf numFmtId="168" fontId="10" fillId="0" borderId="0" xfId="0" applyNumberFormat="1" applyFont="1" applyAlignment="1"/>
    <xf numFmtId="4" fontId="21" fillId="0" borderId="0" xfId="0" applyNumberFormat="1" applyFont="1" applyAlignment="1"/>
    <xf numFmtId="0" fontId="0" fillId="0" borderId="0" xfId="0" applyFont="1" applyAlignment="1"/>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top" wrapText="1"/>
    </xf>
    <xf numFmtId="164" fontId="1" fillId="0" borderId="0" xfId="0" applyNumberFormat="1" applyFont="1" applyAlignment="1">
      <alignment horizontal="center" vertical="top" wrapText="1"/>
    </xf>
    <xf numFmtId="0" fontId="42" fillId="0" borderId="0" xfId="0" applyFont="1" applyAlignment="1"/>
    <xf numFmtId="0" fontId="42" fillId="0" borderId="0" xfId="0" applyFont="1" applyAlignment="1">
      <alignment horizontal="right"/>
    </xf>
    <xf numFmtId="164" fontId="42" fillId="0" borderId="0" xfId="0" applyNumberFormat="1" applyFont="1" applyAlignment="1">
      <alignment horizontal="right"/>
    </xf>
    <xf numFmtId="2" fontId="42" fillId="0" borderId="0" xfId="0" applyNumberFormat="1" applyFont="1" applyAlignment="1">
      <alignment horizontal="right"/>
    </xf>
    <xf numFmtId="1" fontId="42" fillId="0" borderId="0" xfId="0" applyNumberFormat="1" applyFont="1" applyAlignment="1">
      <alignment horizontal="right"/>
    </xf>
    <xf numFmtId="0" fontId="42" fillId="0" borderId="1" xfId="0" applyFont="1" applyBorder="1" applyAlignment="1"/>
    <xf numFmtId="0" fontId="42" fillId="0" borderId="1" xfId="0" applyFont="1" applyBorder="1" applyAlignment="1">
      <alignment horizontal="right"/>
    </xf>
    <xf numFmtId="164" fontId="42" fillId="0" borderId="1" xfId="0" applyNumberFormat="1" applyFont="1" applyBorder="1" applyAlignment="1">
      <alignment horizontal="right"/>
    </xf>
    <xf numFmtId="1" fontId="42" fillId="0" borderId="1" xfId="0" applyNumberFormat="1" applyFont="1" applyBorder="1" applyAlignment="1">
      <alignment horizontal="right"/>
    </xf>
    <xf numFmtId="0" fontId="42" fillId="0" borderId="0" xfId="0" applyFont="1" applyAlignment="1"/>
    <xf numFmtId="0" fontId="2" fillId="0" borderId="0" xfId="0" applyFont="1" applyAlignment="1">
      <alignment horizontal="left" vertical="top" wrapText="1"/>
    </xf>
    <xf numFmtId="0" fontId="2" fillId="0" borderId="0" xfId="0" applyFont="1" applyAlignment="1">
      <alignment horizontal="right" vertical="top"/>
    </xf>
    <xf numFmtId="0" fontId="2" fillId="0" borderId="0" xfId="0" applyFont="1" applyAlignment="1">
      <alignment horizontal="right" vertical="top"/>
    </xf>
    <xf numFmtId="0" fontId="2" fillId="0" borderId="0" xfId="0" applyFont="1" applyAlignment="1">
      <alignment vertical="top"/>
    </xf>
    <xf numFmtId="0" fontId="1" fillId="0" borderId="0" xfId="0" applyFont="1"/>
    <xf numFmtId="0" fontId="3" fillId="0" borderId="0" xfId="0" applyFont="1" applyAlignment="1">
      <alignment vertical="top"/>
    </xf>
    <xf numFmtId="164" fontId="3" fillId="0" borderId="0" xfId="0" applyNumberFormat="1" applyFont="1" applyAlignment="1">
      <alignment horizontal="right" vertical="top"/>
    </xf>
    <xf numFmtId="0" fontId="3" fillId="0" borderId="0" xfId="0" applyFont="1" applyAlignment="1"/>
    <xf numFmtId="0" fontId="3" fillId="0" borderId="0" xfId="0" applyFont="1" applyAlignment="1">
      <alignment vertical="top"/>
    </xf>
    <xf numFmtId="164" fontId="3" fillId="0" borderId="0" xfId="0" applyNumberFormat="1" applyFont="1" applyAlignment="1">
      <alignment vertical="top"/>
    </xf>
    <xf numFmtId="0" fontId="18" fillId="0" borderId="0" xfId="0" applyFont="1" applyAlignment="1"/>
    <xf numFmtId="0" fontId="4" fillId="0" borderId="0" xfId="0" applyFont="1" applyAlignment="1">
      <alignment horizontal="left" wrapText="1"/>
    </xf>
    <xf numFmtId="0" fontId="3" fillId="0" borderId="0" xfId="0" applyFont="1" applyAlignment="1">
      <alignment horizontal="right" vertical="top"/>
    </xf>
    <xf numFmtId="0" fontId="2" fillId="0" borderId="0" xfId="0" applyFont="1" applyAlignment="1">
      <alignment horizontal="center" vertical="top" wrapText="1"/>
    </xf>
    <xf numFmtId="0" fontId="2" fillId="0" borderId="0" xfId="0" applyFont="1" applyAlignment="1">
      <alignment horizontal="center" wrapText="1"/>
    </xf>
    <xf numFmtId="0" fontId="4" fillId="4" borderId="1" xfId="0" applyFont="1" applyFill="1" applyBorder="1" applyAlignment="1">
      <alignment horizontal="center" vertical="top"/>
    </xf>
    <xf numFmtId="0" fontId="1" fillId="0" borderId="0" xfId="0" applyFont="1" applyAlignment="1"/>
    <xf numFmtId="0" fontId="3" fillId="0" borderId="0" xfId="0" applyFont="1" applyAlignment="1">
      <alignment horizontal="right" vertical="top"/>
    </xf>
    <xf numFmtId="0" fontId="3" fillId="0" borderId="0" xfId="0" applyFont="1" applyAlignment="1">
      <alignment horizontal="right" vertical="top"/>
    </xf>
    <xf numFmtId="0" fontId="3" fillId="0" borderId="0" xfId="0" applyFont="1" applyAlignment="1"/>
    <xf numFmtId="164" fontId="3" fillId="4" borderId="0" xfId="0" applyNumberFormat="1" applyFont="1" applyFill="1" applyAlignment="1">
      <alignment horizontal="right" vertical="top"/>
    </xf>
    <xf numFmtId="0" fontId="3" fillId="0" borderId="0" xfId="0" applyFont="1" applyAlignment="1">
      <alignment horizontal="right" vertical="top"/>
    </xf>
    <xf numFmtId="164" fontId="1" fillId="0" borderId="0" xfId="0" applyNumberFormat="1" applyFont="1" applyAlignment="1">
      <alignment horizontal="right" vertical="top"/>
    </xf>
    <xf numFmtId="0" fontId="0" fillId="0" borderId="0" xfId="0" applyFont="1" applyAlignment="1"/>
    <xf numFmtId="0" fontId="0" fillId="0" borderId="0" xfId="0" applyFont="1" applyAlignment="1"/>
    <xf numFmtId="0" fontId="2" fillId="0" borderId="0" xfId="0" applyFont="1" applyAlignment="1">
      <alignment vertical="top" wrapText="1"/>
    </xf>
    <xf numFmtId="0" fontId="4" fillId="4" borderId="1" xfId="0" applyFont="1" applyFill="1" applyBorder="1" applyAlignment="1">
      <alignment horizontal="left" vertical="top"/>
    </xf>
    <xf numFmtId="164" fontId="43" fillId="0" borderId="0" xfId="0" applyNumberFormat="1" applyFont="1" applyAlignment="1"/>
    <xf numFmtId="0" fontId="33" fillId="0" borderId="0" xfId="0" applyFont="1" applyAlignment="1"/>
    <xf numFmtId="0" fontId="33" fillId="0" borderId="0" xfId="0" applyFont="1" applyAlignment="1"/>
    <xf numFmtId="164" fontId="34" fillId="0" borderId="0" xfId="0" applyNumberFormat="1" applyFont="1" applyAlignment="1"/>
    <xf numFmtId="165" fontId="34" fillId="0" borderId="0" xfId="0" applyNumberFormat="1" applyFont="1" applyAlignment="1"/>
    <xf numFmtId="164" fontId="34" fillId="0" borderId="0" xfId="0" applyNumberFormat="1" applyFont="1" applyAlignment="1"/>
    <xf numFmtId="164" fontId="1" fillId="0" borderId="0" xfId="0" applyNumberFormat="1" applyFont="1" applyAlignment="1"/>
    <xf numFmtId="164" fontId="1" fillId="4" borderId="1" xfId="0" applyNumberFormat="1" applyFont="1" applyFill="1" applyBorder="1" applyAlignment="1"/>
    <xf numFmtId="166" fontId="34" fillId="0" borderId="0" xfId="0" applyNumberFormat="1" applyFont="1" applyAlignment="1"/>
    <xf numFmtId="0" fontId="44" fillId="0" borderId="0" xfId="0" applyFont="1"/>
    <xf numFmtId="164" fontId="28" fillId="4" borderId="21" xfId="0" applyNumberFormat="1" applyFont="1" applyFill="1" applyBorder="1" applyAlignment="1">
      <alignment vertical="top"/>
    </xf>
    <xf numFmtId="164" fontId="28" fillId="4" borderId="0" xfId="0" applyNumberFormat="1" applyFont="1" applyFill="1" applyAlignment="1">
      <alignment horizontal="right"/>
    </xf>
    <xf numFmtId="164" fontId="1" fillId="0" borderId="0" xfId="0" applyNumberFormat="1" applyFont="1" applyAlignment="1">
      <alignment horizontal="right"/>
    </xf>
    <xf numFmtId="164" fontId="34" fillId="0" borderId="0" xfId="0" applyNumberFormat="1" applyFont="1" applyAlignment="1">
      <alignment vertical="top"/>
    </xf>
    <xf numFmtId="0" fontId="44" fillId="0" borderId="0" xfId="0" applyFont="1" applyAlignment="1">
      <alignment vertical="top"/>
    </xf>
    <xf numFmtId="164" fontId="45" fillId="0" borderId="0" xfId="0" applyNumberFormat="1" applyFont="1" applyAlignment="1"/>
    <xf numFmtId="164" fontId="45" fillId="0" borderId="0" xfId="0" applyNumberFormat="1" applyFont="1" applyAlignment="1"/>
    <xf numFmtId="166" fontId="45" fillId="0" borderId="0" xfId="0" applyNumberFormat="1" applyFont="1" applyAlignment="1"/>
    <xf numFmtId="166" fontId="45" fillId="0" borderId="0" xfId="0" applyNumberFormat="1" applyFont="1" applyAlignment="1"/>
    <xf numFmtId="164" fontId="46" fillId="0" borderId="0" xfId="0" applyNumberFormat="1" applyFont="1" applyAlignment="1"/>
    <xf numFmtId="164" fontId="4" fillId="4" borderId="0" xfId="0" applyNumberFormat="1" applyFont="1" applyFill="1" applyAlignment="1">
      <alignment horizontal="left"/>
    </xf>
    <xf numFmtId="164" fontId="34" fillId="0" borderId="0" xfId="0" applyNumberFormat="1" applyFont="1" applyAlignment="1">
      <alignment vertical="top" wrapText="1"/>
    </xf>
    <xf numFmtId="164" fontId="32" fillId="0" borderId="0" xfId="0" applyNumberFormat="1" applyFont="1" applyAlignment="1"/>
    <xf numFmtId="0" fontId="2" fillId="0" borderId="22" xfId="0" applyFont="1" applyBorder="1" applyAlignment="1">
      <alignment horizontal="right"/>
    </xf>
    <xf numFmtId="0" fontId="2" fillId="0" borderId="23" xfId="0" applyFont="1" applyBorder="1" applyAlignment="1"/>
    <xf numFmtId="164" fontId="1" fillId="0" borderId="20" xfId="0" applyNumberFormat="1" applyFont="1" applyBorder="1" applyAlignment="1"/>
    <xf numFmtId="164" fontId="1" fillId="0" borderId="20" xfId="0" applyNumberFormat="1" applyFont="1" applyBorder="1" applyAlignment="1">
      <alignment horizontal="right"/>
    </xf>
    <xf numFmtId="0" fontId="2" fillId="0" borderId="0" xfId="0" applyFont="1" applyAlignment="1">
      <alignment horizontal="right" vertical="center"/>
    </xf>
    <xf numFmtId="164" fontId="2" fillId="0" borderId="19" xfId="0" applyNumberFormat="1" applyFont="1" applyBorder="1" applyAlignment="1"/>
    <xf numFmtId="0" fontId="2" fillId="0" borderId="19" xfId="0" applyFont="1" applyBorder="1" applyAlignment="1">
      <alignment horizontal="right" vertical="center"/>
    </xf>
    <xf numFmtId="168" fontId="1" fillId="0" borderId="0" xfId="0" applyNumberFormat="1" applyFont="1" applyAlignment="1"/>
    <xf numFmtId="0" fontId="2" fillId="0" borderId="19" xfId="0" applyFont="1" applyBorder="1" applyAlignment="1">
      <alignment horizontal="right"/>
    </xf>
    <xf numFmtId="164" fontId="3" fillId="0" borderId="24" xfId="0" applyNumberFormat="1" applyFont="1" applyBorder="1" applyAlignment="1">
      <alignment horizontal="right" vertical="center"/>
    </xf>
    <xf numFmtId="0" fontId="2" fillId="0" borderId="19" xfId="0" applyFont="1" applyBorder="1" applyAlignment="1">
      <alignment horizontal="center"/>
    </xf>
    <xf numFmtId="164" fontId="1" fillId="0" borderId="6" xfId="0" applyNumberFormat="1" applyFont="1" applyBorder="1" applyAlignment="1"/>
    <xf numFmtId="164" fontId="1" fillId="0" borderId="0" xfId="0" applyNumberFormat="1" applyFont="1" applyAlignment="1">
      <alignment horizontal="left" vertical="center" wrapText="1"/>
    </xf>
    <xf numFmtId="164" fontId="1" fillId="0" borderId="2" xfId="0" applyNumberFormat="1" applyFont="1" applyBorder="1" applyAlignment="1">
      <alignment vertical="center"/>
    </xf>
    <xf numFmtId="164" fontId="1" fillId="0" borderId="22" xfId="0" applyNumberFormat="1" applyFont="1" applyBorder="1" applyAlignment="1"/>
    <xf numFmtId="1" fontId="1" fillId="0" borderId="22" xfId="0" applyNumberFormat="1" applyFont="1" applyBorder="1" applyAlignment="1"/>
    <xf numFmtId="164" fontId="1" fillId="0" borderId="20" xfId="0" applyNumberFormat="1" applyFont="1" applyBorder="1" applyAlignment="1">
      <alignment horizontal="left"/>
    </xf>
    <xf numFmtId="164" fontId="1" fillId="0" borderId="24" xfId="0" applyNumberFormat="1" applyFont="1" applyBorder="1" applyAlignment="1">
      <alignment horizontal="left"/>
    </xf>
    <xf numFmtId="164" fontId="2" fillId="0" borderId="0" xfId="0" applyNumberFormat="1" applyFont="1" applyAlignment="1">
      <alignment horizontal="left"/>
    </xf>
    <xf numFmtId="164" fontId="3" fillId="0" borderId="20" xfId="0" applyNumberFormat="1" applyFont="1" applyBorder="1" applyAlignment="1"/>
    <xf numFmtId="164" fontId="1" fillId="0" borderId="22" xfId="0" applyNumberFormat="1" applyFont="1" applyBorder="1" applyAlignment="1"/>
    <xf numFmtId="4" fontId="1" fillId="0" borderId="20" xfId="0" applyNumberFormat="1" applyFont="1" applyBorder="1" applyAlignment="1"/>
    <xf numFmtId="4" fontId="1" fillId="0" borderId="0" xfId="0" applyNumberFormat="1" applyFont="1" applyAlignment="1">
      <alignment horizontal="right" vertical="center"/>
    </xf>
    <xf numFmtId="4" fontId="1" fillId="0" borderId="0" xfId="0" applyNumberFormat="1" applyFont="1" applyAlignment="1"/>
    <xf numFmtId="4" fontId="3" fillId="0" borderId="24" xfId="0" applyNumberFormat="1" applyFont="1" applyBorder="1" applyAlignment="1">
      <alignment horizontal="right" vertical="center"/>
    </xf>
    <xf numFmtId="0" fontId="1" fillId="0" borderId="22" xfId="0" applyFont="1" applyBorder="1" applyAlignment="1">
      <alignment horizontal="right"/>
    </xf>
    <xf numFmtId="0" fontId="34" fillId="0" borderId="0" xfId="0" applyFont="1" applyAlignment="1">
      <alignment horizontal="right"/>
    </xf>
    <xf numFmtId="164" fontId="1" fillId="0" borderId="0" xfId="0" applyNumberFormat="1" applyFont="1" applyAlignment="1">
      <alignment horizontal="center"/>
    </xf>
    <xf numFmtId="164" fontId="2" fillId="0" borderId="19" xfId="0" applyNumberFormat="1" applyFont="1" applyBorder="1" applyAlignment="1">
      <alignment horizontal="left" vertical="center"/>
    </xf>
    <xf numFmtId="164" fontId="1" fillId="0" borderId="19" xfId="0" applyNumberFormat="1" applyFont="1" applyBorder="1" applyAlignment="1">
      <alignment horizontal="right" vertical="center"/>
    </xf>
    <xf numFmtId="0" fontId="47" fillId="0" borderId="0" xfId="0" applyFont="1" applyAlignment="1"/>
    <xf numFmtId="164" fontId="1" fillId="0" borderId="19" xfId="0" applyNumberFormat="1" applyFont="1" applyBorder="1" applyAlignment="1"/>
    <xf numFmtId="0" fontId="47" fillId="0" borderId="0" xfId="0" applyFont="1" applyAlignment="1">
      <alignment horizontal="center"/>
    </xf>
    <xf numFmtId="164" fontId="1" fillId="0" borderId="19" xfId="0" applyNumberFormat="1" applyFont="1" applyBorder="1" applyAlignment="1">
      <alignment horizontal="center"/>
    </xf>
    <xf numFmtId="0" fontId="8" fillId="0" borderId="0" xfId="0" applyFont="1" applyAlignment="1">
      <alignment horizontal="center"/>
    </xf>
    <xf numFmtId="164" fontId="48" fillId="0" borderId="19" xfId="0" applyNumberFormat="1" applyFont="1" applyBorder="1" applyAlignment="1"/>
    <xf numFmtId="0" fontId="49" fillId="0" borderId="0" xfId="0" applyFont="1" applyAlignment="1">
      <alignment horizontal="center"/>
    </xf>
    <xf numFmtId="164" fontId="50" fillId="0" borderId="0" xfId="0" applyNumberFormat="1" applyFont="1" applyAlignment="1">
      <alignment horizontal="left" vertical="center"/>
    </xf>
    <xf numFmtId="164" fontId="50" fillId="0" borderId="0" xfId="0" applyNumberFormat="1" applyFont="1" applyAlignment="1">
      <alignment vertical="center"/>
    </xf>
    <xf numFmtId="3" fontId="50" fillId="0" borderId="0" xfId="0" applyNumberFormat="1" applyFont="1" applyAlignment="1">
      <alignment vertical="top"/>
    </xf>
    <xf numFmtId="166" fontId="1" fillId="0" borderId="0" xfId="0" applyNumberFormat="1" applyFont="1" applyAlignment="1"/>
    <xf numFmtId="1" fontId="3" fillId="0" borderId="0" xfId="0" applyNumberFormat="1" applyFont="1" applyAlignment="1">
      <alignment horizontal="center" vertical="top"/>
    </xf>
    <xf numFmtId="3" fontId="50" fillId="0" borderId="2" xfId="0" applyNumberFormat="1" applyFont="1" applyBorder="1" applyAlignment="1">
      <alignment vertical="center"/>
    </xf>
    <xf numFmtId="164" fontId="33" fillId="0" borderId="0" xfId="0" applyNumberFormat="1" applyFont="1" applyAlignment="1"/>
    <xf numFmtId="1" fontId="3" fillId="0" borderId="0" xfId="0" applyNumberFormat="1" applyFont="1" applyAlignment="1">
      <alignment horizontal="center"/>
    </xf>
    <xf numFmtId="0" fontId="4" fillId="0" borderId="0" xfId="0" applyFont="1" applyAlignment="1">
      <alignment horizontal="center"/>
    </xf>
    <xf numFmtId="164" fontId="1" fillId="12" borderId="0" xfId="0" applyNumberFormat="1" applyFont="1" applyFill="1" applyAlignment="1">
      <alignment horizontal="left" vertical="center"/>
    </xf>
    <xf numFmtId="0" fontId="33" fillId="0" borderId="0" xfId="0" applyFont="1" applyAlignment="1">
      <alignment horizontal="center"/>
    </xf>
    <xf numFmtId="164" fontId="1" fillId="12" borderId="0" xfId="0" applyNumberFormat="1" applyFont="1" applyFill="1" applyAlignment="1">
      <alignment horizontal="right" vertical="top"/>
    </xf>
    <xf numFmtId="0" fontId="3" fillId="0" borderId="0" xfId="0" applyFont="1" applyAlignment="1">
      <alignment vertical="center"/>
    </xf>
    <xf numFmtId="164" fontId="3" fillId="12" borderId="0" xfId="0" applyNumberFormat="1" applyFont="1" applyFill="1" applyAlignment="1">
      <alignment horizontal="right" vertical="top"/>
    </xf>
    <xf numFmtId="168" fontId="3" fillId="0" borderId="0" xfId="0" applyNumberFormat="1" applyFont="1" applyAlignment="1">
      <alignment horizontal="right" vertical="top"/>
    </xf>
    <xf numFmtId="4" fontId="3" fillId="0" borderId="0" xfId="0" applyNumberFormat="1" applyFont="1" applyAlignment="1">
      <alignment vertical="top"/>
    </xf>
    <xf numFmtId="164" fontId="1" fillId="12" borderId="0" xfId="0" applyNumberFormat="1" applyFont="1" applyFill="1" applyAlignment="1"/>
    <xf numFmtId="0" fontId="0" fillId="12" borderId="0" xfId="0" applyFont="1" applyFill="1" applyAlignment="1"/>
    <xf numFmtId="0" fontId="6" fillId="12" borderId="0" xfId="0" applyFont="1" applyFill="1"/>
    <xf numFmtId="0" fontId="6" fillId="12" borderId="0" xfId="0" applyFont="1" applyFill="1" applyAlignment="1"/>
    <xf numFmtId="164" fontId="1" fillId="12" borderId="0" xfId="0" applyNumberFormat="1" applyFont="1" applyFill="1" applyAlignment="1"/>
    <xf numFmtId="164" fontId="3" fillId="12" borderId="25" xfId="0" applyNumberFormat="1" applyFont="1" applyFill="1" applyBorder="1" applyAlignment="1">
      <alignment horizontal="right"/>
    </xf>
    <xf numFmtId="164" fontId="3" fillId="12" borderId="26" xfId="0" applyNumberFormat="1" applyFont="1" applyFill="1" applyBorder="1" applyAlignment="1">
      <alignment horizontal="right"/>
    </xf>
    <xf numFmtId="4" fontId="3" fillId="0" borderId="0" xfId="0" applyNumberFormat="1" applyFont="1" applyAlignment="1">
      <alignment horizontal="right" vertical="center"/>
    </xf>
    <xf numFmtId="164" fontId="3" fillId="12" borderId="27" xfId="0" applyNumberFormat="1" applyFont="1" applyFill="1" applyBorder="1" applyAlignment="1">
      <alignment horizontal="right"/>
    </xf>
    <xf numFmtId="4" fontId="2" fillId="0" borderId="0" xfId="0" applyNumberFormat="1" applyFont="1" applyAlignment="1"/>
    <xf numFmtId="4" fontId="4" fillId="0" borderId="0" xfId="0" applyNumberFormat="1" applyFont="1" applyAlignment="1">
      <alignment horizontal="right" vertical="center"/>
    </xf>
    <xf numFmtId="0" fontId="4" fillId="0" borderId="0" xfId="0" applyFont="1" applyAlignment="1">
      <alignment horizontal="right" vertical="center"/>
    </xf>
    <xf numFmtId="2" fontId="3" fillId="0" borderId="0" xfId="0" applyNumberFormat="1" applyFont="1" applyAlignment="1">
      <alignment horizontal="right" vertical="center"/>
    </xf>
    <xf numFmtId="174" fontId="1" fillId="0" borderId="0" xfId="0" applyNumberFormat="1" applyFont="1" applyAlignment="1"/>
    <xf numFmtId="1" fontId="2" fillId="0" borderId="0" xfId="0" applyNumberFormat="1" applyFont="1" applyAlignment="1"/>
    <xf numFmtId="168" fontId="3" fillId="0" borderId="0" xfId="0" applyNumberFormat="1" applyFont="1" applyAlignment="1">
      <alignment horizontal="right" vertical="center"/>
    </xf>
    <xf numFmtId="164" fontId="2" fillId="0" borderId="19" xfId="0" applyNumberFormat="1" applyFont="1" applyBorder="1" applyAlignment="1">
      <alignment horizontal="right" vertical="center"/>
    </xf>
    <xf numFmtId="164" fontId="3" fillId="0" borderId="0" xfId="0" applyNumberFormat="1" applyFont="1" applyAlignment="1">
      <alignment horizontal="center"/>
    </xf>
    <xf numFmtId="164" fontId="2" fillId="0" borderId="28" xfId="0" applyNumberFormat="1" applyFont="1" applyBorder="1" applyAlignment="1">
      <alignment horizontal="left" vertical="center"/>
    </xf>
    <xf numFmtId="164" fontId="1" fillId="4" borderId="1" xfId="0" applyNumberFormat="1" applyFont="1" applyFill="1" applyBorder="1" applyAlignment="1">
      <alignment horizontal="left"/>
    </xf>
    <xf numFmtId="164" fontId="3" fillId="4" borderId="1" xfId="0" applyNumberFormat="1" applyFont="1" applyFill="1" applyBorder="1" applyAlignment="1"/>
    <xf numFmtId="164" fontId="2" fillId="0" borderId="29" xfId="0" applyNumberFormat="1" applyFont="1" applyBorder="1" applyAlignment="1">
      <alignment horizontal="left" vertical="center"/>
    </xf>
    <xf numFmtId="164" fontId="2" fillId="0" borderId="19" xfId="0" applyNumberFormat="1" applyFont="1" applyBorder="1" applyAlignment="1">
      <alignment horizontal="center" vertical="center"/>
    </xf>
    <xf numFmtId="164" fontId="31" fillId="0" borderId="19" xfId="0" applyNumberFormat="1" applyFont="1" applyBorder="1" applyAlignment="1">
      <alignment horizontal="right" vertical="center"/>
    </xf>
    <xf numFmtId="0" fontId="2" fillId="0" borderId="0" xfId="0" applyFont="1" applyAlignment="1">
      <alignment horizontal="left" vertical="top"/>
    </xf>
    <xf numFmtId="164" fontId="1" fillId="0" borderId="0" xfId="0" applyNumberFormat="1" applyFont="1" applyAlignment="1">
      <alignment horizontal="left" vertical="top"/>
    </xf>
    <xf numFmtId="4" fontId="3" fillId="4" borderId="1" xfId="0" applyNumberFormat="1" applyFont="1" applyFill="1" applyBorder="1" applyAlignment="1">
      <alignment horizontal="right" vertical="top"/>
    </xf>
    <xf numFmtId="164" fontId="1" fillId="0" borderId="0" xfId="0" applyNumberFormat="1" applyFont="1" applyAlignment="1">
      <alignment horizontal="left" vertical="top"/>
    </xf>
    <xf numFmtId="0" fontId="2" fillId="0" borderId="0" xfId="0" applyFont="1" applyAlignment="1">
      <alignment horizontal="right" vertical="center"/>
    </xf>
    <xf numFmtId="164" fontId="2" fillId="0" borderId="0" xfId="0" applyNumberFormat="1" applyFont="1" applyAlignment="1">
      <alignment horizontal="center" vertical="top"/>
    </xf>
    <xf numFmtId="164" fontId="2" fillId="0" borderId="0" xfId="0" applyNumberFormat="1" applyFont="1" applyAlignment="1">
      <alignment horizontal="center" vertical="center"/>
    </xf>
    <xf numFmtId="164" fontId="2" fillId="0" borderId="0" xfId="0" applyNumberFormat="1" applyFont="1" applyAlignment="1">
      <alignment horizontal="right" vertical="center"/>
    </xf>
    <xf numFmtId="164" fontId="2" fillId="0" borderId="0" xfId="0" applyNumberFormat="1" applyFont="1" applyAlignment="1">
      <alignment horizontal="right" vertical="center"/>
    </xf>
    <xf numFmtId="164" fontId="2" fillId="0" borderId="0" xfId="0" applyNumberFormat="1" applyFont="1" applyAlignment="1">
      <alignment horizontal="center"/>
    </xf>
    <xf numFmtId="164" fontId="2" fillId="0" borderId="30" xfId="0" applyNumberFormat="1" applyFont="1" applyBorder="1" applyAlignment="1">
      <alignment horizontal="left" vertical="center"/>
    </xf>
    <xf numFmtId="164" fontId="1" fillId="0" borderId="30" xfId="0" applyNumberFormat="1" applyFont="1" applyBorder="1" applyAlignment="1"/>
    <xf numFmtId="164" fontId="1" fillId="0" borderId="30" xfId="0" applyNumberFormat="1" applyFont="1" applyBorder="1" applyAlignment="1">
      <alignment horizontal="center"/>
    </xf>
    <xf numFmtId="164" fontId="2" fillId="0" borderId="31" xfId="0" applyNumberFormat="1" applyFont="1" applyBorder="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2" fillId="0" borderId="20" xfId="0" applyFont="1" applyBorder="1" applyAlignment="1">
      <alignment horizontal="right"/>
    </xf>
    <xf numFmtId="0" fontId="2" fillId="0" borderId="20" xfId="0" applyFont="1" applyBorder="1" applyAlignment="1">
      <alignment horizontal="center"/>
    </xf>
    <xf numFmtId="0" fontId="1" fillId="0" borderId="20" xfId="0" applyFont="1" applyBorder="1" applyAlignment="1">
      <alignment horizontal="right"/>
    </xf>
    <xf numFmtId="164" fontId="1" fillId="0" borderId="0" xfId="0" applyNumberFormat="1" applyFont="1" applyAlignment="1">
      <alignment vertical="center" wrapText="1"/>
    </xf>
    <xf numFmtId="164" fontId="1" fillId="0" borderId="0" xfId="0" applyNumberFormat="1" applyFont="1" applyAlignment="1">
      <alignment vertical="center"/>
    </xf>
    <xf numFmtId="164" fontId="1" fillId="0" borderId="0" xfId="0" applyNumberFormat="1" applyFont="1" applyAlignment="1">
      <alignment horizontal="center" vertical="center"/>
    </xf>
    <xf numFmtId="164" fontId="1" fillId="0" borderId="0" xfId="0" applyNumberFormat="1" applyFont="1" applyAlignment="1">
      <alignment vertical="center"/>
    </xf>
    <xf numFmtId="164" fontId="1" fillId="0" borderId="30" xfId="0" applyNumberFormat="1" applyFont="1" applyBorder="1" applyAlignment="1"/>
    <xf numFmtId="164" fontId="2" fillId="0" borderId="22" xfId="0" applyNumberFormat="1" applyFont="1" applyBorder="1" applyAlignment="1">
      <alignment horizontal="left" vertical="center"/>
    </xf>
    <xf numFmtId="164" fontId="1" fillId="0" borderId="22" xfId="0" applyNumberFormat="1" applyFont="1" applyBorder="1" applyAlignment="1">
      <alignment horizontal="center"/>
    </xf>
    <xf numFmtId="164" fontId="48" fillId="0" borderId="0" xfId="0" applyNumberFormat="1" applyFont="1" applyAlignment="1"/>
    <xf numFmtId="164" fontId="1" fillId="0" borderId="31" xfId="0" applyNumberFormat="1" applyFont="1" applyBorder="1" applyAlignment="1">
      <alignment horizontal="left" vertical="center"/>
    </xf>
    <xf numFmtId="164" fontId="5" fillId="0" borderId="31" xfId="0" applyNumberFormat="1" applyFont="1" applyBorder="1" applyAlignment="1">
      <alignment horizontal="center"/>
    </xf>
    <xf numFmtId="164" fontId="1" fillId="0" borderId="31" xfId="0" applyNumberFormat="1" applyFont="1" applyBorder="1" applyAlignment="1"/>
    <xf numFmtId="164" fontId="1" fillId="0" borderId="31" xfId="0" applyNumberFormat="1" applyFont="1" applyBorder="1" applyAlignment="1">
      <alignment horizontal="center"/>
    </xf>
    <xf numFmtId="164" fontId="1" fillId="0" borderId="0" xfId="0" applyNumberFormat="1" applyFont="1" applyAlignment="1">
      <alignment horizontal="center" wrapText="1"/>
    </xf>
    <xf numFmtId="0" fontId="3" fillId="4" borderId="1" xfId="0" applyFont="1" applyFill="1" applyBorder="1" applyAlignment="1">
      <alignment horizontal="right" vertical="top"/>
    </xf>
    <xf numFmtId="0" fontId="1" fillId="0" borderId="0" xfId="0" applyFont="1" applyAlignment="1">
      <alignment horizontal="left" vertical="top"/>
    </xf>
    <xf numFmtId="164" fontId="1" fillId="0" borderId="28" xfId="0" applyNumberFormat="1" applyFont="1" applyBorder="1" applyAlignment="1">
      <alignment horizontal="left" vertical="center" wrapText="1"/>
    </xf>
    <xf numFmtId="164" fontId="3" fillId="0" borderId="19" xfId="0" applyNumberFormat="1" applyFont="1" applyBorder="1" applyAlignment="1">
      <alignment horizontal="right" vertical="center"/>
    </xf>
    <xf numFmtId="164" fontId="3" fillId="0" borderId="19" xfId="0" applyNumberFormat="1" applyFont="1" applyBorder="1" applyAlignment="1"/>
    <xf numFmtId="164" fontId="2" fillId="0" borderId="0" xfId="0" applyNumberFormat="1" applyFont="1" applyAlignment="1">
      <alignment horizontal="right" vertical="center" wrapText="1"/>
    </xf>
    <xf numFmtId="164" fontId="2" fillId="0" borderId="0" xfId="0" applyNumberFormat="1" applyFont="1" applyAlignment="1">
      <alignment horizontal="left" vertical="center" wrapText="1"/>
    </xf>
    <xf numFmtId="0" fontId="3" fillId="0" borderId="0" xfId="0" applyFont="1" applyAlignment="1">
      <alignment horizontal="center"/>
    </xf>
    <xf numFmtId="164" fontId="2" fillId="0" borderId="0" xfId="0" applyNumberFormat="1" applyFont="1" applyAlignment="1">
      <alignment horizontal="right" vertical="top"/>
    </xf>
    <xf numFmtId="165" fontId="1" fillId="0" borderId="0" xfId="0" applyNumberFormat="1" applyFont="1" applyAlignment="1">
      <alignment horizontal="right" vertical="top"/>
    </xf>
    <xf numFmtId="172" fontId="1" fillId="0" borderId="0" xfId="0" applyNumberFormat="1" applyFont="1" applyAlignment="1">
      <alignment horizontal="right" vertical="top"/>
    </xf>
    <xf numFmtId="164" fontId="51" fillId="0" borderId="0" xfId="0" applyNumberFormat="1" applyFont="1" applyAlignment="1"/>
    <xf numFmtId="164" fontId="51" fillId="0" borderId="0" xfId="0" applyNumberFormat="1" applyFont="1" applyAlignment="1">
      <alignment horizontal="right"/>
    </xf>
    <xf numFmtId="2" fontId="51" fillId="0" borderId="0" xfId="0" applyNumberFormat="1" applyFont="1" applyAlignment="1"/>
    <xf numFmtId="164" fontId="52" fillId="0" borderId="0" xfId="0" applyNumberFormat="1" applyFont="1" applyAlignment="1"/>
    <xf numFmtId="164" fontId="52" fillId="0" borderId="0" xfId="0" applyNumberFormat="1" applyFont="1" applyAlignment="1"/>
    <xf numFmtId="164" fontId="51" fillId="0" borderId="0" xfId="0" applyNumberFormat="1" applyFont="1" applyAlignment="1"/>
    <xf numFmtId="0" fontId="42" fillId="0" borderId="0" xfId="0" applyFont="1" applyAlignment="1"/>
    <xf numFmtId="0" fontId="54" fillId="0" borderId="0" xfId="0" applyFont="1" applyAlignment="1">
      <alignment horizontal="right" vertical="top" wrapText="1"/>
    </xf>
    <xf numFmtId="0" fontId="54" fillId="0" borderId="0" xfId="0" applyFont="1" applyAlignment="1">
      <alignment vertical="top" wrapText="1"/>
    </xf>
    <xf numFmtId="0" fontId="54" fillId="0" borderId="0" xfId="0" applyFont="1" applyAlignment="1"/>
    <xf numFmtId="0" fontId="42" fillId="0" borderId="0" xfId="0" applyFont="1" applyAlignment="1"/>
    <xf numFmtId="0" fontId="42" fillId="0" borderId="0" xfId="0" applyFont="1" applyAlignment="1">
      <alignment horizontal="right"/>
    </xf>
    <xf numFmtId="4" fontId="42" fillId="0" borderId="0" xfId="0" applyNumberFormat="1" applyFont="1" applyAlignment="1">
      <alignment horizontal="right"/>
    </xf>
    <xf numFmtId="0" fontId="42" fillId="13" borderId="0" xfId="0" applyFont="1" applyFill="1" applyAlignment="1"/>
    <xf numFmtId="0" fontId="42" fillId="13" borderId="0" xfId="0" applyFont="1" applyFill="1" applyAlignment="1">
      <alignment horizontal="right"/>
    </xf>
    <xf numFmtId="0" fontId="42" fillId="13" borderId="0" xfId="0" applyFont="1" applyFill="1" applyAlignment="1"/>
    <xf numFmtId="4" fontId="42" fillId="13" borderId="0" xfId="0" applyNumberFormat="1" applyFont="1" applyFill="1" applyAlignment="1">
      <alignment horizontal="right"/>
    </xf>
    <xf numFmtId="3" fontId="42" fillId="13" borderId="0" xfId="0" applyNumberFormat="1" applyFont="1" applyFill="1" applyAlignment="1">
      <alignment horizontal="right"/>
    </xf>
    <xf numFmtId="164" fontId="51" fillId="4" borderId="1" xfId="0" applyNumberFormat="1" applyFont="1" applyFill="1" applyBorder="1" applyAlignment="1">
      <alignment horizontal="left"/>
    </xf>
    <xf numFmtId="3" fontId="42" fillId="0" borderId="0" xfId="0" applyNumberFormat="1" applyFont="1" applyAlignment="1">
      <alignment horizontal="right"/>
    </xf>
    <xf numFmtId="164" fontId="55" fillId="0" borderId="0" xfId="0" applyNumberFormat="1" applyFont="1"/>
    <xf numFmtId="164" fontId="51" fillId="4" borderId="0" xfId="0" applyNumberFormat="1" applyFont="1" applyFill="1" applyAlignment="1">
      <alignment horizontal="left"/>
    </xf>
    <xf numFmtId="165" fontId="51" fillId="0" borderId="0" xfId="0" applyNumberFormat="1" applyFont="1" applyAlignment="1"/>
    <xf numFmtId="0" fontId="54" fillId="0" borderId="0" xfId="0" applyFont="1" applyAlignment="1"/>
    <xf numFmtId="0" fontId="54" fillId="0" borderId="0" xfId="0" applyFont="1" applyAlignment="1">
      <alignment horizontal="right"/>
    </xf>
    <xf numFmtId="3" fontId="54" fillId="0" borderId="0" xfId="0" applyNumberFormat="1" applyFont="1" applyAlignment="1">
      <alignment horizontal="right"/>
    </xf>
    <xf numFmtId="0" fontId="2" fillId="0" borderId="0" xfId="0" applyFont="1" applyAlignment="1">
      <alignment vertical="top" wrapText="1"/>
    </xf>
    <xf numFmtId="3" fontId="24" fillId="6" borderId="0" xfId="0" applyNumberFormat="1" applyFont="1" applyFill="1" applyAlignment="1">
      <alignment horizontal="right"/>
    </xf>
    <xf numFmtId="164" fontId="1" fillId="13" borderId="1" xfId="0" applyNumberFormat="1" applyFont="1" applyFill="1" applyBorder="1" applyAlignment="1"/>
    <xf numFmtId="0" fontId="2" fillId="0" borderId="0" xfId="0" applyFont="1" applyAlignment="1">
      <alignment horizontal="left"/>
    </xf>
    <xf numFmtId="2" fontId="2" fillId="0" borderId="0" xfId="0" applyNumberFormat="1" applyFont="1" applyAlignment="1">
      <alignment horizontal="right"/>
    </xf>
    <xf numFmtId="2" fontId="3" fillId="4" borderId="1" xfId="0" applyNumberFormat="1" applyFont="1" applyFill="1" applyBorder="1" applyAlignment="1">
      <alignment horizontal="left"/>
    </xf>
    <xf numFmtId="165" fontId="1" fillId="0" borderId="0" xfId="0" applyNumberFormat="1" applyFont="1" applyAlignment="1"/>
    <xf numFmtId="165" fontId="1" fillId="0" borderId="0" xfId="0" applyNumberFormat="1" applyFont="1" applyAlignment="1"/>
    <xf numFmtId="0" fontId="1" fillId="0" borderId="0" xfId="0" applyFont="1" applyAlignment="1"/>
    <xf numFmtId="0" fontId="54" fillId="0" borderId="0" xfId="0" applyFont="1" applyAlignment="1">
      <alignment horizontal="center"/>
    </xf>
    <xf numFmtId="0" fontId="19" fillId="0" borderId="0" xfId="0" applyFont="1" applyAlignment="1">
      <alignment horizontal="center"/>
    </xf>
    <xf numFmtId="164" fontId="19" fillId="0" borderId="0" xfId="0" applyNumberFormat="1" applyFont="1"/>
    <xf numFmtId="0" fontId="19" fillId="0" borderId="0" xfId="0" applyFont="1" applyAlignment="1">
      <alignment horizontal="center"/>
    </xf>
    <xf numFmtId="0" fontId="56" fillId="4" borderId="0" xfId="0" applyFont="1" applyFill="1" applyAlignment="1"/>
    <xf numFmtId="0" fontId="16" fillId="0" borderId="0" xfId="0" applyFont="1" applyAlignment="1"/>
    <xf numFmtId="164" fontId="2" fillId="4" borderId="1" xfId="0" applyNumberFormat="1" applyFont="1" applyFill="1" applyBorder="1" applyAlignment="1"/>
    <xf numFmtId="1" fontId="2" fillId="0" borderId="0" xfId="0" applyNumberFormat="1" applyFont="1" applyAlignment="1"/>
    <xf numFmtId="0" fontId="1" fillId="0" borderId="0" xfId="0" applyFont="1" applyAlignment="1">
      <alignment horizontal="right" vertical="center"/>
    </xf>
    <xf numFmtId="164" fontId="2" fillId="5" borderId="1" xfId="0" applyNumberFormat="1" applyFont="1" applyFill="1" applyBorder="1" applyAlignment="1"/>
    <xf numFmtId="0" fontId="54" fillId="0" borderId="0" xfId="0" applyFont="1" applyAlignment="1"/>
    <xf numFmtId="0" fontId="54" fillId="0" borderId="0" xfId="0" applyFont="1" applyAlignment="1">
      <alignment horizontal="right"/>
    </xf>
    <xf numFmtId="3" fontId="57" fillId="0" borderId="0" xfId="0" applyNumberFormat="1" applyFont="1" applyAlignment="1"/>
    <xf numFmtId="175" fontId="58" fillId="4" borderId="0" xfId="0" applyNumberFormat="1" applyFont="1" applyFill="1" applyAlignment="1">
      <alignment horizontal="left"/>
    </xf>
    <xf numFmtId="1" fontId="1" fillId="0" borderId="0" xfId="0" applyNumberFormat="1" applyFont="1" applyAlignment="1"/>
    <xf numFmtId="168" fontId="2" fillId="0" borderId="0" xfId="0" applyNumberFormat="1" applyFont="1" applyAlignment="1"/>
    <xf numFmtId="168" fontId="2" fillId="0" borderId="0" xfId="0" applyNumberFormat="1" applyFont="1" applyAlignment="1">
      <alignment horizontal="right"/>
    </xf>
    <xf numFmtId="164" fontId="42" fillId="0" borderId="0" xfId="0" applyNumberFormat="1" applyFont="1" applyAlignment="1"/>
    <xf numFmtId="164" fontId="42" fillId="0" borderId="0" xfId="0" applyNumberFormat="1" applyFont="1" applyAlignment="1"/>
    <xf numFmtId="3" fontId="42" fillId="0" borderId="0" xfId="0" applyNumberFormat="1" applyFont="1" applyAlignment="1"/>
    <xf numFmtId="0" fontId="17" fillId="4" borderId="0" xfId="0" applyFont="1" applyFill="1" applyAlignment="1">
      <alignment horizontal="left"/>
    </xf>
    <xf numFmtId="176" fontId="10" fillId="0" borderId="0" xfId="0" applyNumberFormat="1" applyFont="1" applyAlignment="1"/>
    <xf numFmtId="0" fontId="2" fillId="0" borderId="0" xfId="0" applyFont="1" applyAlignment="1">
      <alignment horizontal="left" vertical="top"/>
    </xf>
    <xf numFmtId="0" fontId="2" fillId="5" borderId="1" xfId="0" applyFont="1" applyFill="1" applyBorder="1" applyAlignment="1">
      <alignment horizontal="left" vertical="top"/>
    </xf>
    <xf numFmtId="164" fontId="1" fillId="4" borderId="0" xfId="0" applyNumberFormat="1" applyFont="1" applyFill="1" applyAlignment="1"/>
    <xf numFmtId="164" fontId="1" fillId="4" borderId="1" xfId="0" applyNumberFormat="1" applyFont="1" applyFill="1" applyBorder="1" applyAlignment="1">
      <alignment wrapText="1"/>
    </xf>
    <xf numFmtId="164" fontId="1" fillId="4" borderId="0" xfId="0" applyNumberFormat="1" applyFont="1" applyFill="1" applyAlignment="1">
      <alignment horizontal="left"/>
    </xf>
    <xf numFmtId="0" fontId="1" fillId="0" borderId="1" xfId="0" applyFont="1" applyBorder="1" applyAlignment="1"/>
    <xf numFmtId="164" fontId="37" fillId="4" borderId="1" xfId="0" applyNumberFormat="1" applyFont="1" applyFill="1" applyBorder="1" applyAlignment="1"/>
    <xf numFmtId="0" fontId="2" fillId="4" borderId="1" xfId="0" applyFont="1" applyFill="1" applyBorder="1" applyAlignment="1"/>
    <xf numFmtId="4" fontId="10" fillId="0" borderId="0" xfId="0" applyNumberFormat="1" applyFont="1" applyAlignment="1"/>
    <xf numFmtId="1" fontId="29" fillId="0" borderId="0" xfId="0" applyNumberFormat="1" applyFont="1" applyAlignment="1">
      <alignment vertical="top"/>
    </xf>
    <xf numFmtId="168" fontId="36" fillId="0" borderId="0" xfId="0" applyNumberFormat="1" applyFont="1" applyAlignment="1"/>
    <xf numFmtId="168" fontId="59" fillId="0" borderId="0" xfId="0" applyNumberFormat="1" applyFont="1" applyAlignment="1"/>
    <xf numFmtId="164" fontId="10" fillId="0" borderId="0" xfId="0" applyNumberFormat="1" applyFont="1" applyAlignment="1">
      <alignment vertical="top"/>
    </xf>
    <xf numFmtId="2" fontId="29" fillId="0" borderId="0" xfId="0" applyNumberFormat="1" applyFont="1" applyAlignment="1">
      <alignment vertical="top"/>
    </xf>
    <xf numFmtId="2" fontId="10" fillId="0" borderId="0" xfId="0" applyNumberFormat="1" applyFont="1" applyAlignment="1"/>
    <xf numFmtId="2" fontId="10" fillId="0" borderId="0" xfId="0" applyNumberFormat="1" applyFont="1" applyAlignment="1">
      <alignment vertical="top"/>
    </xf>
    <xf numFmtId="164" fontId="4" fillId="0" borderId="0" xfId="0" applyNumberFormat="1" applyFont="1" applyAlignment="1"/>
    <xf numFmtId="0" fontId="0" fillId="0" borderId="0" xfId="0" applyFont="1" applyAlignment="1"/>
    <xf numFmtId="164" fontId="1" fillId="0" borderId="0" xfId="0" applyNumberFormat="1" applyFont="1" applyAlignment="1">
      <alignment horizontal="left" vertical="top" wrapText="1"/>
    </xf>
    <xf numFmtId="164" fontId="2" fillId="0" borderId="0" xfId="0" applyNumberFormat="1" applyFont="1" applyAlignment="1">
      <alignment vertical="top" wrapText="1"/>
    </xf>
    <xf numFmtId="164" fontId="2" fillId="0" borderId="0" xfId="0" applyNumberFormat="1" applyFont="1" applyAlignment="1"/>
    <xf numFmtId="164" fontId="1" fillId="0" borderId="0" xfId="0" applyNumberFormat="1" applyFont="1" applyAlignment="1">
      <alignment vertical="top" wrapText="1"/>
    </xf>
    <xf numFmtId="164" fontId="2" fillId="0" borderId="0" xfId="0" applyNumberFormat="1" applyFont="1" applyAlignment="1">
      <alignment vertical="top"/>
    </xf>
    <xf numFmtId="164" fontId="3" fillId="0" borderId="0" xfId="0" applyNumberFormat="1" applyFont="1" applyAlignment="1">
      <alignment vertical="top" wrapText="1"/>
    </xf>
    <xf numFmtId="0" fontId="18" fillId="0" borderId="0" xfId="0" applyFont="1" applyAlignment="1"/>
    <xf numFmtId="0" fontId="2" fillId="0" borderId="0" xfId="0" applyFont="1" applyAlignment="1"/>
    <xf numFmtId="0" fontId="18" fillId="5" borderId="0" xfId="0" applyFont="1" applyFill="1" applyAlignment="1"/>
    <xf numFmtId="0" fontId="0" fillId="5" borderId="0" xfId="0" applyFont="1" applyFill="1" applyAlignment="1"/>
    <xf numFmtId="164" fontId="4" fillId="0" borderId="0" xfId="0" applyNumberFormat="1" applyFont="1" applyAlignment="1">
      <alignment vertical="top"/>
    </xf>
    <xf numFmtId="0" fontId="4" fillId="0" borderId="4" xfId="0" applyFont="1" applyBorder="1" applyAlignment="1"/>
    <xf numFmtId="0" fontId="6" fillId="0" borderId="5" xfId="0" applyFont="1" applyBorder="1"/>
    <xf numFmtId="0" fontId="6" fillId="0" borderId="6" xfId="0" applyFont="1" applyBorder="1"/>
    <xf numFmtId="0" fontId="4" fillId="0" borderId="4" xfId="0" applyFont="1" applyBorder="1" applyAlignment="1">
      <alignment vertical="top"/>
    </xf>
    <xf numFmtId="164" fontId="2" fillId="0" borderId="0" xfId="0" applyNumberFormat="1" applyFont="1" applyAlignment="1">
      <alignment horizontal="left"/>
    </xf>
    <xf numFmtId="164" fontId="3" fillId="8" borderId="11" xfId="0" applyNumberFormat="1" applyFont="1" applyFill="1" applyBorder="1" applyAlignment="1">
      <alignment horizontal="left" vertical="top" wrapText="1"/>
    </xf>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164" fontId="2" fillId="0" borderId="0" xfId="0" applyNumberFormat="1" applyFont="1" applyAlignment="1">
      <alignment horizontal="left" vertical="top"/>
    </xf>
    <xf numFmtId="164" fontId="4" fillId="0" borderId="0" xfId="0" applyNumberFormat="1" applyFont="1" applyAlignment="1">
      <alignment horizontal="left"/>
    </xf>
    <xf numFmtId="0" fontId="10" fillId="0" borderId="0" xfId="0" applyFont="1" applyAlignment="1"/>
    <xf numFmtId="0" fontId="29" fillId="0" borderId="0" xfId="0" applyFont="1" applyAlignment="1">
      <alignment vertical="top" wrapText="1"/>
    </xf>
    <xf numFmtId="0" fontId="21" fillId="0" borderId="0" xfId="0" applyFont="1" applyAlignment="1"/>
    <xf numFmtId="164" fontId="3" fillId="0" borderId="0" xfId="0" applyNumberFormat="1" applyFont="1" applyAlignment="1">
      <alignment horizontal="left" vertical="top" wrapText="1"/>
    </xf>
    <xf numFmtId="0" fontId="38" fillId="0" borderId="0" xfId="0" applyFont="1" applyAlignment="1">
      <alignment vertical="top" wrapText="1"/>
    </xf>
    <xf numFmtId="164" fontId="31" fillId="0" borderId="0" xfId="0" applyNumberFormat="1" applyFont="1" applyAlignment="1"/>
    <xf numFmtId="0" fontId="4" fillId="0" borderId="20" xfId="0" applyFont="1" applyBorder="1" applyAlignment="1"/>
    <xf numFmtId="0" fontId="6" fillId="0" borderId="20" xfId="0" applyFont="1" applyBorder="1"/>
    <xf numFmtId="0" fontId="2" fillId="0" borderId="0" xfId="0" applyFont="1" applyAlignment="1">
      <alignment horizontal="center"/>
    </xf>
    <xf numFmtId="0" fontId="1" fillId="0" borderId="0" xfId="0" applyFont="1" applyAlignment="1">
      <alignment vertical="top" wrapText="1"/>
    </xf>
    <xf numFmtId="0" fontId="42" fillId="0" borderId="0" xfId="0" applyFont="1" applyAlignment="1"/>
    <xf numFmtId="0" fontId="3" fillId="0" borderId="0" xfId="0" applyFont="1" applyAlignment="1"/>
    <xf numFmtId="0" fontId="3" fillId="0" borderId="0" xfId="0" applyFont="1" applyAlignment="1">
      <alignment vertical="top" wrapText="1"/>
    </xf>
    <xf numFmtId="0" fontId="4" fillId="0" borderId="0" xfId="0" applyFont="1" applyAlignment="1">
      <alignment horizontal="left" vertical="top"/>
    </xf>
    <xf numFmtId="0" fontId="4" fillId="0" borderId="0" xfId="0" applyFont="1" applyAlignment="1">
      <alignment horizontal="left" wrapText="1"/>
    </xf>
    <xf numFmtId="0" fontId="4" fillId="4" borderId="0" xfId="0" applyFont="1" applyFill="1" applyAlignment="1">
      <alignment horizontal="left"/>
    </xf>
    <xf numFmtId="0" fontId="4" fillId="0" borderId="0" xfId="0" applyFont="1" applyAlignment="1">
      <alignment vertical="top" wrapText="1"/>
    </xf>
    <xf numFmtId="0" fontId="2"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horizontal="center" vertical="top" wrapText="1"/>
    </xf>
    <xf numFmtId="164" fontId="2" fillId="0" borderId="19" xfId="0" applyNumberFormat="1" applyFont="1" applyBorder="1" applyAlignment="1">
      <alignment horizontal="center" vertical="top"/>
    </xf>
    <xf numFmtId="0" fontId="6" fillId="0" borderId="19" xfId="0" applyFont="1" applyBorder="1"/>
    <xf numFmtId="164" fontId="2" fillId="0" borderId="31" xfId="0" applyNumberFormat="1" applyFont="1" applyBorder="1" applyAlignment="1">
      <alignment horizontal="center" vertical="center"/>
    </xf>
    <xf numFmtId="0" fontId="6" fillId="0" borderId="31" xfId="0" applyFont="1" applyBorder="1"/>
    <xf numFmtId="0" fontId="42" fillId="0" borderId="0" xfId="0" applyFont="1" applyAlignment="1">
      <alignment vertical="top" wrapText="1"/>
    </xf>
    <xf numFmtId="0" fontId="53" fillId="0" borderId="0" xfId="0" applyFont="1" applyAlignment="1">
      <alignment vertical="top"/>
    </xf>
    <xf numFmtId="0" fontId="42" fillId="0" borderId="0" xfId="0" applyFont="1" applyAlignment="1">
      <alignment vertical="top"/>
    </xf>
    <xf numFmtId="164" fontId="1" fillId="0" borderId="0" xfId="0" applyNumberFormat="1" applyFont="1" applyAlignment="1">
      <alignment vertical="top"/>
    </xf>
    <xf numFmtId="0" fontId="29" fillId="0" borderId="0" xfId="0" applyFont="1" applyAlignment="1"/>
  </cellXfs>
  <cellStyles count="1">
    <cellStyle name="Normal" xfId="0" builtinId="0"/>
  </cellStyles>
  <dxfs count="4">
    <dxf>
      <font>
        <color rgb="FF0B8043"/>
      </font>
      <fill>
        <patternFill patternType="none"/>
      </fill>
      <alignment wrapText="0" shrinkToFit="0"/>
    </dxf>
    <dxf>
      <fill>
        <patternFill patternType="solid">
          <fgColor rgb="FFB7E1CD"/>
          <bgColor rgb="FFB7E1CD"/>
        </patternFill>
      </fill>
      <alignment wrapText="0" shrinkToFit="0"/>
      <border>
        <left/>
        <right/>
        <top/>
        <bottom/>
      </border>
    </dxf>
    <dxf>
      <fill>
        <patternFill patternType="solid">
          <fgColor rgb="FFB7E1CD"/>
          <bgColor rgb="FFB7E1CD"/>
        </patternFill>
      </fill>
      <alignment wrapText="0" shrinkToFit="0"/>
      <border>
        <left/>
        <right/>
        <top/>
        <bottom/>
      </border>
    </dxf>
    <dxf>
      <fill>
        <patternFill patternType="solid">
          <fgColor rgb="FFB7E1CD"/>
          <bgColor rgb="FFB7E1CD"/>
        </patternFill>
      </fill>
      <alignment wrapText="0" shrinkToFit="0"/>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152400</xdr:colOff>
      <xdr:row>6</xdr:row>
      <xdr:rowOff>152400</xdr:rowOff>
    </xdr:from>
    <xdr:to>
      <xdr:col>20</xdr:col>
      <xdr:colOff>285750</xdr:colOff>
      <xdr:row>16</xdr:row>
      <xdr:rowOff>152400</xdr:rowOff>
    </xdr:to>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2847975" cy="2000250"/>
        </a:xfrm>
        <a:prstGeom prst="rect">
          <a:avLst/>
        </a:prstGeom>
        <a:noFill/>
      </xdr:spPr>
    </xdr:pic>
    <xdr:clientData fLocksWithSheet="0"/>
  </xdr:twoCellAnchor>
  <xdr:twoCellAnchor>
    <xdr:from>
      <xdr:col>0</xdr:col>
      <xdr:colOff>0</xdr:colOff>
      <xdr:row>0</xdr:row>
      <xdr:rowOff>0</xdr:rowOff>
    </xdr:from>
    <xdr:to>
      <xdr:col>14</xdr:col>
      <xdr:colOff>342900</xdr:colOff>
      <xdr:row>69</xdr:row>
      <xdr:rowOff>152400</xdr:rowOff>
    </xdr:to>
    <xdr:sp macro="" textlink="">
      <xdr:nvSpPr>
        <xdr:cNvPr id="2169" name="Rectangle 121" hidden="1">
          <a:extLst>
            <a:ext uri="{FF2B5EF4-FFF2-40B4-BE49-F238E27FC236}">
              <a16:creationId xmlns:a16="http://schemas.microsoft.com/office/drawing/2014/main" id="{00000000-0008-0000-0000-00007908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457200</xdr:colOff>
      <xdr:row>48</xdr:row>
      <xdr:rowOff>47625</xdr:rowOff>
    </xdr:to>
    <xdr:sp macro="" textlink="">
      <xdr:nvSpPr>
        <xdr:cNvPr id="3" name="Rectangle 121" hidden="1">
          <a:extLst>
            <a:ext uri="{FF2B5EF4-FFF2-40B4-BE49-F238E27FC236}">
              <a16:creationId xmlns:a16="http://schemas.microsoft.com/office/drawing/2014/main" id="{00000000-0008-0000-0000-000003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533400</xdr:colOff>
      <xdr:row>23</xdr:row>
      <xdr:rowOff>123825</xdr:rowOff>
    </xdr:from>
    <xdr:to>
      <xdr:col>17</xdr:col>
      <xdr:colOff>1076325</xdr:colOff>
      <xdr:row>33</xdr:row>
      <xdr:rowOff>123825</xdr:rowOff>
    </xdr:to>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2847975" cy="200025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647700</xdr:colOff>
      <xdr:row>72</xdr:row>
      <xdr:rowOff>12700</xdr:rowOff>
    </xdr:to>
    <xdr:sp macro="" textlink="">
      <xdr:nvSpPr>
        <xdr:cNvPr id="1122" name="Rectangle 98" hidden="1">
          <a:extLst>
            <a:ext uri="{FF2B5EF4-FFF2-40B4-BE49-F238E27FC236}">
              <a16:creationId xmlns:a16="http://schemas.microsoft.com/office/drawing/2014/main" id="{00000000-0008-0000-0200-000062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581025</xdr:colOff>
      <xdr:row>51</xdr:row>
      <xdr:rowOff>95250</xdr:rowOff>
    </xdr:to>
    <xdr:sp macro="" textlink="">
      <xdr:nvSpPr>
        <xdr:cNvPr id="2" name="Rectangle 98"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774700</xdr:colOff>
      <xdr:row>72</xdr:row>
      <xdr:rowOff>12700</xdr:rowOff>
    </xdr:to>
    <xdr:sp macro="" textlink="">
      <xdr:nvSpPr>
        <xdr:cNvPr id="4170" name="Rectangle 74" hidden="1">
          <a:extLst>
            <a:ext uri="{FF2B5EF4-FFF2-40B4-BE49-F238E27FC236}">
              <a16:creationId xmlns:a16="http://schemas.microsoft.com/office/drawing/2014/main" id="{00000000-0008-0000-0300-00004A1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104775</xdr:colOff>
      <xdr:row>51</xdr:row>
      <xdr:rowOff>95250</xdr:rowOff>
    </xdr:to>
    <xdr:sp macro="" textlink="">
      <xdr:nvSpPr>
        <xdr:cNvPr id="2" name="Rectangle 74" hidden="1">
          <a:extLst>
            <a:ext uri="{FF2B5EF4-FFF2-40B4-BE49-F238E27FC236}">
              <a16:creationId xmlns:a16="http://schemas.microsoft.com/office/drawing/2014/main" id="{00000000-0008-0000-03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152400</xdr:colOff>
      <xdr:row>69</xdr:row>
      <xdr:rowOff>25400</xdr:rowOff>
    </xdr:to>
    <xdr:sp macro="" textlink="">
      <xdr:nvSpPr>
        <xdr:cNvPr id="3215" name="Rectangle 143" hidden="1">
          <a:extLst>
            <a:ext uri="{FF2B5EF4-FFF2-40B4-BE49-F238E27FC236}">
              <a16:creationId xmlns:a16="http://schemas.microsoft.com/office/drawing/2014/main" id="{00000000-0008-0000-0400-00008F0C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809625</xdr:colOff>
      <xdr:row>47</xdr:row>
      <xdr:rowOff>123825</xdr:rowOff>
    </xdr:to>
    <xdr:sp macro="" textlink="">
      <xdr:nvSpPr>
        <xdr:cNvPr id="2" name="Rectangle 143" hidden="1">
          <a:extLst>
            <a:ext uri="{FF2B5EF4-FFF2-40B4-BE49-F238E27FC236}">
              <a16:creationId xmlns:a16="http://schemas.microsoft.com/office/drawing/2014/main" id="{00000000-0008-0000-04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139700</xdr:colOff>
      <xdr:row>68</xdr:row>
      <xdr:rowOff>88900</xdr:rowOff>
    </xdr:to>
    <xdr:sp macro="" textlink="">
      <xdr:nvSpPr>
        <xdr:cNvPr id="5260" name="Rectangle 140" hidden="1">
          <a:extLst>
            <a:ext uri="{FF2B5EF4-FFF2-40B4-BE49-F238E27FC236}">
              <a16:creationId xmlns:a16="http://schemas.microsoft.com/office/drawing/2014/main" id="{00000000-0008-0000-0600-00008C1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628650</xdr:colOff>
      <xdr:row>47</xdr:row>
      <xdr:rowOff>95250</xdr:rowOff>
    </xdr:to>
    <xdr:sp macro="" textlink="">
      <xdr:nvSpPr>
        <xdr:cNvPr id="2" name="Rectangle 140" hidden="1">
          <a:extLst>
            <a:ext uri="{FF2B5EF4-FFF2-40B4-BE49-F238E27FC236}">
              <a16:creationId xmlns:a16="http://schemas.microsoft.com/office/drawing/2014/main" id="{00000000-0008-0000-06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673100</xdr:colOff>
      <xdr:row>60</xdr:row>
      <xdr:rowOff>101600</xdr:rowOff>
    </xdr:to>
    <xdr:sp macro="" textlink="">
      <xdr:nvSpPr>
        <xdr:cNvPr id="8320" name="Rectangle 128" hidden="1">
          <a:extLst>
            <a:ext uri="{FF2B5EF4-FFF2-40B4-BE49-F238E27FC236}">
              <a16:creationId xmlns:a16="http://schemas.microsoft.com/office/drawing/2014/main" id="{00000000-0008-0000-0800-0000802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342900</xdr:colOff>
      <xdr:row>41</xdr:row>
      <xdr:rowOff>180975</xdr:rowOff>
    </xdr:to>
    <xdr:sp macro="" textlink="">
      <xdr:nvSpPr>
        <xdr:cNvPr id="2" name="Rectangle 128" hidden="1">
          <a:extLst>
            <a:ext uri="{FF2B5EF4-FFF2-40B4-BE49-F238E27FC236}">
              <a16:creationId xmlns:a16="http://schemas.microsoft.com/office/drawing/2014/main" id="{00000000-0008-0000-08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241300</xdr:colOff>
      <xdr:row>67</xdr:row>
      <xdr:rowOff>0</xdr:rowOff>
    </xdr:to>
    <xdr:sp macro="" textlink="">
      <xdr:nvSpPr>
        <xdr:cNvPr id="6266" name="Rectangle 122" hidden="1">
          <a:extLst>
            <a:ext uri="{FF2B5EF4-FFF2-40B4-BE49-F238E27FC236}">
              <a16:creationId xmlns:a16="http://schemas.microsoft.com/office/drawing/2014/main" id="{00000000-0008-0000-0900-00007A18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1066800</xdr:colOff>
      <xdr:row>48</xdr:row>
      <xdr:rowOff>114300</xdr:rowOff>
    </xdr:to>
    <xdr:sp macro="" textlink="">
      <xdr:nvSpPr>
        <xdr:cNvPr id="2" name="Rectangle 122" hidden="1">
          <a:extLst>
            <a:ext uri="{FF2B5EF4-FFF2-40B4-BE49-F238E27FC236}">
              <a16:creationId xmlns:a16="http://schemas.microsoft.com/office/drawing/2014/main" id="{00000000-0008-0000-09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68</xdr:row>
      <xdr:rowOff>63500</xdr:rowOff>
    </xdr:to>
    <xdr:sp macro="" textlink="">
      <xdr:nvSpPr>
        <xdr:cNvPr id="7172" name="Rectangle 4" hidden="1">
          <a:extLst>
            <a:ext uri="{FF2B5EF4-FFF2-40B4-BE49-F238E27FC236}">
              <a16:creationId xmlns:a16="http://schemas.microsoft.com/office/drawing/2014/main" id="{00000000-0008-0000-0A00-0000041C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933450</xdr:colOff>
      <xdr:row>47</xdr:row>
      <xdr:rowOff>95250</xdr:rowOff>
    </xdr:to>
    <xdr:sp macro="" textlink="">
      <xdr:nvSpPr>
        <xdr:cNvPr id="2" name="Rectangle 4" hidden="1">
          <a:extLst>
            <a:ext uri="{FF2B5EF4-FFF2-40B4-BE49-F238E27FC236}">
              <a16:creationId xmlns:a16="http://schemas.microsoft.com/office/drawing/2014/main" id="{00000000-0008-0000-0A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304800</xdr:colOff>
      <xdr:row>66</xdr:row>
      <xdr:rowOff>0</xdr:rowOff>
    </xdr:to>
    <xdr:sp macro="" textlink="">
      <xdr:nvSpPr>
        <xdr:cNvPr id="9335" name="Rectangle 119" hidden="1">
          <a:extLst>
            <a:ext uri="{FF2B5EF4-FFF2-40B4-BE49-F238E27FC236}">
              <a16:creationId xmlns:a16="http://schemas.microsoft.com/office/drawing/2014/main" id="{00000000-0008-0000-0B00-0000772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1266825</xdr:colOff>
      <xdr:row>47</xdr:row>
      <xdr:rowOff>9525</xdr:rowOff>
    </xdr:to>
    <xdr:sp macro="" textlink="">
      <xdr:nvSpPr>
        <xdr:cNvPr id="2" name="Rectangle 119" hidden="1">
          <a:extLst>
            <a:ext uri="{FF2B5EF4-FFF2-40B4-BE49-F238E27FC236}">
              <a16:creationId xmlns:a16="http://schemas.microsoft.com/office/drawing/2014/main" id="{00000000-0008-0000-0B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393700</xdr:colOff>
      <xdr:row>68</xdr:row>
      <xdr:rowOff>114300</xdr:rowOff>
    </xdr:to>
    <xdr:sp macro="" textlink="">
      <xdr:nvSpPr>
        <xdr:cNvPr id="10244" name="Rectangle 4" hidden="1">
          <a:extLst>
            <a:ext uri="{FF2B5EF4-FFF2-40B4-BE49-F238E27FC236}">
              <a16:creationId xmlns:a16="http://schemas.microsoft.com/office/drawing/2014/main" id="{00000000-0008-0000-0C00-00000428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123825</xdr:colOff>
      <xdr:row>46</xdr:row>
      <xdr:rowOff>152400</xdr:rowOff>
    </xdr:to>
    <xdr:sp macro="" textlink="">
      <xdr:nvSpPr>
        <xdr:cNvPr id="2" name="Rectangle 4" hidden="1">
          <a:extLst>
            <a:ext uri="{FF2B5EF4-FFF2-40B4-BE49-F238E27FC236}">
              <a16:creationId xmlns:a16="http://schemas.microsoft.com/office/drawing/2014/main" id="{00000000-0008-0000-0C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1079500</xdr:colOff>
      <xdr:row>66</xdr:row>
      <xdr:rowOff>139700</xdr:rowOff>
    </xdr:to>
    <xdr:sp macro="" textlink="">
      <xdr:nvSpPr>
        <xdr:cNvPr id="11291" name="Rectangle 27" hidden="1">
          <a:extLst>
            <a:ext uri="{FF2B5EF4-FFF2-40B4-BE49-F238E27FC236}">
              <a16:creationId xmlns:a16="http://schemas.microsoft.com/office/drawing/2014/main" id="{00000000-0008-0000-0D00-00001B2C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485775</xdr:colOff>
      <xdr:row>47</xdr:row>
      <xdr:rowOff>85725</xdr:rowOff>
    </xdr:to>
    <xdr:sp macro="" textlink="">
      <xdr:nvSpPr>
        <xdr:cNvPr id="2" name="Rectangle 27" hidden="1">
          <a:extLst>
            <a:ext uri="{FF2B5EF4-FFF2-40B4-BE49-F238E27FC236}">
              <a16:creationId xmlns:a16="http://schemas.microsoft.com/office/drawing/2014/main" id="{00000000-0008-0000-0D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88900</xdr:colOff>
      <xdr:row>66</xdr:row>
      <xdr:rowOff>38100</xdr:rowOff>
    </xdr:to>
    <xdr:sp macro="" textlink="">
      <xdr:nvSpPr>
        <xdr:cNvPr id="13314" name="Rectangle 2" hidden="1">
          <a:extLst>
            <a:ext uri="{FF2B5EF4-FFF2-40B4-BE49-F238E27FC236}">
              <a16:creationId xmlns:a16="http://schemas.microsoft.com/office/drawing/2014/main" id="{00000000-0008-0000-0E00-0000023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685800</xdr:colOff>
      <xdr:row>47</xdr:row>
      <xdr:rowOff>95250</xdr:rowOff>
    </xdr:to>
    <xdr:sp macro="" textlink="">
      <xdr:nvSpPr>
        <xdr:cNvPr id="2" name="Rectangle 2" hidden="1">
          <a:extLst>
            <a:ext uri="{FF2B5EF4-FFF2-40B4-BE49-F238E27FC236}">
              <a16:creationId xmlns:a16="http://schemas.microsoft.com/office/drawing/2014/main" id="{00000000-0008-0000-0E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520700</xdr:colOff>
      <xdr:row>70</xdr:row>
      <xdr:rowOff>139700</xdr:rowOff>
    </xdr:to>
    <xdr:sp macro="" textlink="">
      <xdr:nvSpPr>
        <xdr:cNvPr id="12380" name="Rectangle 92" hidden="1">
          <a:extLst>
            <a:ext uri="{FF2B5EF4-FFF2-40B4-BE49-F238E27FC236}">
              <a16:creationId xmlns:a16="http://schemas.microsoft.com/office/drawing/2014/main" id="{00000000-0008-0000-1000-00005C3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247650</xdr:colOff>
      <xdr:row>49</xdr:row>
      <xdr:rowOff>114300</xdr:rowOff>
    </xdr:to>
    <xdr:sp macro="" textlink="">
      <xdr:nvSpPr>
        <xdr:cNvPr id="2" name="Rectangle 92" hidden="1">
          <a:extLst>
            <a:ext uri="{FF2B5EF4-FFF2-40B4-BE49-F238E27FC236}">
              <a16:creationId xmlns:a16="http://schemas.microsoft.com/office/drawing/2014/main" id="{00000000-0008-0000-10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73</xdr:row>
      <xdr:rowOff>38100</xdr:rowOff>
    </xdr:to>
    <xdr:sp macro="" textlink="">
      <xdr:nvSpPr>
        <xdr:cNvPr id="15384" name="Rectangle 24" hidden="1">
          <a:extLst>
            <a:ext uri="{FF2B5EF4-FFF2-40B4-BE49-F238E27FC236}">
              <a16:creationId xmlns:a16="http://schemas.microsoft.com/office/drawing/2014/main" id="{00000000-0008-0000-1200-0000183C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66675</xdr:colOff>
      <xdr:row>53</xdr:row>
      <xdr:rowOff>47625</xdr:rowOff>
    </xdr:to>
    <xdr:sp macro="" textlink="">
      <xdr:nvSpPr>
        <xdr:cNvPr id="2" name="Rectangle 24" hidden="1">
          <a:extLst>
            <a:ext uri="{FF2B5EF4-FFF2-40B4-BE49-F238E27FC236}">
              <a16:creationId xmlns:a16="http://schemas.microsoft.com/office/drawing/2014/main" id="{00000000-0008-0000-1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457200</xdr:colOff>
      <xdr:row>69</xdr:row>
      <xdr:rowOff>25400</xdr:rowOff>
    </xdr:to>
    <xdr:sp macro="" textlink="">
      <xdr:nvSpPr>
        <xdr:cNvPr id="14440" name="Rectangle 104" hidden="1">
          <a:extLst>
            <a:ext uri="{FF2B5EF4-FFF2-40B4-BE49-F238E27FC236}">
              <a16:creationId xmlns:a16="http://schemas.microsoft.com/office/drawing/2014/main" id="{00000000-0008-0000-1300-00006838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295275</xdr:colOff>
      <xdr:row>47</xdr:row>
      <xdr:rowOff>95250</xdr:rowOff>
    </xdr:to>
    <xdr:sp macro="" textlink="">
      <xdr:nvSpPr>
        <xdr:cNvPr id="2" name="Rectangle 104" hidden="1">
          <a:extLst>
            <a:ext uri="{FF2B5EF4-FFF2-40B4-BE49-F238E27FC236}">
              <a16:creationId xmlns:a16="http://schemas.microsoft.com/office/drawing/2014/main" id="{00000000-0008-0000-13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812800</xdr:colOff>
      <xdr:row>66</xdr:row>
      <xdr:rowOff>127000</xdr:rowOff>
    </xdr:to>
    <xdr:sp macro="" textlink="">
      <xdr:nvSpPr>
        <xdr:cNvPr id="17464" name="Rectangle 56" hidden="1">
          <a:extLst>
            <a:ext uri="{FF2B5EF4-FFF2-40B4-BE49-F238E27FC236}">
              <a16:creationId xmlns:a16="http://schemas.microsoft.com/office/drawing/2014/main" id="{00000000-0008-0000-1400-0000384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85725</xdr:colOff>
      <xdr:row>47</xdr:row>
      <xdr:rowOff>123825</xdr:rowOff>
    </xdr:to>
    <xdr:sp macro="" textlink="">
      <xdr:nvSpPr>
        <xdr:cNvPr id="2" name="Rectangle 56" hidden="1">
          <a:extLst>
            <a:ext uri="{FF2B5EF4-FFF2-40B4-BE49-F238E27FC236}">
              <a16:creationId xmlns:a16="http://schemas.microsoft.com/office/drawing/2014/main" id="{00000000-0008-0000-14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139700</xdr:colOff>
      <xdr:row>69</xdr:row>
      <xdr:rowOff>127000</xdr:rowOff>
    </xdr:to>
    <xdr:sp macro="" textlink="">
      <xdr:nvSpPr>
        <xdr:cNvPr id="16431" name="Rectangle 47" hidden="1">
          <a:extLst>
            <a:ext uri="{FF2B5EF4-FFF2-40B4-BE49-F238E27FC236}">
              <a16:creationId xmlns:a16="http://schemas.microsoft.com/office/drawing/2014/main" id="{00000000-0008-0000-1500-00002F4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571500</xdr:colOff>
      <xdr:row>48</xdr:row>
      <xdr:rowOff>9525</xdr:rowOff>
    </xdr:to>
    <xdr:sp macro="" textlink="">
      <xdr:nvSpPr>
        <xdr:cNvPr id="2" name="Rectangle 47" hidden="1">
          <a:extLst>
            <a:ext uri="{FF2B5EF4-FFF2-40B4-BE49-F238E27FC236}">
              <a16:creationId xmlns:a16="http://schemas.microsoft.com/office/drawing/2014/main" id="{00000000-0008-0000-15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114300</xdr:colOff>
      <xdr:row>77</xdr:row>
      <xdr:rowOff>114300</xdr:rowOff>
    </xdr:to>
    <xdr:sp macro="" textlink="">
      <xdr:nvSpPr>
        <xdr:cNvPr id="18467" name="Rectangle 35" hidden="1">
          <a:extLst>
            <a:ext uri="{FF2B5EF4-FFF2-40B4-BE49-F238E27FC236}">
              <a16:creationId xmlns:a16="http://schemas.microsoft.com/office/drawing/2014/main" id="{00000000-0008-0000-1700-00002348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295275</xdr:colOff>
      <xdr:row>58</xdr:row>
      <xdr:rowOff>133350</xdr:rowOff>
    </xdr:to>
    <xdr:sp macro="" textlink="">
      <xdr:nvSpPr>
        <xdr:cNvPr id="2" name="Rectangle 35" hidden="1">
          <a:extLst>
            <a:ext uri="{FF2B5EF4-FFF2-40B4-BE49-F238E27FC236}">
              <a16:creationId xmlns:a16="http://schemas.microsoft.com/office/drawing/2014/main" id="{00000000-0008-0000-17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1016000</xdr:colOff>
      <xdr:row>67</xdr:row>
      <xdr:rowOff>76200</xdr:rowOff>
    </xdr:to>
    <xdr:sp macro="" textlink="">
      <xdr:nvSpPr>
        <xdr:cNvPr id="19458" name="Rectangle 2" hidden="1">
          <a:extLst>
            <a:ext uri="{FF2B5EF4-FFF2-40B4-BE49-F238E27FC236}">
              <a16:creationId xmlns:a16="http://schemas.microsoft.com/office/drawing/2014/main" id="{00000000-0008-0000-1900-0000024C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800100</xdr:colOff>
      <xdr:row>49</xdr:row>
      <xdr:rowOff>114300</xdr:rowOff>
    </xdr:to>
    <xdr:sp macro="" textlink="">
      <xdr:nvSpPr>
        <xdr:cNvPr id="2" name="Rectangle 2" hidden="1">
          <a:extLst>
            <a:ext uri="{FF2B5EF4-FFF2-40B4-BE49-F238E27FC236}">
              <a16:creationId xmlns:a16="http://schemas.microsoft.com/office/drawing/2014/main" id="{00000000-0008-0000-19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215900</xdr:colOff>
      <xdr:row>78</xdr:row>
      <xdr:rowOff>114300</xdr:rowOff>
    </xdr:to>
    <xdr:sp macro="" textlink="">
      <xdr:nvSpPr>
        <xdr:cNvPr id="20528" name="Rectangle 48" hidden="1">
          <a:extLst>
            <a:ext uri="{FF2B5EF4-FFF2-40B4-BE49-F238E27FC236}">
              <a16:creationId xmlns:a16="http://schemas.microsoft.com/office/drawing/2014/main" id="{00000000-0008-0000-1A00-0000305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390525</xdr:colOff>
      <xdr:row>57</xdr:row>
      <xdr:rowOff>114300</xdr:rowOff>
    </xdr:to>
    <xdr:sp macro="" textlink="">
      <xdr:nvSpPr>
        <xdr:cNvPr id="2" name="Rectangle 48" hidden="1">
          <a:extLst>
            <a:ext uri="{FF2B5EF4-FFF2-40B4-BE49-F238E27FC236}">
              <a16:creationId xmlns:a16="http://schemas.microsoft.com/office/drawing/2014/main" id="{00000000-0008-0000-1A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774700</xdr:colOff>
      <xdr:row>66</xdr:row>
      <xdr:rowOff>88900</xdr:rowOff>
    </xdr:to>
    <xdr:sp macro="" textlink="">
      <xdr:nvSpPr>
        <xdr:cNvPr id="27734" name="Rectangle 86" hidden="1">
          <a:extLst>
            <a:ext uri="{FF2B5EF4-FFF2-40B4-BE49-F238E27FC236}">
              <a16:creationId xmlns:a16="http://schemas.microsoft.com/office/drawing/2014/main" id="{00000000-0008-0000-1B00-0000566C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495300</xdr:colOff>
      <xdr:row>47</xdr:row>
      <xdr:rowOff>95250</xdr:rowOff>
    </xdr:to>
    <xdr:sp macro="" textlink="">
      <xdr:nvSpPr>
        <xdr:cNvPr id="2" name="Rectangle 86" hidden="1">
          <a:extLst>
            <a:ext uri="{FF2B5EF4-FFF2-40B4-BE49-F238E27FC236}">
              <a16:creationId xmlns:a16="http://schemas.microsoft.com/office/drawing/2014/main" id="{00000000-0008-0000-1B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495300</xdr:colOff>
      <xdr:row>64</xdr:row>
      <xdr:rowOff>152400</xdr:rowOff>
    </xdr:to>
    <xdr:sp macro="" textlink="">
      <xdr:nvSpPr>
        <xdr:cNvPr id="21586" name="Rectangle 82" hidden="1">
          <a:extLst>
            <a:ext uri="{FF2B5EF4-FFF2-40B4-BE49-F238E27FC236}">
              <a16:creationId xmlns:a16="http://schemas.microsoft.com/office/drawing/2014/main" id="{00000000-0008-0000-1C00-0000525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295275</xdr:colOff>
      <xdr:row>46</xdr:row>
      <xdr:rowOff>180975</xdr:rowOff>
    </xdr:to>
    <xdr:sp macro="" textlink="">
      <xdr:nvSpPr>
        <xdr:cNvPr id="2" name="Rectangle 82" hidden="1">
          <a:extLst>
            <a:ext uri="{FF2B5EF4-FFF2-40B4-BE49-F238E27FC236}">
              <a16:creationId xmlns:a16="http://schemas.microsoft.com/office/drawing/2014/main" id="{00000000-0008-0000-1C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762000</xdr:colOff>
      <xdr:row>65</xdr:row>
      <xdr:rowOff>50800</xdr:rowOff>
    </xdr:to>
    <xdr:sp macro="" textlink="">
      <xdr:nvSpPr>
        <xdr:cNvPr id="23553" name="Rectangle 1" hidden="1">
          <a:extLst>
            <a:ext uri="{FF2B5EF4-FFF2-40B4-BE49-F238E27FC236}">
              <a16:creationId xmlns:a16="http://schemas.microsoft.com/office/drawing/2014/main" id="{00000000-0008-0000-1D00-0000015C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14</xdr:col>
      <xdr:colOff>57150</xdr:colOff>
      <xdr:row>47</xdr:row>
      <xdr:rowOff>9525</xdr:rowOff>
    </xdr:to>
    <xdr:sp macro="" textlink="">
      <xdr:nvSpPr>
        <xdr:cNvPr id="2" name="Rectangle 1" hidden="1">
          <a:extLst>
            <a:ext uri="{FF2B5EF4-FFF2-40B4-BE49-F238E27FC236}">
              <a16:creationId xmlns:a16="http://schemas.microsoft.com/office/drawing/2014/main" id="{00000000-0008-0000-1D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812800</xdr:colOff>
      <xdr:row>66</xdr:row>
      <xdr:rowOff>114300</xdr:rowOff>
    </xdr:to>
    <xdr:sp macro="" textlink="">
      <xdr:nvSpPr>
        <xdr:cNvPr id="22534" name="Rectangle 6" hidden="1">
          <a:extLst>
            <a:ext uri="{FF2B5EF4-FFF2-40B4-BE49-F238E27FC236}">
              <a16:creationId xmlns:a16="http://schemas.microsoft.com/office/drawing/2014/main" id="{00000000-0008-0000-1E00-00000658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257175</xdr:colOff>
      <xdr:row>49</xdr:row>
      <xdr:rowOff>180975</xdr:rowOff>
    </xdr:to>
    <xdr:sp macro="" textlink="">
      <xdr:nvSpPr>
        <xdr:cNvPr id="2" name="Rectangle 6" hidden="1">
          <a:extLst>
            <a:ext uri="{FF2B5EF4-FFF2-40B4-BE49-F238E27FC236}">
              <a16:creationId xmlns:a16="http://schemas.microsoft.com/office/drawing/2014/main" id="{00000000-0008-0000-1E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88900</xdr:colOff>
      <xdr:row>69</xdr:row>
      <xdr:rowOff>63500</xdr:rowOff>
    </xdr:to>
    <xdr:sp macro="" textlink="">
      <xdr:nvSpPr>
        <xdr:cNvPr id="24584" name="Rectangle 8" hidden="1">
          <a:extLst>
            <a:ext uri="{FF2B5EF4-FFF2-40B4-BE49-F238E27FC236}">
              <a16:creationId xmlns:a16="http://schemas.microsoft.com/office/drawing/2014/main" id="{00000000-0008-0000-2000-0000086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809625</xdr:colOff>
      <xdr:row>47</xdr:row>
      <xdr:rowOff>104775</xdr:rowOff>
    </xdr:to>
    <xdr:sp macro="" textlink="">
      <xdr:nvSpPr>
        <xdr:cNvPr id="2" name="Rectangle 8" hidden="1">
          <a:extLst>
            <a:ext uri="{FF2B5EF4-FFF2-40B4-BE49-F238E27FC236}">
              <a16:creationId xmlns:a16="http://schemas.microsoft.com/office/drawing/2014/main" id="{00000000-0008-0000-20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711200</xdr:colOff>
      <xdr:row>65</xdr:row>
      <xdr:rowOff>0</xdr:rowOff>
    </xdr:to>
    <xdr:sp macro="" textlink="">
      <xdr:nvSpPr>
        <xdr:cNvPr id="26652" name="Rectangle 28" hidden="1">
          <a:extLst>
            <a:ext uri="{FF2B5EF4-FFF2-40B4-BE49-F238E27FC236}">
              <a16:creationId xmlns:a16="http://schemas.microsoft.com/office/drawing/2014/main" id="{00000000-0008-0000-2200-00001C68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733425</xdr:colOff>
      <xdr:row>46</xdr:row>
      <xdr:rowOff>28575</xdr:rowOff>
    </xdr:to>
    <xdr:sp macro="" textlink="">
      <xdr:nvSpPr>
        <xdr:cNvPr id="2" name="Rectangle 28" hidden="1">
          <a:extLst>
            <a:ext uri="{FF2B5EF4-FFF2-40B4-BE49-F238E27FC236}">
              <a16:creationId xmlns:a16="http://schemas.microsoft.com/office/drawing/2014/main" id="{00000000-0008-0000-2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393700</xdr:colOff>
      <xdr:row>78</xdr:row>
      <xdr:rowOff>88900</xdr:rowOff>
    </xdr:to>
    <xdr:sp macro="" textlink="">
      <xdr:nvSpPr>
        <xdr:cNvPr id="25656" name="Rectangle 56" hidden="1">
          <a:extLst>
            <a:ext uri="{FF2B5EF4-FFF2-40B4-BE49-F238E27FC236}">
              <a16:creationId xmlns:a16="http://schemas.microsoft.com/office/drawing/2014/main" id="{00000000-0008-0000-2300-0000386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10</xdr:col>
      <xdr:colOff>695325</xdr:colOff>
      <xdr:row>58</xdr:row>
      <xdr:rowOff>133350</xdr:rowOff>
    </xdr:to>
    <xdr:sp macro="" textlink="">
      <xdr:nvSpPr>
        <xdr:cNvPr id="2" name="Rectangle 56" hidden="1">
          <a:extLst>
            <a:ext uri="{FF2B5EF4-FFF2-40B4-BE49-F238E27FC236}">
              <a16:creationId xmlns:a16="http://schemas.microsoft.com/office/drawing/2014/main" id="{00000000-0008-0000-23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2.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3.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5.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6.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7.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tabSelected="1"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26.625" customWidth="1"/>
    <col min="2" max="5" width="8.5" customWidth="1"/>
    <col min="6" max="6" width="11.875" customWidth="1"/>
    <col min="7" max="7" width="15.125" customWidth="1"/>
    <col min="8" max="8" width="11.625" customWidth="1"/>
    <col min="9" max="10" width="9.875" customWidth="1"/>
    <col min="11" max="11" width="10.375" customWidth="1"/>
    <col min="12" max="12" width="11.5" customWidth="1"/>
    <col min="13" max="13" width="10.375" customWidth="1"/>
    <col min="14" max="14" width="11" customWidth="1"/>
    <col min="15" max="15" width="8.5" customWidth="1"/>
    <col min="16" max="21" width="8.125" customWidth="1"/>
    <col min="22" max="22" width="15" customWidth="1"/>
    <col min="23" max="23" width="8.125" customWidth="1"/>
    <col min="24" max="26" width="17.375" customWidth="1"/>
  </cols>
  <sheetData>
    <row r="1" spans="1:23" ht="18" customHeight="1">
      <c r="A1" s="5"/>
      <c r="B1" s="686" t="s">
        <v>3</v>
      </c>
      <c r="C1" s="687"/>
      <c r="D1" s="687"/>
      <c r="E1" s="687"/>
      <c r="F1" s="687"/>
      <c r="G1" s="687"/>
      <c r="H1" s="687"/>
      <c r="I1" s="687"/>
      <c r="J1" s="687"/>
      <c r="K1" s="687"/>
      <c r="L1" s="687"/>
      <c r="M1" s="687"/>
      <c r="N1" s="687"/>
      <c r="O1" s="687"/>
      <c r="P1" s="5"/>
      <c r="Q1" s="5"/>
      <c r="R1" s="5"/>
      <c r="S1" s="5"/>
      <c r="T1" s="5"/>
      <c r="U1" s="5"/>
      <c r="V1" s="5"/>
      <c r="W1" s="5"/>
    </row>
    <row r="2" spans="1:23" ht="15.75" customHeight="1">
      <c r="A2" s="9"/>
      <c r="B2" s="11">
        <v>1984</v>
      </c>
      <c r="C2" s="11">
        <v>1988</v>
      </c>
      <c r="D2" s="11">
        <v>1992</v>
      </c>
      <c r="E2" s="11">
        <v>1996</v>
      </c>
      <c r="F2" s="11">
        <v>2000</v>
      </c>
      <c r="G2" s="11">
        <v>2004</v>
      </c>
      <c r="H2" s="11">
        <v>2008</v>
      </c>
      <c r="I2" s="11">
        <v>2010</v>
      </c>
      <c r="J2" s="11">
        <v>2011</v>
      </c>
      <c r="K2" s="13">
        <v>2012</v>
      </c>
      <c r="L2" s="11">
        <v>2013</v>
      </c>
      <c r="M2" s="11">
        <v>2014</v>
      </c>
      <c r="N2" s="9">
        <v>2015</v>
      </c>
      <c r="O2" s="9">
        <v>2016</v>
      </c>
      <c r="P2" s="9"/>
      <c r="Q2" s="9"/>
      <c r="R2" s="9"/>
      <c r="S2" s="9"/>
      <c r="T2" s="11"/>
      <c r="U2" s="11"/>
      <c r="V2" s="11"/>
      <c r="W2" s="11"/>
    </row>
    <row r="3" spans="1:23" ht="15.75" customHeight="1">
      <c r="A3" s="8" t="s">
        <v>4</v>
      </c>
      <c r="B3" s="12">
        <v>8874.7000000000007</v>
      </c>
      <c r="C3" s="12">
        <v>9017.9</v>
      </c>
      <c r="D3" s="12">
        <v>9161</v>
      </c>
      <c r="E3" s="12">
        <v>9851</v>
      </c>
      <c r="F3" s="12">
        <v>12739.6</v>
      </c>
      <c r="G3" s="12">
        <v>9776.5</v>
      </c>
      <c r="H3" s="12">
        <v>10219.237479081967</v>
      </c>
      <c r="I3" s="12">
        <v>9015.7872636065567</v>
      </c>
      <c r="J3" s="12">
        <v>8794.6961393170732</v>
      </c>
      <c r="K3" s="14">
        <v>8357.2000000000007</v>
      </c>
      <c r="L3" s="12">
        <v>7996.2847615573</v>
      </c>
      <c r="M3" s="12">
        <f>M4+M5</f>
        <v>7681.6</v>
      </c>
      <c r="N3" s="12">
        <f t="shared" ref="N3:O3" si="0">N4</f>
        <v>6474.1</v>
      </c>
      <c r="O3" s="12">
        <f t="shared" si="0"/>
        <v>6186.5</v>
      </c>
      <c r="P3" s="5"/>
      <c r="Q3" s="5"/>
      <c r="R3" s="5"/>
      <c r="S3" s="5"/>
      <c r="T3" s="17"/>
      <c r="U3" s="17"/>
      <c r="V3" s="17"/>
      <c r="W3" s="17"/>
    </row>
    <row r="4" spans="1:23" ht="15.75" customHeight="1">
      <c r="A4" s="19" t="s">
        <v>5</v>
      </c>
      <c r="B4" s="20"/>
      <c r="C4" s="20"/>
      <c r="D4" s="20"/>
      <c r="E4" s="20"/>
      <c r="F4" s="20">
        <v>11510</v>
      </c>
      <c r="G4" s="20">
        <v>8677.7999999999993</v>
      </c>
      <c r="H4" s="20">
        <v>7724.8374790819671</v>
      </c>
      <c r="I4" s="22">
        <v>6922.3</v>
      </c>
      <c r="J4" s="20">
        <v>6747.9961393170734</v>
      </c>
      <c r="K4" s="22">
        <v>6270</v>
      </c>
      <c r="L4" s="22">
        <v>6018.4</v>
      </c>
      <c r="M4" s="22">
        <v>5748</v>
      </c>
      <c r="N4" s="24">
        <v>6474.1</v>
      </c>
      <c r="O4" s="26">
        <v>6186.5</v>
      </c>
      <c r="P4" s="28"/>
      <c r="Q4" s="28"/>
      <c r="R4" s="28"/>
      <c r="S4" s="28"/>
      <c r="T4" s="29"/>
      <c r="U4" s="29"/>
      <c r="V4" s="29"/>
      <c r="W4" s="29"/>
    </row>
    <row r="5" spans="1:23" ht="15.75" customHeight="1">
      <c r="A5" s="19" t="s">
        <v>13</v>
      </c>
      <c r="B5" s="20"/>
      <c r="C5" s="20"/>
      <c r="D5" s="20"/>
      <c r="E5" s="20"/>
      <c r="F5" s="20">
        <v>1229.5999999999999</v>
      </c>
      <c r="G5" s="20">
        <v>1098.7</v>
      </c>
      <c r="H5" s="20">
        <v>2494.4</v>
      </c>
      <c r="I5" s="20">
        <v>2123.6</v>
      </c>
      <c r="J5" s="20">
        <v>2046.6999999999998</v>
      </c>
      <c r="K5" s="20">
        <v>2012.1999999999998</v>
      </c>
      <c r="L5" s="20">
        <v>1978.0847615572993</v>
      </c>
      <c r="M5" s="20">
        <v>1933.6</v>
      </c>
      <c r="N5" s="31" t="s">
        <v>4</v>
      </c>
      <c r="O5" s="33"/>
      <c r="P5" s="28"/>
      <c r="Q5" s="28"/>
      <c r="R5" s="28"/>
      <c r="S5" s="28"/>
      <c r="T5" s="29"/>
      <c r="U5" s="29"/>
      <c r="V5" s="29"/>
      <c r="W5" s="29"/>
    </row>
    <row r="6" spans="1:23" ht="15.75" customHeight="1">
      <c r="A6" s="35" t="s">
        <v>14</v>
      </c>
      <c r="B6" s="12">
        <v>282.2</v>
      </c>
      <c r="C6" s="12">
        <v>385.1</v>
      </c>
      <c r="D6" s="12">
        <v>543.29999999999995</v>
      </c>
      <c r="E6" s="12">
        <v>595</v>
      </c>
      <c r="F6" s="12" t="s">
        <v>16</v>
      </c>
      <c r="G6" s="12"/>
      <c r="H6" s="12"/>
      <c r="I6" s="12"/>
      <c r="J6" s="12"/>
      <c r="K6" s="12"/>
      <c r="L6" s="12"/>
      <c r="M6" s="12"/>
      <c r="N6" s="16"/>
      <c r="O6" s="16"/>
      <c r="P6" s="1"/>
      <c r="Q6" s="1"/>
      <c r="R6" s="36"/>
      <c r="S6" s="1"/>
      <c r="T6" s="36"/>
      <c r="U6" s="36"/>
      <c r="V6" s="36"/>
      <c r="W6" s="36"/>
    </row>
    <row r="7" spans="1:23" ht="15.75" customHeight="1">
      <c r="A7" s="35" t="s">
        <v>17</v>
      </c>
      <c r="B7" s="12">
        <v>229.6</v>
      </c>
      <c r="C7" s="12">
        <v>278.10000000000002</v>
      </c>
      <c r="D7" s="12">
        <v>349.1</v>
      </c>
      <c r="E7" s="12">
        <v>446.8</v>
      </c>
      <c r="F7" s="12" t="s">
        <v>16</v>
      </c>
      <c r="G7" s="12"/>
      <c r="H7" s="12"/>
      <c r="I7" s="12"/>
      <c r="J7" s="12"/>
      <c r="K7" s="12"/>
      <c r="L7" s="12"/>
      <c r="M7" s="12"/>
      <c r="N7" s="16"/>
      <c r="O7" s="16"/>
      <c r="P7" s="1"/>
      <c r="Q7" s="1"/>
      <c r="R7" s="36"/>
      <c r="S7" s="1"/>
      <c r="T7" s="36"/>
      <c r="U7" s="36"/>
      <c r="V7" s="36"/>
      <c r="W7" s="36"/>
    </row>
    <row r="8" spans="1:23" ht="15.75" customHeight="1">
      <c r="A8" s="35" t="s">
        <v>18</v>
      </c>
      <c r="B8" s="12">
        <v>127</v>
      </c>
      <c r="C8" s="12">
        <v>192.5</v>
      </c>
      <c r="D8" s="12">
        <v>272.7</v>
      </c>
      <c r="E8" s="12">
        <v>317.8</v>
      </c>
      <c r="F8" s="12" t="s">
        <v>16</v>
      </c>
      <c r="G8" s="12"/>
      <c r="H8" s="12"/>
      <c r="I8" s="12"/>
      <c r="J8" s="12"/>
      <c r="K8" s="12"/>
      <c r="L8" s="12"/>
      <c r="M8" s="12"/>
      <c r="N8" s="16"/>
      <c r="O8" s="16"/>
      <c r="P8" s="1"/>
      <c r="Q8" s="1"/>
      <c r="R8" s="36"/>
      <c r="S8" s="1"/>
      <c r="T8" s="36"/>
      <c r="U8" s="36"/>
      <c r="V8" s="36"/>
      <c r="W8" s="36"/>
    </row>
    <row r="9" spans="1:23" ht="15.75" customHeight="1">
      <c r="A9" s="35" t="s">
        <v>20</v>
      </c>
      <c r="B9" s="12">
        <v>13.3</v>
      </c>
      <c r="C9" s="12">
        <v>18.100000000000001</v>
      </c>
      <c r="D9" s="12">
        <v>25.5</v>
      </c>
      <c r="E9" s="12">
        <v>27.9</v>
      </c>
      <c r="F9" s="12" t="s">
        <v>16</v>
      </c>
      <c r="G9" s="12"/>
      <c r="H9" s="12"/>
      <c r="I9" s="12"/>
      <c r="J9" s="12"/>
      <c r="K9" s="12"/>
      <c r="L9" s="12"/>
      <c r="M9" s="12"/>
      <c r="N9" s="16"/>
      <c r="O9" s="16"/>
      <c r="P9" s="1"/>
      <c r="Q9" s="1"/>
      <c r="R9" s="36"/>
      <c r="S9" s="1"/>
      <c r="T9" s="1"/>
      <c r="U9" s="1"/>
      <c r="V9" s="1"/>
      <c r="W9" s="1"/>
    </row>
    <row r="10" spans="1:23" ht="15.75" customHeight="1">
      <c r="A10" s="35" t="s">
        <v>21</v>
      </c>
      <c r="B10" s="12"/>
      <c r="C10" s="12"/>
      <c r="D10" s="12">
        <v>1268.2</v>
      </c>
      <c r="E10" s="12">
        <v>1677.2</v>
      </c>
      <c r="F10" s="12">
        <v>4428.4935422848002</v>
      </c>
      <c r="G10" s="12">
        <v>4201.7</v>
      </c>
      <c r="H10" s="12">
        <v>4336.8999999999996</v>
      </c>
      <c r="I10" s="12">
        <v>3864.4952000000003</v>
      </c>
      <c r="J10" s="12">
        <v>3796.1324600000003</v>
      </c>
      <c r="K10" s="12">
        <v>3758.0732600000001</v>
      </c>
      <c r="L10" s="12">
        <v>3819.4766800000002</v>
      </c>
      <c r="M10" s="12">
        <v>3757.09942</v>
      </c>
      <c r="N10" s="16">
        <v>3839.3</v>
      </c>
      <c r="O10" s="18">
        <v>3826.3</v>
      </c>
      <c r="P10" s="1"/>
      <c r="Q10" s="1"/>
      <c r="R10" s="1"/>
      <c r="S10" s="1"/>
      <c r="T10" s="1"/>
      <c r="U10" s="1"/>
      <c r="V10" s="1"/>
      <c r="W10" s="1"/>
    </row>
    <row r="11" spans="1:23" ht="15.75" customHeight="1">
      <c r="A11" s="35" t="s">
        <v>23</v>
      </c>
      <c r="B11" s="12">
        <v>1482.3</v>
      </c>
      <c r="C11" s="12">
        <v>1912</v>
      </c>
      <c r="D11" s="12">
        <v>1977.4</v>
      </c>
      <c r="E11" s="12">
        <v>2449.1</v>
      </c>
      <c r="F11" s="12" t="s">
        <v>10</v>
      </c>
      <c r="G11" s="12"/>
      <c r="H11" s="12"/>
      <c r="I11" s="12"/>
      <c r="J11" s="12"/>
      <c r="K11" s="12"/>
      <c r="L11" s="12"/>
      <c r="M11" s="12"/>
      <c r="N11" s="16"/>
      <c r="O11" s="16"/>
      <c r="P11" s="1"/>
      <c r="Q11" s="1"/>
      <c r="R11" s="1"/>
      <c r="S11" s="1"/>
      <c r="T11" s="1"/>
      <c r="U11" s="1"/>
      <c r="V11" s="1"/>
      <c r="W11" s="1"/>
    </row>
    <row r="12" spans="1:23" ht="15.75" customHeight="1">
      <c r="A12" s="35" t="s">
        <v>24</v>
      </c>
      <c r="B12" s="12">
        <v>971.2</v>
      </c>
      <c r="C12" s="12">
        <v>1071.4000000000001</v>
      </c>
      <c r="D12" s="12" t="s">
        <v>10</v>
      </c>
      <c r="E12" s="12"/>
      <c r="F12" s="12"/>
      <c r="G12" s="12"/>
      <c r="H12" s="12"/>
      <c r="I12" s="12"/>
      <c r="J12" s="12"/>
      <c r="K12" s="12"/>
      <c r="L12" s="12"/>
      <c r="M12" s="12"/>
      <c r="N12" s="16"/>
      <c r="O12" s="16"/>
      <c r="P12" s="1"/>
      <c r="Q12" s="1"/>
      <c r="R12" s="1"/>
      <c r="S12" s="1"/>
      <c r="T12" s="1"/>
      <c r="U12" s="1"/>
      <c r="V12" s="1"/>
      <c r="W12" s="1"/>
    </row>
    <row r="13" spans="1:23" ht="15.75" customHeight="1">
      <c r="A13" s="8" t="s">
        <v>25</v>
      </c>
      <c r="B13" s="12"/>
      <c r="C13" s="12"/>
      <c r="D13" s="12"/>
      <c r="E13" s="12">
        <v>6.3</v>
      </c>
      <c r="F13" s="12">
        <v>20.8</v>
      </c>
      <c r="G13" s="12">
        <v>43.8</v>
      </c>
      <c r="H13" s="12">
        <v>489.13792666666666</v>
      </c>
      <c r="I13" s="12">
        <v>553.17302293120656</v>
      </c>
      <c r="J13" s="12">
        <v>560.26007414448668</v>
      </c>
      <c r="K13" s="12">
        <v>580.7248491620112</v>
      </c>
      <c r="L13" s="12">
        <v>604.1</v>
      </c>
      <c r="M13" s="41">
        <v>718</v>
      </c>
      <c r="N13" s="43">
        <v>561.16700000000003</v>
      </c>
      <c r="O13" s="44">
        <v>566.1</v>
      </c>
      <c r="P13" s="17"/>
      <c r="Q13" s="17"/>
      <c r="R13" s="17"/>
      <c r="S13" s="17"/>
      <c r="T13" s="17"/>
      <c r="U13" s="5"/>
      <c r="V13" s="5"/>
      <c r="W13" s="17"/>
    </row>
    <row r="14" spans="1:23" ht="15.75" customHeight="1">
      <c r="A14" s="35" t="s">
        <v>29</v>
      </c>
      <c r="B14" s="12"/>
      <c r="C14" s="12"/>
      <c r="D14" s="12"/>
      <c r="E14" s="12"/>
      <c r="F14" s="12"/>
      <c r="G14" s="12">
        <v>10.6</v>
      </c>
      <c r="H14" s="12">
        <v>368.4</v>
      </c>
      <c r="I14" s="12">
        <v>409.9</v>
      </c>
      <c r="J14" s="12">
        <v>436.7</v>
      </c>
      <c r="K14" s="12">
        <v>454.9</v>
      </c>
      <c r="L14" s="12">
        <v>473.8</v>
      </c>
      <c r="M14" s="12">
        <v>475.1</v>
      </c>
      <c r="N14" s="16">
        <v>458</v>
      </c>
      <c r="O14" s="18">
        <v>424.8</v>
      </c>
      <c r="P14" s="46"/>
      <c r="Q14" s="36"/>
      <c r="R14" s="36"/>
      <c r="S14" s="36"/>
      <c r="T14" s="1"/>
      <c r="U14" s="1"/>
      <c r="V14" s="1"/>
      <c r="W14" s="1"/>
    </row>
    <row r="15" spans="1:23" ht="15.75" customHeight="1">
      <c r="A15" s="35" t="s">
        <v>7</v>
      </c>
      <c r="B15" s="12"/>
      <c r="C15" s="12"/>
      <c r="D15" s="12"/>
      <c r="E15" s="12"/>
      <c r="F15" s="12"/>
      <c r="G15" s="12"/>
      <c r="H15" s="12">
        <v>514.20000000000005</v>
      </c>
      <c r="I15" s="12">
        <v>506</v>
      </c>
      <c r="J15" s="12">
        <v>478</v>
      </c>
      <c r="K15" s="12">
        <v>477</v>
      </c>
      <c r="L15" s="12">
        <v>498</v>
      </c>
      <c r="M15" s="12">
        <v>478</v>
      </c>
      <c r="N15" s="16">
        <v>445</v>
      </c>
      <c r="O15" s="47">
        <v>386</v>
      </c>
      <c r="P15" s="1"/>
      <c r="Q15" s="1"/>
      <c r="R15" s="1"/>
      <c r="S15" s="1"/>
      <c r="T15" s="1"/>
      <c r="U15" s="1"/>
      <c r="V15" s="1"/>
      <c r="W15" s="1"/>
    </row>
    <row r="16" spans="1:23" ht="15.75" customHeight="1">
      <c r="A16" s="35" t="s">
        <v>22</v>
      </c>
      <c r="B16" s="12">
        <v>272.60000000000002</v>
      </c>
      <c r="C16" s="12">
        <v>454.6</v>
      </c>
      <c r="D16" s="12">
        <v>506.3</v>
      </c>
      <c r="E16" s="12">
        <v>528.6</v>
      </c>
      <c r="F16" s="12">
        <v>818.30000000000007</v>
      </c>
      <c r="G16" s="12">
        <v>1287.5999999999999</v>
      </c>
      <c r="H16" s="12">
        <v>1446.5</v>
      </c>
      <c r="I16" s="12">
        <v>1294.8</v>
      </c>
      <c r="J16" s="12">
        <v>1272.6000000000001</v>
      </c>
      <c r="K16" s="12">
        <v>1188.1000000000004</v>
      </c>
      <c r="L16" s="12">
        <v>1093.5999999999999</v>
      </c>
      <c r="M16" s="12">
        <v>1066.5</v>
      </c>
      <c r="N16" s="16">
        <v>430.2</v>
      </c>
      <c r="O16" s="18">
        <v>337.88222919999998</v>
      </c>
      <c r="P16" s="1"/>
      <c r="Q16" s="1"/>
      <c r="R16" s="1"/>
      <c r="S16" s="1"/>
      <c r="T16" s="1"/>
      <c r="U16" s="1"/>
      <c r="V16" s="1"/>
      <c r="W16" s="1"/>
    </row>
    <row r="17" spans="1:24" ht="15.75" customHeight="1">
      <c r="A17" s="35" t="s">
        <v>19</v>
      </c>
      <c r="B17" s="12">
        <v>382.7</v>
      </c>
      <c r="C17" s="12">
        <v>513.4</v>
      </c>
      <c r="D17" s="12">
        <v>573.5</v>
      </c>
      <c r="E17" s="12">
        <v>608.70000000000005</v>
      </c>
      <c r="F17" s="12">
        <v>559.60716038066482</v>
      </c>
      <c r="G17" s="12">
        <v>601.13987215973691</v>
      </c>
      <c r="H17" s="12">
        <v>476.88530349247685</v>
      </c>
      <c r="I17" s="12">
        <v>418.46933831501195</v>
      </c>
      <c r="J17" s="12">
        <v>364.86049104854499</v>
      </c>
      <c r="K17" s="12">
        <v>384.87820169940045</v>
      </c>
      <c r="L17" s="12">
        <v>385.2</v>
      </c>
      <c r="M17" s="41">
        <v>379.7</v>
      </c>
      <c r="N17" s="43">
        <v>350.9</v>
      </c>
      <c r="O17" s="18">
        <v>298.7</v>
      </c>
      <c r="P17" s="36"/>
      <c r="Q17" s="36"/>
      <c r="R17" s="36"/>
      <c r="S17" s="36"/>
      <c r="T17" s="36"/>
      <c r="U17" s="1"/>
      <c r="V17" s="49"/>
      <c r="W17" s="1"/>
    </row>
    <row r="18" spans="1:24" ht="15.75" customHeight="1">
      <c r="A18" s="8" t="s">
        <v>36</v>
      </c>
      <c r="B18" s="12"/>
      <c r="C18" s="12"/>
      <c r="D18" s="12"/>
      <c r="E18" s="12"/>
      <c r="F18" s="12"/>
      <c r="G18" s="12"/>
      <c r="H18" s="12">
        <v>79.2</v>
      </c>
      <c r="I18" s="12">
        <v>180.40287337986044</v>
      </c>
      <c r="J18" s="12">
        <v>190.05043726235741</v>
      </c>
      <c r="K18" s="12">
        <v>209.40211173184355</v>
      </c>
      <c r="L18" s="12">
        <v>219.20593200000008</v>
      </c>
      <c r="M18" s="41">
        <v>180.1</v>
      </c>
      <c r="N18" s="43">
        <v>172.66399999999999</v>
      </c>
      <c r="O18" s="44">
        <v>152.5</v>
      </c>
      <c r="P18" s="17"/>
      <c r="Q18" s="17"/>
      <c r="R18" s="17"/>
      <c r="S18" s="5"/>
      <c r="T18" s="5"/>
      <c r="U18" s="17"/>
      <c r="V18" s="53"/>
      <c r="W18" s="5"/>
      <c r="X18" s="54"/>
    </row>
    <row r="19" spans="1:24" ht="15.75" customHeight="1">
      <c r="A19" s="8" t="s">
        <v>38</v>
      </c>
      <c r="B19" s="12"/>
      <c r="C19" s="12"/>
      <c r="D19" s="12"/>
      <c r="E19" s="12"/>
      <c r="F19" s="12">
        <v>2.1</v>
      </c>
      <c r="G19" s="12">
        <v>27.4</v>
      </c>
      <c r="H19" s="12">
        <v>56.868000000000002</v>
      </c>
      <c r="I19" s="12">
        <v>99.148139999999998</v>
      </c>
      <c r="J19" s="12">
        <v>97.223286000000002</v>
      </c>
      <c r="K19" s="12">
        <v>109.280862</v>
      </c>
      <c r="L19" s="12">
        <v>115.2</v>
      </c>
      <c r="M19" s="41">
        <v>118.3</v>
      </c>
      <c r="N19" s="43">
        <v>120.2</v>
      </c>
      <c r="O19" s="44">
        <v>125.1</v>
      </c>
      <c r="P19" s="17"/>
      <c r="Q19" s="17"/>
      <c r="R19" s="17"/>
      <c r="S19" s="5"/>
      <c r="T19" s="5"/>
      <c r="U19" s="5"/>
      <c r="V19" s="55"/>
      <c r="W19" s="5"/>
      <c r="X19" s="54"/>
    </row>
    <row r="20" spans="1:24" ht="15.75" customHeight="1">
      <c r="A20" s="8" t="s">
        <v>39</v>
      </c>
      <c r="B20" s="12"/>
      <c r="C20" s="12"/>
      <c r="D20" s="12"/>
      <c r="E20" s="12"/>
      <c r="F20" s="12">
        <v>149.19999999999999</v>
      </c>
      <c r="G20" s="12">
        <v>264.3</v>
      </c>
      <c r="H20" s="12">
        <v>230.2</v>
      </c>
      <c r="I20" s="12">
        <v>198.5</v>
      </c>
      <c r="J20" s="12">
        <v>182.5</v>
      </c>
      <c r="K20" s="12">
        <v>128.80000000000001</v>
      </c>
      <c r="L20" s="12">
        <f>L36*0.007</f>
        <v>109.2</v>
      </c>
      <c r="M20" s="41">
        <f t="shared" ref="M20:N20" si="1">L20*0.91</f>
        <v>99.372</v>
      </c>
      <c r="N20" s="43">
        <f t="shared" si="1"/>
        <v>90.428520000000006</v>
      </c>
      <c r="O20" s="44">
        <v>90.4</v>
      </c>
      <c r="P20" s="5"/>
      <c r="Q20" s="5"/>
      <c r="R20" s="5"/>
      <c r="S20" s="5"/>
      <c r="T20" s="5"/>
      <c r="U20" s="5"/>
      <c r="V20" s="5"/>
      <c r="W20" s="5"/>
      <c r="X20" s="5"/>
    </row>
    <row r="21" spans="1:24" ht="15.75" customHeight="1">
      <c r="A21" s="8" t="s">
        <v>40</v>
      </c>
      <c r="B21" s="12"/>
      <c r="C21" s="12"/>
      <c r="D21" s="12"/>
      <c r="E21" s="12">
        <v>75</v>
      </c>
      <c r="F21" s="12" t="s">
        <v>41</v>
      </c>
      <c r="G21" s="12"/>
      <c r="H21" s="12"/>
      <c r="I21" s="12"/>
      <c r="J21" s="12"/>
      <c r="K21" s="12"/>
      <c r="L21" s="12"/>
      <c r="M21" s="41"/>
      <c r="N21" s="43"/>
      <c r="O21" s="43"/>
      <c r="P21" s="5"/>
      <c r="Q21" s="5"/>
      <c r="R21" s="5"/>
      <c r="S21" s="5"/>
      <c r="T21" s="5"/>
      <c r="U21" s="5"/>
      <c r="V21" s="5"/>
      <c r="W21" s="5"/>
    </row>
    <row r="22" spans="1:24" ht="15.75" customHeight="1">
      <c r="A22" s="8" t="s">
        <v>42</v>
      </c>
      <c r="B22" s="12"/>
      <c r="C22" s="12"/>
      <c r="D22" s="12"/>
      <c r="E22" s="12"/>
      <c r="F22" s="12"/>
      <c r="G22" s="12"/>
      <c r="H22" s="12">
        <v>34.799999999999997</v>
      </c>
      <c r="I22" s="12">
        <v>30.7</v>
      </c>
      <c r="J22" s="12">
        <v>32.1</v>
      </c>
      <c r="K22" s="12">
        <v>32.5</v>
      </c>
      <c r="L22" s="12">
        <v>32.299999999999997</v>
      </c>
      <c r="M22" s="41">
        <v>30.3</v>
      </c>
      <c r="N22" s="43">
        <v>25.9</v>
      </c>
      <c r="O22" s="44">
        <v>27.4</v>
      </c>
      <c r="P22" s="5"/>
      <c r="Q22" s="5"/>
      <c r="R22" s="5"/>
      <c r="S22" s="5"/>
      <c r="T22" s="5"/>
      <c r="U22" s="5"/>
      <c r="V22" s="5"/>
      <c r="W22" s="5"/>
    </row>
    <row r="23" spans="1:24" ht="15.75" customHeight="1">
      <c r="A23" s="8" t="s">
        <v>43</v>
      </c>
      <c r="B23" s="12"/>
      <c r="C23" s="12"/>
      <c r="D23" s="12"/>
      <c r="E23" s="12"/>
      <c r="F23" s="12"/>
      <c r="G23" s="12">
        <v>3.7473800000000002</v>
      </c>
      <c r="H23" s="12">
        <v>4.5999999999999996</v>
      </c>
      <c r="I23" s="12">
        <v>6.2</v>
      </c>
      <c r="J23" s="12">
        <v>6.5</v>
      </c>
      <c r="K23" s="12">
        <v>6.9</v>
      </c>
      <c r="L23" s="12">
        <v>7.4255999999999993</v>
      </c>
      <c r="M23" s="57">
        <v>8.2270000000000003</v>
      </c>
      <c r="N23" s="43">
        <v>8.9</v>
      </c>
      <c r="O23" s="44">
        <v>10.5</v>
      </c>
      <c r="P23" s="17"/>
      <c r="Q23" s="17"/>
      <c r="R23" s="17"/>
      <c r="S23" s="5"/>
      <c r="T23" s="5"/>
      <c r="U23" s="5"/>
      <c r="V23" s="5"/>
      <c r="W23" s="5"/>
    </row>
    <row r="24" spans="1:24" ht="15.75" customHeight="1">
      <c r="A24" s="8" t="s">
        <v>45</v>
      </c>
      <c r="B24" s="12"/>
      <c r="C24" s="12"/>
      <c r="D24" s="12"/>
      <c r="E24" s="12"/>
      <c r="F24" s="12">
        <v>1458.9</v>
      </c>
      <c r="G24" s="12" t="s">
        <v>46</v>
      </c>
      <c r="H24" s="12"/>
      <c r="I24" s="12"/>
      <c r="J24" s="12"/>
      <c r="K24" s="12"/>
      <c r="L24" s="12"/>
      <c r="M24" s="41"/>
      <c r="N24" s="43"/>
      <c r="O24" s="43"/>
      <c r="P24" s="17"/>
      <c r="Q24" s="5"/>
      <c r="R24" s="5"/>
      <c r="S24" s="5"/>
      <c r="T24" s="5"/>
      <c r="U24" s="5"/>
      <c r="V24" s="5"/>
      <c r="W24" s="5"/>
    </row>
    <row r="25" spans="1:24" ht="15.75" customHeight="1">
      <c r="A25" s="8" t="s">
        <v>47</v>
      </c>
      <c r="B25" s="12"/>
      <c r="C25" s="12"/>
      <c r="D25" s="12">
        <v>82.8</v>
      </c>
      <c r="E25" s="12">
        <v>712.6</v>
      </c>
      <c r="F25" s="12">
        <v>758.4</v>
      </c>
      <c r="G25" s="12">
        <v>804.2</v>
      </c>
      <c r="H25" s="12" t="s">
        <v>48</v>
      </c>
      <c r="I25" s="12"/>
      <c r="J25" s="12"/>
      <c r="K25" s="12"/>
      <c r="L25" s="12"/>
      <c r="M25" s="41"/>
      <c r="N25" s="43"/>
      <c r="O25" s="43"/>
      <c r="P25" s="5"/>
      <c r="Q25" s="5"/>
      <c r="R25" s="5"/>
      <c r="S25" s="5"/>
      <c r="T25" s="5"/>
      <c r="U25" s="5"/>
      <c r="V25" s="5"/>
      <c r="W25" s="5"/>
    </row>
    <row r="26" spans="1:24" ht="15.75" customHeight="1">
      <c r="A26" s="8" t="s">
        <v>49</v>
      </c>
      <c r="B26" s="12"/>
      <c r="C26" s="12"/>
      <c r="D26" s="12"/>
      <c r="E26" s="12"/>
      <c r="F26" s="12">
        <v>269</v>
      </c>
      <c r="G26" s="12">
        <v>358.5</v>
      </c>
      <c r="H26" s="12" t="s">
        <v>50</v>
      </c>
      <c r="I26" s="12"/>
      <c r="J26" s="12"/>
      <c r="K26" s="12"/>
      <c r="L26" s="12"/>
      <c r="M26" s="41"/>
      <c r="N26" s="43"/>
      <c r="O26" s="43"/>
      <c r="P26" s="5"/>
      <c r="Q26" s="5"/>
      <c r="R26" s="5"/>
      <c r="S26" s="5"/>
      <c r="T26" s="5"/>
      <c r="U26" s="5"/>
      <c r="V26" s="5"/>
      <c r="W26" s="5"/>
    </row>
    <row r="27" spans="1:24" ht="15.75" customHeight="1">
      <c r="A27" s="8" t="s">
        <v>51</v>
      </c>
      <c r="B27" s="12"/>
      <c r="C27" s="12"/>
      <c r="D27" s="12"/>
      <c r="E27" s="12"/>
      <c r="F27" s="12">
        <v>73.3</v>
      </c>
      <c r="G27" s="12" t="s">
        <v>49</v>
      </c>
      <c r="H27" s="12"/>
      <c r="I27" s="12"/>
      <c r="J27" s="12"/>
      <c r="K27" s="12"/>
      <c r="L27" s="12"/>
      <c r="M27" s="41"/>
      <c r="N27" s="43"/>
      <c r="O27" s="43"/>
      <c r="P27" s="5"/>
      <c r="Q27" s="5"/>
      <c r="R27" s="5"/>
      <c r="S27" s="5"/>
      <c r="T27" s="5"/>
      <c r="U27" s="5"/>
      <c r="V27" s="5"/>
      <c r="W27" s="5"/>
    </row>
    <row r="28" spans="1:24" ht="15.75" customHeight="1">
      <c r="A28" s="8" t="s">
        <v>52</v>
      </c>
      <c r="B28" s="12"/>
      <c r="C28" s="12"/>
      <c r="D28" s="12"/>
      <c r="E28" s="12">
        <v>6.3</v>
      </c>
      <c r="F28" s="12">
        <v>20.8</v>
      </c>
      <c r="G28" s="12" t="s">
        <v>53</v>
      </c>
      <c r="H28" s="12"/>
      <c r="I28" s="12"/>
      <c r="J28" s="12"/>
      <c r="K28" s="12"/>
      <c r="L28" s="12"/>
      <c r="M28" s="41"/>
      <c r="N28" s="43"/>
      <c r="O28" s="43"/>
      <c r="P28" s="5"/>
      <c r="Q28" s="5"/>
      <c r="R28" s="5"/>
      <c r="S28" s="5"/>
      <c r="T28" s="5"/>
      <c r="U28" s="5"/>
      <c r="V28" s="5"/>
      <c r="W28" s="5"/>
    </row>
    <row r="29" spans="1:24" ht="15.75" customHeight="1">
      <c r="A29" s="8" t="s">
        <v>54</v>
      </c>
      <c r="B29" s="12"/>
      <c r="C29" s="12"/>
      <c r="D29" s="12"/>
      <c r="E29" s="12"/>
      <c r="F29" s="12">
        <v>71.5</v>
      </c>
      <c r="G29" s="12" t="s">
        <v>55</v>
      </c>
      <c r="H29" s="12"/>
      <c r="I29" s="12"/>
      <c r="J29" s="12"/>
      <c r="K29" s="12"/>
      <c r="L29" s="12"/>
      <c r="M29" s="41"/>
      <c r="N29" s="43"/>
      <c r="O29" s="43"/>
      <c r="P29" s="5"/>
      <c r="Q29" s="5"/>
      <c r="R29" s="5"/>
      <c r="S29" s="5"/>
      <c r="T29" s="5"/>
      <c r="U29" s="5"/>
      <c r="V29" s="5"/>
      <c r="W29" s="5"/>
    </row>
    <row r="30" spans="1:24" ht="15.75" customHeight="1">
      <c r="A30" s="8" t="s">
        <v>56</v>
      </c>
      <c r="B30" s="58"/>
      <c r="C30" s="58"/>
      <c r="D30" s="58"/>
      <c r="E30" s="58"/>
      <c r="F30" s="12">
        <v>6.7</v>
      </c>
      <c r="G30" s="58"/>
      <c r="H30" s="58"/>
      <c r="I30" s="12"/>
      <c r="J30" s="12"/>
      <c r="K30" s="12"/>
      <c r="L30" s="58"/>
      <c r="M30" s="59"/>
      <c r="N30" s="43"/>
      <c r="O30" s="43"/>
      <c r="P30" s="5"/>
      <c r="Q30" s="5"/>
      <c r="R30" s="5"/>
      <c r="S30" s="5"/>
      <c r="T30" s="5"/>
      <c r="U30" s="5"/>
      <c r="V30" s="5"/>
      <c r="W30" s="5"/>
    </row>
    <row r="31" spans="1:24" ht="15.75" customHeight="1">
      <c r="A31" s="8" t="s">
        <v>57</v>
      </c>
      <c r="B31" s="12"/>
      <c r="C31" s="12"/>
      <c r="D31" s="12"/>
      <c r="E31" s="12"/>
      <c r="F31" s="12"/>
      <c r="G31" s="12"/>
      <c r="H31" s="12">
        <v>2.2999999999999998</v>
      </c>
      <c r="I31" s="12">
        <v>2.2999999999999998</v>
      </c>
      <c r="J31" s="12">
        <v>1.6</v>
      </c>
      <c r="K31" s="12"/>
      <c r="L31" s="12"/>
      <c r="M31" s="41"/>
      <c r="N31" s="43"/>
      <c r="O31" s="43"/>
      <c r="P31" s="5"/>
      <c r="Q31" s="5"/>
      <c r="R31" s="5"/>
      <c r="S31" s="5"/>
      <c r="T31" s="5"/>
      <c r="U31" s="5"/>
      <c r="V31" s="5"/>
      <c r="W31" s="5"/>
    </row>
    <row r="32" spans="1:24" ht="15.75" customHeight="1">
      <c r="A32" s="8" t="s">
        <v>58</v>
      </c>
      <c r="B32" s="12">
        <v>151.19999999999999</v>
      </c>
      <c r="C32" s="12">
        <v>164.4</v>
      </c>
      <c r="D32" s="12">
        <v>176.4</v>
      </c>
      <c r="E32" s="12">
        <v>214.8</v>
      </c>
      <c r="F32" s="12">
        <v>278.39999999999998</v>
      </c>
      <c r="G32" s="12">
        <v>369</v>
      </c>
      <c r="H32" s="12">
        <v>440</v>
      </c>
      <c r="I32" s="12">
        <v>417.5</v>
      </c>
      <c r="J32" s="12">
        <v>469.9</v>
      </c>
      <c r="K32" s="12">
        <v>474.4</v>
      </c>
      <c r="L32" s="12">
        <v>450.4</v>
      </c>
      <c r="M32" s="41">
        <v>448.1</v>
      </c>
      <c r="N32" s="43">
        <v>450</v>
      </c>
      <c r="O32" s="43"/>
      <c r="P32" s="17"/>
      <c r="Q32" s="5"/>
      <c r="R32" s="5"/>
      <c r="S32" s="5"/>
      <c r="T32" s="5"/>
      <c r="U32" s="5"/>
      <c r="V32" s="5"/>
      <c r="W32" s="5"/>
    </row>
    <row r="33" spans="1:23" ht="15.75" customHeight="1">
      <c r="A33" s="5"/>
      <c r="B33" s="16"/>
      <c r="C33" s="16"/>
      <c r="D33" s="16"/>
      <c r="E33" s="16"/>
      <c r="F33" s="16"/>
      <c r="G33" s="16"/>
      <c r="H33" s="16"/>
      <c r="I33" s="16"/>
      <c r="J33" s="16"/>
      <c r="K33" s="16"/>
      <c r="L33" s="16"/>
      <c r="M33" s="16"/>
      <c r="N33" s="43"/>
      <c r="O33" s="43"/>
      <c r="P33" s="61"/>
      <c r="Q33" s="61"/>
      <c r="R33" s="62"/>
      <c r="S33" s="62"/>
      <c r="T33" s="62"/>
      <c r="U33" s="5"/>
      <c r="V33" s="5"/>
      <c r="W33" s="5"/>
    </row>
    <row r="34" spans="1:23" ht="15.75" customHeight="1">
      <c r="A34" s="5"/>
      <c r="B34" s="16"/>
      <c r="C34" s="16"/>
      <c r="D34" s="16"/>
      <c r="E34" s="16"/>
      <c r="F34" s="16"/>
      <c r="G34" s="16"/>
      <c r="H34" s="16"/>
      <c r="I34" s="16"/>
      <c r="J34" s="16"/>
      <c r="K34" s="16"/>
      <c r="L34" s="16"/>
      <c r="M34" s="16"/>
      <c r="N34" s="43"/>
      <c r="O34" s="43"/>
      <c r="P34" s="63"/>
      <c r="Q34" s="63"/>
      <c r="R34" s="2"/>
      <c r="S34" s="65"/>
      <c r="T34" s="2"/>
      <c r="U34" s="5"/>
      <c r="V34" s="5"/>
      <c r="W34" s="5"/>
    </row>
    <row r="35" spans="1:23" ht="15.75" customHeight="1">
      <c r="A35" s="5"/>
      <c r="B35" s="16"/>
      <c r="C35" s="16"/>
      <c r="D35" s="16"/>
      <c r="E35" s="16"/>
      <c r="F35" s="16"/>
      <c r="G35" s="16"/>
      <c r="H35" s="16"/>
      <c r="I35" s="16"/>
      <c r="J35" s="66"/>
      <c r="K35" s="66"/>
      <c r="L35" s="51"/>
      <c r="M35" s="43"/>
      <c r="N35" s="43"/>
      <c r="O35" s="43"/>
      <c r="P35" s="17"/>
      <c r="Q35" s="5"/>
      <c r="R35" s="5"/>
      <c r="S35" s="5"/>
      <c r="T35" s="5"/>
      <c r="U35" s="5"/>
      <c r="V35" s="5"/>
      <c r="W35" s="5"/>
    </row>
    <row r="36" spans="1:23" ht="15.75" customHeight="1">
      <c r="A36" s="65" t="s">
        <v>35</v>
      </c>
      <c r="B36" s="66">
        <v>12787</v>
      </c>
      <c r="C36" s="66">
        <v>14007</v>
      </c>
      <c r="D36" s="66">
        <v>14700</v>
      </c>
      <c r="E36" s="66">
        <v>17900</v>
      </c>
      <c r="F36" s="66">
        <v>21200</v>
      </c>
      <c r="G36" s="66">
        <v>19800</v>
      </c>
      <c r="H36" s="66">
        <v>18000</v>
      </c>
      <c r="I36" s="66">
        <v>16900</v>
      </c>
      <c r="J36" s="66">
        <v>16400</v>
      </c>
      <c r="K36" s="66">
        <v>15900</v>
      </c>
      <c r="L36" s="51">
        <v>15600</v>
      </c>
      <c r="M36" s="66">
        <v>15500</v>
      </c>
      <c r="N36" s="66">
        <v>14951</v>
      </c>
      <c r="O36" s="52">
        <v>14100</v>
      </c>
      <c r="P36" s="65"/>
      <c r="Q36" s="65"/>
      <c r="R36" s="65"/>
      <c r="S36" s="65"/>
      <c r="T36" s="65"/>
      <c r="U36" s="65"/>
      <c r="V36" s="65"/>
      <c r="W36" s="65"/>
    </row>
    <row r="37" spans="1:23" ht="15.75" customHeight="1">
      <c r="A37" s="65" t="s">
        <v>37</v>
      </c>
      <c r="B37" s="43">
        <f>'Wireline (MS)'!B37</f>
        <v>91.584421678266992</v>
      </c>
      <c r="C37" s="43">
        <f>'Wireline (MS)'!C37</f>
        <v>89.346041265081737</v>
      </c>
      <c r="D37" s="43">
        <f>'Wireline (MS)'!D37</f>
        <v>88.3</v>
      </c>
      <c r="E37" s="43">
        <f>'Wireline (MS)'!E37</f>
        <v>82.066480446927372</v>
      </c>
      <c r="F37" s="43">
        <f>'Wireline (MS)'!F37</f>
        <v>91.723082746626417</v>
      </c>
      <c r="G37" s="43">
        <f>'Wireline (MS)'!G37</f>
        <v>81.161616161616152</v>
      </c>
      <c r="H37" s="43">
        <f>'Wireline (MS)'!H37</f>
        <v>91.760208217122042</v>
      </c>
      <c r="I37" s="43">
        <f>'Wireline (MS)'!I37</f>
        <v>87.149440748744155</v>
      </c>
      <c r="J37" s="43">
        <f>'Wireline (MS)'!J37</f>
        <v>87.949321179643661</v>
      </c>
      <c r="K37" s="43">
        <f>'Wireline (MS)'!K37</f>
        <v>87.321371755735939</v>
      </c>
      <c r="L37" s="43">
        <f>'Wireline (MS)'!L37</f>
        <v>86.62475283049551</v>
      </c>
      <c r="M37" s="43">
        <f>'Wireline (MS)'!M37</f>
        <v>85.310963999999984</v>
      </c>
      <c r="N37" s="43">
        <f>'Wireline (MS)'!N37</f>
        <v>75.798053641896857</v>
      </c>
      <c r="O37" s="43">
        <f>'Wireline (MS)'!O37</f>
        <v>78.040425531914892</v>
      </c>
      <c r="P37" s="5"/>
      <c r="Q37" s="5"/>
      <c r="R37" s="5"/>
      <c r="S37" s="5"/>
      <c r="T37" s="5"/>
      <c r="U37" s="5"/>
      <c r="V37" s="5"/>
      <c r="W37" s="5"/>
    </row>
    <row r="38" spans="1:23" ht="15.75" customHeight="1">
      <c r="A38" s="65" t="s">
        <v>44</v>
      </c>
      <c r="B38" s="43">
        <f>'Wireline (MS)'!B38</f>
        <v>5031.5880111800952</v>
      </c>
      <c r="C38" s="43">
        <f>'Wireline (MS)'!C38</f>
        <v>4427.1752164591235</v>
      </c>
      <c r="D38" s="43">
        <f>'Wireline (MS)'!D38</f>
        <v>4189.2971456337646</v>
      </c>
      <c r="E38" s="43">
        <f>'Wireline (MS)'!E38</f>
        <v>3360.4493907805631</v>
      </c>
      <c r="F38" s="43">
        <f>'Wireline (MS)'!F38</f>
        <v>4131.837829476849</v>
      </c>
      <c r="G38" s="43">
        <f>'Wireline (MS)'!G38</f>
        <v>2961.4689324751826</v>
      </c>
      <c r="H38" s="43">
        <f>'Wireline (MS)'!H38</f>
        <v>3897.0497023854455</v>
      </c>
      <c r="I38" s="43">
        <f>'Wireline (MS)'!I38</f>
        <v>3462.175175387104</v>
      </c>
      <c r="J38" s="43">
        <f>'Wireline (MS)'!J38</f>
        <v>3506.9516292919802</v>
      </c>
      <c r="K38" s="43">
        <f>'Wireline (MS)'!K38</f>
        <v>3416.4316490368997</v>
      </c>
      <c r="L38" s="43">
        <f>'Wireline (MS)'!L38</f>
        <v>3319.5711989290216</v>
      </c>
      <c r="M38" s="43">
        <f>'Wireline (MS)'!M38</f>
        <v>3139.7039929106072</v>
      </c>
      <c r="N38" s="43">
        <f>'Wireline (MS)'!N38</f>
        <v>2582.9939430576956</v>
      </c>
      <c r="O38" s="43">
        <f>'Wireline (MS)'!O38</f>
        <v>2706.8356577037966</v>
      </c>
      <c r="P38" s="17"/>
      <c r="Q38" s="5"/>
      <c r="R38" s="5"/>
      <c r="S38" s="5"/>
      <c r="T38" s="5"/>
      <c r="U38" s="5"/>
      <c r="V38" s="5"/>
      <c r="W38" s="5"/>
    </row>
    <row r="39" spans="1:23" ht="15.75" customHeight="1">
      <c r="A39" s="71" t="s">
        <v>64</v>
      </c>
      <c r="B39" s="37"/>
      <c r="C39" s="37"/>
      <c r="D39" s="37"/>
      <c r="E39" s="37"/>
      <c r="F39" s="37">
        <f>'Wireline (MS)'!F39</f>
        <v>87.863177086249038</v>
      </c>
      <c r="G39" s="37">
        <f>'Wireline (MS)'!G39</f>
        <v>77.099999999999994</v>
      </c>
      <c r="H39" s="37">
        <f>'Wireline (MS)'!H39</f>
        <v>88.903541550455373</v>
      </c>
      <c r="I39" s="37">
        <f>'Wireline (MS)'!I39</f>
        <v>84.054409467455613</v>
      </c>
      <c r="J39" s="37">
        <f>'Wireline (MS)'!J39</f>
        <v>84.533101215348026</v>
      </c>
      <c r="K39" s="37">
        <f>'Wireline (MS)'!K39</f>
        <v>83.197316100628939</v>
      </c>
      <c r="L39" s="37">
        <f>'Wireline (MS)'!L39</f>
        <v>82.753598984341664</v>
      </c>
      <c r="M39" s="37">
        <f>'Wireline (MS)'!M39</f>
        <v>80.678705935483862</v>
      </c>
      <c r="N39" s="16" t="s">
        <v>65</v>
      </c>
      <c r="O39" s="16" t="s">
        <v>65</v>
      </c>
      <c r="P39" s="38"/>
      <c r="Q39" s="38"/>
      <c r="R39" s="38"/>
      <c r="S39" s="38"/>
      <c r="T39" s="38"/>
      <c r="U39" s="38"/>
      <c r="V39" s="38"/>
      <c r="W39" s="38"/>
    </row>
    <row r="40" spans="1:23" ht="15.75" customHeight="1">
      <c r="A40" s="71" t="s">
        <v>66</v>
      </c>
      <c r="B40" s="37"/>
      <c r="C40" s="37"/>
      <c r="D40" s="37"/>
      <c r="E40" s="37"/>
      <c r="F40" s="37">
        <f>'Wireline (MS)'!F40</f>
        <v>3502.0453766466594</v>
      </c>
      <c r="G40" s="37">
        <f>'Wireline (MS)'!G40</f>
        <v>2475.0747451473594</v>
      </c>
      <c r="H40" s="37">
        <f>'Wireline (MS)'!H40</f>
        <v>2707.6154673347</v>
      </c>
      <c r="I40" s="37">
        <f>'Wireline (MS)'!I40</f>
        <v>2451.828698281603</v>
      </c>
      <c r="J40" s="37">
        <f>'Wireline (MS)'!J40</f>
        <v>2479.9495696295576</v>
      </c>
      <c r="K40" s="37">
        <f>'Wireline (MS)'!K40</f>
        <v>2368.9674268937888</v>
      </c>
      <c r="L40" s="37">
        <f>'Wireline (MS)'!L40</f>
        <v>2341.3244819661559</v>
      </c>
      <c r="M40" s="37">
        <f>'Wireline (MS)'!M40</f>
        <v>2214.4733748044669</v>
      </c>
      <c r="N40" s="16" t="s">
        <v>65</v>
      </c>
      <c r="O40" s="16" t="s">
        <v>65</v>
      </c>
      <c r="P40" s="38"/>
      <c r="Q40" s="38"/>
      <c r="R40" s="38"/>
      <c r="S40" s="38"/>
      <c r="T40" s="38"/>
      <c r="U40" s="38"/>
      <c r="V40" s="38"/>
      <c r="W40" s="38"/>
    </row>
    <row r="41" spans="1:23" ht="15.75" customHeight="1">
      <c r="A41" s="1"/>
      <c r="B41" s="1"/>
      <c r="C41" s="1"/>
      <c r="D41" s="1"/>
      <c r="E41" s="1"/>
      <c r="F41" s="1"/>
      <c r="G41" s="1"/>
      <c r="H41" s="1"/>
      <c r="I41" s="1"/>
      <c r="J41" s="1"/>
      <c r="K41" s="1"/>
      <c r="L41" s="1"/>
      <c r="M41" s="1"/>
      <c r="N41" s="1"/>
      <c r="O41" s="1"/>
      <c r="P41" s="1"/>
      <c r="Q41" s="1"/>
      <c r="R41" s="1"/>
      <c r="S41" s="1"/>
      <c r="T41" s="1"/>
      <c r="U41" s="1"/>
      <c r="V41" s="1"/>
      <c r="W41" s="1"/>
    </row>
    <row r="42" spans="1:23" ht="15.75" customHeight="1">
      <c r="A42" s="1"/>
      <c r="B42" s="689" t="s">
        <v>67</v>
      </c>
      <c r="C42" s="687"/>
      <c r="D42" s="687"/>
      <c r="E42" s="687"/>
      <c r="F42" s="687"/>
      <c r="G42" s="1"/>
      <c r="H42" s="1"/>
      <c r="I42" s="1"/>
      <c r="J42" s="1"/>
      <c r="K42" s="1"/>
      <c r="L42" s="1"/>
      <c r="M42" s="1"/>
      <c r="N42" s="1"/>
      <c r="O42" s="1"/>
      <c r="P42" s="1"/>
      <c r="Q42" s="1"/>
      <c r="R42" s="1"/>
      <c r="S42" s="1"/>
      <c r="T42" s="1"/>
      <c r="U42" s="1"/>
      <c r="V42" s="1"/>
      <c r="W42" s="1"/>
    </row>
    <row r="43" spans="1:23" ht="15.75" customHeight="1">
      <c r="A43" s="1"/>
      <c r="B43" s="688" t="s">
        <v>68</v>
      </c>
      <c r="C43" s="687"/>
      <c r="D43" s="687"/>
      <c r="E43" s="687"/>
      <c r="F43" s="687"/>
      <c r="G43" s="687"/>
      <c r="H43" s="687"/>
      <c r="I43" s="687"/>
      <c r="J43" s="687"/>
      <c r="K43" s="687"/>
      <c r="L43" s="687"/>
      <c r="M43" s="687"/>
      <c r="N43" s="1"/>
      <c r="O43" s="1"/>
      <c r="P43" s="1"/>
      <c r="Q43" s="1"/>
      <c r="R43" s="1"/>
      <c r="S43" s="1"/>
      <c r="T43" s="1"/>
      <c r="U43" s="1"/>
      <c r="V43" s="1"/>
      <c r="W43" s="1"/>
    </row>
    <row r="44" spans="1:23" ht="15.75" customHeight="1">
      <c r="A44" s="1"/>
      <c r="B44" s="687"/>
      <c r="C44" s="687"/>
      <c r="D44" s="687"/>
      <c r="E44" s="687"/>
      <c r="F44" s="687"/>
      <c r="G44" s="687"/>
      <c r="H44" s="687"/>
      <c r="I44" s="687"/>
      <c r="J44" s="687"/>
      <c r="K44" s="687"/>
      <c r="L44" s="687"/>
      <c r="M44" s="687"/>
      <c r="N44" s="1"/>
      <c r="O44" s="49"/>
      <c r="P44" s="1"/>
      <c r="Q44" s="1"/>
      <c r="R44" s="1"/>
      <c r="S44" s="1"/>
      <c r="T44" s="1"/>
      <c r="U44" s="1"/>
      <c r="V44" s="1"/>
      <c r="W44" s="1"/>
    </row>
    <row r="45" spans="1:23" ht="12.75">
      <c r="A45" s="61"/>
      <c r="B45" s="61"/>
      <c r="C45" s="61"/>
      <c r="D45" s="61"/>
      <c r="E45" s="61"/>
      <c r="F45" s="61"/>
      <c r="G45" s="61"/>
      <c r="H45" s="61"/>
      <c r="I45" s="61"/>
      <c r="J45" s="61"/>
      <c r="K45" s="61"/>
      <c r="L45" s="61"/>
      <c r="M45" s="61"/>
      <c r="N45" s="61"/>
      <c r="O45" s="70"/>
      <c r="P45" s="61"/>
      <c r="Q45" s="61"/>
      <c r="R45" s="61"/>
      <c r="S45" s="61"/>
      <c r="T45" s="61"/>
      <c r="U45" s="61"/>
      <c r="V45" s="61"/>
      <c r="W45" s="61"/>
    </row>
    <row r="46" spans="1:23" ht="12.75">
      <c r="A46" s="61"/>
      <c r="B46" s="61"/>
      <c r="C46" s="61"/>
      <c r="D46" s="61"/>
      <c r="E46" s="61"/>
      <c r="F46" s="61"/>
      <c r="G46" s="61"/>
      <c r="H46" s="61"/>
      <c r="I46" s="61"/>
      <c r="J46" s="61"/>
      <c r="K46" s="61"/>
      <c r="L46" s="61"/>
      <c r="M46" s="61"/>
      <c r="N46" s="61"/>
      <c r="O46" s="61"/>
      <c r="P46" s="61"/>
      <c r="Q46" s="61"/>
      <c r="R46" s="61"/>
      <c r="S46" s="61"/>
      <c r="T46" s="61"/>
      <c r="U46" s="61"/>
      <c r="V46" s="61"/>
      <c r="W46" s="61"/>
    </row>
    <row r="47" spans="1:23" ht="12.75">
      <c r="A47" s="61"/>
      <c r="B47" s="61"/>
      <c r="C47" s="61"/>
      <c r="D47" s="61"/>
      <c r="E47" s="61"/>
      <c r="F47" s="61"/>
      <c r="G47" s="61"/>
      <c r="H47" s="61"/>
      <c r="I47" s="61"/>
      <c r="J47" s="61"/>
      <c r="K47" s="61"/>
      <c r="L47" s="61"/>
      <c r="M47" s="61"/>
      <c r="N47" s="61"/>
      <c r="O47" s="61"/>
      <c r="P47" s="61"/>
      <c r="Q47" s="61"/>
      <c r="R47" s="61"/>
      <c r="S47" s="61"/>
      <c r="T47" s="61"/>
      <c r="U47" s="61"/>
      <c r="V47" s="61"/>
      <c r="W47" s="61"/>
    </row>
    <row r="48" spans="1:23" ht="12.75">
      <c r="A48" s="61"/>
      <c r="B48" s="61"/>
      <c r="C48" s="61"/>
      <c r="D48" s="61"/>
      <c r="E48" s="61"/>
      <c r="F48" s="61"/>
      <c r="G48" s="61"/>
      <c r="H48" s="61"/>
      <c r="I48" s="61"/>
      <c r="J48" s="61"/>
      <c r="K48" s="61"/>
      <c r="L48" s="61"/>
      <c r="M48" s="61"/>
      <c r="N48" s="61"/>
      <c r="O48" s="61"/>
      <c r="P48" s="61"/>
      <c r="Q48" s="61"/>
      <c r="R48" s="61"/>
      <c r="S48" s="61"/>
      <c r="T48" s="61"/>
      <c r="U48" s="61"/>
      <c r="V48" s="61"/>
      <c r="W48" s="61"/>
    </row>
    <row r="49" spans="1:23" ht="12.75">
      <c r="A49" s="61"/>
      <c r="B49" s="61"/>
      <c r="C49" s="61"/>
      <c r="D49" s="61"/>
      <c r="E49" s="61"/>
      <c r="F49" s="61"/>
      <c r="G49" s="61"/>
      <c r="H49" s="61"/>
      <c r="I49" s="61"/>
      <c r="J49" s="61"/>
      <c r="K49" s="61"/>
      <c r="L49" s="61"/>
      <c r="M49" s="61"/>
      <c r="N49" s="61"/>
      <c r="O49" s="61"/>
      <c r="P49" s="61"/>
      <c r="Q49" s="61"/>
      <c r="R49" s="61"/>
      <c r="S49" s="61"/>
      <c r="T49" s="61"/>
      <c r="U49" s="61"/>
      <c r="V49" s="61"/>
      <c r="W49" s="61"/>
    </row>
    <row r="50" spans="1:23" ht="12.75">
      <c r="A50" s="61"/>
      <c r="B50" s="61"/>
      <c r="C50" s="61"/>
      <c r="D50" s="61"/>
      <c r="E50" s="61"/>
      <c r="F50" s="61"/>
      <c r="G50" s="61"/>
      <c r="H50" s="61"/>
      <c r="I50" s="61"/>
      <c r="J50" s="61"/>
      <c r="K50" s="61"/>
      <c r="L50" s="61"/>
      <c r="M50" s="61"/>
      <c r="N50" s="61"/>
      <c r="O50" s="61"/>
      <c r="P50" s="61"/>
      <c r="Q50" s="61"/>
      <c r="R50" s="61"/>
      <c r="S50" s="61"/>
      <c r="T50" s="61"/>
      <c r="U50" s="61"/>
      <c r="V50" s="61"/>
      <c r="W50" s="61"/>
    </row>
    <row r="51" spans="1:23" ht="12.75">
      <c r="A51" s="61"/>
      <c r="B51" s="61"/>
      <c r="C51" s="61"/>
      <c r="D51" s="61"/>
      <c r="E51" s="61"/>
      <c r="F51" s="61"/>
      <c r="G51" s="61"/>
      <c r="H51" s="61"/>
      <c r="I51" s="61"/>
      <c r="J51" s="61"/>
      <c r="K51" s="61"/>
      <c r="L51" s="61"/>
      <c r="M51" s="61"/>
      <c r="N51" s="61"/>
      <c r="O51" s="61"/>
      <c r="P51" s="61"/>
      <c r="Q51" s="61"/>
      <c r="R51" s="61"/>
      <c r="S51" s="61"/>
      <c r="T51" s="61"/>
      <c r="U51" s="61"/>
      <c r="V51" s="61"/>
      <c r="W51" s="61"/>
    </row>
    <row r="52" spans="1:23" ht="12.75">
      <c r="A52" s="61"/>
      <c r="B52" s="61"/>
      <c r="C52" s="61"/>
      <c r="D52" s="61"/>
      <c r="E52" s="61"/>
      <c r="F52" s="61"/>
      <c r="G52" s="61"/>
      <c r="H52" s="61"/>
      <c r="I52" s="61"/>
      <c r="J52" s="61"/>
      <c r="K52" s="61"/>
      <c r="L52" s="61"/>
      <c r="M52" s="61"/>
      <c r="N52" s="61"/>
      <c r="O52" s="61"/>
      <c r="P52" s="61"/>
      <c r="Q52" s="61"/>
      <c r="R52" s="61"/>
      <c r="S52" s="61"/>
      <c r="T52" s="61"/>
      <c r="U52" s="61"/>
      <c r="V52" s="61"/>
      <c r="W52" s="61"/>
    </row>
    <row r="53" spans="1:23" ht="12.75">
      <c r="A53" s="61"/>
      <c r="B53" s="61"/>
      <c r="C53" s="61"/>
      <c r="D53" s="61"/>
      <c r="E53" s="61"/>
      <c r="F53" s="61"/>
      <c r="G53" s="61"/>
      <c r="H53" s="61"/>
      <c r="I53" s="61"/>
      <c r="J53" s="61"/>
      <c r="K53" s="61"/>
      <c r="L53" s="61"/>
      <c r="M53" s="61"/>
      <c r="N53" s="61"/>
      <c r="O53" s="61"/>
      <c r="P53" s="61"/>
      <c r="Q53" s="61"/>
      <c r="R53" s="61"/>
      <c r="S53" s="61"/>
      <c r="T53" s="61"/>
      <c r="U53" s="61"/>
      <c r="V53" s="61"/>
      <c r="W53" s="61"/>
    </row>
    <row r="54" spans="1:23" ht="12.75">
      <c r="A54" s="61"/>
      <c r="B54" s="61"/>
      <c r="C54" s="61"/>
      <c r="D54" s="61"/>
      <c r="E54" s="61"/>
      <c r="F54" s="61"/>
      <c r="G54" s="61"/>
      <c r="H54" s="61"/>
      <c r="I54" s="61"/>
      <c r="J54" s="61"/>
      <c r="K54" s="61"/>
      <c r="L54" s="61"/>
      <c r="M54" s="61"/>
      <c r="N54" s="61"/>
      <c r="O54" s="61"/>
      <c r="P54" s="61"/>
      <c r="Q54" s="61"/>
      <c r="R54" s="61"/>
      <c r="S54" s="61"/>
      <c r="T54" s="61"/>
      <c r="U54" s="61"/>
      <c r="V54" s="61"/>
      <c r="W54" s="61"/>
    </row>
    <row r="55" spans="1:23" ht="12.75">
      <c r="A55" s="61"/>
      <c r="B55" s="61"/>
      <c r="C55" s="61"/>
      <c r="D55" s="61"/>
      <c r="E55" s="61"/>
      <c r="F55" s="61"/>
      <c r="G55" s="61"/>
      <c r="H55" s="61"/>
      <c r="I55" s="61"/>
      <c r="J55" s="61"/>
      <c r="K55" s="61"/>
      <c r="L55" s="61"/>
      <c r="M55" s="61"/>
      <c r="N55" s="61"/>
      <c r="O55" s="61"/>
      <c r="P55" s="61"/>
      <c r="Q55" s="61"/>
      <c r="R55" s="61"/>
      <c r="S55" s="61"/>
      <c r="T55" s="61"/>
      <c r="U55" s="61"/>
      <c r="V55" s="61"/>
      <c r="W55" s="61"/>
    </row>
    <row r="56" spans="1:23" ht="12.75">
      <c r="A56" s="61"/>
      <c r="B56" s="61"/>
      <c r="C56" s="61"/>
      <c r="D56" s="61"/>
      <c r="E56" s="61"/>
      <c r="F56" s="61"/>
      <c r="G56" s="61"/>
      <c r="H56" s="61"/>
      <c r="I56" s="61"/>
      <c r="J56" s="61"/>
      <c r="K56" s="61"/>
      <c r="L56" s="61"/>
      <c r="M56" s="61"/>
      <c r="N56" s="61"/>
      <c r="O56" s="61"/>
      <c r="P56" s="61"/>
      <c r="Q56" s="61"/>
      <c r="R56" s="61"/>
      <c r="S56" s="61"/>
      <c r="T56" s="61"/>
      <c r="U56" s="61"/>
      <c r="V56" s="61"/>
      <c r="W56" s="61"/>
    </row>
    <row r="57" spans="1:23" ht="12.75">
      <c r="A57" s="61"/>
      <c r="B57" s="61"/>
      <c r="C57" s="61"/>
      <c r="D57" s="61"/>
      <c r="E57" s="61"/>
      <c r="F57" s="61"/>
      <c r="G57" s="61"/>
      <c r="H57" s="61"/>
      <c r="I57" s="61"/>
      <c r="J57" s="61"/>
      <c r="K57" s="61"/>
      <c r="L57" s="61"/>
      <c r="M57" s="61"/>
      <c r="N57" s="61"/>
      <c r="O57" s="61"/>
      <c r="P57" s="61"/>
      <c r="Q57" s="61"/>
      <c r="R57" s="61"/>
      <c r="S57" s="61"/>
      <c r="T57" s="61"/>
      <c r="U57" s="61"/>
      <c r="V57" s="61"/>
      <c r="W57" s="61"/>
    </row>
    <row r="58" spans="1:23" ht="12.75">
      <c r="A58" s="61"/>
      <c r="B58" s="61"/>
      <c r="C58" s="61"/>
      <c r="D58" s="61"/>
      <c r="E58" s="61"/>
      <c r="F58" s="61"/>
      <c r="G58" s="61"/>
      <c r="H58" s="61"/>
      <c r="I58" s="61"/>
      <c r="J58" s="61"/>
      <c r="K58" s="61"/>
      <c r="L58" s="61"/>
      <c r="M58" s="61"/>
      <c r="N58" s="61"/>
      <c r="O58" s="61"/>
      <c r="P58" s="61"/>
      <c r="Q58" s="61"/>
      <c r="R58" s="61"/>
      <c r="S58" s="61"/>
      <c r="T58" s="61"/>
      <c r="U58" s="61"/>
      <c r="V58" s="61"/>
      <c r="W58" s="61"/>
    </row>
    <row r="59" spans="1:23" ht="12.75">
      <c r="A59" s="61"/>
      <c r="B59" s="61"/>
      <c r="C59" s="61"/>
      <c r="D59" s="61"/>
      <c r="E59" s="61"/>
      <c r="F59" s="61"/>
      <c r="G59" s="61"/>
      <c r="H59" s="61"/>
      <c r="I59" s="61"/>
      <c r="J59" s="61"/>
      <c r="K59" s="61"/>
      <c r="L59" s="61"/>
      <c r="M59" s="61"/>
      <c r="N59" s="61"/>
      <c r="O59" s="61"/>
      <c r="P59" s="61"/>
      <c r="Q59" s="61"/>
      <c r="R59" s="61"/>
      <c r="S59" s="61"/>
      <c r="T59" s="61"/>
      <c r="U59" s="61"/>
      <c r="V59" s="61"/>
      <c r="W59" s="61"/>
    </row>
    <row r="60" spans="1:23" ht="12.75">
      <c r="A60" s="61"/>
      <c r="B60" s="61"/>
      <c r="C60" s="61"/>
      <c r="D60" s="61"/>
      <c r="E60" s="61"/>
      <c r="F60" s="61"/>
      <c r="G60" s="61"/>
      <c r="H60" s="61"/>
      <c r="I60" s="61"/>
      <c r="J60" s="61"/>
      <c r="K60" s="61"/>
      <c r="L60" s="61"/>
      <c r="M60" s="61"/>
      <c r="N60" s="61"/>
      <c r="O60" s="61"/>
      <c r="P60" s="61"/>
      <c r="Q60" s="61"/>
      <c r="R60" s="61"/>
      <c r="S60" s="61"/>
      <c r="T60" s="61"/>
      <c r="U60" s="61"/>
      <c r="V60" s="61"/>
      <c r="W60" s="61"/>
    </row>
    <row r="61" spans="1:23" ht="12.75">
      <c r="A61" s="61"/>
      <c r="B61" s="61"/>
      <c r="C61" s="61"/>
      <c r="D61" s="61"/>
      <c r="E61" s="61"/>
      <c r="F61" s="61"/>
      <c r="G61" s="61"/>
      <c r="H61" s="61"/>
      <c r="I61" s="61"/>
      <c r="J61" s="61"/>
      <c r="K61" s="61"/>
      <c r="L61" s="61"/>
      <c r="M61" s="61"/>
      <c r="N61" s="61"/>
      <c r="O61" s="61"/>
      <c r="P61" s="61"/>
      <c r="Q61" s="61"/>
      <c r="R61" s="61"/>
      <c r="S61" s="61"/>
      <c r="T61" s="61"/>
      <c r="U61" s="61"/>
      <c r="V61" s="61"/>
      <c r="W61" s="61"/>
    </row>
    <row r="62" spans="1:23" ht="12.75">
      <c r="A62" s="61"/>
      <c r="B62" s="61"/>
      <c r="C62" s="61"/>
      <c r="D62" s="61"/>
      <c r="E62" s="61"/>
      <c r="F62" s="61"/>
      <c r="G62" s="61"/>
      <c r="H62" s="61"/>
      <c r="I62" s="61"/>
      <c r="J62" s="61"/>
      <c r="K62" s="61"/>
      <c r="L62" s="61"/>
      <c r="M62" s="61"/>
      <c r="N62" s="61"/>
      <c r="O62" s="61"/>
      <c r="P62" s="61"/>
      <c r="Q62" s="61"/>
      <c r="R62" s="61"/>
      <c r="S62" s="61"/>
      <c r="T62" s="61"/>
      <c r="U62" s="61"/>
      <c r="V62" s="61"/>
      <c r="W62" s="61"/>
    </row>
    <row r="63" spans="1:23" ht="12.75">
      <c r="A63" s="61"/>
      <c r="B63" s="61"/>
      <c r="C63" s="61"/>
      <c r="D63" s="61"/>
      <c r="E63" s="61"/>
      <c r="F63" s="61"/>
      <c r="G63" s="61"/>
      <c r="H63" s="61"/>
      <c r="I63" s="61"/>
      <c r="J63" s="61"/>
      <c r="K63" s="61"/>
      <c r="L63" s="61"/>
      <c r="M63" s="61"/>
      <c r="N63" s="61"/>
      <c r="O63" s="61"/>
      <c r="P63" s="61"/>
      <c r="Q63" s="61"/>
      <c r="R63" s="61"/>
      <c r="S63" s="61"/>
      <c r="T63" s="61"/>
      <c r="U63" s="61"/>
      <c r="V63" s="61"/>
      <c r="W63" s="61"/>
    </row>
    <row r="64" spans="1:23" ht="12.75">
      <c r="A64" s="61"/>
      <c r="B64" s="61"/>
      <c r="C64" s="61"/>
      <c r="D64" s="61"/>
      <c r="E64" s="61"/>
      <c r="F64" s="61"/>
      <c r="G64" s="61"/>
      <c r="H64" s="61"/>
      <c r="I64" s="61"/>
      <c r="J64" s="61"/>
      <c r="K64" s="61"/>
      <c r="L64" s="61"/>
      <c r="M64" s="61"/>
      <c r="N64" s="61"/>
      <c r="O64" s="61"/>
      <c r="P64" s="61"/>
      <c r="Q64" s="61"/>
      <c r="R64" s="61"/>
      <c r="S64" s="61"/>
      <c r="T64" s="61"/>
      <c r="U64" s="61"/>
      <c r="V64" s="61"/>
      <c r="W64" s="61"/>
    </row>
    <row r="65" spans="1:23" ht="12.75">
      <c r="A65" s="61"/>
      <c r="B65" s="61"/>
      <c r="C65" s="61"/>
      <c r="D65" s="61"/>
      <c r="E65" s="61"/>
      <c r="F65" s="61"/>
      <c r="G65" s="61"/>
      <c r="H65" s="61"/>
      <c r="I65" s="61"/>
      <c r="J65" s="61"/>
      <c r="K65" s="61"/>
      <c r="L65" s="61"/>
      <c r="M65" s="61"/>
      <c r="N65" s="61"/>
      <c r="O65" s="61"/>
      <c r="P65" s="61"/>
      <c r="Q65" s="61"/>
      <c r="R65" s="61"/>
      <c r="S65" s="61"/>
      <c r="T65" s="61"/>
      <c r="U65" s="61"/>
      <c r="V65" s="61"/>
      <c r="W65" s="61"/>
    </row>
    <row r="66" spans="1:23" ht="12.75">
      <c r="A66" s="61"/>
      <c r="B66" s="61"/>
      <c r="C66" s="61"/>
      <c r="D66" s="61"/>
      <c r="E66" s="61"/>
      <c r="F66" s="61"/>
      <c r="G66" s="61"/>
      <c r="H66" s="61"/>
      <c r="I66" s="61"/>
      <c r="J66" s="61"/>
      <c r="K66" s="61"/>
      <c r="L66" s="61"/>
      <c r="M66" s="61"/>
      <c r="N66" s="61"/>
      <c r="O66" s="61"/>
      <c r="P66" s="61"/>
      <c r="Q66" s="61"/>
      <c r="R66" s="61"/>
      <c r="S66" s="61"/>
      <c r="T66" s="61"/>
      <c r="U66" s="61"/>
      <c r="V66" s="61"/>
      <c r="W66" s="61"/>
    </row>
    <row r="67" spans="1:23" ht="12.75">
      <c r="A67" s="61"/>
      <c r="B67" s="61"/>
      <c r="C67" s="61"/>
      <c r="D67" s="61"/>
      <c r="E67" s="61"/>
      <c r="F67" s="61"/>
      <c r="G67" s="61"/>
      <c r="H67" s="61"/>
      <c r="I67" s="61"/>
      <c r="J67" s="61"/>
      <c r="K67" s="61"/>
      <c r="L67" s="61"/>
      <c r="M67" s="61"/>
      <c r="N67" s="61"/>
      <c r="O67" s="61"/>
      <c r="P67" s="61"/>
      <c r="Q67" s="61"/>
      <c r="R67" s="61"/>
      <c r="S67" s="61"/>
      <c r="T67" s="61"/>
      <c r="U67" s="61"/>
      <c r="V67" s="61"/>
      <c r="W67" s="61"/>
    </row>
    <row r="68" spans="1:23" ht="12.75">
      <c r="A68" s="61"/>
      <c r="B68" s="61"/>
      <c r="C68" s="61"/>
      <c r="D68" s="61"/>
      <c r="E68" s="61"/>
      <c r="F68" s="61"/>
      <c r="G68" s="61"/>
      <c r="H68" s="61"/>
      <c r="I68" s="61"/>
      <c r="J68" s="61"/>
      <c r="K68" s="61"/>
      <c r="L68" s="61"/>
      <c r="M68" s="61"/>
      <c r="N68" s="61"/>
      <c r="O68" s="61"/>
      <c r="P68" s="61"/>
      <c r="Q68" s="61"/>
      <c r="R68" s="61"/>
      <c r="S68" s="61"/>
      <c r="T68" s="61"/>
      <c r="U68" s="61"/>
      <c r="V68" s="61"/>
      <c r="W68" s="61"/>
    </row>
    <row r="69" spans="1:23" ht="12.75">
      <c r="A69" s="61"/>
      <c r="B69" s="61"/>
      <c r="C69" s="61"/>
      <c r="D69" s="61"/>
      <c r="E69" s="61"/>
      <c r="F69" s="61"/>
      <c r="G69" s="61"/>
      <c r="H69" s="61"/>
      <c r="I69" s="61"/>
      <c r="J69" s="61"/>
      <c r="K69" s="61"/>
      <c r="L69" s="61"/>
      <c r="M69" s="61"/>
      <c r="N69" s="61"/>
      <c r="O69" s="61"/>
      <c r="P69" s="61"/>
      <c r="Q69" s="61"/>
      <c r="R69" s="61"/>
      <c r="S69" s="61"/>
      <c r="T69" s="61"/>
      <c r="U69" s="61"/>
      <c r="V69" s="61"/>
      <c r="W69" s="61"/>
    </row>
    <row r="70" spans="1:23" ht="12.75">
      <c r="A70" s="61"/>
      <c r="B70" s="61"/>
      <c r="C70" s="61"/>
      <c r="D70" s="61"/>
      <c r="E70" s="61"/>
      <c r="F70" s="61"/>
      <c r="G70" s="61"/>
      <c r="H70" s="61"/>
      <c r="I70" s="61"/>
      <c r="J70" s="61"/>
      <c r="K70" s="61"/>
      <c r="L70" s="61"/>
      <c r="M70" s="61"/>
      <c r="N70" s="61"/>
      <c r="O70" s="61"/>
      <c r="P70" s="61"/>
      <c r="Q70" s="61"/>
      <c r="R70" s="61"/>
      <c r="S70" s="61"/>
      <c r="T70" s="61"/>
      <c r="U70" s="61"/>
      <c r="V70" s="61"/>
      <c r="W70" s="61"/>
    </row>
    <row r="71" spans="1:23" ht="12.75">
      <c r="A71" s="61"/>
      <c r="B71" s="61"/>
      <c r="C71" s="61"/>
      <c r="D71" s="61"/>
      <c r="E71" s="61"/>
      <c r="F71" s="61"/>
      <c r="G71" s="61"/>
      <c r="H71" s="61"/>
      <c r="I71" s="61"/>
      <c r="J71" s="61"/>
      <c r="K71" s="61"/>
      <c r="L71" s="61"/>
      <c r="M71" s="61"/>
      <c r="N71" s="61"/>
      <c r="O71" s="61"/>
      <c r="P71" s="61"/>
      <c r="Q71" s="61"/>
      <c r="R71" s="61"/>
      <c r="S71" s="61"/>
      <c r="T71" s="61"/>
      <c r="U71" s="61"/>
      <c r="V71" s="61"/>
      <c r="W71" s="61"/>
    </row>
    <row r="72" spans="1:23" ht="12.75">
      <c r="A72" s="61"/>
      <c r="B72" s="61"/>
      <c r="C72" s="61"/>
      <c r="D72" s="61"/>
      <c r="E72" s="61"/>
      <c r="F72" s="61"/>
      <c r="G72" s="61"/>
      <c r="H72" s="61"/>
      <c r="I72" s="61"/>
      <c r="J72" s="61"/>
      <c r="K72" s="61"/>
      <c r="L72" s="61"/>
      <c r="M72" s="61"/>
      <c r="N72" s="61"/>
      <c r="O72" s="61"/>
      <c r="P72" s="61"/>
      <c r="Q72" s="61"/>
      <c r="R72" s="61"/>
      <c r="S72" s="61"/>
      <c r="T72" s="61"/>
      <c r="U72" s="61"/>
      <c r="V72" s="61"/>
      <c r="W72" s="61"/>
    </row>
    <row r="73" spans="1:23" ht="12.75">
      <c r="A73" s="61"/>
      <c r="B73" s="61"/>
      <c r="C73" s="61"/>
      <c r="D73" s="61"/>
      <c r="E73" s="61"/>
      <c r="F73" s="61"/>
      <c r="G73" s="61"/>
      <c r="H73" s="61"/>
      <c r="I73" s="61"/>
      <c r="J73" s="61"/>
      <c r="K73" s="61"/>
      <c r="L73" s="61"/>
      <c r="M73" s="61"/>
      <c r="N73" s="61"/>
      <c r="O73" s="61"/>
      <c r="P73" s="61"/>
      <c r="Q73" s="61"/>
      <c r="R73" s="61"/>
      <c r="S73" s="61"/>
      <c r="T73" s="61"/>
      <c r="U73" s="61"/>
      <c r="V73" s="61"/>
      <c r="W73" s="61"/>
    </row>
    <row r="74" spans="1:23" ht="12.75">
      <c r="A74" s="61"/>
      <c r="B74" s="61"/>
      <c r="C74" s="61"/>
      <c r="D74" s="61"/>
      <c r="E74" s="61"/>
      <c r="F74" s="61"/>
      <c r="G74" s="61"/>
      <c r="H74" s="61"/>
      <c r="I74" s="61"/>
      <c r="J74" s="61"/>
      <c r="K74" s="61"/>
      <c r="L74" s="61"/>
      <c r="M74" s="61"/>
      <c r="N74" s="61"/>
      <c r="O74" s="61"/>
      <c r="P74" s="61"/>
      <c r="Q74" s="61"/>
      <c r="R74" s="61"/>
      <c r="S74" s="61"/>
      <c r="T74" s="61"/>
      <c r="U74" s="61"/>
      <c r="V74" s="61"/>
      <c r="W74" s="61"/>
    </row>
    <row r="75" spans="1:23" ht="12.75">
      <c r="A75" s="61"/>
      <c r="B75" s="61"/>
      <c r="C75" s="61"/>
      <c r="D75" s="61"/>
      <c r="E75" s="61"/>
      <c r="F75" s="61"/>
      <c r="G75" s="61"/>
      <c r="H75" s="61"/>
      <c r="I75" s="61"/>
      <c r="J75" s="61"/>
      <c r="K75" s="61"/>
      <c r="L75" s="61"/>
      <c r="M75" s="61"/>
      <c r="N75" s="61"/>
      <c r="O75" s="61"/>
      <c r="P75" s="61"/>
      <c r="Q75" s="61"/>
      <c r="R75" s="61"/>
      <c r="S75" s="61"/>
      <c r="T75" s="61"/>
      <c r="U75" s="61"/>
      <c r="V75" s="61"/>
      <c r="W75" s="61"/>
    </row>
    <row r="76" spans="1:23" ht="12.75">
      <c r="A76" s="61"/>
      <c r="B76" s="61"/>
      <c r="C76" s="61"/>
      <c r="D76" s="61"/>
      <c r="E76" s="61"/>
      <c r="F76" s="61"/>
      <c r="G76" s="61"/>
      <c r="H76" s="61"/>
      <c r="I76" s="61"/>
      <c r="J76" s="61"/>
      <c r="K76" s="61"/>
      <c r="L76" s="61"/>
      <c r="M76" s="61"/>
      <c r="N76" s="61"/>
      <c r="O76" s="61"/>
      <c r="P76" s="61"/>
      <c r="Q76" s="61"/>
      <c r="R76" s="61"/>
      <c r="S76" s="61"/>
      <c r="T76" s="61"/>
      <c r="U76" s="61"/>
      <c r="V76" s="61"/>
      <c r="W76" s="61"/>
    </row>
    <row r="77" spans="1:23" ht="12.75">
      <c r="A77" s="61"/>
      <c r="B77" s="61"/>
      <c r="C77" s="61"/>
      <c r="D77" s="61"/>
      <c r="E77" s="61"/>
      <c r="F77" s="61"/>
      <c r="G77" s="61"/>
      <c r="H77" s="61"/>
      <c r="I77" s="61"/>
      <c r="J77" s="61"/>
      <c r="K77" s="61"/>
      <c r="L77" s="61"/>
      <c r="M77" s="61"/>
      <c r="N77" s="61"/>
      <c r="O77" s="61"/>
      <c r="P77" s="61"/>
      <c r="Q77" s="61"/>
      <c r="R77" s="61"/>
      <c r="S77" s="61"/>
      <c r="T77" s="61"/>
      <c r="U77" s="61"/>
      <c r="V77" s="61"/>
      <c r="W77" s="61"/>
    </row>
    <row r="78" spans="1:23" ht="12.75">
      <c r="A78" s="61"/>
      <c r="B78" s="61"/>
      <c r="C78" s="61"/>
      <c r="D78" s="61"/>
      <c r="E78" s="61"/>
      <c r="F78" s="61"/>
      <c r="G78" s="61"/>
      <c r="H78" s="61"/>
      <c r="I78" s="61"/>
      <c r="J78" s="61"/>
      <c r="K78" s="61"/>
      <c r="L78" s="61"/>
      <c r="M78" s="61"/>
      <c r="N78" s="61"/>
      <c r="O78" s="61"/>
      <c r="P78" s="61"/>
      <c r="Q78" s="61"/>
      <c r="R78" s="61"/>
      <c r="S78" s="61"/>
      <c r="T78" s="61"/>
      <c r="U78" s="61"/>
      <c r="V78" s="61"/>
      <c r="W78" s="61"/>
    </row>
    <row r="79" spans="1:23" ht="12.75">
      <c r="A79" s="61"/>
      <c r="B79" s="61"/>
      <c r="C79" s="61"/>
      <c r="D79" s="61"/>
      <c r="E79" s="61"/>
      <c r="F79" s="61"/>
      <c r="G79" s="61"/>
      <c r="H79" s="61"/>
      <c r="I79" s="61"/>
      <c r="J79" s="61"/>
      <c r="K79" s="61"/>
      <c r="L79" s="61"/>
      <c r="M79" s="61"/>
      <c r="N79" s="61"/>
      <c r="O79" s="61"/>
      <c r="P79" s="61"/>
      <c r="Q79" s="61"/>
      <c r="R79" s="61"/>
      <c r="S79" s="61"/>
      <c r="T79" s="61"/>
      <c r="U79" s="61"/>
      <c r="V79" s="61"/>
      <c r="W79" s="61"/>
    </row>
    <row r="80" spans="1:23" ht="12.75">
      <c r="A80" s="61"/>
      <c r="B80" s="61"/>
      <c r="C80" s="61"/>
      <c r="D80" s="61"/>
      <c r="E80" s="61"/>
      <c r="F80" s="61"/>
      <c r="G80" s="61"/>
      <c r="H80" s="61"/>
      <c r="I80" s="61"/>
      <c r="J80" s="61"/>
      <c r="K80" s="61"/>
      <c r="L80" s="61"/>
      <c r="M80" s="61"/>
      <c r="N80" s="61"/>
      <c r="O80" s="61"/>
      <c r="P80" s="61"/>
      <c r="Q80" s="61"/>
      <c r="R80" s="61"/>
      <c r="S80" s="61"/>
      <c r="T80" s="61"/>
      <c r="U80" s="61"/>
      <c r="V80" s="61"/>
      <c r="W80" s="61"/>
    </row>
    <row r="81" spans="1:23" ht="12.75">
      <c r="A81" s="61"/>
      <c r="B81" s="61"/>
      <c r="C81" s="61"/>
      <c r="D81" s="61"/>
      <c r="E81" s="61"/>
      <c r="F81" s="61"/>
      <c r="G81" s="61"/>
      <c r="H81" s="61"/>
      <c r="I81" s="61"/>
      <c r="J81" s="61"/>
      <c r="K81" s="61"/>
      <c r="L81" s="61"/>
      <c r="M81" s="61"/>
      <c r="N81" s="61"/>
      <c r="O81" s="61"/>
      <c r="P81" s="61"/>
      <c r="Q81" s="61"/>
      <c r="R81" s="61"/>
      <c r="S81" s="61"/>
      <c r="T81" s="61"/>
      <c r="U81" s="61"/>
      <c r="V81" s="61"/>
      <c r="W81" s="61"/>
    </row>
    <row r="82" spans="1:23" ht="12.75">
      <c r="A82" s="61"/>
      <c r="B82" s="61"/>
      <c r="C82" s="61"/>
      <c r="D82" s="61"/>
      <c r="E82" s="61"/>
      <c r="F82" s="61"/>
      <c r="G82" s="61"/>
      <c r="H82" s="61"/>
      <c r="I82" s="61"/>
      <c r="J82" s="61"/>
      <c r="K82" s="61"/>
      <c r="L82" s="61"/>
      <c r="M82" s="61"/>
      <c r="N82" s="61"/>
      <c r="O82" s="61"/>
      <c r="P82" s="61"/>
      <c r="Q82" s="61"/>
      <c r="R82" s="61"/>
      <c r="S82" s="61"/>
      <c r="T82" s="61"/>
      <c r="U82" s="61"/>
      <c r="V82" s="61"/>
      <c r="W82" s="61"/>
    </row>
    <row r="83" spans="1:23" ht="12.75">
      <c r="A83" s="61"/>
      <c r="B83" s="61"/>
      <c r="C83" s="61"/>
      <c r="D83" s="61"/>
      <c r="E83" s="61"/>
      <c r="F83" s="61"/>
      <c r="G83" s="61"/>
      <c r="H83" s="61"/>
      <c r="I83" s="61"/>
      <c r="J83" s="61"/>
      <c r="K83" s="61"/>
      <c r="L83" s="61"/>
      <c r="M83" s="61"/>
      <c r="N83" s="61"/>
      <c r="O83" s="61"/>
      <c r="P83" s="61"/>
      <c r="Q83" s="61"/>
      <c r="R83" s="61"/>
      <c r="S83" s="61"/>
      <c r="T83" s="61"/>
      <c r="U83" s="61"/>
      <c r="V83" s="61"/>
      <c r="W83" s="61"/>
    </row>
    <row r="84" spans="1:23" ht="12.75">
      <c r="A84" s="61"/>
      <c r="B84" s="61"/>
      <c r="C84" s="61"/>
      <c r="D84" s="61"/>
      <c r="E84" s="61"/>
      <c r="F84" s="61"/>
      <c r="G84" s="61"/>
      <c r="H84" s="61"/>
      <c r="I84" s="61"/>
      <c r="J84" s="61"/>
      <c r="K84" s="61"/>
      <c r="L84" s="61"/>
      <c r="M84" s="61"/>
      <c r="N84" s="61"/>
      <c r="O84" s="61"/>
      <c r="P84" s="61"/>
      <c r="Q84" s="61"/>
      <c r="R84" s="61"/>
      <c r="S84" s="61"/>
      <c r="T84" s="61"/>
      <c r="U84" s="61"/>
      <c r="V84" s="61"/>
      <c r="W84" s="61"/>
    </row>
    <row r="85" spans="1:23" ht="12.75">
      <c r="A85" s="61"/>
      <c r="B85" s="61"/>
      <c r="C85" s="61"/>
      <c r="D85" s="61"/>
      <c r="E85" s="61"/>
      <c r="F85" s="61"/>
      <c r="G85" s="61"/>
      <c r="H85" s="61"/>
      <c r="I85" s="61"/>
      <c r="J85" s="61"/>
      <c r="K85" s="61"/>
      <c r="L85" s="61"/>
      <c r="M85" s="61"/>
      <c r="N85" s="61"/>
      <c r="O85" s="61"/>
      <c r="P85" s="61"/>
      <c r="Q85" s="61"/>
      <c r="R85" s="61"/>
      <c r="S85" s="61"/>
      <c r="T85" s="61"/>
      <c r="U85" s="61"/>
      <c r="V85" s="61"/>
      <c r="W85" s="61"/>
    </row>
    <row r="86" spans="1:23" ht="12.75">
      <c r="A86" s="61"/>
      <c r="B86" s="61"/>
      <c r="C86" s="61"/>
      <c r="D86" s="61"/>
      <c r="E86" s="61"/>
      <c r="F86" s="61"/>
      <c r="G86" s="61"/>
      <c r="H86" s="61"/>
      <c r="I86" s="61"/>
      <c r="J86" s="61"/>
      <c r="K86" s="61"/>
      <c r="L86" s="61"/>
      <c r="M86" s="61"/>
      <c r="N86" s="61"/>
      <c r="O86" s="61"/>
      <c r="P86" s="61"/>
      <c r="Q86" s="61"/>
      <c r="R86" s="61"/>
      <c r="S86" s="61"/>
      <c r="T86" s="61"/>
      <c r="U86" s="61"/>
      <c r="V86" s="61"/>
      <c r="W86" s="61"/>
    </row>
    <row r="87" spans="1:23" ht="12.75">
      <c r="A87" s="61"/>
      <c r="B87" s="61"/>
      <c r="C87" s="61"/>
      <c r="D87" s="61"/>
      <c r="E87" s="61"/>
      <c r="F87" s="61"/>
      <c r="G87" s="61"/>
      <c r="H87" s="61"/>
      <c r="I87" s="61"/>
      <c r="J87" s="61"/>
      <c r="K87" s="61"/>
      <c r="L87" s="61"/>
      <c r="M87" s="61"/>
      <c r="N87" s="61"/>
      <c r="O87" s="61"/>
      <c r="P87" s="61"/>
      <c r="Q87" s="61"/>
      <c r="R87" s="61"/>
      <c r="S87" s="61"/>
      <c r="T87" s="61"/>
      <c r="U87" s="61"/>
      <c r="V87" s="61"/>
      <c r="W87" s="61"/>
    </row>
    <row r="88" spans="1:23" ht="12.75">
      <c r="A88" s="61"/>
      <c r="B88" s="61"/>
      <c r="C88" s="61"/>
      <c r="D88" s="61"/>
      <c r="E88" s="61"/>
      <c r="F88" s="61"/>
      <c r="G88" s="61"/>
      <c r="H88" s="61"/>
      <c r="I88" s="61"/>
      <c r="J88" s="61"/>
      <c r="K88" s="61"/>
      <c r="L88" s="61"/>
      <c r="M88" s="61"/>
      <c r="N88" s="61"/>
      <c r="O88" s="61"/>
      <c r="P88" s="61"/>
      <c r="Q88" s="61"/>
      <c r="R88" s="61"/>
      <c r="S88" s="61"/>
      <c r="T88" s="61"/>
      <c r="U88" s="61"/>
      <c r="V88" s="61"/>
      <c r="W88" s="61"/>
    </row>
    <row r="89" spans="1:23" ht="12.75">
      <c r="A89" s="61"/>
      <c r="B89" s="61"/>
      <c r="C89" s="61"/>
      <c r="D89" s="61"/>
      <c r="E89" s="61"/>
      <c r="F89" s="61"/>
      <c r="G89" s="61"/>
      <c r="H89" s="61"/>
      <c r="I89" s="61"/>
      <c r="J89" s="61"/>
      <c r="K89" s="61"/>
      <c r="L89" s="61"/>
      <c r="M89" s="61"/>
      <c r="N89" s="61"/>
      <c r="O89" s="61"/>
      <c r="P89" s="61"/>
      <c r="Q89" s="61"/>
      <c r="R89" s="61"/>
      <c r="S89" s="61"/>
      <c r="T89" s="61"/>
      <c r="U89" s="61"/>
      <c r="V89" s="61"/>
      <c r="W89" s="61"/>
    </row>
    <row r="90" spans="1:23" ht="12.75">
      <c r="A90" s="61"/>
      <c r="B90" s="61"/>
      <c r="C90" s="61"/>
      <c r="D90" s="61"/>
      <c r="E90" s="61"/>
      <c r="F90" s="61"/>
      <c r="G90" s="61"/>
      <c r="H90" s="61"/>
      <c r="I90" s="61"/>
      <c r="J90" s="61"/>
      <c r="K90" s="61"/>
      <c r="L90" s="61"/>
      <c r="M90" s="61"/>
      <c r="N90" s="61"/>
      <c r="O90" s="61"/>
      <c r="P90" s="61"/>
      <c r="Q90" s="61"/>
      <c r="R90" s="61"/>
      <c r="S90" s="61"/>
      <c r="T90" s="61"/>
      <c r="U90" s="61"/>
      <c r="V90" s="61"/>
      <c r="W90" s="61"/>
    </row>
    <row r="91" spans="1:23" ht="12.75">
      <c r="A91" s="61"/>
      <c r="B91" s="61"/>
      <c r="C91" s="61"/>
      <c r="D91" s="61"/>
      <c r="E91" s="61"/>
      <c r="F91" s="61"/>
      <c r="G91" s="61"/>
      <c r="H91" s="61"/>
      <c r="I91" s="61"/>
      <c r="J91" s="61"/>
      <c r="K91" s="61"/>
      <c r="L91" s="61"/>
      <c r="M91" s="61"/>
      <c r="N91" s="61"/>
      <c r="O91" s="61"/>
      <c r="P91" s="61"/>
      <c r="Q91" s="61"/>
      <c r="R91" s="61"/>
      <c r="S91" s="61"/>
      <c r="T91" s="61"/>
      <c r="U91" s="61"/>
      <c r="V91" s="61"/>
      <c r="W91" s="61"/>
    </row>
    <row r="92" spans="1:23" ht="12.75">
      <c r="A92" s="61"/>
      <c r="B92" s="61"/>
      <c r="C92" s="61"/>
      <c r="D92" s="61"/>
      <c r="E92" s="61"/>
      <c r="F92" s="61"/>
      <c r="G92" s="61"/>
      <c r="H92" s="61"/>
      <c r="I92" s="61"/>
      <c r="J92" s="61"/>
      <c r="K92" s="61"/>
      <c r="L92" s="61"/>
      <c r="M92" s="61"/>
      <c r="N92" s="61"/>
      <c r="O92" s="61"/>
      <c r="P92" s="61"/>
      <c r="Q92" s="61"/>
      <c r="R92" s="61"/>
      <c r="S92" s="61"/>
      <c r="T92" s="61"/>
      <c r="U92" s="61"/>
      <c r="V92" s="61"/>
      <c r="W92" s="61"/>
    </row>
    <row r="93" spans="1:23" ht="12.75">
      <c r="A93" s="61"/>
      <c r="B93" s="61"/>
      <c r="C93" s="61"/>
      <c r="D93" s="61"/>
      <c r="E93" s="61"/>
      <c r="F93" s="61"/>
      <c r="G93" s="61"/>
      <c r="H93" s="61"/>
      <c r="I93" s="61"/>
      <c r="J93" s="61"/>
      <c r="K93" s="61"/>
      <c r="L93" s="61"/>
      <c r="M93" s="61"/>
      <c r="N93" s="61"/>
      <c r="O93" s="61"/>
      <c r="P93" s="61"/>
      <c r="Q93" s="61"/>
      <c r="R93" s="61"/>
      <c r="S93" s="61"/>
      <c r="T93" s="61"/>
      <c r="U93" s="61"/>
      <c r="V93" s="61"/>
      <c r="W93" s="61"/>
    </row>
    <row r="94" spans="1:23" ht="12.75">
      <c r="A94" s="61"/>
      <c r="B94" s="61"/>
      <c r="C94" s="61"/>
      <c r="D94" s="61"/>
      <c r="E94" s="61"/>
      <c r="F94" s="61"/>
      <c r="G94" s="61"/>
      <c r="H94" s="61"/>
      <c r="I94" s="61"/>
      <c r="J94" s="61"/>
      <c r="K94" s="61"/>
      <c r="L94" s="61"/>
      <c r="M94" s="61"/>
      <c r="N94" s="61"/>
      <c r="O94" s="61"/>
      <c r="P94" s="61"/>
      <c r="Q94" s="61"/>
      <c r="R94" s="61"/>
      <c r="S94" s="61"/>
      <c r="T94" s="61"/>
      <c r="U94" s="61"/>
      <c r="V94" s="61"/>
      <c r="W94" s="61"/>
    </row>
    <row r="95" spans="1:23" ht="12.75">
      <c r="A95" s="61"/>
      <c r="B95" s="61"/>
      <c r="C95" s="61"/>
      <c r="D95" s="61"/>
      <c r="E95" s="61"/>
      <c r="F95" s="61"/>
      <c r="G95" s="61"/>
      <c r="H95" s="61"/>
      <c r="I95" s="61"/>
      <c r="J95" s="61"/>
      <c r="K95" s="61"/>
      <c r="L95" s="61"/>
      <c r="M95" s="61"/>
      <c r="N95" s="61"/>
      <c r="O95" s="61"/>
      <c r="P95" s="61"/>
      <c r="Q95" s="61"/>
      <c r="R95" s="61"/>
      <c r="S95" s="61"/>
      <c r="T95" s="61"/>
      <c r="U95" s="61"/>
      <c r="V95" s="61"/>
      <c r="W95" s="61"/>
    </row>
    <row r="96" spans="1:23" ht="12.75">
      <c r="A96" s="61"/>
      <c r="B96" s="61"/>
      <c r="C96" s="61"/>
      <c r="D96" s="61"/>
      <c r="E96" s="61"/>
      <c r="F96" s="61"/>
      <c r="G96" s="61"/>
      <c r="H96" s="61"/>
      <c r="I96" s="61"/>
      <c r="J96" s="61"/>
      <c r="K96" s="61"/>
      <c r="L96" s="61"/>
      <c r="M96" s="61"/>
      <c r="N96" s="61"/>
      <c r="O96" s="61"/>
      <c r="P96" s="61"/>
      <c r="Q96" s="61"/>
      <c r="R96" s="61"/>
      <c r="S96" s="61"/>
      <c r="T96" s="61"/>
      <c r="U96" s="61"/>
      <c r="V96" s="61"/>
      <c r="W96" s="61"/>
    </row>
    <row r="97" spans="1:23" ht="12.75">
      <c r="A97" s="61"/>
      <c r="B97" s="61"/>
      <c r="C97" s="61"/>
      <c r="D97" s="61"/>
      <c r="E97" s="61"/>
      <c r="F97" s="61"/>
      <c r="G97" s="61"/>
      <c r="H97" s="61"/>
      <c r="I97" s="61"/>
      <c r="J97" s="61"/>
      <c r="K97" s="61"/>
      <c r="L97" s="61"/>
      <c r="M97" s="61"/>
      <c r="N97" s="61"/>
      <c r="O97" s="61"/>
      <c r="P97" s="61"/>
      <c r="Q97" s="61"/>
      <c r="R97" s="61"/>
      <c r="S97" s="61"/>
      <c r="T97" s="61"/>
      <c r="U97" s="61"/>
      <c r="V97" s="61"/>
      <c r="W97" s="61"/>
    </row>
    <row r="98" spans="1:23" ht="12.75">
      <c r="A98" s="61"/>
      <c r="B98" s="61"/>
      <c r="C98" s="61"/>
      <c r="D98" s="61"/>
      <c r="E98" s="61"/>
      <c r="F98" s="61"/>
      <c r="G98" s="61"/>
      <c r="H98" s="61"/>
      <c r="I98" s="61"/>
      <c r="J98" s="61"/>
      <c r="K98" s="61"/>
      <c r="L98" s="61"/>
      <c r="M98" s="61"/>
      <c r="N98" s="61"/>
      <c r="O98" s="61"/>
      <c r="P98" s="61"/>
      <c r="Q98" s="61"/>
      <c r="R98" s="61"/>
      <c r="S98" s="61"/>
      <c r="T98" s="61"/>
      <c r="U98" s="61"/>
      <c r="V98" s="61"/>
      <c r="W98" s="61"/>
    </row>
    <row r="99" spans="1:23" ht="12.75">
      <c r="A99" s="61"/>
      <c r="B99" s="61"/>
      <c r="C99" s="61"/>
      <c r="D99" s="61"/>
      <c r="E99" s="61"/>
      <c r="F99" s="61"/>
      <c r="G99" s="61"/>
      <c r="H99" s="61"/>
      <c r="I99" s="61"/>
      <c r="J99" s="61"/>
      <c r="K99" s="61"/>
      <c r="L99" s="61"/>
      <c r="M99" s="61"/>
      <c r="N99" s="61"/>
      <c r="O99" s="61"/>
      <c r="P99" s="61"/>
      <c r="Q99" s="61"/>
      <c r="R99" s="61"/>
      <c r="S99" s="61"/>
      <c r="T99" s="61"/>
      <c r="U99" s="61"/>
      <c r="V99" s="61"/>
      <c r="W99" s="61"/>
    </row>
    <row r="100" spans="1:23"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row>
    <row r="101" spans="1:23"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row>
    <row r="102" spans="1:23"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row>
    <row r="103" spans="1:23"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row>
    <row r="104" spans="1:23"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row>
    <row r="105" spans="1:23"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row>
    <row r="106" spans="1:23"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row>
    <row r="107" spans="1:23"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row>
    <row r="108" spans="1:23"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row>
    <row r="109" spans="1:23"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row>
    <row r="110" spans="1:23"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row>
    <row r="111" spans="1:23"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row>
    <row r="112" spans="1:23"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row>
    <row r="113" spans="1:23"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row>
    <row r="114" spans="1:23"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row>
    <row r="115" spans="1:23"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row>
    <row r="116" spans="1:23"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row>
    <row r="117" spans="1:23"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row>
    <row r="118" spans="1:23"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row>
    <row r="119" spans="1:23"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row>
    <row r="120" spans="1:23"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row>
    <row r="121" spans="1:23"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row>
    <row r="122" spans="1:23"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1:23"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row>
    <row r="124" spans="1:23"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row>
    <row r="125" spans="1:23"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row>
    <row r="126" spans="1:23"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row>
    <row r="127" spans="1:23"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row>
    <row r="128" spans="1:23"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row>
    <row r="129" spans="1:23"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row>
    <row r="130" spans="1:23"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row>
    <row r="131" spans="1:23"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row>
    <row r="132" spans="1:23"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row>
    <row r="133" spans="1:23"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row>
    <row r="134" spans="1:23"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row>
    <row r="135" spans="1:23"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row>
    <row r="136" spans="1:23"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row>
    <row r="137" spans="1:23"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row>
    <row r="138" spans="1:23"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row>
    <row r="139" spans="1:23"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row>
    <row r="140" spans="1:23"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row>
    <row r="141" spans="1:23"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row>
    <row r="142" spans="1:23"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row>
    <row r="143" spans="1:23"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row>
    <row r="144" spans="1:23"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row>
    <row r="145" spans="1:23"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row>
    <row r="146" spans="1:23"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row>
    <row r="147" spans="1:23"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row>
    <row r="148" spans="1:23"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row>
    <row r="149" spans="1:23"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row>
    <row r="150" spans="1:23"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row>
    <row r="151" spans="1:23"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row>
    <row r="152" spans="1:23"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row>
    <row r="153" spans="1:23"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row>
    <row r="154" spans="1:23"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row>
    <row r="155" spans="1:23"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row>
    <row r="156" spans="1:23"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row>
    <row r="157" spans="1:23"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row>
    <row r="158" spans="1:23"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row>
    <row r="159" spans="1:23"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row>
    <row r="160" spans="1:23"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row>
    <row r="161" spans="1:23"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row>
    <row r="162" spans="1:23"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row>
    <row r="163" spans="1:23"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row>
    <row r="164" spans="1:23"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row>
    <row r="165" spans="1:23"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row>
    <row r="166" spans="1:23"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row>
    <row r="167" spans="1:23"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row>
    <row r="168" spans="1:23"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row>
    <row r="169" spans="1:23"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row>
    <row r="170" spans="1:23"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row>
    <row r="171" spans="1:23"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row>
    <row r="172" spans="1:23"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row>
    <row r="173" spans="1:23"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row>
    <row r="174" spans="1:23"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row>
    <row r="175" spans="1:23"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row>
    <row r="176" spans="1:23"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row>
    <row r="177" spans="1:23"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row>
    <row r="178" spans="1:23"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row>
    <row r="179" spans="1:23"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row>
    <row r="180" spans="1:23"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row>
    <row r="181" spans="1:23"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row>
    <row r="182" spans="1:23"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row>
    <row r="183" spans="1:23"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row>
    <row r="184" spans="1:23"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row>
    <row r="185" spans="1:23"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row>
    <row r="186" spans="1:23"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row>
    <row r="187" spans="1:23"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row>
    <row r="188" spans="1:23"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row>
    <row r="189" spans="1:23"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row>
    <row r="190" spans="1:23"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row>
    <row r="191" spans="1:23"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row>
    <row r="192" spans="1:23"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row>
    <row r="193" spans="1:23"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row>
    <row r="194" spans="1:23"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row>
    <row r="195" spans="1:23"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row>
    <row r="196" spans="1:23"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row>
    <row r="197" spans="1:23"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row>
    <row r="198" spans="1:23"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row>
    <row r="199" spans="1:23"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row>
    <row r="200" spans="1:23"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row>
    <row r="201" spans="1:23"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row>
    <row r="202" spans="1:23"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row>
    <row r="203" spans="1:23"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row>
    <row r="204" spans="1:23"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row>
    <row r="205" spans="1:23"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row>
    <row r="206" spans="1:23"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row>
    <row r="207" spans="1:23"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row>
    <row r="208" spans="1:23"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row>
    <row r="209" spans="1:23"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row>
    <row r="210" spans="1:23"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row>
    <row r="211" spans="1:23"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row>
    <row r="212" spans="1:23"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row>
    <row r="213" spans="1:23"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row>
    <row r="214" spans="1:23"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row>
    <row r="215" spans="1:23"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row>
    <row r="216" spans="1:23"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row>
    <row r="217" spans="1:23"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row>
    <row r="218" spans="1:23"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row>
    <row r="219" spans="1:23"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row>
    <row r="220" spans="1:23"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row>
    <row r="221" spans="1:23"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row>
    <row r="222" spans="1:23"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row>
    <row r="223" spans="1:23"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row>
    <row r="224" spans="1:23"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row>
    <row r="225" spans="1:23"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row>
    <row r="226" spans="1:23"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row>
    <row r="227" spans="1:23"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row>
    <row r="228" spans="1:23"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row>
    <row r="229" spans="1:23"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row>
    <row r="230" spans="1:23"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row>
    <row r="231" spans="1:23"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row>
    <row r="232" spans="1:23"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row>
    <row r="233" spans="1:23"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row>
    <row r="234" spans="1:23"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row>
    <row r="235" spans="1:23"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row>
    <row r="236" spans="1:23"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row>
    <row r="237" spans="1:23"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row>
    <row r="238" spans="1:23"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row>
    <row r="239" spans="1:23"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row>
    <row r="240" spans="1:23"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row>
    <row r="241" spans="1:23"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row>
    <row r="242" spans="1:23"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row>
    <row r="243" spans="1:23"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row>
    <row r="244" spans="1:23"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row>
    <row r="245" spans="1:23"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row>
    <row r="246" spans="1:23"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row>
    <row r="247" spans="1:23"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row>
    <row r="248" spans="1:23"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row>
    <row r="249" spans="1:23"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row>
    <row r="250" spans="1:23"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row>
    <row r="251" spans="1:23"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row>
    <row r="252" spans="1:23"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row>
    <row r="253" spans="1:23"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row>
    <row r="254" spans="1:23"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row>
    <row r="255" spans="1:23"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row>
    <row r="256" spans="1:23"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row>
    <row r="257" spans="1:23"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row>
    <row r="258" spans="1:23"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row>
    <row r="259" spans="1:23"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row>
    <row r="260" spans="1:23"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row>
    <row r="261" spans="1:23"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row>
    <row r="262" spans="1:23"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row>
    <row r="263" spans="1:23"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row>
    <row r="264" spans="1:23"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row>
    <row r="265" spans="1:23"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row>
    <row r="266" spans="1:23"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row>
    <row r="267" spans="1:23"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row>
    <row r="268" spans="1:23"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row>
    <row r="269" spans="1:23"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row>
    <row r="270" spans="1:23"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row>
    <row r="271" spans="1:23"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row>
    <row r="272" spans="1:23"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row>
    <row r="273" spans="1:23"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row>
    <row r="274" spans="1:23"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row>
    <row r="275" spans="1:23"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row>
    <row r="276" spans="1:23"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row>
    <row r="277" spans="1:23"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row>
    <row r="278" spans="1:23"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row>
    <row r="279" spans="1:23"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row>
    <row r="280" spans="1:23"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row>
    <row r="281" spans="1:23"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row>
    <row r="282" spans="1:23"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row>
    <row r="283" spans="1:23"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row>
    <row r="284" spans="1:23"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row>
    <row r="285" spans="1:23"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row>
    <row r="286" spans="1:23"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row>
    <row r="287" spans="1:23"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row>
    <row r="288" spans="1:23"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row>
    <row r="289" spans="1:23"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row>
    <row r="290" spans="1:23"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row>
    <row r="291" spans="1:23"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row>
    <row r="292" spans="1:23"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row>
    <row r="293" spans="1:23"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row>
    <row r="294" spans="1:23"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row>
    <row r="295" spans="1:23"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row>
    <row r="296" spans="1:23"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row>
    <row r="297" spans="1:23"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row>
    <row r="298" spans="1:23"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row>
    <row r="299" spans="1:23"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row>
    <row r="300" spans="1:23"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row>
    <row r="301" spans="1:23"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row>
    <row r="302" spans="1:23"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row>
    <row r="303" spans="1:23"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row>
    <row r="304" spans="1:23"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row>
    <row r="305" spans="1:23"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row>
    <row r="306" spans="1:23"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row>
    <row r="307" spans="1:23"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row>
    <row r="308" spans="1:23"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row>
    <row r="309" spans="1:23"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row>
    <row r="310" spans="1:23"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row>
    <row r="311" spans="1:23"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row>
    <row r="312" spans="1:23"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row>
    <row r="313" spans="1:23"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row>
    <row r="314" spans="1:23"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row>
    <row r="315" spans="1:23"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row>
    <row r="316" spans="1:23"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row>
    <row r="317" spans="1:23"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row>
    <row r="318" spans="1:23"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row>
    <row r="319" spans="1:23"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row>
    <row r="320" spans="1:23"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row>
    <row r="321" spans="1:23"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row>
    <row r="322" spans="1:23"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row>
    <row r="323" spans="1:23"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row>
    <row r="324" spans="1:23"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row>
    <row r="325" spans="1:23"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row>
    <row r="326" spans="1:23"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row>
    <row r="327" spans="1:23"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row>
    <row r="328" spans="1:23"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row>
    <row r="329" spans="1:23"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row>
    <row r="330" spans="1:23"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row>
    <row r="331" spans="1:23"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row>
    <row r="332" spans="1:23"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row>
    <row r="333" spans="1:23"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row>
    <row r="334" spans="1:23"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row>
    <row r="335" spans="1:23"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row>
    <row r="336" spans="1:23"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row>
    <row r="337" spans="1:23"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row>
    <row r="338" spans="1:23"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row>
    <row r="339" spans="1:23"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row>
    <row r="340" spans="1:23"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row>
    <row r="341" spans="1:23"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row>
    <row r="342" spans="1:23"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row>
    <row r="343" spans="1:23"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row>
    <row r="344" spans="1:23"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row>
    <row r="345" spans="1:23"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row>
    <row r="346" spans="1:23"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row>
    <row r="347" spans="1:23"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row>
    <row r="348" spans="1:23"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row>
    <row r="349" spans="1:23"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row>
    <row r="350" spans="1:23"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row>
    <row r="351" spans="1:23"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row>
    <row r="352" spans="1:23"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row>
    <row r="353" spans="1:23"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row>
    <row r="354" spans="1:23"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row>
    <row r="355" spans="1:23"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row>
    <row r="356" spans="1:23"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row>
    <row r="357" spans="1:23"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row>
    <row r="358" spans="1:23"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row>
    <row r="359" spans="1:23"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row>
    <row r="360" spans="1:23"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row>
    <row r="361" spans="1:23"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row>
    <row r="362" spans="1:23"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row>
    <row r="363" spans="1:23"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row>
    <row r="364" spans="1:23"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row>
    <row r="365" spans="1:23"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row>
    <row r="366" spans="1:23"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row>
    <row r="367" spans="1:23"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row>
    <row r="368" spans="1:23"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row>
    <row r="369" spans="1:23"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row>
    <row r="370" spans="1:23"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row>
    <row r="371" spans="1:23"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row>
    <row r="372" spans="1:23"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row>
    <row r="373" spans="1:23"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row>
    <row r="374" spans="1:23"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row>
    <row r="375" spans="1:23"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row>
    <row r="376" spans="1:23"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row>
    <row r="377" spans="1:23"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row>
    <row r="378" spans="1:23"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row>
    <row r="379" spans="1:23"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row>
    <row r="380" spans="1:23"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row>
    <row r="381" spans="1:23"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row>
    <row r="382" spans="1:23"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row>
    <row r="383" spans="1:23"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row>
    <row r="384" spans="1:23"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row>
    <row r="385" spans="1:23"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row>
    <row r="386" spans="1:23"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row>
    <row r="387" spans="1:23"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row>
    <row r="388" spans="1:23"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row>
    <row r="389" spans="1:23"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row>
    <row r="390" spans="1:23"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row>
    <row r="391" spans="1:23"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row>
    <row r="392" spans="1:23"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row>
    <row r="393" spans="1:23"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row>
    <row r="394" spans="1:23"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row>
    <row r="395" spans="1:23"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row>
    <row r="396" spans="1:23"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row>
    <row r="397" spans="1:23"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row>
    <row r="398" spans="1:23"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row>
    <row r="399" spans="1:23"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row>
    <row r="400" spans="1:23"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row>
    <row r="401" spans="1:23"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row>
    <row r="402" spans="1:23"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row>
    <row r="403" spans="1:23"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row>
    <row r="404" spans="1:23"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row>
    <row r="405" spans="1:23"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row>
    <row r="406" spans="1:23"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row>
    <row r="407" spans="1:23"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row>
    <row r="408" spans="1:23"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row>
    <row r="409" spans="1:23"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row>
    <row r="410" spans="1:23"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row>
    <row r="411" spans="1:23"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row>
    <row r="412" spans="1:23"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row>
    <row r="413" spans="1:23"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row>
    <row r="414" spans="1:23"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row>
    <row r="415" spans="1:23"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row>
    <row r="416" spans="1:23"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row>
    <row r="417" spans="1:23"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row>
    <row r="418" spans="1:23"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row>
    <row r="419" spans="1:23"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row>
    <row r="420" spans="1:23"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row>
    <row r="421" spans="1:23"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row>
    <row r="422" spans="1:23"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row>
    <row r="423" spans="1:23"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row>
    <row r="424" spans="1:23"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row>
    <row r="425" spans="1:23"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row>
    <row r="426" spans="1:23"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row>
    <row r="427" spans="1:23"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row>
    <row r="428" spans="1:23"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row>
    <row r="429" spans="1:23"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row>
    <row r="430" spans="1:23"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row>
    <row r="431" spans="1:23"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row>
    <row r="432" spans="1:23"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row>
    <row r="433" spans="1:23"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row>
    <row r="434" spans="1:23"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row>
    <row r="435" spans="1:23"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row>
    <row r="436" spans="1:23"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row>
    <row r="437" spans="1:23"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row>
    <row r="438" spans="1:23"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row>
    <row r="439" spans="1:23"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row>
    <row r="440" spans="1:23"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row>
    <row r="441" spans="1:23"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row>
    <row r="442" spans="1:23"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row>
    <row r="443" spans="1:23"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row>
    <row r="444" spans="1:23"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row>
    <row r="445" spans="1:23"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row>
    <row r="446" spans="1:23"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row>
    <row r="447" spans="1:23"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row>
    <row r="448" spans="1:23"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row>
    <row r="449" spans="1:23"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row>
    <row r="450" spans="1:23"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row>
    <row r="451" spans="1:23"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row>
    <row r="452" spans="1:23"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row>
    <row r="453" spans="1:23"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row>
    <row r="454" spans="1:23"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row>
    <row r="455" spans="1:23"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row>
    <row r="456" spans="1:23"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row>
    <row r="457" spans="1:23"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row>
    <row r="458" spans="1:23"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row>
    <row r="459" spans="1:23"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row>
    <row r="460" spans="1:23"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row>
    <row r="461" spans="1:23"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row>
    <row r="462" spans="1:23"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row>
    <row r="463" spans="1:23"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row>
    <row r="464" spans="1:23"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row>
    <row r="465" spans="1:23"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row>
    <row r="466" spans="1:23"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row>
    <row r="467" spans="1:23"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row>
    <row r="468" spans="1:23"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row>
    <row r="469" spans="1:23"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row>
    <row r="470" spans="1:23"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row>
    <row r="471" spans="1:23"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row>
    <row r="472" spans="1:23"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row>
    <row r="473" spans="1:23"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row>
    <row r="474" spans="1:23"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row>
    <row r="475" spans="1:23"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row>
    <row r="476" spans="1:23"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row>
    <row r="477" spans="1:23"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row>
    <row r="478" spans="1:23"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row>
    <row r="479" spans="1:23"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row>
    <row r="480" spans="1:23"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row>
    <row r="481" spans="1:23"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row>
    <row r="482" spans="1:23"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row>
    <row r="483" spans="1:23"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row>
    <row r="484" spans="1:23"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row>
    <row r="485" spans="1:23"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row>
    <row r="486" spans="1:23"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row>
    <row r="487" spans="1:23"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row>
    <row r="488" spans="1:23"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row>
    <row r="489" spans="1:23"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row>
    <row r="490" spans="1:23"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row>
    <row r="491" spans="1:23"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row>
    <row r="492" spans="1:23"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row>
    <row r="493" spans="1:23"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row>
    <row r="494" spans="1:23"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row>
    <row r="495" spans="1:23"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row>
    <row r="496" spans="1:23"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row>
    <row r="497" spans="1:23"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row>
    <row r="498" spans="1:23"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row>
    <row r="499" spans="1:23"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row>
    <row r="500" spans="1:23"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row>
    <row r="501" spans="1:23"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row>
    <row r="502" spans="1:23"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row>
    <row r="503" spans="1:23"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row>
    <row r="504" spans="1:23"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row>
    <row r="505" spans="1:23"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row>
    <row r="506" spans="1:23"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row>
    <row r="507" spans="1:23"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row>
    <row r="508" spans="1:23"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row>
    <row r="509" spans="1:23"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row>
    <row r="510" spans="1:23"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row>
    <row r="511" spans="1:23"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row>
    <row r="512" spans="1:23"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row>
    <row r="513" spans="1:23"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row>
    <row r="514" spans="1:23"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row>
    <row r="515" spans="1:23"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row>
    <row r="516" spans="1:23"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row>
    <row r="517" spans="1:23"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row>
    <row r="518" spans="1:23"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row>
    <row r="519" spans="1:23"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row>
    <row r="520" spans="1:23"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row>
    <row r="521" spans="1:23"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row>
    <row r="522" spans="1:23"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row>
    <row r="523" spans="1:23"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row>
    <row r="524" spans="1:23"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row>
    <row r="525" spans="1:23"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row>
    <row r="526" spans="1:23"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row>
    <row r="527" spans="1:23"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row>
    <row r="528" spans="1:23"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row>
    <row r="529" spans="1:23"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row>
    <row r="530" spans="1:23"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row>
    <row r="531" spans="1:23"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row>
    <row r="532" spans="1:23"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row>
    <row r="533" spans="1:23"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row>
    <row r="534" spans="1:23"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row>
    <row r="535" spans="1:23"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row>
    <row r="536" spans="1:23"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row>
    <row r="537" spans="1:23"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row>
    <row r="538" spans="1:23"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row>
    <row r="539" spans="1:23"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row>
    <row r="540" spans="1:23"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row>
    <row r="541" spans="1:23"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row>
    <row r="542" spans="1:23"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row>
    <row r="543" spans="1:23"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row>
    <row r="544" spans="1:23"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row>
    <row r="545" spans="1:23"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row>
    <row r="546" spans="1:23"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row>
    <row r="547" spans="1:23"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row>
    <row r="548" spans="1:23"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row>
    <row r="549" spans="1:23"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row>
    <row r="550" spans="1:23"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row>
    <row r="551" spans="1:23"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row>
    <row r="552" spans="1:23"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row>
    <row r="553" spans="1:23"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row>
    <row r="554" spans="1:23"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row>
    <row r="555" spans="1:23"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row>
    <row r="556" spans="1:23"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row>
    <row r="557" spans="1:23"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row>
    <row r="558" spans="1:23"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row>
    <row r="559" spans="1:23"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row>
    <row r="560" spans="1:23"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row>
    <row r="561" spans="1:23"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row>
    <row r="562" spans="1:23"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row>
    <row r="563" spans="1:23"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row>
    <row r="564" spans="1:23"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row>
    <row r="565" spans="1:23"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row>
    <row r="566" spans="1:23"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row>
    <row r="567" spans="1:23"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row>
    <row r="568" spans="1:23"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row>
    <row r="569" spans="1:23"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row>
    <row r="570" spans="1:23"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row>
    <row r="571" spans="1:23"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row>
    <row r="572" spans="1:23"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row>
    <row r="573" spans="1:23"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row>
    <row r="574" spans="1:23"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row>
    <row r="575" spans="1:23"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row>
    <row r="576" spans="1:23"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row>
    <row r="577" spans="1:23"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row>
    <row r="578" spans="1:23"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row>
    <row r="579" spans="1:23"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row>
    <row r="580" spans="1:23"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row>
    <row r="581" spans="1:23"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row>
    <row r="582" spans="1:23"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row>
    <row r="583" spans="1:23"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row>
    <row r="584" spans="1:23"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row>
    <row r="585" spans="1:23"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row>
    <row r="586" spans="1:23"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row>
    <row r="587" spans="1:23"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row>
    <row r="588" spans="1:23"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row>
    <row r="589" spans="1:23"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row>
    <row r="590" spans="1:23"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row>
    <row r="591" spans="1:23"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row>
    <row r="592" spans="1:23"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row>
    <row r="593" spans="1:23"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row>
    <row r="594" spans="1:23"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row>
    <row r="595" spans="1:23"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row>
    <row r="596" spans="1:23"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row>
    <row r="597" spans="1:23"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row>
    <row r="598" spans="1:23"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row>
    <row r="599" spans="1:23"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row>
    <row r="600" spans="1:23"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row>
    <row r="601" spans="1:23"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row>
    <row r="602" spans="1:23"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row>
    <row r="603" spans="1:23"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row>
    <row r="604" spans="1:23"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row>
    <row r="605" spans="1:23"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row>
    <row r="606" spans="1:23"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row>
    <row r="607" spans="1:23"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row>
    <row r="608" spans="1:23"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row>
    <row r="609" spans="1:23"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row>
    <row r="610" spans="1:23"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row>
    <row r="611" spans="1:23"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row>
    <row r="612" spans="1:23"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row>
    <row r="613" spans="1:23"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row>
    <row r="614" spans="1:23"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row>
    <row r="615" spans="1:23"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row>
    <row r="616" spans="1:23"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row>
    <row r="617" spans="1:23"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row>
    <row r="618" spans="1:23"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row>
    <row r="619" spans="1:23"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row>
    <row r="620" spans="1:23"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row>
    <row r="621" spans="1:23"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row>
    <row r="622" spans="1:23"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row>
    <row r="623" spans="1:23"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row>
    <row r="624" spans="1:23"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row>
    <row r="625" spans="1:23"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row>
    <row r="626" spans="1:23"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row>
    <row r="627" spans="1:23"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row>
    <row r="628" spans="1:23"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row>
    <row r="629" spans="1:23"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row>
    <row r="630" spans="1:23"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row>
    <row r="631" spans="1:23"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row>
    <row r="632" spans="1:23"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row>
    <row r="633" spans="1:23"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row>
    <row r="634" spans="1:23"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row>
    <row r="635" spans="1:23"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row>
    <row r="636" spans="1:23"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row>
    <row r="637" spans="1:23"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row>
    <row r="638" spans="1:23"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row>
    <row r="639" spans="1:23"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row>
    <row r="640" spans="1:23"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row>
    <row r="641" spans="1:23"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row>
    <row r="642" spans="1:23"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row>
    <row r="643" spans="1:23"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row>
    <row r="644" spans="1:23"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row>
    <row r="645" spans="1:23"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row>
    <row r="646" spans="1:23"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row>
    <row r="647" spans="1:23"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row>
    <row r="648" spans="1:23"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row>
    <row r="649" spans="1:23"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row>
    <row r="650" spans="1:23"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row>
    <row r="651" spans="1:23"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row>
    <row r="652" spans="1:23"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row>
    <row r="653" spans="1:23"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row>
    <row r="654" spans="1:23"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row>
    <row r="655" spans="1:23"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row>
    <row r="656" spans="1:23"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row>
    <row r="657" spans="1:23"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row>
    <row r="658" spans="1:23"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row>
    <row r="659" spans="1:23"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row>
    <row r="660" spans="1:23"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row>
    <row r="661" spans="1:23"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row>
    <row r="662" spans="1:23"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row>
    <row r="663" spans="1:23"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row>
    <row r="664" spans="1:23"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row>
    <row r="665" spans="1:23"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row>
    <row r="666" spans="1:23"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row>
    <row r="667" spans="1:23"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row>
    <row r="668" spans="1:23"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row>
    <row r="669" spans="1:23"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row>
    <row r="670" spans="1:23"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row>
    <row r="671" spans="1:23"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row>
    <row r="672" spans="1:23"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row>
    <row r="673" spans="1:23"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row>
    <row r="674" spans="1:23"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row>
    <row r="675" spans="1:23"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row>
    <row r="676" spans="1:23"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row>
    <row r="677" spans="1:23"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row>
    <row r="678" spans="1:23"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row>
    <row r="679" spans="1:23"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row>
    <row r="680" spans="1:23"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row>
    <row r="681" spans="1:23"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row>
    <row r="682" spans="1:23"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row>
    <row r="683" spans="1:23"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row>
    <row r="684" spans="1:23"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row>
    <row r="685" spans="1:23"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row>
    <row r="686" spans="1:23"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row>
    <row r="687" spans="1:23"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row>
    <row r="688" spans="1:23"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row>
    <row r="689" spans="1:23"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row>
    <row r="690" spans="1:23"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row>
    <row r="691" spans="1:23"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row>
    <row r="692" spans="1:23"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row>
    <row r="693" spans="1:23"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row>
    <row r="694" spans="1:23"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row>
    <row r="695" spans="1:23"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row>
    <row r="696" spans="1:23"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row>
    <row r="697" spans="1:23"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row>
    <row r="698" spans="1:23"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row>
    <row r="699" spans="1:23"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row>
    <row r="700" spans="1:23"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row>
    <row r="701" spans="1:23"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row>
    <row r="702" spans="1:23"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row>
    <row r="703" spans="1:23"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row>
    <row r="704" spans="1:23"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row>
    <row r="705" spans="1:23"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row>
    <row r="706" spans="1:23"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row>
    <row r="707" spans="1:23"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row>
    <row r="708" spans="1:23"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row>
    <row r="709" spans="1:23"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row>
    <row r="710" spans="1:23"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row>
    <row r="711" spans="1:23"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row>
    <row r="712" spans="1:23"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row>
    <row r="713" spans="1:23"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row>
    <row r="714" spans="1:23"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row>
    <row r="715" spans="1:23"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row>
    <row r="716" spans="1:23"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row>
    <row r="717" spans="1:23"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row>
    <row r="718" spans="1:23"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row>
    <row r="719" spans="1:23"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row>
    <row r="720" spans="1:23"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row>
    <row r="721" spans="1:23"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row>
    <row r="722" spans="1:23"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row>
    <row r="723" spans="1:23"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row>
    <row r="724" spans="1:23"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row>
    <row r="725" spans="1:23"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row>
    <row r="726" spans="1:23"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row>
    <row r="727" spans="1:23"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row>
    <row r="728" spans="1:23"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row>
    <row r="729" spans="1:23"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row>
    <row r="730" spans="1:23"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row>
    <row r="731" spans="1:23"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row>
    <row r="732" spans="1:23"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row>
    <row r="733" spans="1:23"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row>
    <row r="734" spans="1:23"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row>
    <row r="735" spans="1:23"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row>
    <row r="736" spans="1:23"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row>
    <row r="737" spans="1:23"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row>
    <row r="738" spans="1:23"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row>
    <row r="739" spans="1:23"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row>
    <row r="740" spans="1:23"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row>
    <row r="741" spans="1:23"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row>
    <row r="742" spans="1:23"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row>
    <row r="743" spans="1:23"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row>
    <row r="744" spans="1:23"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row>
    <row r="745" spans="1:23"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row>
    <row r="746" spans="1:23"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row>
    <row r="747" spans="1:23"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row>
    <row r="748" spans="1:23"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row>
    <row r="749" spans="1:23"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row>
    <row r="750" spans="1:23"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row>
    <row r="751" spans="1:23"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row>
    <row r="752" spans="1:23"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row>
    <row r="753" spans="1:23"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row>
    <row r="754" spans="1:23"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row>
    <row r="755" spans="1:23"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row>
    <row r="756" spans="1:23"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row>
    <row r="757" spans="1:23"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row>
    <row r="758" spans="1:23"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row>
    <row r="759" spans="1:23"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row>
    <row r="760" spans="1:23"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row>
    <row r="761" spans="1:23"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row>
    <row r="762" spans="1:23"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row>
    <row r="763" spans="1:23"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row>
    <row r="764" spans="1:23"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row>
    <row r="765" spans="1:23"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row>
    <row r="766" spans="1:23"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row>
    <row r="767" spans="1:23"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row>
    <row r="768" spans="1:23"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row>
    <row r="769" spans="1:23"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row>
    <row r="770" spans="1:23"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row>
    <row r="771" spans="1:23"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row>
    <row r="772" spans="1:23"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row>
    <row r="773" spans="1:23"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row>
    <row r="774" spans="1:23"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row>
    <row r="775" spans="1:23"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row>
    <row r="776" spans="1:23"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row>
    <row r="777" spans="1:23"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row>
    <row r="778" spans="1:23"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row>
    <row r="779" spans="1:23"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row>
    <row r="780" spans="1:23"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row>
    <row r="781" spans="1:23"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row>
    <row r="782" spans="1:23"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row>
    <row r="783" spans="1:23"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row>
    <row r="784" spans="1:23"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row>
    <row r="785" spans="1:23"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row>
    <row r="786" spans="1:23"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row>
    <row r="787" spans="1:23"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row>
    <row r="788" spans="1:23"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row>
    <row r="789" spans="1:23"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row>
    <row r="790" spans="1:23"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row>
    <row r="791" spans="1:23"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row>
    <row r="792" spans="1:23"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row>
    <row r="793" spans="1:23"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row>
    <row r="794" spans="1:23"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row>
    <row r="795" spans="1:23"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row>
    <row r="796" spans="1:23"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row>
    <row r="797" spans="1:23"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row>
    <row r="798" spans="1:23"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row>
    <row r="799" spans="1:23"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row>
    <row r="800" spans="1:23"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row>
    <row r="801" spans="1:23"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row>
    <row r="802" spans="1:23"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row>
    <row r="803" spans="1:23"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row>
    <row r="804" spans="1:23"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row>
    <row r="805" spans="1:23"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row>
    <row r="806" spans="1:23"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row>
    <row r="807" spans="1:23"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row>
    <row r="808" spans="1:23"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row>
    <row r="809" spans="1:23"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row>
    <row r="810" spans="1:23"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row>
    <row r="811" spans="1:23"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row>
    <row r="812" spans="1:23"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row>
    <row r="813" spans="1:23"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row>
    <row r="814" spans="1:23"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row>
    <row r="815" spans="1:23"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row>
    <row r="816" spans="1:23"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row>
    <row r="817" spans="1:23"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row>
    <row r="818" spans="1:23"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row>
    <row r="819" spans="1:23"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row>
    <row r="820" spans="1:23"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row>
    <row r="821" spans="1:23"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row>
    <row r="822" spans="1:23"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row>
    <row r="823" spans="1:23"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row>
    <row r="824" spans="1:23"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row>
    <row r="825" spans="1:23"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row>
    <row r="826" spans="1:23"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row>
    <row r="827" spans="1:23"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row>
    <row r="828" spans="1:23"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row>
    <row r="829" spans="1:23"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row>
    <row r="830" spans="1:23"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row>
    <row r="831" spans="1:23"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row>
    <row r="832" spans="1:23"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row>
    <row r="833" spans="1:23"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row>
    <row r="834" spans="1:23"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row>
    <row r="835" spans="1:23"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row>
    <row r="836" spans="1:23"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row>
    <row r="837" spans="1:23"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row>
    <row r="838" spans="1:23"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row>
    <row r="839" spans="1:23"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row>
    <row r="840" spans="1:23"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row>
    <row r="841" spans="1:23"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row>
    <row r="842" spans="1:23"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row>
    <row r="843" spans="1:23"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row>
    <row r="844" spans="1:23"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row>
    <row r="845" spans="1:23"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row>
    <row r="846" spans="1:23"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row>
    <row r="847" spans="1:23"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row>
    <row r="848" spans="1:23"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row>
    <row r="849" spans="1:23"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row>
    <row r="850" spans="1:23"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row>
    <row r="851" spans="1:23"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row>
    <row r="852" spans="1:23"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row>
    <row r="853" spans="1:23"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row>
    <row r="854" spans="1:23"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row>
    <row r="855" spans="1:23"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row>
    <row r="856" spans="1:23"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row>
    <row r="857" spans="1:23"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row>
    <row r="858" spans="1:23"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row>
    <row r="859" spans="1:23"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row>
    <row r="860" spans="1:23"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row>
    <row r="861" spans="1:23"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row>
    <row r="862" spans="1:23"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row>
    <row r="863" spans="1:23"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row>
    <row r="864" spans="1:23"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row>
    <row r="865" spans="1:23"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row>
    <row r="866" spans="1:23"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row>
    <row r="867" spans="1:23"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row>
    <row r="868" spans="1:23"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row>
    <row r="869" spans="1:23"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row>
    <row r="870" spans="1:23"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row>
    <row r="871" spans="1:23"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row>
    <row r="872" spans="1:23"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row>
    <row r="873" spans="1:23"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row>
    <row r="874" spans="1:23"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row>
    <row r="875" spans="1:23"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row>
    <row r="876" spans="1:23"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row>
    <row r="877" spans="1:23"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row>
    <row r="878" spans="1:23"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row>
    <row r="879" spans="1:23"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row>
    <row r="880" spans="1:23"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row>
    <row r="881" spans="1:23"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row>
    <row r="882" spans="1:23"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row>
    <row r="883" spans="1:23"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row>
    <row r="884" spans="1:23"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row>
    <row r="885" spans="1:23"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row>
    <row r="886" spans="1:23"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row>
    <row r="887" spans="1:23"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row>
    <row r="888" spans="1:23"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row>
    <row r="889" spans="1:23"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row>
    <row r="890" spans="1:23"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row>
    <row r="891" spans="1:23"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row>
    <row r="892" spans="1:23"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row>
    <row r="893" spans="1:23"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row>
    <row r="894" spans="1:23"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row>
    <row r="895" spans="1:23"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row>
    <row r="896" spans="1:23"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row>
    <row r="897" spans="1:23"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row>
    <row r="898" spans="1:23"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row>
    <row r="899" spans="1:23"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row>
    <row r="900" spans="1:23"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row>
    <row r="901" spans="1:23"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row>
    <row r="902" spans="1:23"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row>
    <row r="903" spans="1:23"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row>
    <row r="904" spans="1:23"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row>
    <row r="905" spans="1:23"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row>
    <row r="906" spans="1:23"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row>
    <row r="907" spans="1:23"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row>
    <row r="908" spans="1:23"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row>
    <row r="909" spans="1:23"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row>
    <row r="910" spans="1:23"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row>
    <row r="911" spans="1:23"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row>
    <row r="912" spans="1:23"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row>
    <row r="913" spans="1:23"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row>
    <row r="914" spans="1:23"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row>
    <row r="915" spans="1:23"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row>
    <row r="916" spans="1:23"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row>
    <row r="917" spans="1:23"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row>
    <row r="918" spans="1:23"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row>
    <row r="919" spans="1:23"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row>
    <row r="920" spans="1:23"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row>
    <row r="921" spans="1:23"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row>
    <row r="922" spans="1:23"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row>
    <row r="923" spans="1:23"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row>
    <row r="924" spans="1:23"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row>
    <row r="925" spans="1:23"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row>
    <row r="926" spans="1:23"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row>
    <row r="927" spans="1:23"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row>
    <row r="928" spans="1:23"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row>
    <row r="929" spans="1:23"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row>
    <row r="930" spans="1:23"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row>
    <row r="931" spans="1:23"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row>
    <row r="932" spans="1:23"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row>
    <row r="933" spans="1:23"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row>
    <row r="934" spans="1:23"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row>
    <row r="935" spans="1:23"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row>
    <row r="936" spans="1:23"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row>
    <row r="937" spans="1:23"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row>
    <row r="938" spans="1:23"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row>
    <row r="939" spans="1:23"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row>
    <row r="940" spans="1:23"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row>
    <row r="941" spans="1:23"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row>
    <row r="942" spans="1:23"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row>
    <row r="943" spans="1:23"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row>
    <row r="944" spans="1:23"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row>
    <row r="945" spans="1:23"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row>
    <row r="946" spans="1:23"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row>
    <row r="947" spans="1:23"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row>
    <row r="948" spans="1:23"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row>
    <row r="949" spans="1:23"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row>
    <row r="950" spans="1:23"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row>
    <row r="951" spans="1:23"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row>
    <row r="952" spans="1:23"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row>
    <row r="953" spans="1:23"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row>
    <row r="954" spans="1:23"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row>
    <row r="955" spans="1:23"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row>
    <row r="956" spans="1:23"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row>
    <row r="957" spans="1:23"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row>
    <row r="958" spans="1:23"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row>
    <row r="959" spans="1:23"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row>
    <row r="960" spans="1:23"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row>
    <row r="961" spans="1:23"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row>
    <row r="962" spans="1:23"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row>
    <row r="963" spans="1:23"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row>
    <row r="964" spans="1:23"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row>
    <row r="965" spans="1:23"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row>
    <row r="966" spans="1:23"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row>
    <row r="967" spans="1:23"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row>
    <row r="968" spans="1:23"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row>
    <row r="969" spans="1:23"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row>
    <row r="970" spans="1:23"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row>
    <row r="971" spans="1:23"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row>
    <row r="972" spans="1:23"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row>
    <row r="973" spans="1:23"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row>
    <row r="974" spans="1:23"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row>
    <row r="975" spans="1:23"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row>
    <row r="976" spans="1:23"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row>
    <row r="977" spans="1:23"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row>
    <row r="978" spans="1:23"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row>
    <row r="979" spans="1:23"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row>
    <row r="980" spans="1:23"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row>
    <row r="981" spans="1:23"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row>
    <row r="982" spans="1:23"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row>
    <row r="983" spans="1:23"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row>
    <row r="984" spans="1:23"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row>
    <row r="985" spans="1:23"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row>
    <row r="986" spans="1:23"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row>
    <row r="987" spans="1:23"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row>
    <row r="988" spans="1:23"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row>
    <row r="989" spans="1:23"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row>
    <row r="990" spans="1:23"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row>
    <row r="991" spans="1:23"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row>
    <row r="992" spans="1:23"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row>
    <row r="993" spans="1:23"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row>
    <row r="994" spans="1:23"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row>
    <row r="995" spans="1:23"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row>
    <row r="996" spans="1:23"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row>
    <row r="997" spans="1:23"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row>
    <row r="998" spans="1:23"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row>
    <row r="999" spans="1:23"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row>
    <row r="1000" spans="1:23"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row>
  </sheetData>
  <mergeCells count="3">
    <mergeCell ref="B1:O1"/>
    <mergeCell ref="B43:M44"/>
    <mergeCell ref="B42:F42"/>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20.125" customWidth="1"/>
    <col min="2" max="5" width="10.875" customWidth="1"/>
    <col min="6" max="6" width="11.875" customWidth="1"/>
    <col min="7" max="7" width="15" customWidth="1"/>
    <col min="8" max="8" width="11.5" customWidth="1"/>
    <col min="9" max="12" width="10.875" customWidth="1"/>
    <col min="13" max="13" width="12.375" customWidth="1"/>
    <col min="14" max="14" width="19" customWidth="1"/>
    <col min="15" max="26" width="17.375" customWidth="1"/>
  </cols>
  <sheetData>
    <row r="1" spans="1:15" ht="18" customHeight="1">
      <c r="A1" s="2"/>
      <c r="B1" s="690" t="s">
        <v>1</v>
      </c>
      <c r="C1" s="687"/>
      <c r="D1" s="687"/>
      <c r="E1" s="687"/>
      <c r="F1" s="687"/>
      <c r="G1" s="687"/>
      <c r="H1" s="687"/>
      <c r="I1" s="687"/>
      <c r="J1" s="687"/>
      <c r="K1" s="687"/>
      <c r="L1" s="687"/>
      <c r="M1" s="687"/>
      <c r="N1" s="687"/>
    </row>
    <row r="2" spans="1:15" ht="15.75" customHeight="1">
      <c r="A2" s="6"/>
      <c r="B2" s="4">
        <v>1984</v>
      </c>
      <c r="C2" s="4">
        <v>1988</v>
      </c>
      <c r="D2" s="4">
        <v>1992</v>
      </c>
      <c r="E2" s="4">
        <v>1996</v>
      </c>
      <c r="F2" s="4">
        <v>2000</v>
      </c>
      <c r="G2" s="4">
        <v>2004</v>
      </c>
      <c r="H2" s="4">
        <v>2008</v>
      </c>
      <c r="I2" s="4">
        <v>2010</v>
      </c>
      <c r="J2" s="4">
        <v>2011</v>
      </c>
      <c r="K2" s="6">
        <v>2012</v>
      </c>
      <c r="L2" s="4">
        <v>2013</v>
      </c>
      <c r="M2" s="4">
        <v>2014</v>
      </c>
      <c r="N2" s="4">
        <v>2015</v>
      </c>
      <c r="O2" s="4">
        <v>2016</v>
      </c>
    </row>
    <row r="3" spans="1:15" ht="15.75" customHeight="1">
      <c r="A3" s="8" t="s">
        <v>4</v>
      </c>
      <c r="B3" s="15">
        <f>('Wireline (RV) '!B3)/('Wireline (RV) '!B36)*100</f>
        <v>69.404082271056538</v>
      </c>
      <c r="C3" s="15">
        <f>('Wireline (RV) '!C3)/('Wireline (RV) '!C36)*100</f>
        <v>64.381380738202324</v>
      </c>
      <c r="D3" s="15">
        <f>('Wireline (RV) '!D3)/('Wireline (RV) '!D36)*100</f>
        <v>62.319727891156461</v>
      </c>
      <c r="E3" s="15">
        <f>('Wireline (RV) '!E3)/('Wireline (RV) '!E36)*100</f>
        <v>55.03351955307263</v>
      </c>
      <c r="F3" s="15">
        <f>('Wireline (RV) '!F3)/('Wireline (RV) '!F36)*100</f>
        <v>60.092452830188684</v>
      </c>
      <c r="G3" s="15">
        <f>('Wireline (RV) '!G3)/('Wireline (RV) '!G36)*100</f>
        <v>49.376262626262623</v>
      </c>
      <c r="H3" s="15">
        <f>('Wireline (RV) '!H3)/('Wireline (RV) '!H36)*100</f>
        <v>56.773541550455377</v>
      </c>
      <c r="I3" s="15">
        <f>('Wireline (RV) '!I3)/('Wireline (RV) '!I36)*100</f>
        <v>53.347853630808032</v>
      </c>
      <c r="J3" s="15">
        <f>('Wireline (RV) '!J3)/('Wireline (RV) '!J36)*100</f>
        <v>53.626195971445568</v>
      </c>
      <c r="K3" s="15">
        <f>('Wireline (RV) '!K3)/('Wireline (RV) '!K36)*100</f>
        <v>52.561006289308175</v>
      </c>
      <c r="L3" s="15">
        <f>('Wireline (RV) '!L3)/('Wireline (RV) '!L36)*100</f>
        <v>51.258235651008334</v>
      </c>
      <c r="M3" s="15">
        <f>('Wireline (RV) '!M3)/('Wireline (RV) '!M36)*100</f>
        <v>49.558709677419358</v>
      </c>
      <c r="N3" s="15">
        <f>('Wireline (RV) '!N3)/('Wireline (RV) '!N36)*100</f>
        <v>43.302120259514417</v>
      </c>
      <c r="O3" s="15">
        <f>('Wireline (RV) '!O3)/('Wireline (RV) '!O36)*100</f>
        <v>43.875886524822697</v>
      </c>
    </row>
    <row r="4" spans="1:15" ht="15.75" customHeight="1">
      <c r="A4" s="39" t="s">
        <v>5</v>
      </c>
      <c r="B4" s="40"/>
      <c r="C4" s="40"/>
      <c r="D4" s="40"/>
      <c r="E4" s="40"/>
      <c r="F4" s="40">
        <f>('Wireline (RV) '!F4)/('Wireline (RV) '!F36)*100</f>
        <v>54.292452830188672</v>
      </c>
      <c r="G4" s="40">
        <f>('Wireline (RV) '!G4)/('Wireline (RV) '!G36)*100</f>
        <v>43.827272727272728</v>
      </c>
      <c r="H4" s="40">
        <f>('Wireline (RV) '!H4)/('Wireline (RV) '!H36)*100</f>
        <v>42.915763772677593</v>
      </c>
      <c r="I4" s="40">
        <f>('Wireline (RV) '!I4)/('Wireline (RV) '!I36)*100</f>
        <v>40.960355029585799</v>
      </c>
      <c r="J4" s="40">
        <f>('Wireline (RV) '!J4)/('Wireline (RV) '!J36)*100</f>
        <v>41.146317922665084</v>
      </c>
      <c r="K4" s="40">
        <f>('Wireline (RV) '!K4)/('Wireline (RV) '!K36)*100</f>
        <v>39.433962264150949</v>
      </c>
      <c r="L4" s="40">
        <f>('Wireline (RV) '!L4)/('Wireline (RV) '!L36)*100</f>
        <v>38.579487179487174</v>
      </c>
      <c r="M4" s="40">
        <f>('Wireline (RV) '!M4)/('Wireline (RV) '!M36)*100</f>
        <v>37.08387096774193</v>
      </c>
      <c r="N4" s="40">
        <f>('Wireline (RV) '!N4)/('Wireline (RV) '!N36)*100</f>
        <v>43.302120259514417</v>
      </c>
      <c r="O4" s="40">
        <f>('Wireline (RV) '!O4)/('Wireline (RV) '!O36)*100</f>
        <v>43.875886524822697</v>
      </c>
    </row>
    <row r="5" spans="1:15" ht="15.75" customHeight="1">
      <c r="A5" s="39" t="s">
        <v>13</v>
      </c>
      <c r="B5" s="40"/>
      <c r="C5" s="40"/>
      <c r="D5" s="40"/>
      <c r="E5" s="40"/>
      <c r="F5" s="40">
        <f>('Wireline (RV) '!F5)/('Wireline (RV) '!F36)*100</f>
        <v>5.8</v>
      </c>
      <c r="G5" s="40">
        <f>('Wireline (RV) '!G5)/('Wireline (RV) '!G36)*100</f>
        <v>5.5489898989898991</v>
      </c>
      <c r="H5" s="40">
        <f>('Wireline (RV) '!H5)/('Wireline (RV) '!H36)*100</f>
        <v>13.857777777777777</v>
      </c>
      <c r="I5" s="40">
        <f>('Wireline (RV) '!I5)/('Wireline (RV) '!I36)*100</f>
        <v>12.565680473372781</v>
      </c>
      <c r="J5" s="40">
        <f>('Wireline (RV) '!J5)/('Wireline (RV) '!J36)*100</f>
        <v>12.479878048780487</v>
      </c>
      <c r="K5" s="40">
        <f>('Wireline (RV) '!K5)/('Wireline (RV) '!K36)*100</f>
        <v>12.655345911949684</v>
      </c>
      <c r="L5" s="40">
        <f>('Wireline (RV) '!L5)/('Wireline (RV) '!L36)*100</f>
        <v>12.680030522803202</v>
      </c>
      <c r="M5" s="40">
        <f>('Wireline (RV) '!M5)/('Wireline (RV) '!M36)*100</f>
        <v>12.474838709677419</v>
      </c>
      <c r="N5" s="15" t="s">
        <v>4</v>
      </c>
      <c r="O5" s="15" t="s">
        <v>4</v>
      </c>
    </row>
    <row r="6" spans="1:15" ht="15.75" customHeight="1">
      <c r="A6" s="35" t="s">
        <v>14</v>
      </c>
      <c r="B6" s="15">
        <f>('Wireline (RV) '!B6)/('Wireline (RV) '!B36)*100</f>
        <v>2.2069289121764291</v>
      </c>
      <c r="C6" s="15">
        <f>('Wireline (RV) '!C6)/('Wireline (RV) '!C36)*100</f>
        <v>2.749339615906333</v>
      </c>
      <c r="D6" s="15">
        <f>('Wireline (RV) '!D6)/('Wireline (RV) '!D36)*100</f>
        <v>3.6959183673469385</v>
      </c>
      <c r="E6" s="15">
        <f>('Wireline (RV) '!E6)/('Wireline (RV) '!E36)*100</f>
        <v>3.3240223463687149</v>
      </c>
      <c r="F6" s="15" t="s">
        <v>16</v>
      </c>
      <c r="G6" s="15"/>
      <c r="H6" s="15"/>
      <c r="I6" s="15"/>
      <c r="J6" s="15"/>
      <c r="K6" s="15"/>
      <c r="L6" s="15"/>
      <c r="M6" s="15"/>
      <c r="N6" s="15"/>
      <c r="O6" s="15"/>
    </row>
    <row r="7" spans="1:15" ht="15.75" customHeight="1">
      <c r="A7" s="35" t="s">
        <v>17</v>
      </c>
      <c r="B7" s="15">
        <f>('Wireline (RV) '!B7)/('Wireline (RV) '!B36)*100</f>
        <v>1.7955736294674278</v>
      </c>
      <c r="C7" s="15">
        <f>('Wireline (RV) '!C7)/('Wireline (RV) '!C36)*100</f>
        <v>1.9854358535018206</v>
      </c>
      <c r="D7" s="15">
        <f>('Wireline (RV) '!D7)/('Wireline (RV) '!D36)*100</f>
        <v>2.3748299319727892</v>
      </c>
      <c r="E7" s="15">
        <f>('Wireline (RV) '!E7)/('Wireline (RV) '!E36)*100</f>
        <v>2.4960893854748605</v>
      </c>
      <c r="F7" s="15" t="s">
        <v>16</v>
      </c>
      <c r="G7" s="15"/>
      <c r="H7" s="15"/>
      <c r="I7" s="15"/>
      <c r="J7" s="15"/>
      <c r="K7" s="15"/>
      <c r="L7" s="15"/>
      <c r="M7" s="15"/>
      <c r="N7" s="15"/>
      <c r="O7" s="15"/>
    </row>
    <row r="8" spans="1:15" ht="15.75" customHeight="1">
      <c r="A8" s="35" t="s">
        <v>18</v>
      </c>
      <c r="B8" s="15">
        <f>('Wireline (RV) '!B8)/('Wireline (RV) '!B36)*100</f>
        <v>0.99319621490576371</v>
      </c>
      <c r="C8" s="15">
        <f>('Wireline (RV) '!C8)/('Wireline (RV) '!C36)*100</f>
        <v>1.3743128435782108</v>
      </c>
      <c r="D8" s="15">
        <f>('Wireline (RV) '!D8)/('Wireline (RV) '!D36)*100</f>
        <v>1.8551020408163266</v>
      </c>
      <c r="E8" s="15">
        <f>('Wireline (RV) '!E8)/('Wireline (RV) '!E36)*100</f>
        <v>1.775418994413408</v>
      </c>
      <c r="F8" s="15" t="s">
        <v>16</v>
      </c>
      <c r="G8" s="15"/>
      <c r="H8" s="15"/>
      <c r="I8" s="15"/>
      <c r="J8" s="15"/>
      <c r="K8" s="15"/>
      <c r="L8" s="15"/>
      <c r="M8" s="15"/>
      <c r="N8" s="15"/>
      <c r="O8" s="15"/>
    </row>
    <row r="9" spans="1:15" ht="15.75" customHeight="1">
      <c r="A9" s="35" t="s">
        <v>20</v>
      </c>
      <c r="B9" s="15">
        <f>('Wireline (RV) '!B9)/('Wireline (RV) '!B36)*100</f>
        <v>0.10401188707280833</v>
      </c>
      <c r="C9" s="15">
        <f>('Wireline (RV) '!C9)/('Wireline (RV) '!C36)*100</f>
        <v>0.12922110373384738</v>
      </c>
      <c r="D9" s="15">
        <f>('Wireline (RV) '!D9)/('Wireline (RV) '!D36)*100</f>
        <v>0.17346938775510204</v>
      </c>
      <c r="E9" s="15">
        <f>('Wireline (RV) '!E9)/('Wireline (RV) '!E36)*100</f>
        <v>0.15586592178770947</v>
      </c>
      <c r="F9" s="15" t="s">
        <v>16</v>
      </c>
      <c r="G9" s="15"/>
      <c r="H9" s="15"/>
      <c r="I9" s="15"/>
      <c r="J9" s="15"/>
      <c r="K9" s="15"/>
      <c r="L9" s="15"/>
      <c r="M9" s="15"/>
      <c r="N9" s="15"/>
      <c r="O9" s="15"/>
    </row>
    <row r="10" spans="1:15" ht="15.75" customHeight="1">
      <c r="A10" s="35" t="s">
        <v>21</v>
      </c>
      <c r="B10" s="15"/>
      <c r="C10" s="15"/>
      <c r="D10" s="15">
        <f>('Wireline (RV) '!D10)/('Wireline (RV) '!D36)*100</f>
        <v>8.6272108843537421</v>
      </c>
      <c r="E10" s="15">
        <f>('Wireline (RV) '!E10)/('Wireline (RV) '!E36)*100</f>
        <v>9.3698324022346373</v>
      </c>
      <c r="F10" s="15">
        <f>('Wireline (RV) '!F10)/('Wireline (RV) '!F36)*100</f>
        <v>20.889120482475473</v>
      </c>
      <c r="G10" s="15">
        <f>('Wireline (RV) '!G10)/('Wireline (RV) '!G36)*100</f>
        <v>21.220707070707071</v>
      </c>
      <c r="H10" s="15">
        <f>('Wireline (RV) '!H10)/('Wireline (RV) '!H36)*100</f>
        <v>24.093888888888888</v>
      </c>
      <c r="I10" s="15">
        <f>('Wireline (RV) '!I10)/('Wireline (RV) '!I36)*100</f>
        <v>22.866835502958583</v>
      </c>
      <c r="J10" s="15">
        <f>('Wireline (RV) '!J10)/('Wireline (RV) '!J36)*100</f>
        <v>23.147149146341466</v>
      </c>
      <c r="K10" s="15">
        <f>('Wireline (RV) '!K10)/('Wireline (RV) '!K36)*100</f>
        <v>23.635680880503145</v>
      </c>
      <c r="L10" s="15">
        <f>('Wireline (RV) '!L10)/('Wireline (RV) '!L36)*100</f>
        <v>24.483824871794873</v>
      </c>
      <c r="M10" s="15">
        <f>('Wireline (RV) '!M10)/('Wireline (RV) '!M36)*100</f>
        <v>24.239351096774193</v>
      </c>
      <c r="N10" s="15">
        <f>('Wireline (RV) '!N10)/('Wireline (RV) '!N36)*100</f>
        <v>25.679218781352418</v>
      </c>
      <c r="O10" s="15">
        <f>('Wireline (RV) '!O10)/('Wireline (RV) '!O36)*100</f>
        <v>27.136879432624117</v>
      </c>
    </row>
    <row r="11" spans="1:15" ht="15.75" customHeight="1">
      <c r="A11" s="35" t="s">
        <v>23</v>
      </c>
      <c r="B11" s="15">
        <f>('Wireline (RV) '!B11)/('Wireline (RV) '!B36)*100</f>
        <v>11.592242120904043</v>
      </c>
      <c r="C11" s="15">
        <f>('Wireline (RV) '!C11)/('Wireline (RV) '!C36)*100</f>
        <v>13.65031769829371</v>
      </c>
      <c r="D11" s="15">
        <f>('Wireline (RV) '!D11)/('Wireline (RV) '!D36)*100</f>
        <v>13.451700680272111</v>
      </c>
      <c r="E11" s="15">
        <f>('Wireline (RV) '!E11)/('Wireline (RV) '!E36)*100</f>
        <v>13.682122905027933</v>
      </c>
      <c r="F11" s="15" t="s">
        <v>10</v>
      </c>
      <c r="G11" s="15"/>
      <c r="H11" s="15"/>
      <c r="I11" s="15"/>
      <c r="J11" s="15"/>
      <c r="K11" s="15"/>
      <c r="L11" s="15"/>
      <c r="M11" s="15"/>
      <c r="N11" s="15"/>
      <c r="O11" s="15"/>
    </row>
    <row r="12" spans="1:15" ht="15.75" customHeight="1">
      <c r="A12" s="35" t="s">
        <v>24</v>
      </c>
      <c r="B12" s="15">
        <f>('Wireline (RV) '!B12)/('Wireline (RV) '!B36)*100</f>
        <v>7.595213889106124</v>
      </c>
      <c r="C12" s="15">
        <f>('Wireline (RV) '!C12)/('Wireline (RV) '!C36)*100</f>
        <v>7.6490326265438711</v>
      </c>
      <c r="D12" s="15" t="s">
        <v>10</v>
      </c>
      <c r="E12" s="15"/>
      <c r="F12" s="15"/>
      <c r="G12" s="15"/>
      <c r="H12" s="15"/>
      <c r="I12" s="15"/>
      <c r="J12" s="15"/>
      <c r="K12" s="15"/>
      <c r="L12" s="15"/>
      <c r="M12" s="15"/>
      <c r="N12" s="15"/>
      <c r="O12" s="15"/>
    </row>
    <row r="13" spans="1:15" ht="15.75" customHeight="1">
      <c r="A13" s="35" t="s">
        <v>22</v>
      </c>
      <c r="B13" s="15">
        <f>('Wireline (RV) '!B16)/('Wireline (RV) '!B36)*100</f>
        <v>2.1318526628607182</v>
      </c>
      <c r="C13" s="15">
        <f>('Wireline (RV) '!C16)/('Wireline (RV) '!C36)*100</f>
        <v>3.2455200970943099</v>
      </c>
      <c r="D13" s="15">
        <f>('Wireline (RV) '!D16)/('Wireline (RV) '!D36)*100</f>
        <v>3.44421768707483</v>
      </c>
      <c r="E13" s="15">
        <f>('Wireline (RV) '!E16)/('Wireline (RV) '!E36)*100</f>
        <v>2.953072625698324</v>
      </c>
      <c r="F13" s="15">
        <f>('Wireline (RV) '!F16)/('Wireline (RV) '!F36)*100</f>
        <v>3.8599056603773585</v>
      </c>
      <c r="G13" s="15">
        <f>('Wireline (RV) '!G16)/('Wireline (RV) '!G36)*100</f>
        <v>6.5030303030303021</v>
      </c>
      <c r="H13" s="15">
        <f>('Wireline (RV) '!H16)/('Wireline (RV) '!H36)*100</f>
        <v>8.0361111111111114</v>
      </c>
      <c r="I13" s="15">
        <f>('Wireline (RV) '!I16)/('Wireline (RV) '!I36)*100</f>
        <v>7.661538461538461</v>
      </c>
      <c r="J13" s="15">
        <f>('Wireline (RV) '!J16)/('Wireline (RV) '!J36)*100</f>
        <v>7.7597560975609774</v>
      </c>
      <c r="K13" s="15">
        <f>('Wireline (RV) '!K16)/('Wireline (RV) '!K36)*100</f>
        <v>7.4723270440251595</v>
      </c>
      <c r="L13" s="15">
        <f>('Wireline (RV) '!L16)/('Wireline (RV) '!L36)*100</f>
        <v>7.0102564102564102</v>
      </c>
      <c r="M13" s="15">
        <f>('Wireline (RV) '!M16)/('Wireline (RV) '!M36)*100</f>
        <v>6.8806451612903219</v>
      </c>
      <c r="N13" s="15">
        <f>('Wireline (RV) '!N16)/('Wireline (RV) '!N36)*100</f>
        <v>2.8773995050498291</v>
      </c>
      <c r="O13" s="15">
        <f>('Wireline (RV) '!O16)/('Wireline (RV) '!O36)*100</f>
        <v>2.3963278666666663</v>
      </c>
    </row>
    <row r="14" spans="1:15" ht="15.75" customHeight="1">
      <c r="A14" s="8" t="s">
        <v>25</v>
      </c>
      <c r="B14" s="15"/>
      <c r="C14" s="15"/>
      <c r="D14" s="15"/>
      <c r="E14" s="15">
        <f>('Wireline (RV) '!E13)/('Wireline (RV) '!E36)*100</f>
        <v>3.5195530726256981E-2</v>
      </c>
      <c r="F14" s="15">
        <f>('Wireline (RV) '!F13)/('Wireline (RV) '!F36)*100</f>
        <v>9.8113207547169817E-2</v>
      </c>
      <c r="G14" s="15">
        <f>('Wireline (RV) '!G13)/('Wireline (RV) '!G36)*100</f>
        <v>0.22121212121212122</v>
      </c>
      <c r="H14" s="15">
        <f>('Wireline (RV) '!H13)/('Wireline (RV) '!H36)*100</f>
        <v>2.7174329259259262</v>
      </c>
      <c r="I14" s="15">
        <f>('Wireline (RV) '!I13)/('Wireline (RV) '!I36)*100</f>
        <v>3.2732131534390918</v>
      </c>
      <c r="J14" s="15">
        <f>('Wireline (RV) '!J13)/('Wireline (RV) '!J36)*100</f>
        <v>3.4162199642956503</v>
      </c>
      <c r="K14" s="15">
        <f>('Wireline (RV) '!K13)/('Wireline (RV) '!K36)*100</f>
        <v>3.6523575418994416</v>
      </c>
      <c r="L14" s="15">
        <f>('Wireline (RV) '!L13)/('Wireline (RV) '!L36)*100</f>
        <v>3.8724358974358974</v>
      </c>
      <c r="M14" s="15">
        <f>('Wireline (RV) '!M13)/('Wireline (RV) '!M36)*100</f>
        <v>4.6322580645161286</v>
      </c>
      <c r="N14" s="15">
        <f>('Wireline (RV) '!N13)/('Wireline (RV) '!N36)*100</f>
        <v>3.7533743562303523</v>
      </c>
      <c r="O14" s="15">
        <f>('Wireline (RV) '!O13)/('Wireline (RV) '!O36)*100</f>
        <v>4.0148936170212774</v>
      </c>
    </row>
    <row r="15" spans="1:15" ht="15.75" customHeight="1">
      <c r="A15" s="35" t="s">
        <v>7</v>
      </c>
      <c r="B15" s="15"/>
      <c r="C15" s="15"/>
      <c r="D15" s="15"/>
      <c r="E15" s="15"/>
      <c r="F15" s="15"/>
      <c r="G15" s="15"/>
      <c r="H15" s="15">
        <f>('Wireline (RV) '!H15)/('Wireline (RV) '!H36)*100</f>
        <v>2.8566666666666669</v>
      </c>
      <c r="I15" s="15">
        <f>('Wireline (RV) '!I15)/('Wireline (RV) '!I36)*100</f>
        <v>2.9940828402366866</v>
      </c>
      <c r="J15" s="15">
        <f>('Wireline (RV) '!J15)/('Wireline (RV) '!J36)*100</f>
        <v>2.9146341463414638</v>
      </c>
      <c r="K15" s="15">
        <f>('Wireline (RV) '!K15)/('Wireline (RV) '!K36)*100</f>
        <v>3</v>
      </c>
      <c r="L15" s="15">
        <f>('Wireline (RV) '!L15)/('Wireline (RV) '!L36)*100</f>
        <v>3.1923076923076921</v>
      </c>
      <c r="M15" s="15">
        <f>('Wireline (RV) '!M15)/('Wireline (RV) '!M36)*100</f>
        <v>3.0838709677419356</v>
      </c>
      <c r="N15" s="15">
        <f>('Wireline (RV) '!N15)/('Wireline (RV) '!N36)*100</f>
        <v>2.9763895391612603</v>
      </c>
      <c r="O15" s="15">
        <f>('Wireline (RV) '!O15)/('Wireline (RV) '!O36)*100</f>
        <v>2.7375886524822692</v>
      </c>
    </row>
    <row r="16" spans="1:15" ht="15.75" customHeight="1">
      <c r="A16" s="35" t="s">
        <v>69</v>
      </c>
      <c r="B16" s="15"/>
      <c r="C16" s="15"/>
      <c r="D16" s="15"/>
      <c r="E16" s="15"/>
      <c r="F16" s="15"/>
      <c r="G16" s="15">
        <f>('Wireline (RV) '!G14)/('Wireline (RV) '!G36)*100</f>
        <v>5.3535353535353526E-2</v>
      </c>
      <c r="H16" s="15">
        <f>('Wireline (RV) '!H14)/('Wireline (RV) '!H36)*100</f>
        <v>2.0466666666666664</v>
      </c>
      <c r="I16" s="15">
        <f>('Wireline (RV) '!I14)/('Wireline (RV) '!I36)*100</f>
        <v>2.4254437869822487</v>
      </c>
      <c r="J16" s="15">
        <f>('Wireline (RV) '!J14)/('Wireline (RV) '!J36)*100</f>
        <v>2.6628048780487803</v>
      </c>
      <c r="K16" s="15">
        <f>('Wireline (RV) '!K14)/('Wireline (RV) '!K36)*100</f>
        <v>2.8610062893081758</v>
      </c>
      <c r="L16" s="15">
        <f>('Wireline (RV) '!L14)/('Wireline (RV) '!L36)*100</f>
        <v>3.0371794871794875</v>
      </c>
      <c r="M16" s="15">
        <f>('Wireline (RV) '!M14)/('Wireline (RV) '!M36)*100</f>
        <v>3.0651612903225809</v>
      </c>
      <c r="N16" s="15">
        <f>('Wireline (RV) '!N14)/('Wireline (RV) '!N36)*100</f>
        <v>3.0633402447996789</v>
      </c>
      <c r="O16" s="15">
        <f>('Wireline (RV) '!O14)/('Wireline (RV) '!O36)*100</f>
        <v>3.0127659574468084</v>
      </c>
    </row>
    <row r="17" spans="1:15" ht="15.75" customHeight="1">
      <c r="A17" s="35" t="s">
        <v>19</v>
      </c>
      <c r="B17" s="15">
        <f>('Wireline (RV) '!B17)/('Wireline (RV) '!B36)*100</f>
        <v>2.9928833972002815</v>
      </c>
      <c r="C17" s="15">
        <f>('Wireline (RV) '!C17)/('Wireline (RV) '!C36)*100</f>
        <v>3.665310202041836</v>
      </c>
      <c r="D17" s="15">
        <f>('Wireline (RV) '!D17)/('Wireline (RV) '!D36)*100</f>
        <v>3.9013605442176873</v>
      </c>
      <c r="E17" s="15">
        <f>('Wireline (RV) '!E17)/('Wireline (RV) '!E36)*100</f>
        <v>3.4005586592178774</v>
      </c>
      <c r="F17" s="15">
        <f>('Wireline (RV) '!F17)/('Wireline (RV) '!F36)*100</f>
        <v>2.6396564168899284</v>
      </c>
      <c r="G17" s="15">
        <f>('Wireline (RV) '!G17)/('Wireline (RV) '!G36)*100</f>
        <v>3.0360599604027114</v>
      </c>
      <c r="H17" s="15">
        <f>('Wireline (RV) '!H17)/('Wireline (RV) '!H36)*100</f>
        <v>2.6493627971804266</v>
      </c>
      <c r="I17" s="15">
        <f>('Wireline (RV) '!I17)/('Wireline (RV) '!I36)*100</f>
        <v>2.4761499308580586</v>
      </c>
      <c r="J17" s="15">
        <f>('Wireline (RV) '!J17)/('Wireline (RV) '!J36)*100</f>
        <v>2.2247590917594207</v>
      </c>
      <c r="K17" s="15">
        <f>('Wireline (RV) '!K17)/('Wireline (RV) '!K36)*100</f>
        <v>2.4206176207509462</v>
      </c>
      <c r="L17" s="15">
        <f>('Wireline (RV) '!L17)/('Wireline (RV) '!L36)*100</f>
        <v>2.4692307692307689</v>
      </c>
      <c r="M17" s="15">
        <f>('Wireline (RV) '!M17)/('Wireline (RV) '!M36)*100</f>
        <v>2.4496774193548387</v>
      </c>
      <c r="N17" s="15">
        <f>('Wireline (RV) '!N17)/('Wireline (RV) '!N36)*100</f>
        <v>2.3470002006554744</v>
      </c>
      <c r="O17" s="15">
        <f>('Wireline (RV) '!O17)/('Wireline (RV) '!O36)*100</f>
        <v>2.1184397163120567</v>
      </c>
    </row>
    <row r="18" spans="1:15" ht="15.75" customHeight="1">
      <c r="A18" s="8" t="s">
        <v>36</v>
      </c>
      <c r="B18" s="15"/>
      <c r="C18" s="15"/>
      <c r="D18" s="15"/>
      <c r="E18" s="15"/>
      <c r="F18" s="15"/>
      <c r="G18" s="15"/>
      <c r="H18" s="15">
        <f>('Wireline (RV) '!H18)/('Wireline (RV) '!H36)*100</f>
        <v>0.44</v>
      </c>
      <c r="I18" s="15">
        <f>('Wireline (RV) '!I18)/('Wireline (RV) '!I36)*100</f>
        <v>1.06747262354947</v>
      </c>
      <c r="J18" s="15">
        <f>('Wireline (RV) '!J18)/('Wireline (RV) '!J36)*100</f>
        <v>1.1588441296485208</v>
      </c>
      <c r="K18" s="15">
        <f>('Wireline (RV) '!K18)/('Wireline (RV) '!K36)*100</f>
        <v>1.3169944134078211</v>
      </c>
      <c r="L18" s="15">
        <f>('Wireline (RV) '!L18)/('Wireline (RV) '!L36)*100</f>
        <v>1.4051662307692312</v>
      </c>
      <c r="M18" s="15">
        <f>('Wireline (RV) '!M18)/('Wireline (RV) '!M36)*100</f>
        <v>1.1619354838709677</v>
      </c>
      <c r="N18" s="15">
        <f>('Wireline (RV) '!N18)/('Wireline (RV) '!N36)*100</f>
        <v>1.1548658952578421</v>
      </c>
      <c r="O18" s="15">
        <f>('Wireline (RV) '!O18)/('Wireline (RV) '!O36)*100</f>
        <v>1.0815602836879432</v>
      </c>
    </row>
    <row r="19" spans="1:15" ht="15.75" customHeight="1">
      <c r="A19" s="8" t="s">
        <v>38</v>
      </c>
      <c r="B19" s="15"/>
      <c r="C19" s="15"/>
      <c r="D19" s="15"/>
      <c r="E19" s="15"/>
      <c r="F19" s="15">
        <f>('Wireline (RV) '!F19)/('Wireline (RV) '!F36)*100</f>
        <v>9.9056603773584918E-3</v>
      </c>
      <c r="G19" s="15">
        <f>('Wireline (RV) '!G19)/('Wireline (RV) '!G36)*100</f>
        <v>0.13838383838383836</v>
      </c>
      <c r="H19" s="15">
        <f>('Wireline (RV) '!H19)/('Wireline (RV) '!H36)*100</f>
        <v>0.31593333333333334</v>
      </c>
      <c r="I19" s="15">
        <f>('Wireline (RV) '!I19)/('Wireline (RV) '!I36)*100</f>
        <v>0.5866753846153846</v>
      </c>
      <c r="J19" s="15">
        <f>('Wireline (RV) '!J19)/('Wireline (RV) '!J36)*100</f>
        <v>0.59282491463414633</v>
      </c>
      <c r="K19" s="15">
        <f>('Wireline (RV) '!K19)/('Wireline (RV) '!K36)*100</f>
        <v>0.68730101886792461</v>
      </c>
      <c r="L19" s="15">
        <f>('Wireline (RV) '!L19)/('Wireline (RV) '!L36)*100</f>
        <v>0.73846153846153839</v>
      </c>
      <c r="M19" s="15">
        <f>('Wireline (RV) '!M19)/('Wireline (RV) '!M36)*100</f>
        <v>0.76322580645161286</v>
      </c>
      <c r="N19" s="15">
        <f>('Wireline (RV) '!N19)/('Wireline (RV) '!N36)*100</f>
        <v>0.80395960136445732</v>
      </c>
      <c r="O19" s="15">
        <f>('Wireline (RV) '!O19)/('Wireline (RV) '!O36)*100</f>
        <v>0.88723404255319149</v>
      </c>
    </row>
    <row r="20" spans="1:15" ht="15.75" customHeight="1">
      <c r="A20" s="8" t="s">
        <v>39</v>
      </c>
      <c r="B20" s="15"/>
      <c r="C20" s="15"/>
      <c r="D20" s="15"/>
      <c r="E20" s="15"/>
      <c r="F20" s="15">
        <f>('Wireline (RV) '!F20)/('Wireline (RV) '!F36)*100</f>
        <v>0.70377358490566033</v>
      </c>
      <c r="G20" s="15">
        <f>('Wireline (RV) '!G20)/('Wireline (RV) '!G36)*100</f>
        <v>1.334848484848485</v>
      </c>
      <c r="H20" s="15">
        <f>('Wireline (RV) '!H20)/('Wireline (RV) '!H36)*100</f>
        <v>1.2788888888888887</v>
      </c>
      <c r="I20" s="15">
        <f>('Wireline (RV) '!I20)/('Wireline (RV) '!I36)*100</f>
        <v>1.1745562130177516</v>
      </c>
      <c r="J20" s="15">
        <f>('Wireline (RV) '!J20)/('Wireline (RV) '!J36)*100</f>
        <v>1.1128048780487805</v>
      </c>
      <c r="K20" s="15">
        <f>('Wireline (RV) '!K20)/('Wireline (RV) '!K36)*100</f>
        <v>0.81006289308176105</v>
      </c>
      <c r="L20" s="15">
        <f>('Wireline (RV) '!L20)/('Wireline (RV) '!L36)*100</f>
        <v>0.70000000000000007</v>
      </c>
      <c r="M20" s="15">
        <f>('Wireline (RV) '!M20)/('Wireline (RV) '!M36)*100</f>
        <v>0.64110967741935487</v>
      </c>
      <c r="N20" s="15">
        <f>('Wireline (RV) '!N20)/('Wireline (RV) '!N36)*100</f>
        <v>0.60483258644906701</v>
      </c>
      <c r="O20" s="15">
        <f>('Wireline (RV) '!O20)/('Wireline (RV) '!O36)*100</f>
        <v>0.64113475177304968</v>
      </c>
    </row>
    <row r="21" spans="1:15" ht="15.75" customHeight="1">
      <c r="A21" s="8" t="s">
        <v>40</v>
      </c>
      <c r="B21" s="15"/>
      <c r="C21" s="15"/>
      <c r="D21" s="15"/>
      <c r="E21" s="15">
        <f>('Wireline (RV) '!E21)/('Wireline (RV) '!E36)*100</f>
        <v>0.41899441340782123</v>
      </c>
      <c r="F21" s="15" t="s">
        <v>41</v>
      </c>
      <c r="G21" s="15"/>
      <c r="H21" s="15"/>
      <c r="I21" s="15"/>
      <c r="J21" s="15"/>
      <c r="K21" s="15"/>
      <c r="L21" s="15"/>
      <c r="M21" s="15"/>
      <c r="N21" s="15"/>
      <c r="O21" s="15"/>
    </row>
    <row r="22" spans="1:15" ht="15.75" customHeight="1">
      <c r="A22" s="8" t="s">
        <v>42</v>
      </c>
      <c r="B22" s="15"/>
      <c r="C22" s="15"/>
      <c r="D22" s="15"/>
      <c r="E22" s="15"/>
      <c r="F22" s="15"/>
      <c r="G22" s="15"/>
      <c r="H22" s="15">
        <f>('Wireline (RV) '!H22)/('Wireline (RV) '!H36)*100</f>
        <v>0.1933333333333333</v>
      </c>
      <c r="I22" s="15">
        <f>('Wireline (RV) '!I22)/('Wireline (RV) '!I36)*100</f>
        <v>0.18165680473372781</v>
      </c>
      <c r="J22" s="15">
        <f>('Wireline (RV) '!J22)/('Wireline (RV) '!J36)*100</f>
        <v>0.19573170731707318</v>
      </c>
      <c r="K22" s="15">
        <f>('Wireline (RV) '!K22)/('Wireline (RV) '!K36)*100</f>
        <v>0.20440251572327045</v>
      </c>
      <c r="L22" s="15">
        <f>('Wireline (RV) '!L22)/('Wireline (RV) '!L36)*100</f>
        <v>0.20705128205128204</v>
      </c>
      <c r="M22" s="15">
        <f>('Wireline (RV) '!M22)/('Wireline (RV) '!M36)*100</f>
        <v>0.19548387096774192</v>
      </c>
      <c r="N22" s="15">
        <f>('Wireline (RV) '!N22)/('Wireline (RV) '!N36)*100</f>
        <v>0.17323255969500367</v>
      </c>
      <c r="O22" s="15">
        <f>('Wireline (RV) '!O22)/('Wireline (RV) '!O36)*100</f>
        <v>0.19432624113475175</v>
      </c>
    </row>
    <row r="23" spans="1:15" ht="15.75" customHeight="1">
      <c r="A23" s="8" t="s">
        <v>43</v>
      </c>
      <c r="B23" s="15"/>
      <c r="C23" s="15"/>
      <c r="D23" s="15"/>
      <c r="E23" s="15"/>
      <c r="F23" s="15"/>
      <c r="G23" s="15">
        <f>('Wireline (RV) '!G23)/('Wireline (RV) '!G36)*100</f>
        <v>1.8926161616161619E-2</v>
      </c>
      <c r="H23" s="15">
        <f>('Wireline (RV) '!H23)/('Wireline (RV) '!H36)*100</f>
        <v>2.5555555555555554E-2</v>
      </c>
      <c r="I23" s="15">
        <f>('Wireline (RV) '!I23)/('Wireline (RV) '!I36)*100</f>
        <v>3.6686390532544376E-2</v>
      </c>
      <c r="J23" s="15">
        <f>('Wireline (RV) '!J23)/('Wireline (RV) '!J36)*100</f>
        <v>3.9634146341463415E-2</v>
      </c>
      <c r="K23" s="15">
        <f>('Wireline (RV) '!K23)/('Wireline (RV) '!K36)*100</f>
        <v>4.3396226415094344E-2</v>
      </c>
      <c r="L23" s="15">
        <f>('Wireline (RV) '!L23)/('Wireline (RV) '!L36)*100</f>
        <v>4.7599999999999996E-2</v>
      </c>
      <c r="M23" s="15">
        <f>('Wireline (RV) '!M23)/('Wireline (RV) '!M36)*100</f>
        <v>5.3077419354838708E-2</v>
      </c>
      <c r="N23" s="15">
        <f>('Wireline (RV) '!N23)/('Wireline (RV) '!N36)*100</f>
        <v>5.9527790783225204E-2</v>
      </c>
      <c r="O23" s="15">
        <f>('Wireline (RV) '!O23)/('Wireline (RV) '!O36)*100</f>
        <v>7.4468085106382975E-2</v>
      </c>
    </row>
    <row r="24" spans="1:15" ht="15.75" customHeight="1">
      <c r="A24" s="8" t="s">
        <v>45</v>
      </c>
      <c r="B24" s="15"/>
      <c r="C24" s="15"/>
      <c r="D24" s="15"/>
      <c r="E24" s="15"/>
      <c r="F24" s="15">
        <f>('Wireline (RV) '!F24)/('Wireline (RV) '!F36)*100</f>
        <v>6.8816037735849056</v>
      </c>
      <c r="G24" s="15" t="s">
        <v>46</v>
      </c>
      <c r="H24" s="15"/>
      <c r="I24" s="15"/>
      <c r="J24" s="15"/>
      <c r="K24" s="15"/>
      <c r="L24" s="15"/>
      <c r="M24" s="15"/>
      <c r="N24" s="15"/>
      <c r="O24" s="15"/>
    </row>
    <row r="25" spans="1:15" ht="15.75" customHeight="1">
      <c r="A25" s="8" t="s">
        <v>47</v>
      </c>
      <c r="B25" s="15"/>
      <c r="C25" s="15"/>
      <c r="D25" s="15">
        <f>('Wireline (RV) '!D25)/('Wireline (RV) '!D36)*100</f>
        <v>0.56326530612244896</v>
      </c>
      <c r="E25" s="15">
        <f>('Wireline (RV) '!E25)/('Wireline (RV) '!E36)*100</f>
        <v>3.981005586592179</v>
      </c>
      <c r="F25" s="15">
        <f>('Wireline (RV) '!F25)/('Wireline (RV) '!F36)*100</f>
        <v>3.5773584905660378</v>
      </c>
      <c r="G25" s="15">
        <f>('Wireline (RV) '!G25)/('Wireline (RV) '!G36)*100</f>
        <v>4.0616161616161621</v>
      </c>
      <c r="H25" s="15" t="s">
        <v>48</v>
      </c>
      <c r="I25" s="15"/>
      <c r="J25" s="15"/>
      <c r="K25" s="15"/>
      <c r="L25" s="15"/>
      <c r="M25" s="15"/>
      <c r="N25" s="15"/>
      <c r="O25" s="15"/>
    </row>
    <row r="26" spans="1:15" ht="15.75" customHeight="1">
      <c r="A26" s="8" t="s">
        <v>49</v>
      </c>
      <c r="B26" s="15"/>
      <c r="C26" s="15"/>
      <c r="D26" s="15"/>
      <c r="E26" s="15"/>
      <c r="F26" s="15">
        <f>('Wireline (RV) '!F26)/('Wireline (RV) '!F36)*100</f>
        <v>1.2688679245283019</v>
      </c>
      <c r="G26" s="15">
        <f>('Wireline (RV) '!G26)/('Wireline (RV) '!G36)*100</f>
        <v>1.8106060606060606</v>
      </c>
      <c r="H26" s="15" t="s">
        <v>50</v>
      </c>
      <c r="I26" s="15"/>
      <c r="J26" s="15"/>
      <c r="K26" s="15"/>
      <c r="L26" s="15"/>
      <c r="M26" s="15"/>
      <c r="N26" s="15"/>
      <c r="O26" s="15"/>
    </row>
    <row r="27" spans="1:15" ht="15.75" customHeight="1">
      <c r="A27" s="8" t="s">
        <v>51</v>
      </c>
      <c r="B27" s="15"/>
      <c r="C27" s="15"/>
      <c r="D27" s="15"/>
      <c r="E27" s="15"/>
      <c r="F27" s="15">
        <f>('Wireline (RV) '!F27)/('Wireline (RV) '!F36)*100</f>
        <v>0.34575471698113203</v>
      </c>
      <c r="G27" s="15" t="s">
        <v>49</v>
      </c>
      <c r="H27" s="15"/>
      <c r="I27" s="15"/>
      <c r="J27" s="15"/>
      <c r="K27" s="15"/>
      <c r="L27" s="15"/>
      <c r="M27" s="15"/>
      <c r="N27" s="15"/>
      <c r="O27" s="15"/>
    </row>
    <row r="28" spans="1:15" ht="15.75" customHeight="1">
      <c r="A28" s="8" t="s">
        <v>52</v>
      </c>
      <c r="B28" s="15"/>
      <c r="C28" s="15"/>
      <c r="D28" s="15"/>
      <c r="E28" s="15">
        <f>('Wireline (RV) '!E28)/('Wireline (RV) '!E36)*100</f>
        <v>3.5195530726256981E-2</v>
      </c>
      <c r="F28" s="15">
        <f>('Wireline (RV) '!F28)/('Wireline (RV) '!F36)*100</f>
        <v>9.8113207547169817E-2</v>
      </c>
      <c r="G28" s="15" t="s">
        <v>53</v>
      </c>
      <c r="H28" s="15"/>
      <c r="I28" s="15"/>
      <c r="J28" s="15"/>
      <c r="K28" s="15"/>
      <c r="L28" s="15"/>
      <c r="M28" s="15"/>
      <c r="N28" s="15"/>
      <c r="O28" s="15"/>
    </row>
    <row r="29" spans="1:15" ht="15.75" customHeight="1">
      <c r="A29" s="8" t="s">
        <v>54</v>
      </c>
      <c r="B29" s="15"/>
      <c r="C29" s="15"/>
      <c r="D29" s="15"/>
      <c r="E29" s="15"/>
      <c r="F29" s="15">
        <f>('Wireline (RV) '!F29)/('Wireline (RV) '!F36)*100</f>
        <v>0.33726415094339623</v>
      </c>
      <c r="G29" s="15" t="s">
        <v>55</v>
      </c>
      <c r="H29" s="15"/>
      <c r="I29" s="15"/>
      <c r="J29" s="15"/>
      <c r="K29" s="15"/>
      <c r="L29" s="15"/>
      <c r="M29" s="15"/>
      <c r="N29" s="15"/>
      <c r="O29" s="15"/>
    </row>
    <row r="30" spans="1:15" ht="15.75" customHeight="1">
      <c r="A30" s="8" t="s">
        <v>56</v>
      </c>
      <c r="B30" s="15"/>
      <c r="C30" s="15"/>
      <c r="D30" s="15"/>
      <c r="E30" s="15"/>
      <c r="F30" s="15">
        <f>('Wireline (RV) '!F30)/('Wireline (RV) '!F36)*100</f>
        <v>3.160377358490566E-2</v>
      </c>
      <c r="G30" s="15"/>
      <c r="H30" s="15"/>
      <c r="I30" s="15"/>
      <c r="J30" s="15"/>
      <c r="K30" s="15"/>
      <c r="L30" s="15"/>
      <c r="M30" s="15"/>
      <c r="N30" s="15"/>
      <c r="O30" s="15"/>
    </row>
    <row r="31" spans="1:15" ht="15.75" customHeight="1">
      <c r="A31" s="8" t="s">
        <v>57</v>
      </c>
      <c r="B31" s="15"/>
      <c r="C31" s="15"/>
      <c r="D31" s="15"/>
      <c r="E31" s="15"/>
      <c r="F31" s="15"/>
      <c r="G31" s="15"/>
      <c r="H31" s="15">
        <f>('Wireline (RV) '!H31)/('Wireline (RV) '!H36)*100</f>
        <v>1.2777777777777777E-2</v>
      </c>
      <c r="I31" s="15">
        <f>('Wireline (RV) '!I31)/('Wireline (RV) '!I36)*100</f>
        <v>1.3609467455621301E-2</v>
      </c>
      <c r="J31" s="15">
        <f>('Wireline (RV) '!J31)/('Wireline (RV) '!J36)*100</f>
        <v>9.7560975609756097E-3</v>
      </c>
      <c r="K31" s="15"/>
      <c r="L31" s="15"/>
      <c r="M31" s="15"/>
      <c r="N31" s="15"/>
      <c r="O31" s="15"/>
    </row>
    <row r="32" spans="1:15" ht="15.75" customHeight="1">
      <c r="A32" s="8" t="s">
        <v>58</v>
      </c>
      <c r="B32" s="15">
        <f>('Wireline (RV) '!B32)/('Wireline (RV) '!B36)*100</f>
        <v>1.1824509267224523</v>
      </c>
      <c r="C32" s="15">
        <f>('Wireline (RV) '!C32)/('Wireline (RV) '!C36)*100</f>
        <v>1.1736988648532878</v>
      </c>
      <c r="D32" s="15">
        <f>('Wireline (RV) '!D32)/('Wireline (RV) '!D36)*100</f>
        <v>1.2</v>
      </c>
      <c r="E32" s="15">
        <f>('Wireline (RV) '!E32)/('Wireline (RV) '!E36)*100</f>
        <v>1.2</v>
      </c>
      <c r="F32" s="15">
        <f>('Wireline (RV) '!F32)/('Wireline (RV) '!F36)*100</f>
        <v>1.3132075471698113</v>
      </c>
      <c r="G32" s="15">
        <f>('Wireline (RV) '!G32)/('Wireline (RV) '!G36)*100</f>
        <v>1.8636363636363635</v>
      </c>
      <c r="H32" s="15">
        <f>('Wireline (RV) '!H32)/('Wireline (RV) '!H36)*100</f>
        <v>2.4444444444444446</v>
      </c>
      <c r="I32" s="15">
        <f>('Wireline (RV) '!I32)/('Wireline (RV) '!I36)*100</f>
        <v>2.470414201183432</v>
      </c>
      <c r="J32" s="15">
        <f>('Wireline (RV) '!J32)/('Wireline (RV) '!J36)*100</f>
        <v>2.8652439024390244</v>
      </c>
      <c r="K32" s="15">
        <f>('Wireline (RV) '!K32)/('Wireline (RV) '!K36)*100</f>
        <v>2.9836477987421381</v>
      </c>
      <c r="L32" s="15">
        <f>('Wireline (RV) '!L32)/('Wireline (RV) '!L36)*100</f>
        <v>2.8871794871794871</v>
      </c>
      <c r="M32" s="15">
        <f>('Wireline (RV) '!M32)/('Wireline (RV) '!M36)*100</f>
        <v>2.890967741935484</v>
      </c>
      <c r="N32" s="15"/>
      <c r="O32" s="15"/>
    </row>
    <row r="33" spans="1:17" ht="15.75" customHeight="1">
      <c r="A33" s="5"/>
      <c r="B33" s="36"/>
      <c r="C33" s="36"/>
      <c r="D33" s="36"/>
      <c r="E33" s="36"/>
      <c r="F33" s="36"/>
      <c r="G33" s="36"/>
      <c r="H33" s="36"/>
      <c r="I33" s="36"/>
      <c r="J33" s="74"/>
      <c r="K33" s="36"/>
      <c r="L33" s="36"/>
      <c r="M33" s="36"/>
      <c r="N33" s="36"/>
      <c r="O33" s="36"/>
    </row>
    <row r="34" spans="1:17" ht="15.75" customHeight="1">
      <c r="A34" s="5"/>
      <c r="B34" s="36"/>
      <c r="C34" s="36"/>
      <c r="D34" s="36"/>
      <c r="E34" s="36"/>
      <c r="F34" s="36"/>
      <c r="G34" s="36"/>
      <c r="H34" s="36"/>
      <c r="I34" s="36"/>
      <c r="J34" s="74"/>
      <c r="K34" s="36"/>
      <c r="L34" s="36"/>
      <c r="M34" s="36"/>
      <c r="N34" s="36"/>
      <c r="O34" s="36"/>
    </row>
    <row r="35" spans="1:17" ht="15.75" customHeight="1">
      <c r="A35" s="5"/>
      <c r="B35" s="36"/>
      <c r="C35" s="36"/>
      <c r="D35" s="36"/>
      <c r="E35" s="36"/>
      <c r="F35" s="36"/>
      <c r="G35" s="36"/>
      <c r="H35" s="36"/>
      <c r="I35" s="36"/>
      <c r="J35" s="74"/>
      <c r="K35" s="36"/>
      <c r="L35" s="36"/>
      <c r="M35" s="36"/>
      <c r="N35" s="36"/>
      <c r="O35" s="36"/>
    </row>
    <row r="36" spans="1:17" ht="15.75" customHeight="1">
      <c r="A36" s="65" t="s">
        <v>35</v>
      </c>
      <c r="B36" s="63">
        <v>12787</v>
      </c>
      <c r="C36" s="63">
        <v>14007</v>
      </c>
      <c r="D36" s="63">
        <v>14700</v>
      </c>
      <c r="E36" s="63">
        <v>17900</v>
      </c>
      <c r="F36" s="63">
        <v>21200</v>
      </c>
      <c r="G36" s="63">
        <v>19800</v>
      </c>
      <c r="H36" s="63">
        <v>18000</v>
      </c>
      <c r="I36" s="63">
        <v>16900</v>
      </c>
      <c r="J36" s="63">
        <v>16400</v>
      </c>
      <c r="K36" s="63">
        <v>15900</v>
      </c>
      <c r="L36" s="63">
        <v>15600</v>
      </c>
      <c r="M36" s="75">
        <v>15500</v>
      </c>
      <c r="N36" s="75">
        <v>14951</v>
      </c>
      <c r="O36" s="76">
        <v>14100</v>
      </c>
      <c r="P36">
        <f>(M36-N36)/M36</f>
        <v>3.5419354838709678E-2</v>
      </c>
      <c r="Q36">
        <f>N36*0.964</f>
        <v>14412.763999999999</v>
      </c>
    </row>
    <row r="37" spans="1:17" ht="15.75" customHeight="1">
      <c r="A37" s="2" t="s">
        <v>37</v>
      </c>
      <c r="B37" s="1">
        <f t="shared" ref="B37:C37" si="0">SUM(B3+B11+B12+B17)</f>
        <v>91.584421678266992</v>
      </c>
      <c r="C37" s="1">
        <f t="shared" si="0"/>
        <v>89.346041265081737</v>
      </c>
      <c r="D37" s="1">
        <f>SUM(D3+D11+D10+D17)</f>
        <v>88.3</v>
      </c>
      <c r="E37" s="1">
        <f>SUM(E3+E11+E10+E25)</f>
        <v>82.066480446927372</v>
      </c>
      <c r="F37" s="1">
        <f>SUM(F3+F10+F24+F13)</f>
        <v>91.723082746626417</v>
      </c>
      <c r="G37" s="1">
        <f>SUM(G3+G10+G25+G13)</f>
        <v>81.161616161616152</v>
      </c>
      <c r="H37" s="1">
        <f>SUM(H3+H10+H15+H13)</f>
        <v>91.760208217122042</v>
      </c>
      <c r="I37" s="1">
        <f t="shared" ref="I37:M37" si="1">SUM(I3+I10+I14+I13)</f>
        <v>87.149440748744155</v>
      </c>
      <c r="J37" s="1">
        <f t="shared" si="1"/>
        <v>87.949321179643661</v>
      </c>
      <c r="K37" s="1">
        <f t="shared" si="1"/>
        <v>87.321371755735939</v>
      </c>
      <c r="L37" s="1">
        <f t="shared" si="1"/>
        <v>86.62475283049551</v>
      </c>
      <c r="M37" s="1">
        <f t="shared" si="1"/>
        <v>85.310963999999984</v>
      </c>
      <c r="N37" s="1">
        <f t="shared" ref="N37:O37" si="2">SUM(N3+N10+N16+N14)</f>
        <v>75.798053641896857</v>
      </c>
      <c r="O37" s="1">
        <f t="shared" si="2"/>
        <v>78.040425531914892</v>
      </c>
    </row>
    <row r="38" spans="1:17" ht="15.75" customHeight="1">
      <c r="A38" s="2" t="s">
        <v>44</v>
      </c>
      <c r="B38" s="36">
        <f t="shared" ref="B38:O38" si="3">SUMSQ(B3,B6:B31)</f>
        <v>5031.5880111800952</v>
      </c>
      <c r="C38" s="36">
        <f t="shared" si="3"/>
        <v>4427.1752164591235</v>
      </c>
      <c r="D38" s="36">
        <f t="shared" si="3"/>
        <v>4189.2971456337646</v>
      </c>
      <c r="E38" s="36">
        <f t="shared" si="3"/>
        <v>3360.4493907805631</v>
      </c>
      <c r="F38" s="36">
        <f t="shared" si="3"/>
        <v>4131.837829476849</v>
      </c>
      <c r="G38" s="36">
        <f t="shared" si="3"/>
        <v>2961.4689324751826</v>
      </c>
      <c r="H38" s="36">
        <f t="shared" si="3"/>
        <v>3897.0497023854455</v>
      </c>
      <c r="I38" s="36">
        <f t="shared" si="3"/>
        <v>3462.175175387104</v>
      </c>
      <c r="J38" s="36">
        <f t="shared" si="3"/>
        <v>3506.9516292919802</v>
      </c>
      <c r="K38" s="36">
        <f t="shared" si="3"/>
        <v>3416.4316490368997</v>
      </c>
      <c r="L38" s="36">
        <f t="shared" si="3"/>
        <v>3319.5711989290216</v>
      </c>
      <c r="M38" s="36">
        <f t="shared" si="3"/>
        <v>3139.7039929106072</v>
      </c>
      <c r="N38" s="36">
        <f t="shared" si="3"/>
        <v>2582.9939430576956</v>
      </c>
      <c r="O38" s="36">
        <f t="shared" si="3"/>
        <v>2706.8356577037966</v>
      </c>
    </row>
    <row r="39" spans="1:17" ht="15.75" customHeight="1">
      <c r="A39" s="71" t="s">
        <v>64</v>
      </c>
      <c r="B39" s="38"/>
      <c r="C39" s="38"/>
      <c r="D39" s="38"/>
      <c r="E39" s="38"/>
      <c r="F39" s="38">
        <f>SUM(F4+F10+F24+F5)</f>
        <v>87.863177086249038</v>
      </c>
      <c r="G39" s="38">
        <f t="shared" ref="G39:M39" si="4">SUM(G4+G10+G13+G5)</f>
        <v>77.099999999999994</v>
      </c>
      <c r="H39" s="38">
        <f t="shared" si="4"/>
        <v>88.903541550455373</v>
      </c>
      <c r="I39" s="38">
        <f t="shared" si="4"/>
        <v>84.054409467455613</v>
      </c>
      <c r="J39" s="38">
        <f t="shared" si="4"/>
        <v>84.533101215348026</v>
      </c>
      <c r="K39" s="38">
        <f t="shared" si="4"/>
        <v>83.197316100628939</v>
      </c>
      <c r="L39" s="38">
        <f t="shared" si="4"/>
        <v>82.753598984341664</v>
      </c>
      <c r="M39" s="38">
        <f t="shared" si="4"/>
        <v>80.678705935483862</v>
      </c>
      <c r="N39" s="36" t="s">
        <v>65</v>
      </c>
      <c r="O39" s="36" t="s">
        <v>65</v>
      </c>
    </row>
    <row r="40" spans="1:17" ht="15.75" customHeight="1">
      <c r="A40" s="71" t="s">
        <v>66</v>
      </c>
      <c r="B40" s="38"/>
      <c r="C40" s="38"/>
      <c r="D40" s="38"/>
      <c r="E40" s="38"/>
      <c r="F40" s="38">
        <f t="shared" ref="F40:M40" si="5">SUMSQ(F4:F31)</f>
        <v>3502.0453766466594</v>
      </c>
      <c r="G40" s="38">
        <f t="shared" si="5"/>
        <v>2475.0747451473594</v>
      </c>
      <c r="H40" s="38">
        <f t="shared" si="5"/>
        <v>2707.6154673347</v>
      </c>
      <c r="I40" s="38">
        <f t="shared" si="5"/>
        <v>2451.828698281603</v>
      </c>
      <c r="J40" s="38">
        <f t="shared" si="5"/>
        <v>2479.9495696295576</v>
      </c>
      <c r="K40" s="38">
        <f t="shared" si="5"/>
        <v>2368.9674268937888</v>
      </c>
      <c r="L40" s="38">
        <f t="shared" si="5"/>
        <v>2341.3244819661559</v>
      </c>
      <c r="M40" s="38">
        <f t="shared" si="5"/>
        <v>2214.4733748044669</v>
      </c>
      <c r="N40" s="36" t="s">
        <v>65</v>
      </c>
      <c r="O40" s="36" t="s">
        <v>65</v>
      </c>
    </row>
    <row r="41" spans="1:17" ht="15.75" customHeight="1">
      <c r="A41" s="1"/>
      <c r="B41" s="1"/>
      <c r="C41" s="1"/>
      <c r="D41" s="1"/>
      <c r="E41" s="1"/>
      <c r="F41" s="1"/>
      <c r="G41" s="1"/>
      <c r="H41" s="1"/>
      <c r="I41" s="1"/>
      <c r="J41" s="1"/>
      <c r="K41" s="1"/>
      <c r="L41" s="1"/>
      <c r="M41" s="1"/>
      <c r="N41" s="1"/>
    </row>
    <row r="42" spans="1:17" ht="15.75" customHeight="1">
      <c r="A42" s="1"/>
      <c r="B42" s="2"/>
      <c r="C42" s="1"/>
      <c r="D42" s="1"/>
      <c r="E42" s="1"/>
      <c r="F42" s="1"/>
      <c r="G42" s="1"/>
      <c r="H42" s="1"/>
      <c r="I42" s="1"/>
      <c r="J42" s="1"/>
      <c r="K42" s="1"/>
      <c r="L42" s="1"/>
      <c r="M42" s="1"/>
      <c r="N42" s="1"/>
    </row>
    <row r="43" spans="1:17" ht="15.75" customHeight="1">
      <c r="A43" s="2"/>
      <c r="B43" s="1"/>
      <c r="C43" s="1"/>
      <c r="D43" s="1"/>
      <c r="E43" s="1"/>
      <c r="F43" s="1"/>
      <c r="G43" s="1"/>
      <c r="H43" s="1"/>
      <c r="I43" s="1"/>
      <c r="J43" s="1"/>
      <c r="K43" s="5"/>
      <c r="L43" s="1"/>
      <c r="M43" s="1"/>
      <c r="N43" s="1"/>
    </row>
    <row r="44" spans="1:17" ht="12.75">
      <c r="A44" s="61"/>
      <c r="B44" s="61"/>
      <c r="C44" s="61"/>
      <c r="D44" s="61"/>
      <c r="E44" s="61"/>
      <c r="F44" s="61"/>
      <c r="G44" s="61"/>
      <c r="H44" s="61"/>
      <c r="I44" s="61"/>
      <c r="J44" s="61"/>
      <c r="K44" s="61"/>
      <c r="L44" s="61"/>
      <c r="M44" s="61"/>
      <c r="N44" s="61"/>
    </row>
    <row r="45" spans="1:17" ht="12.75">
      <c r="A45" s="61"/>
      <c r="B45" s="61"/>
      <c r="C45" s="61"/>
      <c r="D45" s="61"/>
      <c r="E45" s="61"/>
      <c r="F45" s="61"/>
      <c r="G45" s="61"/>
      <c r="H45" s="61"/>
      <c r="I45" s="61"/>
      <c r="J45" s="61"/>
      <c r="K45" s="61"/>
      <c r="L45" s="61"/>
      <c r="M45" s="61"/>
      <c r="N45" s="61"/>
    </row>
    <row r="46" spans="1:17" ht="12.75">
      <c r="A46" s="61"/>
      <c r="B46" s="61"/>
      <c r="C46" s="61"/>
      <c r="D46" s="61"/>
      <c r="E46" s="61"/>
      <c r="F46" s="61"/>
      <c r="G46" s="61"/>
      <c r="H46" s="61"/>
      <c r="I46" s="61"/>
      <c r="J46" s="61"/>
      <c r="K46" s="61"/>
      <c r="L46" s="61"/>
      <c r="M46" s="61"/>
      <c r="N46" s="61"/>
    </row>
    <row r="47" spans="1:17" ht="12.75">
      <c r="A47" s="61"/>
      <c r="B47" s="61"/>
      <c r="C47" s="61"/>
      <c r="D47" s="61"/>
      <c r="E47" s="61"/>
      <c r="F47" s="61"/>
      <c r="G47" s="61"/>
      <c r="H47" s="61"/>
      <c r="I47" s="61"/>
      <c r="J47" s="61"/>
      <c r="K47" s="61"/>
      <c r="L47" s="61"/>
      <c r="M47" s="61"/>
      <c r="N47" s="61"/>
    </row>
    <row r="48" spans="1:17" ht="12.75">
      <c r="A48" s="61"/>
      <c r="B48" s="61"/>
      <c r="C48" s="61"/>
      <c r="D48" s="61"/>
      <c r="E48" s="61"/>
      <c r="F48" s="61"/>
      <c r="G48" s="61"/>
      <c r="H48" s="61"/>
      <c r="I48" s="61"/>
      <c r="J48" s="61"/>
      <c r="K48" s="61"/>
      <c r="L48" s="61"/>
      <c r="M48" s="61"/>
      <c r="N48" s="61"/>
    </row>
    <row r="49" spans="1:14" ht="12.75">
      <c r="A49" s="61"/>
      <c r="B49" s="61"/>
      <c r="C49" s="61"/>
      <c r="D49" s="61"/>
      <c r="E49" s="61"/>
      <c r="F49" s="61"/>
      <c r="G49" s="61"/>
      <c r="H49" s="61"/>
      <c r="I49" s="61"/>
      <c r="J49" s="61"/>
      <c r="K49" s="61"/>
      <c r="L49" s="61"/>
      <c r="M49" s="61"/>
      <c r="N49" s="61"/>
    </row>
    <row r="50" spans="1:14" ht="12.75">
      <c r="A50" s="61"/>
      <c r="B50" s="61"/>
      <c r="C50" s="61"/>
      <c r="D50" s="61"/>
      <c r="E50" s="61"/>
      <c r="F50" s="61"/>
      <c r="G50" s="61"/>
      <c r="H50" s="61"/>
      <c r="I50" s="61"/>
      <c r="J50" s="61"/>
      <c r="K50" s="61"/>
      <c r="L50" s="61"/>
      <c r="M50" s="61"/>
      <c r="N50" s="61"/>
    </row>
    <row r="51" spans="1:14" ht="12.75">
      <c r="A51" s="61"/>
      <c r="B51" s="61"/>
      <c r="C51" s="61"/>
      <c r="D51" s="61"/>
      <c r="E51" s="61"/>
      <c r="F51" s="61"/>
      <c r="G51" s="61"/>
      <c r="H51" s="61"/>
      <c r="I51" s="61"/>
      <c r="J51" s="61"/>
      <c r="K51" s="61"/>
      <c r="L51" s="61"/>
      <c r="M51" s="61"/>
      <c r="N51" s="61"/>
    </row>
    <row r="52" spans="1:14" ht="12.75">
      <c r="A52" s="61"/>
      <c r="B52" s="61"/>
      <c r="C52" s="61"/>
      <c r="D52" s="61"/>
      <c r="E52" s="61"/>
      <c r="F52" s="61"/>
      <c r="G52" s="61"/>
      <c r="H52" s="61"/>
      <c r="I52" s="61"/>
      <c r="J52" s="61"/>
      <c r="K52" s="61"/>
      <c r="L52" s="61"/>
      <c r="M52" s="61"/>
      <c r="N52" s="61"/>
    </row>
    <row r="53" spans="1:14" ht="12.75">
      <c r="A53" s="61"/>
      <c r="B53" s="61"/>
      <c r="C53" s="61"/>
      <c r="D53" s="61"/>
      <c r="E53" s="61"/>
      <c r="F53" s="61"/>
      <c r="G53" s="61"/>
      <c r="H53" s="61"/>
      <c r="I53" s="61"/>
      <c r="J53" s="61"/>
      <c r="K53" s="61"/>
      <c r="L53" s="61"/>
      <c r="M53" s="61"/>
      <c r="N53" s="61"/>
    </row>
    <row r="54" spans="1:14" ht="12.75">
      <c r="A54" s="61"/>
      <c r="B54" s="61"/>
      <c r="C54" s="61"/>
      <c r="D54" s="61"/>
      <c r="E54" s="61"/>
      <c r="F54" s="61"/>
      <c r="G54" s="61"/>
      <c r="H54" s="61"/>
      <c r="I54" s="61"/>
      <c r="J54" s="61"/>
      <c r="K54" s="61"/>
      <c r="L54" s="61"/>
      <c r="M54" s="61"/>
      <c r="N54" s="61"/>
    </row>
    <row r="55" spans="1:14" ht="12.75">
      <c r="A55" s="61"/>
      <c r="B55" s="61"/>
      <c r="C55" s="61"/>
      <c r="D55" s="61"/>
      <c r="E55" s="61"/>
      <c r="F55" s="61"/>
      <c r="G55" s="61"/>
      <c r="H55" s="61"/>
      <c r="I55" s="61"/>
      <c r="J55" s="61"/>
      <c r="K55" s="61"/>
      <c r="L55" s="61"/>
      <c r="M55" s="61"/>
      <c r="N55" s="61"/>
    </row>
    <row r="56" spans="1:14" ht="12.75">
      <c r="A56" s="61"/>
      <c r="B56" s="61"/>
      <c r="C56" s="61"/>
      <c r="D56" s="61"/>
      <c r="E56" s="61"/>
      <c r="F56" s="61"/>
      <c r="G56" s="61"/>
      <c r="H56" s="61"/>
      <c r="I56" s="61"/>
      <c r="J56" s="61"/>
      <c r="K56" s="61"/>
      <c r="L56" s="61"/>
      <c r="M56" s="61"/>
      <c r="N56" s="61"/>
    </row>
    <row r="57" spans="1:14" ht="12.75">
      <c r="A57" s="61"/>
      <c r="B57" s="61"/>
      <c r="C57" s="61"/>
      <c r="D57" s="61"/>
      <c r="E57" s="61"/>
      <c r="F57" s="61"/>
      <c r="G57" s="61"/>
      <c r="H57" s="61"/>
      <c r="I57" s="61"/>
      <c r="J57" s="61"/>
      <c r="K57" s="61"/>
      <c r="L57" s="61"/>
      <c r="M57" s="61"/>
      <c r="N57" s="61"/>
    </row>
    <row r="58" spans="1:14" ht="12.75">
      <c r="A58" s="61"/>
      <c r="B58" s="61"/>
      <c r="C58" s="61"/>
      <c r="D58" s="61"/>
      <c r="E58" s="61"/>
      <c r="F58" s="61"/>
      <c r="G58" s="61"/>
      <c r="H58" s="61"/>
      <c r="I58" s="61"/>
      <c r="J58" s="61"/>
      <c r="K58" s="61"/>
      <c r="L58" s="61"/>
      <c r="M58" s="61"/>
      <c r="N58" s="61"/>
    </row>
    <row r="59" spans="1:14" ht="12.75">
      <c r="A59" s="61"/>
      <c r="B59" s="61"/>
      <c r="C59" s="61"/>
      <c r="D59" s="61"/>
      <c r="E59" s="61"/>
      <c r="F59" s="61"/>
      <c r="G59" s="61"/>
      <c r="H59" s="61"/>
      <c r="I59" s="61"/>
      <c r="J59" s="61"/>
      <c r="K59" s="61"/>
      <c r="L59" s="61"/>
      <c r="M59" s="61"/>
      <c r="N59" s="61"/>
    </row>
    <row r="60" spans="1:14" ht="12.75">
      <c r="A60" s="61"/>
      <c r="B60" s="61"/>
      <c r="C60" s="61"/>
      <c r="D60" s="61"/>
      <c r="E60" s="61"/>
      <c r="F60" s="61"/>
      <c r="G60" s="61"/>
      <c r="H60" s="61"/>
      <c r="I60" s="61"/>
      <c r="J60" s="61"/>
      <c r="K60" s="61"/>
      <c r="L60" s="61"/>
      <c r="M60" s="61"/>
      <c r="N60" s="61"/>
    </row>
    <row r="61" spans="1:14" ht="12.75">
      <c r="A61" s="61"/>
      <c r="B61" s="61"/>
      <c r="C61" s="61"/>
      <c r="D61" s="61"/>
      <c r="E61" s="61"/>
      <c r="F61" s="61"/>
      <c r="G61" s="61"/>
      <c r="H61" s="61"/>
      <c r="I61" s="61"/>
      <c r="J61" s="61"/>
      <c r="K61" s="61"/>
      <c r="L61" s="61"/>
      <c r="M61" s="61"/>
      <c r="N61" s="61"/>
    </row>
    <row r="62" spans="1:14" ht="12.75">
      <c r="A62" s="61"/>
      <c r="B62" s="61"/>
      <c r="C62" s="61"/>
      <c r="D62" s="61"/>
      <c r="E62" s="61"/>
      <c r="F62" s="61"/>
      <c r="G62" s="61"/>
      <c r="H62" s="61"/>
      <c r="I62" s="61"/>
      <c r="J62" s="61"/>
      <c r="K62" s="61"/>
      <c r="L62" s="61"/>
      <c r="M62" s="61"/>
      <c r="N62" s="61"/>
    </row>
    <row r="63" spans="1:14" ht="12.75">
      <c r="A63" s="61"/>
      <c r="B63" s="61"/>
      <c r="C63" s="61"/>
      <c r="D63" s="61"/>
      <c r="E63" s="61"/>
      <c r="F63" s="61"/>
      <c r="G63" s="61"/>
      <c r="H63" s="61"/>
      <c r="I63" s="61"/>
      <c r="J63" s="61"/>
      <c r="K63" s="61"/>
      <c r="L63" s="61"/>
      <c r="M63" s="61"/>
      <c r="N63" s="61"/>
    </row>
    <row r="64" spans="1:14" ht="12.75">
      <c r="A64" s="61"/>
      <c r="B64" s="61"/>
      <c r="C64" s="61"/>
      <c r="D64" s="61"/>
      <c r="E64" s="61"/>
      <c r="F64" s="61"/>
      <c r="G64" s="61"/>
      <c r="H64" s="61"/>
      <c r="I64" s="61"/>
      <c r="J64" s="61"/>
      <c r="K64" s="61"/>
      <c r="L64" s="61"/>
      <c r="M64" s="61"/>
      <c r="N64" s="61"/>
    </row>
    <row r="65" spans="1:14" ht="12.75">
      <c r="A65" s="61"/>
      <c r="B65" s="61"/>
      <c r="C65" s="61"/>
      <c r="D65" s="61"/>
      <c r="E65" s="61"/>
      <c r="F65" s="61"/>
      <c r="G65" s="61"/>
      <c r="H65" s="61"/>
      <c r="I65" s="61"/>
      <c r="J65" s="61"/>
      <c r="K65" s="61"/>
      <c r="L65" s="61"/>
      <c r="M65" s="61"/>
      <c r="N65" s="61"/>
    </row>
    <row r="66" spans="1:14" ht="12.75">
      <c r="A66" s="61"/>
      <c r="B66" s="61"/>
      <c r="C66" s="61"/>
      <c r="D66" s="61"/>
      <c r="E66" s="61"/>
      <c r="F66" s="61"/>
      <c r="G66" s="61"/>
      <c r="H66" s="61"/>
      <c r="I66" s="61"/>
      <c r="J66" s="61"/>
      <c r="K66" s="61"/>
      <c r="L66" s="61"/>
      <c r="M66" s="61"/>
      <c r="N66" s="61"/>
    </row>
    <row r="67" spans="1:14" ht="12.75">
      <c r="A67" s="61"/>
      <c r="B67" s="61"/>
      <c r="C67" s="61"/>
      <c r="D67" s="61"/>
      <c r="E67" s="61"/>
      <c r="F67" s="61"/>
      <c r="G67" s="61"/>
      <c r="H67" s="61"/>
      <c r="I67" s="61"/>
      <c r="J67" s="61"/>
      <c r="K67" s="61"/>
      <c r="L67" s="61"/>
      <c r="M67" s="61"/>
      <c r="N67" s="61"/>
    </row>
    <row r="68" spans="1:14" ht="12.75">
      <c r="A68" s="61"/>
      <c r="B68" s="61"/>
      <c r="C68" s="61"/>
      <c r="D68" s="61"/>
      <c r="E68" s="61"/>
      <c r="F68" s="61"/>
      <c r="G68" s="61"/>
      <c r="H68" s="61"/>
      <c r="I68" s="61"/>
      <c r="J68" s="61"/>
      <c r="K68" s="61"/>
      <c r="L68" s="61"/>
      <c r="M68" s="61"/>
      <c r="N68" s="61"/>
    </row>
    <row r="69" spans="1:14" ht="12.75">
      <c r="A69" s="61"/>
      <c r="B69" s="61"/>
      <c r="C69" s="61"/>
      <c r="D69" s="61"/>
      <c r="E69" s="61"/>
      <c r="F69" s="61"/>
      <c r="G69" s="61"/>
      <c r="H69" s="61"/>
      <c r="I69" s="61"/>
      <c r="J69" s="61"/>
      <c r="K69" s="61"/>
      <c r="L69" s="61"/>
      <c r="M69" s="61"/>
      <c r="N69" s="61"/>
    </row>
    <row r="70" spans="1:14" ht="12.75">
      <c r="A70" s="61"/>
      <c r="B70" s="61"/>
      <c r="C70" s="61"/>
      <c r="D70" s="61"/>
      <c r="E70" s="61"/>
      <c r="F70" s="61"/>
      <c r="G70" s="61"/>
      <c r="H70" s="61"/>
      <c r="I70" s="61"/>
      <c r="J70" s="61"/>
      <c r="K70" s="61"/>
      <c r="L70" s="61"/>
      <c r="M70" s="61"/>
      <c r="N70" s="61"/>
    </row>
    <row r="71" spans="1:14" ht="12.75">
      <c r="A71" s="61"/>
      <c r="B71" s="61"/>
      <c r="C71" s="61"/>
      <c r="D71" s="61"/>
      <c r="E71" s="61"/>
      <c r="F71" s="61"/>
      <c r="G71" s="61"/>
      <c r="H71" s="61"/>
      <c r="I71" s="61"/>
      <c r="J71" s="61"/>
      <c r="K71" s="61"/>
      <c r="L71" s="61"/>
      <c r="M71" s="61"/>
      <c r="N71" s="61"/>
    </row>
    <row r="72" spans="1:14" ht="12.75">
      <c r="A72" s="61"/>
      <c r="B72" s="61"/>
      <c r="C72" s="61"/>
      <c r="D72" s="61"/>
      <c r="E72" s="61"/>
      <c r="F72" s="61"/>
      <c r="G72" s="61"/>
      <c r="H72" s="61"/>
      <c r="I72" s="61"/>
      <c r="J72" s="61"/>
      <c r="K72" s="61"/>
      <c r="L72" s="61"/>
      <c r="M72" s="61"/>
      <c r="N72" s="61"/>
    </row>
    <row r="73" spans="1:14" ht="12.75">
      <c r="A73" s="61"/>
      <c r="B73" s="61"/>
      <c r="C73" s="61"/>
      <c r="D73" s="61"/>
      <c r="E73" s="61"/>
      <c r="F73" s="61"/>
      <c r="G73" s="61"/>
      <c r="H73" s="61"/>
      <c r="I73" s="61"/>
      <c r="J73" s="61"/>
      <c r="K73" s="61"/>
      <c r="L73" s="61"/>
      <c r="M73" s="61"/>
      <c r="N73" s="61"/>
    </row>
    <row r="74" spans="1:14" ht="12.75">
      <c r="A74" s="61"/>
      <c r="B74" s="61"/>
      <c r="C74" s="61"/>
      <c r="D74" s="61"/>
      <c r="E74" s="61"/>
      <c r="F74" s="61"/>
      <c r="G74" s="61"/>
      <c r="H74" s="61"/>
      <c r="I74" s="61"/>
      <c r="J74" s="61"/>
      <c r="K74" s="61"/>
      <c r="L74" s="61"/>
      <c r="M74" s="61"/>
      <c r="N74" s="61"/>
    </row>
    <row r="75" spans="1:14" ht="12.75">
      <c r="A75" s="61"/>
      <c r="B75" s="61"/>
      <c r="C75" s="61"/>
      <c r="D75" s="61"/>
      <c r="E75" s="61"/>
      <c r="F75" s="61"/>
      <c r="G75" s="61"/>
      <c r="H75" s="61"/>
      <c r="I75" s="61"/>
      <c r="J75" s="61"/>
      <c r="K75" s="61"/>
      <c r="L75" s="61"/>
      <c r="M75" s="61"/>
      <c r="N75" s="61"/>
    </row>
    <row r="76" spans="1:14" ht="12.75">
      <c r="A76" s="61"/>
      <c r="B76" s="61"/>
      <c r="C76" s="61"/>
      <c r="D76" s="61"/>
      <c r="E76" s="61"/>
      <c r="F76" s="61"/>
      <c r="G76" s="61"/>
      <c r="H76" s="61"/>
      <c r="I76" s="61"/>
      <c r="J76" s="61"/>
      <c r="K76" s="61"/>
      <c r="L76" s="61"/>
      <c r="M76" s="61"/>
      <c r="N76" s="61"/>
    </row>
    <row r="77" spans="1:14" ht="12.75">
      <c r="A77" s="61"/>
      <c r="B77" s="61"/>
      <c r="C77" s="61"/>
      <c r="D77" s="61"/>
      <c r="E77" s="61"/>
      <c r="F77" s="61"/>
      <c r="G77" s="61"/>
      <c r="H77" s="61"/>
      <c r="I77" s="61"/>
      <c r="J77" s="61"/>
      <c r="K77" s="61"/>
      <c r="L77" s="61"/>
      <c r="M77" s="61"/>
      <c r="N77" s="61"/>
    </row>
    <row r="78" spans="1:14" ht="12.75">
      <c r="A78" s="61"/>
      <c r="B78" s="61"/>
      <c r="C78" s="61"/>
      <c r="D78" s="61"/>
      <c r="E78" s="61"/>
      <c r="F78" s="61"/>
      <c r="G78" s="61"/>
      <c r="H78" s="61"/>
      <c r="I78" s="61"/>
      <c r="J78" s="61"/>
      <c r="K78" s="61"/>
      <c r="L78" s="61"/>
      <c r="M78" s="61"/>
      <c r="N78" s="61"/>
    </row>
    <row r="79" spans="1:14" ht="12.75">
      <c r="A79" s="61"/>
      <c r="B79" s="61"/>
      <c r="C79" s="61"/>
      <c r="D79" s="61"/>
      <c r="E79" s="61"/>
      <c r="F79" s="61"/>
      <c r="G79" s="61"/>
      <c r="H79" s="61"/>
      <c r="I79" s="61"/>
      <c r="J79" s="61"/>
      <c r="K79" s="61"/>
      <c r="L79" s="61"/>
      <c r="M79" s="61"/>
      <c r="N79" s="61"/>
    </row>
    <row r="80" spans="1:14" ht="12.75">
      <c r="A80" s="61"/>
      <c r="B80" s="61"/>
      <c r="C80" s="61"/>
      <c r="D80" s="61"/>
      <c r="E80" s="61"/>
      <c r="F80" s="61"/>
      <c r="G80" s="61"/>
      <c r="H80" s="61"/>
      <c r="I80" s="61"/>
      <c r="J80" s="61"/>
      <c r="K80" s="61"/>
      <c r="L80" s="61"/>
      <c r="M80" s="61"/>
      <c r="N80" s="61"/>
    </row>
    <row r="81" spans="1:14" ht="12.75">
      <c r="A81" s="61"/>
      <c r="B81" s="61"/>
      <c r="C81" s="61"/>
      <c r="D81" s="61"/>
      <c r="E81" s="61"/>
      <c r="F81" s="61"/>
      <c r="G81" s="61"/>
      <c r="H81" s="61"/>
      <c r="I81" s="61"/>
      <c r="J81" s="61"/>
      <c r="K81" s="61"/>
      <c r="L81" s="61"/>
      <c r="M81" s="61"/>
      <c r="N81" s="61"/>
    </row>
    <row r="82" spans="1:14" ht="12.75">
      <c r="A82" s="61"/>
      <c r="B82" s="61"/>
      <c r="C82" s="61"/>
      <c r="D82" s="61"/>
      <c r="E82" s="61"/>
      <c r="F82" s="61"/>
      <c r="G82" s="61"/>
      <c r="H82" s="61"/>
      <c r="I82" s="61"/>
      <c r="J82" s="61"/>
      <c r="K82" s="61"/>
      <c r="L82" s="61"/>
      <c r="M82" s="61"/>
      <c r="N82" s="61"/>
    </row>
    <row r="83" spans="1:14" ht="12.75">
      <c r="A83" s="61"/>
      <c r="B83" s="61"/>
      <c r="C83" s="61"/>
      <c r="D83" s="61"/>
      <c r="E83" s="61"/>
      <c r="F83" s="61"/>
      <c r="G83" s="61"/>
      <c r="H83" s="61"/>
      <c r="I83" s="61"/>
      <c r="J83" s="61"/>
      <c r="K83" s="61"/>
      <c r="L83" s="61"/>
      <c r="M83" s="61"/>
      <c r="N83" s="61"/>
    </row>
    <row r="84" spans="1:14" ht="12.75">
      <c r="A84" s="61"/>
      <c r="B84" s="61"/>
      <c r="C84" s="61"/>
      <c r="D84" s="61"/>
      <c r="E84" s="61"/>
      <c r="F84" s="61"/>
      <c r="G84" s="61"/>
      <c r="H84" s="61"/>
      <c r="I84" s="61"/>
      <c r="J84" s="61"/>
      <c r="K84" s="61"/>
      <c r="L84" s="61"/>
      <c r="M84" s="61"/>
      <c r="N84" s="61"/>
    </row>
    <row r="85" spans="1:14" ht="12.75">
      <c r="A85" s="61"/>
      <c r="B85" s="61"/>
      <c r="C85" s="61"/>
      <c r="D85" s="61"/>
      <c r="E85" s="61"/>
      <c r="F85" s="61"/>
      <c r="G85" s="61"/>
      <c r="H85" s="61"/>
      <c r="I85" s="61"/>
      <c r="J85" s="61"/>
      <c r="K85" s="61"/>
      <c r="L85" s="61"/>
      <c r="M85" s="61"/>
      <c r="N85" s="61"/>
    </row>
    <row r="86" spans="1:14" ht="12.75">
      <c r="A86" s="61"/>
      <c r="B86" s="61"/>
      <c r="C86" s="61"/>
      <c r="D86" s="61"/>
      <c r="E86" s="61"/>
      <c r="F86" s="61"/>
      <c r="G86" s="61"/>
      <c r="H86" s="61"/>
      <c r="I86" s="61"/>
      <c r="J86" s="61"/>
      <c r="K86" s="61"/>
      <c r="L86" s="61"/>
      <c r="M86" s="61"/>
      <c r="N86" s="61"/>
    </row>
    <row r="87" spans="1:14" ht="12.75">
      <c r="A87" s="61"/>
      <c r="B87" s="61"/>
      <c r="C87" s="61"/>
      <c r="D87" s="61"/>
      <c r="E87" s="61"/>
      <c r="F87" s="61"/>
      <c r="G87" s="61"/>
      <c r="H87" s="61"/>
      <c r="I87" s="61"/>
      <c r="J87" s="61"/>
      <c r="K87" s="61"/>
      <c r="L87" s="61"/>
      <c r="M87" s="61"/>
      <c r="N87" s="61"/>
    </row>
    <row r="88" spans="1:14" ht="12.75">
      <c r="A88" s="61"/>
      <c r="B88" s="61"/>
      <c r="C88" s="61"/>
      <c r="D88" s="61"/>
      <c r="E88" s="61"/>
      <c r="F88" s="61"/>
      <c r="G88" s="61"/>
      <c r="H88" s="61"/>
      <c r="I88" s="61"/>
      <c r="J88" s="61"/>
      <c r="K88" s="61"/>
      <c r="L88" s="61"/>
      <c r="M88" s="61"/>
      <c r="N88" s="61"/>
    </row>
    <row r="89" spans="1:14" ht="12.75">
      <c r="A89" s="61"/>
      <c r="B89" s="61"/>
      <c r="C89" s="61"/>
      <c r="D89" s="61"/>
      <c r="E89" s="61"/>
      <c r="F89" s="61"/>
      <c r="G89" s="61"/>
      <c r="H89" s="61"/>
      <c r="I89" s="61"/>
      <c r="J89" s="61"/>
      <c r="K89" s="61"/>
      <c r="L89" s="61"/>
      <c r="M89" s="61"/>
      <c r="N89" s="61"/>
    </row>
    <row r="90" spans="1:14" ht="12.75">
      <c r="A90" s="61"/>
      <c r="B90" s="61"/>
      <c r="C90" s="61"/>
      <c r="D90" s="61"/>
      <c r="E90" s="61"/>
      <c r="F90" s="61"/>
      <c r="G90" s="61"/>
      <c r="H90" s="61"/>
      <c r="I90" s="61"/>
      <c r="J90" s="61"/>
      <c r="K90" s="61"/>
      <c r="L90" s="61"/>
      <c r="M90" s="61"/>
      <c r="N90" s="61"/>
    </row>
    <row r="91" spans="1:14" ht="12.75">
      <c r="A91" s="61"/>
      <c r="B91" s="61"/>
      <c r="C91" s="61"/>
      <c r="D91" s="61"/>
      <c r="E91" s="61"/>
      <c r="F91" s="61"/>
      <c r="G91" s="61"/>
      <c r="H91" s="61"/>
      <c r="I91" s="61"/>
      <c r="J91" s="61"/>
      <c r="K91" s="61"/>
      <c r="L91" s="61"/>
      <c r="M91" s="61"/>
      <c r="N91" s="61"/>
    </row>
    <row r="92" spans="1:14" ht="12.75">
      <c r="A92" s="61"/>
      <c r="B92" s="61"/>
      <c r="C92" s="61"/>
      <c r="D92" s="61"/>
      <c r="E92" s="61"/>
      <c r="F92" s="61"/>
      <c r="G92" s="61"/>
      <c r="H92" s="61"/>
      <c r="I92" s="61"/>
      <c r="J92" s="61"/>
      <c r="K92" s="61"/>
      <c r="L92" s="61"/>
      <c r="M92" s="61"/>
      <c r="N92" s="61"/>
    </row>
    <row r="93" spans="1:14" ht="12.75">
      <c r="A93" s="61"/>
      <c r="B93" s="61"/>
      <c r="C93" s="61"/>
      <c r="D93" s="61"/>
      <c r="E93" s="61"/>
      <c r="F93" s="61"/>
      <c r="G93" s="61"/>
      <c r="H93" s="61"/>
      <c r="I93" s="61"/>
      <c r="J93" s="61"/>
      <c r="K93" s="61"/>
      <c r="L93" s="61"/>
      <c r="M93" s="61"/>
      <c r="N93" s="61"/>
    </row>
    <row r="94" spans="1:14" ht="12.75">
      <c r="A94" s="61"/>
      <c r="B94" s="61"/>
      <c r="C94" s="61"/>
      <c r="D94" s="61"/>
      <c r="E94" s="61"/>
      <c r="F94" s="61"/>
      <c r="G94" s="61"/>
      <c r="H94" s="61"/>
      <c r="I94" s="61"/>
      <c r="J94" s="61"/>
      <c r="K94" s="61"/>
      <c r="L94" s="61"/>
      <c r="M94" s="61"/>
      <c r="N94" s="61"/>
    </row>
    <row r="95" spans="1:14" ht="12.75">
      <c r="A95" s="61"/>
      <c r="B95" s="61"/>
      <c r="C95" s="61"/>
      <c r="D95" s="61"/>
      <c r="E95" s="61"/>
      <c r="F95" s="61"/>
      <c r="G95" s="61"/>
      <c r="H95" s="61"/>
      <c r="I95" s="61"/>
      <c r="J95" s="61"/>
      <c r="K95" s="61"/>
      <c r="L95" s="61"/>
      <c r="M95" s="61"/>
      <c r="N95" s="61"/>
    </row>
    <row r="96" spans="1:14" ht="12.75">
      <c r="A96" s="61"/>
      <c r="B96" s="61"/>
      <c r="C96" s="61"/>
      <c r="D96" s="61"/>
      <c r="E96" s="61"/>
      <c r="F96" s="61"/>
      <c r="G96" s="61"/>
      <c r="H96" s="61"/>
      <c r="I96" s="61"/>
      <c r="J96" s="61"/>
      <c r="K96" s="61"/>
      <c r="L96" s="61"/>
      <c r="M96" s="61"/>
      <c r="N96" s="61"/>
    </row>
    <row r="97" spans="1:14" ht="12.75">
      <c r="A97" s="61"/>
      <c r="B97" s="61"/>
      <c r="C97" s="61"/>
      <c r="D97" s="61"/>
      <c r="E97" s="61"/>
      <c r="F97" s="61"/>
      <c r="G97" s="61"/>
      <c r="H97" s="61"/>
      <c r="I97" s="61"/>
      <c r="J97" s="61"/>
      <c r="K97" s="61"/>
      <c r="L97" s="61"/>
      <c r="M97" s="61"/>
      <c r="N97" s="61"/>
    </row>
    <row r="98" spans="1:14" ht="12.75">
      <c r="A98" s="61"/>
      <c r="B98" s="61"/>
      <c r="C98" s="61"/>
      <c r="D98" s="61"/>
      <c r="E98" s="61"/>
      <c r="F98" s="61"/>
      <c r="G98" s="61"/>
      <c r="H98" s="61"/>
      <c r="I98" s="61"/>
      <c r="J98" s="61"/>
      <c r="K98" s="61"/>
      <c r="L98" s="61"/>
      <c r="M98" s="61"/>
      <c r="N98" s="61"/>
    </row>
    <row r="99" spans="1:14" ht="12.75">
      <c r="A99" s="61"/>
      <c r="B99" s="61"/>
      <c r="C99" s="61"/>
      <c r="D99" s="61"/>
      <c r="E99" s="61"/>
      <c r="F99" s="61"/>
      <c r="G99" s="61"/>
      <c r="H99" s="61"/>
      <c r="I99" s="61"/>
      <c r="J99" s="61"/>
      <c r="K99" s="61"/>
      <c r="L99" s="61"/>
      <c r="M99" s="61"/>
      <c r="N99" s="61"/>
    </row>
    <row r="100" spans="1:14" ht="12.75">
      <c r="A100" s="61"/>
      <c r="B100" s="61"/>
      <c r="C100" s="61"/>
      <c r="D100" s="61"/>
      <c r="E100" s="61"/>
      <c r="F100" s="61"/>
      <c r="G100" s="61"/>
      <c r="H100" s="61"/>
      <c r="I100" s="61"/>
      <c r="J100" s="61"/>
      <c r="K100" s="61"/>
      <c r="L100" s="61"/>
      <c r="M100" s="61"/>
      <c r="N100" s="61"/>
    </row>
    <row r="101" spans="1:14" ht="12.75">
      <c r="A101" s="61"/>
      <c r="B101" s="61"/>
      <c r="C101" s="61"/>
      <c r="D101" s="61"/>
      <c r="E101" s="61"/>
      <c r="F101" s="61"/>
      <c r="G101" s="61"/>
      <c r="H101" s="61"/>
      <c r="I101" s="61"/>
      <c r="J101" s="61"/>
      <c r="K101" s="61"/>
      <c r="L101" s="61"/>
      <c r="M101" s="61"/>
      <c r="N101" s="61"/>
    </row>
    <row r="102" spans="1:14" ht="12.75">
      <c r="A102" s="61"/>
      <c r="B102" s="61"/>
      <c r="C102" s="61"/>
      <c r="D102" s="61"/>
      <c r="E102" s="61"/>
      <c r="F102" s="61"/>
      <c r="G102" s="61"/>
      <c r="H102" s="61"/>
      <c r="I102" s="61"/>
      <c r="J102" s="61"/>
      <c r="K102" s="61"/>
      <c r="L102" s="61"/>
      <c r="M102" s="61"/>
      <c r="N102" s="61"/>
    </row>
    <row r="103" spans="1:14" ht="12.75">
      <c r="A103" s="61"/>
      <c r="B103" s="61"/>
      <c r="C103" s="61"/>
      <c r="D103" s="61"/>
      <c r="E103" s="61"/>
      <c r="F103" s="61"/>
      <c r="G103" s="61"/>
      <c r="H103" s="61"/>
      <c r="I103" s="61"/>
      <c r="J103" s="61"/>
      <c r="K103" s="61"/>
      <c r="L103" s="61"/>
      <c r="M103" s="61"/>
      <c r="N103" s="61"/>
    </row>
    <row r="104" spans="1:14" ht="12.75">
      <c r="A104" s="61"/>
      <c r="B104" s="61"/>
      <c r="C104" s="61"/>
      <c r="D104" s="61"/>
      <c r="E104" s="61"/>
      <c r="F104" s="61"/>
      <c r="G104" s="61"/>
      <c r="H104" s="61"/>
      <c r="I104" s="61"/>
      <c r="J104" s="61"/>
      <c r="K104" s="61"/>
      <c r="L104" s="61"/>
      <c r="M104" s="61"/>
      <c r="N104" s="61"/>
    </row>
    <row r="105" spans="1:14" ht="12.75">
      <c r="A105" s="61"/>
      <c r="B105" s="61"/>
      <c r="C105" s="61"/>
      <c r="D105" s="61"/>
      <c r="E105" s="61"/>
      <c r="F105" s="61"/>
      <c r="G105" s="61"/>
      <c r="H105" s="61"/>
      <c r="I105" s="61"/>
      <c r="J105" s="61"/>
      <c r="K105" s="61"/>
      <c r="L105" s="61"/>
      <c r="M105" s="61"/>
      <c r="N105" s="61"/>
    </row>
    <row r="106" spans="1:14" ht="12.75">
      <c r="A106" s="61"/>
      <c r="B106" s="61"/>
      <c r="C106" s="61"/>
      <c r="D106" s="61"/>
      <c r="E106" s="61"/>
      <c r="F106" s="61"/>
      <c r="G106" s="61"/>
      <c r="H106" s="61"/>
      <c r="I106" s="61"/>
      <c r="J106" s="61"/>
      <c r="K106" s="61"/>
      <c r="L106" s="61"/>
      <c r="M106" s="61"/>
      <c r="N106" s="61"/>
    </row>
    <row r="107" spans="1:14" ht="12.75">
      <c r="A107" s="61"/>
      <c r="B107" s="61"/>
      <c r="C107" s="61"/>
      <c r="D107" s="61"/>
      <c r="E107" s="61"/>
      <c r="F107" s="61"/>
      <c r="G107" s="61"/>
      <c r="H107" s="61"/>
      <c r="I107" s="61"/>
      <c r="J107" s="61"/>
      <c r="K107" s="61"/>
      <c r="L107" s="61"/>
      <c r="M107" s="61"/>
      <c r="N107" s="61"/>
    </row>
    <row r="108" spans="1:14" ht="12.75">
      <c r="A108" s="61"/>
      <c r="B108" s="61"/>
      <c r="C108" s="61"/>
      <c r="D108" s="61"/>
      <c r="E108" s="61"/>
      <c r="F108" s="61"/>
      <c r="G108" s="61"/>
      <c r="H108" s="61"/>
      <c r="I108" s="61"/>
      <c r="J108" s="61"/>
      <c r="K108" s="61"/>
      <c r="L108" s="61"/>
      <c r="M108" s="61"/>
      <c r="N108" s="61"/>
    </row>
    <row r="109" spans="1:14" ht="12.75">
      <c r="A109" s="61"/>
      <c r="B109" s="61"/>
      <c r="C109" s="61"/>
      <c r="D109" s="61"/>
      <c r="E109" s="61"/>
      <c r="F109" s="61"/>
      <c r="G109" s="61"/>
      <c r="H109" s="61"/>
      <c r="I109" s="61"/>
      <c r="J109" s="61"/>
      <c r="K109" s="61"/>
      <c r="L109" s="61"/>
      <c r="M109" s="61"/>
      <c r="N109" s="61"/>
    </row>
    <row r="110" spans="1:14" ht="12.75">
      <c r="A110" s="61"/>
      <c r="B110" s="61"/>
      <c r="C110" s="61"/>
      <c r="D110" s="61"/>
      <c r="E110" s="61"/>
      <c r="F110" s="61"/>
      <c r="G110" s="61"/>
      <c r="H110" s="61"/>
      <c r="I110" s="61"/>
      <c r="J110" s="61"/>
      <c r="K110" s="61"/>
      <c r="L110" s="61"/>
      <c r="M110" s="61"/>
      <c r="N110" s="61"/>
    </row>
    <row r="111" spans="1:14" ht="12.75">
      <c r="A111" s="61"/>
      <c r="B111" s="61"/>
      <c r="C111" s="61"/>
      <c r="D111" s="61"/>
      <c r="E111" s="61"/>
      <c r="F111" s="61"/>
      <c r="G111" s="61"/>
      <c r="H111" s="61"/>
      <c r="I111" s="61"/>
      <c r="J111" s="61"/>
      <c r="K111" s="61"/>
      <c r="L111" s="61"/>
      <c r="M111" s="61"/>
      <c r="N111" s="61"/>
    </row>
    <row r="112" spans="1:14" ht="12.75">
      <c r="A112" s="61"/>
      <c r="B112" s="61"/>
      <c r="C112" s="61"/>
      <c r="D112" s="61"/>
      <c r="E112" s="61"/>
      <c r="F112" s="61"/>
      <c r="G112" s="61"/>
      <c r="H112" s="61"/>
      <c r="I112" s="61"/>
      <c r="J112" s="61"/>
      <c r="K112" s="61"/>
      <c r="L112" s="61"/>
      <c r="M112" s="61"/>
      <c r="N112" s="61"/>
    </row>
    <row r="113" spans="1:14" ht="12.75">
      <c r="A113" s="61"/>
      <c r="B113" s="61"/>
      <c r="C113" s="61"/>
      <c r="D113" s="61"/>
      <c r="E113" s="61"/>
      <c r="F113" s="61"/>
      <c r="G113" s="61"/>
      <c r="H113" s="61"/>
      <c r="I113" s="61"/>
      <c r="J113" s="61"/>
      <c r="K113" s="61"/>
      <c r="L113" s="61"/>
      <c r="M113" s="61"/>
      <c r="N113" s="61"/>
    </row>
    <row r="114" spans="1:14" ht="12.75">
      <c r="A114" s="61"/>
      <c r="B114" s="61"/>
      <c r="C114" s="61"/>
      <c r="D114" s="61"/>
      <c r="E114" s="61"/>
      <c r="F114" s="61"/>
      <c r="G114" s="61"/>
      <c r="H114" s="61"/>
      <c r="I114" s="61"/>
      <c r="J114" s="61"/>
      <c r="K114" s="61"/>
      <c r="L114" s="61"/>
      <c r="M114" s="61"/>
      <c r="N114" s="61"/>
    </row>
    <row r="115" spans="1:14" ht="12.75">
      <c r="A115" s="61"/>
      <c r="B115" s="61"/>
      <c r="C115" s="61"/>
      <c r="D115" s="61"/>
      <c r="E115" s="61"/>
      <c r="F115" s="61"/>
      <c r="G115" s="61"/>
      <c r="H115" s="61"/>
      <c r="I115" s="61"/>
      <c r="J115" s="61"/>
      <c r="K115" s="61"/>
      <c r="L115" s="61"/>
      <c r="M115" s="61"/>
      <c r="N115" s="61"/>
    </row>
    <row r="116" spans="1:14" ht="12.75">
      <c r="A116" s="61"/>
      <c r="B116" s="61"/>
      <c r="C116" s="61"/>
      <c r="D116" s="61"/>
      <c r="E116" s="61"/>
      <c r="F116" s="61"/>
      <c r="G116" s="61"/>
      <c r="H116" s="61"/>
      <c r="I116" s="61"/>
      <c r="J116" s="61"/>
      <c r="K116" s="61"/>
      <c r="L116" s="61"/>
      <c r="M116" s="61"/>
      <c r="N116" s="61"/>
    </row>
    <row r="117" spans="1:14" ht="12.75">
      <c r="A117" s="61"/>
      <c r="B117" s="61"/>
      <c r="C117" s="61"/>
      <c r="D117" s="61"/>
      <c r="E117" s="61"/>
      <c r="F117" s="61"/>
      <c r="G117" s="61"/>
      <c r="H117" s="61"/>
      <c r="I117" s="61"/>
      <c r="J117" s="61"/>
      <c r="K117" s="61"/>
      <c r="L117" s="61"/>
      <c r="M117" s="61"/>
      <c r="N117" s="61"/>
    </row>
    <row r="118" spans="1:14" ht="12.75">
      <c r="A118" s="61"/>
      <c r="B118" s="61"/>
      <c r="C118" s="61"/>
      <c r="D118" s="61"/>
      <c r="E118" s="61"/>
      <c r="F118" s="61"/>
      <c r="G118" s="61"/>
      <c r="H118" s="61"/>
      <c r="I118" s="61"/>
      <c r="J118" s="61"/>
      <c r="K118" s="61"/>
      <c r="L118" s="61"/>
      <c r="M118" s="61"/>
      <c r="N118" s="61"/>
    </row>
    <row r="119" spans="1:14" ht="12.75">
      <c r="A119" s="61"/>
      <c r="B119" s="61"/>
      <c r="C119" s="61"/>
      <c r="D119" s="61"/>
      <c r="E119" s="61"/>
      <c r="F119" s="61"/>
      <c r="G119" s="61"/>
      <c r="H119" s="61"/>
      <c r="I119" s="61"/>
      <c r="J119" s="61"/>
      <c r="K119" s="61"/>
      <c r="L119" s="61"/>
      <c r="M119" s="61"/>
      <c r="N119" s="61"/>
    </row>
    <row r="120" spans="1:14" ht="12.75">
      <c r="A120" s="61"/>
      <c r="B120" s="61"/>
      <c r="C120" s="61"/>
      <c r="D120" s="61"/>
      <c r="E120" s="61"/>
      <c r="F120" s="61"/>
      <c r="G120" s="61"/>
      <c r="H120" s="61"/>
      <c r="I120" s="61"/>
      <c r="J120" s="61"/>
      <c r="K120" s="61"/>
      <c r="L120" s="61"/>
      <c r="M120" s="61"/>
      <c r="N120" s="61"/>
    </row>
    <row r="121" spans="1:14" ht="12.75">
      <c r="A121" s="61"/>
      <c r="B121" s="61"/>
      <c r="C121" s="61"/>
      <c r="D121" s="61"/>
      <c r="E121" s="61"/>
      <c r="F121" s="61"/>
      <c r="G121" s="61"/>
      <c r="H121" s="61"/>
      <c r="I121" s="61"/>
      <c r="J121" s="61"/>
      <c r="K121" s="61"/>
      <c r="L121" s="61"/>
      <c r="M121" s="61"/>
      <c r="N121" s="61"/>
    </row>
    <row r="122" spans="1:14" ht="12.75">
      <c r="A122" s="61"/>
      <c r="B122" s="61"/>
      <c r="C122" s="61"/>
      <c r="D122" s="61"/>
      <c r="E122" s="61"/>
      <c r="F122" s="61"/>
      <c r="G122" s="61"/>
      <c r="H122" s="61"/>
      <c r="I122" s="61"/>
      <c r="J122" s="61"/>
      <c r="K122" s="61"/>
      <c r="L122" s="61"/>
      <c r="M122" s="61"/>
      <c r="N122" s="61"/>
    </row>
    <row r="123" spans="1:14" ht="12.75">
      <c r="A123" s="61"/>
      <c r="B123" s="61"/>
      <c r="C123" s="61"/>
      <c r="D123" s="61"/>
      <c r="E123" s="61"/>
      <c r="F123" s="61"/>
      <c r="G123" s="61"/>
      <c r="H123" s="61"/>
      <c r="I123" s="61"/>
      <c r="J123" s="61"/>
      <c r="K123" s="61"/>
      <c r="L123" s="61"/>
      <c r="M123" s="61"/>
      <c r="N123" s="61"/>
    </row>
    <row r="124" spans="1:14" ht="12.75">
      <c r="A124" s="61"/>
      <c r="B124" s="61"/>
      <c r="C124" s="61"/>
      <c r="D124" s="61"/>
      <c r="E124" s="61"/>
      <c r="F124" s="61"/>
      <c r="G124" s="61"/>
      <c r="H124" s="61"/>
      <c r="I124" s="61"/>
      <c r="J124" s="61"/>
      <c r="K124" s="61"/>
      <c r="L124" s="61"/>
      <c r="M124" s="61"/>
      <c r="N124" s="61"/>
    </row>
    <row r="125" spans="1:14" ht="12.75">
      <c r="A125" s="61"/>
      <c r="B125" s="61"/>
      <c r="C125" s="61"/>
      <c r="D125" s="61"/>
      <c r="E125" s="61"/>
      <c r="F125" s="61"/>
      <c r="G125" s="61"/>
      <c r="H125" s="61"/>
      <c r="I125" s="61"/>
      <c r="J125" s="61"/>
      <c r="K125" s="61"/>
      <c r="L125" s="61"/>
      <c r="M125" s="61"/>
      <c r="N125" s="61"/>
    </row>
    <row r="126" spans="1:14" ht="12.75">
      <c r="A126" s="61"/>
      <c r="B126" s="61"/>
      <c r="C126" s="61"/>
      <c r="D126" s="61"/>
      <c r="E126" s="61"/>
      <c r="F126" s="61"/>
      <c r="G126" s="61"/>
      <c r="H126" s="61"/>
      <c r="I126" s="61"/>
      <c r="J126" s="61"/>
      <c r="K126" s="61"/>
      <c r="L126" s="61"/>
      <c r="M126" s="61"/>
      <c r="N126" s="61"/>
    </row>
    <row r="127" spans="1:14" ht="12.75">
      <c r="A127" s="61"/>
      <c r="B127" s="61"/>
      <c r="C127" s="61"/>
      <c r="D127" s="61"/>
      <c r="E127" s="61"/>
      <c r="F127" s="61"/>
      <c r="G127" s="61"/>
      <c r="H127" s="61"/>
      <c r="I127" s="61"/>
      <c r="J127" s="61"/>
      <c r="K127" s="61"/>
      <c r="L127" s="61"/>
      <c r="M127" s="61"/>
      <c r="N127" s="61"/>
    </row>
    <row r="128" spans="1:14" ht="12.75">
      <c r="A128" s="61"/>
      <c r="B128" s="61"/>
      <c r="C128" s="61"/>
      <c r="D128" s="61"/>
      <c r="E128" s="61"/>
      <c r="F128" s="61"/>
      <c r="G128" s="61"/>
      <c r="H128" s="61"/>
      <c r="I128" s="61"/>
      <c r="J128" s="61"/>
      <c r="K128" s="61"/>
      <c r="L128" s="61"/>
      <c r="M128" s="61"/>
      <c r="N128" s="61"/>
    </row>
    <row r="129" spans="1:14" ht="12.75">
      <c r="A129" s="61"/>
      <c r="B129" s="61"/>
      <c r="C129" s="61"/>
      <c r="D129" s="61"/>
      <c r="E129" s="61"/>
      <c r="F129" s="61"/>
      <c r="G129" s="61"/>
      <c r="H129" s="61"/>
      <c r="I129" s="61"/>
      <c r="J129" s="61"/>
      <c r="K129" s="61"/>
      <c r="L129" s="61"/>
      <c r="M129" s="61"/>
      <c r="N129" s="61"/>
    </row>
    <row r="130" spans="1:14" ht="12.75">
      <c r="A130" s="61"/>
      <c r="B130" s="61"/>
      <c r="C130" s="61"/>
      <c r="D130" s="61"/>
      <c r="E130" s="61"/>
      <c r="F130" s="61"/>
      <c r="G130" s="61"/>
      <c r="H130" s="61"/>
      <c r="I130" s="61"/>
      <c r="J130" s="61"/>
      <c r="K130" s="61"/>
      <c r="L130" s="61"/>
      <c r="M130" s="61"/>
      <c r="N130" s="61"/>
    </row>
    <row r="131" spans="1:14" ht="12.75">
      <c r="A131" s="61"/>
      <c r="B131" s="61"/>
      <c r="C131" s="61"/>
      <c r="D131" s="61"/>
      <c r="E131" s="61"/>
      <c r="F131" s="61"/>
      <c r="G131" s="61"/>
      <c r="H131" s="61"/>
      <c r="I131" s="61"/>
      <c r="J131" s="61"/>
      <c r="K131" s="61"/>
      <c r="L131" s="61"/>
      <c r="M131" s="61"/>
      <c r="N131" s="61"/>
    </row>
    <row r="132" spans="1:14" ht="12.75">
      <c r="A132" s="61"/>
      <c r="B132" s="61"/>
      <c r="C132" s="61"/>
      <c r="D132" s="61"/>
      <c r="E132" s="61"/>
      <c r="F132" s="61"/>
      <c r="G132" s="61"/>
      <c r="H132" s="61"/>
      <c r="I132" s="61"/>
      <c r="J132" s="61"/>
      <c r="K132" s="61"/>
      <c r="L132" s="61"/>
      <c r="M132" s="61"/>
      <c r="N132" s="61"/>
    </row>
    <row r="133" spans="1:14" ht="12.75">
      <c r="A133" s="61"/>
      <c r="B133" s="61"/>
      <c r="C133" s="61"/>
      <c r="D133" s="61"/>
      <c r="E133" s="61"/>
      <c r="F133" s="61"/>
      <c r="G133" s="61"/>
      <c r="H133" s="61"/>
      <c r="I133" s="61"/>
      <c r="J133" s="61"/>
      <c r="K133" s="61"/>
      <c r="L133" s="61"/>
      <c r="M133" s="61"/>
      <c r="N133" s="61"/>
    </row>
    <row r="134" spans="1:14" ht="12.75">
      <c r="A134" s="61"/>
      <c r="B134" s="61"/>
      <c r="C134" s="61"/>
      <c r="D134" s="61"/>
      <c r="E134" s="61"/>
      <c r="F134" s="61"/>
      <c r="G134" s="61"/>
      <c r="H134" s="61"/>
      <c r="I134" s="61"/>
      <c r="J134" s="61"/>
      <c r="K134" s="61"/>
      <c r="L134" s="61"/>
      <c r="M134" s="61"/>
      <c r="N134" s="61"/>
    </row>
    <row r="135" spans="1:14" ht="12.75">
      <c r="A135" s="61"/>
      <c r="B135" s="61"/>
      <c r="C135" s="61"/>
      <c r="D135" s="61"/>
      <c r="E135" s="61"/>
      <c r="F135" s="61"/>
      <c r="G135" s="61"/>
      <c r="H135" s="61"/>
      <c r="I135" s="61"/>
      <c r="J135" s="61"/>
      <c r="K135" s="61"/>
      <c r="L135" s="61"/>
      <c r="M135" s="61"/>
      <c r="N135" s="61"/>
    </row>
    <row r="136" spans="1:14" ht="12.75">
      <c r="A136" s="61"/>
      <c r="B136" s="61"/>
      <c r="C136" s="61"/>
      <c r="D136" s="61"/>
      <c r="E136" s="61"/>
      <c r="F136" s="61"/>
      <c r="G136" s="61"/>
      <c r="H136" s="61"/>
      <c r="I136" s="61"/>
      <c r="J136" s="61"/>
      <c r="K136" s="61"/>
      <c r="L136" s="61"/>
      <c r="M136" s="61"/>
      <c r="N136" s="61"/>
    </row>
    <row r="137" spans="1:14" ht="12.75">
      <c r="A137" s="61"/>
      <c r="B137" s="61"/>
      <c r="C137" s="61"/>
      <c r="D137" s="61"/>
      <c r="E137" s="61"/>
      <c r="F137" s="61"/>
      <c r="G137" s="61"/>
      <c r="H137" s="61"/>
      <c r="I137" s="61"/>
      <c r="J137" s="61"/>
      <c r="K137" s="61"/>
      <c r="L137" s="61"/>
      <c r="M137" s="61"/>
      <c r="N137" s="61"/>
    </row>
    <row r="138" spans="1:14" ht="12.75">
      <c r="A138" s="61"/>
      <c r="B138" s="61"/>
      <c r="C138" s="61"/>
      <c r="D138" s="61"/>
      <c r="E138" s="61"/>
      <c r="F138" s="61"/>
      <c r="G138" s="61"/>
      <c r="H138" s="61"/>
      <c r="I138" s="61"/>
      <c r="J138" s="61"/>
      <c r="K138" s="61"/>
      <c r="L138" s="61"/>
      <c r="M138" s="61"/>
      <c r="N138" s="61"/>
    </row>
    <row r="139" spans="1:14" ht="12.75">
      <c r="A139" s="61"/>
      <c r="B139" s="61"/>
      <c r="C139" s="61"/>
      <c r="D139" s="61"/>
      <c r="E139" s="61"/>
      <c r="F139" s="61"/>
      <c r="G139" s="61"/>
      <c r="H139" s="61"/>
      <c r="I139" s="61"/>
      <c r="J139" s="61"/>
      <c r="K139" s="61"/>
      <c r="L139" s="61"/>
      <c r="M139" s="61"/>
      <c r="N139" s="61"/>
    </row>
    <row r="140" spans="1:14" ht="12.75">
      <c r="A140" s="61"/>
      <c r="B140" s="61"/>
      <c r="C140" s="61"/>
      <c r="D140" s="61"/>
      <c r="E140" s="61"/>
      <c r="F140" s="61"/>
      <c r="G140" s="61"/>
      <c r="H140" s="61"/>
      <c r="I140" s="61"/>
      <c r="J140" s="61"/>
      <c r="K140" s="61"/>
      <c r="L140" s="61"/>
      <c r="M140" s="61"/>
      <c r="N140" s="61"/>
    </row>
    <row r="141" spans="1:14" ht="12.75">
      <c r="A141" s="61"/>
      <c r="B141" s="61"/>
      <c r="C141" s="61"/>
      <c r="D141" s="61"/>
      <c r="E141" s="61"/>
      <c r="F141" s="61"/>
      <c r="G141" s="61"/>
      <c r="H141" s="61"/>
      <c r="I141" s="61"/>
      <c r="J141" s="61"/>
      <c r="K141" s="61"/>
      <c r="L141" s="61"/>
      <c r="M141" s="61"/>
      <c r="N141" s="61"/>
    </row>
    <row r="142" spans="1:14" ht="12.75">
      <c r="A142" s="61"/>
      <c r="B142" s="61"/>
      <c r="C142" s="61"/>
      <c r="D142" s="61"/>
      <c r="E142" s="61"/>
      <c r="F142" s="61"/>
      <c r="G142" s="61"/>
      <c r="H142" s="61"/>
      <c r="I142" s="61"/>
      <c r="J142" s="61"/>
      <c r="K142" s="61"/>
      <c r="L142" s="61"/>
      <c r="M142" s="61"/>
      <c r="N142" s="61"/>
    </row>
    <row r="143" spans="1:14" ht="12.75">
      <c r="A143" s="61"/>
      <c r="B143" s="61"/>
      <c r="C143" s="61"/>
      <c r="D143" s="61"/>
      <c r="E143" s="61"/>
      <c r="F143" s="61"/>
      <c r="G143" s="61"/>
      <c r="H143" s="61"/>
      <c r="I143" s="61"/>
      <c r="J143" s="61"/>
      <c r="K143" s="61"/>
      <c r="L143" s="61"/>
      <c r="M143" s="61"/>
      <c r="N143" s="61"/>
    </row>
    <row r="144" spans="1:14" ht="12.75">
      <c r="A144" s="61"/>
      <c r="B144" s="61"/>
      <c r="C144" s="61"/>
      <c r="D144" s="61"/>
      <c r="E144" s="61"/>
      <c r="F144" s="61"/>
      <c r="G144" s="61"/>
      <c r="H144" s="61"/>
      <c r="I144" s="61"/>
      <c r="J144" s="61"/>
      <c r="K144" s="61"/>
      <c r="L144" s="61"/>
      <c r="M144" s="61"/>
      <c r="N144" s="61"/>
    </row>
    <row r="145" spans="1:14" ht="12.75">
      <c r="A145" s="61"/>
      <c r="B145" s="61"/>
      <c r="C145" s="61"/>
      <c r="D145" s="61"/>
      <c r="E145" s="61"/>
      <c r="F145" s="61"/>
      <c r="G145" s="61"/>
      <c r="H145" s="61"/>
      <c r="I145" s="61"/>
      <c r="J145" s="61"/>
      <c r="K145" s="61"/>
      <c r="L145" s="61"/>
      <c r="M145" s="61"/>
      <c r="N145" s="61"/>
    </row>
    <row r="146" spans="1:14" ht="12.75">
      <c r="A146" s="61"/>
      <c r="B146" s="61"/>
      <c r="C146" s="61"/>
      <c r="D146" s="61"/>
      <c r="E146" s="61"/>
      <c r="F146" s="61"/>
      <c r="G146" s="61"/>
      <c r="H146" s="61"/>
      <c r="I146" s="61"/>
      <c r="J146" s="61"/>
      <c r="K146" s="61"/>
      <c r="L146" s="61"/>
      <c r="M146" s="61"/>
      <c r="N146" s="61"/>
    </row>
    <row r="147" spans="1:14" ht="12.75">
      <c r="A147" s="61"/>
      <c r="B147" s="61"/>
      <c r="C147" s="61"/>
      <c r="D147" s="61"/>
      <c r="E147" s="61"/>
      <c r="F147" s="61"/>
      <c r="G147" s="61"/>
      <c r="H147" s="61"/>
      <c r="I147" s="61"/>
      <c r="J147" s="61"/>
      <c r="K147" s="61"/>
      <c r="L147" s="61"/>
      <c r="M147" s="61"/>
      <c r="N147" s="61"/>
    </row>
    <row r="148" spans="1:14" ht="12.75">
      <c r="A148" s="61"/>
      <c r="B148" s="61"/>
      <c r="C148" s="61"/>
      <c r="D148" s="61"/>
      <c r="E148" s="61"/>
      <c r="F148" s="61"/>
      <c r="G148" s="61"/>
      <c r="H148" s="61"/>
      <c r="I148" s="61"/>
      <c r="J148" s="61"/>
      <c r="K148" s="61"/>
      <c r="L148" s="61"/>
      <c r="M148" s="61"/>
      <c r="N148" s="61"/>
    </row>
    <row r="149" spans="1:14" ht="12.75">
      <c r="A149" s="61"/>
      <c r="B149" s="61"/>
      <c r="C149" s="61"/>
      <c r="D149" s="61"/>
      <c r="E149" s="61"/>
      <c r="F149" s="61"/>
      <c r="G149" s="61"/>
      <c r="H149" s="61"/>
      <c r="I149" s="61"/>
      <c r="J149" s="61"/>
      <c r="K149" s="61"/>
      <c r="L149" s="61"/>
      <c r="M149" s="61"/>
      <c r="N149" s="61"/>
    </row>
    <row r="150" spans="1:14" ht="12.75">
      <c r="A150" s="61"/>
      <c r="B150" s="61"/>
      <c r="C150" s="61"/>
      <c r="D150" s="61"/>
      <c r="E150" s="61"/>
      <c r="F150" s="61"/>
      <c r="G150" s="61"/>
      <c r="H150" s="61"/>
      <c r="I150" s="61"/>
      <c r="J150" s="61"/>
      <c r="K150" s="61"/>
      <c r="L150" s="61"/>
      <c r="M150" s="61"/>
      <c r="N150" s="61"/>
    </row>
    <row r="151" spans="1:14" ht="12.75">
      <c r="A151" s="61"/>
      <c r="B151" s="61"/>
      <c r="C151" s="61"/>
      <c r="D151" s="61"/>
      <c r="E151" s="61"/>
      <c r="F151" s="61"/>
      <c r="G151" s="61"/>
      <c r="H151" s="61"/>
      <c r="I151" s="61"/>
      <c r="J151" s="61"/>
      <c r="K151" s="61"/>
      <c r="L151" s="61"/>
      <c r="M151" s="61"/>
      <c r="N151" s="61"/>
    </row>
    <row r="152" spans="1:14" ht="12.75">
      <c r="A152" s="61"/>
      <c r="B152" s="61"/>
      <c r="C152" s="61"/>
      <c r="D152" s="61"/>
      <c r="E152" s="61"/>
      <c r="F152" s="61"/>
      <c r="G152" s="61"/>
      <c r="H152" s="61"/>
      <c r="I152" s="61"/>
      <c r="J152" s="61"/>
      <c r="K152" s="61"/>
      <c r="L152" s="61"/>
      <c r="M152" s="61"/>
      <c r="N152" s="61"/>
    </row>
    <row r="153" spans="1:14" ht="12.75">
      <c r="A153" s="61"/>
      <c r="B153" s="61"/>
      <c r="C153" s="61"/>
      <c r="D153" s="61"/>
      <c r="E153" s="61"/>
      <c r="F153" s="61"/>
      <c r="G153" s="61"/>
      <c r="H153" s="61"/>
      <c r="I153" s="61"/>
      <c r="J153" s="61"/>
      <c r="K153" s="61"/>
      <c r="L153" s="61"/>
      <c r="M153" s="61"/>
      <c r="N153" s="61"/>
    </row>
    <row r="154" spans="1:14" ht="12.75">
      <c r="A154" s="61"/>
      <c r="B154" s="61"/>
      <c r="C154" s="61"/>
      <c r="D154" s="61"/>
      <c r="E154" s="61"/>
      <c r="F154" s="61"/>
      <c r="G154" s="61"/>
      <c r="H154" s="61"/>
      <c r="I154" s="61"/>
      <c r="J154" s="61"/>
      <c r="K154" s="61"/>
      <c r="L154" s="61"/>
      <c r="M154" s="61"/>
      <c r="N154" s="61"/>
    </row>
    <row r="155" spans="1:14" ht="12.75">
      <c r="A155" s="61"/>
      <c r="B155" s="61"/>
      <c r="C155" s="61"/>
      <c r="D155" s="61"/>
      <c r="E155" s="61"/>
      <c r="F155" s="61"/>
      <c r="G155" s="61"/>
      <c r="H155" s="61"/>
      <c r="I155" s="61"/>
      <c r="J155" s="61"/>
      <c r="K155" s="61"/>
      <c r="L155" s="61"/>
      <c r="M155" s="61"/>
      <c r="N155" s="61"/>
    </row>
    <row r="156" spans="1:14" ht="12.75">
      <c r="A156" s="61"/>
      <c r="B156" s="61"/>
      <c r="C156" s="61"/>
      <c r="D156" s="61"/>
      <c r="E156" s="61"/>
      <c r="F156" s="61"/>
      <c r="G156" s="61"/>
      <c r="H156" s="61"/>
      <c r="I156" s="61"/>
      <c r="J156" s="61"/>
      <c r="K156" s="61"/>
      <c r="L156" s="61"/>
      <c r="M156" s="61"/>
      <c r="N156" s="61"/>
    </row>
    <row r="157" spans="1:14" ht="12.75">
      <c r="A157" s="61"/>
      <c r="B157" s="61"/>
      <c r="C157" s="61"/>
      <c r="D157" s="61"/>
      <c r="E157" s="61"/>
      <c r="F157" s="61"/>
      <c r="G157" s="61"/>
      <c r="H157" s="61"/>
      <c r="I157" s="61"/>
      <c r="J157" s="61"/>
      <c r="K157" s="61"/>
      <c r="L157" s="61"/>
      <c r="M157" s="61"/>
      <c r="N157" s="61"/>
    </row>
    <row r="158" spans="1:14" ht="12.75">
      <c r="A158" s="61"/>
      <c r="B158" s="61"/>
      <c r="C158" s="61"/>
      <c r="D158" s="61"/>
      <c r="E158" s="61"/>
      <c r="F158" s="61"/>
      <c r="G158" s="61"/>
      <c r="H158" s="61"/>
      <c r="I158" s="61"/>
      <c r="J158" s="61"/>
      <c r="K158" s="61"/>
      <c r="L158" s="61"/>
      <c r="M158" s="61"/>
      <c r="N158" s="61"/>
    </row>
    <row r="159" spans="1:14" ht="12.75">
      <c r="A159" s="61"/>
      <c r="B159" s="61"/>
      <c r="C159" s="61"/>
      <c r="D159" s="61"/>
      <c r="E159" s="61"/>
      <c r="F159" s="61"/>
      <c r="G159" s="61"/>
      <c r="H159" s="61"/>
      <c r="I159" s="61"/>
      <c r="J159" s="61"/>
      <c r="K159" s="61"/>
      <c r="L159" s="61"/>
      <c r="M159" s="61"/>
      <c r="N159" s="61"/>
    </row>
    <row r="160" spans="1:14" ht="12.75">
      <c r="A160" s="61"/>
      <c r="B160" s="61"/>
      <c r="C160" s="61"/>
      <c r="D160" s="61"/>
      <c r="E160" s="61"/>
      <c r="F160" s="61"/>
      <c r="G160" s="61"/>
      <c r="H160" s="61"/>
      <c r="I160" s="61"/>
      <c r="J160" s="61"/>
      <c r="K160" s="61"/>
      <c r="L160" s="61"/>
      <c r="M160" s="61"/>
      <c r="N160" s="61"/>
    </row>
    <row r="161" spans="1:14" ht="12.75">
      <c r="A161" s="61"/>
      <c r="B161" s="61"/>
      <c r="C161" s="61"/>
      <c r="D161" s="61"/>
      <c r="E161" s="61"/>
      <c r="F161" s="61"/>
      <c r="G161" s="61"/>
      <c r="H161" s="61"/>
      <c r="I161" s="61"/>
      <c r="J161" s="61"/>
      <c r="K161" s="61"/>
      <c r="L161" s="61"/>
      <c r="M161" s="61"/>
      <c r="N161" s="61"/>
    </row>
    <row r="162" spans="1:14" ht="12.75">
      <c r="A162" s="61"/>
      <c r="B162" s="61"/>
      <c r="C162" s="61"/>
      <c r="D162" s="61"/>
      <c r="E162" s="61"/>
      <c r="F162" s="61"/>
      <c r="G162" s="61"/>
      <c r="H162" s="61"/>
      <c r="I162" s="61"/>
      <c r="J162" s="61"/>
      <c r="K162" s="61"/>
      <c r="L162" s="61"/>
      <c r="M162" s="61"/>
      <c r="N162" s="61"/>
    </row>
    <row r="163" spans="1:14" ht="12.75">
      <c r="A163" s="61"/>
      <c r="B163" s="61"/>
      <c r="C163" s="61"/>
      <c r="D163" s="61"/>
      <c r="E163" s="61"/>
      <c r="F163" s="61"/>
      <c r="G163" s="61"/>
      <c r="H163" s="61"/>
      <c r="I163" s="61"/>
      <c r="J163" s="61"/>
      <c r="K163" s="61"/>
      <c r="L163" s="61"/>
      <c r="M163" s="61"/>
      <c r="N163" s="61"/>
    </row>
    <row r="164" spans="1:14" ht="12.75">
      <c r="A164" s="61"/>
      <c r="B164" s="61"/>
      <c r="C164" s="61"/>
      <c r="D164" s="61"/>
      <c r="E164" s="61"/>
      <c r="F164" s="61"/>
      <c r="G164" s="61"/>
      <c r="H164" s="61"/>
      <c r="I164" s="61"/>
      <c r="J164" s="61"/>
      <c r="K164" s="61"/>
      <c r="L164" s="61"/>
      <c r="M164" s="61"/>
      <c r="N164" s="61"/>
    </row>
    <row r="165" spans="1:14" ht="12.75">
      <c r="A165" s="61"/>
      <c r="B165" s="61"/>
      <c r="C165" s="61"/>
      <c r="D165" s="61"/>
      <c r="E165" s="61"/>
      <c r="F165" s="61"/>
      <c r="G165" s="61"/>
      <c r="H165" s="61"/>
      <c r="I165" s="61"/>
      <c r="J165" s="61"/>
      <c r="K165" s="61"/>
      <c r="L165" s="61"/>
      <c r="M165" s="61"/>
      <c r="N165" s="61"/>
    </row>
    <row r="166" spans="1:14" ht="12.75">
      <c r="A166" s="61"/>
      <c r="B166" s="61"/>
      <c r="C166" s="61"/>
      <c r="D166" s="61"/>
      <c r="E166" s="61"/>
      <c r="F166" s="61"/>
      <c r="G166" s="61"/>
      <c r="H166" s="61"/>
      <c r="I166" s="61"/>
      <c r="J166" s="61"/>
      <c r="K166" s="61"/>
      <c r="L166" s="61"/>
      <c r="M166" s="61"/>
      <c r="N166" s="61"/>
    </row>
    <row r="167" spans="1:14" ht="12.75">
      <c r="A167" s="61"/>
      <c r="B167" s="61"/>
      <c r="C167" s="61"/>
      <c r="D167" s="61"/>
      <c r="E167" s="61"/>
      <c r="F167" s="61"/>
      <c r="G167" s="61"/>
      <c r="H167" s="61"/>
      <c r="I167" s="61"/>
      <c r="J167" s="61"/>
      <c r="K167" s="61"/>
      <c r="L167" s="61"/>
      <c r="M167" s="61"/>
      <c r="N167" s="61"/>
    </row>
    <row r="168" spans="1:14" ht="12.75">
      <c r="A168" s="61"/>
      <c r="B168" s="61"/>
      <c r="C168" s="61"/>
      <c r="D168" s="61"/>
      <c r="E168" s="61"/>
      <c r="F168" s="61"/>
      <c r="G168" s="61"/>
      <c r="H168" s="61"/>
      <c r="I168" s="61"/>
      <c r="J168" s="61"/>
      <c r="K168" s="61"/>
      <c r="L168" s="61"/>
      <c r="M168" s="61"/>
      <c r="N168" s="61"/>
    </row>
    <row r="169" spans="1:14" ht="12.75">
      <c r="A169" s="61"/>
      <c r="B169" s="61"/>
      <c r="C169" s="61"/>
      <c r="D169" s="61"/>
      <c r="E169" s="61"/>
      <c r="F169" s="61"/>
      <c r="G169" s="61"/>
      <c r="H169" s="61"/>
      <c r="I169" s="61"/>
      <c r="J169" s="61"/>
      <c r="K169" s="61"/>
      <c r="L169" s="61"/>
      <c r="M169" s="61"/>
      <c r="N169" s="61"/>
    </row>
    <row r="170" spans="1:14" ht="12.75">
      <c r="A170" s="61"/>
      <c r="B170" s="61"/>
      <c r="C170" s="61"/>
      <c r="D170" s="61"/>
      <c r="E170" s="61"/>
      <c r="F170" s="61"/>
      <c r="G170" s="61"/>
      <c r="H170" s="61"/>
      <c r="I170" s="61"/>
      <c r="J170" s="61"/>
      <c r="K170" s="61"/>
      <c r="L170" s="61"/>
      <c r="M170" s="61"/>
      <c r="N170" s="61"/>
    </row>
    <row r="171" spans="1:14" ht="12.75">
      <c r="A171" s="61"/>
      <c r="B171" s="61"/>
      <c r="C171" s="61"/>
      <c r="D171" s="61"/>
      <c r="E171" s="61"/>
      <c r="F171" s="61"/>
      <c r="G171" s="61"/>
      <c r="H171" s="61"/>
      <c r="I171" s="61"/>
      <c r="J171" s="61"/>
      <c r="K171" s="61"/>
      <c r="L171" s="61"/>
      <c r="M171" s="61"/>
      <c r="N171" s="61"/>
    </row>
    <row r="172" spans="1:14" ht="12.75">
      <c r="A172" s="61"/>
      <c r="B172" s="61"/>
      <c r="C172" s="61"/>
      <c r="D172" s="61"/>
      <c r="E172" s="61"/>
      <c r="F172" s="61"/>
      <c r="G172" s="61"/>
      <c r="H172" s="61"/>
      <c r="I172" s="61"/>
      <c r="J172" s="61"/>
      <c r="K172" s="61"/>
      <c r="L172" s="61"/>
      <c r="M172" s="61"/>
      <c r="N172" s="61"/>
    </row>
    <row r="173" spans="1:14" ht="12.75">
      <c r="A173" s="61"/>
      <c r="B173" s="61"/>
      <c r="C173" s="61"/>
      <c r="D173" s="61"/>
      <c r="E173" s="61"/>
      <c r="F173" s="61"/>
      <c r="G173" s="61"/>
      <c r="H173" s="61"/>
      <c r="I173" s="61"/>
      <c r="J173" s="61"/>
      <c r="K173" s="61"/>
      <c r="L173" s="61"/>
      <c r="M173" s="61"/>
      <c r="N173" s="61"/>
    </row>
    <row r="174" spans="1:14" ht="12.75">
      <c r="A174" s="61"/>
      <c r="B174" s="61"/>
      <c r="C174" s="61"/>
      <c r="D174" s="61"/>
      <c r="E174" s="61"/>
      <c r="F174" s="61"/>
      <c r="G174" s="61"/>
      <c r="H174" s="61"/>
      <c r="I174" s="61"/>
      <c r="J174" s="61"/>
      <c r="K174" s="61"/>
      <c r="L174" s="61"/>
      <c r="M174" s="61"/>
      <c r="N174" s="61"/>
    </row>
    <row r="175" spans="1:14" ht="12.75">
      <c r="A175" s="61"/>
      <c r="B175" s="61"/>
      <c r="C175" s="61"/>
      <c r="D175" s="61"/>
      <c r="E175" s="61"/>
      <c r="F175" s="61"/>
      <c r="G175" s="61"/>
      <c r="H175" s="61"/>
      <c r="I175" s="61"/>
      <c r="J175" s="61"/>
      <c r="K175" s="61"/>
      <c r="L175" s="61"/>
      <c r="M175" s="61"/>
      <c r="N175" s="61"/>
    </row>
    <row r="176" spans="1:14" ht="12.75">
      <c r="A176" s="61"/>
      <c r="B176" s="61"/>
      <c r="C176" s="61"/>
      <c r="D176" s="61"/>
      <c r="E176" s="61"/>
      <c r="F176" s="61"/>
      <c r="G176" s="61"/>
      <c r="H176" s="61"/>
      <c r="I176" s="61"/>
      <c r="J176" s="61"/>
      <c r="K176" s="61"/>
      <c r="L176" s="61"/>
      <c r="M176" s="61"/>
      <c r="N176" s="61"/>
    </row>
    <row r="177" spans="1:14" ht="12.75">
      <c r="A177" s="61"/>
      <c r="B177" s="61"/>
      <c r="C177" s="61"/>
      <c r="D177" s="61"/>
      <c r="E177" s="61"/>
      <c r="F177" s="61"/>
      <c r="G177" s="61"/>
      <c r="H177" s="61"/>
      <c r="I177" s="61"/>
      <c r="J177" s="61"/>
      <c r="K177" s="61"/>
      <c r="L177" s="61"/>
      <c r="M177" s="61"/>
      <c r="N177" s="61"/>
    </row>
    <row r="178" spans="1:14" ht="12.75">
      <c r="A178" s="61"/>
      <c r="B178" s="61"/>
      <c r="C178" s="61"/>
      <c r="D178" s="61"/>
      <c r="E178" s="61"/>
      <c r="F178" s="61"/>
      <c r="G178" s="61"/>
      <c r="H178" s="61"/>
      <c r="I178" s="61"/>
      <c r="J178" s="61"/>
      <c r="K178" s="61"/>
      <c r="L178" s="61"/>
      <c r="M178" s="61"/>
      <c r="N178" s="61"/>
    </row>
    <row r="179" spans="1:14" ht="12.75">
      <c r="A179" s="61"/>
      <c r="B179" s="61"/>
      <c r="C179" s="61"/>
      <c r="D179" s="61"/>
      <c r="E179" s="61"/>
      <c r="F179" s="61"/>
      <c r="G179" s="61"/>
      <c r="H179" s="61"/>
      <c r="I179" s="61"/>
      <c r="J179" s="61"/>
      <c r="K179" s="61"/>
      <c r="L179" s="61"/>
      <c r="M179" s="61"/>
      <c r="N179" s="61"/>
    </row>
    <row r="180" spans="1:14" ht="12.75">
      <c r="A180" s="61"/>
      <c r="B180" s="61"/>
      <c r="C180" s="61"/>
      <c r="D180" s="61"/>
      <c r="E180" s="61"/>
      <c r="F180" s="61"/>
      <c r="G180" s="61"/>
      <c r="H180" s="61"/>
      <c r="I180" s="61"/>
      <c r="J180" s="61"/>
      <c r="K180" s="61"/>
      <c r="L180" s="61"/>
      <c r="M180" s="61"/>
      <c r="N180" s="61"/>
    </row>
    <row r="181" spans="1:14" ht="12.75">
      <c r="A181" s="61"/>
      <c r="B181" s="61"/>
      <c r="C181" s="61"/>
      <c r="D181" s="61"/>
      <c r="E181" s="61"/>
      <c r="F181" s="61"/>
      <c r="G181" s="61"/>
      <c r="H181" s="61"/>
      <c r="I181" s="61"/>
      <c r="J181" s="61"/>
      <c r="K181" s="61"/>
      <c r="L181" s="61"/>
      <c r="M181" s="61"/>
      <c r="N181" s="61"/>
    </row>
    <row r="182" spans="1:14" ht="12.75">
      <c r="A182" s="61"/>
      <c r="B182" s="61"/>
      <c r="C182" s="61"/>
      <c r="D182" s="61"/>
      <c r="E182" s="61"/>
      <c r="F182" s="61"/>
      <c r="G182" s="61"/>
      <c r="H182" s="61"/>
      <c r="I182" s="61"/>
      <c r="J182" s="61"/>
      <c r="K182" s="61"/>
      <c r="L182" s="61"/>
      <c r="M182" s="61"/>
      <c r="N182" s="61"/>
    </row>
    <row r="183" spans="1:14" ht="12.75">
      <c r="A183" s="61"/>
      <c r="B183" s="61"/>
      <c r="C183" s="61"/>
      <c r="D183" s="61"/>
      <c r="E183" s="61"/>
      <c r="F183" s="61"/>
      <c r="G183" s="61"/>
      <c r="H183" s="61"/>
      <c r="I183" s="61"/>
      <c r="J183" s="61"/>
      <c r="K183" s="61"/>
      <c r="L183" s="61"/>
      <c r="M183" s="61"/>
      <c r="N183" s="61"/>
    </row>
    <row r="184" spans="1:14" ht="12.75">
      <c r="A184" s="61"/>
      <c r="B184" s="61"/>
      <c r="C184" s="61"/>
      <c r="D184" s="61"/>
      <c r="E184" s="61"/>
      <c r="F184" s="61"/>
      <c r="G184" s="61"/>
      <c r="H184" s="61"/>
      <c r="I184" s="61"/>
      <c r="J184" s="61"/>
      <c r="K184" s="61"/>
      <c r="L184" s="61"/>
      <c r="M184" s="61"/>
      <c r="N184" s="61"/>
    </row>
    <row r="185" spans="1:14" ht="12.75">
      <c r="A185" s="61"/>
      <c r="B185" s="61"/>
      <c r="C185" s="61"/>
      <c r="D185" s="61"/>
      <c r="E185" s="61"/>
      <c r="F185" s="61"/>
      <c r="G185" s="61"/>
      <c r="H185" s="61"/>
      <c r="I185" s="61"/>
      <c r="J185" s="61"/>
      <c r="K185" s="61"/>
      <c r="L185" s="61"/>
      <c r="M185" s="61"/>
      <c r="N185" s="61"/>
    </row>
    <row r="186" spans="1:14" ht="12.75">
      <c r="A186" s="61"/>
      <c r="B186" s="61"/>
      <c r="C186" s="61"/>
      <c r="D186" s="61"/>
      <c r="E186" s="61"/>
      <c r="F186" s="61"/>
      <c r="G186" s="61"/>
      <c r="H186" s="61"/>
      <c r="I186" s="61"/>
      <c r="J186" s="61"/>
      <c r="K186" s="61"/>
      <c r="L186" s="61"/>
      <c r="M186" s="61"/>
      <c r="N186" s="61"/>
    </row>
    <row r="187" spans="1:14" ht="12.75">
      <c r="A187" s="61"/>
      <c r="B187" s="61"/>
      <c r="C187" s="61"/>
      <c r="D187" s="61"/>
      <c r="E187" s="61"/>
      <c r="F187" s="61"/>
      <c r="G187" s="61"/>
      <c r="H187" s="61"/>
      <c r="I187" s="61"/>
      <c r="J187" s="61"/>
      <c r="K187" s="61"/>
      <c r="L187" s="61"/>
      <c r="M187" s="61"/>
      <c r="N187" s="61"/>
    </row>
    <row r="188" spans="1:14" ht="12.75">
      <c r="A188" s="61"/>
      <c r="B188" s="61"/>
      <c r="C188" s="61"/>
      <c r="D188" s="61"/>
      <c r="E188" s="61"/>
      <c r="F188" s="61"/>
      <c r="G188" s="61"/>
      <c r="H188" s="61"/>
      <c r="I188" s="61"/>
      <c r="J188" s="61"/>
      <c r="K188" s="61"/>
      <c r="L188" s="61"/>
      <c r="M188" s="61"/>
      <c r="N188" s="61"/>
    </row>
    <row r="189" spans="1:14" ht="12.75">
      <c r="A189" s="61"/>
      <c r="B189" s="61"/>
      <c r="C189" s="61"/>
      <c r="D189" s="61"/>
      <c r="E189" s="61"/>
      <c r="F189" s="61"/>
      <c r="G189" s="61"/>
      <c r="H189" s="61"/>
      <c r="I189" s="61"/>
      <c r="J189" s="61"/>
      <c r="K189" s="61"/>
      <c r="L189" s="61"/>
      <c r="M189" s="61"/>
      <c r="N189" s="61"/>
    </row>
    <row r="190" spans="1:14" ht="12.75">
      <c r="A190" s="61"/>
      <c r="B190" s="61"/>
      <c r="C190" s="61"/>
      <c r="D190" s="61"/>
      <c r="E190" s="61"/>
      <c r="F190" s="61"/>
      <c r="G190" s="61"/>
      <c r="H190" s="61"/>
      <c r="I190" s="61"/>
      <c r="J190" s="61"/>
      <c r="K190" s="61"/>
      <c r="L190" s="61"/>
      <c r="M190" s="61"/>
      <c r="N190" s="61"/>
    </row>
    <row r="191" spans="1:14" ht="12.75">
      <c r="A191" s="61"/>
      <c r="B191" s="61"/>
      <c r="C191" s="61"/>
      <c r="D191" s="61"/>
      <c r="E191" s="61"/>
      <c r="F191" s="61"/>
      <c r="G191" s="61"/>
      <c r="H191" s="61"/>
      <c r="I191" s="61"/>
      <c r="J191" s="61"/>
      <c r="K191" s="61"/>
      <c r="L191" s="61"/>
      <c r="M191" s="61"/>
      <c r="N191" s="61"/>
    </row>
    <row r="192" spans="1:14" ht="12.75">
      <c r="A192" s="61"/>
      <c r="B192" s="61"/>
      <c r="C192" s="61"/>
      <c r="D192" s="61"/>
      <c r="E192" s="61"/>
      <c r="F192" s="61"/>
      <c r="G192" s="61"/>
      <c r="H192" s="61"/>
      <c r="I192" s="61"/>
      <c r="J192" s="61"/>
      <c r="K192" s="61"/>
      <c r="L192" s="61"/>
      <c r="M192" s="61"/>
      <c r="N192" s="61"/>
    </row>
    <row r="193" spans="1:14" ht="12.75">
      <c r="A193" s="61"/>
      <c r="B193" s="61"/>
      <c r="C193" s="61"/>
      <c r="D193" s="61"/>
      <c r="E193" s="61"/>
      <c r="F193" s="61"/>
      <c r="G193" s="61"/>
      <c r="H193" s="61"/>
      <c r="I193" s="61"/>
      <c r="J193" s="61"/>
      <c r="K193" s="61"/>
      <c r="L193" s="61"/>
      <c r="M193" s="61"/>
      <c r="N193" s="61"/>
    </row>
    <row r="194" spans="1:14" ht="12.75">
      <c r="A194" s="61"/>
      <c r="B194" s="61"/>
      <c r="C194" s="61"/>
      <c r="D194" s="61"/>
      <c r="E194" s="61"/>
      <c r="F194" s="61"/>
      <c r="G194" s="61"/>
      <c r="H194" s="61"/>
      <c r="I194" s="61"/>
      <c r="J194" s="61"/>
      <c r="K194" s="61"/>
      <c r="L194" s="61"/>
      <c r="M194" s="61"/>
      <c r="N194" s="61"/>
    </row>
    <row r="195" spans="1:14" ht="12.75">
      <c r="A195" s="61"/>
      <c r="B195" s="61"/>
      <c r="C195" s="61"/>
      <c r="D195" s="61"/>
      <c r="E195" s="61"/>
      <c r="F195" s="61"/>
      <c r="G195" s="61"/>
      <c r="H195" s="61"/>
      <c r="I195" s="61"/>
      <c r="J195" s="61"/>
      <c r="K195" s="61"/>
      <c r="L195" s="61"/>
      <c r="M195" s="61"/>
      <c r="N195" s="61"/>
    </row>
    <row r="196" spans="1:14" ht="12.75">
      <c r="A196" s="61"/>
      <c r="B196" s="61"/>
      <c r="C196" s="61"/>
      <c r="D196" s="61"/>
      <c r="E196" s="61"/>
      <c r="F196" s="61"/>
      <c r="G196" s="61"/>
      <c r="H196" s="61"/>
      <c r="I196" s="61"/>
      <c r="J196" s="61"/>
      <c r="K196" s="61"/>
      <c r="L196" s="61"/>
      <c r="M196" s="61"/>
      <c r="N196" s="61"/>
    </row>
    <row r="197" spans="1:14" ht="12.75">
      <c r="A197" s="61"/>
      <c r="B197" s="61"/>
      <c r="C197" s="61"/>
      <c r="D197" s="61"/>
      <c r="E197" s="61"/>
      <c r="F197" s="61"/>
      <c r="G197" s="61"/>
      <c r="H197" s="61"/>
      <c r="I197" s="61"/>
      <c r="J197" s="61"/>
      <c r="K197" s="61"/>
      <c r="L197" s="61"/>
      <c r="M197" s="61"/>
      <c r="N197" s="61"/>
    </row>
    <row r="198" spans="1:14" ht="12.75">
      <c r="A198" s="61"/>
      <c r="B198" s="61"/>
      <c r="C198" s="61"/>
      <c r="D198" s="61"/>
      <c r="E198" s="61"/>
      <c r="F198" s="61"/>
      <c r="G198" s="61"/>
      <c r="H198" s="61"/>
      <c r="I198" s="61"/>
      <c r="J198" s="61"/>
      <c r="K198" s="61"/>
      <c r="L198" s="61"/>
      <c r="M198" s="61"/>
      <c r="N198" s="61"/>
    </row>
    <row r="199" spans="1:14" ht="12.75">
      <c r="A199" s="61"/>
      <c r="B199" s="61"/>
      <c r="C199" s="61"/>
      <c r="D199" s="61"/>
      <c r="E199" s="61"/>
      <c r="F199" s="61"/>
      <c r="G199" s="61"/>
      <c r="H199" s="61"/>
      <c r="I199" s="61"/>
      <c r="J199" s="61"/>
      <c r="K199" s="61"/>
      <c r="L199" s="61"/>
      <c r="M199" s="61"/>
      <c r="N199" s="61"/>
    </row>
    <row r="200" spans="1:14" ht="12.75">
      <c r="A200" s="61"/>
      <c r="B200" s="61"/>
      <c r="C200" s="61"/>
      <c r="D200" s="61"/>
      <c r="E200" s="61"/>
      <c r="F200" s="61"/>
      <c r="G200" s="61"/>
      <c r="H200" s="61"/>
      <c r="I200" s="61"/>
      <c r="J200" s="61"/>
      <c r="K200" s="61"/>
      <c r="L200" s="61"/>
      <c r="M200" s="61"/>
      <c r="N200" s="61"/>
    </row>
    <row r="201" spans="1:14" ht="12.75">
      <c r="A201" s="61"/>
      <c r="B201" s="61"/>
      <c r="C201" s="61"/>
      <c r="D201" s="61"/>
      <c r="E201" s="61"/>
      <c r="F201" s="61"/>
      <c r="G201" s="61"/>
      <c r="H201" s="61"/>
      <c r="I201" s="61"/>
      <c r="J201" s="61"/>
      <c r="K201" s="61"/>
      <c r="L201" s="61"/>
      <c r="M201" s="61"/>
      <c r="N201" s="61"/>
    </row>
    <row r="202" spans="1:14" ht="12.75">
      <c r="A202" s="61"/>
      <c r="B202" s="61"/>
      <c r="C202" s="61"/>
      <c r="D202" s="61"/>
      <c r="E202" s="61"/>
      <c r="F202" s="61"/>
      <c r="G202" s="61"/>
      <c r="H202" s="61"/>
      <c r="I202" s="61"/>
      <c r="J202" s="61"/>
      <c r="K202" s="61"/>
      <c r="L202" s="61"/>
      <c r="M202" s="61"/>
      <c r="N202" s="61"/>
    </row>
    <row r="203" spans="1:14" ht="12.75">
      <c r="A203" s="61"/>
      <c r="B203" s="61"/>
      <c r="C203" s="61"/>
      <c r="D203" s="61"/>
      <c r="E203" s="61"/>
      <c r="F203" s="61"/>
      <c r="G203" s="61"/>
      <c r="H203" s="61"/>
      <c r="I203" s="61"/>
      <c r="J203" s="61"/>
      <c r="K203" s="61"/>
      <c r="L203" s="61"/>
      <c r="M203" s="61"/>
      <c r="N203" s="61"/>
    </row>
    <row r="204" spans="1:14" ht="12.75">
      <c r="A204" s="61"/>
      <c r="B204" s="61"/>
      <c r="C204" s="61"/>
      <c r="D204" s="61"/>
      <c r="E204" s="61"/>
      <c r="F204" s="61"/>
      <c r="G204" s="61"/>
      <c r="H204" s="61"/>
      <c r="I204" s="61"/>
      <c r="J204" s="61"/>
      <c r="K204" s="61"/>
      <c r="L204" s="61"/>
      <c r="M204" s="61"/>
      <c r="N204" s="61"/>
    </row>
    <row r="205" spans="1:14" ht="12.75">
      <c r="A205" s="61"/>
      <c r="B205" s="61"/>
      <c r="C205" s="61"/>
      <c r="D205" s="61"/>
      <c r="E205" s="61"/>
      <c r="F205" s="61"/>
      <c r="G205" s="61"/>
      <c r="H205" s="61"/>
      <c r="I205" s="61"/>
      <c r="J205" s="61"/>
      <c r="K205" s="61"/>
      <c r="L205" s="61"/>
      <c r="M205" s="61"/>
      <c r="N205" s="61"/>
    </row>
    <row r="206" spans="1:14" ht="12.75">
      <c r="A206" s="61"/>
      <c r="B206" s="61"/>
      <c r="C206" s="61"/>
      <c r="D206" s="61"/>
      <c r="E206" s="61"/>
      <c r="F206" s="61"/>
      <c r="G206" s="61"/>
      <c r="H206" s="61"/>
      <c r="I206" s="61"/>
      <c r="J206" s="61"/>
      <c r="K206" s="61"/>
      <c r="L206" s="61"/>
      <c r="M206" s="61"/>
      <c r="N206" s="61"/>
    </row>
    <row r="207" spans="1:14" ht="12.75">
      <c r="A207" s="61"/>
      <c r="B207" s="61"/>
      <c r="C207" s="61"/>
      <c r="D207" s="61"/>
      <c r="E207" s="61"/>
      <c r="F207" s="61"/>
      <c r="G207" s="61"/>
      <c r="H207" s="61"/>
      <c r="I207" s="61"/>
      <c r="J207" s="61"/>
      <c r="K207" s="61"/>
      <c r="L207" s="61"/>
      <c r="M207" s="61"/>
      <c r="N207" s="61"/>
    </row>
    <row r="208" spans="1:14" ht="12.75">
      <c r="A208" s="61"/>
      <c r="B208" s="61"/>
      <c r="C208" s="61"/>
      <c r="D208" s="61"/>
      <c r="E208" s="61"/>
      <c r="F208" s="61"/>
      <c r="G208" s="61"/>
      <c r="H208" s="61"/>
      <c r="I208" s="61"/>
      <c r="J208" s="61"/>
      <c r="K208" s="61"/>
      <c r="L208" s="61"/>
      <c r="M208" s="61"/>
      <c r="N208" s="61"/>
    </row>
    <row r="209" spans="1:14" ht="12.75">
      <c r="A209" s="61"/>
      <c r="B209" s="61"/>
      <c r="C209" s="61"/>
      <c r="D209" s="61"/>
      <c r="E209" s="61"/>
      <c r="F209" s="61"/>
      <c r="G209" s="61"/>
      <c r="H209" s="61"/>
      <c r="I209" s="61"/>
      <c r="J209" s="61"/>
      <c r="K209" s="61"/>
      <c r="L209" s="61"/>
      <c r="M209" s="61"/>
      <c r="N209" s="61"/>
    </row>
    <row r="210" spans="1:14" ht="12.75">
      <c r="A210" s="61"/>
      <c r="B210" s="61"/>
      <c r="C210" s="61"/>
      <c r="D210" s="61"/>
      <c r="E210" s="61"/>
      <c r="F210" s="61"/>
      <c r="G210" s="61"/>
      <c r="H210" s="61"/>
      <c r="I210" s="61"/>
      <c r="J210" s="61"/>
      <c r="K210" s="61"/>
      <c r="L210" s="61"/>
      <c r="M210" s="61"/>
      <c r="N210" s="61"/>
    </row>
    <row r="211" spans="1:14" ht="12.75">
      <c r="A211" s="61"/>
      <c r="B211" s="61"/>
      <c r="C211" s="61"/>
      <c r="D211" s="61"/>
      <c r="E211" s="61"/>
      <c r="F211" s="61"/>
      <c r="G211" s="61"/>
      <c r="H211" s="61"/>
      <c r="I211" s="61"/>
      <c r="J211" s="61"/>
      <c r="K211" s="61"/>
      <c r="L211" s="61"/>
      <c r="M211" s="61"/>
      <c r="N211" s="61"/>
    </row>
    <row r="212" spans="1:14" ht="12.75">
      <c r="A212" s="61"/>
      <c r="B212" s="61"/>
      <c r="C212" s="61"/>
      <c r="D212" s="61"/>
      <c r="E212" s="61"/>
      <c r="F212" s="61"/>
      <c r="G212" s="61"/>
      <c r="H212" s="61"/>
      <c r="I212" s="61"/>
      <c r="J212" s="61"/>
      <c r="K212" s="61"/>
      <c r="L212" s="61"/>
      <c r="M212" s="61"/>
      <c r="N212" s="61"/>
    </row>
    <row r="213" spans="1:14" ht="12.75">
      <c r="A213" s="61"/>
      <c r="B213" s="61"/>
      <c r="C213" s="61"/>
      <c r="D213" s="61"/>
      <c r="E213" s="61"/>
      <c r="F213" s="61"/>
      <c r="G213" s="61"/>
      <c r="H213" s="61"/>
      <c r="I213" s="61"/>
      <c r="J213" s="61"/>
      <c r="K213" s="61"/>
      <c r="L213" s="61"/>
      <c r="M213" s="61"/>
      <c r="N213" s="61"/>
    </row>
    <row r="214" spans="1:14" ht="12.75">
      <c r="A214" s="61"/>
      <c r="B214" s="61"/>
      <c r="C214" s="61"/>
      <c r="D214" s="61"/>
      <c r="E214" s="61"/>
      <c r="F214" s="61"/>
      <c r="G214" s="61"/>
      <c r="H214" s="61"/>
      <c r="I214" s="61"/>
      <c r="J214" s="61"/>
      <c r="K214" s="61"/>
      <c r="L214" s="61"/>
      <c r="M214" s="61"/>
      <c r="N214" s="61"/>
    </row>
    <row r="215" spans="1:14" ht="12.75">
      <c r="A215" s="61"/>
      <c r="B215" s="61"/>
      <c r="C215" s="61"/>
      <c r="D215" s="61"/>
      <c r="E215" s="61"/>
      <c r="F215" s="61"/>
      <c r="G215" s="61"/>
      <c r="H215" s="61"/>
      <c r="I215" s="61"/>
      <c r="J215" s="61"/>
      <c r="K215" s="61"/>
      <c r="L215" s="61"/>
      <c r="M215" s="61"/>
      <c r="N215" s="61"/>
    </row>
    <row r="216" spans="1:14" ht="12.75">
      <c r="A216" s="61"/>
      <c r="B216" s="61"/>
      <c r="C216" s="61"/>
      <c r="D216" s="61"/>
      <c r="E216" s="61"/>
      <c r="F216" s="61"/>
      <c r="G216" s="61"/>
      <c r="H216" s="61"/>
      <c r="I216" s="61"/>
      <c r="J216" s="61"/>
      <c r="K216" s="61"/>
      <c r="L216" s="61"/>
      <c r="M216" s="61"/>
      <c r="N216" s="61"/>
    </row>
    <row r="217" spans="1:14" ht="12.75">
      <c r="A217" s="61"/>
      <c r="B217" s="61"/>
      <c r="C217" s="61"/>
      <c r="D217" s="61"/>
      <c r="E217" s="61"/>
      <c r="F217" s="61"/>
      <c r="G217" s="61"/>
      <c r="H217" s="61"/>
      <c r="I217" s="61"/>
      <c r="J217" s="61"/>
      <c r="K217" s="61"/>
      <c r="L217" s="61"/>
      <c r="M217" s="61"/>
      <c r="N217" s="61"/>
    </row>
    <row r="218" spans="1:14" ht="12.75">
      <c r="A218" s="61"/>
      <c r="B218" s="61"/>
      <c r="C218" s="61"/>
      <c r="D218" s="61"/>
      <c r="E218" s="61"/>
      <c r="F218" s="61"/>
      <c r="G218" s="61"/>
      <c r="H218" s="61"/>
      <c r="I218" s="61"/>
      <c r="J218" s="61"/>
      <c r="K218" s="61"/>
      <c r="L218" s="61"/>
      <c r="M218" s="61"/>
      <c r="N218" s="61"/>
    </row>
    <row r="219" spans="1:14" ht="12.75">
      <c r="A219" s="61"/>
      <c r="B219" s="61"/>
      <c r="C219" s="61"/>
      <c r="D219" s="61"/>
      <c r="E219" s="61"/>
      <c r="F219" s="61"/>
      <c r="G219" s="61"/>
      <c r="H219" s="61"/>
      <c r="I219" s="61"/>
      <c r="J219" s="61"/>
      <c r="K219" s="61"/>
      <c r="L219" s="61"/>
      <c r="M219" s="61"/>
      <c r="N219" s="61"/>
    </row>
    <row r="220" spans="1:14" ht="12.75">
      <c r="A220" s="61"/>
      <c r="B220" s="61"/>
      <c r="C220" s="61"/>
      <c r="D220" s="61"/>
      <c r="E220" s="61"/>
      <c r="F220" s="61"/>
      <c r="G220" s="61"/>
      <c r="H220" s="61"/>
      <c r="I220" s="61"/>
      <c r="J220" s="61"/>
      <c r="K220" s="61"/>
      <c r="L220" s="61"/>
      <c r="M220" s="61"/>
      <c r="N220" s="61"/>
    </row>
    <row r="221" spans="1:14" ht="12.75">
      <c r="A221" s="61"/>
      <c r="B221" s="61"/>
      <c r="C221" s="61"/>
      <c r="D221" s="61"/>
      <c r="E221" s="61"/>
      <c r="F221" s="61"/>
      <c r="G221" s="61"/>
      <c r="H221" s="61"/>
      <c r="I221" s="61"/>
      <c r="J221" s="61"/>
      <c r="K221" s="61"/>
      <c r="L221" s="61"/>
      <c r="M221" s="61"/>
      <c r="N221" s="61"/>
    </row>
    <row r="222" spans="1:14" ht="12.75">
      <c r="A222" s="61"/>
      <c r="B222" s="61"/>
      <c r="C222" s="61"/>
      <c r="D222" s="61"/>
      <c r="E222" s="61"/>
      <c r="F222" s="61"/>
      <c r="G222" s="61"/>
      <c r="H222" s="61"/>
      <c r="I222" s="61"/>
      <c r="J222" s="61"/>
      <c r="K222" s="61"/>
      <c r="L222" s="61"/>
      <c r="M222" s="61"/>
      <c r="N222" s="61"/>
    </row>
    <row r="223" spans="1:14" ht="12.75">
      <c r="A223" s="61"/>
      <c r="B223" s="61"/>
      <c r="C223" s="61"/>
      <c r="D223" s="61"/>
      <c r="E223" s="61"/>
      <c r="F223" s="61"/>
      <c r="G223" s="61"/>
      <c r="H223" s="61"/>
      <c r="I223" s="61"/>
      <c r="J223" s="61"/>
      <c r="K223" s="61"/>
      <c r="L223" s="61"/>
      <c r="M223" s="61"/>
      <c r="N223" s="61"/>
    </row>
    <row r="224" spans="1:14" ht="12.75">
      <c r="A224" s="61"/>
      <c r="B224" s="61"/>
      <c r="C224" s="61"/>
      <c r="D224" s="61"/>
      <c r="E224" s="61"/>
      <c r="F224" s="61"/>
      <c r="G224" s="61"/>
      <c r="H224" s="61"/>
      <c r="I224" s="61"/>
      <c r="J224" s="61"/>
      <c r="K224" s="61"/>
      <c r="L224" s="61"/>
      <c r="M224" s="61"/>
      <c r="N224" s="61"/>
    </row>
    <row r="225" spans="1:14" ht="12.75">
      <c r="A225" s="61"/>
      <c r="B225" s="61"/>
      <c r="C225" s="61"/>
      <c r="D225" s="61"/>
      <c r="E225" s="61"/>
      <c r="F225" s="61"/>
      <c r="G225" s="61"/>
      <c r="H225" s="61"/>
      <c r="I225" s="61"/>
      <c r="J225" s="61"/>
      <c r="K225" s="61"/>
      <c r="L225" s="61"/>
      <c r="M225" s="61"/>
      <c r="N225" s="61"/>
    </row>
    <row r="226" spans="1:14" ht="12.75">
      <c r="A226" s="61"/>
      <c r="B226" s="61"/>
      <c r="C226" s="61"/>
      <c r="D226" s="61"/>
      <c r="E226" s="61"/>
      <c r="F226" s="61"/>
      <c r="G226" s="61"/>
      <c r="H226" s="61"/>
      <c r="I226" s="61"/>
      <c r="J226" s="61"/>
      <c r="K226" s="61"/>
      <c r="L226" s="61"/>
      <c r="M226" s="61"/>
      <c r="N226" s="61"/>
    </row>
    <row r="227" spans="1:14" ht="12.75">
      <c r="A227" s="61"/>
      <c r="B227" s="61"/>
      <c r="C227" s="61"/>
      <c r="D227" s="61"/>
      <c r="E227" s="61"/>
      <c r="F227" s="61"/>
      <c r="G227" s="61"/>
      <c r="H227" s="61"/>
      <c r="I227" s="61"/>
      <c r="J227" s="61"/>
      <c r="K227" s="61"/>
      <c r="L227" s="61"/>
      <c r="M227" s="61"/>
      <c r="N227" s="61"/>
    </row>
    <row r="228" spans="1:14" ht="12.75">
      <c r="A228" s="61"/>
      <c r="B228" s="61"/>
      <c r="C228" s="61"/>
      <c r="D228" s="61"/>
      <c r="E228" s="61"/>
      <c r="F228" s="61"/>
      <c r="G228" s="61"/>
      <c r="H228" s="61"/>
      <c r="I228" s="61"/>
      <c r="J228" s="61"/>
      <c r="K228" s="61"/>
      <c r="L228" s="61"/>
      <c r="M228" s="61"/>
      <c r="N228" s="61"/>
    </row>
    <row r="229" spans="1:14" ht="12.75">
      <c r="A229" s="61"/>
      <c r="B229" s="61"/>
      <c r="C229" s="61"/>
      <c r="D229" s="61"/>
      <c r="E229" s="61"/>
      <c r="F229" s="61"/>
      <c r="G229" s="61"/>
      <c r="H229" s="61"/>
      <c r="I229" s="61"/>
      <c r="J229" s="61"/>
      <c r="K229" s="61"/>
      <c r="L229" s="61"/>
      <c r="M229" s="61"/>
      <c r="N229" s="61"/>
    </row>
    <row r="230" spans="1:14" ht="12.75">
      <c r="A230" s="61"/>
      <c r="B230" s="61"/>
      <c r="C230" s="61"/>
      <c r="D230" s="61"/>
      <c r="E230" s="61"/>
      <c r="F230" s="61"/>
      <c r="G230" s="61"/>
      <c r="H230" s="61"/>
      <c r="I230" s="61"/>
      <c r="J230" s="61"/>
      <c r="K230" s="61"/>
      <c r="L230" s="61"/>
      <c r="M230" s="61"/>
      <c r="N230" s="61"/>
    </row>
    <row r="231" spans="1:14" ht="12.75">
      <c r="A231" s="61"/>
      <c r="B231" s="61"/>
      <c r="C231" s="61"/>
      <c r="D231" s="61"/>
      <c r="E231" s="61"/>
      <c r="F231" s="61"/>
      <c r="G231" s="61"/>
      <c r="H231" s="61"/>
      <c r="I231" s="61"/>
      <c r="J231" s="61"/>
      <c r="K231" s="61"/>
      <c r="L231" s="61"/>
      <c r="M231" s="61"/>
      <c r="N231" s="61"/>
    </row>
    <row r="232" spans="1:14" ht="12.75">
      <c r="A232" s="61"/>
      <c r="B232" s="61"/>
      <c r="C232" s="61"/>
      <c r="D232" s="61"/>
      <c r="E232" s="61"/>
      <c r="F232" s="61"/>
      <c r="G232" s="61"/>
      <c r="H232" s="61"/>
      <c r="I232" s="61"/>
      <c r="J232" s="61"/>
      <c r="K232" s="61"/>
      <c r="L232" s="61"/>
      <c r="M232" s="61"/>
      <c r="N232" s="61"/>
    </row>
    <row r="233" spans="1:14" ht="12.75">
      <c r="A233" s="61"/>
      <c r="B233" s="61"/>
      <c r="C233" s="61"/>
      <c r="D233" s="61"/>
      <c r="E233" s="61"/>
      <c r="F233" s="61"/>
      <c r="G233" s="61"/>
      <c r="H233" s="61"/>
      <c r="I233" s="61"/>
      <c r="J233" s="61"/>
      <c r="K233" s="61"/>
      <c r="L233" s="61"/>
      <c r="M233" s="61"/>
      <c r="N233" s="61"/>
    </row>
    <row r="234" spans="1:14" ht="12.75">
      <c r="A234" s="61"/>
      <c r="B234" s="61"/>
      <c r="C234" s="61"/>
      <c r="D234" s="61"/>
      <c r="E234" s="61"/>
      <c r="F234" s="61"/>
      <c r="G234" s="61"/>
      <c r="H234" s="61"/>
      <c r="I234" s="61"/>
      <c r="J234" s="61"/>
      <c r="K234" s="61"/>
      <c r="L234" s="61"/>
      <c r="M234" s="61"/>
      <c r="N234" s="61"/>
    </row>
    <row r="235" spans="1:14" ht="12.75">
      <c r="A235" s="61"/>
      <c r="B235" s="61"/>
      <c r="C235" s="61"/>
      <c r="D235" s="61"/>
      <c r="E235" s="61"/>
      <c r="F235" s="61"/>
      <c r="G235" s="61"/>
      <c r="H235" s="61"/>
      <c r="I235" s="61"/>
      <c r="J235" s="61"/>
      <c r="K235" s="61"/>
      <c r="L235" s="61"/>
      <c r="M235" s="61"/>
      <c r="N235" s="61"/>
    </row>
    <row r="236" spans="1:14" ht="12.75">
      <c r="A236" s="61"/>
      <c r="B236" s="61"/>
      <c r="C236" s="61"/>
      <c r="D236" s="61"/>
      <c r="E236" s="61"/>
      <c r="F236" s="61"/>
      <c r="G236" s="61"/>
      <c r="H236" s="61"/>
      <c r="I236" s="61"/>
      <c r="J236" s="61"/>
      <c r="K236" s="61"/>
      <c r="L236" s="61"/>
      <c r="M236" s="61"/>
      <c r="N236" s="61"/>
    </row>
    <row r="237" spans="1:14" ht="12.75">
      <c r="A237" s="61"/>
      <c r="B237" s="61"/>
      <c r="C237" s="61"/>
      <c r="D237" s="61"/>
      <c r="E237" s="61"/>
      <c r="F237" s="61"/>
      <c r="G237" s="61"/>
      <c r="H237" s="61"/>
      <c r="I237" s="61"/>
      <c r="J237" s="61"/>
      <c r="K237" s="61"/>
      <c r="L237" s="61"/>
      <c r="M237" s="61"/>
      <c r="N237" s="61"/>
    </row>
    <row r="238" spans="1:14" ht="12.75">
      <c r="A238" s="61"/>
      <c r="B238" s="61"/>
      <c r="C238" s="61"/>
      <c r="D238" s="61"/>
      <c r="E238" s="61"/>
      <c r="F238" s="61"/>
      <c r="G238" s="61"/>
      <c r="H238" s="61"/>
      <c r="I238" s="61"/>
      <c r="J238" s="61"/>
      <c r="K238" s="61"/>
      <c r="L238" s="61"/>
      <c r="M238" s="61"/>
      <c r="N238" s="61"/>
    </row>
    <row r="239" spans="1:14" ht="12.75">
      <c r="A239" s="61"/>
      <c r="B239" s="61"/>
      <c r="C239" s="61"/>
      <c r="D239" s="61"/>
      <c r="E239" s="61"/>
      <c r="F239" s="61"/>
      <c r="G239" s="61"/>
      <c r="H239" s="61"/>
      <c r="I239" s="61"/>
      <c r="J239" s="61"/>
      <c r="K239" s="61"/>
      <c r="L239" s="61"/>
      <c r="M239" s="61"/>
      <c r="N239" s="61"/>
    </row>
    <row r="240" spans="1:14" ht="12.75">
      <c r="A240" s="61"/>
      <c r="B240" s="61"/>
      <c r="C240" s="61"/>
      <c r="D240" s="61"/>
      <c r="E240" s="61"/>
      <c r="F240" s="61"/>
      <c r="G240" s="61"/>
      <c r="H240" s="61"/>
      <c r="I240" s="61"/>
      <c r="J240" s="61"/>
      <c r="K240" s="61"/>
      <c r="L240" s="61"/>
      <c r="M240" s="61"/>
      <c r="N240" s="61"/>
    </row>
    <row r="241" spans="1:14" ht="12.75">
      <c r="A241" s="61"/>
      <c r="B241" s="61"/>
      <c r="C241" s="61"/>
      <c r="D241" s="61"/>
      <c r="E241" s="61"/>
      <c r="F241" s="61"/>
      <c r="G241" s="61"/>
      <c r="H241" s="61"/>
      <c r="I241" s="61"/>
      <c r="J241" s="61"/>
      <c r="K241" s="61"/>
      <c r="L241" s="61"/>
      <c r="M241" s="61"/>
      <c r="N241" s="61"/>
    </row>
    <row r="242" spans="1:14" ht="12.75">
      <c r="A242" s="61"/>
      <c r="B242" s="61"/>
      <c r="C242" s="61"/>
      <c r="D242" s="61"/>
      <c r="E242" s="61"/>
      <c r="F242" s="61"/>
      <c r="G242" s="61"/>
      <c r="H242" s="61"/>
      <c r="I242" s="61"/>
      <c r="J242" s="61"/>
      <c r="K242" s="61"/>
      <c r="L242" s="61"/>
      <c r="M242" s="61"/>
      <c r="N242" s="61"/>
    </row>
    <row r="243" spans="1:14" ht="12.75">
      <c r="A243" s="61"/>
      <c r="B243" s="61"/>
      <c r="C243" s="61"/>
      <c r="D243" s="61"/>
      <c r="E243" s="61"/>
      <c r="F243" s="61"/>
      <c r="G243" s="61"/>
      <c r="H243" s="61"/>
      <c r="I243" s="61"/>
      <c r="J243" s="61"/>
      <c r="K243" s="61"/>
      <c r="L243" s="61"/>
      <c r="M243" s="61"/>
      <c r="N243" s="61"/>
    </row>
    <row r="244" spans="1:14" ht="12.75">
      <c r="A244" s="61"/>
      <c r="B244" s="61"/>
      <c r="C244" s="61"/>
      <c r="D244" s="61"/>
      <c r="E244" s="61"/>
      <c r="F244" s="61"/>
      <c r="G244" s="61"/>
      <c r="H244" s="61"/>
      <c r="I244" s="61"/>
      <c r="J244" s="61"/>
      <c r="K244" s="61"/>
      <c r="L244" s="61"/>
      <c r="M244" s="61"/>
      <c r="N244" s="61"/>
    </row>
    <row r="245" spans="1:14" ht="12.75">
      <c r="A245" s="61"/>
      <c r="B245" s="61"/>
      <c r="C245" s="61"/>
      <c r="D245" s="61"/>
      <c r="E245" s="61"/>
      <c r="F245" s="61"/>
      <c r="G245" s="61"/>
      <c r="H245" s="61"/>
      <c r="I245" s="61"/>
      <c r="J245" s="61"/>
      <c r="K245" s="61"/>
      <c r="L245" s="61"/>
      <c r="M245" s="61"/>
      <c r="N245" s="61"/>
    </row>
    <row r="246" spans="1:14" ht="12.75">
      <c r="A246" s="61"/>
      <c r="B246" s="61"/>
      <c r="C246" s="61"/>
      <c r="D246" s="61"/>
      <c r="E246" s="61"/>
      <c r="F246" s="61"/>
      <c r="G246" s="61"/>
      <c r="H246" s="61"/>
      <c r="I246" s="61"/>
      <c r="J246" s="61"/>
      <c r="K246" s="61"/>
      <c r="L246" s="61"/>
      <c r="M246" s="61"/>
      <c r="N246" s="61"/>
    </row>
    <row r="247" spans="1:14" ht="12.75">
      <c r="A247" s="61"/>
      <c r="B247" s="61"/>
      <c r="C247" s="61"/>
      <c r="D247" s="61"/>
      <c r="E247" s="61"/>
      <c r="F247" s="61"/>
      <c r="G247" s="61"/>
      <c r="H247" s="61"/>
      <c r="I247" s="61"/>
      <c r="J247" s="61"/>
      <c r="K247" s="61"/>
      <c r="L247" s="61"/>
      <c r="M247" s="61"/>
      <c r="N247" s="61"/>
    </row>
    <row r="248" spans="1:14" ht="12.75">
      <c r="A248" s="61"/>
      <c r="B248" s="61"/>
      <c r="C248" s="61"/>
      <c r="D248" s="61"/>
      <c r="E248" s="61"/>
      <c r="F248" s="61"/>
      <c r="G248" s="61"/>
      <c r="H248" s="61"/>
      <c r="I248" s="61"/>
      <c r="J248" s="61"/>
      <c r="K248" s="61"/>
      <c r="L248" s="61"/>
      <c r="M248" s="61"/>
      <c r="N248" s="61"/>
    </row>
    <row r="249" spans="1:14" ht="12.75">
      <c r="A249" s="61"/>
      <c r="B249" s="61"/>
      <c r="C249" s="61"/>
      <c r="D249" s="61"/>
      <c r="E249" s="61"/>
      <c r="F249" s="61"/>
      <c r="G249" s="61"/>
      <c r="H249" s="61"/>
      <c r="I249" s="61"/>
      <c r="J249" s="61"/>
      <c r="K249" s="61"/>
      <c r="L249" s="61"/>
      <c r="M249" s="61"/>
      <c r="N249" s="61"/>
    </row>
    <row r="250" spans="1:14" ht="12.75">
      <c r="A250" s="61"/>
      <c r="B250" s="61"/>
      <c r="C250" s="61"/>
      <c r="D250" s="61"/>
      <c r="E250" s="61"/>
      <c r="F250" s="61"/>
      <c r="G250" s="61"/>
      <c r="H250" s="61"/>
      <c r="I250" s="61"/>
      <c r="J250" s="61"/>
      <c r="K250" s="61"/>
      <c r="L250" s="61"/>
      <c r="M250" s="61"/>
      <c r="N250" s="61"/>
    </row>
    <row r="251" spans="1:14" ht="12.75">
      <c r="A251" s="61"/>
      <c r="B251" s="61"/>
      <c r="C251" s="61"/>
      <c r="D251" s="61"/>
      <c r="E251" s="61"/>
      <c r="F251" s="61"/>
      <c r="G251" s="61"/>
      <c r="H251" s="61"/>
      <c r="I251" s="61"/>
      <c r="J251" s="61"/>
      <c r="K251" s="61"/>
      <c r="L251" s="61"/>
      <c r="M251" s="61"/>
      <c r="N251" s="61"/>
    </row>
    <row r="252" spans="1:14" ht="12.75">
      <c r="A252" s="61"/>
      <c r="B252" s="61"/>
      <c r="C252" s="61"/>
      <c r="D252" s="61"/>
      <c r="E252" s="61"/>
      <c r="F252" s="61"/>
      <c r="G252" s="61"/>
      <c r="H252" s="61"/>
      <c r="I252" s="61"/>
      <c r="J252" s="61"/>
      <c r="K252" s="61"/>
      <c r="L252" s="61"/>
      <c r="M252" s="61"/>
      <c r="N252" s="61"/>
    </row>
    <row r="253" spans="1:14" ht="12.75">
      <c r="A253" s="61"/>
      <c r="B253" s="61"/>
      <c r="C253" s="61"/>
      <c r="D253" s="61"/>
      <c r="E253" s="61"/>
      <c r="F253" s="61"/>
      <c r="G253" s="61"/>
      <c r="H253" s="61"/>
      <c r="I253" s="61"/>
      <c r="J253" s="61"/>
      <c r="K253" s="61"/>
      <c r="L253" s="61"/>
      <c r="M253" s="61"/>
      <c r="N253" s="61"/>
    </row>
    <row r="254" spans="1:14" ht="12.75">
      <c r="A254" s="61"/>
      <c r="B254" s="61"/>
      <c r="C254" s="61"/>
      <c r="D254" s="61"/>
      <c r="E254" s="61"/>
      <c r="F254" s="61"/>
      <c r="G254" s="61"/>
      <c r="H254" s="61"/>
      <c r="I254" s="61"/>
      <c r="J254" s="61"/>
      <c r="K254" s="61"/>
      <c r="L254" s="61"/>
      <c r="M254" s="61"/>
      <c r="N254" s="61"/>
    </row>
    <row r="255" spans="1:14" ht="12.75">
      <c r="A255" s="61"/>
      <c r="B255" s="61"/>
      <c r="C255" s="61"/>
      <c r="D255" s="61"/>
      <c r="E255" s="61"/>
      <c r="F255" s="61"/>
      <c r="G255" s="61"/>
      <c r="H255" s="61"/>
      <c r="I255" s="61"/>
      <c r="J255" s="61"/>
      <c r="K255" s="61"/>
      <c r="L255" s="61"/>
      <c r="M255" s="61"/>
      <c r="N255" s="61"/>
    </row>
    <row r="256" spans="1:14" ht="12.75">
      <c r="A256" s="61"/>
      <c r="B256" s="61"/>
      <c r="C256" s="61"/>
      <c r="D256" s="61"/>
      <c r="E256" s="61"/>
      <c r="F256" s="61"/>
      <c r="G256" s="61"/>
      <c r="H256" s="61"/>
      <c r="I256" s="61"/>
      <c r="J256" s="61"/>
      <c r="K256" s="61"/>
      <c r="L256" s="61"/>
      <c r="M256" s="61"/>
      <c r="N256" s="61"/>
    </row>
    <row r="257" spans="1:14" ht="12.75">
      <c r="A257" s="61"/>
      <c r="B257" s="61"/>
      <c r="C257" s="61"/>
      <c r="D257" s="61"/>
      <c r="E257" s="61"/>
      <c r="F257" s="61"/>
      <c r="G257" s="61"/>
      <c r="H257" s="61"/>
      <c r="I257" s="61"/>
      <c r="J257" s="61"/>
      <c r="K257" s="61"/>
      <c r="L257" s="61"/>
      <c r="M257" s="61"/>
      <c r="N257" s="61"/>
    </row>
    <row r="258" spans="1:14" ht="12.75">
      <c r="A258" s="61"/>
      <c r="B258" s="61"/>
      <c r="C258" s="61"/>
      <c r="D258" s="61"/>
      <c r="E258" s="61"/>
      <c r="F258" s="61"/>
      <c r="G258" s="61"/>
      <c r="H258" s="61"/>
      <c r="I258" s="61"/>
      <c r="J258" s="61"/>
      <c r="K258" s="61"/>
      <c r="L258" s="61"/>
      <c r="M258" s="61"/>
      <c r="N258" s="61"/>
    </row>
    <row r="259" spans="1:14" ht="12.75">
      <c r="A259" s="61"/>
      <c r="B259" s="61"/>
      <c r="C259" s="61"/>
      <c r="D259" s="61"/>
      <c r="E259" s="61"/>
      <c r="F259" s="61"/>
      <c r="G259" s="61"/>
      <c r="H259" s="61"/>
      <c r="I259" s="61"/>
      <c r="J259" s="61"/>
      <c r="K259" s="61"/>
      <c r="L259" s="61"/>
      <c r="M259" s="61"/>
      <c r="N259" s="61"/>
    </row>
    <row r="260" spans="1:14" ht="12.75">
      <c r="A260" s="61"/>
      <c r="B260" s="61"/>
      <c r="C260" s="61"/>
      <c r="D260" s="61"/>
      <c r="E260" s="61"/>
      <c r="F260" s="61"/>
      <c r="G260" s="61"/>
      <c r="H260" s="61"/>
      <c r="I260" s="61"/>
      <c r="J260" s="61"/>
      <c r="K260" s="61"/>
      <c r="L260" s="61"/>
      <c r="M260" s="61"/>
      <c r="N260" s="61"/>
    </row>
    <row r="261" spans="1:14" ht="12.75">
      <c r="A261" s="61"/>
      <c r="B261" s="61"/>
      <c r="C261" s="61"/>
      <c r="D261" s="61"/>
      <c r="E261" s="61"/>
      <c r="F261" s="61"/>
      <c r="G261" s="61"/>
      <c r="H261" s="61"/>
      <c r="I261" s="61"/>
      <c r="J261" s="61"/>
      <c r="K261" s="61"/>
      <c r="L261" s="61"/>
      <c r="M261" s="61"/>
      <c r="N261" s="61"/>
    </row>
    <row r="262" spans="1:14" ht="12.75">
      <c r="A262" s="61"/>
      <c r="B262" s="61"/>
      <c r="C262" s="61"/>
      <c r="D262" s="61"/>
      <c r="E262" s="61"/>
      <c r="F262" s="61"/>
      <c r="G262" s="61"/>
      <c r="H262" s="61"/>
      <c r="I262" s="61"/>
      <c r="J262" s="61"/>
      <c r="K262" s="61"/>
      <c r="L262" s="61"/>
      <c r="M262" s="61"/>
      <c r="N262" s="61"/>
    </row>
    <row r="263" spans="1:14" ht="12.75">
      <c r="A263" s="61"/>
      <c r="B263" s="61"/>
      <c r="C263" s="61"/>
      <c r="D263" s="61"/>
      <c r="E263" s="61"/>
      <c r="F263" s="61"/>
      <c r="G263" s="61"/>
      <c r="H263" s="61"/>
      <c r="I263" s="61"/>
      <c r="J263" s="61"/>
      <c r="K263" s="61"/>
      <c r="L263" s="61"/>
      <c r="M263" s="61"/>
      <c r="N263" s="61"/>
    </row>
    <row r="264" spans="1:14" ht="12.75">
      <c r="A264" s="61"/>
      <c r="B264" s="61"/>
      <c r="C264" s="61"/>
      <c r="D264" s="61"/>
      <c r="E264" s="61"/>
      <c r="F264" s="61"/>
      <c r="G264" s="61"/>
      <c r="H264" s="61"/>
      <c r="I264" s="61"/>
      <c r="J264" s="61"/>
      <c r="K264" s="61"/>
      <c r="L264" s="61"/>
      <c r="M264" s="61"/>
      <c r="N264" s="61"/>
    </row>
    <row r="265" spans="1:14" ht="12.75">
      <c r="A265" s="61"/>
      <c r="B265" s="61"/>
      <c r="C265" s="61"/>
      <c r="D265" s="61"/>
      <c r="E265" s="61"/>
      <c r="F265" s="61"/>
      <c r="G265" s="61"/>
      <c r="H265" s="61"/>
      <c r="I265" s="61"/>
      <c r="J265" s="61"/>
      <c r="K265" s="61"/>
      <c r="L265" s="61"/>
      <c r="M265" s="61"/>
      <c r="N265" s="61"/>
    </row>
    <row r="266" spans="1:14" ht="12.75">
      <c r="A266" s="61"/>
      <c r="B266" s="61"/>
      <c r="C266" s="61"/>
      <c r="D266" s="61"/>
      <c r="E266" s="61"/>
      <c r="F266" s="61"/>
      <c r="G266" s="61"/>
      <c r="H266" s="61"/>
      <c r="I266" s="61"/>
      <c r="J266" s="61"/>
      <c r="K266" s="61"/>
      <c r="L266" s="61"/>
      <c r="M266" s="61"/>
      <c r="N266" s="61"/>
    </row>
    <row r="267" spans="1:14" ht="12.75">
      <c r="A267" s="61"/>
      <c r="B267" s="61"/>
      <c r="C267" s="61"/>
      <c r="D267" s="61"/>
      <c r="E267" s="61"/>
      <c r="F267" s="61"/>
      <c r="G267" s="61"/>
      <c r="H267" s="61"/>
      <c r="I267" s="61"/>
      <c r="J267" s="61"/>
      <c r="K267" s="61"/>
      <c r="L267" s="61"/>
      <c r="M267" s="61"/>
      <c r="N267" s="61"/>
    </row>
    <row r="268" spans="1:14" ht="12.75">
      <c r="A268" s="61"/>
      <c r="B268" s="61"/>
      <c r="C268" s="61"/>
      <c r="D268" s="61"/>
      <c r="E268" s="61"/>
      <c r="F268" s="61"/>
      <c r="G268" s="61"/>
      <c r="H268" s="61"/>
      <c r="I268" s="61"/>
      <c r="J268" s="61"/>
      <c r="K268" s="61"/>
      <c r="L268" s="61"/>
      <c r="M268" s="61"/>
      <c r="N268" s="61"/>
    </row>
    <row r="269" spans="1:14" ht="12.75">
      <c r="A269" s="61"/>
      <c r="B269" s="61"/>
      <c r="C269" s="61"/>
      <c r="D269" s="61"/>
      <c r="E269" s="61"/>
      <c r="F269" s="61"/>
      <c r="G269" s="61"/>
      <c r="H269" s="61"/>
      <c r="I269" s="61"/>
      <c r="J269" s="61"/>
      <c r="K269" s="61"/>
      <c r="L269" s="61"/>
      <c r="M269" s="61"/>
      <c r="N269" s="61"/>
    </row>
    <row r="270" spans="1:14" ht="12.75">
      <c r="A270" s="61"/>
      <c r="B270" s="61"/>
      <c r="C270" s="61"/>
      <c r="D270" s="61"/>
      <c r="E270" s="61"/>
      <c r="F270" s="61"/>
      <c r="G270" s="61"/>
      <c r="H270" s="61"/>
      <c r="I270" s="61"/>
      <c r="J270" s="61"/>
      <c r="K270" s="61"/>
      <c r="L270" s="61"/>
      <c r="M270" s="61"/>
      <c r="N270" s="61"/>
    </row>
    <row r="271" spans="1:14" ht="12.75">
      <c r="A271" s="61"/>
      <c r="B271" s="61"/>
      <c r="C271" s="61"/>
      <c r="D271" s="61"/>
      <c r="E271" s="61"/>
      <c r="F271" s="61"/>
      <c r="G271" s="61"/>
      <c r="H271" s="61"/>
      <c r="I271" s="61"/>
      <c r="J271" s="61"/>
      <c r="K271" s="61"/>
      <c r="L271" s="61"/>
      <c r="M271" s="61"/>
      <c r="N271" s="61"/>
    </row>
    <row r="272" spans="1:14" ht="12.75">
      <c r="A272" s="61"/>
      <c r="B272" s="61"/>
      <c r="C272" s="61"/>
      <c r="D272" s="61"/>
      <c r="E272" s="61"/>
      <c r="F272" s="61"/>
      <c r="G272" s="61"/>
      <c r="H272" s="61"/>
      <c r="I272" s="61"/>
      <c r="J272" s="61"/>
      <c r="K272" s="61"/>
      <c r="L272" s="61"/>
      <c r="M272" s="61"/>
      <c r="N272" s="61"/>
    </row>
    <row r="273" spans="1:14" ht="12.75">
      <c r="A273" s="61"/>
      <c r="B273" s="61"/>
      <c r="C273" s="61"/>
      <c r="D273" s="61"/>
      <c r="E273" s="61"/>
      <c r="F273" s="61"/>
      <c r="G273" s="61"/>
      <c r="H273" s="61"/>
      <c r="I273" s="61"/>
      <c r="J273" s="61"/>
      <c r="K273" s="61"/>
      <c r="L273" s="61"/>
      <c r="M273" s="61"/>
      <c r="N273" s="61"/>
    </row>
    <row r="274" spans="1:14" ht="12.75">
      <c r="A274" s="61"/>
      <c r="B274" s="61"/>
      <c r="C274" s="61"/>
      <c r="D274" s="61"/>
      <c r="E274" s="61"/>
      <c r="F274" s="61"/>
      <c r="G274" s="61"/>
      <c r="H274" s="61"/>
      <c r="I274" s="61"/>
      <c r="J274" s="61"/>
      <c r="K274" s="61"/>
      <c r="L274" s="61"/>
      <c r="M274" s="61"/>
      <c r="N274" s="61"/>
    </row>
    <row r="275" spans="1:14" ht="12.75">
      <c r="A275" s="61"/>
      <c r="B275" s="61"/>
      <c r="C275" s="61"/>
      <c r="D275" s="61"/>
      <c r="E275" s="61"/>
      <c r="F275" s="61"/>
      <c r="G275" s="61"/>
      <c r="H275" s="61"/>
      <c r="I275" s="61"/>
      <c r="J275" s="61"/>
      <c r="K275" s="61"/>
      <c r="L275" s="61"/>
      <c r="M275" s="61"/>
      <c r="N275" s="61"/>
    </row>
    <row r="276" spans="1:14" ht="12.75">
      <c r="A276" s="61"/>
      <c r="B276" s="61"/>
      <c r="C276" s="61"/>
      <c r="D276" s="61"/>
      <c r="E276" s="61"/>
      <c r="F276" s="61"/>
      <c r="G276" s="61"/>
      <c r="H276" s="61"/>
      <c r="I276" s="61"/>
      <c r="J276" s="61"/>
      <c r="K276" s="61"/>
      <c r="L276" s="61"/>
      <c r="M276" s="61"/>
      <c r="N276" s="61"/>
    </row>
    <row r="277" spans="1:14" ht="12.75">
      <c r="A277" s="61"/>
      <c r="B277" s="61"/>
      <c r="C277" s="61"/>
      <c r="D277" s="61"/>
      <c r="E277" s="61"/>
      <c r="F277" s="61"/>
      <c r="G277" s="61"/>
      <c r="H277" s="61"/>
      <c r="I277" s="61"/>
      <c r="J277" s="61"/>
      <c r="K277" s="61"/>
      <c r="L277" s="61"/>
      <c r="M277" s="61"/>
      <c r="N277" s="61"/>
    </row>
    <row r="278" spans="1:14" ht="12.75">
      <c r="A278" s="61"/>
      <c r="B278" s="61"/>
      <c r="C278" s="61"/>
      <c r="D278" s="61"/>
      <c r="E278" s="61"/>
      <c r="F278" s="61"/>
      <c r="G278" s="61"/>
      <c r="H278" s="61"/>
      <c r="I278" s="61"/>
      <c r="J278" s="61"/>
      <c r="K278" s="61"/>
      <c r="L278" s="61"/>
      <c r="M278" s="61"/>
      <c r="N278" s="61"/>
    </row>
    <row r="279" spans="1:14" ht="12.75">
      <c r="A279" s="61"/>
      <c r="B279" s="61"/>
      <c r="C279" s="61"/>
      <c r="D279" s="61"/>
      <c r="E279" s="61"/>
      <c r="F279" s="61"/>
      <c r="G279" s="61"/>
      <c r="H279" s="61"/>
      <c r="I279" s="61"/>
      <c r="J279" s="61"/>
      <c r="K279" s="61"/>
      <c r="L279" s="61"/>
      <c r="M279" s="61"/>
      <c r="N279" s="61"/>
    </row>
    <row r="280" spans="1:14" ht="12.75">
      <c r="A280" s="61"/>
      <c r="B280" s="61"/>
      <c r="C280" s="61"/>
      <c r="D280" s="61"/>
      <c r="E280" s="61"/>
      <c r="F280" s="61"/>
      <c r="G280" s="61"/>
      <c r="H280" s="61"/>
      <c r="I280" s="61"/>
      <c r="J280" s="61"/>
      <c r="K280" s="61"/>
      <c r="L280" s="61"/>
      <c r="M280" s="61"/>
      <c r="N280" s="61"/>
    </row>
    <row r="281" spans="1:14" ht="12.75">
      <c r="A281" s="61"/>
      <c r="B281" s="61"/>
      <c r="C281" s="61"/>
      <c r="D281" s="61"/>
      <c r="E281" s="61"/>
      <c r="F281" s="61"/>
      <c r="G281" s="61"/>
      <c r="H281" s="61"/>
      <c r="I281" s="61"/>
      <c r="J281" s="61"/>
      <c r="K281" s="61"/>
      <c r="L281" s="61"/>
      <c r="M281" s="61"/>
      <c r="N281" s="61"/>
    </row>
    <row r="282" spans="1:14" ht="12.75">
      <c r="A282" s="61"/>
      <c r="B282" s="61"/>
      <c r="C282" s="61"/>
      <c r="D282" s="61"/>
      <c r="E282" s="61"/>
      <c r="F282" s="61"/>
      <c r="G282" s="61"/>
      <c r="H282" s="61"/>
      <c r="I282" s="61"/>
      <c r="J282" s="61"/>
      <c r="K282" s="61"/>
      <c r="L282" s="61"/>
      <c r="M282" s="61"/>
      <c r="N282" s="61"/>
    </row>
    <row r="283" spans="1:14" ht="12.75">
      <c r="A283" s="61"/>
      <c r="B283" s="61"/>
      <c r="C283" s="61"/>
      <c r="D283" s="61"/>
      <c r="E283" s="61"/>
      <c r="F283" s="61"/>
      <c r="G283" s="61"/>
      <c r="H283" s="61"/>
      <c r="I283" s="61"/>
      <c r="J283" s="61"/>
      <c r="K283" s="61"/>
      <c r="L283" s="61"/>
      <c r="M283" s="61"/>
      <c r="N283" s="61"/>
    </row>
    <row r="284" spans="1:14" ht="12.75">
      <c r="A284" s="61"/>
      <c r="B284" s="61"/>
      <c r="C284" s="61"/>
      <c r="D284" s="61"/>
      <c r="E284" s="61"/>
      <c r="F284" s="61"/>
      <c r="G284" s="61"/>
      <c r="H284" s="61"/>
      <c r="I284" s="61"/>
      <c r="J284" s="61"/>
      <c r="K284" s="61"/>
      <c r="L284" s="61"/>
      <c r="M284" s="61"/>
      <c r="N284" s="61"/>
    </row>
    <row r="285" spans="1:14" ht="12.75">
      <c r="A285" s="61"/>
      <c r="B285" s="61"/>
      <c r="C285" s="61"/>
      <c r="D285" s="61"/>
      <c r="E285" s="61"/>
      <c r="F285" s="61"/>
      <c r="G285" s="61"/>
      <c r="H285" s="61"/>
      <c r="I285" s="61"/>
      <c r="J285" s="61"/>
      <c r="K285" s="61"/>
      <c r="L285" s="61"/>
      <c r="M285" s="61"/>
      <c r="N285" s="61"/>
    </row>
    <row r="286" spans="1:14" ht="12.75">
      <c r="A286" s="61"/>
      <c r="B286" s="61"/>
      <c r="C286" s="61"/>
      <c r="D286" s="61"/>
      <c r="E286" s="61"/>
      <c r="F286" s="61"/>
      <c r="G286" s="61"/>
      <c r="H286" s="61"/>
      <c r="I286" s="61"/>
      <c r="J286" s="61"/>
      <c r="K286" s="61"/>
      <c r="L286" s="61"/>
      <c r="M286" s="61"/>
      <c r="N286" s="61"/>
    </row>
    <row r="287" spans="1:14" ht="12.75">
      <c r="A287" s="61"/>
      <c r="B287" s="61"/>
      <c r="C287" s="61"/>
      <c r="D287" s="61"/>
      <c r="E287" s="61"/>
      <c r="F287" s="61"/>
      <c r="G287" s="61"/>
      <c r="H287" s="61"/>
      <c r="I287" s="61"/>
      <c r="J287" s="61"/>
      <c r="K287" s="61"/>
      <c r="L287" s="61"/>
      <c r="M287" s="61"/>
      <c r="N287" s="61"/>
    </row>
    <row r="288" spans="1:14" ht="12.75">
      <c r="A288" s="61"/>
      <c r="B288" s="61"/>
      <c r="C288" s="61"/>
      <c r="D288" s="61"/>
      <c r="E288" s="61"/>
      <c r="F288" s="61"/>
      <c r="G288" s="61"/>
      <c r="H288" s="61"/>
      <c r="I288" s="61"/>
      <c r="J288" s="61"/>
      <c r="K288" s="61"/>
      <c r="L288" s="61"/>
      <c r="M288" s="61"/>
      <c r="N288" s="61"/>
    </row>
    <row r="289" spans="1:14" ht="12.75">
      <c r="A289" s="61"/>
      <c r="B289" s="61"/>
      <c r="C289" s="61"/>
      <c r="D289" s="61"/>
      <c r="E289" s="61"/>
      <c r="F289" s="61"/>
      <c r="G289" s="61"/>
      <c r="H289" s="61"/>
      <c r="I289" s="61"/>
      <c r="J289" s="61"/>
      <c r="K289" s="61"/>
      <c r="L289" s="61"/>
      <c r="M289" s="61"/>
      <c r="N289" s="61"/>
    </row>
    <row r="290" spans="1:14" ht="12.75">
      <c r="A290" s="61"/>
      <c r="B290" s="61"/>
      <c r="C290" s="61"/>
      <c r="D290" s="61"/>
      <c r="E290" s="61"/>
      <c r="F290" s="61"/>
      <c r="G290" s="61"/>
      <c r="H290" s="61"/>
      <c r="I290" s="61"/>
      <c r="J290" s="61"/>
      <c r="K290" s="61"/>
      <c r="L290" s="61"/>
      <c r="M290" s="61"/>
      <c r="N290" s="61"/>
    </row>
    <row r="291" spans="1:14" ht="12.75">
      <c r="A291" s="61"/>
      <c r="B291" s="61"/>
      <c r="C291" s="61"/>
      <c r="D291" s="61"/>
      <c r="E291" s="61"/>
      <c r="F291" s="61"/>
      <c r="G291" s="61"/>
      <c r="H291" s="61"/>
      <c r="I291" s="61"/>
      <c r="J291" s="61"/>
      <c r="K291" s="61"/>
      <c r="L291" s="61"/>
      <c r="M291" s="61"/>
      <c r="N291" s="61"/>
    </row>
    <row r="292" spans="1:14" ht="12.75">
      <c r="A292" s="61"/>
      <c r="B292" s="61"/>
      <c r="C292" s="61"/>
      <c r="D292" s="61"/>
      <c r="E292" s="61"/>
      <c r="F292" s="61"/>
      <c r="G292" s="61"/>
      <c r="H292" s="61"/>
      <c r="I292" s="61"/>
      <c r="J292" s="61"/>
      <c r="K292" s="61"/>
      <c r="L292" s="61"/>
      <c r="M292" s="61"/>
      <c r="N292" s="61"/>
    </row>
    <row r="293" spans="1:14" ht="12.75">
      <c r="A293" s="61"/>
      <c r="B293" s="61"/>
      <c r="C293" s="61"/>
      <c r="D293" s="61"/>
      <c r="E293" s="61"/>
      <c r="F293" s="61"/>
      <c r="G293" s="61"/>
      <c r="H293" s="61"/>
      <c r="I293" s="61"/>
      <c r="J293" s="61"/>
      <c r="K293" s="61"/>
      <c r="L293" s="61"/>
      <c r="M293" s="61"/>
      <c r="N293" s="61"/>
    </row>
    <row r="294" spans="1:14" ht="12.75">
      <c r="A294" s="61"/>
      <c r="B294" s="61"/>
      <c r="C294" s="61"/>
      <c r="D294" s="61"/>
      <c r="E294" s="61"/>
      <c r="F294" s="61"/>
      <c r="G294" s="61"/>
      <c r="H294" s="61"/>
      <c r="I294" s="61"/>
      <c r="J294" s="61"/>
      <c r="K294" s="61"/>
      <c r="L294" s="61"/>
      <c r="M294" s="61"/>
      <c r="N294" s="61"/>
    </row>
    <row r="295" spans="1:14" ht="12.75">
      <c r="A295" s="61"/>
      <c r="B295" s="61"/>
      <c r="C295" s="61"/>
      <c r="D295" s="61"/>
      <c r="E295" s="61"/>
      <c r="F295" s="61"/>
      <c r="G295" s="61"/>
      <c r="H295" s="61"/>
      <c r="I295" s="61"/>
      <c r="J295" s="61"/>
      <c r="K295" s="61"/>
      <c r="L295" s="61"/>
      <c r="M295" s="61"/>
      <c r="N295" s="61"/>
    </row>
    <row r="296" spans="1:14" ht="12.75">
      <c r="A296" s="61"/>
      <c r="B296" s="61"/>
      <c r="C296" s="61"/>
      <c r="D296" s="61"/>
      <c r="E296" s="61"/>
      <c r="F296" s="61"/>
      <c r="G296" s="61"/>
      <c r="H296" s="61"/>
      <c r="I296" s="61"/>
      <c r="J296" s="61"/>
      <c r="K296" s="61"/>
      <c r="L296" s="61"/>
      <c r="M296" s="61"/>
      <c r="N296" s="61"/>
    </row>
    <row r="297" spans="1:14" ht="12.75">
      <c r="A297" s="61"/>
      <c r="B297" s="61"/>
      <c r="C297" s="61"/>
      <c r="D297" s="61"/>
      <c r="E297" s="61"/>
      <c r="F297" s="61"/>
      <c r="G297" s="61"/>
      <c r="H297" s="61"/>
      <c r="I297" s="61"/>
      <c r="J297" s="61"/>
      <c r="K297" s="61"/>
      <c r="L297" s="61"/>
      <c r="M297" s="61"/>
      <c r="N297" s="61"/>
    </row>
    <row r="298" spans="1:14" ht="12.75">
      <c r="A298" s="61"/>
      <c r="B298" s="61"/>
      <c r="C298" s="61"/>
      <c r="D298" s="61"/>
      <c r="E298" s="61"/>
      <c r="F298" s="61"/>
      <c r="G298" s="61"/>
      <c r="H298" s="61"/>
      <c r="I298" s="61"/>
      <c r="J298" s="61"/>
      <c r="K298" s="61"/>
      <c r="L298" s="61"/>
      <c r="M298" s="61"/>
      <c r="N298" s="61"/>
    </row>
    <row r="299" spans="1:14" ht="12.75">
      <c r="A299" s="61"/>
      <c r="B299" s="61"/>
      <c r="C299" s="61"/>
      <c r="D299" s="61"/>
      <c r="E299" s="61"/>
      <c r="F299" s="61"/>
      <c r="G299" s="61"/>
      <c r="H299" s="61"/>
      <c r="I299" s="61"/>
      <c r="J299" s="61"/>
      <c r="K299" s="61"/>
      <c r="L299" s="61"/>
      <c r="M299" s="61"/>
      <c r="N299" s="61"/>
    </row>
    <row r="300" spans="1:14" ht="12.75">
      <c r="A300" s="61"/>
      <c r="B300" s="61"/>
      <c r="C300" s="61"/>
      <c r="D300" s="61"/>
      <c r="E300" s="61"/>
      <c r="F300" s="61"/>
      <c r="G300" s="61"/>
      <c r="H300" s="61"/>
      <c r="I300" s="61"/>
      <c r="J300" s="61"/>
      <c r="K300" s="61"/>
      <c r="L300" s="61"/>
      <c r="M300" s="61"/>
      <c r="N300" s="61"/>
    </row>
    <row r="301" spans="1:14" ht="12.75">
      <c r="A301" s="61"/>
      <c r="B301" s="61"/>
      <c r="C301" s="61"/>
      <c r="D301" s="61"/>
      <c r="E301" s="61"/>
      <c r="F301" s="61"/>
      <c r="G301" s="61"/>
      <c r="H301" s="61"/>
      <c r="I301" s="61"/>
      <c r="J301" s="61"/>
      <c r="K301" s="61"/>
      <c r="L301" s="61"/>
      <c r="M301" s="61"/>
      <c r="N301" s="61"/>
    </row>
    <row r="302" spans="1:14" ht="12.75">
      <c r="A302" s="61"/>
      <c r="B302" s="61"/>
      <c r="C302" s="61"/>
      <c r="D302" s="61"/>
      <c r="E302" s="61"/>
      <c r="F302" s="61"/>
      <c r="G302" s="61"/>
      <c r="H302" s="61"/>
      <c r="I302" s="61"/>
      <c r="J302" s="61"/>
      <c r="K302" s="61"/>
      <c r="L302" s="61"/>
      <c r="M302" s="61"/>
      <c r="N302" s="61"/>
    </row>
    <row r="303" spans="1:14" ht="12.75">
      <c r="A303" s="61"/>
      <c r="B303" s="61"/>
      <c r="C303" s="61"/>
      <c r="D303" s="61"/>
      <c r="E303" s="61"/>
      <c r="F303" s="61"/>
      <c r="G303" s="61"/>
      <c r="H303" s="61"/>
      <c r="I303" s="61"/>
      <c r="J303" s="61"/>
      <c r="K303" s="61"/>
      <c r="L303" s="61"/>
      <c r="M303" s="61"/>
      <c r="N303" s="61"/>
    </row>
    <row r="304" spans="1:14" ht="12.75">
      <c r="A304" s="61"/>
      <c r="B304" s="61"/>
      <c r="C304" s="61"/>
      <c r="D304" s="61"/>
      <c r="E304" s="61"/>
      <c r="F304" s="61"/>
      <c r="G304" s="61"/>
      <c r="H304" s="61"/>
      <c r="I304" s="61"/>
      <c r="J304" s="61"/>
      <c r="K304" s="61"/>
      <c r="L304" s="61"/>
      <c r="M304" s="61"/>
      <c r="N304" s="61"/>
    </row>
    <row r="305" spans="1:14" ht="12.75">
      <c r="A305" s="61"/>
      <c r="B305" s="61"/>
      <c r="C305" s="61"/>
      <c r="D305" s="61"/>
      <c r="E305" s="61"/>
      <c r="F305" s="61"/>
      <c r="G305" s="61"/>
      <c r="H305" s="61"/>
      <c r="I305" s="61"/>
      <c r="J305" s="61"/>
      <c r="K305" s="61"/>
      <c r="L305" s="61"/>
      <c r="M305" s="61"/>
      <c r="N305" s="61"/>
    </row>
    <row r="306" spans="1:14" ht="12.75">
      <c r="A306" s="61"/>
      <c r="B306" s="61"/>
      <c r="C306" s="61"/>
      <c r="D306" s="61"/>
      <c r="E306" s="61"/>
      <c r="F306" s="61"/>
      <c r="G306" s="61"/>
      <c r="H306" s="61"/>
      <c r="I306" s="61"/>
      <c r="J306" s="61"/>
      <c r="K306" s="61"/>
      <c r="L306" s="61"/>
      <c r="M306" s="61"/>
      <c r="N306" s="61"/>
    </row>
    <row r="307" spans="1:14" ht="12.75">
      <c r="A307" s="61"/>
      <c r="B307" s="61"/>
      <c r="C307" s="61"/>
      <c r="D307" s="61"/>
      <c r="E307" s="61"/>
      <c r="F307" s="61"/>
      <c r="G307" s="61"/>
      <c r="H307" s="61"/>
      <c r="I307" s="61"/>
      <c r="J307" s="61"/>
      <c r="K307" s="61"/>
      <c r="L307" s="61"/>
      <c r="M307" s="61"/>
      <c r="N307" s="61"/>
    </row>
    <row r="308" spans="1:14" ht="12.75">
      <c r="A308" s="61"/>
      <c r="B308" s="61"/>
      <c r="C308" s="61"/>
      <c r="D308" s="61"/>
      <c r="E308" s="61"/>
      <c r="F308" s="61"/>
      <c r="G308" s="61"/>
      <c r="H308" s="61"/>
      <c r="I308" s="61"/>
      <c r="J308" s="61"/>
      <c r="K308" s="61"/>
      <c r="L308" s="61"/>
      <c r="M308" s="61"/>
      <c r="N308" s="61"/>
    </row>
    <row r="309" spans="1:14" ht="12.75">
      <c r="A309" s="61"/>
      <c r="B309" s="61"/>
      <c r="C309" s="61"/>
      <c r="D309" s="61"/>
      <c r="E309" s="61"/>
      <c r="F309" s="61"/>
      <c r="G309" s="61"/>
      <c r="H309" s="61"/>
      <c r="I309" s="61"/>
      <c r="J309" s="61"/>
      <c r="K309" s="61"/>
      <c r="L309" s="61"/>
      <c r="M309" s="61"/>
      <c r="N309" s="61"/>
    </row>
    <row r="310" spans="1:14" ht="12.75">
      <c r="A310" s="61"/>
      <c r="B310" s="61"/>
      <c r="C310" s="61"/>
      <c r="D310" s="61"/>
      <c r="E310" s="61"/>
      <c r="F310" s="61"/>
      <c r="G310" s="61"/>
      <c r="H310" s="61"/>
      <c r="I310" s="61"/>
      <c r="J310" s="61"/>
      <c r="K310" s="61"/>
      <c r="L310" s="61"/>
      <c r="M310" s="61"/>
      <c r="N310" s="61"/>
    </row>
    <row r="311" spans="1:14" ht="12.75">
      <c r="A311" s="61"/>
      <c r="B311" s="61"/>
      <c r="C311" s="61"/>
      <c r="D311" s="61"/>
      <c r="E311" s="61"/>
      <c r="F311" s="61"/>
      <c r="G311" s="61"/>
      <c r="H311" s="61"/>
      <c r="I311" s="61"/>
      <c r="J311" s="61"/>
      <c r="K311" s="61"/>
      <c r="L311" s="61"/>
      <c r="M311" s="61"/>
      <c r="N311" s="61"/>
    </row>
    <row r="312" spans="1:14" ht="12.75">
      <c r="A312" s="61"/>
      <c r="B312" s="61"/>
      <c r="C312" s="61"/>
      <c r="D312" s="61"/>
      <c r="E312" s="61"/>
      <c r="F312" s="61"/>
      <c r="G312" s="61"/>
      <c r="H312" s="61"/>
      <c r="I312" s="61"/>
      <c r="J312" s="61"/>
      <c r="K312" s="61"/>
      <c r="L312" s="61"/>
      <c r="M312" s="61"/>
      <c r="N312" s="61"/>
    </row>
    <row r="313" spans="1:14" ht="12.75">
      <c r="A313" s="61"/>
      <c r="B313" s="61"/>
      <c r="C313" s="61"/>
      <c r="D313" s="61"/>
      <c r="E313" s="61"/>
      <c r="F313" s="61"/>
      <c r="G313" s="61"/>
      <c r="H313" s="61"/>
      <c r="I313" s="61"/>
      <c r="J313" s="61"/>
      <c r="K313" s="61"/>
      <c r="L313" s="61"/>
      <c r="M313" s="61"/>
      <c r="N313" s="61"/>
    </row>
    <row r="314" spans="1:14" ht="12.75">
      <c r="A314" s="61"/>
      <c r="B314" s="61"/>
      <c r="C314" s="61"/>
      <c r="D314" s="61"/>
      <c r="E314" s="61"/>
      <c r="F314" s="61"/>
      <c r="G314" s="61"/>
      <c r="H314" s="61"/>
      <c r="I314" s="61"/>
      <c r="J314" s="61"/>
      <c r="K314" s="61"/>
      <c r="L314" s="61"/>
      <c r="M314" s="61"/>
      <c r="N314" s="61"/>
    </row>
    <row r="315" spans="1:14" ht="12.75">
      <c r="A315" s="61"/>
      <c r="B315" s="61"/>
      <c r="C315" s="61"/>
      <c r="D315" s="61"/>
      <c r="E315" s="61"/>
      <c r="F315" s="61"/>
      <c r="G315" s="61"/>
      <c r="H315" s="61"/>
      <c r="I315" s="61"/>
      <c r="J315" s="61"/>
      <c r="K315" s="61"/>
      <c r="L315" s="61"/>
      <c r="M315" s="61"/>
      <c r="N315" s="61"/>
    </row>
    <row r="316" spans="1:14" ht="12.75">
      <c r="A316" s="61"/>
      <c r="B316" s="61"/>
      <c r="C316" s="61"/>
      <c r="D316" s="61"/>
      <c r="E316" s="61"/>
      <c r="F316" s="61"/>
      <c r="G316" s="61"/>
      <c r="H316" s="61"/>
      <c r="I316" s="61"/>
      <c r="J316" s="61"/>
      <c r="K316" s="61"/>
      <c r="L316" s="61"/>
      <c r="M316" s="61"/>
      <c r="N316" s="61"/>
    </row>
    <row r="317" spans="1:14" ht="12.75">
      <c r="A317" s="61"/>
      <c r="B317" s="61"/>
      <c r="C317" s="61"/>
      <c r="D317" s="61"/>
      <c r="E317" s="61"/>
      <c r="F317" s="61"/>
      <c r="G317" s="61"/>
      <c r="H317" s="61"/>
      <c r="I317" s="61"/>
      <c r="J317" s="61"/>
      <c r="K317" s="61"/>
      <c r="L317" s="61"/>
      <c r="M317" s="61"/>
      <c r="N317" s="61"/>
    </row>
    <row r="318" spans="1:14" ht="12.75">
      <c r="A318" s="61"/>
      <c r="B318" s="61"/>
      <c r="C318" s="61"/>
      <c r="D318" s="61"/>
      <c r="E318" s="61"/>
      <c r="F318" s="61"/>
      <c r="G318" s="61"/>
      <c r="H318" s="61"/>
      <c r="I318" s="61"/>
      <c r="J318" s="61"/>
      <c r="K318" s="61"/>
      <c r="L318" s="61"/>
      <c r="M318" s="61"/>
      <c r="N318" s="61"/>
    </row>
    <row r="319" spans="1:14" ht="12.75">
      <c r="A319" s="61"/>
      <c r="B319" s="61"/>
      <c r="C319" s="61"/>
      <c r="D319" s="61"/>
      <c r="E319" s="61"/>
      <c r="F319" s="61"/>
      <c r="G319" s="61"/>
      <c r="H319" s="61"/>
      <c r="I319" s="61"/>
      <c r="J319" s="61"/>
      <c r="K319" s="61"/>
      <c r="L319" s="61"/>
      <c r="M319" s="61"/>
      <c r="N319" s="61"/>
    </row>
    <row r="320" spans="1:14" ht="12.75">
      <c r="A320" s="61"/>
      <c r="B320" s="61"/>
      <c r="C320" s="61"/>
      <c r="D320" s="61"/>
      <c r="E320" s="61"/>
      <c r="F320" s="61"/>
      <c r="G320" s="61"/>
      <c r="H320" s="61"/>
      <c r="I320" s="61"/>
      <c r="J320" s="61"/>
      <c r="K320" s="61"/>
      <c r="L320" s="61"/>
      <c r="M320" s="61"/>
      <c r="N320" s="61"/>
    </row>
    <row r="321" spans="1:14" ht="12.75">
      <c r="A321" s="61"/>
      <c r="B321" s="61"/>
      <c r="C321" s="61"/>
      <c r="D321" s="61"/>
      <c r="E321" s="61"/>
      <c r="F321" s="61"/>
      <c r="G321" s="61"/>
      <c r="H321" s="61"/>
      <c r="I321" s="61"/>
      <c r="J321" s="61"/>
      <c r="K321" s="61"/>
      <c r="L321" s="61"/>
      <c r="M321" s="61"/>
      <c r="N321" s="61"/>
    </row>
    <row r="322" spans="1:14" ht="12.75">
      <c r="A322" s="61"/>
      <c r="B322" s="61"/>
      <c r="C322" s="61"/>
      <c r="D322" s="61"/>
      <c r="E322" s="61"/>
      <c r="F322" s="61"/>
      <c r="G322" s="61"/>
      <c r="H322" s="61"/>
      <c r="I322" s="61"/>
      <c r="J322" s="61"/>
      <c r="K322" s="61"/>
      <c r="L322" s="61"/>
      <c r="M322" s="61"/>
      <c r="N322" s="61"/>
    </row>
    <row r="323" spans="1:14" ht="12.75">
      <c r="A323" s="61"/>
      <c r="B323" s="61"/>
      <c r="C323" s="61"/>
      <c r="D323" s="61"/>
      <c r="E323" s="61"/>
      <c r="F323" s="61"/>
      <c r="G323" s="61"/>
      <c r="H323" s="61"/>
      <c r="I323" s="61"/>
      <c r="J323" s="61"/>
      <c r="K323" s="61"/>
      <c r="L323" s="61"/>
      <c r="M323" s="61"/>
      <c r="N323" s="61"/>
    </row>
    <row r="324" spans="1:14" ht="12.75">
      <c r="A324" s="61"/>
      <c r="B324" s="61"/>
      <c r="C324" s="61"/>
      <c r="D324" s="61"/>
      <c r="E324" s="61"/>
      <c r="F324" s="61"/>
      <c r="G324" s="61"/>
      <c r="H324" s="61"/>
      <c r="I324" s="61"/>
      <c r="J324" s="61"/>
      <c r="K324" s="61"/>
      <c r="L324" s="61"/>
      <c r="M324" s="61"/>
      <c r="N324" s="61"/>
    </row>
    <row r="325" spans="1:14" ht="12.75">
      <c r="A325" s="61"/>
      <c r="B325" s="61"/>
      <c r="C325" s="61"/>
      <c r="D325" s="61"/>
      <c r="E325" s="61"/>
      <c r="F325" s="61"/>
      <c r="G325" s="61"/>
      <c r="H325" s="61"/>
      <c r="I325" s="61"/>
      <c r="J325" s="61"/>
      <c r="K325" s="61"/>
      <c r="L325" s="61"/>
      <c r="M325" s="61"/>
      <c r="N325" s="61"/>
    </row>
    <row r="326" spans="1:14" ht="12.75">
      <c r="A326" s="61"/>
      <c r="B326" s="61"/>
      <c r="C326" s="61"/>
      <c r="D326" s="61"/>
      <c r="E326" s="61"/>
      <c r="F326" s="61"/>
      <c r="G326" s="61"/>
      <c r="H326" s="61"/>
      <c r="I326" s="61"/>
      <c r="J326" s="61"/>
      <c r="K326" s="61"/>
      <c r="L326" s="61"/>
      <c r="M326" s="61"/>
      <c r="N326" s="61"/>
    </row>
    <row r="327" spans="1:14" ht="12.75">
      <c r="A327" s="61"/>
      <c r="B327" s="61"/>
      <c r="C327" s="61"/>
      <c r="D327" s="61"/>
      <c r="E327" s="61"/>
      <c r="F327" s="61"/>
      <c r="G327" s="61"/>
      <c r="H327" s="61"/>
      <c r="I327" s="61"/>
      <c r="J327" s="61"/>
      <c r="K327" s="61"/>
      <c r="L327" s="61"/>
      <c r="M327" s="61"/>
      <c r="N327" s="61"/>
    </row>
    <row r="328" spans="1:14" ht="12.75">
      <c r="A328" s="61"/>
      <c r="B328" s="61"/>
      <c r="C328" s="61"/>
      <c r="D328" s="61"/>
      <c r="E328" s="61"/>
      <c r="F328" s="61"/>
      <c r="G328" s="61"/>
      <c r="H328" s="61"/>
      <c r="I328" s="61"/>
      <c r="J328" s="61"/>
      <c r="K328" s="61"/>
      <c r="L328" s="61"/>
      <c r="M328" s="61"/>
      <c r="N328" s="61"/>
    </row>
    <row r="329" spans="1:14" ht="12.75">
      <c r="A329" s="61"/>
      <c r="B329" s="61"/>
      <c r="C329" s="61"/>
      <c r="D329" s="61"/>
      <c r="E329" s="61"/>
      <c r="F329" s="61"/>
      <c r="G329" s="61"/>
      <c r="H329" s="61"/>
      <c r="I329" s="61"/>
      <c r="J329" s="61"/>
      <c r="K329" s="61"/>
      <c r="L329" s="61"/>
      <c r="M329" s="61"/>
      <c r="N329" s="61"/>
    </row>
    <row r="330" spans="1:14" ht="12.75">
      <c r="A330" s="61"/>
      <c r="B330" s="61"/>
      <c r="C330" s="61"/>
      <c r="D330" s="61"/>
      <c r="E330" s="61"/>
      <c r="F330" s="61"/>
      <c r="G330" s="61"/>
      <c r="H330" s="61"/>
      <c r="I330" s="61"/>
      <c r="J330" s="61"/>
      <c r="K330" s="61"/>
      <c r="L330" s="61"/>
      <c r="M330" s="61"/>
      <c r="N330" s="61"/>
    </row>
    <row r="331" spans="1:14" ht="12.75">
      <c r="A331" s="61"/>
      <c r="B331" s="61"/>
      <c r="C331" s="61"/>
      <c r="D331" s="61"/>
      <c r="E331" s="61"/>
      <c r="F331" s="61"/>
      <c r="G331" s="61"/>
      <c r="H331" s="61"/>
      <c r="I331" s="61"/>
      <c r="J331" s="61"/>
      <c r="K331" s="61"/>
      <c r="L331" s="61"/>
      <c r="M331" s="61"/>
      <c r="N331" s="61"/>
    </row>
    <row r="332" spans="1:14" ht="12.75">
      <c r="A332" s="61"/>
      <c r="B332" s="61"/>
      <c r="C332" s="61"/>
      <c r="D332" s="61"/>
      <c r="E332" s="61"/>
      <c r="F332" s="61"/>
      <c r="G332" s="61"/>
      <c r="H332" s="61"/>
      <c r="I332" s="61"/>
      <c r="J332" s="61"/>
      <c r="K332" s="61"/>
      <c r="L332" s="61"/>
      <c r="M332" s="61"/>
      <c r="N332" s="61"/>
    </row>
    <row r="333" spans="1:14" ht="12.75">
      <c r="A333" s="61"/>
      <c r="B333" s="61"/>
      <c r="C333" s="61"/>
      <c r="D333" s="61"/>
      <c r="E333" s="61"/>
      <c r="F333" s="61"/>
      <c r="G333" s="61"/>
      <c r="H333" s="61"/>
      <c r="I333" s="61"/>
      <c r="J333" s="61"/>
      <c r="K333" s="61"/>
      <c r="L333" s="61"/>
      <c r="M333" s="61"/>
      <c r="N333" s="61"/>
    </row>
    <row r="334" spans="1:14" ht="12.75">
      <c r="A334" s="61"/>
      <c r="B334" s="61"/>
      <c r="C334" s="61"/>
      <c r="D334" s="61"/>
      <c r="E334" s="61"/>
      <c r="F334" s="61"/>
      <c r="G334" s="61"/>
      <c r="H334" s="61"/>
      <c r="I334" s="61"/>
      <c r="J334" s="61"/>
      <c r="K334" s="61"/>
      <c r="L334" s="61"/>
      <c r="M334" s="61"/>
      <c r="N334" s="61"/>
    </row>
    <row r="335" spans="1:14" ht="12.75">
      <c r="A335" s="61"/>
      <c r="B335" s="61"/>
      <c r="C335" s="61"/>
      <c r="D335" s="61"/>
      <c r="E335" s="61"/>
      <c r="F335" s="61"/>
      <c r="G335" s="61"/>
      <c r="H335" s="61"/>
      <c r="I335" s="61"/>
      <c r="J335" s="61"/>
      <c r="K335" s="61"/>
      <c r="L335" s="61"/>
      <c r="M335" s="61"/>
      <c r="N335" s="61"/>
    </row>
    <row r="336" spans="1:14" ht="12.75">
      <c r="A336" s="61"/>
      <c r="B336" s="61"/>
      <c r="C336" s="61"/>
      <c r="D336" s="61"/>
      <c r="E336" s="61"/>
      <c r="F336" s="61"/>
      <c r="G336" s="61"/>
      <c r="H336" s="61"/>
      <c r="I336" s="61"/>
      <c r="J336" s="61"/>
      <c r="K336" s="61"/>
      <c r="L336" s="61"/>
      <c r="M336" s="61"/>
      <c r="N336" s="61"/>
    </row>
    <row r="337" spans="1:14" ht="12.75">
      <c r="A337" s="61"/>
      <c r="B337" s="61"/>
      <c r="C337" s="61"/>
      <c r="D337" s="61"/>
      <c r="E337" s="61"/>
      <c r="F337" s="61"/>
      <c r="G337" s="61"/>
      <c r="H337" s="61"/>
      <c r="I337" s="61"/>
      <c r="J337" s="61"/>
      <c r="K337" s="61"/>
      <c r="L337" s="61"/>
      <c r="M337" s="61"/>
      <c r="N337" s="61"/>
    </row>
    <row r="338" spans="1:14" ht="12.75">
      <c r="A338" s="61"/>
      <c r="B338" s="61"/>
      <c r="C338" s="61"/>
      <c r="D338" s="61"/>
      <c r="E338" s="61"/>
      <c r="F338" s="61"/>
      <c r="G338" s="61"/>
      <c r="H338" s="61"/>
      <c r="I338" s="61"/>
      <c r="J338" s="61"/>
      <c r="K338" s="61"/>
      <c r="L338" s="61"/>
      <c r="M338" s="61"/>
      <c r="N338" s="61"/>
    </row>
    <row r="339" spans="1:14" ht="12.75">
      <c r="A339" s="61"/>
      <c r="B339" s="61"/>
      <c r="C339" s="61"/>
      <c r="D339" s="61"/>
      <c r="E339" s="61"/>
      <c r="F339" s="61"/>
      <c r="G339" s="61"/>
      <c r="H339" s="61"/>
      <c r="I339" s="61"/>
      <c r="J339" s="61"/>
      <c r="K339" s="61"/>
      <c r="L339" s="61"/>
      <c r="M339" s="61"/>
      <c r="N339" s="61"/>
    </row>
    <row r="340" spans="1:14" ht="12.75">
      <c r="A340" s="61"/>
      <c r="B340" s="61"/>
      <c r="C340" s="61"/>
      <c r="D340" s="61"/>
      <c r="E340" s="61"/>
      <c r="F340" s="61"/>
      <c r="G340" s="61"/>
      <c r="H340" s="61"/>
      <c r="I340" s="61"/>
      <c r="J340" s="61"/>
      <c r="K340" s="61"/>
      <c r="L340" s="61"/>
      <c r="M340" s="61"/>
      <c r="N340" s="61"/>
    </row>
    <row r="341" spans="1:14" ht="12.75">
      <c r="A341" s="61"/>
      <c r="B341" s="61"/>
      <c r="C341" s="61"/>
      <c r="D341" s="61"/>
      <c r="E341" s="61"/>
      <c r="F341" s="61"/>
      <c r="G341" s="61"/>
      <c r="H341" s="61"/>
      <c r="I341" s="61"/>
      <c r="J341" s="61"/>
      <c r="K341" s="61"/>
      <c r="L341" s="61"/>
      <c r="M341" s="61"/>
      <c r="N341" s="61"/>
    </row>
    <row r="342" spans="1:14" ht="12.75">
      <c r="A342" s="61"/>
      <c r="B342" s="61"/>
      <c r="C342" s="61"/>
      <c r="D342" s="61"/>
      <c r="E342" s="61"/>
      <c r="F342" s="61"/>
      <c r="G342" s="61"/>
      <c r="H342" s="61"/>
      <c r="I342" s="61"/>
      <c r="J342" s="61"/>
      <c r="K342" s="61"/>
      <c r="L342" s="61"/>
      <c r="M342" s="61"/>
      <c r="N342" s="61"/>
    </row>
    <row r="343" spans="1:14" ht="12.75">
      <c r="A343" s="61"/>
      <c r="B343" s="61"/>
      <c r="C343" s="61"/>
      <c r="D343" s="61"/>
      <c r="E343" s="61"/>
      <c r="F343" s="61"/>
      <c r="G343" s="61"/>
      <c r="H343" s="61"/>
      <c r="I343" s="61"/>
      <c r="J343" s="61"/>
      <c r="K343" s="61"/>
      <c r="L343" s="61"/>
      <c r="M343" s="61"/>
      <c r="N343" s="61"/>
    </row>
    <row r="344" spans="1:14" ht="12.75">
      <c r="A344" s="61"/>
      <c r="B344" s="61"/>
      <c r="C344" s="61"/>
      <c r="D344" s="61"/>
      <c r="E344" s="61"/>
      <c r="F344" s="61"/>
      <c r="G344" s="61"/>
      <c r="H344" s="61"/>
      <c r="I344" s="61"/>
      <c r="J344" s="61"/>
      <c r="K344" s="61"/>
      <c r="L344" s="61"/>
      <c r="M344" s="61"/>
      <c r="N344" s="61"/>
    </row>
    <row r="345" spans="1:14" ht="12.75">
      <c r="A345" s="61"/>
      <c r="B345" s="61"/>
      <c r="C345" s="61"/>
      <c r="D345" s="61"/>
      <c r="E345" s="61"/>
      <c r="F345" s="61"/>
      <c r="G345" s="61"/>
      <c r="H345" s="61"/>
      <c r="I345" s="61"/>
      <c r="J345" s="61"/>
      <c r="K345" s="61"/>
      <c r="L345" s="61"/>
      <c r="M345" s="61"/>
      <c r="N345" s="61"/>
    </row>
    <row r="346" spans="1:14" ht="12.75">
      <c r="A346" s="61"/>
      <c r="B346" s="61"/>
      <c r="C346" s="61"/>
      <c r="D346" s="61"/>
      <c r="E346" s="61"/>
      <c r="F346" s="61"/>
      <c r="G346" s="61"/>
      <c r="H346" s="61"/>
      <c r="I346" s="61"/>
      <c r="J346" s="61"/>
      <c r="K346" s="61"/>
      <c r="L346" s="61"/>
      <c r="M346" s="61"/>
      <c r="N346" s="61"/>
    </row>
    <row r="347" spans="1:14" ht="12.75">
      <c r="A347" s="61"/>
      <c r="B347" s="61"/>
      <c r="C347" s="61"/>
      <c r="D347" s="61"/>
      <c r="E347" s="61"/>
      <c r="F347" s="61"/>
      <c r="G347" s="61"/>
      <c r="H347" s="61"/>
      <c r="I347" s="61"/>
      <c r="J347" s="61"/>
      <c r="K347" s="61"/>
      <c r="L347" s="61"/>
      <c r="M347" s="61"/>
      <c r="N347" s="61"/>
    </row>
    <row r="348" spans="1:14" ht="12.75">
      <c r="A348" s="61"/>
      <c r="B348" s="61"/>
      <c r="C348" s="61"/>
      <c r="D348" s="61"/>
      <c r="E348" s="61"/>
      <c r="F348" s="61"/>
      <c r="G348" s="61"/>
      <c r="H348" s="61"/>
      <c r="I348" s="61"/>
      <c r="J348" s="61"/>
      <c r="K348" s="61"/>
      <c r="L348" s="61"/>
      <c r="M348" s="61"/>
      <c r="N348" s="61"/>
    </row>
    <row r="349" spans="1:14" ht="12.75">
      <c r="A349" s="61"/>
      <c r="B349" s="61"/>
      <c r="C349" s="61"/>
      <c r="D349" s="61"/>
      <c r="E349" s="61"/>
      <c r="F349" s="61"/>
      <c r="G349" s="61"/>
      <c r="H349" s="61"/>
      <c r="I349" s="61"/>
      <c r="J349" s="61"/>
      <c r="K349" s="61"/>
      <c r="L349" s="61"/>
      <c r="M349" s="61"/>
      <c r="N349" s="61"/>
    </row>
    <row r="350" spans="1:14" ht="12.75">
      <c r="A350" s="61"/>
      <c r="B350" s="61"/>
      <c r="C350" s="61"/>
      <c r="D350" s="61"/>
      <c r="E350" s="61"/>
      <c r="F350" s="61"/>
      <c r="G350" s="61"/>
      <c r="H350" s="61"/>
      <c r="I350" s="61"/>
      <c r="J350" s="61"/>
      <c r="K350" s="61"/>
      <c r="L350" s="61"/>
      <c r="M350" s="61"/>
      <c r="N350" s="61"/>
    </row>
    <row r="351" spans="1:14" ht="12.75">
      <c r="A351" s="61"/>
      <c r="B351" s="61"/>
      <c r="C351" s="61"/>
      <c r="D351" s="61"/>
      <c r="E351" s="61"/>
      <c r="F351" s="61"/>
      <c r="G351" s="61"/>
      <c r="H351" s="61"/>
      <c r="I351" s="61"/>
      <c r="J351" s="61"/>
      <c r="K351" s="61"/>
      <c r="L351" s="61"/>
      <c r="M351" s="61"/>
      <c r="N351" s="61"/>
    </row>
    <row r="352" spans="1:14" ht="12.75">
      <c r="A352" s="61"/>
      <c r="B352" s="61"/>
      <c r="C352" s="61"/>
      <c r="D352" s="61"/>
      <c r="E352" s="61"/>
      <c r="F352" s="61"/>
      <c r="G352" s="61"/>
      <c r="H352" s="61"/>
      <c r="I352" s="61"/>
      <c r="J352" s="61"/>
      <c r="K352" s="61"/>
      <c r="L352" s="61"/>
      <c r="M352" s="61"/>
      <c r="N352" s="61"/>
    </row>
    <row r="353" spans="1:14" ht="12.75">
      <c r="A353" s="61"/>
      <c r="B353" s="61"/>
      <c r="C353" s="61"/>
      <c r="D353" s="61"/>
      <c r="E353" s="61"/>
      <c r="F353" s="61"/>
      <c r="G353" s="61"/>
      <c r="H353" s="61"/>
      <c r="I353" s="61"/>
      <c r="J353" s="61"/>
      <c r="K353" s="61"/>
      <c r="L353" s="61"/>
      <c r="M353" s="61"/>
      <c r="N353" s="61"/>
    </row>
    <row r="354" spans="1:14" ht="12.75">
      <c r="A354" s="61"/>
      <c r="B354" s="61"/>
      <c r="C354" s="61"/>
      <c r="D354" s="61"/>
      <c r="E354" s="61"/>
      <c r="F354" s="61"/>
      <c r="G354" s="61"/>
      <c r="H354" s="61"/>
      <c r="I354" s="61"/>
      <c r="J354" s="61"/>
      <c r="K354" s="61"/>
      <c r="L354" s="61"/>
      <c r="M354" s="61"/>
      <c r="N354" s="61"/>
    </row>
    <row r="355" spans="1:14" ht="12.75">
      <c r="A355" s="61"/>
      <c r="B355" s="61"/>
      <c r="C355" s="61"/>
      <c r="D355" s="61"/>
      <c r="E355" s="61"/>
      <c r="F355" s="61"/>
      <c r="G355" s="61"/>
      <c r="H355" s="61"/>
      <c r="I355" s="61"/>
      <c r="J355" s="61"/>
      <c r="K355" s="61"/>
      <c r="L355" s="61"/>
      <c r="M355" s="61"/>
      <c r="N355" s="61"/>
    </row>
    <row r="356" spans="1:14" ht="12.75">
      <c r="A356" s="61"/>
      <c r="B356" s="61"/>
      <c r="C356" s="61"/>
      <c r="D356" s="61"/>
      <c r="E356" s="61"/>
      <c r="F356" s="61"/>
      <c r="G356" s="61"/>
      <c r="H356" s="61"/>
      <c r="I356" s="61"/>
      <c r="J356" s="61"/>
      <c r="K356" s="61"/>
      <c r="L356" s="61"/>
      <c r="M356" s="61"/>
      <c r="N356" s="61"/>
    </row>
    <row r="357" spans="1:14" ht="12.75">
      <c r="A357" s="61"/>
      <c r="B357" s="61"/>
      <c r="C357" s="61"/>
      <c r="D357" s="61"/>
      <c r="E357" s="61"/>
      <c r="F357" s="61"/>
      <c r="G357" s="61"/>
      <c r="H357" s="61"/>
      <c r="I357" s="61"/>
      <c r="J357" s="61"/>
      <c r="K357" s="61"/>
      <c r="L357" s="61"/>
      <c r="M357" s="61"/>
      <c r="N357" s="61"/>
    </row>
    <row r="358" spans="1:14" ht="12.75">
      <c r="A358" s="61"/>
      <c r="B358" s="61"/>
      <c r="C358" s="61"/>
      <c r="D358" s="61"/>
      <c r="E358" s="61"/>
      <c r="F358" s="61"/>
      <c r="G358" s="61"/>
      <c r="H358" s="61"/>
      <c r="I358" s="61"/>
      <c r="J358" s="61"/>
      <c r="K358" s="61"/>
      <c r="L358" s="61"/>
      <c r="M358" s="61"/>
      <c r="N358" s="61"/>
    </row>
    <row r="359" spans="1:14" ht="12.75">
      <c r="A359" s="61"/>
      <c r="B359" s="61"/>
      <c r="C359" s="61"/>
      <c r="D359" s="61"/>
      <c r="E359" s="61"/>
      <c r="F359" s="61"/>
      <c r="G359" s="61"/>
      <c r="H359" s="61"/>
      <c r="I359" s="61"/>
      <c r="J359" s="61"/>
      <c r="K359" s="61"/>
      <c r="L359" s="61"/>
      <c r="M359" s="61"/>
      <c r="N359" s="61"/>
    </row>
    <row r="360" spans="1:14" ht="12.75">
      <c r="A360" s="61"/>
      <c r="B360" s="61"/>
      <c r="C360" s="61"/>
      <c r="D360" s="61"/>
      <c r="E360" s="61"/>
      <c r="F360" s="61"/>
      <c r="G360" s="61"/>
      <c r="H360" s="61"/>
      <c r="I360" s="61"/>
      <c r="J360" s="61"/>
      <c r="K360" s="61"/>
      <c r="L360" s="61"/>
      <c r="M360" s="61"/>
      <c r="N360" s="61"/>
    </row>
    <row r="361" spans="1:14" ht="12.75">
      <c r="A361" s="61"/>
      <c r="B361" s="61"/>
      <c r="C361" s="61"/>
      <c r="D361" s="61"/>
      <c r="E361" s="61"/>
      <c r="F361" s="61"/>
      <c r="G361" s="61"/>
      <c r="H361" s="61"/>
      <c r="I361" s="61"/>
      <c r="J361" s="61"/>
      <c r="K361" s="61"/>
      <c r="L361" s="61"/>
      <c r="M361" s="61"/>
      <c r="N361" s="61"/>
    </row>
    <row r="362" spans="1:14" ht="12.75">
      <c r="A362" s="61"/>
      <c r="B362" s="61"/>
      <c r="C362" s="61"/>
      <c r="D362" s="61"/>
      <c r="E362" s="61"/>
      <c r="F362" s="61"/>
      <c r="G362" s="61"/>
      <c r="H362" s="61"/>
      <c r="I362" s="61"/>
      <c r="J362" s="61"/>
      <c r="K362" s="61"/>
      <c r="L362" s="61"/>
      <c r="M362" s="61"/>
      <c r="N362" s="61"/>
    </row>
    <row r="363" spans="1:14" ht="12.75">
      <c r="A363" s="61"/>
      <c r="B363" s="61"/>
      <c r="C363" s="61"/>
      <c r="D363" s="61"/>
      <c r="E363" s="61"/>
      <c r="F363" s="61"/>
      <c r="G363" s="61"/>
      <c r="H363" s="61"/>
      <c r="I363" s="61"/>
      <c r="J363" s="61"/>
      <c r="K363" s="61"/>
      <c r="L363" s="61"/>
      <c r="M363" s="61"/>
      <c r="N363" s="61"/>
    </row>
    <row r="364" spans="1:14" ht="12.75">
      <c r="A364" s="61"/>
      <c r="B364" s="61"/>
      <c r="C364" s="61"/>
      <c r="D364" s="61"/>
      <c r="E364" s="61"/>
      <c r="F364" s="61"/>
      <c r="G364" s="61"/>
      <c r="H364" s="61"/>
      <c r="I364" s="61"/>
      <c r="J364" s="61"/>
      <c r="K364" s="61"/>
      <c r="L364" s="61"/>
      <c r="M364" s="61"/>
      <c r="N364" s="61"/>
    </row>
    <row r="365" spans="1:14" ht="12.75">
      <c r="A365" s="61"/>
      <c r="B365" s="61"/>
      <c r="C365" s="61"/>
      <c r="D365" s="61"/>
      <c r="E365" s="61"/>
      <c r="F365" s="61"/>
      <c r="G365" s="61"/>
      <c r="H365" s="61"/>
      <c r="I365" s="61"/>
      <c r="J365" s="61"/>
      <c r="K365" s="61"/>
      <c r="L365" s="61"/>
      <c r="M365" s="61"/>
      <c r="N365" s="61"/>
    </row>
    <row r="366" spans="1:14" ht="12.75">
      <c r="A366" s="61"/>
      <c r="B366" s="61"/>
      <c r="C366" s="61"/>
      <c r="D366" s="61"/>
      <c r="E366" s="61"/>
      <c r="F366" s="61"/>
      <c r="G366" s="61"/>
      <c r="H366" s="61"/>
      <c r="I366" s="61"/>
      <c r="J366" s="61"/>
      <c r="K366" s="61"/>
      <c r="L366" s="61"/>
      <c r="M366" s="61"/>
      <c r="N366" s="61"/>
    </row>
    <row r="367" spans="1:14" ht="12.75">
      <c r="A367" s="61"/>
      <c r="B367" s="61"/>
      <c r="C367" s="61"/>
      <c r="D367" s="61"/>
      <c r="E367" s="61"/>
      <c r="F367" s="61"/>
      <c r="G367" s="61"/>
      <c r="H367" s="61"/>
      <c r="I367" s="61"/>
      <c r="J367" s="61"/>
      <c r="K367" s="61"/>
      <c r="L367" s="61"/>
      <c r="M367" s="61"/>
      <c r="N367" s="61"/>
    </row>
    <row r="368" spans="1:14" ht="12.75">
      <c r="A368" s="61"/>
      <c r="B368" s="61"/>
      <c r="C368" s="61"/>
      <c r="D368" s="61"/>
      <c r="E368" s="61"/>
      <c r="F368" s="61"/>
      <c r="G368" s="61"/>
      <c r="H368" s="61"/>
      <c r="I368" s="61"/>
      <c r="J368" s="61"/>
      <c r="K368" s="61"/>
      <c r="L368" s="61"/>
      <c r="M368" s="61"/>
      <c r="N368" s="61"/>
    </row>
    <row r="369" spans="1:14" ht="12.75">
      <c r="A369" s="61"/>
      <c r="B369" s="61"/>
      <c r="C369" s="61"/>
      <c r="D369" s="61"/>
      <c r="E369" s="61"/>
      <c r="F369" s="61"/>
      <c r="G369" s="61"/>
      <c r="H369" s="61"/>
      <c r="I369" s="61"/>
      <c r="J369" s="61"/>
      <c r="K369" s="61"/>
      <c r="L369" s="61"/>
      <c r="M369" s="61"/>
      <c r="N369" s="61"/>
    </row>
    <row r="370" spans="1:14" ht="12.75">
      <c r="A370" s="61"/>
      <c r="B370" s="61"/>
      <c r="C370" s="61"/>
      <c r="D370" s="61"/>
      <c r="E370" s="61"/>
      <c r="F370" s="61"/>
      <c r="G370" s="61"/>
      <c r="H370" s="61"/>
      <c r="I370" s="61"/>
      <c r="J370" s="61"/>
      <c r="K370" s="61"/>
      <c r="L370" s="61"/>
      <c r="M370" s="61"/>
      <c r="N370" s="61"/>
    </row>
    <row r="371" spans="1:14" ht="12.75">
      <c r="A371" s="61"/>
      <c r="B371" s="61"/>
      <c r="C371" s="61"/>
      <c r="D371" s="61"/>
      <c r="E371" s="61"/>
      <c r="F371" s="61"/>
      <c r="G371" s="61"/>
      <c r="H371" s="61"/>
      <c r="I371" s="61"/>
      <c r="J371" s="61"/>
      <c r="K371" s="61"/>
      <c r="L371" s="61"/>
      <c r="M371" s="61"/>
      <c r="N371" s="61"/>
    </row>
    <row r="372" spans="1:14" ht="12.75">
      <c r="A372" s="61"/>
      <c r="B372" s="61"/>
      <c r="C372" s="61"/>
      <c r="D372" s="61"/>
      <c r="E372" s="61"/>
      <c r="F372" s="61"/>
      <c r="G372" s="61"/>
      <c r="H372" s="61"/>
      <c r="I372" s="61"/>
      <c r="J372" s="61"/>
      <c r="K372" s="61"/>
      <c r="L372" s="61"/>
      <c r="M372" s="61"/>
      <c r="N372" s="61"/>
    </row>
    <row r="373" spans="1:14" ht="12.75">
      <c r="A373" s="61"/>
      <c r="B373" s="61"/>
      <c r="C373" s="61"/>
      <c r="D373" s="61"/>
      <c r="E373" s="61"/>
      <c r="F373" s="61"/>
      <c r="G373" s="61"/>
      <c r="H373" s="61"/>
      <c r="I373" s="61"/>
      <c r="J373" s="61"/>
      <c r="K373" s="61"/>
      <c r="L373" s="61"/>
      <c r="M373" s="61"/>
      <c r="N373" s="61"/>
    </row>
    <row r="374" spans="1:14" ht="12.75">
      <c r="A374" s="61"/>
      <c r="B374" s="61"/>
      <c r="C374" s="61"/>
      <c r="D374" s="61"/>
      <c r="E374" s="61"/>
      <c r="F374" s="61"/>
      <c r="G374" s="61"/>
      <c r="H374" s="61"/>
      <c r="I374" s="61"/>
      <c r="J374" s="61"/>
      <c r="K374" s="61"/>
      <c r="L374" s="61"/>
      <c r="M374" s="61"/>
      <c r="N374" s="61"/>
    </row>
    <row r="375" spans="1:14" ht="12.75">
      <c r="A375" s="61"/>
      <c r="B375" s="61"/>
      <c r="C375" s="61"/>
      <c r="D375" s="61"/>
      <c r="E375" s="61"/>
      <c r="F375" s="61"/>
      <c r="G375" s="61"/>
      <c r="H375" s="61"/>
      <c r="I375" s="61"/>
      <c r="J375" s="61"/>
      <c r="K375" s="61"/>
      <c r="L375" s="61"/>
      <c r="M375" s="61"/>
      <c r="N375" s="61"/>
    </row>
    <row r="376" spans="1:14" ht="12.75">
      <c r="A376" s="61"/>
      <c r="B376" s="61"/>
      <c r="C376" s="61"/>
      <c r="D376" s="61"/>
      <c r="E376" s="61"/>
      <c r="F376" s="61"/>
      <c r="G376" s="61"/>
      <c r="H376" s="61"/>
      <c r="I376" s="61"/>
      <c r="J376" s="61"/>
      <c r="K376" s="61"/>
      <c r="L376" s="61"/>
      <c r="M376" s="61"/>
      <c r="N376" s="61"/>
    </row>
    <row r="377" spans="1:14" ht="12.75">
      <c r="A377" s="61"/>
      <c r="B377" s="61"/>
      <c r="C377" s="61"/>
      <c r="D377" s="61"/>
      <c r="E377" s="61"/>
      <c r="F377" s="61"/>
      <c r="G377" s="61"/>
      <c r="H377" s="61"/>
      <c r="I377" s="61"/>
      <c r="J377" s="61"/>
      <c r="K377" s="61"/>
      <c r="L377" s="61"/>
      <c r="M377" s="61"/>
      <c r="N377" s="61"/>
    </row>
    <row r="378" spans="1:14" ht="12.75">
      <c r="A378" s="61"/>
      <c r="B378" s="61"/>
      <c r="C378" s="61"/>
      <c r="D378" s="61"/>
      <c r="E378" s="61"/>
      <c r="F378" s="61"/>
      <c r="G378" s="61"/>
      <c r="H378" s="61"/>
      <c r="I378" s="61"/>
      <c r="J378" s="61"/>
      <c r="K378" s="61"/>
      <c r="L378" s="61"/>
      <c r="M378" s="61"/>
      <c r="N378" s="61"/>
    </row>
    <row r="379" spans="1:14" ht="12.75">
      <c r="A379" s="61"/>
      <c r="B379" s="61"/>
      <c r="C379" s="61"/>
      <c r="D379" s="61"/>
      <c r="E379" s="61"/>
      <c r="F379" s="61"/>
      <c r="G379" s="61"/>
      <c r="H379" s="61"/>
      <c r="I379" s="61"/>
      <c r="J379" s="61"/>
      <c r="K379" s="61"/>
      <c r="L379" s="61"/>
      <c r="M379" s="61"/>
      <c r="N379" s="61"/>
    </row>
    <row r="380" spans="1:14" ht="12.75">
      <c r="A380" s="61"/>
      <c r="B380" s="61"/>
      <c r="C380" s="61"/>
      <c r="D380" s="61"/>
      <c r="E380" s="61"/>
      <c r="F380" s="61"/>
      <c r="G380" s="61"/>
      <c r="H380" s="61"/>
      <c r="I380" s="61"/>
      <c r="J380" s="61"/>
      <c r="K380" s="61"/>
      <c r="L380" s="61"/>
      <c r="M380" s="61"/>
      <c r="N380" s="61"/>
    </row>
    <row r="381" spans="1:14" ht="12.75">
      <c r="A381" s="61"/>
      <c r="B381" s="61"/>
      <c r="C381" s="61"/>
      <c r="D381" s="61"/>
      <c r="E381" s="61"/>
      <c r="F381" s="61"/>
      <c r="G381" s="61"/>
      <c r="H381" s="61"/>
      <c r="I381" s="61"/>
      <c r="J381" s="61"/>
      <c r="K381" s="61"/>
      <c r="L381" s="61"/>
      <c r="M381" s="61"/>
      <c r="N381" s="61"/>
    </row>
    <row r="382" spans="1:14" ht="12.75">
      <c r="A382" s="61"/>
      <c r="B382" s="61"/>
      <c r="C382" s="61"/>
      <c r="D382" s="61"/>
      <c r="E382" s="61"/>
      <c r="F382" s="61"/>
      <c r="G382" s="61"/>
      <c r="H382" s="61"/>
      <c r="I382" s="61"/>
      <c r="J382" s="61"/>
      <c r="K382" s="61"/>
      <c r="L382" s="61"/>
      <c r="M382" s="61"/>
      <c r="N382" s="61"/>
    </row>
    <row r="383" spans="1:14" ht="12.75">
      <c r="A383" s="61"/>
      <c r="B383" s="61"/>
      <c r="C383" s="61"/>
      <c r="D383" s="61"/>
      <c r="E383" s="61"/>
      <c r="F383" s="61"/>
      <c r="G383" s="61"/>
      <c r="H383" s="61"/>
      <c r="I383" s="61"/>
      <c r="J383" s="61"/>
      <c r="K383" s="61"/>
      <c r="L383" s="61"/>
      <c r="M383" s="61"/>
      <c r="N383" s="61"/>
    </row>
    <row r="384" spans="1:14" ht="12.75">
      <c r="A384" s="61"/>
      <c r="B384" s="61"/>
      <c r="C384" s="61"/>
      <c r="D384" s="61"/>
      <c r="E384" s="61"/>
      <c r="F384" s="61"/>
      <c r="G384" s="61"/>
      <c r="H384" s="61"/>
      <c r="I384" s="61"/>
      <c r="J384" s="61"/>
      <c r="K384" s="61"/>
      <c r="L384" s="61"/>
      <c r="M384" s="61"/>
      <c r="N384" s="61"/>
    </row>
    <row r="385" spans="1:14" ht="12.75">
      <c r="A385" s="61"/>
      <c r="B385" s="61"/>
      <c r="C385" s="61"/>
      <c r="D385" s="61"/>
      <c r="E385" s="61"/>
      <c r="F385" s="61"/>
      <c r="G385" s="61"/>
      <c r="H385" s="61"/>
      <c r="I385" s="61"/>
      <c r="J385" s="61"/>
      <c r="K385" s="61"/>
      <c r="L385" s="61"/>
      <c r="M385" s="61"/>
      <c r="N385" s="61"/>
    </row>
    <row r="386" spans="1:14" ht="12.75">
      <c r="A386" s="61"/>
      <c r="B386" s="61"/>
      <c r="C386" s="61"/>
      <c r="D386" s="61"/>
      <c r="E386" s="61"/>
      <c r="F386" s="61"/>
      <c r="G386" s="61"/>
      <c r="H386" s="61"/>
      <c r="I386" s="61"/>
      <c r="J386" s="61"/>
      <c r="K386" s="61"/>
      <c r="L386" s="61"/>
      <c r="M386" s="61"/>
      <c r="N386" s="61"/>
    </row>
    <row r="387" spans="1:14" ht="12.75">
      <c r="A387" s="61"/>
      <c r="B387" s="61"/>
      <c r="C387" s="61"/>
      <c r="D387" s="61"/>
      <c r="E387" s="61"/>
      <c r="F387" s="61"/>
      <c r="G387" s="61"/>
      <c r="H387" s="61"/>
      <c r="I387" s="61"/>
      <c r="J387" s="61"/>
      <c r="K387" s="61"/>
      <c r="L387" s="61"/>
      <c r="M387" s="61"/>
      <c r="N387" s="61"/>
    </row>
    <row r="388" spans="1:14" ht="12.75">
      <c r="A388" s="61"/>
      <c r="B388" s="61"/>
      <c r="C388" s="61"/>
      <c r="D388" s="61"/>
      <c r="E388" s="61"/>
      <c r="F388" s="61"/>
      <c r="G388" s="61"/>
      <c r="H388" s="61"/>
      <c r="I388" s="61"/>
      <c r="J388" s="61"/>
      <c r="K388" s="61"/>
      <c r="L388" s="61"/>
      <c r="M388" s="61"/>
      <c r="N388" s="61"/>
    </row>
    <row r="389" spans="1:14" ht="12.75">
      <c r="A389" s="61"/>
      <c r="B389" s="61"/>
      <c r="C389" s="61"/>
      <c r="D389" s="61"/>
      <c r="E389" s="61"/>
      <c r="F389" s="61"/>
      <c r="G389" s="61"/>
      <c r="H389" s="61"/>
      <c r="I389" s="61"/>
      <c r="J389" s="61"/>
      <c r="K389" s="61"/>
      <c r="L389" s="61"/>
      <c r="M389" s="61"/>
      <c r="N389" s="61"/>
    </row>
    <row r="390" spans="1:14" ht="12.75">
      <c r="A390" s="61"/>
      <c r="B390" s="61"/>
      <c r="C390" s="61"/>
      <c r="D390" s="61"/>
      <c r="E390" s="61"/>
      <c r="F390" s="61"/>
      <c r="G390" s="61"/>
      <c r="H390" s="61"/>
      <c r="I390" s="61"/>
      <c r="J390" s="61"/>
      <c r="K390" s="61"/>
      <c r="L390" s="61"/>
      <c r="M390" s="61"/>
      <c r="N390" s="61"/>
    </row>
    <row r="391" spans="1:14" ht="12.75">
      <c r="A391" s="61"/>
      <c r="B391" s="61"/>
      <c r="C391" s="61"/>
      <c r="D391" s="61"/>
      <c r="E391" s="61"/>
      <c r="F391" s="61"/>
      <c r="G391" s="61"/>
      <c r="H391" s="61"/>
      <c r="I391" s="61"/>
      <c r="J391" s="61"/>
      <c r="K391" s="61"/>
      <c r="L391" s="61"/>
      <c r="M391" s="61"/>
      <c r="N391" s="61"/>
    </row>
    <row r="392" spans="1:14" ht="12.75">
      <c r="A392" s="61"/>
      <c r="B392" s="61"/>
      <c r="C392" s="61"/>
      <c r="D392" s="61"/>
      <c r="E392" s="61"/>
      <c r="F392" s="61"/>
      <c r="G392" s="61"/>
      <c r="H392" s="61"/>
      <c r="I392" s="61"/>
      <c r="J392" s="61"/>
      <c r="K392" s="61"/>
      <c r="L392" s="61"/>
      <c r="M392" s="61"/>
      <c r="N392" s="61"/>
    </row>
    <row r="393" spans="1:14" ht="12.75">
      <c r="A393" s="61"/>
      <c r="B393" s="61"/>
      <c r="C393" s="61"/>
      <c r="D393" s="61"/>
      <c r="E393" s="61"/>
      <c r="F393" s="61"/>
      <c r="G393" s="61"/>
      <c r="H393" s="61"/>
      <c r="I393" s="61"/>
      <c r="J393" s="61"/>
      <c r="K393" s="61"/>
      <c r="L393" s="61"/>
      <c r="M393" s="61"/>
      <c r="N393" s="61"/>
    </row>
    <row r="394" spans="1:14" ht="12.75">
      <c r="A394" s="61"/>
      <c r="B394" s="61"/>
      <c r="C394" s="61"/>
      <c r="D394" s="61"/>
      <c r="E394" s="61"/>
      <c r="F394" s="61"/>
      <c r="G394" s="61"/>
      <c r="H394" s="61"/>
      <c r="I394" s="61"/>
      <c r="J394" s="61"/>
      <c r="K394" s="61"/>
      <c r="L394" s="61"/>
      <c r="M394" s="61"/>
      <c r="N394" s="61"/>
    </row>
    <row r="395" spans="1:14" ht="12.75">
      <c r="A395" s="61"/>
      <c r="B395" s="61"/>
      <c r="C395" s="61"/>
      <c r="D395" s="61"/>
      <c r="E395" s="61"/>
      <c r="F395" s="61"/>
      <c r="G395" s="61"/>
      <c r="H395" s="61"/>
      <c r="I395" s="61"/>
      <c r="J395" s="61"/>
      <c r="K395" s="61"/>
      <c r="L395" s="61"/>
      <c r="M395" s="61"/>
      <c r="N395" s="61"/>
    </row>
    <row r="396" spans="1:14" ht="12.75">
      <c r="A396" s="61"/>
      <c r="B396" s="61"/>
      <c r="C396" s="61"/>
      <c r="D396" s="61"/>
      <c r="E396" s="61"/>
      <c r="F396" s="61"/>
      <c r="G396" s="61"/>
      <c r="H396" s="61"/>
      <c r="I396" s="61"/>
      <c r="J396" s="61"/>
      <c r="K396" s="61"/>
      <c r="L396" s="61"/>
      <c r="M396" s="61"/>
      <c r="N396" s="61"/>
    </row>
    <row r="397" spans="1:14" ht="12.75">
      <c r="A397" s="61"/>
      <c r="B397" s="61"/>
      <c r="C397" s="61"/>
      <c r="D397" s="61"/>
      <c r="E397" s="61"/>
      <c r="F397" s="61"/>
      <c r="G397" s="61"/>
      <c r="H397" s="61"/>
      <c r="I397" s="61"/>
      <c r="J397" s="61"/>
      <c r="K397" s="61"/>
      <c r="L397" s="61"/>
      <c r="M397" s="61"/>
      <c r="N397" s="61"/>
    </row>
    <row r="398" spans="1:14" ht="12.75">
      <c r="A398" s="61"/>
      <c r="B398" s="61"/>
      <c r="C398" s="61"/>
      <c r="D398" s="61"/>
      <c r="E398" s="61"/>
      <c r="F398" s="61"/>
      <c r="G398" s="61"/>
      <c r="H398" s="61"/>
      <c r="I398" s="61"/>
      <c r="J398" s="61"/>
      <c r="K398" s="61"/>
      <c r="L398" s="61"/>
      <c r="M398" s="61"/>
      <c r="N398" s="61"/>
    </row>
    <row r="399" spans="1:14" ht="12.75">
      <c r="A399" s="61"/>
      <c r="B399" s="61"/>
      <c r="C399" s="61"/>
      <c r="D399" s="61"/>
      <c r="E399" s="61"/>
      <c r="F399" s="61"/>
      <c r="G399" s="61"/>
      <c r="H399" s="61"/>
      <c r="I399" s="61"/>
      <c r="J399" s="61"/>
      <c r="K399" s="61"/>
      <c r="L399" s="61"/>
      <c r="M399" s="61"/>
      <c r="N399" s="61"/>
    </row>
    <row r="400" spans="1:14" ht="12.75">
      <c r="A400" s="61"/>
      <c r="B400" s="61"/>
      <c r="C400" s="61"/>
      <c r="D400" s="61"/>
      <c r="E400" s="61"/>
      <c r="F400" s="61"/>
      <c r="G400" s="61"/>
      <c r="H400" s="61"/>
      <c r="I400" s="61"/>
      <c r="J400" s="61"/>
      <c r="K400" s="61"/>
      <c r="L400" s="61"/>
      <c r="M400" s="61"/>
      <c r="N400" s="61"/>
    </row>
    <row r="401" spans="1:14" ht="12.75">
      <c r="A401" s="61"/>
      <c r="B401" s="61"/>
      <c r="C401" s="61"/>
      <c r="D401" s="61"/>
      <c r="E401" s="61"/>
      <c r="F401" s="61"/>
      <c r="G401" s="61"/>
      <c r="H401" s="61"/>
      <c r="I401" s="61"/>
      <c r="J401" s="61"/>
      <c r="K401" s="61"/>
      <c r="L401" s="61"/>
      <c r="M401" s="61"/>
      <c r="N401" s="61"/>
    </row>
    <row r="402" spans="1:14" ht="12.75">
      <c r="A402" s="61"/>
      <c r="B402" s="61"/>
      <c r="C402" s="61"/>
      <c r="D402" s="61"/>
      <c r="E402" s="61"/>
      <c r="F402" s="61"/>
      <c r="G402" s="61"/>
      <c r="H402" s="61"/>
      <c r="I402" s="61"/>
      <c r="J402" s="61"/>
      <c r="K402" s="61"/>
      <c r="L402" s="61"/>
      <c r="M402" s="61"/>
      <c r="N402" s="61"/>
    </row>
    <row r="403" spans="1:14" ht="12.75">
      <c r="A403" s="61"/>
      <c r="B403" s="61"/>
      <c r="C403" s="61"/>
      <c r="D403" s="61"/>
      <c r="E403" s="61"/>
      <c r="F403" s="61"/>
      <c r="G403" s="61"/>
      <c r="H403" s="61"/>
      <c r="I403" s="61"/>
      <c r="J403" s="61"/>
      <c r="K403" s="61"/>
      <c r="L403" s="61"/>
      <c r="M403" s="61"/>
      <c r="N403" s="61"/>
    </row>
    <row r="404" spans="1:14" ht="12.75">
      <c r="A404" s="61"/>
      <c r="B404" s="61"/>
      <c r="C404" s="61"/>
      <c r="D404" s="61"/>
      <c r="E404" s="61"/>
      <c r="F404" s="61"/>
      <c r="G404" s="61"/>
      <c r="H404" s="61"/>
      <c r="I404" s="61"/>
      <c r="J404" s="61"/>
      <c r="K404" s="61"/>
      <c r="L404" s="61"/>
      <c r="M404" s="61"/>
      <c r="N404" s="61"/>
    </row>
    <row r="405" spans="1:14" ht="12.75">
      <c r="A405" s="61"/>
      <c r="B405" s="61"/>
      <c r="C405" s="61"/>
      <c r="D405" s="61"/>
      <c r="E405" s="61"/>
      <c r="F405" s="61"/>
      <c r="G405" s="61"/>
      <c r="H405" s="61"/>
      <c r="I405" s="61"/>
      <c r="J405" s="61"/>
      <c r="K405" s="61"/>
      <c r="L405" s="61"/>
      <c r="M405" s="61"/>
      <c r="N405" s="61"/>
    </row>
    <row r="406" spans="1:14" ht="12.75">
      <c r="A406" s="61"/>
      <c r="B406" s="61"/>
      <c r="C406" s="61"/>
      <c r="D406" s="61"/>
      <c r="E406" s="61"/>
      <c r="F406" s="61"/>
      <c r="G406" s="61"/>
      <c r="H406" s="61"/>
      <c r="I406" s="61"/>
      <c r="J406" s="61"/>
      <c r="K406" s="61"/>
      <c r="L406" s="61"/>
      <c r="M406" s="61"/>
      <c r="N406" s="61"/>
    </row>
    <row r="407" spans="1:14" ht="12.75">
      <c r="A407" s="61"/>
      <c r="B407" s="61"/>
      <c r="C407" s="61"/>
      <c r="D407" s="61"/>
      <c r="E407" s="61"/>
      <c r="F407" s="61"/>
      <c r="G407" s="61"/>
      <c r="H407" s="61"/>
      <c r="I407" s="61"/>
      <c r="J407" s="61"/>
      <c r="K407" s="61"/>
      <c r="L407" s="61"/>
      <c r="M407" s="61"/>
      <c r="N407" s="61"/>
    </row>
    <row r="408" spans="1:14" ht="12.75">
      <c r="A408" s="61"/>
      <c r="B408" s="61"/>
      <c r="C408" s="61"/>
      <c r="D408" s="61"/>
      <c r="E408" s="61"/>
      <c r="F408" s="61"/>
      <c r="G408" s="61"/>
      <c r="H408" s="61"/>
      <c r="I408" s="61"/>
      <c r="J408" s="61"/>
      <c r="K408" s="61"/>
      <c r="L408" s="61"/>
      <c r="M408" s="61"/>
      <c r="N408" s="61"/>
    </row>
    <row r="409" spans="1:14" ht="12.75">
      <c r="A409" s="61"/>
      <c r="B409" s="61"/>
      <c r="C409" s="61"/>
      <c r="D409" s="61"/>
      <c r="E409" s="61"/>
      <c r="F409" s="61"/>
      <c r="G409" s="61"/>
      <c r="H409" s="61"/>
      <c r="I409" s="61"/>
      <c r="J409" s="61"/>
      <c r="K409" s="61"/>
      <c r="L409" s="61"/>
      <c r="M409" s="61"/>
      <c r="N409" s="61"/>
    </row>
    <row r="410" spans="1:14" ht="12.75">
      <c r="A410" s="61"/>
      <c r="B410" s="61"/>
      <c r="C410" s="61"/>
      <c r="D410" s="61"/>
      <c r="E410" s="61"/>
      <c r="F410" s="61"/>
      <c r="G410" s="61"/>
      <c r="H410" s="61"/>
      <c r="I410" s="61"/>
      <c r="J410" s="61"/>
      <c r="K410" s="61"/>
      <c r="L410" s="61"/>
      <c r="M410" s="61"/>
      <c r="N410" s="61"/>
    </row>
    <row r="411" spans="1:14" ht="12.75">
      <c r="A411" s="61"/>
      <c r="B411" s="61"/>
      <c r="C411" s="61"/>
      <c r="D411" s="61"/>
      <c r="E411" s="61"/>
      <c r="F411" s="61"/>
      <c r="G411" s="61"/>
      <c r="H411" s="61"/>
      <c r="I411" s="61"/>
      <c r="J411" s="61"/>
      <c r="K411" s="61"/>
      <c r="L411" s="61"/>
      <c r="M411" s="61"/>
      <c r="N411" s="61"/>
    </row>
    <row r="412" spans="1:14" ht="12.75">
      <c r="A412" s="61"/>
      <c r="B412" s="61"/>
      <c r="C412" s="61"/>
      <c r="D412" s="61"/>
      <c r="E412" s="61"/>
      <c r="F412" s="61"/>
      <c r="G412" s="61"/>
      <c r="H412" s="61"/>
      <c r="I412" s="61"/>
      <c r="J412" s="61"/>
      <c r="K412" s="61"/>
      <c r="L412" s="61"/>
      <c r="M412" s="61"/>
      <c r="N412" s="61"/>
    </row>
    <row r="413" spans="1:14" ht="12.75">
      <c r="A413" s="61"/>
      <c r="B413" s="61"/>
      <c r="C413" s="61"/>
      <c r="D413" s="61"/>
      <c r="E413" s="61"/>
      <c r="F413" s="61"/>
      <c r="G413" s="61"/>
      <c r="H413" s="61"/>
      <c r="I413" s="61"/>
      <c r="J413" s="61"/>
      <c r="K413" s="61"/>
      <c r="L413" s="61"/>
      <c r="M413" s="61"/>
      <c r="N413" s="61"/>
    </row>
    <row r="414" spans="1:14" ht="12.75">
      <c r="A414" s="61"/>
      <c r="B414" s="61"/>
      <c r="C414" s="61"/>
      <c r="D414" s="61"/>
      <c r="E414" s="61"/>
      <c r="F414" s="61"/>
      <c r="G414" s="61"/>
      <c r="H414" s="61"/>
      <c r="I414" s="61"/>
      <c r="J414" s="61"/>
      <c r="K414" s="61"/>
      <c r="L414" s="61"/>
      <c r="M414" s="61"/>
      <c r="N414" s="61"/>
    </row>
    <row r="415" spans="1:14" ht="12.75">
      <c r="A415" s="61"/>
      <c r="B415" s="61"/>
      <c r="C415" s="61"/>
      <c r="D415" s="61"/>
      <c r="E415" s="61"/>
      <c r="F415" s="61"/>
      <c r="G415" s="61"/>
      <c r="H415" s="61"/>
      <c r="I415" s="61"/>
      <c r="J415" s="61"/>
      <c r="K415" s="61"/>
      <c r="L415" s="61"/>
      <c r="M415" s="61"/>
      <c r="N415" s="61"/>
    </row>
    <row r="416" spans="1:14" ht="12.75">
      <c r="A416" s="61"/>
      <c r="B416" s="61"/>
      <c r="C416" s="61"/>
      <c r="D416" s="61"/>
      <c r="E416" s="61"/>
      <c r="F416" s="61"/>
      <c r="G416" s="61"/>
      <c r="H416" s="61"/>
      <c r="I416" s="61"/>
      <c r="J416" s="61"/>
      <c r="K416" s="61"/>
      <c r="L416" s="61"/>
      <c r="M416" s="61"/>
      <c r="N416" s="61"/>
    </row>
    <row r="417" spans="1:14" ht="12.75">
      <c r="A417" s="61"/>
      <c r="B417" s="61"/>
      <c r="C417" s="61"/>
      <c r="D417" s="61"/>
      <c r="E417" s="61"/>
      <c r="F417" s="61"/>
      <c r="G417" s="61"/>
      <c r="H417" s="61"/>
      <c r="I417" s="61"/>
      <c r="J417" s="61"/>
      <c r="K417" s="61"/>
      <c r="L417" s="61"/>
      <c r="M417" s="61"/>
      <c r="N417" s="61"/>
    </row>
    <row r="418" spans="1:14" ht="12.75">
      <c r="A418" s="61"/>
      <c r="B418" s="61"/>
      <c r="C418" s="61"/>
      <c r="D418" s="61"/>
      <c r="E418" s="61"/>
      <c r="F418" s="61"/>
      <c r="G418" s="61"/>
      <c r="H418" s="61"/>
      <c r="I418" s="61"/>
      <c r="J418" s="61"/>
      <c r="K418" s="61"/>
      <c r="L418" s="61"/>
      <c r="M418" s="61"/>
      <c r="N418" s="61"/>
    </row>
    <row r="419" spans="1:14" ht="12.75">
      <c r="A419" s="61"/>
      <c r="B419" s="61"/>
      <c r="C419" s="61"/>
      <c r="D419" s="61"/>
      <c r="E419" s="61"/>
      <c r="F419" s="61"/>
      <c r="G419" s="61"/>
      <c r="H419" s="61"/>
      <c r="I419" s="61"/>
      <c r="J419" s="61"/>
      <c r="K419" s="61"/>
      <c r="L419" s="61"/>
      <c r="M419" s="61"/>
      <c r="N419" s="61"/>
    </row>
    <row r="420" spans="1:14" ht="12.75">
      <c r="A420" s="61"/>
      <c r="B420" s="61"/>
      <c r="C420" s="61"/>
      <c r="D420" s="61"/>
      <c r="E420" s="61"/>
      <c r="F420" s="61"/>
      <c r="G420" s="61"/>
      <c r="H420" s="61"/>
      <c r="I420" s="61"/>
      <c r="J420" s="61"/>
      <c r="K420" s="61"/>
      <c r="L420" s="61"/>
      <c r="M420" s="61"/>
      <c r="N420" s="61"/>
    </row>
    <row r="421" spans="1:14" ht="12.75">
      <c r="A421" s="61"/>
      <c r="B421" s="61"/>
      <c r="C421" s="61"/>
      <c r="D421" s="61"/>
      <c r="E421" s="61"/>
      <c r="F421" s="61"/>
      <c r="G421" s="61"/>
      <c r="H421" s="61"/>
      <c r="I421" s="61"/>
      <c r="J421" s="61"/>
      <c r="K421" s="61"/>
      <c r="L421" s="61"/>
      <c r="M421" s="61"/>
      <c r="N421" s="61"/>
    </row>
    <row r="422" spans="1:14" ht="12.75">
      <c r="A422" s="61"/>
      <c r="B422" s="61"/>
      <c r="C422" s="61"/>
      <c r="D422" s="61"/>
      <c r="E422" s="61"/>
      <c r="F422" s="61"/>
      <c r="G422" s="61"/>
      <c r="H422" s="61"/>
      <c r="I422" s="61"/>
      <c r="J422" s="61"/>
      <c r="K422" s="61"/>
      <c r="L422" s="61"/>
      <c r="M422" s="61"/>
      <c r="N422" s="61"/>
    </row>
    <row r="423" spans="1:14" ht="12.75">
      <c r="A423" s="61"/>
      <c r="B423" s="61"/>
      <c r="C423" s="61"/>
      <c r="D423" s="61"/>
      <c r="E423" s="61"/>
      <c r="F423" s="61"/>
      <c r="G423" s="61"/>
      <c r="H423" s="61"/>
      <c r="I423" s="61"/>
      <c r="J423" s="61"/>
      <c r="K423" s="61"/>
      <c r="L423" s="61"/>
      <c r="M423" s="61"/>
      <c r="N423" s="61"/>
    </row>
    <row r="424" spans="1:14" ht="12.75">
      <c r="A424" s="61"/>
      <c r="B424" s="61"/>
      <c r="C424" s="61"/>
      <c r="D424" s="61"/>
      <c r="E424" s="61"/>
      <c r="F424" s="61"/>
      <c r="G424" s="61"/>
      <c r="H424" s="61"/>
      <c r="I424" s="61"/>
      <c r="J424" s="61"/>
      <c r="K424" s="61"/>
      <c r="L424" s="61"/>
      <c r="M424" s="61"/>
      <c r="N424" s="61"/>
    </row>
    <row r="425" spans="1:14" ht="12.75">
      <c r="A425" s="61"/>
      <c r="B425" s="61"/>
      <c r="C425" s="61"/>
      <c r="D425" s="61"/>
      <c r="E425" s="61"/>
      <c r="F425" s="61"/>
      <c r="G425" s="61"/>
      <c r="H425" s="61"/>
      <c r="I425" s="61"/>
      <c r="J425" s="61"/>
      <c r="K425" s="61"/>
      <c r="L425" s="61"/>
      <c r="M425" s="61"/>
      <c r="N425" s="61"/>
    </row>
    <row r="426" spans="1:14" ht="12.75">
      <c r="A426" s="61"/>
      <c r="B426" s="61"/>
      <c r="C426" s="61"/>
      <c r="D426" s="61"/>
      <c r="E426" s="61"/>
      <c r="F426" s="61"/>
      <c r="G426" s="61"/>
      <c r="H426" s="61"/>
      <c r="I426" s="61"/>
      <c r="J426" s="61"/>
      <c r="K426" s="61"/>
      <c r="L426" s="61"/>
      <c r="M426" s="61"/>
      <c r="N426" s="61"/>
    </row>
    <row r="427" spans="1:14" ht="12.75">
      <c r="A427" s="61"/>
      <c r="B427" s="61"/>
      <c r="C427" s="61"/>
      <c r="D427" s="61"/>
      <c r="E427" s="61"/>
      <c r="F427" s="61"/>
      <c r="G427" s="61"/>
      <c r="H427" s="61"/>
      <c r="I427" s="61"/>
      <c r="J427" s="61"/>
      <c r="K427" s="61"/>
      <c r="L427" s="61"/>
      <c r="M427" s="61"/>
      <c r="N427" s="61"/>
    </row>
    <row r="428" spans="1:14" ht="12.75">
      <c r="A428" s="61"/>
      <c r="B428" s="61"/>
      <c r="C428" s="61"/>
      <c r="D428" s="61"/>
      <c r="E428" s="61"/>
      <c r="F428" s="61"/>
      <c r="G428" s="61"/>
      <c r="H428" s="61"/>
      <c r="I428" s="61"/>
      <c r="J428" s="61"/>
      <c r="K428" s="61"/>
      <c r="L428" s="61"/>
      <c r="M428" s="61"/>
      <c r="N428" s="61"/>
    </row>
    <row r="429" spans="1:14" ht="12.75">
      <c r="A429" s="61"/>
      <c r="B429" s="61"/>
      <c r="C429" s="61"/>
      <c r="D429" s="61"/>
      <c r="E429" s="61"/>
      <c r="F429" s="61"/>
      <c r="G429" s="61"/>
      <c r="H429" s="61"/>
      <c r="I429" s="61"/>
      <c r="J429" s="61"/>
      <c r="K429" s="61"/>
      <c r="L429" s="61"/>
      <c r="M429" s="61"/>
      <c r="N429" s="61"/>
    </row>
    <row r="430" spans="1:14" ht="12.75">
      <c r="A430" s="61"/>
      <c r="B430" s="61"/>
      <c r="C430" s="61"/>
      <c r="D430" s="61"/>
      <c r="E430" s="61"/>
      <c r="F430" s="61"/>
      <c r="G430" s="61"/>
      <c r="H430" s="61"/>
      <c r="I430" s="61"/>
      <c r="J430" s="61"/>
      <c r="K430" s="61"/>
      <c r="L430" s="61"/>
      <c r="M430" s="61"/>
      <c r="N430" s="61"/>
    </row>
    <row r="431" spans="1:14" ht="12.75">
      <c r="A431" s="61"/>
      <c r="B431" s="61"/>
      <c r="C431" s="61"/>
      <c r="D431" s="61"/>
      <c r="E431" s="61"/>
      <c r="F431" s="61"/>
      <c r="G431" s="61"/>
      <c r="H431" s="61"/>
      <c r="I431" s="61"/>
      <c r="J431" s="61"/>
      <c r="K431" s="61"/>
      <c r="L431" s="61"/>
      <c r="M431" s="61"/>
      <c r="N431" s="61"/>
    </row>
    <row r="432" spans="1:14" ht="12.75">
      <c r="A432" s="61"/>
      <c r="B432" s="61"/>
      <c r="C432" s="61"/>
      <c r="D432" s="61"/>
      <c r="E432" s="61"/>
      <c r="F432" s="61"/>
      <c r="G432" s="61"/>
      <c r="H432" s="61"/>
      <c r="I432" s="61"/>
      <c r="J432" s="61"/>
      <c r="K432" s="61"/>
      <c r="L432" s="61"/>
      <c r="M432" s="61"/>
      <c r="N432" s="61"/>
    </row>
    <row r="433" spans="1:14" ht="12.75">
      <c r="A433" s="61"/>
      <c r="B433" s="61"/>
      <c r="C433" s="61"/>
      <c r="D433" s="61"/>
      <c r="E433" s="61"/>
      <c r="F433" s="61"/>
      <c r="G433" s="61"/>
      <c r="H433" s="61"/>
      <c r="I433" s="61"/>
      <c r="J433" s="61"/>
      <c r="K433" s="61"/>
      <c r="L433" s="61"/>
      <c r="M433" s="61"/>
      <c r="N433" s="61"/>
    </row>
    <row r="434" spans="1:14" ht="12.75">
      <c r="A434" s="61"/>
      <c r="B434" s="61"/>
      <c r="C434" s="61"/>
      <c r="D434" s="61"/>
      <c r="E434" s="61"/>
      <c r="F434" s="61"/>
      <c r="G434" s="61"/>
      <c r="H434" s="61"/>
      <c r="I434" s="61"/>
      <c r="J434" s="61"/>
      <c r="K434" s="61"/>
      <c r="L434" s="61"/>
      <c r="M434" s="61"/>
      <c r="N434" s="61"/>
    </row>
    <row r="435" spans="1:14" ht="12.75">
      <c r="A435" s="61"/>
      <c r="B435" s="61"/>
      <c r="C435" s="61"/>
      <c r="D435" s="61"/>
      <c r="E435" s="61"/>
      <c r="F435" s="61"/>
      <c r="G435" s="61"/>
      <c r="H435" s="61"/>
      <c r="I435" s="61"/>
      <c r="J435" s="61"/>
      <c r="K435" s="61"/>
      <c r="L435" s="61"/>
      <c r="M435" s="61"/>
      <c r="N435" s="61"/>
    </row>
    <row r="436" spans="1:14" ht="12.75">
      <c r="A436" s="61"/>
      <c r="B436" s="61"/>
      <c r="C436" s="61"/>
      <c r="D436" s="61"/>
      <c r="E436" s="61"/>
      <c r="F436" s="61"/>
      <c r="G436" s="61"/>
      <c r="H436" s="61"/>
      <c r="I436" s="61"/>
      <c r="J436" s="61"/>
      <c r="K436" s="61"/>
      <c r="L436" s="61"/>
      <c r="M436" s="61"/>
      <c r="N436" s="61"/>
    </row>
    <row r="437" spans="1:14" ht="12.75">
      <c r="A437" s="61"/>
      <c r="B437" s="61"/>
      <c r="C437" s="61"/>
      <c r="D437" s="61"/>
      <c r="E437" s="61"/>
      <c r="F437" s="61"/>
      <c r="G437" s="61"/>
      <c r="H437" s="61"/>
      <c r="I437" s="61"/>
      <c r="J437" s="61"/>
      <c r="K437" s="61"/>
      <c r="L437" s="61"/>
      <c r="M437" s="61"/>
      <c r="N437" s="61"/>
    </row>
    <row r="438" spans="1:14" ht="12.75">
      <c r="A438" s="61"/>
      <c r="B438" s="61"/>
      <c r="C438" s="61"/>
      <c r="D438" s="61"/>
      <c r="E438" s="61"/>
      <c r="F438" s="61"/>
      <c r="G438" s="61"/>
      <c r="H438" s="61"/>
      <c r="I438" s="61"/>
      <c r="J438" s="61"/>
      <c r="K438" s="61"/>
      <c r="L438" s="61"/>
      <c r="M438" s="61"/>
      <c r="N438" s="61"/>
    </row>
    <row r="439" spans="1:14" ht="12.75">
      <c r="A439" s="61"/>
      <c r="B439" s="61"/>
      <c r="C439" s="61"/>
      <c r="D439" s="61"/>
      <c r="E439" s="61"/>
      <c r="F439" s="61"/>
      <c r="G439" s="61"/>
      <c r="H439" s="61"/>
      <c r="I439" s="61"/>
      <c r="J439" s="61"/>
      <c r="K439" s="61"/>
      <c r="L439" s="61"/>
      <c r="M439" s="61"/>
      <c r="N439" s="61"/>
    </row>
    <row r="440" spans="1:14" ht="12.75">
      <c r="A440" s="61"/>
      <c r="B440" s="61"/>
      <c r="C440" s="61"/>
      <c r="D440" s="61"/>
      <c r="E440" s="61"/>
      <c r="F440" s="61"/>
      <c r="G440" s="61"/>
      <c r="H440" s="61"/>
      <c r="I440" s="61"/>
      <c r="J440" s="61"/>
      <c r="K440" s="61"/>
      <c r="L440" s="61"/>
      <c r="M440" s="61"/>
      <c r="N440" s="61"/>
    </row>
    <row r="441" spans="1:14" ht="12.75">
      <c r="A441" s="61"/>
      <c r="B441" s="61"/>
      <c r="C441" s="61"/>
      <c r="D441" s="61"/>
      <c r="E441" s="61"/>
      <c r="F441" s="61"/>
      <c r="G441" s="61"/>
      <c r="H441" s="61"/>
      <c r="I441" s="61"/>
      <c r="J441" s="61"/>
      <c r="K441" s="61"/>
      <c r="L441" s="61"/>
      <c r="M441" s="61"/>
      <c r="N441" s="61"/>
    </row>
    <row r="442" spans="1:14" ht="12.75">
      <c r="A442" s="61"/>
      <c r="B442" s="61"/>
      <c r="C442" s="61"/>
      <c r="D442" s="61"/>
      <c r="E442" s="61"/>
      <c r="F442" s="61"/>
      <c r="G442" s="61"/>
      <c r="H442" s="61"/>
      <c r="I442" s="61"/>
      <c r="J442" s="61"/>
      <c r="K442" s="61"/>
      <c r="L442" s="61"/>
      <c r="M442" s="61"/>
      <c r="N442" s="61"/>
    </row>
    <row r="443" spans="1:14" ht="12.75">
      <c r="A443" s="61"/>
      <c r="B443" s="61"/>
      <c r="C443" s="61"/>
      <c r="D443" s="61"/>
      <c r="E443" s="61"/>
      <c r="F443" s="61"/>
      <c r="G443" s="61"/>
      <c r="H443" s="61"/>
      <c r="I443" s="61"/>
      <c r="J443" s="61"/>
      <c r="K443" s="61"/>
      <c r="L443" s="61"/>
      <c r="M443" s="61"/>
      <c r="N443" s="61"/>
    </row>
    <row r="444" spans="1:14" ht="12.75">
      <c r="A444" s="61"/>
      <c r="B444" s="61"/>
      <c r="C444" s="61"/>
      <c r="D444" s="61"/>
      <c r="E444" s="61"/>
      <c r="F444" s="61"/>
      <c r="G444" s="61"/>
      <c r="H444" s="61"/>
      <c r="I444" s="61"/>
      <c r="J444" s="61"/>
      <c r="K444" s="61"/>
      <c r="L444" s="61"/>
      <c r="M444" s="61"/>
      <c r="N444" s="61"/>
    </row>
    <row r="445" spans="1:14" ht="12.75">
      <c r="A445" s="61"/>
      <c r="B445" s="61"/>
      <c r="C445" s="61"/>
      <c r="D445" s="61"/>
      <c r="E445" s="61"/>
      <c r="F445" s="61"/>
      <c r="G445" s="61"/>
      <c r="H445" s="61"/>
      <c r="I445" s="61"/>
      <c r="J445" s="61"/>
      <c r="K445" s="61"/>
      <c r="L445" s="61"/>
      <c r="M445" s="61"/>
      <c r="N445" s="61"/>
    </row>
    <row r="446" spans="1:14" ht="12.75">
      <c r="A446" s="61"/>
      <c r="B446" s="61"/>
      <c r="C446" s="61"/>
      <c r="D446" s="61"/>
      <c r="E446" s="61"/>
      <c r="F446" s="61"/>
      <c r="G446" s="61"/>
      <c r="H446" s="61"/>
      <c r="I446" s="61"/>
      <c r="J446" s="61"/>
      <c r="K446" s="61"/>
      <c r="L446" s="61"/>
      <c r="M446" s="61"/>
      <c r="N446" s="61"/>
    </row>
    <row r="447" spans="1:14" ht="12.75">
      <c r="A447" s="61"/>
      <c r="B447" s="61"/>
      <c r="C447" s="61"/>
      <c r="D447" s="61"/>
      <c r="E447" s="61"/>
      <c r="F447" s="61"/>
      <c r="G447" s="61"/>
      <c r="H447" s="61"/>
      <c r="I447" s="61"/>
      <c r="J447" s="61"/>
      <c r="K447" s="61"/>
      <c r="L447" s="61"/>
      <c r="M447" s="61"/>
      <c r="N447" s="61"/>
    </row>
    <row r="448" spans="1:14" ht="12.75">
      <c r="A448" s="61"/>
      <c r="B448" s="61"/>
      <c r="C448" s="61"/>
      <c r="D448" s="61"/>
      <c r="E448" s="61"/>
      <c r="F448" s="61"/>
      <c r="G448" s="61"/>
      <c r="H448" s="61"/>
      <c r="I448" s="61"/>
      <c r="J448" s="61"/>
      <c r="K448" s="61"/>
      <c r="L448" s="61"/>
      <c r="M448" s="61"/>
      <c r="N448" s="61"/>
    </row>
    <row r="449" spans="1:14" ht="12.75">
      <c r="A449" s="61"/>
      <c r="B449" s="61"/>
      <c r="C449" s="61"/>
      <c r="D449" s="61"/>
      <c r="E449" s="61"/>
      <c r="F449" s="61"/>
      <c r="G449" s="61"/>
      <c r="H449" s="61"/>
      <c r="I449" s="61"/>
      <c r="J449" s="61"/>
      <c r="K449" s="61"/>
      <c r="L449" s="61"/>
      <c r="M449" s="61"/>
      <c r="N449" s="61"/>
    </row>
    <row r="450" spans="1:14" ht="12.75">
      <c r="A450" s="61"/>
      <c r="B450" s="61"/>
      <c r="C450" s="61"/>
      <c r="D450" s="61"/>
      <c r="E450" s="61"/>
      <c r="F450" s="61"/>
      <c r="G450" s="61"/>
      <c r="H450" s="61"/>
      <c r="I450" s="61"/>
      <c r="J450" s="61"/>
      <c r="K450" s="61"/>
      <c r="L450" s="61"/>
      <c r="M450" s="61"/>
      <c r="N450" s="61"/>
    </row>
    <row r="451" spans="1:14" ht="12.75">
      <c r="A451" s="61"/>
      <c r="B451" s="61"/>
      <c r="C451" s="61"/>
      <c r="D451" s="61"/>
      <c r="E451" s="61"/>
      <c r="F451" s="61"/>
      <c r="G451" s="61"/>
      <c r="H451" s="61"/>
      <c r="I451" s="61"/>
      <c r="J451" s="61"/>
      <c r="K451" s="61"/>
      <c r="L451" s="61"/>
      <c r="M451" s="61"/>
      <c r="N451" s="61"/>
    </row>
    <row r="452" spans="1:14" ht="12.75">
      <c r="A452" s="61"/>
      <c r="B452" s="61"/>
      <c r="C452" s="61"/>
      <c r="D452" s="61"/>
      <c r="E452" s="61"/>
      <c r="F452" s="61"/>
      <c r="G452" s="61"/>
      <c r="H452" s="61"/>
      <c r="I452" s="61"/>
      <c r="J452" s="61"/>
      <c r="K452" s="61"/>
      <c r="L452" s="61"/>
      <c r="M452" s="61"/>
      <c r="N452" s="61"/>
    </row>
    <row r="453" spans="1:14" ht="12.75">
      <c r="A453" s="61"/>
      <c r="B453" s="61"/>
      <c r="C453" s="61"/>
      <c r="D453" s="61"/>
      <c r="E453" s="61"/>
      <c r="F453" s="61"/>
      <c r="G453" s="61"/>
      <c r="H453" s="61"/>
      <c r="I453" s="61"/>
      <c r="J453" s="61"/>
      <c r="K453" s="61"/>
      <c r="L453" s="61"/>
      <c r="M453" s="61"/>
      <c r="N453" s="61"/>
    </row>
    <row r="454" spans="1:14" ht="12.75">
      <c r="A454" s="61"/>
      <c r="B454" s="61"/>
      <c r="C454" s="61"/>
      <c r="D454" s="61"/>
      <c r="E454" s="61"/>
      <c r="F454" s="61"/>
      <c r="G454" s="61"/>
      <c r="H454" s="61"/>
      <c r="I454" s="61"/>
      <c r="J454" s="61"/>
      <c r="K454" s="61"/>
      <c r="L454" s="61"/>
      <c r="M454" s="61"/>
      <c r="N454" s="61"/>
    </row>
    <row r="455" spans="1:14" ht="12.75">
      <c r="A455" s="61"/>
      <c r="B455" s="61"/>
      <c r="C455" s="61"/>
      <c r="D455" s="61"/>
      <c r="E455" s="61"/>
      <c r="F455" s="61"/>
      <c r="G455" s="61"/>
      <c r="H455" s="61"/>
      <c r="I455" s="61"/>
      <c r="J455" s="61"/>
      <c r="K455" s="61"/>
      <c r="L455" s="61"/>
      <c r="M455" s="61"/>
      <c r="N455" s="61"/>
    </row>
    <row r="456" spans="1:14" ht="12.75">
      <c r="A456" s="61"/>
      <c r="B456" s="61"/>
      <c r="C456" s="61"/>
      <c r="D456" s="61"/>
      <c r="E456" s="61"/>
      <c r="F456" s="61"/>
      <c r="G456" s="61"/>
      <c r="H456" s="61"/>
      <c r="I456" s="61"/>
      <c r="J456" s="61"/>
      <c r="K456" s="61"/>
      <c r="L456" s="61"/>
      <c r="M456" s="61"/>
      <c r="N456" s="61"/>
    </row>
    <row r="457" spans="1:14" ht="12.75">
      <c r="A457" s="61"/>
      <c r="B457" s="61"/>
      <c r="C457" s="61"/>
      <c r="D457" s="61"/>
      <c r="E457" s="61"/>
      <c r="F457" s="61"/>
      <c r="G457" s="61"/>
      <c r="H457" s="61"/>
      <c r="I457" s="61"/>
      <c r="J457" s="61"/>
      <c r="K457" s="61"/>
      <c r="L457" s="61"/>
      <c r="M457" s="61"/>
      <c r="N457" s="61"/>
    </row>
    <row r="458" spans="1:14" ht="12.75">
      <c r="A458" s="61"/>
      <c r="B458" s="61"/>
      <c r="C458" s="61"/>
      <c r="D458" s="61"/>
      <c r="E458" s="61"/>
      <c r="F458" s="61"/>
      <c r="G458" s="61"/>
      <c r="H458" s="61"/>
      <c r="I458" s="61"/>
      <c r="J458" s="61"/>
      <c r="K458" s="61"/>
      <c r="L458" s="61"/>
      <c r="M458" s="61"/>
      <c r="N458" s="61"/>
    </row>
    <row r="459" spans="1:14" ht="12.75">
      <c r="A459" s="61"/>
      <c r="B459" s="61"/>
      <c r="C459" s="61"/>
      <c r="D459" s="61"/>
      <c r="E459" s="61"/>
      <c r="F459" s="61"/>
      <c r="G459" s="61"/>
      <c r="H459" s="61"/>
      <c r="I459" s="61"/>
      <c r="J459" s="61"/>
      <c r="K459" s="61"/>
      <c r="L459" s="61"/>
      <c r="M459" s="61"/>
      <c r="N459" s="61"/>
    </row>
    <row r="460" spans="1:14" ht="12.75">
      <c r="A460" s="61"/>
      <c r="B460" s="61"/>
      <c r="C460" s="61"/>
      <c r="D460" s="61"/>
      <c r="E460" s="61"/>
      <c r="F460" s="61"/>
      <c r="G460" s="61"/>
      <c r="H460" s="61"/>
      <c r="I460" s="61"/>
      <c r="J460" s="61"/>
      <c r="K460" s="61"/>
      <c r="L460" s="61"/>
      <c r="M460" s="61"/>
      <c r="N460" s="61"/>
    </row>
    <row r="461" spans="1:14" ht="12.75">
      <c r="A461" s="61"/>
      <c r="B461" s="61"/>
      <c r="C461" s="61"/>
      <c r="D461" s="61"/>
      <c r="E461" s="61"/>
      <c r="F461" s="61"/>
      <c r="G461" s="61"/>
      <c r="H461" s="61"/>
      <c r="I461" s="61"/>
      <c r="J461" s="61"/>
      <c r="K461" s="61"/>
      <c r="L461" s="61"/>
      <c r="M461" s="61"/>
      <c r="N461" s="61"/>
    </row>
    <row r="462" spans="1:14" ht="12.75">
      <c r="A462" s="61"/>
      <c r="B462" s="61"/>
      <c r="C462" s="61"/>
      <c r="D462" s="61"/>
      <c r="E462" s="61"/>
      <c r="F462" s="61"/>
      <c r="G462" s="61"/>
      <c r="H462" s="61"/>
      <c r="I462" s="61"/>
      <c r="J462" s="61"/>
      <c r="K462" s="61"/>
      <c r="L462" s="61"/>
      <c r="M462" s="61"/>
      <c r="N462" s="61"/>
    </row>
    <row r="463" spans="1:14" ht="12.75">
      <c r="A463" s="61"/>
      <c r="B463" s="61"/>
      <c r="C463" s="61"/>
      <c r="D463" s="61"/>
      <c r="E463" s="61"/>
      <c r="F463" s="61"/>
      <c r="G463" s="61"/>
      <c r="H463" s="61"/>
      <c r="I463" s="61"/>
      <c r="J463" s="61"/>
      <c r="K463" s="61"/>
      <c r="L463" s="61"/>
      <c r="M463" s="61"/>
      <c r="N463" s="61"/>
    </row>
    <row r="464" spans="1:14" ht="12.75">
      <c r="A464" s="61"/>
      <c r="B464" s="61"/>
      <c r="C464" s="61"/>
      <c r="D464" s="61"/>
      <c r="E464" s="61"/>
      <c r="F464" s="61"/>
      <c r="G464" s="61"/>
      <c r="H464" s="61"/>
      <c r="I464" s="61"/>
      <c r="J464" s="61"/>
      <c r="K464" s="61"/>
      <c r="L464" s="61"/>
      <c r="M464" s="61"/>
      <c r="N464" s="61"/>
    </row>
    <row r="465" spans="1:14" ht="12.75">
      <c r="A465" s="61"/>
      <c r="B465" s="61"/>
      <c r="C465" s="61"/>
      <c r="D465" s="61"/>
      <c r="E465" s="61"/>
      <c r="F465" s="61"/>
      <c r="G465" s="61"/>
      <c r="H465" s="61"/>
      <c r="I465" s="61"/>
      <c r="J465" s="61"/>
      <c r="K465" s="61"/>
      <c r="L465" s="61"/>
      <c r="M465" s="61"/>
      <c r="N465" s="61"/>
    </row>
    <row r="466" spans="1:14" ht="12.75">
      <c r="A466" s="61"/>
      <c r="B466" s="61"/>
      <c r="C466" s="61"/>
      <c r="D466" s="61"/>
      <c r="E466" s="61"/>
      <c r="F466" s="61"/>
      <c r="G466" s="61"/>
      <c r="H466" s="61"/>
      <c r="I466" s="61"/>
      <c r="J466" s="61"/>
      <c r="K466" s="61"/>
      <c r="L466" s="61"/>
      <c r="M466" s="61"/>
      <c r="N466" s="61"/>
    </row>
    <row r="467" spans="1:14" ht="12.75">
      <c r="A467" s="61"/>
      <c r="B467" s="61"/>
      <c r="C467" s="61"/>
      <c r="D467" s="61"/>
      <c r="E467" s="61"/>
      <c r="F467" s="61"/>
      <c r="G467" s="61"/>
      <c r="H467" s="61"/>
      <c r="I467" s="61"/>
      <c r="J467" s="61"/>
      <c r="K467" s="61"/>
      <c r="L467" s="61"/>
      <c r="M467" s="61"/>
      <c r="N467" s="61"/>
    </row>
    <row r="468" spans="1:14" ht="12.75">
      <c r="A468" s="61"/>
      <c r="B468" s="61"/>
      <c r="C468" s="61"/>
      <c r="D468" s="61"/>
      <c r="E468" s="61"/>
      <c r="F468" s="61"/>
      <c r="G468" s="61"/>
      <c r="H468" s="61"/>
      <c r="I468" s="61"/>
      <c r="J468" s="61"/>
      <c r="K468" s="61"/>
      <c r="L468" s="61"/>
      <c r="M468" s="61"/>
      <c r="N468" s="61"/>
    </row>
    <row r="469" spans="1:14" ht="12.75">
      <c r="A469" s="61"/>
      <c r="B469" s="61"/>
      <c r="C469" s="61"/>
      <c r="D469" s="61"/>
      <c r="E469" s="61"/>
      <c r="F469" s="61"/>
      <c r="G469" s="61"/>
      <c r="H469" s="61"/>
      <c r="I469" s="61"/>
      <c r="J469" s="61"/>
      <c r="K469" s="61"/>
      <c r="L469" s="61"/>
      <c r="M469" s="61"/>
      <c r="N469" s="61"/>
    </row>
    <row r="470" spans="1:14" ht="12.75">
      <c r="A470" s="61"/>
      <c r="B470" s="61"/>
      <c r="C470" s="61"/>
      <c r="D470" s="61"/>
      <c r="E470" s="61"/>
      <c r="F470" s="61"/>
      <c r="G470" s="61"/>
      <c r="H470" s="61"/>
      <c r="I470" s="61"/>
      <c r="J470" s="61"/>
      <c r="K470" s="61"/>
      <c r="L470" s="61"/>
      <c r="M470" s="61"/>
      <c r="N470" s="61"/>
    </row>
    <row r="471" spans="1:14" ht="12.75">
      <c r="A471" s="61"/>
      <c r="B471" s="61"/>
      <c r="C471" s="61"/>
      <c r="D471" s="61"/>
      <c r="E471" s="61"/>
      <c r="F471" s="61"/>
      <c r="G471" s="61"/>
      <c r="H471" s="61"/>
      <c r="I471" s="61"/>
      <c r="J471" s="61"/>
      <c r="K471" s="61"/>
      <c r="L471" s="61"/>
      <c r="M471" s="61"/>
      <c r="N471" s="61"/>
    </row>
    <row r="472" spans="1:14" ht="12.75">
      <c r="A472" s="61"/>
      <c r="B472" s="61"/>
      <c r="C472" s="61"/>
      <c r="D472" s="61"/>
      <c r="E472" s="61"/>
      <c r="F472" s="61"/>
      <c r="G472" s="61"/>
      <c r="H472" s="61"/>
      <c r="I472" s="61"/>
      <c r="J472" s="61"/>
      <c r="K472" s="61"/>
      <c r="L472" s="61"/>
      <c r="M472" s="61"/>
      <c r="N472" s="61"/>
    </row>
    <row r="473" spans="1:14" ht="12.75">
      <c r="A473" s="61"/>
      <c r="B473" s="61"/>
      <c r="C473" s="61"/>
      <c r="D473" s="61"/>
      <c r="E473" s="61"/>
      <c r="F473" s="61"/>
      <c r="G473" s="61"/>
      <c r="H473" s="61"/>
      <c r="I473" s="61"/>
      <c r="J473" s="61"/>
      <c r="K473" s="61"/>
      <c r="L473" s="61"/>
      <c r="M473" s="61"/>
      <c r="N473" s="61"/>
    </row>
    <row r="474" spans="1:14" ht="12.75">
      <c r="A474" s="61"/>
      <c r="B474" s="61"/>
      <c r="C474" s="61"/>
      <c r="D474" s="61"/>
      <c r="E474" s="61"/>
      <c r="F474" s="61"/>
      <c r="G474" s="61"/>
      <c r="H474" s="61"/>
      <c r="I474" s="61"/>
      <c r="J474" s="61"/>
      <c r="K474" s="61"/>
      <c r="L474" s="61"/>
      <c r="M474" s="61"/>
      <c r="N474" s="61"/>
    </row>
    <row r="475" spans="1:14" ht="12.75">
      <c r="A475" s="61"/>
      <c r="B475" s="61"/>
      <c r="C475" s="61"/>
      <c r="D475" s="61"/>
      <c r="E475" s="61"/>
      <c r="F475" s="61"/>
      <c r="G475" s="61"/>
      <c r="H475" s="61"/>
      <c r="I475" s="61"/>
      <c r="J475" s="61"/>
      <c r="K475" s="61"/>
      <c r="L475" s="61"/>
      <c r="M475" s="61"/>
      <c r="N475" s="61"/>
    </row>
    <row r="476" spans="1:14" ht="12.75">
      <c r="A476" s="61"/>
      <c r="B476" s="61"/>
      <c r="C476" s="61"/>
      <c r="D476" s="61"/>
      <c r="E476" s="61"/>
      <c r="F476" s="61"/>
      <c r="G476" s="61"/>
      <c r="H476" s="61"/>
      <c r="I476" s="61"/>
      <c r="J476" s="61"/>
      <c r="K476" s="61"/>
      <c r="L476" s="61"/>
      <c r="M476" s="61"/>
      <c r="N476" s="61"/>
    </row>
    <row r="477" spans="1:14" ht="12.75">
      <c r="A477" s="61"/>
      <c r="B477" s="61"/>
      <c r="C477" s="61"/>
      <c r="D477" s="61"/>
      <c r="E477" s="61"/>
      <c r="F477" s="61"/>
      <c r="G477" s="61"/>
      <c r="H477" s="61"/>
      <c r="I477" s="61"/>
      <c r="J477" s="61"/>
      <c r="K477" s="61"/>
      <c r="L477" s="61"/>
      <c r="M477" s="61"/>
      <c r="N477" s="61"/>
    </row>
    <row r="478" spans="1:14" ht="12.75">
      <c r="A478" s="61"/>
      <c r="B478" s="61"/>
      <c r="C478" s="61"/>
      <c r="D478" s="61"/>
      <c r="E478" s="61"/>
      <c r="F478" s="61"/>
      <c r="G478" s="61"/>
      <c r="H478" s="61"/>
      <c r="I478" s="61"/>
      <c r="J478" s="61"/>
      <c r="K478" s="61"/>
      <c r="L478" s="61"/>
      <c r="M478" s="61"/>
      <c r="N478" s="61"/>
    </row>
    <row r="479" spans="1:14" ht="12.75">
      <c r="A479" s="61"/>
      <c r="B479" s="61"/>
      <c r="C479" s="61"/>
      <c r="D479" s="61"/>
      <c r="E479" s="61"/>
      <c r="F479" s="61"/>
      <c r="G479" s="61"/>
      <c r="H479" s="61"/>
      <c r="I479" s="61"/>
      <c r="J479" s="61"/>
      <c r="K479" s="61"/>
      <c r="L479" s="61"/>
      <c r="M479" s="61"/>
      <c r="N479" s="61"/>
    </row>
    <row r="480" spans="1:14" ht="12.75">
      <c r="A480" s="61"/>
      <c r="B480" s="61"/>
      <c r="C480" s="61"/>
      <c r="D480" s="61"/>
      <c r="E480" s="61"/>
      <c r="F480" s="61"/>
      <c r="G480" s="61"/>
      <c r="H480" s="61"/>
      <c r="I480" s="61"/>
      <c r="J480" s="61"/>
      <c r="K480" s="61"/>
      <c r="L480" s="61"/>
      <c r="M480" s="61"/>
      <c r="N480" s="61"/>
    </row>
    <row r="481" spans="1:14" ht="12.75">
      <c r="A481" s="61"/>
      <c r="B481" s="61"/>
      <c r="C481" s="61"/>
      <c r="D481" s="61"/>
      <c r="E481" s="61"/>
      <c r="F481" s="61"/>
      <c r="G481" s="61"/>
      <c r="H481" s="61"/>
      <c r="I481" s="61"/>
      <c r="J481" s="61"/>
      <c r="K481" s="61"/>
      <c r="L481" s="61"/>
      <c r="M481" s="61"/>
      <c r="N481" s="61"/>
    </row>
    <row r="482" spans="1:14" ht="12.75">
      <c r="A482" s="61"/>
      <c r="B482" s="61"/>
      <c r="C482" s="61"/>
      <c r="D482" s="61"/>
      <c r="E482" s="61"/>
      <c r="F482" s="61"/>
      <c r="G482" s="61"/>
      <c r="H482" s="61"/>
      <c r="I482" s="61"/>
      <c r="J482" s="61"/>
      <c r="K482" s="61"/>
      <c r="L482" s="61"/>
      <c r="M482" s="61"/>
      <c r="N482" s="61"/>
    </row>
    <row r="483" spans="1:14" ht="12.75">
      <c r="A483" s="61"/>
      <c r="B483" s="61"/>
      <c r="C483" s="61"/>
      <c r="D483" s="61"/>
      <c r="E483" s="61"/>
      <c r="F483" s="61"/>
      <c r="G483" s="61"/>
      <c r="H483" s="61"/>
      <c r="I483" s="61"/>
      <c r="J483" s="61"/>
      <c r="K483" s="61"/>
      <c r="L483" s="61"/>
      <c r="M483" s="61"/>
      <c r="N483" s="61"/>
    </row>
    <row r="484" spans="1:14" ht="12.75">
      <c r="A484" s="61"/>
      <c r="B484" s="61"/>
      <c r="C484" s="61"/>
      <c r="D484" s="61"/>
      <c r="E484" s="61"/>
      <c r="F484" s="61"/>
      <c r="G484" s="61"/>
      <c r="H484" s="61"/>
      <c r="I484" s="61"/>
      <c r="J484" s="61"/>
      <c r="K484" s="61"/>
      <c r="L484" s="61"/>
      <c r="M484" s="61"/>
      <c r="N484" s="61"/>
    </row>
    <row r="485" spans="1:14" ht="12.75">
      <c r="A485" s="61"/>
      <c r="B485" s="61"/>
      <c r="C485" s="61"/>
      <c r="D485" s="61"/>
      <c r="E485" s="61"/>
      <c r="F485" s="61"/>
      <c r="G485" s="61"/>
      <c r="H485" s="61"/>
      <c r="I485" s="61"/>
      <c r="J485" s="61"/>
      <c r="K485" s="61"/>
      <c r="L485" s="61"/>
      <c r="M485" s="61"/>
      <c r="N485" s="61"/>
    </row>
    <row r="486" spans="1:14" ht="12.75">
      <c r="A486" s="61"/>
      <c r="B486" s="61"/>
      <c r="C486" s="61"/>
      <c r="D486" s="61"/>
      <c r="E486" s="61"/>
      <c r="F486" s="61"/>
      <c r="G486" s="61"/>
      <c r="H486" s="61"/>
      <c r="I486" s="61"/>
      <c r="J486" s="61"/>
      <c r="K486" s="61"/>
      <c r="L486" s="61"/>
      <c r="M486" s="61"/>
      <c r="N486" s="61"/>
    </row>
    <row r="487" spans="1:14" ht="12.75">
      <c r="A487" s="61"/>
      <c r="B487" s="61"/>
      <c r="C487" s="61"/>
      <c r="D487" s="61"/>
      <c r="E487" s="61"/>
      <c r="F487" s="61"/>
      <c r="G487" s="61"/>
      <c r="H487" s="61"/>
      <c r="I487" s="61"/>
      <c r="J487" s="61"/>
      <c r="K487" s="61"/>
      <c r="L487" s="61"/>
      <c r="M487" s="61"/>
      <c r="N487" s="61"/>
    </row>
    <row r="488" spans="1:14" ht="12.75">
      <c r="A488" s="61"/>
      <c r="B488" s="61"/>
      <c r="C488" s="61"/>
      <c r="D488" s="61"/>
      <c r="E488" s="61"/>
      <c r="F488" s="61"/>
      <c r="G488" s="61"/>
      <c r="H488" s="61"/>
      <c r="I488" s="61"/>
      <c r="J488" s="61"/>
      <c r="K488" s="61"/>
      <c r="L488" s="61"/>
      <c r="M488" s="61"/>
      <c r="N488" s="61"/>
    </row>
    <row r="489" spans="1:14" ht="12.75">
      <c r="A489" s="61"/>
      <c r="B489" s="61"/>
      <c r="C489" s="61"/>
      <c r="D489" s="61"/>
      <c r="E489" s="61"/>
      <c r="F489" s="61"/>
      <c r="G489" s="61"/>
      <c r="H489" s="61"/>
      <c r="I489" s="61"/>
      <c r="J489" s="61"/>
      <c r="K489" s="61"/>
      <c r="L489" s="61"/>
      <c r="M489" s="61"/>
      <c r="N489" s="61"/>
    </row>
    <row r="490" spans="1:14" ht="12.75">
      <c r="A490" s="61"/>
      <c r="B490" s="61"/>
      <c r="C490" s="61"/>
      <c r="D490" s="61"/>
      <c r="E490" s="61"/>
      <c r="F490" s="61"/>
      <c r="G490" s="61"/>
      <c r="H490" s="61"/>
      <c r="I490" s="61"/>
      <c r="J490" s="61"/>
      <c r="K490" s="61"/>
      <c r="L490" s="61"/>
      <c r="M490" s="61"/>
      <c r="N490" s="61"/>
    </row>
    <row r="491" spans="1:14" ht="12.75">
      <c r="A491" s="61"/>
      <c r="B491" s="61"/>
      <c r="C491" s="61"/>
      <c r="D491" s="61"/>
      <c r="E491" s="61"/>
      <c r="F491" s="61"/>
      <c r="G491" s="61"/>
      <c r="H491" s="61"/>
      <c r="I491" s="61"/>
      <c r="J491" s="61"/>
      <c r="K491" s="61"/>
      <c r="L491" s="61"/>
      <c r="M491" s="61"/>
      <c r="N491" s="61"/>
    </row>
    <row r="492" spans="1:14" ht="12.75">
      <c r="A492" s="61"/>
      <c r="B492" s="61"/>
      <c r="C492" s="61"/>
      <c r="D492" s="61"/>
      <c r="E492" s="61"/>
      <c r="F492" s="61"/>
      <c r="G492" s="61"/>
      <c r="H492" s="61"/>
      <c r="I492" s="61"/>
      <c r="J492" s="61"/>
      <c r="K492" s="61"/>
      <c r="L492" s="61"/>
      <c r="M492" s="61"/>
      <c r="N492" s="61"/>
    </row>
    <row r="493" spans="1:14" ht="12.75">
      <c r="A493" s="61"/>
      <c r="B493" s="61"/>
      <c r="C493" s="61"/>
      <c r="D493" s="61"/>
      <c r="E493" s="61"/>
      <c r="F493" s="61"/>
      <c r="G493" s="61"/>
      <c r="H493" s="61"/>
      <c r="I493" s="61"/>
      <c r="J493" s="61"/>
      <c r="K493" s="61"/>
      <c r="L493" s="61"/>
      <c r="M493" s="61"/>
      <c r="N493" s="61"/>
    </row>
    <row r="494" spans="1:14" ht="12.75">
      <c r="A494" s="61"/>
      <c r="B494" s="61"/>
      <c r="C494" s="61"/>
      <c r="D494" s="61"/>
      <c r="E494" s="61"/>
      <c r="F494" s="61"/>
      <c r="G494" s="61"/>
      <c r="H494" s="61"/>
      <c r="I494" s="61"/>
      <c r="J494" s="61"/>
      <c r="K494" s="61"/>
      <c r="L494" s="61"/>
      <c r="M494" s="61"/>
      <c r="N494" s="61"/>
    </row>
    <row r="495" spans="1:14" ht="12.75">
      <c r="A495" s="61"/>
      <c r="B495" s="61"/>
      <c r="C495" s="61"/>
      <c r="D495" s="61"/>
      <c r="E495" s="61"/>
      <c r="F495" s="61"/>
      <c r="G495" s="61"/>
      <c r="H495" s="61"/>
      <c r="I495" s="61"/>
      <c r="J495" s="61"/>
      <c r="K495" s="61"/>
      <c r="L495" s="61"/>
      <c r="M495" s="61"/>
      <c r="N495" s="61"/>
    </row>
    <row r="496" spans="1:14" ht="12.75">
      <c r="A496" s="61"/>
      <c r="B496" s="61"/>
      <c r="C496" s="61"/>
      <c r="D496" s="61"/>
      <c r="E496" s="61"/>
      <c r="F496" s="61"/>
      <c r="G496" s="61"/>
      <c r="H496" s="61"/>
      <c r="I496" s="61"/>
      <c r="J496" s="61"/>
      <c r="K496" s="61"/>
      <c r="L496" s="61"/>
      <c r="M496" s="61"/>
      <c r="N496" s="61"/>
    </row>
    <row r="497" spans="1:14" ht="12.75">
      <c r="A497" s="61"/>
      <c r="B497" s="61"/>
      <c r="C497" s="61"/>
      <c r="D497" s="61"/>
      <c r="E497" s="61"/>
      <c r="F497" s="61"/>
      <c r="G497" s="61"/>
      <c r="H497" s="61"/>
      <c r="I497" s="61"/>
      <c r="J497" s="61"/>
      <c r="K497" s="61"/>
      <c r="L497" s="61"/>
      <c r="M497" s="61"/>
      <c r="N497" s="61"/>
    </row>
    <row r="498" spans="1:14" ht="12.75">
      <c r="A498" s="61"/>
      <c r="B498" s="61"/>
      <c r="C498" s="61"/>
      <c r="D498" s="61"/>
      <c r="E498" s="61"/>
      <c r="F498" s="61"/>
      <c r="G498" s="61"/>
      <c r="H498" s="61"/>
      <c r="I498" s="61"/>
      <c r="J498" s="61"/>
      <c r="K498" s="61"/>
      <c r="L498" s="61"/>
      <c r="M498" s="61"/>
      <c r="N498" s="61"/>
    </row>
    <row r="499" spans="1:14" ht="12.75">
      <c r="A499" s="61"/>
      <c r="B499" s="61"/>
      <c r="C499" s="61"/>
      <c r="D499" s="61"/>
      <c r="E499" s="61"/>
      <c r="F499" s="61"/>
      <c r="G499" s="61"/>
      <c r="H499" s="61"/>
      <c r="I499" s="61"/>
      <c r="J499" s="61"/>
      <c r="K499" s="61"/>
      <c r="L499" s="61"/>
      <c r="M499" s="61"/>
      <c r="N499" s="61"/>
    </row>
    <row r="500" spans="1:14" ht="12.75">
      <c r="A500" s="61"/>
      <c r="B500" s="61"/>
      <c r="C500" s="61"/>
      <c r="D500" s="61"/>
      <c r="E500" s="61"/>
      <c r="F500" s="61"/>
      <c r="G500" s="61"/>
      <c r="H500" s="61"/>
      <c r="I500" s="61"/>
      <c r="J500" s="61"/>
      <c r="K500" s="61"/>
      <c r="L500" s="61"/>
      <c r="M500" s="61"/>
      <c r="N500" s="61"/>
    </row>
    <row r="501" spans="1:14" ht="12.75">
      <c r="A501" s="61"/>
      <c r="B501" s="61"/>
      <c r="C501" s="61"/>
      <c r="D501" s="61"/>
      <c r="E501" s="61"/>
      <c r="F501" s="61"/>
      <c r="G501" s="61"/>
      <c r="H501" s="61"/>
      <c r="I501" s="61"/>
      <c r="J501" s="61"/>
      <c r="K501" s="61"/>
      <c r="L501" s="61"/>
      <c r="M501" s="61"/>
      <c r="N501" s="61"/>
    </row>
    <row r="502" spans="1:14" ht="12.75">
      <c r="A502" s="61"/>
      <c r="B502" s="61"/>
      <c r="C502" s="61"/>
      <c r="D502" s="61"/>
      <c r="E502" s="61"/>
      <c r="F502" s="61"/>
      <c r="G502" s="61"/>
      <c r="H502" s="61"/>
      <c r="I502" s="61"/>
      <c r="J502" s="61"/>
      <c r="K502" s="61"/>
      <c r="L502" s="61"/>
      <c r="M502" s="61"/>
      <c r="N502" s="61"/>
    </row>
    <row r="503" spans="1:14" ht="12.75">
      <c r="A503" s="61"/>
      <c r="B503" s="61"/>
      <c r="C503" s="61"/>
      <c r="D503" s="61"/>
      <c r="E503" s="61"/>
      <c r="F503" s="61"/>
      <c r="G503" s="61"/>
      <c r="H503" s="61"/>
      <c r="I503" s="61"/>
      <c r="J503" s="61"/>
      <c r="K503" s="61"/>
      <c r="L503" s="61"/>
      <c r="M503" s="61"/>
      <c r="N503" s="61"/>
    </row>
    <row r="504" spans="1:14" ht="12.75">
      <c r="A504" s="61"/>
      <c r="B504" s="61"/>
      <c r="C504" s="61"/>
      <c r="D504" s="61"/>
      <c r="E504" s="61"/>
      <c r="F504" s="61"/>
      <c r="G504" s="61"/>
      <c r="H504" s="61"/>
      <c r="I504" s="61"/>
      <c r="J504" s="61"/>
      <c r="K504" s="61"/>
      <c r="L504" s="61"/>
      <c r="M504" s="61"/>
      <c r="N504" s="61"/>
    </row>
    <row r="505" spans="1:14" ht="12.75">
      <c r="A505" s="61"/>
      <c r="B505" s="61"/>
      <c r="C505" s="61"/>
      <c r="D505" s="61"/>
      <c r="E505" s="61"/>
      <c r="F505" s="61"/>
      <c r="G505" s="61"/>
      <c r="H505" s="61"/>
      <c r="I505" s="61"/>
      <c r="J505" s="61"/>
      <c r="K505" s="61"/>
      <c r="L505" s="61"/>
      <c r="M505" s="61"/>
      <c r="N505" s="61"/>
    </row>
    <row r="506" spans="1:14" ht="12.75">
      <c r="A506" s="61"/>
      <c r="B506" s="61"/>
      <c r="C506" s="61"/>
      <c r="D506" s="61"/>
      <c r="E506" s="61"/>
      <c r="F506" s="61"/>
      <c r="G506" s="61"/>
      <c r="H506" s="61"/>
      <c r="I506" s="61"/>
      <c r="J506" s="61"/>
      <c r="K506" s="61"/>
      <c r="L506" s="61"/>
      <c r="M506" s="61"/>
      <c r="N506" s="61"/>
    </row>
    <row r="507" spans="1:14" ht="12.75">
      <c r="A507" s="61"/>
      <c r="B507" s="61"/>
      <c r="C507" s="61"/>
      <c r="D507" s="61"/>
      <c r="E507" s="61"/>
      <c r="F507" s="61"/>
      <c r="G507" s="61"/>
      <c r="H507" s="61"/>
      <c r="I507" s="61"/>
      <c r="J507" s="61"/>
      <c r="K507" s="61"/>
      <c r="L507" s="61"/>
      <c r="M507" s="61"/>
      <c r="N507" s="61"/>
    </row>
    <row r="508" spans="1:14" ht="12.75">
      <c r="A508" s="61"/>
      <c r="B508" s="61"/>
      <c r="C508" s="61"/>
      <c r="D508" s="61"/>
      <c r="E508" s="61"/>
      <c r="F508" s="61"/>
      <c r="G508" s="61"/>
      <c r="H508" s="61"/>
      <c r="I508" s="61"/>
      <c r="J508" s="61"/>
      <c r="K508" s="61"/>
      <c r="L508" s="61"/>
      <c r="M508" s="61"/>
      <c r="N508" s="61"/>
    </row>
    <row r="509" spans="1:14" ht="12.75">
      <c r="A509" s="61"/>
      <c r="B509" s="61"/>
      <c r="C509" s="61"/>
      <c r="D509" s="61"/>
      <c r="E509" s="61"/>
      <c r="F509" s="61"/>
      <c r="G509" s="61"/>
      <c r="H509" s="61"/>
      <c r="I509" s="61"/>
      <c r="J509" s="61"/>
      <c r="K509" s="61"/>
      <c r="L509" s="61"/>
      <c r="M509" s="61"/>
      <c r="N509" s="61"/>
    </row>
    <row r="510" spans="1:14" ht="12.75">
      <c r="A510" s="61"/>
      <c r="B510" s="61"/>
      <c r="C510" s="61"/>
      <c r="D510" s="61"/>
      <c r="E510" s="61"/>
      <c r="F510" s="61"/>
      <c r="G510" s="61"/>
      <c r="H510" s="61"/>
      <c r="I510" s="61"/>
      <c r="J510" s="61"/>
      <c r="K510" s="61"/>
      <c r="L510" s="61"/>
      <c r="M510" s="61"/>
      <c r="N510" s="61"/>
    </row>
    <row r="511" spans="1:14" ht="12.75">
      <c r="A511" s="61"/>
      <c r="B511" s="61"/>
      <c r="C511" s="61"/>
      <c r="D511" s="61"/>
      <c r="E511" s="61"/>
      <c r="F511" s="61"/>
      <c r="G511" s="61"/>
      <c r="H511" s="61"/>
      <c r="I511" s="61"/>
      <c r="J511" s="61"/>
      <c r="K511" s="61"/>
      <c r="L511" s="61"/>
      <c r="M511" s="61"/>
      <c r="N511" s="61"/>
    </row>
    <row r="512" spans="1:14" ht="12.75">
      <c r="A512" s="61"/>
      <c r="B512" s="61"/>
      <c r="C512" s="61"/>
      <c r="D512" s="61"/>
      <c r="E512" s="61"/>
      <c r="F512" s="61"/>
      <c r="G512" s="61"/>
      <c r="H512" s="61"/>
      <c r="I512" s="61"/>
      <c r="J512" s="61"/>
      <c r="K512" s="61"/>
      <c r="L512" s="61"/>
      <c r="M512" s="61"/>
      <c r="N512" s="61"/>
    </row>
    <row r="513" spans="1:14" ht="12.75">
      <c r="A513" s="61"/>
      <c r="B513" s="61"/>
      <c r="C513" s="61"/>
      <c r="D513" s="61"/>
      <c r="E513" s="61"/>
      <c r="F513" s="61"/>
      <c r="G513" s="61"/>
      <c r="H513" s="61"/>
      <c r="I513" s="61"/>
      <c r="J513" s="61"/>
      <c r="K513" s="61"/>
      <c r="L513" s="61"/>
      <c r="M513" s="61"/>
      <c r="N513" s="61"/>
    </row>
    <row r="514" spans="1:14" ht="12.75">
      <c r="A514" s="61"/>
      <c r="B514" s="61"/>
      <c r="C514" s="61"/>
      <c r="D514" s="61"/>
      <c r="E514" s="61"/>
      <c r="F514" s="61"/>
      <c r="G514" s="61"/>
      <c r="H514" s="61"/>
      <c r="I514" s="61"/>
      <c r="J514" s="61"/>
      <c r="K514" s="61"/>
      <c r="L514" s="61"/>
      <c r="M514" s="61"/>
      <c r="N514" s="61"/>
    </row>
    <row r="515" spans="1:14" ht="12.75">
      <c r="A515" s="61"/>
      <c r="B515" s="61"/>
      <c r="C515" s="61"/>
      <c r="D515" s="61"/>
      <c r="E515" s="61"/>
      <c r="F515" s="61"/>
      <c r="G515" s="61"/>
      <c r="H515" s="61"/>
      <c r="I515" s="61"/>
      <c r="J515" s="61"/>
      <c r="K515" s="61"/>
      <c r="L515" s="61"/>
      <c r="M515" s="61"/>
      <c r="N515" s="61"/>
    </row>
    <row r="516" spans="1:14" ht="12.75">
      <c r="A516" s="61"/>
      <c r="B516" s="61"/>
      <c r="C516" s="61"/>
      <c r="D516" s="61"/>
      <c r="E516" s="61"/>
      <c r="F516" s="61"/>
      <c r="G516" s="61"/>
      <c r="H516" s="61"/>
      <c r="I516" s="61"/>
      <c r="J516" s="61"/>
      <c r="K516" s="61"/>
      <c r="L516" s="61"/>
      <c r="M516" s="61"/>
      <c r="N516" s="61"/>
    </row>
    <row r="517" spans="1:14" ht="12.75">
      <c r="A517" s="61"/>
      <c r="B517" s="61"/>
      <c r="C517" s="61"/>
      <c r="D517" s="61"/>
      <c r="E517" s="61"/>
      <c r="F517" s="61"/>
      <c r="G517" s="61"/>
      <c r="H517" s="61"/>
      <c r="I517" s="61"/>
      <c r="J517" s="61"/>
      <c r="K517" s="61"/>
      <c r="L517" s="61"/>
      <c r="M517" s="61"/>
      <c r="N517" s="61"/>
    </row>
    <row r="518" spans="1:14" ht="12.75">
      <c r="A518" s="61"/>
      <c r="B518" s="61"/>
      <c r="C518" s="61"/>
      <c r="D518" s="61"/>
      <c r="E518" s="61"/>
      <c r="F518" s="61"/>
      <c r="G518" s="61"/>
      <c r="H518" s="61"/>
      <c r="I518" s="61"/>
      <c r="J518" s="61"/>
      <c r="K518" s="61"/>
      <c r="L518" s="61"/>
      <c r="M518" s="61"/>
      <c r="N518" s="61"/>
    </row>
    <row r="519" spans="1:14" ht="12.75">
      <c r="A519" s="61"/>
      <c r="B519" s="61"/>
      <c r="C519" s="61"/>
      <c r="D519" s="61"/>
      <c r="E519" s="61"/>
      <c r="F519" s="61"/>
      <c r="G519" s="61"/>
      <c r="H519" s="61"/>
      <c r="I519" s="61"/>
      <c r="J519" s="61"/>
      <c r="K519" s="61"/>
      <c r="L519" s="61"/>
      <c r="M519" s="61"/>
      <c r="N519" s="61"/>
    </row>
    <row r="520" spans="1:14" ht="12.75">
      <c r="A520" s="61"/>
      <c r="B520" s="61"/>
      <c r="C520" s="61"/>
      <c r="D520" s="61"/>
      <c r="E520" s="61"/>
      <c r="F520" s="61"/>
      <c r="G520" s="61"/>
      <c r="H520" s="61"/>
      <c r="I520" s="61"/>
      <c r="J520" s="61"/>
      <c r="K520" s="61"/>
      <c r="L520" s="61"/>
      <c r="M520" s="61"/>
      <c r="N520" s="61"/>
    </row>
    <row r="521" spans="1:14" ht="12.75">
      <c r="A521" s="61"/>
      <c r="B521" s="61"/>
      <c r="C521" s="61"/>
      <c r="D521" s="61"/>
      <c r="E521" s="61"/>
      <c r="F521" s="61"/>
      <c r="G521" s="61"/>
      <c r="H521" s="61"/>
      <c r="I521" s="61"/>
      <c r="J521" s="61"/>
      <c r="K521" s="61"/>
      <c r="L521" s="61"/>
      <c r="M521" s="61"/>
      <c r="N521" s="61"/>
    </row>
    <row r="522" spans="1:14" ht="12.75">
      <c r="A522" s="61"/>
      <c r="B522" s="61"/>
      <c r="C522" s="61"/>
      <c r="D522" s="61"/>
      <c r="E522" s="61"/>
      <c r="F522" s="61"/>
      <c r="G522" s="61"/>
      <c r="H522" s="61"/>
      <c r="I522" s="61"/>
      <c r="J522" s="61"/>
      <c r="K522" s="61"/>
      <c r="L522" s="61"/>
      <c r="M522" s="61"/>
      <c r="N522" s="61"/>
    </row>
    <row r="523" spans="1:14" ht="12.75">
      <c r="A523" s="61"/>
      <c r="B523" s="61"/>
      <c r="C523" s="61"/>
      <c r="D523" s="61"/>
      <c r="E523" s="61"/>
      <c r="F523" s="61"/>
      <c r="G523" s="61"/>
      <c r="H523" s="61"/>
      <c r="I523" s="61"/>
      <c r="J523" s="61"/>
      <c r="K523" s="61"/>
      <c r="L523" s="61"/>
      <c r="M523" s="61"/>
      <c r="N523" s="61"/>
    </row>
    <row r="524" spans="1:14" ht="12.75">
      <c r="A524" s="61"/>
      <c r="B524" s="61"/>
      <c r="C524" s="61"/>
      <c r="D524" s="61"/>
      <c r="E524" s="61"/>
      <c r="F524" s="61"/>
      <c r="G524" s="61"/>
      <c r="H524" s="61"/>
      <c r="I524" s="61"/>
      <c r="J524" s="61"/>
      <c r="K524" s="61"/>
      <c r="L524" s="61"/>
      <c r="M524" s="61"/>
      <c r="N524" s="61"/>
    </row>
    <row r="525" spans="1:14" ht="12.75">
      <c r="A525" s="61"/>
      <c r="B525" s="61"/>
      <c r="C525" s="61"/>
      <c r="D525" s="61"/>
      <c r="E525" s="61"/>
      <c r="F525" s="61"/>
      <c r="G525" s="61"/>
      <c r="H525" s="61"/>
      <c r="I525" s="61"/>
      <c r="J525" s="61"/>
      <c r="K525" s="61"/>
      <c r="L525" s="61"/>
      <c r="M525" s="61"/>
      <c r="N525" s="61"/>
    </row>
    <row r="526" spans="1:14" ht="12.75">
      <c r="A526" s="61"/>
      <c r="B526" s="61"/>
      <c r="C526" s="61"/>
      <c r="D526" s="61"/>
      <c r="E526" s="61"/>
      <c r="F526" s="61"/>
      <c r="G526" s="61"/>
      <c r="H526" s="61"/>
      <c r="I526" s="61"/>
      <c r="J526" s="61"/>
      <c r="K526" s="61"/>
      <c r="L526" s="61"/>
      <c r="M526" s="61"/>
      <c r="N526" s="61"/>
    </row>
    <row r="527" spans="1:14" ht="12.75">
      <c r="A527" s="61"/>
      <c r="B527" s="61"/>
      <c r="C527" s="61"/>
      <c r="D527" s="61"/>
      <c r="E527" s="61"/>
      <c r="F527" s="61"/>
      <c r="G527" s="61"/>
      <c r="H527" s="61"/>
      <c r="I527" s="61"/>
      <c r="J527" s="61"/>
      <c r="K527" s="61"/>
      <c r="L527" s="61"/>
      <c r="M527" s="61"/>
      <c r="N527" s="61"/>
    </row>
    <row r="528" spans="1:14" ht="12.75">
      <c r="A528" s="61"/>
      <c r="B528" s="61"/>
      <c r="C528" s="61"/>
      <c r="D528" s="61"/>
      <c r="E528" s="61"/>
      <c r="F528" s="61"/>
      <c r="G528" s="61"/>
      <c r="H528" s="61"/>
      <c r="I528" s="61"/>
      <c r="J528" s="61"/>
      <c r="K528" s="61"/>
      <c r="L528" s="61"/>
      <c r="M528" s="61"/>
      <c r="N528" s="61"/>
    </row>
    <row r="529" spans="1:14" ht="12.75">
      <c r="A529" s="61"/>
      <c r="B529" s="61"/>
      <c r="C529" s="61"/>
      <c r="D529" s="61"/>
      <c r="E529" s="61"/>
      <c r="F529" s="61"/>
      <c r="G529" s="61"/>
      <c r="H529" s="61"/>
      <c r="I529" s="61"/>
      <c r="J529" s="61"/>
      <c r="K529" s="61"/>
      <c r="L529" s="61"/>
      <c r="M529" s="61"/>
      <c r="N529" s="61"/>
    </row>
    <row r="530" spans="1:14" ht="12.75">
      <c r="A530" s="61"/>
      <c r="B530" s="61"/>
      <c r="C530" s="61"/>
      <c r="D530" s="61"/>
      <c r="E530" s="61"/>
      <c r="F530" s="61"/>
      <c r="G530" s="61"/>
      <c r="H530" s="61"/>
      <c r="I530" s="61"/>
      <c r="J530" s="61"/>
      <c r="K530" s="61"/>
      <c r="L530" s="61"/>
      <c r="M530" s="61"/>
      <c r="N530" s="61"/>
    </row>
    <row r="531" spans="1:14" ht="12.75">
      <c r="A531" s="61"/>
      <c r="B531" s="61"/>
      <c r="C531" s="61"/>
      <c r="D531" s="61"/>
      <c r="E531" s="61"/>
      <c r="F531" s="61"/>
      <c r="G531" s="61"/>
      <c r="H531" s="61"/>
      <c r="I531" s="61"/>
      <c r="J531" s="61"/>
      <c r="K531" s="61"/>
      <c r="L531" s="61"/>
      <c r="M531" s="61"/>
      <c r="N531" s="61"/>
    </row>
    <row r="532" spans="1:14" ht="12.75">
      <c r="A532" s="61"/>
      <c r="B532" s="61"/>
      <c r="C532" s="61"/>
      <c r="D532" s="61"/>
      <c r="E532" s="61"/>
      <c r="F532" s="61"/>
      <c r="G532" s="61"/>
      <c r="H532" s="61"/>
      <c r="I532" s="61"/>
      <c r="J532" s="61"/>
      <c r="K532" s="61"/>
      <c r="L532" s="61"/>
      <c r="M532" s="61"/>
      <c r="N532" s="61"/>
    </row>
    <row r="533" spans="1:14" ht="12.75">
      <c r="A533" s="61"/>
      <c r="B533" s="61"/>
      <c r="C533" s="61"/>
      <c r="D533" s="61"/>
      <c r="E533" s="61"/>
      <c r="F533" s="61"/>
      <c r="G533" s="61"/>
      <c r="H533" s="61"/>
      <c r="I533" s="61"/>
      <c r="J533" s="61"/>
      <c r="K533" s="61"/>
      <c r="L533" s="61"/>
      <c r="M533" s="61"/>
      <c r="N533" s="61"/>
    </row>
    <row r="534" spans="1:14" ht="12.75">
      <c r="A534" s="61"/>
      <c r="B534" s="61"/>
      <c r="C534" s="61"/>
      <c r="D534" s="61"/>
      <c r="E534" s="61"/>
      <c r="F534" s="61"/>
      <c r="G534" s="61"/>
      <c r="H534" s="61"/>
      <c r="I534" s="61"/>
      <c r="J534" s="61"/>
      <c r="K534" s="61"/>
      <c r="L534" s="61"/>
      <c r="M534" s="61"/>
      <c r="N534" s="61"/>
    </row>
    <row r="535" spans="1:14" ht="12.75">
      <c r="A535" s="61"/>
      <c r="B535" s="61"/>
      <c r="C535" s="61"/>
      <c r="D535" s="61"/>
      <c r="E535" s="61"/>
      <c r="F535" s="61"/>
      <c r="G535" s="61"/>
      <c r="H535" s="61"/>
      <c r="I535" s="61"/>
      <c r="J535" s="61"/>
      <c r="K535" s="61"/>
      <c r="L535" s="61"/>
      <c r="M535" s="61"/>
      <c r="N535" s="61"/>
    </row>
    <row r="536" spans="1:14" ht="12.75">
      <c r="A536" s="61"/>
      <c r="B536" s="61"/>
      <c r="C536" s="61"/>
      <c r="D536" s="61"/>
      <c r="E536" s="61"/>
      <c r="F536" s="61"/>
      <c r="G536" s="61"/>
      <c r="H536" s="61"/>
      <c r="I536" s="61"/>
      <c r="J536" s="61"/>
      <c r="K536" s="61"/>
      <c r="L536" s="61"/>
      <c r="M536" s="61"/>
      <c r="N536" s="61"/>
    </row>
    <row r="537" spans="1:14" ht="12.75">
      <c r="A537" s="61"/>
      <c r="B537" s="61"/>
      <c r="C537" s="61"/>
      <c r="D537" s="61"/>
      <c r="E537" s="61"/>
      <c r="F537" s="61"/>
      <c r="G537" s="61"/>
      <c r="H537" s="61"/>
      <c r="I537" s="61"/>
      <c r="J537" s="61"/>
      <c r="K537" s="61"/>
      <c r="L537" s="61"/>
      <c r="M537" s="61"/>
      <c r="N537" s="61"/>
    </row>
    <row r="538" spans="1:14" ht="12.75">
      <c r="A538" s="61"/>
      <c r="B538" s="61"/>
      <c r="C538" s="61"/>
      <c r="D538" s="61"/>
      <c r="E538" s="61"/>
      <c r="F538" s="61"/>
      <c r="G538" s="61"/>
      <c r="H538" s="61"/>
      <c r="I538" s="61"/>
      <c r="J538" s="61"/>
      <c r="K538" s="61"/>
      <c r="L538" s="61"/>
      <c r="M538" s="61"/>
      <c r="N538" s="61"/>
    </row>
    <row r="539" spans="1:14" ht="12.75">
      <c r="A539" s="61"/>
      <c r="B539" s="61"/>
      <c r="C539" s="61"/>
      <c r="D539" s="61"/>
      <c r="E539" s="61"/>
      <c r="F539" s="61"/>
      <c r="G539" s="61"/>
      <c r="H539" s="61"/>
      <c r="I539" s="61"/>
      <c r="J539" s="61"/>
      <c r="K539" s="61"/>
      <c r="L539" s="61"/>
      <c r="M539" s="61"/>
      <c r="N539" s="61"/>
    </row>
    <row r="540" spans="1:14" ht="12.75">
      <c r="A540" s="61"/>
      <c r="B540" s="61"/>
      <c r="C540" s="61"/>
      <c r="D540" s="61"/>
      <c r="E540" s="61"/>
      <c r="F540" s="61"/>
      <c r="G540" s="61"/>
      <c r="H540" s="61"/>
      <c r="I540" s="61"/>
      <c r="J540" s="61"/>
      <c r="K540" s="61"/>
      <c r="L540" s="61"/>
      <c r="M540" s="61"/>
      <c r="N540" s="61"/>
    </row>
    <row r="541" spans="1:14" ht="12.75">
      <c r="A541" s="61"/>
      <c r="B541" s="61"/>
      <c r="C541" s="61"/>
      <c r="D541" s="61"/>
      <c r="E541" s="61"/>
      <c r="F541" s="61"/>
      <c r="G541" s="61"/>
      <c r="H541" s="61"/>
      <c r="I541" s="61"/>
      <c r="J541" s="61"/>
      <c r="K541" s="61"/>
      <c r="L541" s="61"/>
      <c r="M541" s="61"/>
      <c r="N541" s="61"/>
    </row>
    <row r="542" spans="1:14" ht="12.75">
      <c r="A542" s="61"/>
      <c r="B542" s="61"/>
      <c r="C542" s="61"/>
      <c r="D542" s="61"/>
      <c r="E542" s="61"/>
      <c r="F542" s="61"/>
      <c r="G542" s="61"/>
      <c r="H542" s="61"/>
      <c r="I542" s="61"/>
      <c r="J542" s="61"/>
      <c r="K542" s="61"/>
      <c r="L542" s="61"/>
      <c r="M542" s="61"/>
      <c r="N542" s="61"/>
    </row>
    <row r="543" spans="1:14" ht="12.75">
      <c r="A543" s="61"/>
      <c r="B543" s="61"/>
      <c r="C543" s="61"/>
      <c r="D543" s="61"/>
      <c r="E543" s="61"/>
      <c r="F543" s="61"/>
      <c r="G543" s="61"/>
      <c r="H543" s="61"/>
      <c r="I543" s="61"/>
      <c r="J543" s="61"/>
      <c r="K543" s="61"/>
      <c r="L543" s="61"/>
      <c r="M543" s="61"/>
      <c r="N543" s="61"/>
    </row>
    <row r="544" spans="1:14" ht="12.75">
      <c r="A544" s="61"/>
      <c r="B544" s="61"/>
      <c r="C544" s="61"/>
      <c r="D544" s="61"/>
      <c r="E544" s="61"/>
      <c r="F544" s="61"/>
      <c r="G544" s="61"/>
      <c r="H544" s="61"/>
      <c r="I544" s="61"/>
      <c r="J544" s="61"/>
      <c r="K544" s="61"/>
      <c r="L544" s="61"/>
      <c r="M544" s="61"/>
      <c r="N544" s="61"/>
    </row>
    <row r="545" spans="1:14" ht="12.75">
      <c r="A545" s="61"/>
      <c r="B545" s="61"/>
      <c r="C545" s="61"/>
      <c r="D545" s="61"/>
      <c r="E545" s="61"/>
      <c r="F545" s="61"/>
      <c r="G545" s="61"/>
      <c r="H545" s="61"/>
      <c r="I545" s="61"/>
      <c r="J545" s="61"/>
      <c r="K545" s="61"/>
      <c r="L545" s="61"/>
      <c r="M545" s="61"/>
      <c r="N545" s="61"/>
    </row>
    <row r="546" spans="1:14" ht="12.75">
      <c r="A546" s="61"/>
      <c r="B546" s="61"/>
      <c r="C546" s="61"/>
      <c r="D546" s="61"/>
      <c r="E546" s="61"/>
      <c r="F546" s="61"/>
      <c r="G546" s="61"/>
      <c r="H546" s="61"/>
      <c r="I546" s="61"/>
      <c r="J546" s="61"/>
      <c r="K546" s="61"/>
      <c r="L546" s="61"/>
      <c r="M546" s="61"/>
      <c r="N546" s="61"/>
    </row>
    <row r="547" spans="1:14" ht="12.75">
      <c r="A547" s="61"/>
      <c r="B547" s="61"/>
      <c r="C547" s="61"/>
      <c r="D547" s="61"/>
      <c r="E547" s="61"/>
      <c r="F547" s="61"/>
      <c r="G547" s="61"/>
      <c r="H547" s="61"/>
      <c r="I547" s="61"/>
      <c r="J547" s="61"/>
      <c r="K547" s="61"/>
      <c r="L547" s="61"/>
      <c r="M547" s="61"/>
      <c r="N547" s="61"/>
    </row>
    <row r="548" spans="1:14" ht="12.75">
      <c r="A548" s="61"/>
      <c r="B548" s="61"/>
      <c r="C548" s="61"/>
      <c r="D548" s="61"/>
      <c r="E548" s="61"/>
      <c r="F548" s="61"/>
      <c r="G548" s="61"/>
      <c r="H548" s="61"/>
      <c r="I548" s="61"/>
      <c r="J548" s="61"/>
      <c r="K548" s="61"/>
      <c r="L548" s="61"/>
      <c r="M548" s="61"/>
      <c r="N548" s="61"/>
    </row>
    <row r="549" spans="1:14" ht="12.75">
      <c r="A549" s="61"/>
      <c r="B549" s="61"/>
      <c r="C549" s="61"/>
      <c r="D549" s="61"/>
      <c r="E549" s="61"/>
      <c r="F549" s="61"/>
      <c r="G549" s="61"/>
      <c r="H549" s="61"/>
      <c r="I549" s="61"/>
      <c r="J549" s="61"/>
      <c r="K549" s="61"/>
      <c r="L549" s="61"/>
      <c r="M549" s="61"/>
      <c r="N549" s="61"/>
    </row>
    <row r="550" spans="1:14" ht="12.75">
      <c r="A550" s="61"/>
      <c r="B550" s="61"/>
      <c r="C550" s="61"/>
      <c r="D550" s="61"/>
      <c r="E550" s="61"/>
      <c r="F550" s="61"/>
      <c r="G550" s="61"/>
      <c r="H550" s="61"/>
      <c r="I550" s="61"/>
      <c r="J550" s="61"/>
      <c r="K550" s="61"/>
      <c r="L550" s="61"/>
      <c r="M550" s="61"/>
      <c r="N550" s="61"/>
    </row>
    <row r="551" spans="1:14" ht="12.75">
      <c r="A551" s="61"/>
      <c r="B551" s="61"/>
      <c r="C551" s="61"/>
      <c r="D551" s="61"/>
      <c r="E551" s="61"/>
      <c r="F551" s="61"/>
      <c r="G551" s="61"/>
      <c r="H551" s="61"/>
      <c r="I551" s="61"/>
      <c r="J551" s="61"/>
      <c r="K551" s="61"/>
      <c r="L551" s="61"/>
      <c r="M551" s="61"/>
      <c r="N551" s="61"/>
    </row>
    <row r="552" spans="1:14" ht="12.75">
      <c r="A552" s="61"/>
      <c r="B552" s="61"/>
      <c r="C552" s="61"/>
      <c r="D552" s="61"/>
      <c r="E552" s="61"/>
      <c r="F552" s="61"/>
      <c r="G552" s="61"/>
      <c r="H552" s="61"/>
      <c r="I552" s="61"/>
      <c r="J552" s="61"/>
      <c r="K552" s="61"/>
      <c r="L552" s="61"/>
      <c r="M552" s="61"/>
      <c r="N552" s="61"/>
    </row>
    <row r="553" spans="1:14" ht="12.75">
      <c r="A553" s="61"/>
      <c r="B553" s="61"/>
      <c r="C553" s="61"/>
      <c r="D553" s="61"/>
      <c r="E553" s="61"/>
      <c r="F553" s="61"/>
      <c r="G553" s="61"/>
      <c r="H553" s="61"/>
      <c r="I553" s="61"/>
      <c r="J553" s="61"/>
      <c r="K553" s="61"/>
      <c r="L553" s="61"/>
      <c r="M553" s="61"/>
      <c r="N553" s="61"/>
    </row>
    <row r="554" spans="1:14" ht="12.75">
      <c r="A554" s="61"/>
      <c r="B554" s="61"/>
      <c r="C554" s="61"/>
      <c r="D554" s="61"/>
      <c r="E554" s="61"/>
      <c r="F554" s="61"/>
      <c r="G554" s="61"/>
      <c r="H554" s="61"/>
      <c r="I554" s="61"/>
      <c r="J554" s="61"/>
      <c r="K554" s="61"/>
      <c r="L554" s="61"/>
      <c r="M554" s="61"/>
      <c r="N554" s="61"/>
    </row>
    <row r="555" spans="1:14" ht="12.75">
      <c r="A555" s="61"/>
      <c r="B555" s="61"/>
      <c r="C555" s="61"/>
      <c r="D555" s="61"/>
      <c r="E555" s="61"/>
      <c r="F555" s="61"/>
      <c r="G555" s="61"/>
      <c r="H555" s="61"/>
      <c r="I555" s="61"/>
      <c r="J555" s="61"/>
      <c r="K555" s="61"/>
      <c r="L555" s="61"/>
      <c r="M555" s="61"/>
      <c r="N555" s="61"/>
    </row>
    <row r="556" spans="1:14" ht="12.75">
      <c r="A556" s="61"/>
      <c r="B556" s="61"/>
      <c r="C556" s="61"/>
      <c r="D556" s="61"/>
      <c r="E556" s="61"/>
      <c r="F556" s="61"/>
      <c r="G556" s="61"/>
      <c r="H556" s="61"/>
      <c r="I556" s="61"/>
      <c r="J556" s="61"/>
      <c r="K556" s="61"/>
      <c r="L556" s="61"/>
      <c r="M556" s="61"/>
      <c r="N556" s="61"/>
    </row>
    <row r="557" spans="1:14" ht="12.75">
      <c r="A557" s="61"/>
      <c r="B557" s="61"/>
      <c r="C557" s="61"/>
      <c r="D557" s="61"/>
      <c r="E557" s="61"/>
      <c r="F557" s="61"/>
      <c r="G557" s="61"/>
      <c r="H557" s="61"/>
      <c r="I557" s="61"/>
      <c r="J557" s="61"/>
      <c r="K557" s="61"/>
      <c r="L557" s="61"/>
      <c r="M557" s="61"/>
      <c r="N557" s="61"/>
    </row>
    <row r="558" spans="1:14" ht="12.75">
      <c r="A558" s="61"/>
      <c r="B558" s="61"/>
      <c r="C558" s="61"/>
      <c r="D558" s="61"/>
      <c r="E558" s="61"/>
      <c r="F558" s="61"/>
      <c r="G558" s="61"/>
      <c r="H558" s="61"/>
      <c r="I558" s="61"/>
      <c r="J558" s="61"/>
      <c r="K558" s="61"/>
      <c r="L558" s="61"/>
      <c r="M558" s="61"/>
      <c r="N558" s="61"/>
    </row>
    <row r="559" spans="1:14" ht="12.75">
      <c r="A559" s="61"/>
      <c r="B559" s="61"/>
      <c r="C559" s="61"/>
      <c r="D559" s="61"/>
      <c r="E559" s="61"/>
      <c r="F559" s="61"/>
      <c r="G559" s="61"/>
      <c r="H559" s="61"/>
      <c r="I559" s="61"/>
      <c r="J559" s="61"/>
      <c r="K559" s="61"/>
      <c r="L559" s="61"/>
      <c r="M559" s="61"/>
      <c r="N559" s="61"/>
    </row>
    <row r="560" spans="1:14" ht="12.75">
      <c r="A560" s="61"/>
      <c r="B560" s="61"/>
      <c r="C560" s="61"/>
      <c r="D560" s="61"/>
      <c r="E560" s="61"/>
      <c r="F560" s="61"/>
      <c r="G560" s="61"/>
      <c r="H560" s="61"/>
      <c r="I560" s="61"/>
      <c r="J560" s="61"/>
      <c r="K560" s="61"/>
      <c r="L560" s="61"/>
      <c r="M560" s="61"/>
      <c r="N560" s="61"/>
    </row>
    <row r="561" spans="1:14" ht="12.75">
      <c r="A561" s="61"/>
      <c r="B561" s="61"/>
      <c r="C561" s="61"/>
      <c r="D561" s="61"/>
      <c r="E561" s="61"/>
      <c r="F561" s="61"/>
      <c r="G561" s="61"/>
      <c r="H561" s="61"/>
      <c r="I561" s="61"/>
      <c r="J561" s="61"/>
      <c r="K561" s="61"/>
      <c r="L561" s="61"/>
      <c r="M561" s="61"/>
      <c r="N561" s="61"/>
    </row>
    <row r="562" spans="1:14" ht="12.75">
      <c r="A562" s="61"/>
      <c r="B562" s="61"/>
      <c r="C562" s="61"/>
      <c r="D562" s="61"/>
      <c r="E562" s="61"/>
      <c r="F562" s="61"/>
      <c r="G562" s="61"/>
      <c r="H562" s="61"/>
      <c r="I562" s="61"/>
      <c r="J562" s="61"/>
      <c r="K562" s="61"/>
      <c r="L562" s="61"/>
      <c r="M562" s="61"/>
      <c r="N562" s="61"/>
    </row>
    <row r="563" spans="1:14" ht="12.75">
      <c r="A563" s="61"/>
      <c r="B563" s="61"/>
      <c r="C563" s="61"/>
      <c r="D563" s="61"/>
      <c r="E563" s="61"/>
      <c r="F563" s="61"/>
      <c r="G563" s="61"/>
      <c r="H563" s="61"/>
      <c r="I563" s="61"/>
      <c r="J563" s="61"/>
      <c r="K563" s="61"/>
      <c r="L563" s="61"/>
      <c r="M563" s="61"/>
      <c r="N563" s="61"/>
    </row>
    <row r="564" spans="1:14" ht="12.75">
      <c r="A564" s="61"/>
      <c r="B564" s="61"/>
      <c r="C564" s="61"/>
      <c r="D564" s="61"/>
      <c r="E564" s="61"/>
      <c r="F564" s="61"/>
      <c r="G564" s="61"/>
      <c r="H564" s="61"/>
      <c r="I564" s="61"/>
      <c r="J564" s="61"/>
      <c r="K564" s="61"/>
      <c r="L564" s="61"/>
      <c r="M564" s="61"/>
      <c r="N564" s="61"/>
    </row>
    <row r="565" spans="1:14" ht="12.75">
      <c r="A565" s="61"/>
      <c r="B565" s="61"/>
      <c r="C565" s="61"/>
      <c r="D565" s="61"/>
      <c r="E565" s="61"/>
      <c r="F565" s="61"/>
      <c r="G565" s="61"/>
      <c r="H565" s="61"/>
      <c r="I565" s="61"/>
      <c r="J565" s="61"/>
      <c r="K565" s="61"/>
      <c r="L565" s="61"/>
      <c r="M565" s="61"/>
      <c r="N565" s="61"/>
    </row>
    <row r="566" spans="1:14" ht="12.75">
      <c r="A566" s="61"/>
      <c r="B566" s="61"/>
      <c r="C566" s="61"/>
      <c r="D566" s="61"/>
      <c r="E566" s="61"/>
      <c r="F566" s="61"/>
      <c r="G566" s="61"/>
      <c r="H566" s="61"/>
      <c r="I566" s="61"/>
      <c r="J566" s="61"/>
      <c r="K566" s="61"/>
      <c r="L566" s="61"/>
      <c r="M566" s="61"/>
      <c r="N566" s="61"/>
    </row>
    <row r="567" spans="1:14" ht="12.75">
      <c r="A567" s="61"/>
      <c r="B567" s="61"/>
      <c r="C567" s="61"/>
      <c r="D567" s="61"/>
      <c r="E567" s="61"/>
      <c r="F567" s="61"/>
      <c r="G567" s="61"/>
      <c r="H567" s="61"/>
      <c r="I567" s="61"/>
      <c r="J567" s="61"/>
      <c r="K567" s="61"/>
      <c r="L567" s="61"/>
      <c r="M567" s="61"/>
      <c r="N567" s="61"/>
    </row>
    <row r="568" spans="1:14" ht="12.75">
      <c r="A568" s="61"/>
      <c r="B568" s="61"/>
      <c r="C568" s="61"/>
      <c r="D568" s="61"/>
      <c r="E568" s="61"/>
      <c r="F568" s="61"/>
      <c r="G568" s="61"/>
      <c r="H568" s="61"/>
      <c r="I568" s="61"/>
      <c r="J568" s="61"/>
      <c r="K568" s="61"/>
      <c r="L568" s="61"/>
      <c r="M568" s="61"/>
      <c r="N568" s="61"/>
    </row>
    <row r="569" spans="1:14" ht="12.75">
      <c r="A569" s="61"/>
      <c r="B569" s="61"/>
      <c r="C569" s="61"/>
      <c r="D569" s="61"/>
      <c r="E569" s="61"/>
      <c r="F569" s="61"/>
      <c r="G569" s="61"/>
      <c r="H569" s="61"/>
      <c r="I569" s="61"/>
      <c r="J569" s="61"/>
      <c r="K569" s="61"/>
      <c r="L569" s="61"/>
      <c r="M569" s="61"/>
      <c r="N569" s="61"/>
    </row>
    <row r="570" spans="1:14" ht="12.75">
      <c r="A570" s="61"/>
      <c r="B570" s="61"/>
      <c r="C570" s="61"/>
      <c r="D570" s="61"/>
      <c r="E570" s="61"/>
      <c r="F570" s="61"/>
      <c r="G570" s="61"/>
      <c r="H570" s="61"/>
      <c r="I570" s="61"/>
      <c r="J570" s="61"/>
      <c r="K570" s="61"/>
      <c r="L570" s="61"/>
      <c r="M570" s="61"/>
      <c r="N570" s="61"/>
    </row>
    <row r="571" spans="1:14" ht="12.75">
      <c r="A571" s="61"/>
      <c r="B571" s="61"/>
      <c r="C571" s="61"/>
      <c r="D571" s="61"/>
      <c r="E571" s="61"/>
      <c r="F571" s="61"/>
      <c r="G571" s="61"/>
      <c r="H571" s="61"/>
      <c r="I571" s="61"/>
      <c r="J571" s="61"/>
      <c r="K571" s="61"/>
      <c r="L571" s="61"/>
      <c r="M571" s="61"/>
      <c r="N571" s="61"/>
    </row>
    <row r="572" spans="1:14" ht="12.75">
      <c r="A572" s="61"/>
      <c r="B572" s="61"/>
      <c r="C572" s="61"/>
      <c r="D572" s="61"/>
      <c r="E572" s="61"/>
      <c r="F572" s="61"/>
      <c r="G572" s="61"/>
      <c r="H572" s="61"/>
      <c r="I572" s="61"/>
      <c r="J572" s="61"/>
      <c r="K572" s="61"/>
      <c r="L572" s="61"/>
      <c r="M572" s="61"/>
      <c r="N572" s="61"/>
    </row>
    <row r="573" spans="1:14" ht="12.75">
      <c r="A573" s="61"/>
      <c r="B573" s="61"/>
      <c r="C573" s="61"/>
      <c r="D573" s="61"/>
      <c r="E573" s="61"/>
      <c r="F573" s="61"/>
      <c r="G573" s="61"/>
      <c r="H573" s="61"/>
      <c r="I573" s="61"/>
      <c r="J573" s="61"/>
      <c r="K573" s="61"/>
      <c r="L573" s="61"/>
      <c r="M573" s="61"/>
      <c r="N573" s="61"/>
    </row>
    <row r="574" spans="1:14" ht="12.75">
      <c r="A574" s="61"/>
      <c r="B574" s="61"/>
      <c r="C574" s="61"/>
      <c r="D574" s="61"/>
      <c r="E574" s="61"/>
      <c r="F574" s="61"/>
      <c r="G574" s="61"/>
      <c r="H574" s="61"/>
      <c r="I574" s="61"/>
      <c r="J574" s="61"/>
      <c r="K574" s="61"/>
      <c r="L574" s="61"/>
      <c r="M574" s="61"/>
      <c r="N574" s="61"/>
    </row>
    <row r="575" spans="1:14" ht="12.75">
      <c r="A575" s="61"/>
      <c r="B575" s="61"/>
      <c r="C575" s="61"/>
      <c r="D575" s="61"/>
      <c r="E575" s="61"/>
      <c r="F575" s="61"/>
      <c r="G575" s="61"/>
      <c r="H575" s="61"/>
      <c r="I575" s="61"/>
      <c r="J575" s="61"/>
      <c r="K575" s="61"/>
      <c r="L575" s="61"/>
      <c r="M575" s="61"/>
      <c r="N575" s="61"/>
    </row>
    <row r="576" spans="1:14" ht="12.75">
      <c r="A576" s="61"/>
      <c r="B576" s="61"/>
      <c r="C576" s="61"/>
      <c r="D576" s="61"/>
      <c r="E576" s="61"/>
      <c r="F576" s="61"/>
      <c r="G576" s="61"/>
      <c r="H576" s="61"/>
      <c r="I576" s="61"/>
      <c r="J576" s="61"/>
      <c r="K576" s="61"/>
      <c r="L576" s="61"/>
      <c r="M576" s="61"/>
      <c r="N576" s="61"/>
    </row>
    <row r="577" spans="1:14" ht="12.75">
      <c r="A577" s="61"/>
      <c r="B577" s="61"/>
      <c r="C577" s="61"/>
      <c r="D577" s="61"/>
      <c r="E577" s="61"/>
      <c r="F577" s="61"/>
      <c r="G577" s="61"/>
      <c r="H577" s="61"/>
      <c r="I577" s="61"/>
      <c r="J577" s="61"/>
      <c r="K577" s="61"/>
      <c r="L577" s="61"/>
      <c r="M577" s="61"/>
      <c r="N577" s="61"/>
    </row>
    <row r="578" spans="1:14" ht="12.75">
      <c r="A578" s="61"/>
      <c r="B578" s="61"/>
      <c r="C578" s="61"/>
      <c r="D578" s="61"/>
      <c r="E578" s="61"/>
      <c r="F578" s="61"/>
      <c r="G578" s="61"/>
      <c r="H578" s="61"/>
      <c r="I578" s="61"/>
      <c r="J578" s="61"/>
      <c r="K578" s="61"/>
      <c r="L578" s="61"/>
      <c r="M578" s="61"/>
      <c r="N578" s="61"/>
    </row>
    <row r="579" spans="1:14" ht="12.75">
      <c r="A579" s="61"/>
      <c r="B579" s="61"/>
      <c r="C579" s="61"/>
      <c r="D579" s="61"/>
      <c r="E579" s="61"/>
      <c r="F579" s="61"/>
      <c r="G579" s="61"/>
      <c r="H579" s="61"/>
      <c r="I579" s="61"/>
      <c r="J579" s="61"/>
      <c r="K579" s="61"/>
      <c r="L579" s="61"/>
      <c r="M579" s="61"/>
      <c r="N579" s="61"/>
    </row>
    <row r="580" spans="1:14" ht="12.75">
      <c r="A580" s="61"/>
      <c r="B580" s="61"/>
      <c r="C580" s="61"/>
      <c r="D580" s="61"/>
      <c r="E580" s="61"/>
      <c r="F580" s="61"/>
      <c r="G580" s="61"/>
      <c r="H580" s="61"/>
      <c r="I580" s="61"/>
      <c r="J580" s="61"/>
      <c r="K580" s="61"/>
      <c r="L580" s="61"/>
      <c r="M580" s="61"/>
      <c r="N580" s="61"/>
    </row>
    <row r="581" spans="1:14" ht="12.75">
      <c r="A581" s="61"/>
      <c r="B581" s="61"/>
      <c r="C581" s="61"/>
      <c r="D581" s="61"/>
      <c r="E581" s="61"/>
      <c r="F581" s="61"/>
      <c r="G581" s="61"/>
      <c r="H581" s="61"/>
      <c r="I581" s="61"/>
      <c r="J581" s="61"/>
      <c r="K581" s="61"/>
      <c r="L581" s="61"/>
      <c r="M581" s="61"/>
      <c r="N581" s="61"/>
    </row>
    <row r="582" spans="1:14" ht="12.75">
      <c r="A582" s="61"/>
      <c r="B582" s="61"/>
      <c r="C582" s="61"/>
      <c r="D582" s="61"/>
      <c r="E582" s="61"/>
      <c r="F582" s="61"/>
      <c r="G582" s="61"/>
      <c r="H582" s="61"/>
      <c r="I582" s="61"/>
      <c r="J582" s="61"/>
      <c r="K582" s="61"/>
      <c r="L582" s="61"/>
      <c r="M582" s="61"/>
      <c r="N582" s="61"/>
    </row>
    <row r="583" spans="1:14" ht="12.75">
      <c r="A583" s="61"/>
      <c r="B583" s="61"/>
      <c r="C583" s="61"/>
      <c r="D583" s="61"/>
      <c r="E583" s="61"/>
      <c r="F583" s="61"/>
      <c r="G583" s="61"/>
      <c r="H583" s="61"/>
      <c r="I583" s="61"/>
      <c r="J583" s="61"/>
      <c r="K583" s="61"/>
      <c r="L583" s="61"/>
      <c r="M583" s="61"/>
      <c r="N583" s="61"/>
    </row>
    <row r="584" spans="1:14" ht="12.75">
      <c r="A584" s="61"/>
      <c r="B584" s="61"/>
      <c r="C584" s="61"/>
      <c r="D584" s="61"/>
      <c r="E584" s="61"/>
      <c r="F584" s="61"/>
      <c r="G584" s="61"/>
      <c r="H584" s="61"/>
      <c r="I584" s="61"/>
      <c r="J584" s="61"/>
      <c r="K584" s="61"/>
      <c r="L584" s="61"/>
      <c r="M584" s="61"/>
      <c r="N584" s="61"/>
    </row>
    <row r="585" spans="1:14" ht="12.75">
      <c r="A585" s="61"/>
      <c r="B585" s="61"/>
      <c r="C585" s="61"/>
      <c r="D585" s="61"/>
      <c r="E585" s="61"/>
      <c r="F585" s="61"/>
      <c r="G585" s="61"/>
      <c r="H585" s="61"/>
      <c r="I585" s="61"/>
      <c r="J585" s="61"/>
      <c r="K585" s="61"/>
      <c r="L585" s="61"/>
      <c r="M585" s="61"/>
      <c r="N585" s="61"/>
    </row>
    <row r="586" spans="1:14" ht="12.75">
      <c r="A586" s="61"/>
      <c r="B586" s="61"/>
      <c r="C586" s="61"/>
      <c r="D586" s="61"/>
      <c r="E586" s="61"/>
      <c r="F586" s="61"/>
      <c r="G586" s="61"/>
      <c r="H586" s="61"/>
      <c r="I586" s="61"/>
      <c r="J586" s="61"/>
      <c r="K586" s="61"/>
      <c r="L586" s="61"/>
      <c r="M586" s="61"/>
      <c r="N586" s="61"/>
    </row>
    <row r="587" spans="1:14" ht="12.75">
      <c r="A587" s="61"/>
      <c r="B587" s="61"/>
      <c r="C587" s="61"/>
      <c r="D587" s="61"/>
      <c r="E587" s="61"/>
      <c r="F587" s="61"/>
      <c r="G587" s="61"/>
      <c r="H587" s="61"/>
      <c r="I587" s="61"/>
      <c r="J587" s="61"/>
      <c r="K587" s="61"/>
      <c r="L587" s="61"/>
      <c r="M587" s="61"/>
      <c r="N587" s="61"/>
    </row>
    <row r="588" spans="1:14" ht="12.75">
      <c r="A588" s="61"/>
      <c r="B588" s="61"/>
      <c r="C588" s="61"/>
      <c r="D588" s="61"/>
      <c r="E588" s="61"/>
      <c r="F588" s="61"/>
      <c r="G588" s="61"/>
      <c r="H588" s="61"/>
      <c r="I588" s="61"/>
      <c r="J588" s="61"/>
      <c r="K588" s="61"/>
      <c r="L588" s="61"/>
      <c r="M588" s="61"/>
      <c r="N588" s="61"/>
    </row>
    <row r="589" spans="1:14" ht="12.75">
      <c r="A589" s="61"/>
      <c r="B589" s="61"/>
      <c r="C589" s="61"/>
      <c r="D589" s="61"/>
      <c r="E589" s="61"/>
      <c r="F589" s="61"/>
      <c r="G589" s="61"/>
      <c r="H589" s="61"/>
      <c r="I589" s="61"/>
      <c r="J589" s="61"/>
      <c r="K589" s="61"/>
      <c r="L589" s="61"/>
      <c r="M589" s="61"/>
      <c r="N589" s="61"/>
    </row>
    <row r="590" spans="1:14" ht="12.75">
      <c r="A590" s="61"/>
      <c r="B590" s="61"/>
      <c r="C590" s="61"/>
      <c r="D590" s="61"/>
      <c r="E590" s="61"/>
      <c r="F590" s="61"/>
      <c r="G590" s="61"/>
      <c r="H590" s="61"/>
      <c r="I590" s="61"/>
      <c r="J590" s="61"/>
      <c r="K590" s="61"/>
      <c r="L590" s="61"/>
      <c r="M590" s="61"/>
      <c r="N590" s="61"/>
    </row>
    <row r="591" spans="1:14" ht="12.75">
      <c r="A591" s="61"/>
      <c r="B591" s="61"/>
      <c r="C591" s="61"/>
      <c r="D591" s="61"/>
      <c r="E591" s="61"/>
      <c r="F591" s="61"/>
      <c r="G591" s="61"/>
      <c r="H591" s="61"/>
      <c r="I591" s="61"/>
      <c r="J591" s="61"/>
      <c r="K591" s="61"/>
      <c r="L591" s="61"/>
      <c r="M591" s="61"/>
      <c r="N591" s="61"/>
    </row>
    <row r="592" spans="1:14" ht="12.75">
      <c r="A592" s="61"/>
      <c r="B592" s="61"/>
      <c r="C592" s="61"/>
      <c r="D592" s="61"/>
      <c r="E592" s="61"/>
      <c r="F592" s="61"/>
      <c r="G592" s="61"/>
      <c r="H592" s="61"/>
      <c r="I592" s="61"/>
      <c r="J592" s="61"/>
      <c r="K592" s="61"/>
      <c r="L592" s="61"/>
      <c r="M592" s="61"/>
      <c r="N592" s="61"/>
    </row>
    <row r="593" spans="1:14" ht="12.75">
      <c r="A593" s="61"/>
      <c r="B593" s="61"/>
      <c r="C593" s="61"/>
      <c r="D593" s="61"/>
      <c r="E593" s="61"/>
      <c r="F593" s="61"/>
      <c r="G593" s="61"/>
      <c r="H593" s="61"/>
      <c r="I593" s="61"/>
      <c r="J593" s="61"/>
      <c r="K593" s="61"/>
      <c r="L593" s="61"/>
      <c r="M593" s="61"/>
      <c r="N593" s="61"/>
    </row>
    <row r="594" spans="1:14" ht="12.75">
      <c r="A594" s="61"/>
      <c r="B594" s="61"/>
      <c r="C594" s="61"/>
      <c r="D594" s="61"/>
      <c r="E594" s="61"/>
      <c r="F594" s="61"/>
      <c r="G594" s="61"/>
      <c r="H594" s="61"/>
      <c r="I594" s="61"/>
      <c r="J594" s="61"/>
      <c r="K594" s="61"/>
      <c r="L594" s="61"/>
      <c r="M594" s="61"/>
      <c r="N594" s="61"/>
    </row>
    <row r="595" spans="1:14" ht="12.75">
      <c r="A595" s="61"/>
      <c r="B595" s="61"/>
      <c r="C595" s="61"/>
      <c r="D595" s="61"/>
      <c r="E595" s="61"/>
      <c r="F595" s="61"/>
      <c r="G595" s="61"/>
      <c r="H595" s="61"/>
      <c r="I595" s="61"/>
      <c r="J595" s="61"/>
      <c r="K595" s="61"/>
      <c r="L595" s="61"/>
      <c r="M595" s="61"/>
      <c r="N595" s="61"/>
    </row>
    <row r="596" spans="1:14" ht="12.75">
      <c r="A596" s="61"/>
      <c r="B596" s="61"/>
      <c r="C596" s="61"/>
      <c r="D596" s="61"/>
      <c r="E596" s="61"/>
      <c r="F596" s="61"/>
      <c r="G596" s="61"/>
      <c r="H596" s="61"/>
      <c r="I596" s="61"/>
      <c r="J596" s="61"/>
      <c r="K596" s="61"/>
      <c r="L596" s="61"/>
      <c r="M596" s="61"/>
      <c r="N596" s="61"/>
    </row>
    <row r="597" spans="1:14" ht="12.75">
      <c r="A597" s="61"/>
      <c r="B597" s="61"/>
      <c r="C597" s="61"/>
      <c r="D597" s="61"/>
      <c r="E597" s="61"/>
      <c r="F597" s="61"/>
      <c r="G597" s="61"/>
      <c r="H597" s="61"/>
      <c r="I597" s="61"/>
      <c r="J597" s="61"/>
      <c r="K597" s="61"/>
      <c r="L597" s="61"/>
      <c r="M597" s="61"/>
      <c r="N597" s="61"/>
    </row>
    <row r="598" spans="1:14" ht="12.75">
      <c r="A598" s="61"/>
      <c r="B598" s="61"/>
      <c r="C598" s="61"/>
      <c r="D598" s="61"/>
      <c r="E598" s="61"/>
      <c r="F598" s="61"/>
      <c r="G598" s="61"/>
      <c r="H598" s="61"/>
      <c r="I598" s="61"/>
      <c r="J598" s="61"/>
      <c r="K598" s="61"/>
      <c r="L598" s="61"/>
      <c r="M598" s="61"/>
      <c r="N598" s="61"/>
    </row>
    <row r="599" spans="1:14" ht="12.75">
      <c r="A599" s="61"/>
      <c r="B599" s="61"/>
      <c r="C599" s="61"/>
      <c r="D599" s="61"/>
      <c r="E599" s="61"/>
      <c r="F599" s="61"/>
      <c r="G599" s="61"/>
      <c r="H599" s="61"/>
      <c r="I599" s="61"/>
      <c r="J599" s="61"/>
      <c r="K599" s="61"/>
      <c r="L599" s="61"/>
      <c r="M599" s="61"/>
      <c r="N599" s="61"/>
    </row>
    <row r="600" spans="1:14" ht="12.75">
      <c r="A600" s="61"/>
      <c r="B600" s="61"/>
      <c r="C600" s="61"/>
      <c r="D600" s="61"/>
      <c r="E600" s="61"/>
      <c r="F600" s="61"/>
      <c r="G600" s="61"/>
      <c r="H600" s="61"/>
      <c r="I600" s="61"/>
      <c r="J600" s="61"/>
      <c r="K600" s="61"/>
      <c r="L600" s="61"/>
      <c r="M600" s="61"/>
      <c r="N600" s="61"/>
    </row>
    <row r="601" spans="1:14" ht="12.75">
      <c r="A601" s="61"/>
      <c r="B601" s="61"/>
      <c r="C601" s="61"/>
      <c r="D601" s="61"/>
      <c r="E601" s="61"/>
      <c r="F601" s="61"/>
      <c r="G601" s="61"/>
      <c r="H601" s="61"/>
      <c r="I601" s="61"/>
      <c r="J601" s="61"/>
      <c r="K601" s="61"/>
      <c r="L601" s="61"/>
      <c r="M601" s="61"/>
      <c r="N601" s="61"/>
    </row>
    <row r="602" spans="1:14" ht="12.75">
      <c r="A602" s="61"/>
      <c r="B602" s="61"/>
      <c r="C602" s="61"/>
      <c r="D602" s="61"/>
      <c r="E602" s="61"/>
      <c r="F602" s="61"/>
      <c r="G602" s="61"/>
      <c r="H602" s="61"/>
      <c r="I602" s="61"/>
      <c r="J602" s="61"/>
      <c r="K602" s="61"/>
      <c r="L602" s="61"/>
      <c r="M602" s="61"/>
      <c r="N602" s="61"/>
    </row>
    <row r="603" spans="1:14" ht="12.75">
      <c r="A603" s="61"/>
      <c r="B603" s="61"/>
      <c r="C603" s="61"/>
      <c r="D603" s="61"/>
      <c r="E603" s="61"/>
      <c r="F603" s="61"/>
      <c r="G603" s="61"/>
      <c r="H603" s="61"/>
      <c r="I603" s="61"/>
      <c r="J603" s="61"/>
      <c r="K603" s="61"/>
      <c r="L603" s="61"/>
      <c r="M603" s="61"/>
      <c r="N603" s="61"/>
    </row>
    <row r="604" spans="1:14" ht="12.75">
      <c r="A604" s="61"/>
      <c r="B604" s="61"/>
      <c r="C604" s="61"/>
      <c r="D604" s="61"/>
      <c r="E604" s="61"/>
      <c r="F604" s="61"/>
      <c r="G604" s="61"/>
      <c r="H604" s="61"/>
      <c r="I604" s="61"/>
      <c r="J604" s="61"/>
      <c r="K604" s="61"/>
      <c r="L604" s="61"/>
      <c r="M604" s="61"/>
      <c r="N604" s="61"/>
    </row>
    <row r="605" spans="1:14" ht="12.75">
      <c r="A605" s="61"/>
      <c r="B605" s="61"/>
      <c r="C605" s="61"/>
      <c r="D605" s="61"/>
      <c r="E605" s="61"/>
      <c r="F605" s="61"/>
      <c r="G605" s="61"/>
      <c r="H605" s="61"/>
      <c r="I605" s="61"/>
      <c r="J605" s="61"/>
      <c r="K605" s="61"/>
      <c r="L605" s="61"/>
      <c r="M605" s="61"/>
      <c r="N605" s="61"/>
    </row>
    <row r="606" spans="1:14" ht="12.75">
      <c r="A606" s="61"/>
      <c r="B606" s="61"/>
      <c r="C606" s="61"/>
      <c r="D606" s="61"/>
      <c r="E606" s="61"/>
      <c r="F606" s="61"/>
      <c r="G606" s="61"/>
      <c r="H606" s="61"/>
      <c r="I606" s="61"/>
      <c r="J606" s="61"/>
      <c r="K606" s="61"/>
      <c r="L606" s="61"/>
      <c r="M606" s="61"/>
      <c r="N606" s="61"/>
    </row>
    <row r="607" spans="1:14" ht="12.75">
      <c r="A607" s="61"/>
      <c r="B607" s="61"/>
      <c r="C607" s="61"/>
      <c r="D607" s="61"/>
      <c r="E607" s="61"/>
      <c r="F607" s="61"/>
      <c r="G607" s="61"/>
      <c r="H607" s="61"/>
      <c r="I607" s="61"/>
      <c r="J607" s="61"/>
      <c r="K607" s="61"/>
      <c r="L607" s="61"/>
      <c r="M607" s="61"/>
      <c r="N607" s="61"/>
    </row>
    <row r="608" spans="1:14" ht="12.75">
      <c r="A608" s="61"/>
      <c r="B608" s="61"/>
      <c r="C608" s="61"/>
      <c r="D608" s="61"/>
      <c r="E608" s="61"/>
      <c r="F608" s="61"/>
      <c r="G608" s="61"/>
      <c r="H608" s="61"/>
      <c r="I608" s="61"/>
      <c r="J608" s="61"/>
      <c r="K608" s="61"/>
      <c r="L608" s="61"/>
      <c r="M608" s="61"/>
      <c r="N608" s="61"/>
    </row>
    <row r="609" spans="1:14" ht="12.75">
      <c r="A609" s="61"/>
      <c r="B609" s="61"/>
      <c r="C609" s="61"/>
      <c r="D609" s="61"/>
      <c r="E609" s="61"/>
      <c r="F609" s="61"/>
      <c r="G609" s="61"/>
      <c r="H609" s="61"/>
      <c r="I609" s="61"/>
      <c r="J609" s="61"/>
      <c r="K609" s="61"/>
      <c r="L609" s="61"/>
      <c r="M609" s="61"/>
      <c r="N609" s="61"/>
    </row>
    <row r="610" spans="1:14" ht="12.75">
      <c r="A610" s="61"/>
      <c r="B610" s="61"/>
      <c r="C610" s="61"/>
      <c r="D610" s="61"/>
      <c r="E610" s="61"/>
      <c r="F610" s="61"/>
      <c r="G610" s="61"/>
      <c r="H610" s="61"/>
      <c r="I610" s="61"/>
      <c r="J610" s="61"/>
      <c r="K610" s="61"/>
      <c r="L610" s="61"/>
      <c r="M610" s="61"/>
      <c r="N610" s="61"/>
    </row>
    <row r="611" spans="1:14" ht="12.75">
      <c r="A611" s="61"/>
      <c r="B611" s="61"/>
      <c r="C611" s="61"/>
      <c r="D611" s="61"/>
      <c r="E611" s="61"/>
      <c r="F611" s="61"/>
      <c r="G611" s="61"/>
      <c r="H611" s="61"/>
      <c r="I611" s="61"/>
      <c r="J611" s="61"/>
      <c r="K611" s="61"/>
      <c r="L611" s="61"/>
      <c r="M611" s="61"/>
      <c r="N611" s="61"/>
    </row>
    <row r="612" spans="1:14" ht="12.75">
      <c r="A612" s="61"/>
      <c r="B612" s="61"/>
      <c r="C612" s="61"/>
      <c r="D612" s="61"/>
      <c r="E612" s="61"/>
      <c r="F612" s="61"/>
      <c r="G612" s="61"/>
      <c r="H612" s="61"/>
      <c r="I612" s="61"/>
      <c r="J612" s="61"/>
      <c r="K612" s="61"/>
      <c r="L612" s="61"/>
      <c r="M612" s="61"/>
      <c r="N612" s="61"/>
    </row>
    <row r="613" spans="1:14" ht="12.75">
      <c r="A613" s="61"/>
      <c r="B613" s="61"/>
      <c r="C613" s="61"/>
      <c r="D613" s="61"/>
      <c r="E613" s="61"/>
      <c r="F613" s="61"/>
      <c r="G613" s="61"/>
      <c r="H613" s="61"/>
      <c r="I613" s="61"/>
      <c r="J613" s="61"/>
      <c r="K613" s="61"/>
      <c r="L613" s="61"/>
      <c r="M613" s="61"/>
      <c r="N613" s="61"/>
    </row>
    <row r="614" spans="1:14" ht="12.75">
      <c r="A614" s="61"/>
      <c r="B614" s="61"/>
      <c r="C614" s="61"/>
      <c r="D614" s="61"/>
      <c r="E614" s="61"/>
      <c r="F614" s="61"/>
      <c r="G614" s="61"/>
      <c r="H614" s="61"/>
      <c r="I614" s="61"/>
      <c r="J614" s="61"/>
      <c r="K614" s="61"/>
      <c r="L614" s="61"/>
      <c r="M614" s="61"/>
      <c r="N614" s="61"/>
    </row>
    <row r="615" spans="1:14" ht="12.75">
      <c r="A615" s="61"/>
      <c r="B615" s="61"/>
      <c r="C615" s="61"/>
      <c r="D615" s="61"/>
      <c r="E615" s="61"/>
      <c r="F615" s="61"/>
      <c r="G615" s="61"/>
      <c r="H615" s="61"/>
      <c r="I615" s="61"/>
      <c r="J615" s="61"/>
      <c r="K615" s="61"/>
      <c r="L615" s="61"/>
      <c r="M615" s="61"/>
      <c r="N615" s="61"/>
    </row>
    <row r="616" spans="1:14" ht="12.75">
      <c r="A616" s="61"/>
      <c r="B616" s="61"/>
      <c r="C616" s="61"/>
      <c r="D616" s="61"/>
      <c r="E616" s="61"/>
      <c r="F616" s="61"/>
      <c r="G616" s="61"/>
      <c r="H616" s="61"/>
      <c r="I616" s="61"/>
      <c r="J616" s="61"/>
      <c r="K616" s="61"/>
      <c r="L616" s="61"/>
      <c r="M616" s="61"/>
      <c r="N616" s="61"/>
    </row>
    <row r="617" spans="1:14" ht="12.75">
      <c r="A617" s="61"/>
      <c r="B617" s="61"/>
      <c r="C617" s="61"/>
      <c r="D617" s="61"/>
      <c r="E617" s="61"/>
      <c r="F617" s="61"/>
      <c r="G617" s="61"/>
      <c r="H617" s="61"/>
      <c r="I617" s="61"/>
      <c r="J617" s="61"/>
      <c r="K617" s="61"/>
      <c r="L617" s="61"/>
      <c r="M617" s="61"/>
      <c r="N617" s="61"/>
    </row>
    <row r="618" spans="1:14" ht="12.75">
      <c r="A618" s="61"/>
      <c r="B618" s="61"/>
      <c r="C618" s="61"/>
      <c r="D618" s="61"/>
      <c r="E618" s="61"/>
      <c r="F618" s="61"/>
      <c r="G618" s="61"/>
      <c r="H618" s="61"/>
      <c r="I618" s="61"/>
      <c r="J618" s="61"/>
      <c r="K618" s="61"/>
      <c r="L618" s="61"/>
      <c r="M618" s="61"/>
      <c r="N618" s="61"/>
    </row>
    <row r="619" spans="1:14" ht="12.75">
      <c r="A619" s="61"/>
      <c r="B619" s="61"/>
      <c r="C619" s="61"/>
      <c r="D619" s="61"/>
      <c r="E619" s="61"/>
      <c r="F619" s="61"/>
      <c r="G619" s="61"/>
      <c r="H619" s="61"/>
      <c r="I619" s="61"/>
      <c r="J619" s="61"/>
      <c r="K619" s="61"/>
      <c r="L619" s="61"/>
      <c r="M619" s="61"/>
      <c r="N619" s="61"/>
    </row>
    <row r="620" spans="1:14" ht="12.75">
      <c r="A620" s="61"/>
      <c r="B620" s="61"/>
      <c r="C620" s="61"/>
      <c r="D620" s="61"/>
      <c r="E620" s="61"/>
      <c r="F620" s="61"/>
      <c r="G620" s="61"/>
      <c r="H620" s="61"/>
      <c r="I620" s="61"/>
      <c r="J620" s="61"/>
      <c r="K620" s="61"/>
      <c r="L620" s="61"/>
      <c r="M620" s="61"/>
      <c r="N620" s="61"/>
    </row>
    <row r="621" spans="1:14" ht="12.75">
      <c r="A621" s="61"/>
      <c r="B621" s="61"/>
      <c r="C621" s="61"/>
      <c r="D621" s="61"/>
      <c r="E621" s="61"/>
      <c r="F621" s="61"/>
      <c r="G621" s="61"/>
      <c r="H621" s="61"/>
      <c r="I621" s="61"/>
      <c r="J621" s="61"/>
      <c r="K621" s="61"/>
      <c r="L621" s="61"/>
      <c r="M621" s="61"/>
      <c r="N621" s="61"/>
    </row>
    <row r="622" spans="1:14" ht="12.75">
      <c r="A622" s="61"/>
      <c r="B622" s="61"/>
      <c r="C622" s="61"/>
      <c r="D622" s="61"/>
      <c r="E622" s="61"/>
      <c r="F622" s="61"/>
      <c r="G622" s="61"/>
      <c r="H622" s="61"/>
      <c r="I622" s="61"/>
      <c r="J622" s="61"/>
      <c r="K622" s="61"/>
      <c r="L622" s="61"/>
      <c r="M622" s="61"/>
      <c r="N622" s="61"/>
    </row>
    <row r="623" spans="1:14" ht="12.75">
      <c r="A623" s="61"/>
      <c r="B623" s="61"/>
      <c r="C623" s="61"/>
      <c r="D623" s="61"/>
      <c r="E623" s="61"/>
      <c r="F623" s="61"/>
      <c r="G623" s="61"/>
      <c r="H623" s="61"/>
      <c r="I623" s="61"/>
      <c r="J623" s="61"/>
      <c r="K623" s="61"/>
      <c r="L623" s="61"/>
      <c r="M623" s="61"/>
      <c r="N623" s="61"/>
    </row>
    <row r="624" spans="1:14" ht="12.75">
      <c r="A624" s="61"/>
      <c r="B624" s="61"/>
      <c r="C624" s="61"/>
      <c r="D624" s="61"/>
      <c r="E624" s="61"/>
      <c r="F624" s="61"/>
      <c r="G624" s="61"/>
      <c r="H624" s="61"/>
      <c r="I624" s="61"/>
      <c r="J624" s="61"/>
      <c r="K624" s="61"/>
      <c r="L624" s="61"/>
      <c r="M624" s="61"/>
      <c r="N624" s="61"/>
    </row>
    <row r="625" spans="1:14" ht="12.75">
      <c r="A625" s="61"/>
      <c r="B625" s="61"/>
      <c r="C625" s="61"/>
      <c r="D625" s="61"/>
      <c r="E625" s="61"/>
      <c r="F625" s="61"/>
      <c r="G625" s="61"/>
      <c r="H625" s="61"/>
      <c r="I625" s="61"/>
      <c r="J625" s="61"/>
      <c r="K625" s="61"/>
      <c r="L625" s="61"/>
      <c r="M625" s="61"/>
      <c r="N625" s="61"/>
    </row>
    <row r="626" spans="1:14" ht="12.75">
      <c r="A626" s="61"/>
      <c r="B626" s="61"/>
      <c r="C626" s="61"/>
      <c r="D626" s="61"/>
      <c r="E626" s="61"/>
      <c r="F626" s="61"/>
      <c r="G626" s="61"/>
      <c r="H626" s="61"/>
      <c r="I626" s="61"/>
      <c r="J626" s="61"/>
      <c r="K626" s="61"/>
      <c r="L626" s="61"/>
      <c r="M626" s="61"/>
      <c r="N626" s="61"/>
    </row>
    <row r="627" spans="1:14" ht="12.75">
      <c r="A627" s="61"/>
      <c r="B627" s="61"/>
      <c r="C627" s="61"/>
      <c r="D627" s="61"/>
      <c r="E627" s="61"/>
      <c r="F627" s="61"/>
      <c r="G627" s="61"/>
      <c r="H627" s="61"/>
      <c r="I627" s="61"/>
      <c r="J627" s="61"/>
      <c r="K627" s="61"/>
      <c r="L627" s="61"/>
      <c r="M627" s="61"/>
      <c r="N627" s="61"/>
    </row>
    <row r="628" spans="1:14" ht="12.75">
      <c r="A628" s="61"/>
      <c r="B628" s="61"/>
      <c r="C628" s="61"/>
      <c r="D628" s="61"/>
      <c r="E628" s="61"/>
      <c r="F628" s="61"/>
      <c r="G628" s="61"/>
      <c r="H628" s="61"/>
      <c r="I628" s="61"/>
      <c r="J628" s="61"/>
      <c r="K628" s="61"/>
      <c r="L628" s="61"/>
      <c r="M628" s="61"/>
      <c r="N628" s="61"/>
    </row>
    <row r="629" spans="1:14" ht="12.75">
      <c r="A629" s="61"/>
      <c r="B629" s="61"/>
      <c r="C629" s="61"/>
      <c r="D629" s="61"/>
      <c r="E629" s="61"/>
      <c r="F629" s="61"/>
      <c r="G629" s="61"/>
      <c r="H629" s="61"/>
      <c r="I629" s="61"/>
      <c r="J629" s="61"/>
      <c r="K629" s="61"/>
      <c r="L629" s="61"/>
      <c r="M629" s="61"/>
      <c r="N629" s="61"/>
    </row>
    <row r="630" spans="1:14" ht="12.75">
      <c r="A630" s="61"/>
      <c r="B630" s="61"/>
      <c r="C630" s="61"/>
      <c r="D630" s="61"/>
      <c r="E630" s="61"/>
      <c r="F630" s="61"/>
      <c r="G630" s="61"/>
      <c r="H630" s="61"/>
      <c r="I630" s="61"/>
      <c r="J630" s="61"/>
      <c r="K630" s="61"/>
      <c r="L630" s="61"/>
      <c r="M630" s="61"/>
      <c r="N630" s="61"/>
    </row>
    <row r="631" spans="1:14" ht="12.75">
      <c r="A631" s="61"/>
      <c r="B631" s="61"/>
      <c r="C631" s="61"/>
      <c r="D631" s="61"/>
      <c r="E631" s="61"/>
      <c r="F631" s="61"/>
      <c r="G631" s="61"/>
      <c r="H631" s="61"/>
      <c r="I631" s="61"/>
      <c r="J631" s="61"/>
      <c r="K631" s="61"/>
      <c r="L631" s="61"/>
      <c r="M631" s="61"/>
      <c r="N631" s="61"/>
    </row>
    <row r="632" spans="1:14" ht="12.75">
      <c r="A632" s="61"/>
      <c r="B632" s="61"/>
      <c r="C632" s="61"/>
      <c r="D632" s="61"/>
      <c r="E632" s="61"/>
      <c r="F632" s="61"/>
      <c r="G632" s="61"/>
      <c r="H632" s="61"/>
      <c r="I632" s="61"/>
      <c r="J632" s="61"/>
      <c r="K632" s="61"/>
      <c r="L632" s="61"/>
      <c r="M632" s="61"/>
      <c r="N632" s="61"/>
    </row>
    <row r="633" spans="1:14" ht="12.75">
      <c r="A633" s="61"/>
      <c r="B633" s="61"/>
      <c r="C633" s="61"/>
      <c r="D633" s="61"/>
      <c r="E633" s="61"/>
      <c r="F633" s="61"/>
      <c r="G633" s="61"/>
      <c r="H633" s="61"/>
      <c r="I633" s="61"/>
      <c r="J633" s="61"/>
      <c r="K633" s="61"/>
      <c r="L633" s="61"/>
      <c r="M633" s="61"/>
      <c r="N633" s="61"/>
    </row>
    <row r="634" spans="1:14" ht="12.75">
      <c r="A634" s="61"/>
      <c r="B634" s="61"/>
      <c r="C634" s="61"/>
      <c r="D634" s="61"/>
      <c r="E634" s="61"/>
      <c r="F634" s="61"/>
      <c r="G634" s="61"/>
      <c r="H634" s="61"/>
      <c r="I634" s="61"/>
      <c r="J634" s="61"/>
      <c r="K634" s="61"/>
      <c r="L634" s="61"/>
      <c r="M634" s="61"/>
      <c r="N634" s="61"/>
    </row>
    <row r="635" spans="1:14" ht="12.75">
      <c r="A635" s="61"/>
      <c r="B635" s="61"/>
      <c r="C635" s="61"/>
      <c r="D635" s="61"/>
      <c r="E635" s="61"/>
      <c r="F635" s="61"/>
      <c r="G635" s="61"/>
      <c r="H635" s="61"/>
      <c r="I635" s="61"/>
      <c r="J635" s="61"/>
      <c r="K635" s="61"/>
      <c r="L635" s="61"/>
      <c r="M635" s="61"/>
      <c r="N635" s="61"/>
    </row>
    <row r="636" spans="1:14" ht="12.75">
      <c r="A636" s="61"/>
      <c r="B636" s="61"/>
      <c r="C636" s="61"/>
      <c r="D636" s="61"/>
      <c r="E636" s="61"/>
      <c r="F636" s="61"/>
      <c r="G636" s="61"/>
      <c r="H636" s="61"/>
      <c r="I636" s="61"/>
      <c r="J636" s="61"/>
      <c r="K636" s="61"/>
      <c r="L636" s="61"/>
      <c r="M636" s="61"/>
      <c r="N636" s="61"/>
    </row>
    <row r="637" spans="1:14" ht="12.75">
      <c r="A637" s="61"/>
      <c r="B637" s="61"/>
      <c r="C637" s="61"/>
      <c r="D637" s="61"/>
      <c r="E637" s="61"/>
      <c r="F637" s="61"/>
      <c r="G637" s="61"/>
      <c r="H637" s="61"/>
      <c r="I637" s="61"/>
      <c r="J637" s="61"/>
      <c r="K637" s="61"/>
      <c r="L637" s="61"/>
      <c r="M637" s="61"/>
      <c r="N637" s="61"/>
    </row>
    <row r="638" spans="1:14" ht="12.75">
      <c r="A638" s="61"/>
      <c r="B638" s="61"/>
      <c r="C638" s="61"/>
      <c r="D638" s="61"/>
      <c r="E638" s="61"/>
      <c r="F638" s="61"/>
      <c r="G638" s="61"/>
      <c r="H638" s="61"/>
      <c r="I638" s="61"/>
      <c r="J638" s="61"/>
      <c r="K638" s="61"/>
      <c r="L638" s="61"/>
      <c r="M638" s="61"/>
      <c r="N638" s="61"/>
    </row>
    <row r="639" spans="1:14" ht="12.75">
      <c r="A639" s="61"/>
      <c r="B639" s="61"/>
      <c r="C639" s="61"/>
      <c r="D639" s="61"/>
      <c r="E639" s="61"/>
      <c r="F639" s="61"/>
      <c r="G639" s="61"/>
      <c r="H639" s="61"/>
      <c r="I639" s="61"/>
      <c r="J639" s="61"/>
      <c r="K639" s="61"/>
      <c r="L639" s="61"/>
      <c r="M639" s="61"/>
      <c r="N639" s="61"/>
    </row>
    <row r="640" spans="1:14" ht="12.75">
      <c r="A640" s="61"/>
      <c r="B640" s="61"/>
      <c r="C640" s="61"/>
      <c r="D640" s="61"/>
      <c r="E640" s="61"/>
      <c r="F640" s="61"/>
      <c r="G640" s="61"/>
      <c r="H640" s="61"/>
      <c r="I640" s="61"/>
      <c r="J640" s="61"/>
      <c r="K640" s="61"/>
      <c r="L640" s="61"/>
      <c r="M640" s="61"/>
      <c r="N640" s="61"/>
    </row>
    <row r="641" spans="1:14" ht="12.75">
      <c r="A641" s="61"/>
      <c r="B641" s="61"/>
      <c r="C641" s="61"/>
      <c r="D641" s="61"/>
      <c r="E641" s="61"/>
      <c r="F641" s="61"/>
      <c r="G641" s="61"/>
      <c r="H641" s="61"/>
      <c r="I641" s="61"/>
      <c r="J641" s="61"/>
      <c r="K641" s="61"/>
      <c r="L641" s="61"/>
      <c r="M641" s="61"/>
      <c r="N641" s="61"/>
    </row>
    <row r="642" spans="1:14" ht="12.75">
      <c r="A642" s="61"/>
      <c r="B642" s="61"/>
      <c r="C642" s="61"/>
      <c r="D642" s="61"/>
      <c r="E642" s="61"/>
      <c r="F642" s="61"/>
      <c r="G642" s="61"/>
      <c r="H642" s="61"/>
      <c r="I642" s="61"/>
      <c r="J642" s="61"/>
      <c r="K642" s="61"/>
      <c r="L642" s="61"/>
      <c r="M642" s="61"/>
      <c r="N642" s="61"/>
    </row>
    <row r="643" spans="1:14" ht="12.75">
      <c r="A643" s="61"/>
      <c r="B643" s="61"/>
      <c r="C643" s="61"/>
      <c r="D643" s="61"/>
      <c r="E643" s="61"/>
      <c r="F643" s="61"/>
      <c r="G643" s="61"/>
      <c r="H643" s="61"/>
      <c r="I643" s="61"/>
      <c r="J643" s="61"/>
      <c r="K643" s="61"/>
      <c r="L643" s="61"/>
      <c r="M643" s="61"/>
      <c r="N643" s="61"/>
    </row>
    <row r="644" spans="1:14" ht="12.75">
      <c r="A644" s="61"/>
      <c r="B644" s="61"/>
      <c r="C644" s="61"/>
      <c r="D644" s="61"/>
      <c r="E644" s="61"/>
      <c r="F644" s="61"/>
      <c r="G644" s="61"/>
      <c r="H644" s="61"/>
      <c r="I644" s="61"/>
      <c r="J644" s="61"/>
      <c r="K644" s="61"/>
      <c r="L644" s="61"/>
      <c r="M644" s="61"/>
      <c r="N644" s="61"/>
    </row>
    <row r="645" spans="1:14" ht="12.75">
      <c r="A645" s="61"/>
      <c r="B645" s="61"/>
      <c r="C645" s="61"/>
      <c r="D645" s="61"/>
      <c r="E645" s="61"/>
      <c r="F645" s="61"/>
      <c r="G645" s="61"/>
      <c r="H645" s="61"/>
      <c r="I645" s="61"/>
      <c r="J645" s="61"/>
      <c r="K645" s="61"/>
      <c r="L645" s="61"/>
      <c r="M645" s="61"/>
      <c r="N645" s="61"/>
    </row>
    <row r="646" spans="1:14" ht="12.75">
      <c r="A646" s="61"/>
      <c r="B646" s="61"/>
      <c r="C646" s="61"/>
      <c r="D646" s="61"/>
      <c r="E646" s="61"/>
      <c r="F646" s="61"/>
      <c r="G646" s="61"/>
      <c r="H646" s="61"/>
      <c r="I646" s="61"/>
      <c r="J646" s="61"/>
      <c r="K646" s="61"/>
      <c r="L646" s="61"/>
      <c r="M646" s="61"/>
      <c r="N646" s="61"/>
    </row>
    <row r="647" spans="1:14" ht="12.75">
      <c r="A647" s="61"/>
      <c r="B647" s="61"/>
      <c r="C647" s="61"/>
      <c r="D647" s="61"/>
      <c r="E647" s="61"/>
      <c r="F647" s="61"/>
      <c r="G647" s="61"/>
      <c r="H647" s="61"/>
      <c r="I647" s="61"/>
      <c r="J647" s="61"/>
      <c r="K647" s="61"/>
      <c r="L647" s="61"/>
      <c r="M647" s="61"/>
      <c r="N647" s="61"/>
    </row>
    <row r="648" spans="1:14" ht="12.75">
      <c r="A648" s="61"/>
      <c r="B648" s="61"/>
      <c r="C648" s="61"/>
      <c r="D648" s="61"/>
      <c r="E648" s="61"/>
      <c r="F648" s="61"/>
      <c r="G648" s="61"/>
      <c r="H648" s="61"/>
      <c r="I648" s="61"/>
      <c r="J648" s="61"/>
      <c r="K648" s="61"/>
      <c r="L648" s="61"/>
      <c r="M648" s="61"/>
      <c r="N648" s="61"/>
    </row>
    <row r="649" spans="1:14" ht="12.75">
      <c r="A649" s="61"/>
      <c r="B649" s="61"/>
      <c r="C649" s="61"/>
      <c r="D649" s="61"/>
      <c r="E649" s="61"/>
      <c r="F649" s="61"/>
      <c r="G649" s="61"/>
      <c r="H649" s="61"/>
      <c r="I649" s="61"/>
      <c r="J649" s="61"/>
      <c r="K649" s="61"/>
      <c r="L649" s="61"/>
      <c r="M649" s="61"/>
      <c r="N649" s="61"/>
    </row>
    <row r="650" spans="1:14" ht="12.75">
      <c r="A650" s="61"/>
      <c r="B650" s="61"/>
      <c r="C650" s="61"/>
      <c r="D650" s="61"/>
      <c r="E650" s="61"/>
      <c r="F650" s="61"/>
      <c r="G650" s="61"/>
      <c r="H650" s="61"/>
      <c r="I650" s="61"/>
      <c r="J650" s="61"/>
      <c r="K650" s="61"/>
      <c r="L650" s="61"/>
      <c r="M650" s="61"/>
      <c r="N650" s="61"/>
    </row>
    <row r="651" spans="1:14" ht="12.75">
      <c r="A651" s="61"/>
      <c r="B651" s="61"/>
      <c r="C651" s="61"/>
      <c r="D651" s="61"/>
      <c r="E651" s="61"/>
      <c r="F651" s="61"/>
      <c r="G651" s="61"/>
      <c r="H651" s="61"/>
      <c r="I651" s="61"/>
      <c r="J651" s="61"/>
      <c r="K651" s="61"/>
      <c r="L651" s="61"/>
      <c r="M651" s="61"/>
      <c r="N651" s="61"/>
    </row>
    <row r="652" spans="1:14" ht="12.75">
      <c r="A652" s="61"/>
      <c r="B652" s="61"/>
      <c r="C652" s="61"/>
      <c r="D652" s="61"/>
      <c r="E652" s="61"/>
      <c r="F652" s="61"/>
      <c r="G652" s="61"/>
      <c r="H652" s="61"/>
      <c r="I652" s="61"/>
      <c r="J652" s="61"/>
      <c r="K652" s="61"/>
      <c r="L652" s="61"/>
      <c r="M652" s="61"/>
      <c r="N652" s="61"/>
    </row>
    <row r="653" spans="1:14" ht="12.75">
      <c r="A653" s="61"/>
      <c r="B653" s="61"/>
      <c r="C653" s="61"/>
      <c r="D653" s="61"/>
      <c r="E653" s="61"/>
      <c r="F653" s="61"/>
      <c r="G653" s="61"/>
      <c r="H653" s="61"/>
      <c r="I653" s="61"/>
      <c r="J653" s="61"/>
      <c r="K653" s="61"/>
      <c r="L653" s="61"/>
      <c r="M653" s="61"/>
      <c r="N653" s="61"/>
    </row>
    <row r="654" spans="1:14" ht="12.75">
      <c r="A654" s="61"/>
      <c r="B654" s="61"/>
      <c r="C654" s="61"/>
      <c r="D654" s="61"/>
      <c r="E654" s="61"/>
      <c r="F654" s="61"/>
      <c r="G654" s="61"/>
      <c r="H654" s="61"/>
      <c r="I654" s="61"/>
      <c r="J654" s="61"/>
      <c r="K654" s="61"/>
      <c r="L654" s="61"/>
      <c r="M654" s="61"/>
      <c r="N654" s="61"/>
    </row>
    <row r="655" spans="1:14" ht="12.75">
      <c r="A655" s="61"/>
      <c r="B655" s="61"/>
      <c r="C655" s="61"/>
      <c r="D655" s="61"/>
      <c r="E655" s="61"/>
      <c r="F655" s="61"/>
      <c r="G655" s="61"/>
      <c r="H655" s="61"/>
      <c r="I655" s="61"/>
      <c r="J655" s="61"/>
      <c r="K655" s="61"/>
      <c r="L655" s="61"/>
      <c r="M655" s="61"/>
      <c r="N655" s="61"/>
    </row>
    <row r="656" spans="1:14" ht="12.75">
      <c r="A656" s="61"/>
      <c r="B656" s="61"/>
      <c r="C656" s="61"/>
      <c r="D656" s="61"/>
      <c r="E656" s="61"/>
      <c r="F656" s="61"/>
      <c r="G656" s="61"/>
      <c r="H656" s="61"/>
      <c r="I656" s="61"/>
      <c r="J656" s="61"/>
      <c r="K656" s="61"/>
      <c r="L656" s="61"/>
      <c r="M656" s="61"/>
      <c r="N656" s="61"/>
    </row>
    <row r="657" spans="1:14" ht="12.75">
      <c r="A657" s="61"/>
      <c r="B657" s="61"/>
      <c r="C657" s="61"/>
      <c r="D657" s="61"/>
      <c r="E657" s="61"/>
      <c r="F657" s="61"/>
      <c r="G657" s="61"/>
      <c r="H657" s="61"/>
      <c r="I657" s="61"/>
      <c r="J657" s="61"/>
      <c r="K657" s="61"/>
      <c r="L657" s="61"/>
      <c r="M657" s="61"/>
      <c r="N657" s="61"/>
    </row>
    <row r="658" spans="1:14" ht="12.75">
      <c r="A658" s="61"/>
      <c r="B658" s="61"/>
      <c r="C658" s="61"/>
      <c r="D658" s="61"/>
      <c r="E658" s="61"/>
      <c r="F658" s="61"/>
      <c r="G658" s="61"/>
      <c r="H658" s="61"/>
      <c r="I658" s="61"/>
      <c r="J658" s="61"/>
      <c r="K658" s="61"/>
      <c r="L658" s="61"/>
      <c r="M658" s="61"/>
      <c r="N658" s="61"/>
    </row>
    <row r="659" spans="1:14" ht="12.75">
      <c r="A659" s="61"/>
      <c r="B659" s="61"/>
      <c r="C659" s="61"/>
      <c r="D659" s="61"/>
      <c r="E659" s="61"/>
      <c r="F659" s="61"/>
      <c r="G659" s="61"/>
      <c r="H659" s="61"/>
      <c r="I659" s="61"/>
      <c r="J659" s="61"/>
      <c r="K659" s="61"/>
      <c r="L659" s="61"/>
      <c r="M659" s="61"/>
      <c r="N659" s="61"/>
    </row>
    <row r="660" spans="1:14" ht="12.75">
      <c r="A660" s="61"/>
      <c r="B660" s="61"/>
      <c r="C660" s="61"/>
      <c r="D660" s="61"/>
      <c r="E660" s="61"/>
      <c r="F660" s="61"/>
      <c r="G660" s="61"/>
      <c r="H660" s="61"/>
      <c r="I660" s="61"/>
      <c r="J660" s="61"/>
      <c r="K660" s="61"/>
      <c r="L660" s="61"/>
      <c r="M660" s="61"/>
      <c r="N660" s="61"/>
    </row>
    <row r="661" spans="1:14" ht="12.75">
      <c r="A661" s="61"/>
      <c r="B661" s="61"/>
      <c r="C661" s="61"/>
      <c r="D661" s="61"/>
      <c r="E661" s="61"/>
      <c r="F661" s="61"/>
      <c r="G661" s="61"/>
      <c r="H661" s="61"/>
      <c r="I661" s="61"/>
      <c r="J661" s="61"/>
      <c r="K661" s="61"/>
      <c r="L661" s="61"/>
      <c r="M661" s="61"/>
      <c r="N661" s="61"/>
    </row>
    <row r="662" spans="1:14" ht="12.75">
      <c r="A662" s="61"/>
      <c r="B662" s="61"/>
      <c r="C662" s="61"/>
      <c r="D662" s="61"/>
      <c r="E662" s="61"/>
      <c r="F662" s="61"/>
      <c r="G662" s="61"/>
      <c r="H662" s="61"/>
      <c r="I662" s="61"/>
      <c r="J662" s="61"/>
      <c r="K662" s="61"/>
      <c r="L662" s="61"/>
      <c r="M662" s="61"/>
      <c r="N662" s="61"/>
    </row>
    <row r="663" spans="1:14" ht="12.75">
      <c r="A663" s="61"/>
      <c r="B663" s="61"/>
      <c r="C663" s="61"/>
      <c r="D663" s="61"/>
      <c r="E663" s="61"/>
      <c r="F663" s="61"/>
      <c r="G663" s="61"/>
      <c r="H663" s="61"/>
      <c r="I663" s="61"/>
      <c r="J663" s="61"/>
      <c r="K663" s="61"/>
      <c r="L663" s="61"/>
      <c r="M663" s="61"/>
      <c r="N663" s="61"/>
    </row>
    <row r="664" spans="1:14" ht="12.75">
      <c r="A664" s="61"/>
      <c r="B664" s="61"/>
      <c r="C664" s="61"/>
      <c r="D664" s="61"/>
      <c r="E664" s="61"/>
      <c r="F664" s="61"/>
      <c r="G664" s="61"/>
      <c r="H664" s="61"/>
      <c r="I664" s="61"/>
      <c r="J664" s="61"/>
      <c r="K664" s="61"/>
      <c r="L664" s="61"/>
      <c r="M664" s="61"/>
      <c r="N664" s="61"/>
    </row>
    <row r="665" spans="1:14" ht="12.75">
      <c r="A665" s="61"/>
      <c r="B665" s="61"/>
      <c r="C665" s="61"/>
      <c r="D665" s="61"/>
      <c r="E665" s="61"/>
      <c r="F665" s="61"/>
      <c r="G665" s="61"/>
      <c r="H665" s="61"/>
      <c r="I665" s="61"/>
      <c r="J665" s="61"/>
      <c r="K665" s="61"/>
      <c r="L665" s="61"/>
      <c r="M665" s="61"/>
      <c r="N665" s="61"/>
    </row>
    <row r="666" spans="1:14" ht="12.75">
      <c r="A666" s="61"/>
      <c r="B666" s="61"/>
      <c r="C666" s="61"/>
      <c r="D666" s="61"/>
      <c r="E666" s="61"/>
      <c r="F666" s="61"/>
      <c r="G666" s="61"/>
      <c r="H666" s="61"/>
      <c r="I666" s="61"/>
      <c r="J666" s="61"/>
      <c r="K666" s="61"/>
      <c r="L666" s="61"/>
      <c r="M666" s="61"/>
      <c r="N666" s="61"/>
    </row>
    <row r="667" spans="1:14" ht="12.75">
      <c r="A667" s="61"/>
      <c r="B667" s="61"/>
      <c r="C667" s="61"/>
      <c r="D667" s="61"/>
      <c r="E667" s="61"/>
      <c r="F667" s="61"/>
      <c r="G667" s="61"/>
      <c r="H667" s="61"/>
      <c r="I667" s="61"/>
      <c r="J667" s="61"/>
      <c r="K667" s="61"/>
      <c r="L667" s="61"/>
      <c r="M667" s="61"/>
      <c r="N667" s="61"/>
    </row>
    <row r="668" spans="1:14" ht="12.75">
      <c r="A668" s="61"/>
      <c r="B668" s="61"/>
      <c r="C668" s="61"/>
      <c r="D668" s="61"/>
      <c r="E668" s="61"/>
      <c r="F668" s="61"/>
      <c r="G668" s="61"/>
      <c r="H668" s="61"/>
      <c r="I668" s="61"/>
      <c r="J668" s="61"/>
      <c r="K668" s="61"/>
      <c r="L668" s="61"/>
      <c r="M668" s="61"/>
      <c r="N668" s="61"/>
    </row>
    <row r="669" spans="1:14" ht="12.75">
      <c r="A669" s="61"/>
      <c r="B669" s="61"/>
      <c r="C669" s="61"/>
      <c r="D669" s="61"/>
      <c r="E669" s="61"/>
      <c r="F669" s="61"/>
      <c r="G669" s="61"/>
      <c r="H669" s="61"/>
      <c r="I669" s="61"/>
      <c r="J669" s="61"/>
      <c r="K669" s="61"/>
      <c r="L669" s="61"/>
      <c r="M669" s="61"/>
      <c r="N669" s="61"/>
    </row>
    <row r="670" spans="1:14" ht="12.75">
      <c r="A670" s="61"/>
      <c r="B670" s="61"/>
      <c r="C670" s="61"/>
      <c r="D670" s="61"/>
      <c r="E670" s="61"/>
      <c r="F670" s="61"/>
      <c r="G670" s="61"/>
      <c r="H670" s="61"/>
      <c r="I670" s="61"/>
      <c r="J670" s="61"/>
      <c r="K670" s="61"/>
      <c r="L670" s="61"/>
      <c r="M670" s="61"/>
      <c r="N670" s="61"/>
    </row>
    <row r="671" spans="1:14" ht="12.75">
      <c r="A671" s="61"/>
      <c r="B671" s="61"/>
      <c r="C671" s="61"/>
      <c r="D671" s="61"/>
      <c r="E671" s="61"/>
      <c r="F671" s="61"/>
      <c r="G671" s="61"/>
      <c r="H671" s="61"/>
      <c r="I671" s="61"/>
      <c r="J671" s="61"/>
      <c r="K671" s="61"/>
      <c r="L671" s="61"/>
      <c r="M671" s="61"/>
      <c r="N671" s="61"/>
    </row>
    <row r="672" spans="1:14" ht="12.75">
      <c r="A672" s="61"/>
      <c r="B672" s="61"/>
      <c r="C672" s="61"/>
      <c r="D672" s="61"/>
      <c r="E672" s="61"/>
      <c r="F672" s="61"/>
      <c r="G672" s="61"/>
      <c r="H672" s="61"/>
      <c r="I672" s="61"/>
      <c r="J672" s="61"/>
      <c r="K672" s="61"/>
      <c r="L672" s="61"/>
      <c r="M672" s="61"/>
      <c r="N672" s="61"/>
    </row>
    <row r="673" spans="1:14" ht="12.75">
      <c r="A673" s="61"/>
      <c r="B673" s="61"/>
      <c r="C673" s="61"/>
      <c r="D673" s="61"/>
      <c r="E673" s="61"/>
      <c r="F673" s="61"/>
      <c r="G673" s="61"/>
      <c r="H673" s="61"/>
      <c r="I673" s="61"/>
      <c r="J673" s="61"/>
      <c r="K673" s="61"/>
      <c r="L673" s="61"/>
      <c r="M673" s="61"/>
      <c r="N673" s="61"/>
    </row>
    <row r="674" spans="1:14" ht="12.75">
      <c r="A674" s="61"/>
      <c r="B674" s="61"/>
      <c r="C674" s="61"/>
      <c r="D674" s="61"/>
      <c r="E674" s="61"/>
      <c r="F674" s="61"/>
      <c r="G674" s="61"/>
      <c r="H674" s="61"/>
      <c r="I674" s="61"/>
      <c r="J674" s="61"/>
      <c r="K674" s="61"/>
      <c r="L674" s="61"/>
      <c r="M674" s="61"/>
      <c r="N674" s="61"/>
    </row>
    <row r="675" spans="1:14" ht="12.75">
      <c r="A675" s="61"/>
      <c r="B675" s="61"/>
      <c r="C675" s="61"/>
      <c r="D675" s="61"/>
      <c r="E675" s="61"/>
      <c r="F675" s="61"/>
      <c r="G675" s="61"/>
      <c r="H675" s="61"/>
      <c r="I675" s="61"/>
      <c r="J675" s="61"/>
      <c r="K675" s="61"/>
      <c r="L675" s="61"/>
      <c r="M675" s="61"/>
      <c r="N675" s="61"/>
    </row>
    <row r="676" spans="1:14" ht="12.75">
      <c r="A676" s="61"/>
      <c r="B676" s="61"/>
      <c r="C676" s="61"/>
      <c r="D676" s="61"/>
      <c r="E676" s="61"/>
      <c r="F676" s="61"/>
      <c r="G676" s="61"/>
      <c r="H676" s="61"/>
      <c r="I676" s="61"/>
      <c r="J676" s="61"/>
      <c r="K676" s="61"/>
      <c r="L676" s="61"/>
      <c r="M676" s="61"/>
      <c r="N676" s="61"/>
    </row>
    <row r="677" spans="1:14" ht="12.75">
      <c r="A677" s="61"/>
      <c r="B677" s="61"/>
      <c r="C677" s="61"/>
      <c r="D677" s="61"/>
      <c r="E677" s="61"/>
      <c r="F677" s="61"/>
      <c r="G677" s="61"/>
      <c r="H677" s="61"/>
      <c r="I677" s="61"/>
      <c r="J677" s="61"/>
      <c r="K677" s="61"/>
      <c r="L677" s="61"/>
      <c r="M677" s="61"/>
      <c r="N677" s="61"/>
    </row>
    <row r="678" spans="1:14" ht="12.75">
      <c r="A678" s="61"/>
      <c r="B678" s="61"/>
      <c r="C678" s="61"/>
      <c r="D678" s="61"/>
      <c r="E678" s="61"/>
      <c r="F678" s="61"/>
      <c r="G678" s="61"/>
      <c r="H678" s="61"/>
      <c r="I678" s="61"/>
      <c r="J678" s="61"/>
      <c r="K678" s="61"/>
      <c r="L678" s="61"/>
      <c r="M678" s="61"/>
      <c r="N678" s="61"/>
    </row>
    <row r="679" spans="1:14" ht="12.75">
      <c r="A679" s="61"/>
      <c r="B679" s="61"/>
      <c r="C679" s="61"/>
      <c r="D679" s="61"/>
      <c r="E679" s="61"/>
      <c r="F679" s="61"/>
      <c r="G679" s="61"/>
      <c r="H679" s="61"/>
      <c r="I679" s="61"/>
      <c r="J679" s="61"/>
      <c r="K679" s="61"/>
      <c r="L679" s="61"/>
      <c r="M679" s="61"/>
      <c r="N679" s="61"/>
    </row>
    <row r="680" spans="1:14" ht="12.75">
      <c r="A680" s="61"/>
      <c r="B680" s="61"/>
      <c r="C680" s="61"/>
      <c r="D680" s="61"/>
      <c r="E680" s="61"/>
      <c r="F680" s="61"/>
      <c r="G680" s="61"/>
      <c r="H680" s="61"/>
      <c r="I680" s="61"/>
      <c r="J680" s="61"/>
      <c r="K680" s="61"/>
      <c r="L680" s="61"/>
      <c r="M680" s="61"/>
      <c r="N680" s="61"/>
    </row>
    <row r="681" spans="1:14" ht="12.75">
      <c r="A681" s="61"/>
      <c r="B681" s="61"/>
      <c r="C681" s="61"/>
      <c r="D681" s="61"/>
      <c r="E681" s="61"/>
      <c r="F681" s="61"/>
      <c r="G681" s="61"/>
      <c r="H681" s="61"/>
      <c r="I681" s="61"/>
      <c r="J681" s="61"/>
      <c r="K681" s="61"/>
      <c r="L681" s="61"/>
      <c r="M681" s="61"/>
      <c r="N681" s="61"/>
    </row>
    <row r="682" spans="1:14" ht="12.75">
      <c r="A682" s="61"/>
      <c r="B682" s="61"/>
      <c r="C682" s="61"/>
      <c r="D682" s="61"/>
      <c r="E682" s="61"/>
      <c r="F682" s="61"/>
      <c r="G682" s="61"/>
      <c r="H682" s="61"/>
      <c r="I682" s="61"/>
      <c r="J682" s="61"/>
      <c r="K682" s="61"/>
      <c r="L682" s="61"/>
      <c r="M682" s="61"/>
      <c r="N682" s="61"/>
    </row>
    <row r="683" spans="1:14" ht="12.75">
      <c r="A683" s="61"/>
      <c r="B683" s="61"/>
      <c r="C683" s="61"/>
      <c r="D683" s="61"/>
      <c r="E683" s="61"/>
      <c r="F683" s="61"/>
      <c r="G683" s="61"/>
      <c r="H683" s="61"/>
      <c r="I683" s="61"/>
      <c r="J683" s="61"/>
      <c r="K683" s="61"/>
      <c r="L683" s="61"/>
      <c r="M683" s="61"/>
      <c r="N683" s="61"/>
    </row>
    <row r="684" spans="1:14" ht="12.75">
      <c r="A684" s="61"/>
      <c r="B684" s="61"/>
      <c r="C684" s="61"/>
      <c r="D684" s="61"/>
      <c r="E684" s="61"/>
      <c r="F684" s="61"/>
      <c r="G684" s="61"/>
      <c r="H684" s="61"/>
      <c r="I684" s="61"/>
      <c r="J684" s="61"/>
      <c r="K684" s="61"/>
      <c r="L684" s="61"/>
      <c r="M684" s="61"/>
      <c r="N684" s="61"/>
    </row>
    <row r="685" spans="1:14" ht="12.75">
      <c r="A685" s="61"/>
      <c r="B685" s="61"/>
      <c r="C685" s="61"/>
      <c r="D685" s="61"/>
      <c r="E685" s="61"/>
      <c r="F685" s="61"/>
      <c r="G685" s="61"/>
      <c r="H685" s="61"/>
      <c r="I685" s="61"/>
      <c r="J685" s="61"/>
      <c r="K685" s="61"/>
      <c r="L685" s="61"/>
      <c r="M685" s="61"/>
      <c r="N685" s="61"/>
    </row>
    <row r="686" spans="1:14" ht="12.75">
      <c r="A686" s="61"/>
      <c r="B686" s="61"/>
      <c r="C686" s="61"/>
      <c r="D686" s="61"/>
      <c r="E686" s="61"/>
      <c r="F686" s="61"/>
      <c r="G686" s="61"/>
      <c r="H686" s="61"/>
      <c r="I686" s="61"/>
      <c r="J686" s="61"/>
      <c r="K686" s="61"/>
      <c r="L686" s="61"/>
      <c r="M686" s="61"/>
      <c r="N686" s="61"/>
    </row>
    <row r="687" spans="1:14" ht="12.75">
      <c r="A687" s="61"/>
      <c r="B687" s="61"/>
      <c r="C687" s="61"/>
      <c r="D687" s="61"/>
      <c r="E687" s="61"/>
      <c r="F687" s="61"/>
      <c r="G687" s="61"/>
      <c r="H687" s="61"/>
      <c r="I687" s="61"/>
      <c r="J687" s="61"/>
      <c r="K687" s="61"/>
      <c r="L687" s="61"/>
      <c r="M687" s="61"/>
      <c r="N687" s="61"/>
    </row>
    <row r="688" spans="1:14" ht="12.75">
      <c r="A688" s="61"/>
      <c r="B688" s="61"/>
      <c r="C688" s="61"/>
      <c r="D688" s="61"/>
      <c r="E688" s="61"/>
      <c r="F688" s="61"/>
      <c r="G688" s="61"/>
      <c r="H688" s="61"/>
      <c r="I688" s="61"/>
      <c r="J688" s="61"/>
      <c r="K688" s="61"/>
      <c r="L688" s="61"/>
      <c r="M688" s="61"/>
      <c r="N688" s="61"/>
    </row>
    <row r="689" spans="1:14" ht="12.75">
      <c r="A689" s="61"/>
      <c r="B689" s="61"/>
      <c r="C689" s="61"/>
      <c r="D689" s="61"/>
      <c r="E689" s="61"/>
      <c r="F689" s="61"/>
      <c r="G689" s="61"/>
      <c r="H689" s="61"/>
      <c r="I689" s="61"/>
      <c r="J689" s="61"/>
      <c r="K689" s="61"/>
      <c r="L689" s="61"/>
      <c r="M689" s="61"/>
      <c r="N689" s="61"/>
    </row>
    <row r="690" spans="1:14" ht="12.75">
      <c r="A690" s="61"/>
      <c r="B690" s="61"/>
      <c r="C690" s="61"/>
      <c r="D690" s="61"/>
      <c r="E690" s="61"/>
      <c r="F690" s="61"/>
      <c r="G690" s="61"/>
      <c r="H690" s="61"/>
      <c r="I690" s="61"/>
      <c r="J690" s="61"/>
      <c r="K690" s="61"/>
      <c r="L690" s="61"/>
      <c r="M690" s="61"/>
      <c r="N690" s="61"/>
    </row>
    <row r="691" spans="1:14" ht="12.75">
      <c r="A691" s="61"/>
      <c r="B691" s="61"/>
      <c r="C691" s="61"/>
      <c r="D691" s="61"/>
      <c r="E691" s="61"/>
      <c r="F691" s="61"/>
      <c r="G691" s="61"/>
      <c r="H691" s="61"/>
      <c r="I691" s="61"/>
      <c r="J691" s="61"/>
      <c r="K691" s="61"/>
      <c r="L691" s="61"/>
      <c r="M691" s="61"/>
      <c r="N691" s="61"/>
    </row>
    <row r="692" spans="1:14" ht="12.75">
      <c r="A692" s="61"/>
      <c r="B692" s="61"/>
      <c r="C692" s="61"/>
      <c r="D692" s="61"/>
      <c r="E692" s="61"/>
      <c r="F692" s="61"/>
      <c r="G692" s="61"/>
      <c r="H692" s="61"/>
      <c r="I692" s="61"/>
      <c r="J692" s="61"/>
      <c r="K692" s="61"/>
      <c r="L692" s="61"/>
      <c r="M692" s="61"/>
      <c r="N692" s="61"/>
    </row>
    <row r="693" spans="1:14" ht="12.75">
      <c r="A693" s="61"/>
      <c r="B693" s="61"/>
      <c r="C693" s="61"/>
      <c r="D693" s="61"/>
      <c r="E693" s="61"/>
      <c r="F693" s="61"/>
      <c r="G693" s="61"/>
      <c r="H693" s="61"/>
      <c r="I693" s="61"/>
      <c r="J693" s="61"/>
      <c r="K693" s="61"/>
      <c r="L693" s="61"/>
      <c r="M693" s="61"/>
      <c r="N693" s="61"/>
    </row>
    <row r="694" spans="1:14" ht="12.75">
      <c r="A694" s="61"/>
      <c r="B694" s="61"/>
      <c r="C694" s="61"/>
      <c r="D694" s="61"/>
      <c r="E694" s="61"/>
      <c r="F694" s="61"/>
      <c r="G694" s="61"/>
      <c r="H694" s="61"/>
      <c r="I694" s="61"/>
      <c r="J694" s="61"/>
      <c r="K694" s="61"/>
      <c r="L694" s="61"/>
      <c r="M694" s="61"/>
      <c r="N694" s="61"/>
    </row>
    <row r="695" spans="1:14" ht="12.75">
      <c r="A695" s="61"/>
      <c r="B695" s="61"/>
      <c r="C695" s="61"/>
      <c r="D695" s="61"/>
      <c r="E695" s="61"/>
      <c r="F695" s="61"/>
      <c r="G695" s="61"/>
      <c r="H695" s="61"/>
      <c r="I695" s="61"/>
      <c r="J695" s="61"/>
      <c r="K695" s="61"/>
      <c r="L695" s="61"/>
      <c r="M695" s="61"/>
      <c r="N695" s="61"/>
    </row>
    <row r="696" spans="1:14" ht="12.75">
      <c r="A696" s="61"/>
      <c r="B696" s="61"/>
      <c r="C696" s="61"/>
      <c r="D696" s="61"/>
      <c r="E696" s="61"/>
      <c r="F696" s="61"/>
      <c r="G696" s="61"/>
      <c r="H696" s="61"/>
      <c r="I696" s="61"/>
      <c r="J696" s="61"/>
      <c r="K696" s="61"/>
      <c r="L696" s="61"/>
      <c r="M696" s="61"/>
      <c r="N696" s="61"/>
    </row>
    <row r="697" spans="1:14" ht="12.75">
      <c r="A697" s="61"/>
      <c r="B697" s="61"/>
      <c r="C697" s="61"/>
      <c r="D697" s="61"/>
      <c r="E697" s="61"/>
      <c r="F697" s="61"/>
      <c r="G697" s="61"/>
      <c r="H697" s="61"/>
      <c r="I697" s="61"/>
      <c r="J697" s="61"/>
      <c r="K697" s="61"/>
      <c r="L697" s="61"/>
      <c r="M697" s="61"/>
      <c r="N697" s="61"/>
    </row>
    <row r="698" spans="1:14" ht="12.75">
      <c r="A698" s="61"/>
      <c r="B698" s="61"/>
      <c r="C698" s="61"/>
      <c r="D698" s="61"/>
      <c r="E698" s="61"/>
      <c r="F698" s="61"/>
      <c r="G698" s="61"/>
      <c r="H698" s="61"/>
      <c r="I698" s="61"/>
      <c r="J698" s="61"/>
      <c r="K698" s="61"/>
      <c r="L698" s="61"/>
      <c r="M698" s="61"/>
      <c r="N698" s="61"/>
    </row>
    <row r="699" spans="1:14" ht="12.75">
      <c r="A699" s="61"/>
      <c r="B699" s="61"/>
      <c r="C699" s="61"/>
      <c r="D699" s="61"/>
      <c r="E699" s="61"/>
      <c r="F699" s="61"/>
      <c r="G699" s="61"/>
      <c r="H699" s="61"/>
      <c r="I699" s="61"/>
      <c r="J699" s="61"/>
      <c r="K699" s="61"/>
      <c r="L699" s="61"/>
      <c r="M699" s="61"/>
      <c r="N699" s="61"/>
    </row>
    <row r="700" spans="1:14" ht="12.75">
      <c r="A700" s="61"/>
      <c r="B700" s="61"/>
      <c r="C700" s="61"/>
      <c r="D700" s="61"/>
      <c r="E700" s="61"/>
      <c r="F700" s="61"/>
      <c r="G700" s="61"/>
      <c r="H700" s="61"/>
      <c r="I700" s="61"/>
      <c r="J700" s="61"/>
      <c r="K700" s="61"/>
      <c r="L700" s="61"/>
      <c r="M700" s="61"/>
      <c r="N700" s="61"/>
    </row>
    <row r="701" spans="1:14" ht="12.75">
      <c r="A701" s="61"/>
      <c r="B701" s="61"/>
      <c r="C701" s="61"/>
      <c r="D701" s="61"/>
      <c r="E701" s="61"/>
      <c r="F701" s="61"/>
      <c r="G701" s="61"/>
      <c r="H701" s="61"/>
      <c r="I701" s="61"/>
      <c r="J701" s="61"/>
      <c r="K701" s="61"/>
      <c r="L701" s="61"/>
      <c r="M701" s="61"/>
      <c r="N701" s="61"/>
    </row>
    <row r="702" spans="1:14" ht="12.75">
      <c r="A702" s="61"/>
      <c r="B702" s="61"/>
      <c r="C702" s="61"/>
      <c r="D702" s="61"/>
      <c r="E702" s="61"/>
      <c r="F702" s="61"/>
      <c r="G702" s="61"/>
      <c r="H702" s="61"/>
      <c r="I702" s="61"/>
      <c r="J702" s="61"/>
      <c r="K702" s="61"/>
      <c r="L702" s="61"/>
      <c r="M702" s="61"/>
      <c r="N702" s="61"/>
    </row>
    <row r="703" spans="1:14" ht="12.75">
      <c r="A703" s="61"/>
      <c r="B703" s="61"/>
      <c r="C703" s="61"/>
      <c r="D703" s="61"/>
      <c r="E703" s="61"/>
      <c r="F703" s="61"/>
      <c r="G703" s="61"/>
      <c r="H703" s="61"/>
      <c r="I703" s="61"/>
      <c r="J703" s="61"/>
      <c r="K703" s="61"/>
      <c r="L703" s="61"/>
      <c r="M703" s="61"/>
      <c r="N703" s="61"/>
    </row>
    <row r="704" spans="1:14" ht="12.75">
      <c r="A704" s="61"/>
      <c r="B704" s="61"/>
      <c r="C704" s="61"/>
      <c r="D704" s="61"/>
      <c r="E704" s="61"/>
      <c r="F704" s="61"/>
      <c r="G704" s="61"/>
      <c r="H704" s="61"/>
      <c r="I704" s="61"/>
      <c r="J704" s="61"/>
      <c r="K704" s="61"/>
      <c r="L704" s="61"/>
      <c r="M704" s="61"/>
      <c r="N704" s="61"/>
    </row>
    <row r="705" spans="1:14" ht="12.75">
      <c r="A705" s="61"/>
      <c r="B705" s="61"/>
      <c r="C705" s="61"/>
      <c r="D705" s="61"/>
      <c r="E705" s="61"/>
      <c r="F705" s="61"/>
      <c r="G705" s="61"/>
      <c r="H705" s="61"/>
      <c r="I705" s="61"/>
      <c r="J705" s="61"/>
      <c r="K705" s="61"/>
      <c r="L705" s="61"/>
      <c r="M705" s="61"/>
      <c r="N705" s="61"/>
    </row>
    <row r="706" spans="1:14" ht="12.75">
      <c r="A706" s="61"/>
      <c r="B706" s="61"/>
      <c r="C706" s="61"/>
      <c r="D706" s="61"/>
      <c r="E706" s="61"/>
      <c r="F706" s="61"/>
      <c r="G706" s="61"/>
      <c r="H706" s="61"/>
      <c r="I706" s="61"/>
      <c r="J706" s="61"/>
      <c r="K706" s="61"/>
      <c r="L706" s="61"/>
      <c r="M706" s="61"/>
      <c r="N706" s="61"/>
    </row>
    <row r="707" spans="1:14" ht="12.75">
      <c r="A707" s="61"/>
      <c r="B707" s="61"/>
      <c r="C707" s="61"/>
      <c r="D707" s="61"/>
      <c r="E707" s="61"/>
      <c r="F707" s="61"/>
      <c r="G707" s="61"/>
      <c r="H707" s="61"/>
      <c r="I707" s="61"/>
      <c r="J707" s="61"/>
      <c r="K707" s="61"/>
      <c r="L707" s="61"/>
      <c r="M707" s="61"/>
      <c r="N707" s="61"/>
    </row>
    <row r="708" spans="1:14" ht="12.75">
      <c r="A708" s="61"/>
      <c r="B708" s="61"/>
      <c r="C708" s="61"/>
      <c r="D708" s="61"/>
      <c r="E708" s="61"/>
      <c r="F708" s="61"/>
      <c r="G708" s="61"/>
      <c r="H708" s="61"/>
      <c r="I708" s="61"/>
      <c r="J708" s="61"/>
      <c r="K708" s="61"/>
      <c r="L708" s="61"/>
      <c r="M708" s="61"/>
      <c r="N708" s="61"/>
    </row>
    <row r="709" spans="1:14" ht="12.75">
      <c r="A709" s="61"/>
      <c r="B709" s="61"/>
      <c r="C709" s="61"/>
      <c r="D709" s="61"/>
      <c r="E709" s="61"/>
      <c r="F709" s="61"/>
      <c r="G709" s="61"/>
      <c r="H709" s="61"/>
      <c r="I709" s="61"/>
      <c r="J709" s="61"/>
      <c r="K709" s="61"/>
      <c r="L709" s="61"/>
      <c r="M709" s="61"/>
      <c r="N709" s="61"/>
    </row>
    <row r="710" spans="1:14" ht="12.75">
      <c r="A710" s="61"/>
      <c r="B710" s="61"/>
      <c r="C710" s="61"/>
      <c r="D710" s="61"/>
      <c r="E710" s="61"/>
      <c r="F710" s="61"/>
      <c r="G710" s="61"/>
      <c r="H710" s="61"/>
      <c r="I710" s="61"/>
      <c r="J710" s="61"/>
      <c r="K710" s="61"/>
      <c r="L710" s="61"/>
      <c r="M710" s="61"/>
      <c r="N710" s="61"/>
    </row>
    <row r="711" spans="1:14" ht="12.75">
      <c r="A711" s="61"/>
      <c r="B711" s="61"/>
      <c r="C711" s="61"/>
      <c r="D711" s="61"/>
      <c r="E711" s="61"/>
      <c r="F711" s="61"/>
      <c r="G711" s="61"/>
      <c r="H711" s="61"/>
      <c r="I711" s="61"/>
      <c r="J711" s="61"/>
      <c r="K711" s="61"/>
      <c r="L711" s="61"/>
      <c r="M711" s="61"/>
      <c r="N711" s="61"/>
    </row>
    <row r="712" spans="1:14" ht="12.75">
      <c r="A712" s="61"/>
      <c r="B712" s="61"/>
      <c r="C712" s="61"/>
      <c r="D712" s="61"/>
      <c r="E712" s="61"/>
      <c r="F712" s="61"/>
      <c r="G712" s="61"/>
      <c r="H712" s="61"/>
      <c r="I712" s="61"/>
      <c r="J712" s="61"/>
      <c r="K712" s="61"/>
      <c r="L712" s="61"/>
      <c r="M712" s="61"/>
      <c r="N712" s="61"/>
    </row>
    <row r="713" spans="1:14" ht="12.75">
      <c r="A713" s="61"/>
      <c r="B713" s="61"/>
      <c r="C713" s="61"/>
      <c r="D713" s="61"/>
      <c r="E713" s="61"/>
      <c r="F713" s="61"/>
      <c r="G713" s="61"/>
      <c r="H713" s="61"/>
      <c r="I713" s="61"/>
      <c r="J713" s="61"/>
      <c r="K713" s="61"/>
      <c r="L713" s="61"/>
      <c r="M713" s="61"/>
      <c r="N713" s="61"/>
    </row>
    <row r="714" spans="1:14" ht="12.75">
      <c r="A714" s="61"/>
      <c r="B714" s="61"/>
      <c r="C714" s="61"/>
      <c r="D714" s="61"/>
      <c r="E714" s="61"/>
      <c r="F714" s="61"/>
      <c r="G714" s="61"/>
      <c r="H714" s="61"/>
      <c r="I714" s="61"/>
      <c r="J714" s="61"/>
      <c r="K714" s="61"/>
      <c r="L714" s="61"/>
      <c r="M714" s="61"/>
      <c r="N714" s="61"/>
    </row>
    <row r="715" spans="1:14" ht="12.75">
      <c r="A715" s="61"/>
      <c r="B715" s="61"/>
      <c r="C715" s="61"/>
      <c r="D715" s="61"/>
      <c r="E715" s="61"/>
      <c r="F715" s="61"/>
      <c r="G715" s="61"/>
      <c r="H715" s="61"/>
      <c r="I715" s="61"/>
      <c r="J715" s="61"/>
      <c r="K715" s="61"/>
      <c r="L715" s="61"/>
      <c r="M715" s="61"/>
      <c r="N715" s="61"/>
    </row>
    <row r="716" spans="1:14" ht="12.75">
      <c r="A716" s="61"/>
      <c r="B716" s="61"/>
      <c r="C716" s="61"/>
      <c r="D716" s="61"/>
      <c r="E716" s="61"/>
      <c r="F716" s="61"/>
      <c r="G716" s="61"/>
      <c r="H716" s="61"/>
      <c r="I716" s="61"/>
      <c r="J716" s="61"/>
      <c r="K716" s="61"/>
      <c r="L716" s="61"/>
      <c r="M716" s="61"/>
      <c r="N716" s="61"/>
    </row>
    <row r="717" spans="1:14" ht="12.75">
      <c r="A717" s="61"/>
      <c r="B717" s="61"/>
      <c r="C717" s="61"/>
      <c r="D717" s="61"/>
      <c r="E717" s="61"/>
      <c r="F717" s="61"/>
      <c r="G717" s="61"/>
      <c r="H717" s="61"/>
      <c r="I717" s="61"/>
      <c r="J717" s="61"/>
      <c r="K717" s="61"/>
      <c r="L717" s="61"/>
      <c r="M717" s="61"/>
      <c r="N717" s="61"/>
    </row>
    <row r="718" spans="1:14" ht="12.75">
      <c r="A718" s="61"/>
      <c r="B718" s="61"/>
      <c r="C718" s="61"/>
      <c r="D718" s="61"/>
      <c r="E718" s="61"/>
      <c r="F718" s="61"/>
      <c r="G718" s="61"/>
      <c r="H718" s="61"/>
      <c r="I718" s="61"/>
      <c r="J718" s="61"/>
      <c r="K718" s="61"/>
      <c r="L718" s="61"/>
      <c r="M718" s="61"/>
      <c r="N718" s="61"/>
    </row>
    <row r="719" spans="1:14" ht="12.75">
      <c r="A719" s="61"/>
      <c r="B719" s="61"/>
      <c r="C719" s="61"/>
      <c r="D719" s="61"/>
      <c r="E719" s="61"/>
      <c r="F719" s="61"/>
      <c r="G719" s="61"/>
      <c r="H719" s="61"/>
      <c r="I719" s="61"/>
      <c r="J719" s="61"/>
      <c r="K719" s="61"/>
      <c r="L719" s="61"/>
      <c r="M719" s="61"/>
      <c r="N719" s="61"/>
    </row>
    <row r="720" spans="1:14" ht="12.75">
      <c r="A720" s="61"/>
      <c r="B720" s="61"/>
      <c r="C720" s="61"/>
      <c r="D720" s="61"/>
      <c r="E720" s="61"/>
      <c r="F720" s="61"/>
      <c r="G720" s="61"/>
      <c r="H720" s="61"/>
      <c r="I720" s="61"/>
      <c r="J720" s="61"/>
      <c r="K720" s="61"/>
      <c r="L720" s="61"/>
      <c r="M720" s="61"/>
      <c r="N720" s="61"/>
    </row>
    <row r="721" spans="1:14" ht="12.75">
      <c r="A721" s="61"/>
      <c r="B721" s="61"/>
      <c r="C721" s="61"/>
      <c r="D721" s="61"/>
      <c r="E721" s="61"/>
      <c r="F721" s="61"/>
      <c r="G721" s="61"/>
      <c r="H721" s="61"/>
      <c r="I721" s="61"/>
      <c r="J721" s="61"/>
      <c r="K721" s="61"/>
      <c r="L721" s="61"/>
      <c r="M721" s="61"/>
      <c r="N721" s="61"/>
    </row>
    <row r="722" spans="1:14" ht="12.75">
      <c r="A722" s="61"/>
      <c r="B722" s="61"/>
      <c r="C722" s="61"/>
      <c r="D722" s="61"/>
      <c r="E722" s="61"/>
      <c r="F722" s="61"/>
      <c r="G722" s="61"/>
      <c r="H722" s="61"/>
      <c r="I722" s="61"/>
      <c r="J722" s="61"/>
      <c r="K722" s="61"/>
      <c r="L722" s="61"/>
      <c r="M722" s="61"/>
      <c r="N722" s="61"/>
    </row>
    <row r="723" spans="1:14" ht="12.75">
      <c r="A723" s="61"/>
      <c r="B723" s="61"/>
      <c r="C723" s="61"/>
      <c r="D723" s="61"/>
      <c r="E723" s="61"/>
      <c r="F723" s="61"/>
      <c r="G723" s="61"/>
      <c r="H723" s="61"/>
      <c r="I723" s="61"/>
      <c r="J723" s="61"/>
      <c r="K723" s="61"/>
      <c r="L723" s="61"/>
      <c r="M723" s="61"/>
      <c r="N723" s="61"/>
    </row>
    <row r="724" spans="1:14" ht="12.75">
      <c r="A724" s="61"/>
      <c r="B724" s="61"/>
      <c r="C724" s="61"/>
      <c r="D724" s="61"/>
      <c r="E724" s="61"/>
      <c r="F724" s="61"/>
      <c r="G724" s="61"/>
      <c r="H724" s="61"/>
      <c r="I724" s="61"/>
      <c r="J724" s="61"/>
      <c r="K724" s="61"/>
      <c r="L724" s="61"/>
      <c r="M724" s="61"/>
      <c r="N724" s="61"/>
    </row>
    <row r="725" spans="1:14" ht="12.75">
      <c r="A725" s="61"/>
      <c r="B725" s="61"/>
      <c r="C725" s="61"/>
      <c r="D725" s="61"/>
      <c r="E725" s="61"/>
      <c r="F725" s="61"/>
      <c r="G725" s="61"/>
      <c r="H725" s="61"/>
      <c r="I725" s="61"/>
      <c r="J725" s="61"/>
      <c r="K725" s="61"/>
      <c r="L725" s="61"/>
      <c r="M725" s="61"/>
      <c r="N725" s="61"/>
    </row>
    <row r="726" spans="1:14" ht="12.75">
      <c r="A726" s="61"/>
      <c r="B726" s="61"/>
      <c r="C726" s="61"/>
      <c r="D726" s="61"/>
      <c r="E726" s="61"/>
      <c r="F726" s="61"/>
      <c r="G726" s="61"/>
      <c r="H726" s="61"/>
      <c r="I726" s="61"/>
      <c r="J726" s="61"/>
      <c r="K726" s="61"/>
      <c r="L726" s="61"/>
      <c r="M726" s="61"/>
      <c r="N726" s="61"/>
    </row>
    <row r="727" spans="1:14" ht="12.75">
      <c r="A727" s="61"/>
      <c r="B727" s="61"/>
      <c r="C727" s="61"/>
      <c r="D727" s="61"/>
      <c r="E727" s="61"/>
      <c r="F727" s="61"/>
      <c r="G727" s="61"/>
      <c r="H727" s="61"/>
      <c r="I727" s="61"/>
      <c r="J727" s="61"/>
      <c r="K727" s="61"/>
      <c r="L727" s="61"/>
      <c r="M727" s="61"/>
      <c r="N727" s="61"/>
    </row>
    <row r="728" spans="1:14" ht="12.75">
      <c r="A728" s="61"/>
      <c r="B728" s="61"/>
      <c r="C728" s="61"/>
      <c r="D728" s="61"/>
      <c r="E728" s="61"/>
      <c r="F728" s="61"/>
      <c r="G728" s="61"/>
      <c r="H728" s="61"/>
      <c r="I728" s="61"/>
      <c r="J728" s="61"/>
      <c r="K728" s="61"/>
      <c r="L728" s="61"/>
      <c r="M728" s="61"/>
      <c r="N728" s="61"/>
    </row>
    <row r="729" spans="1:14" ht="12.75">
      <c r="A729" s="61"/>
      <c r="B729" s="61"/>
      <c r="C729" s="61"/>
      <c r="D729" s="61"/>
      <c r="E729" s="61"/>
      <c r="F729" s="61"/>
      <c r="G729" s="61"/>
      <c r="H729" s="61"/>
      <c r="I729" s="61"/>
      <c r="J729" s="61"/>
      <c r="K729" s="61"/>
      <c r="L729" s="61"/>
      <c r="M729" s="61"/>
      <c r="N729" s="61"/>
    </row>
    <row r="730" spans="1:14" ht="12.75">
      <c r="A730" s="61"/>
      <c r="B730" s="61"/>
      <c r="C730" s="61"/>
      <c r="D730" s="61"/>
      <c r="E730" s="61"/>
      <c r="F730" s="61"/>
      <c r="G730" s="61"/>
      <c r="H730" s="61"/>
      <c r="I730" s="61"/>
      <c r="J730" s="61"/>
      <c r="K730" s="61"/>
      <c r="L730" s="61"/>
      <c r="M730" s="61"/>
      <c r="N730" s="61"/>
    </row>
    <row r="731" spans="1:14" ht="12.75">
      <c r="A731" s="61"/>
      <c r="B731" s="61"/>
      <c r="C731" s="61"/>
      <c r="D731" s="61"/>
      <c r="E731" s="61"/>
      <c r="F731" s="61"/>
      <c r="G731" s="61"/>
      <c r="H731" s="61"/>
      <c r="I731" s="61"/>
      <c r="J731" s="61"/>
      <c r="K731" s="61"/>
      <c r="L731" s="61"/>
      <c r="M731" s="61"/>
      <c r="N731" s="61"/>
    </row>
    <row r="732" spans="1:14" ht="12.75">
      <c r="A732" s="61"/>
      <c r="B732" s="61"/>
      <c r="C732" s="61"/>
      <c r="D732" s="61"/>
      <c r="E732" s="61"/>
      <c r="F732" s="61"/>
      <c r="G732" s="61"/>
      <c r="H732" s="61"/>
      <c r="I732" s="61"/>
      <c r="J732" s="61"/>
      <c r="K732" s="61"/>
      <c r="L732" s="61"/>
      <c r="M732" s="61"/>
      <c r="N732" s="61"/>
    </row>
    <row r="733" spans="1:14" ht="12.75">
      <c r="A733" s="61"/>
      <c r="B733" s="61"/>
      <c r="C733" s="61"/>
      <c r="D733" s="61"/>
      <c r="E733" s="61"/>
      <c r="F733" s="61"/>
      <c r="G733" s="61"/>
      <c r="H733" s="61"/>
      <c r="I733" s="61"/>
      <c r="J733" s="61"/>
      <c r="K733" s="61"/>
      <c r="L733" s="61"/>
      <c r="M733" s="61"/>
      <c r="N733" s="61"/>
    </row>
    <row r="734" spans="1:14" ht="12.75">
      <c r="A734" s="61"/>
      <c r="B734" s="61"/>
      <c r="C734" s="61"/>
      <c r="D734" s="61"/>
      <c r="E734" s="61"/>
      <c r="F734" s="61"/>
      <c r="G734" s="61"/>
      <c r="H734" s="61"/>
      <c r="I734" s="61"/>
      <c r="J734" s="61"/>
      <c r="K734" s="61"/>
      <c r="L734" s="61"/>
      <c r="M734" s="61"/>
      <c r="N734" s="61"/>
    </row>
    <row r="735" spans="1:14" ht="12.75">
      <c r="A735" s="61"/>
      <c r="B735" s="61"/>
      <c r="C735" s="61"/>
      <c r="D735" s="61"/>
      <c r="E735" s="61"/>
      <c r="F735" s="61"/>
      <c r="G735" s="61"/>
      <c r="H735" s="61"/>
      <c r="I735" s="61"/>
      <c r="J735" s="61"/>
      <c r="K735" s="61"/>
      <c r="L735" s="61"/>
      <c r="M735" s="61"/>
      <c r="N735" s="61"/>
    </row>
    <row r="736" spans="1:14" ht="12.75">
      <c r="A736" s="61"/>
      <c r="B736" s="61"/>
      <c r="C736" s="61"/>
      <c r="D736" s="61"/>
      <c r="E736" s="61"/>
      <c r="F736" s="61"/>
      <c r="G736" s="61"/>
      <c r="H736" s="61"/>
      <c r="I736" s="61"/>
      <c r="J736" s="61"/>
      <c r="K736" s="61"/>
      <c r="L736" s="61"/>
      <c r="M736" s="61"/>
      <c r="N736" s="61"/>
    </row>
    <row r="737" spans="1:14" ht="12.75">
      <c r="A737" s="61"/>
      <c r="B737" s="61"/>
      <c r="C737" s="61"/>
      <c r="D737" s="61"/>
      <c r="E737" s="61"/>
      <c r="F737" s="61"/>
      <c r="G737" s="61"/>
      <c r="H737" s="61"/>
      <c r="I737" s="61"/>
      <c r="J737" s="61"/>
      <c r="K737" s="61"/>
      <c r="L737" s="61"/>
      <c r="M737" s="61"/>
      <c r="N737" s="61"/>
    </row>
    <row r="738" spans="1:14" ht="12.75">
      <c r="A738" s="61"/>
      <c r="B738" s="61"/>
      <c r="C738" s="61"/>
      <c r="D738" s="61"/>
      <c r="E738" s="61"/>
      <c r="F738" s="61"/>
      <c r="G738" s="61"/>
      <c r="H738" s="61"/>
      <c r="I738" s="61"/>
      <c r="J738" s="61"/>
      <c r="K738" s="61"/>
      <c r="L738" s="61"/>
      <c r="M738" s="61"/>
      <c r="N738" s="61"/>
    </row>
    <row r="739" spans="1:14" ht="12.75">
      <c r="A739" s="61"/>
      <c r="B739" s="61"/>
      <c r="C739" s="61"/>
      <c r="D739" s="61"/>
      <c r="E739" s="61"/>
      <c r="F739" s="61"/>
      <c r="G739" s="61"/>
      <c r="H739" s="61"/>
      <c r="I739" s="61"/>
      <c r="J739" s="61"/>
      <c r="K739" s="61"/>
      <c r="L739" s="61"/>
      <c r="M739" s="61"/>
      <c r="N739" s="61"/>
    </row>
    <row r="740" spans="1:14" ht="12.75">
      <c r="A740" s="61"/>
      <c r="B740" s="61"/>
      <c r="C740" s="61"/>
      <c r="D740" s="61"/>
      <c r="E740" s="61"/>
      <c r="F740" s="61"/>
      <c r="G740" s="61"/>
      <c r="H740" s="61"/>
      <c r="I740" s="61"/>
      <c r="J740" s="61"/>
      <c r="K740" s="61"/>
      <c r="L740" s="61"/>
      <c r="M740" s="61"/>
      <c r="N740" s="61"/>
    </row>
    <row r="741" spans="1:14" ht="12.75">
      <c r="A741" s="61"/>
      <c r="B741" s="61"/>
      <c r="C741" s="61"/>
      <c r="D741" s="61"/>
      <c r="E741" s="61"/>
      <c r="F741" s="61"/>
      <c r="G741" s="61"/>
      <c r="H741" s="61"/>
      <c r="I741" s="61"/>
      <c r="J741" s="61"/>
      <c r="K741" s="61"/>
      <c r="L741" s="61"/>
      <c r="M741" s="61"/>
      <c r="N741" s="61"/>
    </row>
    <row r="742" spans="1:14" ht="12.75">
      <c r="A742" s="61"/>
      <c r="B742" s="61"/>
      <c r="C742" s="61"/>
      <c r="D742" s="61"/>
      <c r="E742" s="61"/>
      <c r="F742" s="61"/>
      <c r="G742" s="61"/>
      <c r="H742" s="61"/>
      <c r="I742" s="61"/>
      <c r="J742" s="61"/>
      <c r="K742" s="61"/>
      <c r="L742" s="61"/>
      <c r="M742" s="61"/>
      <c r="N742" s="61"/>
    </row>
    <row r="743" spans="1:14" ht="12.75">
      <c r="A743" s="61"/>
      <c r="B743" s="61"/>
      <c r="C743" s="61"/>
      <c r="D743" s="61"/>
      <c r="E743" s="61"/>
      <c r="F743" s="61"/>
      <c r="G743" s="61"/>
      <c r="H743" s="61"/>
      <c r="I743" s="61"/>
      <c r="J743" s="61"/>
      <c r="K743" s="61"/>
      <c r="L743" s="61"/>
      <c r="M743" s="61"/>
      <c r="N743" s="61"/>
    </row>
    <row r="744" spans="1:14" ht="12.75">
      <c r="A744" s="61"/>
      <c r="B744" s="61"/>
      <c r="C744" s="61"/>
      <c r="D744" s="61"/>
      <c r="E744" s="61"/>
      <c r="F744" s="61"/>
      <c r="G744" s="61"/>
      <c r="H744" s="61"/>
      <c r="I744" s="61"/>
      <c r="J744" s="61"/>
      <c r="K744" s="61"/>
      <c r="L744" s="61"/>
      <c r="M744" s="61"/>
      <c r="N744" s="61"/>
    </row>
    <row r="745" spans="1:14" ht="12.75">
      <c r="A745" s="61"/>
      <c r="B745" s="61"/>
      <c r="C745" s="61"/>
      <c r="D745" s="61"/>
      <c r="E745" s="61"/>
      <c r="F745" s="61"/>
      <c r="G745" s="61"/>
      <c r="H745" s="61"/>
      <c r="I745" s="61"/>
      <c r="J745" s="61"/>
      <c r="K745" s="61"/>
      <c r="L745" s="61"/>
      <c r="M745" s="61"/>
      <c r="N745" s="61"/>
    </row>
    <row r="746" spans="1:14" ht="12.75">
      <c r="A746" s="61"/>
      <c r="B746" s="61"/>
      <c r="C746" s="61"/>
      <c r="D746" s="61"/>
      <c r="E746" s="61"/>
      <c r="F746" s="61"/>
      <c r="G746" s="61"/>
      <c r="H746" s="61"/>
      <c r="I746" s="61"/>
      <c r="J746" s="61"/>
      <c r="K746" s="61"/>
      <c r="L746" s="61"/>
      <c r="M746" s="61"/>
      <c r="N746" s="61"/>
    </row>
    <row r="747" spans="1:14" ht="12.75">
      <c r="A747" s="61"/>
      <c r="B747" s="61"/>
      <c r="C747" s="61"/>
      <c r="D747" s="61"/>
      <c r="E747" s="61"/>
      <c r="F747" s="61"/>
      <c r="G747" s="61"/>
      <c r="H747" s="61"/>
      <c r="I747" s="61"/>
      <c r="J747" s="61"/>
      <c r="K747" s="61"/>
      <c r="L747" s="61"/>
      <c r="M747" s="61"/>
      <c r="N747" s="61"/>
    </row>
    <row r="748" spans="1:14" ht="12.75">
      <c r="A748" s="61"/>
      <c r="B748" s="61"/>
      <c r="C748" s="61"/>
      <c r="D748" s="61"/>
      <c r="E748" s="61"/>
      <c r="F748" s="61"/>
      <c r="G748" s="61"/>
      <c r="H748" s="61"/>
      <c r="I748" s="61"/>
      <c r="J748" s="61"/>
      <c r="K748" s="61"/>
      <c r="L748" s="61"/>
      <c r="M748" s="61"/>
      <c r="N748" s="61"/>
    </row>
    <row r="749" spans="1:14" ht="12.75">
      <c r="A749" s="61"/>
      <c r="B749" s="61"/>
      <c r="C749" s="61"/>
      <c r="D749" s="61"/>
      <c r="E749" s="61"/>
      <c r="F749" s="61"/>
      <c r="G749" s="61"/>
      <c r="H749" s="61"/>
      <c r="I749" s="61"/>
      <c r="J749" s="61"/>
      <c r="K749" s="61"/>
      <c r="L749" s="61"/>
      <c r="M749" s="61"/>
      <c r="N749" s="61"/>
    </row>
    <row r="750" spans="1:14" ht="12.75">
      <c r="A750" s="61"/>
      <c r="B750" s="61"/>
      <c r="C750" s="61"/>
      <c r="D750" s="61"/>
      <c r="E750" s="61"/>
      <c r="F750" s="61"/>
      <c r="G750" s="61"/>
      <c r="H750" s="61"/>
      <c r="I750" s="61"/>
      <c r="J750" s="61"/>
      <c r="K750" s="61"/>
      <c r="L750" s="61"/>
      <c r="M750" s="61"/>
      <c r="N750" s="61"/>
    </row>
    <row r="751" spans="1:14" ht="12.75">
      <c r="A751" s="61"/>
      <c r="B751" s="61"/>
      <c r="C751" s="61"/>
      <c r="D751" s="61"/>
      <c r="E751" s="61"/>
      <c r="F751" s="61"/>
      <c r="G751" s="61"/>
      <c r="H751" s="61"/>
      <c r="I751" s="61"/>
      <c r="J751" s="61"/>
      <c r="K751" s="61"/>
      <c r="L751" s="61"/>
      <c r="M751" s="61"/>
      <c r="N751" s="61"/>
    </row>
    <row r="752" spans="1:14" ht="12.75">
      <c r="A752" s="61"/>
      <c r="B752" s="61"/>
      <c r="C752" s="61"/>
      <c r="D752" s="61"/>
      <c r="E752" s="61"/>
      <c r="F752" s="61"/>
      <c r="G752" s="61"/>
      <c r="H752" s="61"/>
      <c r="I752" s="61"/>
      <c r="J752" s="61"/>
      <c r="K752" s="61"/>
      <c r="L752" s="61"/>
      <c r="M752" s="61"/>
      <c r="N752" s="61"/>
    </row>
    <row r="753" spans="1:14" ht="12.75">
      <c r="A753" s="61"/>
      <c r="B753" s="61"/>
      <c r="C753" s="61"/>
      <c r="D753" s="61"/>
      <c r="E753" s="61"/>
      <c r="F753" s="61"/>
      <c r="G753" s="61"/>
      <c r="H753" s="61"/>
      <c r="I753" s="61"/>
      <c r="J753" s="61"/>
      <c r="K753" s="61"/>
      <c r="L753" s="61"/>
      <c r="M753" s="61"/>
      <c r="N753" s="61"/>
    </row>
    <row r="754" spans="1:14" ht="12.75">
      <c r="A754" s="61"/>
      <c r="B754" s="61"/>
      <c r="C754" s="61"/>
      <c r="D754" s="61"/>
      <c r="E754" s="61"/>
      <c r="F754" s="61"/>
      <c r="G754" s="61"/>
      <c r="H754" s="61"/>
      <c r="I754" s="61"/>
      <c r="J754" s="61"/>
      <c r="K754" s="61"/>
      <c r="L754" s="61"/>
      <c r="M754" s="61"/>
      <c r="N754" s="61"/>
    </row>
    <row r="755" spans="1:14" ht="12.75">
      <c r="A755" s="61"/>
      <c r="B755" s="61"/>
      <c r="C755" s="61"/>
      <c r="D755" s="61"/>
      <c r="E755" s="61"/>
      <c r="F755" s="61"/>
      <c r="G755" s="61"/>
      <c r="H755" s="61"/>
      <c r="I755" s="61"/>
      <c r="J755" s="61"/>
      <c r="K755" s="61"/>
      <c r="L755" s="61"/>
      <c r="M755" s="61"/>
      <c r="N755" s="61"/>
    </row>
    <row r="756" spans="1:14" ht="12.75">
      <c r="A756" s="61"/>
      <c r="B756" s="61"/>
      <c r="C756" s="61"/>
      <c r="D756" s="61"/>
      <c r="E756" s="61"/>
      <c r="F756" s="61"/>
      <c r="G756" s="61"/>
      <c r="H756" s="61"/>
      <c r="I756" s="61"/>
      <c r="J756" s="61"/>
      <c r="K756" s="61"/>
      <c r="L756" s="61"/>
      <c r="M756" s="61"/>
      <c r="N756" s="61"/>
    </row>
    <row r="757" spans="1:14" ht="12.75">
      <c r="A757" s="61"/>
      <c r="B757" s="61"/>
      <c r="C757" s="61"/>
      <c r="D757" s="61"/>
      <c r="E757" s="61"/>
      <c r="F757" s="61"/>
      <c r="G757" s="61"/>
      <c r="H757" s="61"/>
      <c r="I757" s="61"/>
      <c r="J757" s="61"/>
      <c r="K757" s="61"/>
      <c r="L757" s="61"/>
      <c r="M757" s="61"/>
      <c r="N757" s="61"/>
    </row>
    <row r="758" spans="1:14" ht="12.75">
      <c r="A758" s="61"/>
      <c r="B758" s="61"/>
      <c r="C758" s="61"/>
      <c r="D758" s="61"/>
      <c r="E758" s="61"/>
      <c r="F758" s="61"/>
      <c r="G758" s="61"/>
      <c r="H758" s="61"/>
      <c r="I758" s="61"/>
      <c r="J758" s="61"/>
      <c r="K758" s="61"/>
      <c r="L758" s="61"/>
      <c r="M758" s="61"/>
      <c r="N758" s="61"/>
    </row>
    <row r="759" spans="1:14" ht="12.75">
      <c r="A759" s="61"/>
      <c r="B759" s="61"/>
      <c r="C759" s="61"/>
      <c r="D759" s="61"/>
      <c r="E759" s="61"/>
      <c r="F759" s="61"/>
      <c r="G759" s="61"/>
      <c r="H759" s="61"/>
      <c r="I759" s="61"/>
      <c r="J759" s="61"/>
      <c r="K759" s="61"/>
      <c r="L759" s="61"/>
      <c r="M759" s="61"/>
      <c r="N759" s="61"/>
    </row>
    <row r="760" spans="1:14" ht="12.75">
      <c r="A760" s="61"/>
      <c r="B760" s="61"/>
      <c r="C760" s="61"/>
      <c r="D760" s="61"/>
      <c r="E760" s="61"/>
      <c r="F760" s="61"/>
      <c r="G760" s="61"/>
      <c r="H760" s="61"/>
      <c r="I760" s="61"/>
      <c r="J760" s="61"/>
      <c r="K760" s="61"/>
      <c r="L760" s="61"/>
      <c r="M760" s="61"/>
      <c r="N760" s="61"/>
    </row>
    <row r="761" spans="1:14" ht="12.75">
      <c r="A761" s="61"/>
      <c r="B761" s="61"/>
      <c r="C761" s="61"/>
      <c r="D761" s="61"/>
      <c r="E761" s="61"/>
      <c r="F761" s="61"/>
      <c r="G761" s="61"/>
      <c r="H761" s="61"/>
      <c r="I761" s="61"/>
      <c r="J761" s="61"/>
      <c r="K761" s="61"/>
      <c r="L761" s="61"/>
      <c r="M761" s="61"/>
      <c r="N761" s="61"/>
    </row>
    <row r="762" spans="1:14" ht="12.75">
      <c r="A762" s="61"/>
      <c r="B762" s="61"/>
      <c r="C762" s="61"/>
      <c r="D762" s="61"/>
      <c r="E762" s="61"/>
      <c r="F762" s="61"/>
      <c r="G762" s="61"/>
      <c r="H762" s="61"/>
      <c r="I762" s="61"/>
      <c r="J762" s="61"/>
      <c r="K762" s="61"/>
      <c r="L762" s="61"/>
      <c r="M762" s="61"/>
      <c r="N762" s="61"/>
    </row>
    <row r="763" spans="1:14" ht="12.75">
      <c r="A763" s="61"/>
      <c r="B763" s="61"/>
      <c r="C763" s="61"/>
      <c r="D763" s="61"/>
      <c r="E763" s="61"/>
      <c r="F763" s="61"/>
      <c r="G763" s="61"/>
      <c r="H763" s="61"/>
      <c r="I763" s="61"/>
      <c r="J763" s="61"/>
      <c r="K763" s="61"/>
      <c r="L763" s="61"/>
      <c r="M763" s="61"/>
      <c r="N763" s="61"/>
    </row>
    <row r="764" spans="1:14" ht="12.75">
      <c r="A764" s="61"/>
      <c r="B764" s="61"/>
      <c r="C764" s="61"/>
      <c r="D764" s="61"/>
      <c r="E764" s="61"/>
      <c r="F764" s="61"/>
      <c r="G764" s="61"/>
      <c r="H764" s="61"/>
      <c r="I764" s="61"/>
      <c r="J764" s="61"/>
      <c r="K764" s="61"/>
      <c r="L764" s="61"/>
      <c r="M764" s="61"/>
      <c r="N764" s="61"/>
    </row>
    <row r="765" spans="1:14" ht="12.75">
      <c r="A765" s="61"/>
      <c r="B765" s="61"/>
      <c r="C765" s="61"/>
      <c r="D765" s="61"/>
      <c r="E765" s="61"/>
      <c r="F765" s="61"/>
      <c r="G765" s="61"/>
      <c r="H765" s="61"/>
      <c r="I765" s="61"/>
      <c r="J765" s="61"/>
      <c r="K765" s="61"/>
      <c r="L765" s="61"/>
      <c r="M765" s="61"/>
      <c r="N765" s="61"/>
    </row>
    <row r="766" spans="1:14" ht="12.75">
      <c r="A766" s="61"/>
      <c r="B766" s="61"/>
      <c r="C766" s="61"/>
      <c r="D766" s="61"/>
      <c r="E766" s="61"/>
      <c r="F766" s="61"/>
      <c r="G766" s="61"/>
      <c r="H766" s="61"/>
      <c r="I766" s="61"/>
      <c r="J766" s="61"/>
      <c r="K766" s="61"/>
      <c r="L766" s="61"/>
      <c r="M766" s="61"/>
      <c r="N766" s="61"/>
    </row>
    <row r="767" spans="1:14" ht="12.75">
      <c r="A767" s="61"/>
      <c r="B767" s="61"/>
      <c r="C767" s="61"/>
      <c r="D767" s="61"/>
      <c r="E767" s="61"/>
      <c r="F767" s="61"/>
      <c r="G767" s="61"/>
      <c r="H767" s="61"/>
      <c r="I767" s="61"/>
      <c r="J767" s="61"/>
      <c r="K767" s="61"/>
      <c r="L767" s="61"/>
      <c r="M767" s="61"/>
      <c r="N767" s="61"/>
    </row>
    <row r="768" spans="1:14" ht="12.75">
      <c r="A768" s="61"/>
      <c r="B768" s="61"/>
      <c r="C768" s="61"/>
      <c r="D768" s="61"/>
      <c r="E768" s="61"/>
      <c r="F768" s="61"/>
      <c r="G768" s="61"/>
      <c r="H768" s="61"/>
      <c r="I768" s="61"/>
      <c r="J768" s="61"/>
      <c r="K768" s="61"/>
      <c r="L768" s="61"/>
      <c r="M768" s="61"/>
      <c r="N768" s="61"/>
    </row>
    <row r="769" spans="1:14" ht="12.75">
      <c r="A769" s="61"/>
      <c r="B769" s="61"/>
      <c r="C769" s="61"/>
      <c r="D769" s="61"/>
      <c r="E769" s="61"/>
      <c r="F769" s="61"/>
      <c r="G769" s="61"/>
      <c r="H769" s="61"/>
      <c r="I769" s="61"/>
      <c r="J769" s="61"/>
      <c r="K769" s="61"/>
      <c r="L769" s="61"/>
      <c r="M769" s="61"/>
      <c r="N769" s="61"/>
    </row>
    <row r="770" spans="1:14" ht="12.75">
      <c r="A770" s="61"/>
      <c r="B770" s="61"/>
      <c r="C770" s="61"/>
      <c r="D770" s="61"/>
      <c r="E770" s="61"/>
      <c r="F770" s="61"/>
      <c r="G770" s="61"/>
      <c r="H770" s="61"/>
      <c r="I770" s="61"/>
      <c r="J770" s="61"/>
      <c r="K770" s="61"/>
      <c r="L770" s="61"/>
      <c r="M770" s="61"/>
      <c r="N770" s="61"/>
    </row>
    <row r="771" spans="1:14" ht="12.75">
      <c r="A771" s="61"/>
      <c r="B771" s="61"/>
      <c r="C771" s="61"/>
      <c r="D771" s="61"/>
      <c r="E771" s="61"/>
      <c r="F771" s="61"/>
      <c r="G771" s="61"/>
      <c r="H771" s="61"/>
      <c r="I771" s="61"/>
      <c r="J771" s="61"/>
      <c r="K771" s="61"/>
      <c r="L771" s="61"/>
      <c r="M771" s="61"/>
      <c r="N771" s="61"/>
    </row>
    <row r="772" spans="1:14" ht="12.75">
      <c r="A772" s="61"/>
      <c r="B772" s="61"/>
      <c r="C772" s="61"/>
      <c r="D772" s="61"/>
      <c r="E772" s="61"/>
      <c r="F772" s="61"/>
      <c r="G772" s="61"/>
      <c r="H772" s="61"/>
      <c r="I772" s="61"/>
      <c r="J772" s="61"/>
      <c r="K772" s="61"/>
      <c r="L772" s="61"/>
      <c r="M772" s="61"/>
      <c r="N772" s="61"/>
    </row>
    <row r="773" spans="1:14" ht="12.75">
      <c r="A773" s="61"/>
      <c r="B773" s="61"/>
      <c r="C773" s="61"/>
      <c r="D773" s="61"/>
      <c r="E773" s="61"/>
      <c r="F773" s="61"/>
      <c r="G773" s="61"/>
      <c r="H773" s="61"/>
      <c r="I773" s="61"/>
      <c r="J773" s="61"/>
      <c r="K773" s="61"/>
      <c r="L773" s="61"/>
      <c r="M773" s="61"/>
      <c r="N773" s="61"/>
    </row>
    <row r="774" spans="1:14" ht="12.75">
      <c r="A774" s="61"/>
      <c r="B774" s="61"/>
      <c r="C774" s="61"/>
      <c r="D774" s="61"/>
      <c r="E774" s="61"/>
      <c r="F774" s="61"/>
      <c r="G774" s="61"/>
      <c r="H774" s="61"/>
      <c r="I774" s="61"/>
      <c r="J774" s="61"/>
      <c r="K774" s="61"/>
      <c r="L774" s="61"/>
      <c r="M774" s="61"/>
      <c r="N774" s="61"/>
    </row>
    <row r="775" spans="1:14" ht="12.75">
      <c r="A775" s="61"/>
      <c r="B775" s="61"/>
      <c r="C775" s="61"/>
      <c r="D775" s="61"/>
      <c r="E775" s="61"/>
      <c r="F775" s="61"/>
      <c r="G775" s="61"/>
      <c r="H775" s="61"/>
      <c r="I775" s="61"/>
      <c r="J775" s="61"/>
      <c r="K775" s="61"/>
      <c r="L775" s="61"/>
      <c r="M775" s="61"/>
      <c r="N775" s="61"/>
    </row>
    <row r="776" spans="1:14" ht="12.75">
      <c r="A776" s="61"/>
      <c r="B776" s="61"/>
      <c r="C776" s="61"/>
      <c r="D776" s="61"/>
      <c r="E776" s="61"/>
      <c r="F776" s="61"/>
      <c r="G776" s="61"/>
      <c r="H776" s="61"/>
      <c r="I776" s="61"/>
      <c r="J776" s="61"/>
      <c r="K776" s="61"/>
      <c r="L776" s="61"/>
      <c r="M776" s="61"/>
      <c r="N776" s="61"/>
    </row>
    <row r="777" spans="1:14" ht="12.75">
      <c r="A777" s="61"/>
      <c r="B777" s="61"/>
      <c r="C777" s="61"/>
      <c r="D777" s="61"/>
      <c r="E777" s="61"/>
      <c r="F777" s="61"/>
      <c r="G777" s="61"/>
      <c r="H777" s="61"/>
      <c r="I777" s="61"/>
      <c r="J777" s="61"/>
      <c r="K777" s="61"/>
      <c r="L777" s="61"/>
      <c r="M777" s="61"/>
      <c r="N777" s="61"/>
    </row>
    <row r="778" spans="1:14" ht="12.75">
      <c r="A778" s="61"/>
      <c r="B778" s="61"/>
      <c r="C778" s="61"/>
      <c r="D778" s="61"/>
      <c r="E778" s="61"/>
      <c r="F778" s="61"/>
      <c r="G778" s="61"/>
      <c r="H778" s="61"/>
      <c r="I778" s="61"/>
      <c r="J778" s="61"/>
      <c r="K778" s="61"/>
      <c r="L778" s="61"/>
      <c r="M778" s="61"/>
      <c r="N778" s="61"/>
    </row>
    <row r="779" spans="1:14" ht="12.75">
      <c r="A779" s="61"/>
      <c r="B779" s="61"/>
      <c r="C779" s="61"/>
      <c r="D779" s="61"/>
      <c r="E779" s="61"/>
      <c r="F779" s="61"/>
      <c r="G779" s="61"/>
      <c r="H779" s="61"/>
      <c r="I779" s="61"/>
      <c r="J779" s="61"/>
      <c r="K779" s="61"/>
      <c r="L779" s="61"/>
      <c r="M779" s="61"/>
      <c r="N779" s="61"/>
    </row>
    <row r="780" spans="1:14" ht="12.75">
      <c r="A780" s="61"/>
      <c r="B780" s="61"/>
      <c r="C780" s="61"/>
      <c r="D780" s="61"/>
      <c r="E780" s="61"/>
      <c r="F780" s="61"/>
      <c r="G780" s="61"/>
      <c r="H780" s="61"/>
      <c r="I780" s="61"/>
      <c r="J780" s="61"/>
      <c r="K780" s="61"/>
      <c r="L780" s="61"/>
      <c r="M780" s="61"/>
      <c r="N780" s="61"/>
    </row>
    <row r="781" spans="1:14" ht="12.75">
      <c r="A781" s="61"/>
      <c r="B781" s="61"/>
      <c r="C781" s="61"/>
      <c r="D781" s="61"/>
      <c r="E781" s="61"/>
      <c r="F781" s="61"/>
      <c r="G781" s="61"/>
      <c r="H781" s="61"/>
      <c r="I781" s="61"/>
      <c r="J781" s="61"/>
      <c r="K781" s="61"/>
      <c r="L781" s="61"/>
      <c r="M781" s="61"/>
      <c r="N781" s="61"/>
    </row>
    <row r="782" spans="1:14" ht="12.75">
      <c r="A782" s="61"/>
      <c r="B782" s="61"/>
      <c r="C782" s="61"/>
      <c r="D782" s="61"/>
      <c r="E782" s="61"/>
      <c r="F782" s="61"/>
      <c r="G782" s="61"/>
      <c r="H782" s="61"/>
      <c r="I782" s="61"/>
      <c r="J782" s="61"/>
      <c r="K782" s="61"/>
      <c r="L782" s="61"/>
      <c r="M782" s="61"/>
      <c r="N782" s="61"/>
    </row>
    <row r="783" spans="1:14" ht="12.75">
      <c r="A783" s="61"/>
      <c r="B783" s="61"/>
      <c r="C783" s="61"/>
      <c r="D783" s="61"/>
      <c r="E783" s="61"/>
      <c r="F783" s="61"/>
      <c r="G783" s="61"/>
      <c r="H783" s="61"/>
      <c r="I783" s="61"/>
      <c r="J783" s="61"/>
      <c r="K783" s="61"/>
      <c r="L783" s="61"/>
      <c r="M783" s="61"/>
      <c r="N783" s="61"/>
    </row>
    <row r="784" spans="1:14" ht="12.75">
      <c r="A784" s="61"/>
      <c r="B784" s="61"/>
      <c r="C784" s="61"/>
      <c r="D784" s="61"/>
      <c r="E784" s="61"/>
      <c r="F784" s="61"/>
      <c r="G784" s="61"/>
      <c r="H784" s="61"/>
      <c r="I784" s="61"/>
      <c r="J784" s="61"/>
      <c r="K784" s="61"/>
      <c r="L784" s="61"/>
      <c r="M784" s="61"/>
      <c r="N784" s="61"/>
    </row>
    <row r="785" spans="1:14" ht="12.75">
      <c r="A785" s="61"/>
      <c r="B785" s="61"/>
      <c r="C785" s="61"/>
      <c r="D785" s="61"/>
      <c r="E785" s="61"/>
      <c r="F785" s="61"/>
      <c r="G785" s="61"/>
      <c r="H785" s="61"/>
      <c r="I785" s="61"/>
      <c r="J785" s="61"/>
      <c r="K785" s="61"/>
      <c r="L785" s="61"/>
      <c r="M785" s="61"/>
      <c r="N785" s="61"/>
    </row>
    <row r="786" spans="1:14" ht="12.75">
      <c r="A786" s="61"/>
      <c r="B786" s="61"/>
      <c r="C786" s="61"/>
      <c r="D786" s="61"/>
      <c r="E786" s="61"/>
      <c r="F786" s="61"/>
      <c r="G786" s="61"/>
      <c r="H786" s="61"/>
      <c r="I786" s="61"/>
      <c r="J786" s="61"/>
      <c r="K786" s="61"/>
      <c r="L786" s="61"/>
      <c r="M786" s="61"/>
      <c r="N786" s="61"/>
    </row>
    <row r="787" spans="1:14" ht="12.75">
      <c r="A787" s="61"/>
      <c r="B787" s="61"/>
      <c r="C787" s="61"/>
      <c r="D787" s="61"/>
      <c r="E787" s="61"/>
      <c r="F787" s="61"/>
      <c r="G787" s="61"/>
      <c r="H787" s="61"/>
      <c r="I787" s="61"/>
      <c r="J787" s="61"/>
      <c r="K787" s="61"/>
      <c r="L787" s="61"/>
      <c r="M787" s="61"/>
      <c r="N787" s="61"/>
    </row>
    <row r="788" spans="1:14" ht="12.75">
      <c r="A788" s="61"/>
      <c r="B788" s="61"/>
      <c r="C788" s="61"/>
      <c r="D788" s="61"/>
      <c r="E788" s="61"/>
      <c r="F788" s="61"/>
      <c r="G788" s="61"/>
      <c r="H788" s="61"/>
      <c r="I788" s="61"/>
      <c r="J788" s="61"/>
      <c r="K788" s="61"/>
      <c r="L788" s="61"/>
      <c r="M788" s="61"/>
      <c r="N788" s="61"/>
    </row>
    <row r="789" spans="1:14" ht="12.75">
      <c r="A789" s="61"/>
      <c r="B789" s="61"/>
      <c r="C789" s="61"/>
      <c r="D789" s="61"/>
      <c r="E789" s="61"/>
      <c r="F789" s="61"/>
      <c r="G789" s="61"/>
      <c r="H789" s="61"/>
      <c r="I789" s="61"/>
      <c r="J789" s="61"/>
      <c r="K789" s="61"/>
      <c r="L789" s="61"/>
      <c r="M789" s="61"/>
      <c r="N789" s="61"/>
    </row>
    <row r="790" spans="1:14" ht="12.75">
      <c r="A790" s="61"/>
      <c r="B790" s="61"/>
      <c r="C790" s="61"/>
      <c r="D790" s="61"/>
      <c r="E790" s="61"/>
      <c r="F790" s="61"/>
      <c r="G790" s="61"/>
      <c r="H790" s="61"/>
      <c r="I790" s="61"/>
      <c r="J790" s="61"/>
      <c r="K790" s="61"/>
      <c r="L790" s="61"/>
      <c r="M790" s="61"/>
      <c r="N790" s="61"/>
    </row>
    <row r="791" spans="1:14" ht="12.75">
      <c r="A791" s="61"/>
      <c r="B791" s="61"/>
      <c r="C791" s="61"/>
      <c r="D791" s="61"/>
      <c r="E791" s="61"/>
      <c r="F791" s="61"/>
      <c r="G791" s="61"/>
      <c r="H791" s="61"/>
      <c r="I791" s="61"/>
      <c r="J791" s="61"/>
      <c r="K791" s="61"/>
      <c r="L791" s="61"/>
      <c r="M791" s="61"/>
      <c r="N791" s="61"/>
    </row>
    <row r="792" spans="1:14" ht="12.75">
      <c r="A792" s="61"/>
      <c r="B792" s="61"/>
      <c r="C792" s="61"/>
      <c r="D792" s="61"/>
      <c r="E792" s="61"/>
      <c r="F792" s="61"/>
      <c r="G792" s="61"/>
      <c r="H792" s="61"/>
      <c r="I792" s="61"/>
      <c r="J792" s="61"/>
      <c r="K792" s="61"/>
      <c r="L792" s="61"/>
      <c r="M792" s="61"/>
      <c r="N792" s="61"/>
    </row>
    <row r="793" spans="1:14" ht="12.75">
      <c r="A793" s="61"/>
      <c r="B793" s="61"/>
      <c r="C793" s="61"/>
      <c r="D793" s="61"/>
      <c r="E793" s="61"/>
      <c r="F793" s="61"/>
      <c r="G793" s="61"/>
      <c r="H793" s="61"/>
      <c r="I793" s="61"/>
      <c r="J793" s="61"/>
      <c r="K793" s="61"/>
      <c r="L793" s="61"/>
      <c r="M793" s="61"/>
      <c r="N793" s="61"/>
    </row>
    <row r="794" spans="1:14" ht="12.75">
      <c r="A794" s="61"/>
      <c r="B794" s="61"/>
      <c r="C794" s="61"/>
      <c r="D794" s="61"/>
      <c r="E794" s="61"/>
      <c r="F794" s="61"/>
      <c r="G794" s="61"/>
      <c r="H794" s="61"/>
      <c r="I794" s="61"/>
      <c r="J794" s="61"/>
      <c r="K794" s="61"/>
      <c r="L794" s="61"/>
      <c r="M794" s="61"/>
      <c r="N794" s="61"/>
    </row>
    <row r="795" spans="1:14" ht="12.75">
      <c r="A795" s="61"/>
      <c r="B795" s="61"/>
      <c r="C795" s="61"/>
      <c r="D795" s="61"/>
      <c r="E795" s="61"/>
      <c r="F795" s="61"/>
      <c r="G795" s="61"/>
      <c r="H795" s="61"/>
      <c r="I795" s="61"/>
      <c r="J795" s="61"/>
      <c r="K795" s="61"/>
      <c r="L795" s="61"/>
      <c r="M795" s="61"/>
      <c r="N795" s="61"/>
    </row>
    <row r="796" spans="1:14" ht="12.75">
      <c r="A796" s="61"/>
      <c r="B796" s="61"/>
      <c r="C796" s="61"/>
      <c r="D796" s="61"/>
      <c r="E796" s="61"/>
      <c r="F796" s="61"/>
      <c r="G796" s="61"/>
      <c r="H796" s="61"/>
      <c r="I796" s="61"/>
      <c r="J796" s="61"/>
      <c r="K796" s="61"/>
      <c r="L796" s="61"/>
      <c r="M796" s="61"/>
      <c r="N796" s="61"/>
    </row>
    <row r="797" spans="1:14" ht="12.75">
      <c r="A797" s="61"/>
      <c r="B797" s="61"/>
      <c r="C797" s="61"/>
      <c r="D797" s="61"/>
      <c r="E797" s="61"/>
      <c r="F797" s="61"/>
      <c r="G797" s="61"/>
      <c r="H797" s="61"/>
      <c r="I797" s="61"/>
      <c r="J797" s="61"/>
      <c r="K797" s="61"/>
      <c r="L797" s="61"/>
      <c r="M797" s="61"/>
      <c r="N797" s="61"/>
    </row>
    <row r="798" spans="1:14" ht="12.75">
      <c r="A798" s="61"/>
      <c r="B798" s="61"/>
      <c r="C798" s="61"/>
      <c r="D798" s="61"/>
      <c r="E798" s="61"/>
      <c r="F798" s="61"/>
      <c r="G798" s="61"/>
      <c r="H798" s="61"/>
      <c r="I798" s="61"/>
      <c r="J798" s="61"/>
      <c r="K798" s="61"/>
      <c r="L798" s="61"/>
      <c r="M798" s="61"/>
      <c r="N798" s="61"/>
    </row>
    <row r="799" spans="1:14" ht="12.75">
      <c r="A799" s="61"/>
      <c r="B799" s="61"/>
      <c r="C799" s="61"/>
      <c r="D799" s="61"/>
      <c r="E799" s="61"/>
      <c r="F799" s="61"/>
      <c r="G799" s="61"/>
      <c r="H799" s="61"/>
      <c r="I799" s="61"/>
      <c r="J799" s="61"/>
      <c r="K799" s="61"/>
      <c r="L799" s="61"/>
      <c r="M799" s="61"/>
      <c r="N799" s="61"/>
    </row>
    <row r="800" spans="1:14" ht="12.75">
      <c r="A800" s="61"/>
      <c r="B800" s="61"/>
      <c r="C800" s="61"/>
      <c r="D800" s="61"/>
      <c r="E800" s="61"/>
      <c r="F800" s="61"/>
      <c r="G800" s="61"/>
      <c r="H800" s="61"/>
      <c r="I800" s="61"/>
      <c r="J800" s="61"/>
      <c r="K800" s="61"/>
      <c r="L800" s="61"/>
      <c r="M800" s="61"/>
      <c r="N800" s="61"/>
    </row>
    <row r="801" spans="1:14" ht="12.75">
      <c r="A801" s="61"/>
      <c r="B801" s="61"/>
      <c r="C801" s="61"/>
      <c r="D801" s="61"/>
      <c r="E801" s="61"/>
      <c r="F801" s="61"/>
      <c r="G801" s="61"/>
      <c r="H801" s="61"/>
      <c r="I801" s="61"/>
      <c r="J801" s="61"/>
      <c r="K801" s="61"/>
      <c r="L801" s="61"/>
      <c r="M801" s="61"/>
      <c r="N801" s="61"/>
    </row>
    <row r="802" spans="1:14" ht="12.75">
      <c r="A802" s="61"/>
      <c r="B802" s="61"/>
      <c r="C802" s="61"/>
      <c r="D802" s="61"/>
      <c r="E802" s="61"/>
      <c r="F802" s="61"/>
      <c r="G802" s="61"/>
      <c r="H802" s="61"/>
      <c r="I802" s="61"/>
      <c r="J802" s="61"/>
      <c r="K802" s="61"/>
      <c r="L802" s="61"/>
      <c r="M802" s="61"/>
      <c r="N802" s="61"/>
    </row>
    <row r="803" spans="1:14" ht="12.75">
      <c r="A803" s="61"/>
      <c r="B803" s="61"/>
      <c r="C803" s="61"/>
      <c r="D803" s="61"/>
      <c r="E803" s="61"/>
      <c r="F803" s="61"/>
      <c r="G803" s="61"/>
      <c r="H803" s="61"/>
      <c r="I803" s="61"/>
      <c r="J803" s="61"/>
      <c r="K803" s="61"/>
      <c r="L803" s="61"/>
      <c r="M803" s="61"/>
      <c r="N803" s="61"/>
    </row>
    <row r="804" spans="1:14" ht="12.75">
      <c r="A804" s="61"/>
      <c r="B804" s="61"/>
      <c r="C804" s="61"/>
      <c r="D804" s="61"/>
      <c r="E804" s="61"/>
      <c r="F804" s="61"/>
      <c r="G804" s="61"/>
      <c r="H804" s="61"/>
      <c r="I804" s="61"/>
      <c r="J804" s="61"/>
      <c r="K804" s="61"/>
      <c r="L804" s="61"/>
      <c r="M804" s="61"/>
      <c r="N804" s="61"/>
    </row>
    <row r="805" spans="1:14" ht="12.75">
      <c r="A805" s="61"/>
      <c r="B805" s="61"/>
      <c r="C805" s="61"/>
      <c r="D805" s="61"/>
      <c r="E805" s="61"/>
      <c r="F805" s="61"/>
      <c r="G805" s="61"/>
      <c r="H805" s="61"/>
      <c r="I805" s="61"/>
      <c r="J805" s="61"/>
      <c r="K805" s="61"/>
      <c r="L805" s="61"/>
      <c r="M805" s="61"/>
      <c r="N805" s="61"/>
    </row>
    <row r="806" spans="1:14" ht="12.75">
      <c r="A806" s="61"/>
      <c r="B806" s="61"/>
      <c r="C806" s="61"/>
      <c r="D806" s="61"/>
      <c r="E806" s="61"/>
      <c r="F806" s="61"/>
      <c r="G806" s="61"/>
      <c r="H806" s="61"/>
      <c r="I806" s="61"/>
      <c r="J806" s="61"/>
      <c r="K806" s="61"/>
      <c r="L806" s="61"/>
      <c r="M806" s="61"/>
      <c r="N806" s="61"/>
    </row>
    <row r="807" spans="1:14" ht="12.75">
      <c r="A807" s="61"/>
      <c r="B807" s="61"/>
      <c r="C807" s="61"/>
      <c r="D807" s="61"/>
      <c r="E807" s="61"/>
      <c r="F807" s="61"/>
      <c r="G807" s="61"/>
      <c r="H807" s="61"/>
      <c r="I807" s="61"/>
      <c r="J807" s="61"/>
      <c r="K807" s="61"/>
      <c r="L807" s="61"/>
      <c r="M807" s="61"/>
      <c r="N807" s="61"/>
    </row>
    <row r="808" spans="1:14" ht="12.75">
      <c r="A808" s="61"/>
      <c r="B808" s="61"/>
      <c r="C808" s="61"/>
      <c r="D808" s="61"/>
      <c r="E808" s="61"/>
      <c r="F808" s="61"/>
      <c r="G808" s="61"/>
      <c r="H808" s="61"/>
      <c r="I808" s="61"/>
      <c r="J808" s="61"/>
      <c r="K808" s="61"/>
      <c r="L808" s="61"/>
      <c r="M808" s="61"/>
      <c r="N808" s="61"/>
    </row>
    <row r="809" spans="1:14" ht="12.75">
      <c r="A809" s="61"/>
      <c r="B809" s="61"/>
      <c r="C809" s="61"/>
      <c r="D809" s="61"/>
      <c r="E809" s="61"/>
      <c r="F809" s="61"/>
      <c r="G809" s="61"/>
      <c r="H809" s="61"/>
      <c r="I809" s="61"/>
      <c r="J809" s="61"/>
      <c r="K809" s="61"/>
      <c r="L809" s="61"/>
      <c r="M809" s="61"/>
      <c r="N809" s="61"/>
    </row>
    <row r="810" spans="1:14" ht="12.75">
      <c r="A810" s="61"/>
      <c r="B810" s="61"/>
      <c r="C810" s="61"/>
      <c r="D810" s="61"/>
      <c r="E810" s="61"/>
      <c r="F810" s="61"/>
      <c r="G810" s="61"/>
      <c r="H810" s="61"/>
      <c r="I810" s="61"/>
      <c r="J810" s="61"/>
      <c r="K810" s="61"/>
      <c r="L810" s="61"/>
      <c r="M810" s="61"/>
      <c r="N810" s="61"/>
    </row>
    <row r="811" spans="1:14" ht="12.75">
      <c r="A811" s="61"/>
      <c r="B811" s="61"/>
      <c r="C811" s="61"/>
      <c r="D811" s="61"/>
      <c r="E811" s="61"/>
      <c r="F811" s="61"/>
      <c r="G811" s="61"/>
      <c r="H811" s="61"/>
      <c r="I811" s="61"/>
      <c r="J811" s="61"/>
      <c r="K811" s="61"/>
      <c r="L811" s="61"/>
      <c r="M811" s="61"/>
      <c r="N811" s="61"/>
    </row>
    <row r="812" spans="1:14" ht="12.75">
      <c r="A812" s="61"/>
      <c r="B812" s="61"/>
      <c r="C812" s="61"/>
      <c r="D812" s="61"/>
      <c r="E812" s="61"/>
      <c r="F812" s="61"/>
      <c r="G812" s="61"/>
      <c r="H812" s="61"/>
      <c r="I812" s="61"/>
      <c r="J812" s="61"/>
      <c r="K812" s="61"/>
      <c r="L812" s="61"/>
      <c r="M812" s="61"/>
      <c r="N812" s="61"/>
    </row>
    <row r="813" spans="1:14" ht="12.75">
      <c r="A813" s="61"/>
      <c r="B813" s="61"/>
      <c r="C813" s="61"/>
      <c r="D813" s="61"/>
      <c r="E813" s="61"/>
      <c r="F813" s="61"/>
      <c r="G813" s="61"/>
      <c r="H813" s="61"/>
      <c r="I813" s="61"/>
      <c r="J813" s="61"/>
      <c r="K813" s="61"/>
      <c r="L813" s="61"/>
      <c r="M813" s="61"/>
      <c r="N813" s="61"/>
    </row>
    <row r="814" spans="1:14" ht="12.75">
      <c r="A814" s="61"/>
      <c r="B814" s="61"/>
      <c r="C814" s="61"/>
      <c r="D814" s="61"/>
      <c r="E814" s="61"/>
      <c r="F814" s="61"/>
      <c r="G814" s="61"/>
      <c r="H814" s="61"/>
      <c r="I814" s="61"/>
      <c r="J814" s="61"/>
      <c r="K814" s="61"/>
      <c r="L814" s="61"/>
      <c r="M814" s="61"/>
      <c r="N814" s="61"/>
    </row>
    <row r="815" spans="1:14" ht="12.75">
      <c r="A815" s="61"/>
      <c r="B815" s="61"/>
      <c r="C815" s="61"/>
      <c r="D815" s="61"/>
      <c r="E815" s="61"/>
      <c r="F815" s="61"/>
      <c r="G815" s="61"/>
      <c r="H815" s="61"/>
      <c r="I815" s="61"/>
      <c r="J815" s="61"/>
      <c r="K815" s="61"/>
      <c r="L815" s="61"/>
      <c r="M815" s="61"/>
      <c r="N815" s="61"/>
    </row>
    <row r="816" spans="1:14" ht="12.75">
      <c r="A816" s="61"/>
      <c r="B816" s="61"/>
      <c r="C816" s="61"/>
      <c r="D816" s="61"/>
      <c r="E816" s="61"/>
      <c r="F816" s="61"/>
      <c r="G816" s="61"/>
      <c r="H816" s="61"/>
      <c r="I816" s="61"/>
      <c r="J816" s="61"/>
      <c r="K816" s="61"/>
      <c r="L816" s="61"/>
      <c r="M816" s="61"/>
      <c r="N816" s="61"/>
    </row>
    <row r="817" spans="1:14" ht="12.75">
      <c r="A817" s="61"/>
      <c r="B817" s="61"/>
      <c r="C817" s="61"/>
      <c r="D817" s="61"/>
      <c r="E817" s="61"/>
      <c r="F817" s="61"/>
      <c r="G817" s="61"/>
      <c r="H817" s="61"/>
      <c r="I817" s="61"/>
      <c r="J817" s="61"/>
      <c r="K817" s="61"/>
      <c r="L817" s="61"/>
      <c r="M817" s="61"/>
      <c r="N817" s="61"/>
    </row>
    <row r="818" spans="1:14" ht="12.75">
      <c r="A818" s="61"/>
      <c r="B818" s="61"/>
      <c r="C818" s="61"/>
      <c r="D818" s="61"/>
      <c r="E818" s="61"/>
      <c r="F818" s="61"/>
      <c r="G818" s="61"/>
      <c r="H818" s="61"/>
      <c r="I818" s="61"/>
      <c r="J818" s="61"/>
      <c r="K818" s="61"/>
      <c r="L818" s="61"/>
      <c r="M818" s="61"/>
      <c r="N818" s="61"/>
    </row>
    <row r="819" spans="1:14" ht="12.75">
      <c r="A819" s="61"/>
      <c r="B819" s="61"/>
      <c r="C819" s="61"/>
      <c r="D819" s="61"/>
      <c r="E819" s="61"/>
      <c r="F819" s="61"/>
      <c r="G819" s="61"/>
      <c r="H819" s="61"/>
      <c r="I819" s="61"/>
      <c r="J819" s="61"/>
      <c r="K819" s="61"/>
      <c r="L819" s="61"/>
      <c r="M819" s="61"/>
      <c r="N819" s="61"/>
    </row>
    <row r="820" spans="1:14" ht="12.75">
      <c r="A820" s="61"/>
      <c r="B820" s="61"/>
      <c r="C820" s="61"/>
      <c r="D820" s="61"/>
      <c r="E820" s="61"/>
      <c r="F820" s="61"/>
      <c r="G820" s="61"/>
      <c r="H820" s="61"/>
      <c r="I820" s="61"/>
      <c r="J820" s="61"/>
      <c r="K820" s="61"/>
      <c r="L820" s="61"/>
      <c r="M820" s="61"/>
      <c r="N820" s="61"/>
    </row>
    <row r="821" spans="1:14" ht="12.75">
      <c r="A821" s="61"/>
      <c r="B821" s="61"/>
      <c r="C821" s="61"/>
      <c r="D821" s="61"/>
      <c r="E821" s="61"/>
      <c r="F821" s="61"/>
      <c r="G821" s="61"/>
      <c r="H821" s="61"/>
      <c r="I821" s="61"/>
      <c r="J821" s="61"/>
      <c r="K821" s="61"/>
      <c r="L821" s="61"/>
      <c r="M821" s="61"/>
      <c r="N821" s="61"/>
    </row>
    <row r="822" spans="1:14" ht="12.75">
      <c r="A822" s="61"/>
      <c r="B822" s="61"/>
      <c r="C822" s="61"/>
      <c r="D822" s="61"/>
      <c r="E822" s="61"/>
      <c r="F822" s="61"/>
      <c r="G822" s="61"/>
      <c r="H822" s="61"/>
      <c r="I822" s="61"/>
      <c r="J822" s="61"/>
      <c r="K822" s="61"/>
      <c r="L822" s="61"/>
      <c r="M822" s="61"/>
      <c r="N822" s="61"/>
    </row>
    <row r="823" spans="1:14" ht="12.75">
      <c r="A823" s="61"/>
      <c r="B823" s="61"/>
      <c r="C823" s="61"/>
      <c r="D823" s="61"/>
      <c r="E823" s="61"/>
      <c r="F823" s="61"/>
      <c r="G823" s="61"/>
      <c r="H823" s="61"/>
      <c r="I823" s="61"/>
      <c r="J823" s="61"/>
      <c r="K823" s="61"/>
      <c r="L823" s="61"/>
      <c r="M823" s="61"/>
      <c r="N823" s="61"/>
    </row>
    <row r="824" spans="1:14" ht="12.75">
      <c r="A824" s="61"/>
      <c r="B824" s="61"/>
      <c r="C824" s="61"/>
      <c r="D824" s="61"/>
      <c r="E824" s="61"/>
      <c r="F824" s="61"/>
      <c r="G824" s="61"/>
      <c r="H824" s="61"/>
      <c r="I824" s="61"/>
      <c r="J824" s="61"/>
      <c r="K824" s="61"/>
      <c r="L824" s="61"/>
      <c r="M824" s="61"/>
      <c r="N824" s="61"/>
    </row>
    <row r="825" spans="1:14" ht="12.75">
      <c r="A825" s="61"/>
      <c r="B825" s="61"/>
      <c r="C825" s="61"/>
      <c r="D825" s="61"/>
      <c r="E825" s="61"/>
      <c r="F825" s="61"/>
      <c r="G825" s="61"/>
      <c r="H825" s="61"/>
      <c r="I825" s="61"/>
      <c r="J825" s="61"/>
      <c r="K825" s="61"/>
      <c r="L825" s="61"/>
      <c r="M825" s="61"/>
      <c r="N825" s="61"/>
    </row>
    <row r="826" spans="1:14" ht="12.75">
      <c r="A826" s="61"/>
      <c r="B826" s="61"/>
      <c r="C826" s="61"/>
      <c r="D826" s="61"/>
      <c r="E826" s="61"/>
      <c r="F826" s="61"/>
      <c r="G826" s="61"/>
      <c r="H826" s="61"/>
      <c r="I826" s="61"/>
      <c r="J826" s="61"/>
      <c r="K826" s="61"/>
      <c r="L826" s="61"/>
      <c r="M826" s="61"/>
      <c r="N826" s="61"/>
    </row>
    <row r="827" spans="1:14" ht="12.75">
      <c r="A827" s="61"/>
      <c r="B827" s="61"/>
      <c r="C827" s="61"/>
      <c r="D827" s="61"/>
      <c r="E827" s="61"/>
      <c r="F827" s="61"/>
      <c r="G827" s="61"/>
      <c r="H827" s="61"/>
      <c r="I827" s="61"/>
      <c r="J827" s="61"/>
      <c r="K827" s="61"/>
      <c r="L827" s="61"/>
      <c r="M827" s="61"/>
      <c r="N827" s="61"/>
    </row>
    <row r="828" spans="1:14" ht="12.75">
      <c r="A828" s="61"/>
      <c r="B828" s="61"/>
      <c r="C828" s="61"/>
      <c r="D828" s="61"/>
      <c r="E828" s="61"/>
      <c r="F828" s="61"/>
      <c r="G828" s="61"/>
      <c r="H828" s="61"/>
      <c r="I828" s="61"/>
      <c r="J828" s="61"/>
      <c r="K828" s="61"/>
      <c r="L828" s="61"/>
      <c r="M828" s="61"/>
      <c r="N828" s="61"/>
    </row>
    <row r="829" spans="1:14" ht="12.75">
      <c r="A829" s="61"/>
      <c r="B829" s="61"/>
      <c r="C829" s="61"/>
      <c r="D829" s="61"/>
      <c r="E829" s="61"/>
      <c r="F829" s="61"/>
      <c r="G829" s="61"/>
      <c r="H829" s="61"/>
      <c r="I829" s="61"/>
      <c r="J829" s="61"/>
      <c r="K829" s="61"/>
      <c r="L829" s="61"/>
      <c r="M829" s="61"/>
      <c r="N829" s="61"/>
    </row>
    <row r="830" spans="1:14" ht="12.75">
      <c r="A830" s="61"/>
      <c r="B830" s="61"/>
      <c r="C830" s="61"/>
      <c r="D830" s="61"/>
      <c r="E830" s="61"/>
      <c r="F830" s="61"/>
      <c r="G830" s="61"/>
      <c r="H830" s="61"/>
      <c r="I830" s="61"/>
      <c r="J830" s="61"/>
      <c r="K830" s="61"/>
      <c r="L830" s="61"/>
      <c r="M830" s="61"/>
      <c r="N830" s="61"/>
    </row>
    <row r="831" spans="1:14" ht="12.75">
      <c r="A831" s="61"/>
      <c r="B831" s="61"/>
      <c r="C831" s="61"/>
      <c r="D831" s="61"/>
      <c r="E831" s="61"/>
      <c r="F831" s="61"/>
      <c r="G831" s="61"/>
      <c r="H831" s="61"/>
      <c r="I831" s="61"/>
      <c r="J831" s="61"/>
      <c r="K831" s="61"/>
      <c r="L831" s="61"/>
      <c r="M831" s="61"/>
      <c r="N831" s="61"/>
    </row>
    <row r="832" spans="1:14" ht="12.75">
      <c r="A832" s="61"/>
      <c r="B832" s="61"/>
      <c r="C832" s="61"/>
      <c r="D832" s="61"/>
      <c r="E832" s="61"/>
      <c r="F832" s="61"/>
      <c r="G832" s="61"/>
      <c r="H832" s="61"/>
      <c r="I832" s="61"/>
      <c r="J832" s="61"/>
      <c r="K832" s="61"/>
      <c r="L832" s="61"/>
      <c r="M832" s="61"/>
      <c r="N832" s="61"/>
    </row>
    <row r="833" spans="1:14" ht="12.75">
      <c r="A833" s="61"/>
      <c r="B833" s="61"/>
      <c r="C833" s="61"/>
      <c r="D833" s="61"/>
      <c r="E833" s="61"/>
      <c r="F833" s="61"/>
      <c r="G833" s="61"/>
      <c r="H833" s="61"/>
      <c r="I833" s="61"/>
      <c r="J833" s="61"/>
      <c r="K833" s="61"/>
      <c r="L833" s="61"/>
      <c r="M833" s="61"/>
      <c r="N833" s="61"/>
    </row>
    <row r="834" spans="1:14" ht="12.75">
      <c r="A834" s="61"/>
      <c r="B834" s="61"/>
      <c r="C834" s="61"/>
      <c r="D834" s="61"/>
      <c r="E834" s="61"/>
      <c r="F834" s="61"/>
      <c r="G834" s="61"/>
      <c r="H834" s="61"/>
      <c r="I834" s="61"/>
      <c r="J834" s="61"/>
      <c r="K834" s="61"/>
      <c r="L834" s="61"/>
      <c r="M834" s="61"/>
      <c r="N834" s="61"/>
    </row>
    <row r="835" spans="1:14" ht="12.75">
      <c r="A835" s="61"/>
      <c r="B835" s="61"/>
      <c r="C835" s="61"/>
      <c r="D835" s="61"/>
      <c r="E835" s="61"/>
      <c r="F835" s="61"/>
      <c r="G835" s="61"/>
      <c r="H835" s="61"/>
      <c r="I835" s="61"/>
      <c r="J835" s="61"/>
      <c r="K835" s="61"/>
      <c r="L835" s="61"/>
      <c r="M835" s="61"/>
      <c r="N835" s="61"/>
    </row>
    <row r="836" spans="1:14" ht="12.75">
      <c r="A836" s="61"/>
      <c r="B836" s="61"/>
      <c r="C836" s="61"/>
      <c r="D836" s="61"/>
      <c r="E836" s="61"/>
      <c r="F836" s="61"/>
      <c r="G836" s="61"/>
      <c r="H836" s="61"/>
      <c r="I836" s="61"/>
      <c r="J836" s="61"/>
      <c r="K836" s="61"/>
      <c r="L836" s="61"/>
      <c r="M836" s="61"/>
      <c r="N836" s="61"/>
    </row>
    <row r="837" spans="1:14" ht="12.75">
      <c r="A837" s="61"/>
      <c r="B837" s="61"/>
      <c r="C837" s="61"/>
      <c r="D837" s="61"/>
      <c r="E837" s="61"/>
      <c r="F837" s="61"/>
      <c r="G837" s="61"/>
      <c r="H837" s="61"/>
      <c r="I837" s="61"/>
      <c r="J837" s="61"/>
      <c r="K837" s="61"/>
      <c r="L837" s="61"/>
      <c r="M837" s="61"/>
      <c r="N837" s="61"/>
    </row>
    <row r="838" spans="1:14" ht="12.75">
      <c r="A838" s="61"/>
      <c r="B838" s="61"/>
      <c r="C838" s="61"/>
      <c r="D838" s="61"/>
      <c r="E838" s="61"/>
      <c r="F838" s="61"/>
      <c r="G838" s="61"/>
      <c r="H838" s="61"/>
      <c r="I838" s="61"/>
      <c r="J838" s="61"/>
      <c r="K838" s="61"/>
      <c r="L838" s="61"/>
      <c r="M838" s="61"/>
      <c r="N838" s="61"/>
    </row>
    <row r="839" spans="1:14" ht="12.75">
      <c r="A839" s="61"/>
      <c r="B839" s="61"/>
      <c r="C839" s="61"/>
      <c r="D839" s="61"/>
      <c r="E839" s="61"/>
      <c r="F839" s="61"/>
      <c r="G839" s="61"/>
      <c r="H839" s="61"/>
      <c r="I839" s="61"/>
      <c r="J839" s="61"/>
      <c r="K839" s="61"/>
      <c r="L839" s="61"/>
      <c r="M839" s="61"/>
      <c r="N839" s="61"/>
    </row>
    <row r="840" spans="1:14" ht="12.75">
      <c r="A840" s="61"/>
      <c r="B840" s="61"/>
      <c r="C840" s="61"/>
      <c r="D840" s="61"/>
      <c r="E840" s="61"/>
      <c r="F840" s="61"/>
      <c r="G840" s="61"/>
      <c r="H840" s="61"/>
      <c r="I840" s="61"/>
      <c r="J840" s="61"/>
      <c r="K840" s="61"/>
      <c r="L840" s="61"/>
      <c r="M840" s="61"/>
      <c r="N840" s="61"/>
    </row>
    <row r="841" spans="1:14" ht="12.75">
      <c r="A841" s="61"/>
      <c r="B841" s="61"/>
      <c r="C841" s="61"/>
      <c r="D841" s="61"/>
      <c r="E841" s="61"/>
      <c r="F841" s="61"/>
      <c r="G841" s="61"/>
      <c r="H841" s="61"/>
      <c r="I841" s="61"/>
      <c r="J841" s="61"/>
      <c r="K841" s="61"/>
      <c r="L841" s="61"/>
      <c r="M841" s="61"/>
      <c r="N841" s="61"/>
    </row>
    <row r="842" spans="1:14" ht="12.75">
      <c r="A842" s="61"/>
      <c r="B842" s="61"/>
      <c r="C842" s="61"/>
      <c r="D842" s="61"/>
      <c r="E842" s="61"/>
      <c r="F842" s="61"/>
      <c r="G842" s="61"/>
      <c r="H842" s="61"/>
      <c r="I842" s="61"/>
      <c r="J842" s="61"/>
      <c r="K842" s="61"/>
      <c r="L842" s="61"/>
      <c r="M842" s="61"/>
      <c r="N842" s="61"/>
    </row>
    <row r="843" spans="1:14" ht="12.75">
      <c r="A843" s="61"/>
      <c r="B843" s="61"/>
      <c r="C843" s="61"/>
      <c r="D843" s="61"/>
      <c r="E843" s="61"/>
      <c r="F843" s="61"/>
      <c r="G843" s="61"/>
      <c r="H843" s="61"/>
      <c r="I843" s="61"/>
      <c r="J843" s="61"/>
      <c r="K843" s="61"/>
      <c r="L843" s="61"/>
      <c r="M843" s="61"/>
      <c r="N843" s="61"/>
    </row>
    <row r="844" spans="1:14" ht="12.75">
      <c r="A844" s="61"/>
      <c r="B844" s="61"/>
      <c r="C844" s="61"/>
      <c r="D844" s="61"/>
      <c r="E844" s="61"/>
      <c r="F844" s="61"/>
      <c r="G844" s="61"/>
      <c r="H844" s="61"/>
      <c r="I844" s="61"/>
      <c r="J844" s="61"/>
      <c r="K844" s="61"/>
      <c r="L844" s="61"/>
      <c r="M844" s="61"/>
      <c r="N844" s="61"/>
    </row>
    <row r="845" spans="1:14" ht="12.75">
      <c r="A845" s="61"/>
      <c r="B845" s="61"/>
      <c r="C845" s="61"/>
      <c r="D845" s="61"/>
      <c r="E845" s="61"/>
      <c r="F845" s="61"/>
      <c r="G845" s="61"/>
      <c r="H845" s="61"/>
      <c r="I845" s="61"/>
      <c r="J845" s="61"/>
      <c r="K845" s="61"/>
      <c r="L845" s="61"/>
      <c r="M845" s="61"/>
      <c r="N845" s="61"/>
    </row>
    <row r="846" spans="1:14" ht="12.75">
      <c r="A846" s="61"/>
      <c r="B846" s="61"/>
      <c r="C846" s="61"/>
      <c r="D846" s="61"/>
      <c r="E846" s="61"/>
      <c r="F846" s="61"/>
      <c r="G846" s="61"/>
      <c r="H846" s="61"/>
      <c r="I846" s="61"/>
      <c r="J846" s="61"/>
      <c r="K846" s="61"/>
      <c r="L846" s="61"/>
      <c r="M846" s="61"/>
      <c r="N846" s="61"/>
    </row>
    <row r="847" spans="1:14" ht="12.75">
      <c r="A847" s="61"/>
      <c r="B847" s="61"/>
      <c r="C847" s="61"/>
      <c r="D847" s="61"/>
      <c r="E847" s="61"/>
      <c r="F847" s="61"/>
      <c r="G847" s="61"/>
      <c r="H847" s="61"/>
      <c r="I847" s="61"/>
      <c r="J847" s="61"/>
      <c r="K847" s="61"/>
      <c r="L847" s="61"/>
      <c r="M847" s="61"/>
      <c r="N847" s="61"/>
    </row>
    <row r="848" spans="1:14" ht="12.75">
      <c r="A848" s="61"/>
      <c r="B848" s="61"/>
      <c r="C848" s="61"/>
      <c r="D848" s="61"/>
      <c r="E848" s="61"/>
      <c r="F848" s="61"/>
      <c r="G848" s="61"/>
      <c r="H848" s="61"/>
      <c r="I848" s="61"/>
      <c r="J848" s="61"/>
      <c r="K848" s="61"/>
      <c r="L848" s="61"/>
      <c r="M848" s="61"/>
      <c r="N848" s="61"/>
    </row>
    <row r="849" spans="1:14" ht="12.75">
      <c r="A849" s="61"/>
      <c r="B849" s="61"/>
      <c r="C849" s="61"/>
      <c r="D849" s="61"/>
      <c r="E849" s="61"/>
      <c r="F849" s="61"/>
      <c r="G849" s="61"/>
      <c r="H849" s="61"/>
      <c r="I849" s="61"/>
      <c r="J849" s="61"/>
      <c r="K849" s="61"/>
      <c r="L849" s="61"/>
      <c r="M849" s="61"/>
      <c r="N849" s="61"/>
    </row>
    <row r="850" spans="1:14" ht="12.75">
      <c r="A850" s="61"/>
      <c r="B850" s="61"/>
      <c r="C850" s="61"/>
      <c r="D850" s="61"/>
      <c r="E850" s="61"/>
      <c r="F850" s="61"/>
      <c r="G850" s="61"/>
      <c r="H850" s="61"/>
      <c r="I850" s="61"/>
      <c r="J850" s="61"/>
      <c r="K850" s="61"/>
      <c r="L850" s="61"/>
      <c r="M850" s="61"/>
      <c r="N850" s="61"/>
    </row>
    <row r="851" spans="1:14" ht="12.75">
      <c r="A851" s="61"/>
      <c r="B851" s="61"/>
      <c r="C851" s="61"/>
      <c r="D851" s="61"/>
      <c r="E851" s="61"/>
      <c r="F851" s="61"/>
      <c r="G851" s="61"/>
      <c r="H851" s="61"/>
      <c r="I851" s="61"/>
      <c r="J851" s="61"/>
      <c r="K851" s="61"/>
      <c r="L851" s="61"/>
      <c r="M851" s="61"/>
      <c r="N851" s="61"/>
    </row>
    <row r="852" spans="1:14" ht="12.75">
      <c r="A852" s="61"/>
      <c r="B852" s="61"/>
      <c r="C852" s="61"/>
      <c r="D852" s="61"/>
      <c r="E852" s="61"/>
      <c r="F852" s="61"/>
      <c r="G852" s="61"/>
      <c r="H852" s="61"/>
      <c r="I852" s="61"/>
      <c r="J852" s="61"/>
      <c r="K852" s="61"/>
      <c r="L852" s="61"/>
      <c r="M852" s="61"/>
      <c r="N852" s="61"/>
    </row>
    <row r="853" spans="1:14" ht="12.75">
      <c r="A853" s="61"/>
      <c r="B853" s="61"/>
      <c r="C853" s="61"/>
      <c r="D853" s="61"/>
      <c r="E853" s="61"/>
      <c r="F853" s="61"/>
      <c r="G853" s="61"/>
      <c r="H853" s="61"/>
      <c r="I853" s="61"/>
      <c r="J853" s="61"/>
      <c r="K853" s="61"/>
      <c r="L853" s="61"/>
      <c r="M853" s="61"/>
      <c r="N853" s="61"/>
    </row>
    <row r="854" spans="1:14" ht="12.75">
      <c r="A854" s="61"/>
      <c r="B854" s="61"/>
      <c r="C854" s="61"/>
      <c r="D854" s="61"/>
      <c r="E854" s="61"/>
      <c r="F854" s="61"/>
      <c r="G854" s="61"/>
      <c r="H854" s="61"/>
      <c r="I854" s="61"/>
      <c r="J854" s="61"/>
      <c r="K854" s="61"/>
      <c r="L854" s="61"/>
      <c r="M854" s="61"/>
      <c r="N854" s="61"/>
    </row>
    <row r="855" spans="1:14" ht="12.75">
      <c r="A855" s="61"/>
      <c r="B855" s="61"/>
      <c r="C855" s="61"/>
      <c r="D855" s="61"/>
      <c r="E855" s="61"/>
      <c r="F855" s="61"/>
      <c r="G855" s="61"/>
      <c r="H855" s="61"/>
      <c r="I855" s="61"/>
      <c r="J855" s="61"/>
      <c r="K855" s="61"/>
      <c r="L855" s="61"/>
      <c r="M855" s="61"/>
      <c r="N855" s="61"/>
    </row>
    <row r="856" spans="1:14" ht="12.75">
      <c r="A856" s="61"/>
      <c r="B856" s="61"/>
      <c r="C856" s="61"/>
      <c r="D856" s="61"/>
      <c r="E856" s="61"/>
      <c r="F856" s="61"/>
      <c r="G856" s="61"/>
      <c r="H856" s="61"/>
      <c r="I856" s="61"/>
      <c r="J856" s="61"/>
      <c r="K856" s="61"/>
      <c r="L856" s="61"/>
      <c r="M856" s="61"/>
      <c r="N856" s="61"/>
    </row>
    <row r="857" spans="1:14" ht="12.75">
      <c r="A857" s="61"/>
      <c r="B857" s="61"/>
      <c r="C857" s="61"/>
      <c r="D857" s="61"/>
      <c r="E857" s="61"/>
      <c r="F857" s="61"/>
      <c r="G857" s="61"/>
      <c r="H857" s="61"/>
      <c r="I857" s="61"/>
      <c r="J857" s="61"/>
      <c r="K857" s="61"/>
      <c r="L857" s="61"/>
      <c r="M857" s="61"/>
      <c r="N857" s="61"/>
    </row>
    <row r="858" spans="1:14" ht="12.75">
      <c r="A858" s="61"/>
      <c r="B858" s="61"/>
      <c r="C858" s="61"/>
      <c r="D858" s="61"/>
      <c r="E858" s="61"/>
      <c r="F858" s="61"/>
      <c r="G858" s="61"/>
      <c r="H858" s="61"/>
      <c r="I858" s="61"/>
      <c r="J858" s="61"/>
      <c r="K858" s="61"/>
      <c r="L858" s="61"/>
      <c r="M858" s="61"/>
      <c r="N858" s="61"/>
    </row>
    <row r="859" spans="1:14" ht="12.75">
      <c r="A859" s="61"/>
      <c r="B859" s="61"/>
      <c r="C859" s="61"/>
      <c r="D859" s="61"/>
      <c r="E859" s="61"/>
      <c r="F859" s="61"/>
      <c r="G859" s="61"/>
      <c r="H859" s="61"/>
      <c r="I859" s="61"/>
      <c r="J859" s="61"/>
      <c r="K859" s="61"/>
      <c r="L859" s="61"/>
      <c r="M859" s="61"/>
      <c r="N859" s="61"/>
    </row>
    <row r="860" spans="1:14" ht="12.75">
      <c r="A860" s="61"/>
      <c r="B860" s="61"/>
      <c r="C860" s="61"/>
      <c r="D860" s="61"/>
      <c r="E860" s="61"/>
      <c r="F860" s="61"/>
      <c r="G860" s="61"/>
      <c r="H860" s="61"/>
      <c r="I860" s="61"/>
      <c r="J860" s="61"/>
      <c r="K860" s="61"/>
      <c r="L860" s="61"/>
      <c r="M860" s="61"/>
      <c r="N860" s="61"/>
    </row>
    <row r="861" spans="1:14" ht="12.75">
      <c r="A861" s="61"/>
      <c r="B861" s="61"/>
      <c r="C861" s="61"/>
      <c r="D861" s="61"/>
      <c r="E861" s="61"/>
      <c r="F861" s="61"/>
      <c r="G861" s="61"/>
      <c r="H861" s="61"/>
      <c r="I861" s="61"/>
      <c r="J861" s="61"/>
      <c r="K861" s="61"/>
      <c r="L861" s="61"/>
      <c r="M861" s="61"/>
      <c r="N861" s="61"/>
    </row>
    <row r="862" spans="1:14" ht="12.75">
      <c r="A862" s="61"/>
      <c r="B862" s="61"/>
      <c r="C862" s="61"/>
      <c r="D862" s="61"/>
      <c r="E862" s="61"/>
      <c r="F862" s="61"/>
      <c r="G862" s="61"/>
      <c r="H862" s="61"/>
      <c r="I862" s="61"/>
      <c r="J862" s="61"/>
      <c r="K862" s="61"/>
      <c r="L862" s="61"/>
      <c r="M862" s="61"/>
      <c r="N862" s="61"/>
    </row>
    <row r="863" spans="1:14" ht="12.75">
      <c r="A863" s="61"/>
      <c r="B863" s="61"/>
      <c r="C863" s="61"/>
      <c r="D863" s="61"/>
      <c r="E863" s="61"/>
      <c r="F863" s="61"/>
      <c r="G863" s="61"/>
      <c r="H863" s="61"/>
      <c r="I863" s="61"/>
      <c r="J863" s="61"/>
      <c r="K863" s="61"/>
      <c r="L863" s="61"/>
      <c r="M863" s="61"/>
      <c r="N863" s="61"/>
    </row>
    <row r="864" spans="1:14" ht="12.75">
      <c r="A864" s="61"/>
      <c r="B864" s="61"/>
      <c r="C864" s="61"/>
      <c r="D864" s="61"/>
      <c r="E864" s="61"/>
      <c r="F864" s="61"/>
      <c r="G864" s="61"/>
      <c r="H864" s="61"/>
      <c r="I864" s="61"/>
      <c r="J864" s="61"/>
      <c r="K864" s="61"/>
      <c r="L864" s="61"/>
      <c r="M864" s="61"/>
      <c r="N864" s="61"/>
    </row>
    <row r="865" spans="1:14" ht="12.75">
      <c r="A865" s="61"/>
      <c r="B865" s="61"/>
      <c r="C865" s="61"/>
      <c r="D865" s="61"/>
      <c r="E865" s="61"/>
      <c r="F865" s="61"/>
      <c r="G865" s="61"/>
      <c r="H865" s="61"/>
      <c r="I865" s="61"/>
      <c r="J865" s="61"/>
      <c r="K865" s="61"/>
      <c r="L865" s="61"/>
      <c r="M865" s="61"/>
      <c r="N865" s="61"/>
    </row>
    <row r="866" spans="1:14" ht="12.75">
      <c r="A866" s="61"/>
      <c r="B866" s="61"/>
      <c r="C866" s="61"/>
      <c r="D866" s="61"/>
      <c r="E866" s="61"/>
      <c r="F866" s="61"/>
      <c r="G866" s="61"/>
      <c r="H866" s="61"/>
      <c r="I866" s="61"/>
      <c r="J866" s="61"/>
      <c r="K866" s="61"/>
      <c r="L866" s="61"/>
      <c r="M866" s="61"/>
      <c r="N866" s="61"/>
    </row>
    <row r="867" spans="1:14" ht="12.75">
      <c r="A867" s="61"/>
      <c r="B867" s="61"/>
      <c r="C867" s="61"/>
      <c r="D867" s="61"/>
      <c r="E867" s="61"/>
      <c r="F867" s="61"/>
      <c r="G867" s="61"/>
      <c r="H867" s="61"/>
      <c r="I867" s="61"/>
      <c r="J867" s="61"/>
      <c r="K867" s="61"/>
      <c r="L867" s="61"/>
      <c r="M867" s="61"/>
      <c r="N867" s="61"/>
    </row>
    <row r="868" spans="1:14" ht="12.75">
      <c r="A868" s="61"/>
      <c r="B868" s="61"/>
      <c r="C868" s="61"/>
      <c r="D868" s="61"/>
      <c r="E868" s="61"/>
      <c r="F868" s="61"/>
      <c r="G868" s="61"/>
      <c r="H868" s="61"/>
      <c r="I868" s="61"/>
      <c r="J868" s="61"/>
      <c r="K868" s="61"/>
      <c r="L868" s="61"/>
      <c r="M868" s="61"/>
      <c r="N868" s="61"/>
    </row>
    <row r="869" spans="1:14" ht="12.75">
      <c r="A869" s="61"/>
      <c r="B869" s="61"/>
      <c r="C869" s="61"/>
      <c r="D869" s="61"/>
      <c r="E869" s="61"/>
      <c r="F869" s="61"/>
      <c r="G869" s="61"/>
      <c r="H869" s="61"/>
      <c r="I869" s="61"/>
      <c r="J869" s="61"/>
      <c r="K869" s="61"/>
      <c r="L869" s="61"/>
      <c r="M869" s="61"/>
      <c r="N869" s="61"/>
    </row>
    <row r="870" spans="1:14" ht="12.75">
      <c r="A870" s="61"/>
      <c r="B870" s="61"/>
      <c r="C870" s="61"/>
      <c r="D870" s="61"/>
      <c r="E870" s="61"/>
      <c r="F870" s="61"/>
      <c r="G870" s="61"/>
      <c r="H870" s="61"/>
      <c r="I870" s="61"/>
      <c r="J870" s="61"/>
      <c r="K870" s="61"/>
      <c r="L870" s="61"/>
      <c r="M870" s="61"/>
      <c r="N870" s="61"/>
    </row>
    <row r="871" spans="1:14" ht="12.75">
      <c r="A871" s="61"/>
      <c r="B871" s="61"/>
      <c r="C871" s="61"/>
      <c r="D871" s="61"/>
      <c r="E871" s="61"/>
      <c r="F871" s="61"/>
      <c r="G871" s="61"/>
      <c r="H871" s="61"/>
      <c r="I871" s="61"/>
      <c r="J871" s="61"/>
      <c r="K871" s="61"/>
      <c r="L871" s="61"/>
      <c r="M871" s="61"/>
      <c r="N871" s="61"/>
    </row>
    <row r="872" spans="1:14" ht="12.75">
      <c r="A872" s="61"/>
      <c r="B872" s="61"/>
      <c r="C872" s="61"/>
      <c r="D872" s="61"/>
      <c r="E872" s="61"/>
      <c r="F872" s="61"/>
      <c r="G872" s="61"/>
      <c r="H872" s="61"/>
      <c r="I872" s="61"/>
      <c r="J872" s="61"/>
      <c r="K872" s="61"/>
      <c r="L872" s="61"/>
      <c r="M872" s="61"/>
      <c r="N872" s="61"/>
    </row>
    <row r="873" spans="1:14" ht="12.75">
      <c r="A873" s="61"/>
      <c r="B873" s="61"/>
      <c r="C873" s="61"/>
      <c r="D873" s="61"/>
      <c r="E873" s="61"/>
      <c r="F873" s="61"/>
      <c r="G873" s="61"/>
      <c r="H873" s="61"/>
      <c r="I873" s="61"/>
      <c r="J873" s="61"/>
      <c r="K873" s="61"/>
      <c r="L873" s="61"/>
      <c r="M873" s="61"/>
      <c r="N873" s="61"/>
    </row>
    <row r="874" spans="1:14" ht="12.75">
      <c r="A874" s="61"/>
      <c r="B874" s="61"/>
      <c r="C874" s="61"/>
      <c r="D874" s="61"/>
      <c r="E874" s="61"/>
      <c r="F874" s="61"/>
      <c r="G874" s="61"/>
      <c r="H874" s="61"/>
      <c r="I874" s="61"/>
      <c r="J874" s="61"/>
      <c r="K874" s="61"/>
      <c r="L874" s="61"/>
      <c r="M874" s="61"/>
      <c r="N874" s="61"/>
    </row>
    <row r="875" spans="1:14" ht="12.75">
      <c r="A875" s="61"/>
      <c r="B875" s="61"/>
      <c r="C875" s="61"/>
      <c r="D875" s="61"/>
      <c r="E875" s="61"/>
      <c r="F875" s="61"/>
      <c r="G875" s="61"/>
      <c r="H875" s="61"/>
      <c r="I875" s="61"/>
      <c r="J875" s="61"/>
      <c r="K875" s="61"/>
      <c r="L875" s="61"/>
      <c r="M875" s="61"/>
      <c r="N875" s="61"/>
    </row>
    <row r="876" spans="1:14" ht="12.75">
      <c r="A876" s="61"/>
      <c r="B876" s="61"/>
      <c r="C876" s="61"/>
      <c r="D876" s="61"/>
      <c r="E876" s="61"/>
      <c r="F876" s="61"/>
      <c r="G876" s="61"/>
      <c r="H876" s="61"/>
      <c r="I876" s="61"/>
      <c r="J876" s="61"/>
      <c r="K876" s="61"/>
      <c r="L876" s="61"/>
      <c r="M876" s="61"/>
      <c r="N876" s="61"/>
    </row>
    <row r="877" spans="1:14" ht="12.75">
      <c r="A877" s="61"/>
      <c r="B877" s="61"/>
      <c r="C877" s="61"/>
      <c r="D877" s="61"/>
      <c r="E877" s="61"/>
      <c r="F877" s="61"/>
      <c r="G877" s="61"/>
      <c r="H877" s="61"/>
      <c r="I877" s="61"/>
      <c r="J877" s="61"/>
      <c r="K877" s="61"/>
      <c r="L877" s="61"/>
      <c r="M877" s="61"/>
      <c r="N877" s="61"/>
    </row>
    <row r="878" spans="1:14" ht="12.75">
      <c r="A878" s="61"/>
      <c r="B878" s="61"/>
      <c r="C878" s="61"/>
      <c r="D878" s="61"/>
      <c r="E878" s="61"/>
      <c r="F878" s="61"/>
      <c r="G878" s="61"/>
      <c r="H878" s="61"/>
      <c r="I878" s="61"/>
      <c r="J878" s="61"/>
      <c r="K878" s="61"/>
      <c r="L878" s="61"/>
      <c r="M878" s="61"/>
      <c r="N878" s="61"/>
    </row>
    <row r="879" spans="1:14" ht="12.75">
      <c r="A879" s="61"/>
      <c r="B879" s="61"/>
      <c r="C879" s="61"/>
      <c r="D879" s="61"/>
      <c r="E879" s="61"/>
      <c r="F879" s="61"/>
      <c r="G879" s="61"/>
      <c r="H879" s="61"/>
      <c r="I879" s="61"/>
      <c r="J879" s="61"/>
      <c r="K879" s="61"/>
      <c r="L879" s="61"/>
      <c r="M879" s="61"/>
      <c r="N879" s="61"/>
    </row>
    <row r="880" spans="1:14" ht="12.75">
      <c r="A880" s="61"/>
      <c r="B880" s="61"/>
      <c r="C880" s="61"/>
      <c r="D880" s="61"/>
      <c r="E880" s="61"/>
      <c r="F880" s="61"/>
      <c r="G880" s="61"/>
      <c r="H880" s="61"/>
      <c r="I880" s="61"/>
      <c r="J880" s="61"/>
      <c r="K880" s="61"/>
      <c r="L880" s="61"/>
      <c r="M880" s="61"/>
      <c r="N880" s="61"/>
    </row>
    <row r="881" spans="1:14" ht="12.75">
      <c r="A881" s="61"/>
      <c r="B881" s="61"/>
      <c r="C881" s="61"/>
      <c r="D881" s="61"/>
      <c r="E881" s="61"/>
      <c r="F881" s="61"/>
      <c r="G881" s="61"/>
      <c r="H881" s="61"/>
      <c r="I881" s="61"/>
      <c r="J881" s="61"/>
      <c r="K881" s="61"/>
      <c r="L881" s="61"/>
      <c r="M881" s="61"/>
      <c r="N881" s="61"/>
    </row>
    <row r="882" spans="1:14" ht="12.75">
      <c r="A882" s="61"/>
      <c r="B882" s="61"/>
      <c r="C882" s="61"/>
      <c r="D882" s="61"/>
      <c r="E882" s="61"/>
      <c r="F882" s="61"/>
      <c r="G882" s="61"/>
      <c r="H882" s="61"/>
      <c r="I882" s="61"/>
      <c r="J882" s="61"/>
      <c r="K882" s="61"/>
      <c r="L882" s="61"/>
      <c r="M882" s="61"/>
      <c r="N882" s="61"/>
    </row>
    <row r="883" spans="1:14" ht="12.75">
      <c r="A883" s="61"/>
      <c r="B883" s="61"/>
      <c r="C883" s="61"/>
      <c r="D883" s="61"/>
      <c r="E883" s="61"/>
      <c r="F883" s="61"/>
      <c r="G883" s="61"/>
      <c r="H883" s="61"/>
      <c r="I883" s="61"/>
      <c r="J883" s="61"/>
      <c r="K883" s="61"/>
      <c r="L883" s="61"/>
      <c r="M883" s="61"/>
      <c r="N883" s="61"/>
    </row>
    <row r="884" spans="1:14" ht="12.75">
      <c r="A884" s="61"/>
      <c r="B884" s="61"/>
      <c r="C884" s="61"/>
      <c r="D884" s="61"/>
      <c r="E884" s="61"/>
      <c r="F884" s="61"/>
      <c r="G884" s="61"/>
      <c r="H884" s="61"/>
      <c r="I884" s="61"/>
      <c r="J884" s="61"/>
      <c r="K884" s="61"/>
      <c r="L884" s="61"/>
      <c r="M884" s="61"/>
      <c r="N884" s="61"/>
    </row>
    <row r="885" spans="1:14" ht="12.75">
      <c r="A885" s="61"/>
      <c r="B885" s="61"/>
      <c r="C885" s="61"/>
      <c r="D885" s="61"/>
      <c r="E885" s="61"/>
      <c r="F885" s="61"/>
      <c r="G885" s="61"/>
      <c r="H885" s="61"/>
      <c r="I885" s="61"/>
      <c r="J885" s="61"/>
      <c r="K885" s="61"/>
      <c r="L885" s="61"/>
      <c r="M885" s="61"/>
      <c r="N885" s="61"/>
    </row>
    <row r="886" spans="1:14" ht="12.75">
      <c r="A886" s="61"/>
      <c r="B886" s="61"/>
      <c r="C886" s="61"/>
      <c r="D886" s="61"/>
      <c r="E886" s="61"/>
      <c r="F886" s="61"/>
      <c r="G886" s="61"/>
      <c r="H886" s="61"/>
      <c r="I886" s="61"/>
      <c r="J886" s="61"/>
      <c r="K886" s="61"/>
      <c r="L886" s="61"/>
      <c r="M886" s="61"/>
      <c r="N886" s="61"/>
    </row>
    <row r="887" spans="1:14" ht="12.75">
      <c r="A887" s="61"/>
      <c r="B887" s="61"/>
      <c r="C887" s="61"/>
      <c r="D887" s="61"/>
      <c r="E887" s="61"/>
      <c r="F887" s="61"/>
      <c r="G887" s="61"/>
      <c r="H887" s="61"/>
      <c r="I887" s="61"/>
      <c r="J887" s="61"/>
      <c r="K887" s="61"/>
      <c r="L887" s="61"/>
      <c r="M887" s="61"/>
      <c r="N887" s="61"/>
    </row>
    <row r="888" spans="1:14" ht="12.75">
      <c r="A888" s="61"/>
      <c r="B888" s="61"/>
      <c r="C888" s="61"/>
      <c r="D888" s="61"/>
      <c r="E888" s="61"/>
      <c r="F888" s="61"/>
      <c r="G888" s="61"/>
      <c r="H888" s="61"/>
      <c r="I888" s="61"/>
      <c r="J888" s="61"/>
      <c r="K888" s="61"/>
      <c r="L888" s="61"/>
      <c r="M888" s="61"/>
      <c r="N888" s="61"/>
    </row>
    <row r="889" spans="1:14" ht="12.75">
      <c r="A889" s="61"/>
      <c r="B889" s="61"/>
      <c r="C889" s="61"/>
      <c r="D889" s="61"/>
      <c r="E889" s="61"/>
      <c r="F889" s="61"/>
      <c r="G889" s="61"/>
      <c r="H889" s="61"/>
      <c r="I889" s="61"/>
      <c r="J889" s="61"/>
      <c r="K889" s="61"/>
      <c r="L889" s="61"/>
      <c r="M889" s="61"/>
      <c r="N889" s="61"/>
    </row>
    <row r="890" spans="1:14" ht="12.75">
      <c r="A890" s="61"/>
      <c r="B890" s="61"/>
      <c r="C890" s="61"/>
      <c r="D890" s="61"/>
      <c r="E890" s="61"/>
      <c r="F890" s="61"/>
      <c r="G890" s="61"/>
      <c r="H890" s="61"/>
      <c r="I890" s="61"/>
      <c r="J890" s="61"/>
      <c r="K890" s="61"/>
      <c r="L890" s="61"/>
      <c r="M890" s="61"/>
      <c r="N890" s="61"/>
    </row>
    <row r="891" spans="1:14" ht="12.75">
      <c r="A891" s="61"/>
      <c r="B891" s="61"/>
      <c r="C891" s="61"/>
      <c r="D891" s="61"/>
      <c r="E891" s="61"/>
      <c r="F891" s="61"/>
      <c r="G891" s="61"/>
      <c r="H891" s="61"/>
      <c r="I891" s="61"/>
      <c r="J891" s="61"/>
      <c r="K891" s="61"/>
      <c r="L891" s="61"/>
      <c r="M891" s="61"/>
      <c r="N891" s="61"/>
    </row>
    <row r="892" spans="1:14" ht="12.75">
      <c r="A892" s="61"/>
      <c r="B892" s="61"/>
      <c r="C892" s="61"/>
      <c r="D892" s="61"/>
      <c r="E892" s="61"/>
      <c r="F892" s="61"/>
      <c r="G892" s="61"/>
      <c r="H892" s="61"/>
      <c r="I892" s="61"/>
      <c r="J892" s="61"/>
      <c r="K892" s="61"/>
      <c r="L892" s="61"/>
      <c r="M892" s="61"/>
      <c r="N892" s="61"/>
    </row>
    <row r="893" spans="1:14" ht="12.75">
      <c r="A893" s="61"/>
      <c r="B893" s="61"/>
      <c r="C893" s="61"/>
      <c r="D893" s="61"/>
      <c r="E893" s="61"/>
      <c r="F893" s="61"/>
      <c r="G893" s="61"/>
      <c r="H893" s="61"/>
      <c r="I893" s="61"/>
      <c r="J893" s="61"/>
      <c r="K893" s="61"/>
      <c r="L893" s="61"/>
      <c r="M893" s="61"/>
      <c r="N893" s="61"/>
    </row>
    <row r="894" spans="1:14" ht="12.75">
      <c r="A894" s="61"/>
      <c r="B894" s="61"/>
      <c r="C894" s="61"/>
      <c r="D894" s="61"/>
      <c r="E894" s="61"/>
      <c r="F894" s="61"/>
      <c r="G894" s="61"/>
      <c r="H894" s="61"/>
      <c r="I894" s="61"/>
      <c r="J894" s="61"/>
      <c r="K894" s="61"/>
      <c r="L894" s="61"/>
      <c r="M894" s="61"/>
      <c r="N894" s="61"/>
    </row>
    <row r="895" spans="1:14" ht="12.75">
      <c r="A895" s="61"/>
      <c r="B895" s="61"/>
      <c r="C895" s="61"/>
      <c r="D895" s="61"/>
      <c r="E895" s="61"/>
      <c r="F895" s="61"/>
      <c r="G895" s="61"/>
      <c r="H895" s="61"/>
      <c r="I895" s="61"/>
      <c r="J895" s="61"/>
      <c r="K895" s="61"/>
      <c r="L895" s="61"/>
      <c r="M895" s="61"/>
      <c r="N895" s="61"/>
    </row>
    <row r="896" spans="1:14" ht="12.75">
      <c r="A896" s="61"/>
      <c r="B896" s="61"/>
      <c r="C896" s="61"/>
      <c r="D896" s="61"/>
      <c r="E896" s="61"/>
      <c r="F896" s="61"/>
      <c r="G896" s="61"/>
      <c r="H896" s="61"/>
      <c r="I896" s="61"/>
      <c r="J896" s="61"/>
      <c r="K896" s="61"/>
      <c r="L896" s="61"/>
      <c r="M896" s="61"/>
      <c r="N896" s="61"/>
    </row>
    <row r="897" spans="1:14" ht="12.75">
      <c r="A897" s="61"/>
      <c r="B897" s="61"/>
      <c r="C897" s="61"/>
      <c r="D897" s="61"/>
      <c r="E897" s="61"/>
      <c r="F897" s="61"/>
      <c r="G897" s="61"/>
      <c r="H897" s="61"/>
      <c r="I897" s="61"/>
      <c r="J897" s="61"/>
      <c r="K897" s="61"/>
      <c r="L897" s="61"/>
      <c r="M897" s="61"/>
      <c r="N897" s="61"/>
    </row>
    <row r="898" spans="1:14" ht="12.75">
      <c r="A898" s="61"/>
      <c r="B898" s="61"/>
      <c r="C898" s="61"/>
      <c r="D898" s="61"/>
      <c r="E898" s="61"/>
      <c r="F898" s="61"/>
      <c r="G898" s="61"/>
      <c r="H898" s="61"/>
      <c r="I898" s="61"/>
      <c r="J898" s="61"/>
      <c r="K898" s="61"/>
      <c r="L898" s="61"/>
      <c r="M898" s="61"/>
      <c r="N898" s="61"/>
    </row>
    <row r="899" spans="1:14" ht="12.75">
      <c r="A899" s="61"/>
      <c r="B899" s="61"/>
      <c r="C899" s="61"/>
      <c r="D899" s="61"/>
      <c r="E899" s="61"/>
      <c r="F899" s="61"/>
      <c r="G899" s="61"/>
      <c r="H899" s="61"/>
      <c r="I899" s="61"/>
      <c r="J899" s="61"/>
      <c r="K899" s="61"/>
      <c r="L899" s="61"/>
      <c r="M899" s="61"/>
      <c r="N899" s="61"/>
    </row>
    <row r="900" spans="1:14" ht="12.75">
      <c r="A900" s="61"/>
      <c r="B900" s="61"/>
      <c r="C900" s="61"/>
      <c r="D900" s="61"/>
      <c r="E900" s="61"/>
      <c r="F900" s="61"/>
      <c r="G900" s="61"/>
      <c r="H900" s="61"/>
      <c r="I900" s="61"/>
      <c r="J900" s="61"/>
      <c r="K900" s="61"/>
      <c r="L900" s="61"/>
      <c r="M900" s="61"/>
      <c r="N900" s="61"/>
    </row>
    <row r="901" spans="1:14" ht="12.75">
      <c r="A901" s="61"/>
      <c r="B901" s="61"/>
      <c r="C901" s="61"/>
      <c r="D901" s="61"/>
      <c r="E901" s="61"/>
      <c r="F901" s="61"/>
      <c r="G901" s="61"/>
      <c r="H901" s="61"/>
      <c r="I901" s="61"/>
      <c r="J901" s="61"/>
      <c r="K901" s="61"/>
      <c r="L901" s="61"/>
      <c r="M901" s="61"/>
      <c r="N901" s="61"/>
    </row>
    <row r="902" spans="1:14" ht="12.75">
      <c r="A902" s="61"/>
      <c r="B902" s="61"/>
      <c r="C902" s="61"/>
      <c r="D902" s="61"/>
      <c r="E902" s="61"/>
      <c r="F902" s="61"/>
      <c r="G902" s="61"/>
      <c r="H902" s="61"/>
      <c r="I902" s="61"/>
      <c r="J902" s="61"/>
      <c r="K902" s="61"/>
      <c r="L902" s="61"/>
      <c r="M902" s="61"/>
      <c r="N902" s="61"/>
    </row>
    <row r="903" spans="1:14" ht="12.75">
      <c r="A903" s="61"/>
      <c r="B903" s="61"/>
      <c r="C903" s="61"/>
      <c r="D903" s="61"/>
      <c r="E903" s="61"/>
      <c r="F903" s="61"/>
      <c r="G903" s="61"/>
      <c r="H903" s="61"/>
      <c r="I903" s="61"/>
      <c r="J903" s="61"/>
      <c r="K903" s="61"/>
      <c r="L903" s="61"/>
      <c r="M903" s="61"/>
      <c r="N903" s="61"/>
    </row>
    <row r="904" spans="1:14" ht="12.75">
      <c r="A904" s="61"/>
      <c r="B904" s="61"/>
      <c r="C904" s="61"/>
      <c r="D904" s="61"/>
      <c r="E904" s="61"/>
      <c r="F904" s="61"/>
      <c r="G904" s="61"/>
      <c r="H904" s="61"/>
      <c r="I904" s="61"/>
      <c r="J904" s="61"/>
      <c r="K904" s="61"/>
      <c r="L904" s="61"/>
      <c r="M904" s="61"/>
      <c r="N904" s="61"/>
    </row>
    <row r="905" spans="1:14" ht="12.75">
      <c r="A905" s="61"/>
      <c r="B905" s="61"/>
      <c r="C905" s="61"/>
      <c r="D905" s="61"/>
      <c r="E905" s="61"/>
      <c r="F905" s="61"/>
      <c r="G905" s="61"/>
      <c r="H905" s="61"/>
      <c r="I905" s="61"/>
      <c r="J905" s="61"/>
      <c r="K905" s="61"/>
      <c r="L905" s="61"/>
      <c r="M905" s="61"/>
      <c r="N905" s="61"/>
    </row>
    <row r="906" spans="1:14" ht="12.75">
      <c r="A906" s="61"/>
      <c r="B906" s="61"/>
      <c r="C906" s="61"/>
      <c r="D906" s="61"/>
      <c r="E906" s="61"/>
      <c r="F906" s="61"/>
      <c r="G906" s="61"/>
      <c r="H906" s="61"/>
      <c r="I906" s="61"/>
      <c r="J906" s="61"/>
      <c r="K906" s="61"/>
      <c r="L906" s="61"/>
      <c r="M906" s="61"/>
      <c r="N906" s="61"/>
    </row>
    <row r="907" spans="1:14" ht="12.75">
      <c r="A907" s="61"/>
      <c r="B907" s="61"/>
      <c r="C907" s="61"/>
      <c r="D907" s="61"/>
      <c r="E907" s="61"/>
      <c r="F907" s="61"/>
      <c r="G907" s="61"/>
      <c r="H907" s="61"/>
      <c r="I907" s="61"/>
      <c r="J907" s="61"/>
      <c r="K907" s="61"/>
      <c r="L907" s="61"/>
      <c r="M907" s="61"/>
      <c r="N907" s="61"/>
    </row>
    <row r="908" spans="1:14" ht="12.75">
      <c r="A908" s="61"/>
      <c r="B908" s="61"/>
      <c r="C908" s="61"/>
      <c r="D908" s="61"/>
      <c r="E908" s="61"/>
      <c r="F908" s="61"/>
      <c r="G908" s="61"/>
      <c r="H908" s="61"/>
      <c r="I908" s="61"/>
      <c r="J908" s="61"/>
      <c r="K908" s="61"/>
      <c r="L908" s="61"/>
      <c r="M908" s="61"/>
      <c r="N908" s="61"/>
    </row>
    <row r="909" spans="1:14" ht="12.75">
      <c r="A909" s="61"/>
      <c r="B909" s="61"/>
      <c r="C909" s="61"/>
      <c r="D909" s="61"/>
      <c r="E909" s="61"/>
      <c r="F909" s="61"/>
      <c r="G909" s="61"/>
      <c r="H909" s="61"/>
      <c r="I909" s="61"/>
      <c r="J909" s="61"/>
      <c r="K909" s="61"/>
      <c r="L909" s="61"/>
      <c r="M909" s="61"/>
      <c r="N909" s="61"/>
    </row>
    <row r="910" spans="1:14" ht="12.75">
      <c r="A910" s="61"/>
      <c r="B910" s="61"/>
      <c r="C910" s="61"/>
      <c r="D910" s="61"/>
      <c r="E910" s="61"/>
      <c r="F910" s="61"/>
      <c r="G910" s="61"/>
      <c r="H910" s="61"/>
      <c r="I910" s="61"/>
      <c r="J910" s="61"/>
      <c r="K910" s="61"/>
      <c r="L910" s="61"/>
      <c r="M910" s="61"/>
      <c r="N910" s="61"/>
    </row>
    <row r="911" spans="1:14" ht="12.75">
      <c r="A911" s="61"/>
      <c r="B911" s="61"/>
      <c r="C911" s="61"/>
      <c r="D911" s="61"/>
      <c r="E911" s="61"/>
      <c r="F911" s="61"/>
      <c r="G911" s="61"/>
      <c r="H911" s="61"/>
      <c r="I911" s="61"/>
      <c r="J911" s="61"/>
      <c r="K911" s="61"/>
      <c r="L911" s="61"/>
      <c r="M911" s="61"/>
      <c r="N911" s="61"/>
    </row>
    <row r="912" spans="1:14" ht="12.75">
      <c r="A912" s="61"/>
      <c r="B912" s="61"/>
      <c r="C912" s="61"/>
      <c r="D912" s="61"/>
      <c r="E912" s="61"/>
      <c r="F912" s="61"/>
      <c r="G912" s="61"/>
      <c r="H912" s="61"/>
      <c r="I912" s="61"/>
      <c r="J912" s="61"/>
      <c r="K912" s="61"/>
      <c r="L912" s="61"/>
      <c r="M912" s="61"/>
      <c r="N912" s="61"/>
    </row>
    <row r="913" spans="1:14" ht="12.75">
      <c r="A913" s="61"/>
      <c r="B913" s="61"/>
      <c r="C913" s="61"/>
      <c r="D913" s="61"/>
      <c r="E913" s="61"/>
      <c r="F913" s="61"/>
      <c r="G913" s="61"/>
      <c r="H913" s="61"/>
      <c r="I913" s="61"/>
      <c r="J913" s="61"/>
      <c r="K913" s="61"/>
      <c r="L913" s="61"/>
      <c r="M913" s="61"/>
      <c r="N913" s="61"/>
    </row>
    <row r="914" spans="1:14" ht="12.75">
      <c r="A914" s="61"/>
      <c r="B914" s="61"/>
      <c r="C914" s="61"/>
      <c r="D914" s="61"/>
      <c r="E914" s="61"/>
      <c r="F914" s="61"/>
      <c r="G914" s="61"/>
      <c r="H914" s="61"/>
      <c r="I914" s="61"/>
      <c r="J914" s="61"/>
      <c r="K914" s="61"/>
      <c r="L914" s="61"/>
      <c r="M914" s="61"/>
      <c r="N914" s="61"/>
    </row>
    <row r="915" spans="1:14" ht="12.75">
      <c r="A915" s="61"/>
      <c r="B915" s="61"/>
      <c r="C915" s="61"/>
      <c r="D915" s="61"/>
      <c r="E915" s="61"/>
      <c r="F915" s="61"/>
      <c r="G915" s="61"/>
      <c r="H915" s="61"/>
      <c r="I915" s="61"/>
      <c r="J915" s="61"/>
      <c r="K915" s="61"/>
      <c r="L915" s="61"/>
      <c r="M915" s="61"/>
      <c r="N915" s="61"/>
    </row>
    <row r="916" spans="1:14" ht="12.75">
      <c r="A916" s="61"/>
      <c r="B916" s="61"/>
      <c r="C916" s="61"/>
      <c r="D916" s="61"/>
      <c r="E916" s="61"/>
      <c r="F916" s="61"/>
      <c r="G916" s="61"/>
      <c r="H916" s="61"/>
      <c r="I916" s="61"/>
      <c r="J916" s="61"/>
      <c r="K916" s="61"/>
      <c r="L916" s="61"/>
      <c r="M916" s="61"/>
      <c r="N916" s="61"/>
    </row>
    <row r="917" spans="1:14" ht="12.75">
      <c r="A917" s="61"/>
      <c r="B917" s="61"/>
      <c r="C917" s="61"/>
      <c r="D917" s="61"/>
      <c r="E917" s="61"/>
      <c r="F917" s="61"/>
      <c r="G917" s="61"/>
      <c r="H917" s="61"/>
      <c r="I917" s="61"/>
      <c r="J917" s="61"/>
      <c r="K917" s="61"/>
      <c r="L917" s="61"/>
      <c r="M917" s="61"/>
      <c r="N917" s="61"/>
    </row>
    <row r="918" spans="1:14" ht="12.75">
      <c r="A918" s="61"/>
      <c r="B918" s="61"/>
      <c r="C918" s="61"/>
      <c r="D918" s="61"/>
      <c r="E918" s="61"/>
      <c r="F918" s="61"/>
      <c r="G918" s="61"/>
      <c r="H918" s="61"/>
      <c r="I918" s="61"/>
      <c r="J918" s="61"/>
      <c r="K918" s="61"/>
      <c r="L918" s="61"/>
      <c r="M918" s="61"/>
      <c r="N918" s="61"/>
    </row>
    <row r="919" spans="1:14" ht="12.75">
      <c r="A919" s="61"/>
      <c r="B919" s="61"/>
      <c r="C919" s="61"/>
      <c r="D919" s="61"/>
      <c r="E919" s="61"/>
      <c r="F919" s="61"/>
      <c r="G919" s="61"/>
      <c r="H919" s="61"/>
      <c r="I919" s="61"/>
      <c r="J919" s="61"/>
      <c r="K919" s="61"/>
      <c r="L919" s="61"/>
      <c r="M919" s="61"/>
      <c r="N919" s="61"/>
    </row>
    <row r="920" spans="1:14" ht="12.75">
      <c r="A920" s="61"/>
      <c r="B920" s="61"/>
      <c r="C920" s="61"/>
      <c r="D920" s="61"/>
      <c r="E920" s="61"/>
      <c r="F920" s="61"/>
      <c r="G920" s="61"/>
      <c r="H920" s="61"/>
      <c r="I920" s="61"/>
      <c r="J920" s="61"/>
      <c r="K920" s="61"/>
      <c r="L920" s="61"/>
      <c r="M920" s="61"/>
      <c r="N920" s="61"/>
    </row>
    <row r="921" spans="1:14" ht="12.75">
      <c r="A921" s="61"/>
      <c r="B921" s="61"/>
      <c r="C921" s="61"/>
      <c r="D921" s="61"/>
      <c r="E921" s="61"/>
      <c r="F921" s="61"/>
      <c r="G921" s="61"/>
      <c r="H921" s="61"/>
      <c r="I921" s="61"/>
      <c r="J921" s="61"/>
      <c r="K921" s="61"/>
      <c r="L921" s="61"/>
      <c r="M921" s="61"/>
      <c r="N921" s="61"/>
    </row>
    <row r="922" spans="1:14" ht="12.75">
      <c r="A922" s="61"/>
      <c r="B922" s="61"/>
      <c r="C922" s="61"/>
      <c r="D922" s="61"/>
      <c r="E922" s="61"/>
      <c r="F922" s="61"/>
      <c r="G922" s="61"/>
      <c r="H922" s="61"/>
      <c r="I922" s="61"/>
      <c r="J922" s="61"/>
      <c r="K922" s="61"/>
      <c r="L922" s="61"/>
      <c r="M922" s="61"/>
      <c r="N922" s="61"/>
    </row>
    <row r="923" spans="1:14" ht="12.75">
      <c r="A923" s="61"/>
      <c r="B923" s="61"/>
      <c r="C923" s="61"/>
      <c r="D923" s="61"/>
      <c r="E923" s="61"/>
      <c r="F923" s="61"/>
      <c r="G923" s="61"/>
      <c r="H923" s="61"/>
      <c r="I923" s="61"/>
      <c r="J923" s="61"/>
      <c r="K923" s="61"/>
      <c r="L923" s="61"/>
      <c r="M923" s="61"/>
      <c r="N923" s="61"/>
    </row>
    <row r="924" spans="1:14" ht="12.75">
      <c r="A924" s="61"/>
      <c r="B924" s="61"/>
      <c r="C924" s="61"/>
      <c r="D924" s="61"/>
      <c r="E924" s="61"/>
      <c r="F924" s="61"/>
      <c r="G924" s="61"/>
      <c r="H924" s="61"/>
      <c r="I924" s="61"/>
      <c r="J924" s="61"/>
      <c r="K924" s="61"/>
      <c r="L924" s="61"/>
      <c r="M924" s="61"/>
      <c r="N924" s="61"/>
    </row>
    <row r="925" spans="1:14" ht="12.75">
      <c r="A925" s="61"/>
      <c r="B925" s="61"/>
      <c r="C925" s="61"/>
      <c r="D925" s="61"/>
      <c r="E925" s="61"/>
      <c r="F925" s="61"/>
      <c r="G925" s="61"/>
      <c r="H925" s="61"/>
      <c r="I925" s="61"/>
      <c r="J925" s="61"/>
      <c r="K925" s="61"/>
      <c r="L925" s="61"/>
      <c r="M925" s="61"/>
      <c r="N925" s="61"/>
    </row>
    <row r="926" spans="1:14" ht="12.75">
      <c r="A926" s="61"/>
      <c r="B926" s="61"/>
      <c r="C926" s="61"/>
      <c r="D926" s="61"/>
      <c r="E926" s="61"/>
      <c r="F926" s="61"/>
      <c r="G926" s="61"/>
      <c r="H926" s="61"/>
      <c r="I926" s="61"/>
      <c r="J926" s="61"/>
      <c r="K926" s="61"/>
      <c r="L926" s="61"/>
      <c r="M926" s="61"/>
      <c r="N926" s="61"/>
    </row>
    <row r="927" spans="1:14" ht="12.75">
      <c r="A927" s="61"/>
      <c r="B927" s="61"/>
      <c r="C927" s="61"/>
      <c r="D927" s="61"/>
      <c r="E927" s="61"/>
      <c r="F927" s="61"/>
      <c r="G927" s="61"/>
      <c r="H927" s="61"/>
      <c r="I927" s="61"/>
      <c r="J927" s="61"/>
      <c r="K927" s="61"/>
      <c r="L927" s="61"/>
      <c r="M927" s="61"/>
      <c r="N927" s="61"/>
    </row>
    <row r="928" spans="1:14" ht="12.75">
      <c r="A928" s="61"/>
      <c r="B928" s="61"/>
      <c r="C928" s="61"/>
      <c r="D928" s="61"/>
      <c r="E928" s="61"/>
      <c r="F928" s="61"/>
      <c r="G928" s="61"/>
      <c r="H928" s="61"/>
      <c r="I928" s="61"/>
      <c r="J928" s="61"/>
      <c r="K928" s="61"/>
      <c r="L928" s="61"/>
      <c r="M928" s="61"/>
      <c r="N928" s="61"/>
    </row>
    <row r="929" spans="1:14" ht="12.75">
      <c r="A929" s="61"/>
      <c r="B929" s="61"/>
      <c r="C929" s="61"/>
      <c r="D929" s="61"/>
      <c r="E929" s="61"/>
      <c r="F929" s="61"/>
      <c r="G929" s="61"/>
      <c r="H929" s="61"/>
      <c r="I929" s="61"/>
      <c r="J929" s="61"/>
      <c r="K929" s="61"/>
      <c r="L929" s="61"/>
      <c r="M929" s="61"/>
      <c r="N929" s="61"/>
    </row>
    <row r="930" spans="1:14" ht="12.75">
      <c r="A930" s="61"/>
      <c r="B930" s="61"/>
      <c r="C930" s="61"/>
      <c r="D930" s="61"/>
      <c r="E930" s="61"/>
      <c r="F930" s="61"/>
      <c r="G930" s="61"/>
      <c r="H930" s="61"/>
      <c r="I930" s="61"/>
      <c r="J930" s="61"/>
      <c r="K930" s="61"/>
      <c r="L930" s="61"/>
      <c r="M930" s="61"/>
      <c r="N930" s="61"/>
    </row>
    <row r="931" spans="1:14" ht="12.75">
      <c r="A931" s="61"/>
      <c r="B931" s="61"/>
      <c r="C931" s="61"/>
      <c r="D931" s="61"/>
      <c r="E931" s="61"/>
      <c r="F931" s="61"/>
      <c r="G931" s="61"/>
      <c r="H931" s="61"/>
      <c r="I931" s="61"/>
      <c r="J931" s="61"/>
      <c r="K931" s="61"/>
      <c r="L931" s="61"/>
      <c r="M931" s="61"/>
      <c r="N931" s="61"/>
    </row>
    <row r="932" spans="1:14" ht="12.75">
      <c r="A932" s="61"/>
      <c r="B932" s="61"/>
      <c r="C932" s="61"/>
      <c r="D932" s="61"/>
      <c r="E932" s="61"/>
      <c r="F932" s="61"/>
      <c r="G932" s="61"/>
      <c r="H932" s="61"/>
      <c r="I932" s="61"/>
      <c r="J932" s="61"/>
      <c r="K932" s="61"/>
      <c r="L932" s="61"/>
      <c r="M932" s="61"/>
      <c r="N932" s="61"/>
    </row>
    <row r="933" spans="1:14" ht="12.75">
      <c r="A933" s="61"/>
      <c r="B933" s="61"/>
      <c r="C933" s="61"/>
      <c r="D933" s="61"/>
      <c r="E933" s="61"/>
      <c r="F933" s="61"/>
      <c r="G933" s="61"/>
      <c r="H933" s="61"/>
      <c r="I933" s="61"/>
      <c r="J933" s="61"/>
      <c r="K933" s="61"/>
      <c r="L933" s="61"/>
      <c r="M933" s="61"/>
      <c r="N933" s="61"/>
    </row>
    <row r="934" spans="1:14" ht="12.75">
      <c r="A934" s="61"/>
      <c r="B934" s="61"/>
      <c r="C934" s="61"/>
      <c r="D934" s="61"/>
      <c r="E934" s="61"/>
      <c r="F934" s="61"/>
      <c r="G934" s="61"/>
      <c r="H934" s="61"/>
      <c r="I934" s="61"/>
      <c r="J934" s="61"/>
      <c r="K934" s="61"/>
      <c r="L934" s="61"/>
      <c r="M934" s="61"/>
      <c r="N934" s="61"/>
    </row>
    <row r="935" spans="1:14" ht="12.75">
      <c r="A935" s="61"/>
      <c r="B935" s="61"/>
      <c r="C935" s="61"/>
      <c r="D935" s="61"/>
      <c r="E935" s="61"/>
      <c r="F935" s="61"/>
      <c r="G935" s="61"/>
      <c r="H935" s="61"/>
      <c r="I935" s="61"/>
      <c r="J935" s="61"/>
      <c r="K935" s="61"/>
      <c r="L935" s="61"/>
      <c r="M935" s="61"/>
      <c r="N935" s="61"/>
    </row>
    <row r="936" spans="1:14" ht="12.75">
      <c r="A936" s="61"/>
      <c r="B936" s="61"/>
      <c r="C936" s="61"/>
      <c r="D936" s="61"/>
      <c r="E936" s="61"/>
      <c r="F936" s="61"/>
      <c r="G936" s="61"/>
      <c r="H936" s="61"/>
      <c r="I936" s="61"/>
      <c r="J936" s="61"/>
      <c r="K936" s="61"/>
      <c r="L936" s="61"/>
      <c r="M936" s="61"/>
      <c r="N936" s="61"/>
    </row>
    <row r="937" spans="1:14" ht="12.75">
      <c r="A937" s="61"/>
      <c r="B937" s="61"/>
      <c r="C937" s="61"/>
      <c r="D937" s="61"/>
      <c r="E937" s="61"/>
      <c r="F937" s="61"/>
      <c r="G937" s="61"/>
      <c r="H937" s="61"/>
      <c r="I937" s="61"/>
      <c r="J937" s="61"/>
      <c r="K937" s="61"/>
      <c r="L937" s="61"/>
      <c r="M937" s="61"/>
      <c r="N937" s="61"/>
    </row>
    <row r="938" spans="1:14" ht="12.75">
      <c r="A938" s="61"/>
      <c r="B938" s="61"/>
      <c r="C938" s="61"/>
      <c r="D938" s="61"/>
      <c r="E938" s="61"/>
      <c r="F938" s="61"/>
      <c r="G938" s="61"/>
      <c r="H938" s="61"/>
      <c r="I938" s="61"/>
      <c r="J938" s="61"/>
      <c r="K938" s="61"/>
      <c r="L938" s="61"/>
      <c r="M938" s="61"/>
      <c r="N938" s="61"/>
    </row>
    <row r="939" spans="1:14" ht="12.75">
      <c r="A939" s="61"/>
      <c r="B939" s="61"/>
      <c r="C939" s="61"/>
      <c r="D939" s="61"/>
      <c r="E939" s="61"/>
      <c r="F939" s="61"/>
      <c r="G939" s="61"/>
      <c r="H939" s="61"/>
      <c r="I939" s="61"/>
      <c r="J939" s="61"/>
      <c r="K939" s="61"/>
      <c r="L939" s="61"/>
      <c r="M939" s="61"/>
      <c r="N939" s="61"/>
    </row>
    <row r="940" spans="1:14" ht="12.75">
      <c r="A940" s="61"/>
      <c r="B940" s="61"/>
      <c r="C940" s="61"/>
      <c r="D940" s="61"/>
      <c r="E940" s="61"/>
      <c r="F940" s="61"/>
      <c r="G940" s="61"/>
      <c r="H940" s="61"/>
      <c r="I940" s="61"/>
      <c r="J940" s="61"/>
      <c r="K940" s="61"/>
      <c r="L940" s="61"/>
      <c r="M940" s="61"/>
      <c r="N940" s="61"/>
    </row>
    <row r="941" spans="1:14" ht="12.75">
      <c r="A941" s="61"/>
      <c r="B941" s="61"/>
      <c r="C941" s="61"/>
      <c r="D941" s="61"/>
      <c r="E941" s="61"/>
      <c r="F941" s="61"/>
      <c r="G941" s="61"/>
      <c r="H941" s="61"/>
      <c r="I941" s="61"/>
      <c r="J941" s="61"/>
      <c r="K941" s="61"/>
      <c r="L941" s="61"/>
      <c r="M941" s="61"/>
      <c r="N941" s="61"/>
    </row>
    <row r="942" spans="1:14" ht="12.75">
      <c r="A942" s="61"/>
      <c r="B942" s="61"/>
      <c r="C942" s="61"/>
      <c r="D942" s="61"/>
      <c r="E942" s="61"/>
      <c r="F942" s="61"/>
      <c r="G942" s="61"/>
      <c r="H942" s="61"/>
      <c r="I942" s="61"/>
      <c r="J942" s="61"/>
      <c r="K942" s="61"/>
      <c r="L942" s="61"/>
      <c r="M942" s="61"/>
      <c r="N942" s="61"/>
    </row>
    <row r="943" spans="1:14" ht="12.75">
      <c r="A943" s="61"/>
      <c r="B943" s="61"/>
      <c r="C943" s="61"/>
      <c r="D943" s="61"/>
      <c r="E943" s="61"/>
      <c r="F943" s="61"/>
      <c r="G943" s="61"/>
      <c r="H943" s="61"/>
      <c r="I943" s="61"/>
      <c r="J943" s="61"/>
      <c r="K943" s="61"/>
      <c r="L943" s="61"/>
      <c r="M943" s="61"/>
      <c r="N943" s="61"/>
    </row>
    <row r="944" spans="1:14" ht="12.75">
      <c r="A944" s="61"/>
      <c r="B944" s="61"/>
      <c r="C944" s="61"/>
      <c r="D944" s="61"/>
      <c r="E944" s="61"/>
      <c r="F944" s="61"/>
      <c r="G944" s="61"/>
      <c r="H944" s="61"/>
      <c r="I944" s="61"/>
      <c r="J944" s="61"/>
      <c r="K944" s="61"/>
      <c r="L944" s="61"/>
      <c r="M944" s="61"/>
      <c r="N944" s="61"/>
    </row>
    <row r="945" spans="1:14" ht="12.75">
      <c r="A945" s="61"/>
      <c r="B945" s="61"/>
      <c r="C945" s="61"/>
      <c r="D945" s="61"/>
      <c r="E945" s="61"/>
      <c r="F945" s="61"/>
      <c r="G945" s="61"/>
      <c r="H945" s="61"/>
      <c r="I945" s="61"/>
      <c r="J945" s="61"/>
      <c r="K945" s="61"/>
      <c r="L945" s="61"/>
      <c r="M945" s="61"/>
      <c r="N945" s="61"/>
    </row>
    <row r="946" spans="1:14" ht="12.75">
      <c r="A946" s="61"/>
      <c r="B946" s="61"/>
      <c r="C946" s="61"/>
      <c r="D946" s="61"/>
      <c r="E946" s="61"/>
      <c r="F946" s="61"/>
      <c r="G946" s="61"/>
      <c r="H946" s="61"/>
      <c r="I946" s="61"/>
      <c r="J946" s="61"/>
      <c r="K946" s="61"/>
      <c r="L946" s="61"/>
      <c r="M946" s="61"/>
      <c r="N946" s="61"/>
    </row>
    <row r="947" spans="1:14" ht="12.75">
      <c r="A947" s="61"/>
      <c r="B947" s="61"/>
      <c r="C947" s="61"/>
      <c r="D947" s="61"/>
      <c r="E947" s="61"/>
      <c r="F947" s="61"/>
      <c r="G947" s="61"/>
      <c r="H947" s="61"/>
      <c r="I947" s="61"/>
      <c r="J947" s="61"/>
      <c r="K947" s="61"/>
      <c r="L947" s="61"/>
      <c r="M947" s="61"/>
      <c r="N947" s="61"/>
    </row>
    <row r="948" spans="1:14" ht="12.75">
      <c r="A948" s="61"/>
      <c r="B948" s="61"/>
      <c r="C948" s="61"/>
      <c r="D948" s="61"/>
      <c r="E948" s="61"/>
      <c r="F948" s="61"/>
      <c r="G948" s="61"/>
      <c r="H948" s="61"/>
      <c r="I948" s="61"/>
      <c r="J948" s="61"/>
      <c r="K948" s="61"/>
      <c r="L948" s="61"/>
      <c r="M948" s="61"/>
      <c r="N948" s="61"/>
    </row>
    <row r="949" spans="1:14" ht="12.75">
      <c r="A949" s="61"/>
      <c r="B949" s="61"/>
      <c r="C949" s="61"/>
      <c r="D949" s="61"/>
      <c r="E949" s="61"/>
      <c r="F949" s="61"/>
      <c r="G949" s="61"/>
      <c r="H949" s="61"/>
      <c r="I949" s="61"/>
      <c r="J949" s="61"/>
      <c r="K949" s="61"/>
      <c r="L949" s="61"/>
      <c r="M949" s="61"/>
      <c r="N949" s="61"/>
    </row>
    <row r="950" spans="1:14" ht="12.75">
      <c r="A950" s="61"/>
      <c r="B950" s="61"/>
      <c r="C950" s="61"/>
      <c r="D950" s="61"/>
      <c r="E950" s="61"/>
      <c r="F950" s="61"/>
      <c r="G950" s="61"/>
      <c r="H950" s="61"/>
      <c r="I950" s="61"/>
      <c r="J950" s="61"/>
      <c r="K950" s="61"/>
      <c r="L950" s="61"/>
      <c r="M950" s="61"/>
      <c r="N950" s="61"/>
    </row>
    <row r="951" spans="1:14" ht="12.75">
      <c r="A951" s="61"/>
      <c r="B951" s="61"/>
      <c r="C951" s="61"/>
      <c r="D951" s="61"/>
      <c r="E951" s="61"/>
      <c r="F951" s="61"/>
      <c r="G951" s="61"/>
      <c r="H951" s="61"/>
      <c r="I951" s="61"/>
      <c r="J951" s="61"/>
      <c r="K951" s="61"/>
      <c r="L951" s="61"/>
      <c r="M951" s="61"/>
      <c r="N951" s="61"/>
    </row>
    <row r="952" spans="1:14" ht="12.75">
      <c r="A952" s="61"/>
      <c r="B952" s="61"/>
      <c r="C952" s="61"/>
      <c r="D952" s="61"/>
      <c r="E952" s="61"/>
      <c r="F952" s="61"/>
      <c r="G952" s="61"/>
      <c r="H952" s="61"/>
      <c r="I952" s="61"/>
      <c r="J952" s="61"/>
      <c r="K952" s="61"/>
      <c r="L952" s="61"/>
      <c r="M952" s="61"/>
      <c r="N952" s="61"/>
    </row>
    <row r="953" spans="1:14" ht="12.75">
      <c r="A953" s="61"/>
      <c r="B953" s="61"/>
      <c r="C953" s="61"/>
      <c r="D953" s="61"/>
      <c r="E953" s="61"/>
      <c r="F953" s="61"/>
      <c r="G953" s="61"/>
      <c r="H953" s="61"/>
      <c r="I953" s="61"/>
      <c r="J953" s="61"/>
      <c r="K953" s="61"/>
      <c r="L953" s="61"/>
      <c r="M953" s="61"/>
      <c r="N953" s="61"/>
    </row>
    <row r="954" spans="1:14" ht="12.75">
      <c r="A954" s="61"/>
      <c r="B954" s="61"/>
      <c r="C954" s="61"/>
      <c r="D954" s="61"/>
      <c r="E954" s="61"/>
      <c r="F954" s="61"/>
      <c r="G954" s="61"/>
      <c r="H954" s="61"/>
      <c r="I954" s="61"/>
      <c r="J954" s="61"/>
      <c r="K954" s="61"/>
      <c r="L954" s="61"/>
      <c r="M954" s="61"/>
      <c r="N954" s="61"/>
    </row>
    <row r="955" spans="1:14" ht="12.75">
      <c r="A955" s="61"/>
      <c r="B955" s="61"/>
      <c r="C955" s="61"/>
      <c r="D955" s="61"/>
      <c r="E955" s="61"/>
      <c r="F955" s="61"/>
      <c r="G955" s="61"/>
      <c r="H955" s="61"/>
      <c r="I955" s="61"/>
      <c r="J955" s="61"/>
      <c r="K955" s="61"/>
      <c r="L955" s="61"/>
      <c r="M955" s="61"/>
      <c r="N955" s="61"/>
    </row>
    <row r="956" spans="1:14" ht="12.75">
      <c r="A956" s="61"/>
      <c r="B956" s="61"/>
      <c r="C956" s="61"/>
      <c r="D956" s="61"/>
      <c r="E956" s="61"/>
      <c r="F956" s="61"/>
      <c r="G956" s="61"/>
      <c r="H956" s="61"/>
      <c r="I956" s="61"/>
      <c r="J956" s="61"/>
      <c r="K956" s="61"/>
      <c r="L956" s="61"/>
      <c r="M956" s="61"/>
      <c r="N956" s="61"/>
    </row>
    <row r="957" spans="1:14" ht="12.75">
      <c r="A957" s="61"/>
      <c r="B957" s="61"/>
      <c r="C957" s="61"/>
      <c r="D957" s="61"/>
      <c r="E957" s="61"/>
      <c r="F957" s="61"/>
      <c r="G957" s="61"/>
      <c r="H957" s="61"/>
      <c r="I957" s="61"/>
      <c r="J957" s="61"/>
      <c r="K957" s="61"/>
      <c r="L957" s="61"/>
      <c r="M957" s="61"/>
      <c r="N957" s="61"/>
    </row>
    <row r="958" spans="1:14" ht="12.75">
      <c r="A958" s="61"/>
      <c r="B958" s="61"/>
      <c r="C958" s="61"/>
      <c r="D958" s="61"/>
      <c r="E958" s="61"/>
      <c r="F958" s="61"/>
      <c r="G958" s="61"/>
      <c r="H958" s="61"/>
      <c r="I958" s="61"/>
      <c r="J958" s="61"/>
      <c r="K958" s="61"/>
      <c r="L958" s="61"/>
      <c r="M958" s="61"/>
      <c r="N958" s="61"/>
    </row>
    <row r="959" spans="1:14" ht="12.75">
      <c r="A959" s="61"/>
      <c r="B959" s="61"/>
      <c r="C959" s="61"/>
      <c r="D959" s="61"/>
      <c r="E959" s="61"/>
      <c r="F959" s="61"/>
      <c r="G959" s="61"/>
      <c r="H959" s="61"/>
      <c r="I959" s="61"/>
      <c r="J959" s="61"/>
      <c r="K959" s="61"/>
      <c r="L959" s="61"/>
      <c r="M959" s="61"/>
      <c r="N959" s="61"/>
    </row>
    <row r="960" spans="1:14" ht="12.75">
      <c r="A960" s="61"/>
      <c r="B960" s="61"/>
      <c r="C960" s="61"/>
      <c r="D960" s="61"/>
      <c r="E960" s="61"/>
      <c r="F960" s="61"/>
      <c r="G960" s="61"/>
      <c r="H960" s="61"/>
      <c r="I960" s="61"/>
      <c r="J960" s="61"/>
      <c r="K960" s="61"/>
      <c r="L960" s="61"/>
      <c r="M960" s="61"/>
      <c r="N960" s="61"/>
    </row>
    <row r="961" spans="1:14" ht="12.75">
      <c r="A961" s="61"/>
      <c r="B961" s="61"/>
      <c r="C961" s="61"/>
      <c r="D961" s="61"/>
      <c r="E961" s="61"/>
      <c r="F961" s="61"/>
      <c r="G961" s="61"/>
      <c r="H961" s="61"/>
      <c r="I961" s="61"/>
      <c r="J961" s="61"/>
      <c r="K961" s="61"/>
      <c r="L961" s="61"/>
      <c r="M961" s="61"/>
      <c r="N961" s="61"/>
    </row>
    <row r="962" spans="1:14" ht="12.75">
      <c r="A962" s="61"/>
      <c r="B962" s="61"/>
      <c r="C962" s="61"/>
      <c r="D962" s="61"/>
      <c r="E962" s="61"/>
      <c r="F962" s="61"/>
      <c r="G962" s="61"/>
      <c r="H962" s="61"/>
      <c r="I962" s="61"/>
      <c r="J962" s="61"/>
      <c r="K962" s="61"/>
      <c r="L962" s="61"/>
      <c r="M962" s="61"/>
      <c r="N962" s="61"/>
    </row>
    <row r="963" spans="1:14" ht="12.75">
      <c r="A963" s="61"/>
      <c r="B963" s="61"/>
      <c r="C963" s="61"/>
      <c r="D963" s="61"/>
      <c r="E963" s="61"/>
      <c r="F963" s="61"/>
      <c r="G963" s="61"/>
      <c r="H963" s="61"/>
      <c r="I963" s="61"/>
      <c r="J963" s="61"/>
      <c r="K963" s="61"/>
      <c r="L963" s="61"/>
      <c r="M963" s="61"/>
      <c r="N963" s="61"/>
    </row>
    <row r="964" spans="1:14" ht="12.75">
      <c r="A964" s="61"/>
      <c r="B964" s="61"/>
      <c r="C964" s="61"/>
      <c r="D964" s="61"/>
      <c r="E964" s="61"/>
      <c r="F964" s="61"/>
      <c r="G964" s="61"/>
      <c r="H964" s="61"/>
      <c r="I964" s="61"/>
      <c r="J964" s="61"/>
      <c r="K964" s="61"/>
      <c r="L964" s="61"/>
      <c r="M964" s="61"/>
      <c r="N964" s="61"/>
    </row>
    <row r="965" spans="1:14" ht="12.75">
      <c r="A965" s="61"/>
      <c r="B965" s="61"/>
      <c r="C965" s="61"/>
      <c r="D965" s="61"/>
      <c r="E965" s="61"/>
      <c r="F965" s="61"/>
      <c r="G965" s="61"/>
      <c r="H965" s="61"/>
      <c r="I965" s="61"/>
      <c r="J965" s="61"/>
      <c r="K965" s="61"/>
      <c r="L965" s="61"/>
      <c r="M965" s="61"/>
      <c r="N965" s="61"/>
    </row>
    <row r="966" spans="1:14" ht="12.75">
      <c r="A966" s="61"/>
      <c r="B966" s="61"/>
      <c r="C966" s="61"/>
      <c r="D966" s="61"/>
      <c r="E966" s="61"/>
      <c r="F966" s="61"/>
      <c r="G966" s="61"/>
      <c r="H966" s="61"/>
      <c r="I966" s="61"/>
      <c r="J966" s="61"/>
      <c r="K966" s="61"/>
      <c r="L966" s="61"/>
      <c r="M966" s="61"/>
      <c r="N966" s="61"/>
    </row>
    <row r="967" spans="1:14" ht="12.75">
      <c r="A967" s="61"/>
      <c r="B967" s="61"/>
      <c r="C967" s="61"/>
      <c r="D967" s="61"/>
      <c r="E967" s="61"/>
      <c r="F967" s="61"/>
      <c r="G967" s="61"/>
      <c r="H967" s="61"/>
      <c r="I967" s="61"/>
      <c r="J967" s="61"/>
      <c r="K967" s="61"/>
      <c r="L967" s="61"/>
      <c r="M967" s="61"/>
      <c r="N967" s="61"/>
    </row>
    <row r="968" spans="1:14" ht="12.75">
      <c r="A968" s="61"/>
      <c r="B968" s="61"/>
      <c r="C968" s="61"/>
      <c r="D968" s="61"/>
      <c r="E968" s="61"/>
      <c r="F968" s="61"/>
      <c r="G968" s="61"/>
      <c r="H968" s="61"/>
      <c r="I968" s="61"/>
      <c r="J968" s="61"/>
      <c r="K968" s="61"/>
      <c r="L968" s="61"/>
      <c r="M968" s="61"/>
      <c r="N968" s="61"/>
    </row>
    <row r="969" spans="1:14" ht="12.75">
      <c r="A969" s="61"/>
      <c r="B969" s="61"/>
      <c r="C969" s="61"/>
      <c r="D969" s="61"/>
      <c r="E969" s="61"/>
      <c r="F969" s="61"/>
      <c r="G969" s="61"/>
      <c r="H969" s="61"/>
      <c r="I969" s="61"/>
      <c r="J969" s="61"/>
      <c r="K969" s="61"/>
      <c r="L969" s="61"/>
      <c r="M969" s="61"/>
      <c r="N969" s="61"/>
    </row>
    <row r="970" spans="1:14" ht="12.75">
      <c r="A970" s="61"/>
      <c r="B970" s="61"/>
      <c r="C970" s="61"/>
      <c r="D970" s="61"/>
      <c r="E970" s="61"/>
      <c r="F970" s="61"/>
      <c r="G970" s="61"/>
      <c r="H970" s="61"/>
      <c r="I970" s="61"/>
      <c r="J970" s="61"/>
      <c r="K970" s="61"/>
      <c r="L970" s="61"/>
      <c r="M970" s="61"/>
      <c r="N970" s="61"/>
    </row>
    <row r="971" spans="1:14" ht="12.75">
      <c r="A971" s="61"/>
      <c r="B971" s="61"/>
      <c r="C971" s="61"/>
      <c r="D971" s="61"/>
      <c r="E971" s="61"/>
      <c r="F971" s="61"/>
      <c r="G971" s="61"/>
      <c r="H971" s="61"/>
      <c r="I971" s="61"/>
      <c r="J971" s="61"/>
      <c r="K971" s="61"/>
      <c r="L971" s="61"/>
      <c r="M971" s="61"/>
      <c r="N971" s="61"/>
    </row>
    <row r="972" spans="1:14" ht="12.75">
      <c r="A972" s="61"/>
      <c r="B972" s="61"/>
      <c r="C972" s="61"/>
      <c r="D972" s="61"/>
      <c r="E972" s="61"/>
      <c r="F972" s="61"/>
      <c r="G972" s="61"/>
      <c r="H972" s="61"/>
      <c r="I972" s="61"/>
      <c r="J972" s="61"/>
      <c r="K972" s="61"/>
      <c r="L972" s="61"/>
      <c r="M972" s="61"/>
      <c r="N972" s="61"/>
    </row>
    <row r="973" spans="1:14" ht="12.75">
      <c r="A973" s="61"/>
      <c r="B973" s="61"/>
      <c r="C973" s="61"/>
      <c r="D973" s="61"/>
      <c r="E973" s="61"/>
      <c r="F973" s="61"/>
      <c r="G973" s="61"/>
      <c r="H973" s="61"/>
      <c r="I973" s="61"/>
      <c r="J973" s="61"/>
      <c r="K973" s="61"/>
      <c r="L973" s="61"/>
      <c r="M973" s="61"/>
      <c r="N973" s="61"/>
    </row>
    <row r="974" spans="1:14" ht="12.75">
      <c r="A974" s="61"/>
      <c r="B974" s="61"/>
      <c r="C974" s="61"/>
      <c r="D974" s="61"/>
      <c r="E974" s="61"/>
      <c r="F974" s="61"/>
      <c r="G974" s="61"/>
      <c r="H974" s="61"/>
      <c r="I974" s="61"/>
      <c r="J974" s="61"/>
      <c r="K974" s="61"/>
      <c r="L974" s="61"/>
      <c r="M974" s="61"/>
      <c r="N974" s="61"/>
    </row>
    <row r="975" spans="1:14" ht="12.75">
      <c r="A975" s="61"/>
      <c r="B975" s="61"/>
      <c r="C975" s="61"/>
      <c r="D975" s="61"/>
      <c r="E975" s="61"/>
      <c r="F975" s="61"/>
      <c r="G975" s="61"/>
      <c r="H975" s="61"/>
      <c r="I975" s="61"/>
      <c r="J975" s="61"/>
      <c r="K975" s="61"/>
      <c r="L975" s="61"/>
      <c r="M975" s="61"/>
      <c r="N975" s="61"/>
    </row>
    <row r="976" spans="1:14" ht="12.75">
      <c r="A976" s="61"/>
      <c r="B976" s="61"/>
      <c r="C976" s="61"/>
      <c r="D976" s="61"/>
      <c r="E976" s="61"/>
      <c r="F976" s="61"/>
      <c r="G976" s="61"/>
      <c r="H976" s="61"/>
      <c r="I976" s="61"/>
      <c r="J976" s="61"/>
      <c r="K976" s="61"/>
      <c r="L976" s="61"/>
      <c r="M976" s="61"/>
      <c r="N976" s="61"/>
    </row>
    <row r="977" spans="1:14" ht="12.75">
      <c r="A977" s="61"/>
      <c r="B977" s="61"/>
      <c r="C977" s="61"/>
      <c r="D977" s="61"/>
      <c r="E977" s="61"/>
      <c r="F977" s="61"/>
      <c r="G977" s="61"/>
      <c r="H977" s="61"/>
      <c r="I977" s="61"/>
      <c r="J977" s="61"/>
      <c r="K977" s="61"/>
      <c r="L977" s="61"/>
      <c r="M977" s="61"/>
      <c r="N977" s="61"/>
    </row>
    <row r="978" spans="1:14" ht="12.75">
      <c r="A978" s="61"/>
      <c r="B978" s="61"/>
      <c r="C978" s="61"/>
      <c r="D978" s="61"/>
      <c r="E978" s="61"/>
      <c r="F978" s="61"/>
      <c r="G978" s="61"/>
      <c r="H978" s="61"/>
      <c r="I978" s="61"/>
      <c r="J978" s="61"/>
      <c r="K978" s="61"/>
      <c r="L978" s="61"/>
      <c r="M978" s="61"/>
      <c r="N978" s="61"/>
    </row>
    <row r="979" spans="1:14" ht="12.75">
      <c r="A979" s="61"/>
      <c r="B979" s="61"/>
      <c r="C979" s="61"/>
      <c r="D979" s="61"/>
      <c r="E979" s="61"/>
      <c r="F979" s="61"/>
      <c r="G979" s="61"/>
      <c r="H979" s="61"/>
      <c r="I979" s="61"/>
      <c r="J979" s="61"/>
      <c r="K979" s="61"/>
      <c r="L979" s="61"/>
      <c r="M979" s="61"/>
      <c r="N979" s="61"/>
    </row>
    <row r="980" spans="1:14" ht="12.75">
      <c r="A980" s="61"/>
      <c r="B980" s="61"/>
      <c r="C980" s="61"/>
      <c r="D980" s="61"/>
      <c r="E980" s="61"/>
      <c r="F980" s="61"/>
      <c r="G980" s="61"/>
      <c r="H980" s="61"/>
      <c r="I980" s="61"/>
      <c r="J980" s="61"/>
      <c r="K980" s="61"/>
      <c r="L980" s="61"/>
      <c r="M980" s="61"/>
      <c r="N980" s="61"/>
    </row>
    <row r="981" spans="1:14" ht="12.75">
      <c r="A981" s="61"/>
      <c r="B981" s="61"/>
      <c r="C981" s="61"/>
      <c r="D981" s="61"/>
      <c r="E981" s="61"/>
      <c r="F981" s="61"/>
      <c r="G981" s="61"/>
      <c r="H981" s="61"/>
      <c r="I981" s="61"/>
      <c r="J981" s="61"/>
      <c r="K981" s="61"/>
      <c r="L981" s="61"/>
      <c r="M981" s="61"/>
      <c r="N981" s="61"/>
    </row>
    <row r="982" spans="1:14" ht="12.75">
      <c r="A982" s="61"/>
      <c r="B982" s="61"/>
      <c r="C982" s="61"/>
      <c r="D982" s="61"/>
      <c r="E982" s="61"/>
      <c r="F982" s="61"/>
      <c r="G982" s="61"/>
      <c r="H982" s="61"/>
      <c r="I982" s="61"/>
      <c r="J982" s="61"/>
      <c r="K982" s="61"/>
      <c r="L982" s="61"/>
      <c r="M982" s="61"/>
      <c r="N982" s="61"/>
    </row>
    <row r="983" spans="1:14" ht="12.75">
      <c r="A983" s="61"/>
      <c r="B983" s="61"/>
      <c r="C983" s="61"/>
      <c r="D983" s="61"/>
      <c r="E983" s="61"/>
      <c r="F983" s="61"/>
      <c r="G983" s="61"/>
      <c r="H983" s="61"/>
      <c r="I983" s="61"/>
      <c r="J983" s="61"/>
      <c r="K983" s="61"/>
      <c r="L983" s="61"/>
      <c r="M983" s="61"/>
      <c r="N983" s="61"/>
    </row>
    <row r="984" spans="1:14" ht="12.75">
      <c r="A984" s="61"/>
      <c r="B984" s="61"/>
      <c r="C984" s="61"/>
      <c r="D984" s="61"/>
      <c r="E984" s="61"/>
      <c r="F984" s="61"/>
      <c r="G984" s="61"/>
      <c r="H984" s="61"/>
      <c r="I984" s="61"/>
      <c r="J984" s="61"/>
      <c r="K984" s="61"/>
      <c r="L984" s="61"/>
      <c r="M984" s="61"/>
      <c r="N984" s="61"/>
    </row>
    <row r="985" spans="1:14" ht="12.75">
      <c r="A985" s="61"/>
      <c r="B985" s="61"/>
      <c r="C985" s="61"/>
      <c r="D985" s="61"/>
      <c r="E985" s="61"/>
      <c r="F985" s="61"/>
      <c r="G985" s="61"/>
      <c r="H985" s="61"/>
      <c r="I985" s="61"/>
      <c r="J985" s="61"/>
      <c r="K985" s="61"/>
      <c r="L985" s="61"/>
      <c r="M985" s="61"/>
      <c r="N985" s="61"/>
    </row>
    <row r="986" spans="1:14" ht="12.75">
      <c r="A986" s="61"/>
      <c r="B986" s="61"/>
      <c r="C986" s="61"/>
      <c r="D986" s="61"/>
      <c r="E986" s="61"/>
      <c r="F986" s="61"/>
      <c r="G986" s="61"/>
      <c r="H986" s="61"/>
      <c r="I986" s="61"/>
      <c r="J986" s="61"/>
      <c r="K986" s="61"/>
      <c r="L986" s="61"/>
      <c r="M986" s="61"/>
      <c r="N986" s="61"/>
    </row>
    <row r="987" spans="1:14" ht="12.75">
      <c r="A987" s="61"/>
      <c r="B987" s="61"/>
      <c r="C987" s="61"/>
      <c r="D987" s="61"/>
      <c r="E987" s="61"/>
      <c r="F987" s="61"/>
      <c r="G987" s="61"/>
      <c r="H987" s="61"/>
      <c r="I987" s="61"/>
      <c r="J987" s="61"/>
      <c r="K987" s="61"/>
      <c r="L987" s="61"/>
      <c r="M987" s="61"/>
      <c r="N987" s="61"/>
    </row>
    <row r="988" spans="1:14" ht="12.75">
      <c r="A988" s="61"/>
      <c r="B988" s="61"/>
      <c r="C988" s="61"/>
      <c r="D988" s="61"/>
      <c r="E988" s="61"/>
      <c r="F988" s="61"/>
      <c r="G988" s="61"/>
      <c r="H988" s="61"/>
      <c r="I988" s="61"/>
      <c r="J988" s="61"/>
      <c r="K988" s="61"/>
      <c r="L988" s="61"/>
      <c r="M988" s="61"/>
      <c r="N988" s="61"/>
    </row>
    <row r="989" spans="1:14" ht="12.75">
      <c r="A989" s="61"/>
      <c r="B989" s="61"/>
      <c r="C989" s="61"/>
      <c r="D989" s="61"/>
      <c r="E989" s="61"/>
      <c r="F989" s="61"/>
      <c r="G989" s="61"/>
      <c r="H989" s="61"/>
      <c r="I989" s="61"/>
      <c r="J989" s="61"/>
      <c r="K989" s="61"/>
      <c r="L989" s="61"/>
      <c r="M989" s="61"/>
      <c r="N989" s="61"/>
    </row>
    <row r="990" spans="1:14" ht="12.75">
      <c r="A990" s="61"/>
      <c r="B990" s="61"/>
      <c r="C990" s="61"/>
      <c r="D990" s="61"/>
      <c r="E990" s="61"/>
      <c r="F990" s="61"/>
      <c r="G990" s="61"/>
      <c r="H990" s="61"/>
      <c r="I990" s="61"/>
      <c r="J990" s="61"/>
      <c r="K990" s="61"/>
      <c r="L990" s="61"/>
      <c r="M990" s="61"/>
      <c r="N990" s="61"/>
    </row>
    <row r="991" spans="1:14" ht="12.75">
      <c r="A991" s="61"/>
      <c r="B991" s="61"/>
      <c r="C991" s="61"/>
      <c r="D991" s="61"/>
      <c r="E991" s="61"/>
      <c r="F991" s="61"/>
      <c r="G991" s="61"/>
      <c r="H991" s="61"/>
      <c r="I991" s="61"/>
      <c r="J991" s="61"/>
      <c r="K991" s="61"/>
      <c r="L991" s="61"/>
      <c r="M991" s="61"/>
      <c r="N991" s="61"/>
    </row>
    <row r="992" spans="1:14" ht="12.75">
      <c r="A992" s="61"/>
      <c r="B992" s="61"/>
      <c r="C992" s="61"/>
      <c r="D992" s="61"/>
      <c r="E992" s="61"/>
      <c r="F992" s="61"/>
      <c r="G992" s="61"/>
      <c r="H992" s="61"/>
      <c r="I992" s="61"/>
      <c r="J992" s="61"/>
      <c r="K992" s="61"/>
      <c r="L992" s="61"/>
      <c r="M992" s="61"/>
      <c r="N992" s="61"/>
    </row>
    <row r="993" spans="1:14" ht="12.75">
      <c r="A993" s="61"/>
      <c r="B993" s="61"/>
      <c r="C993" s="61"/>
      <c r="D993" s="61"/>
      <c r="E993" s="61"/>
      <c r="F993" s="61"/>
      <c r="G993" s="61"/>
      <c r="H993" s="61"/>
      <c r="I993" s="61"/>
      <c r="J993" s="61"/>
      <c r="K993" s="61"/>
      <c r="L993" s="61"/>
      <c r="M993" s="61"/>
      <c r="N993" s="61"/>
    </row>
    <row r="994" spans="1:14" ht="12.75">
      <c r="A994" s="61"/>
      <c r="B994" s="61"/>
      <c r="C994" s="61"/>
      <c r="D994" s="61"/>
      <c r="E994" s="61"/>
      <c r="F994" s="61"/>
      <c r="G994" s="61"/>
      <c r="H994" s="61"/>
      <c r="I994" s="61"/>
      <c r="J994" s="61"/>
      <c r="K994" s="61"/>
      <c r="L994" s="61"/>
      <c r="M994" s="61"/>
      <c r="N994" s="61"/>
    </row>
    <row r="995" spans="1:14" ht="12.75">
      <c r="A995" s="61"/>
      <c r="B995" s="61"/>
      <c r="C995" s="61"/>
      <c r="D995" s="61"/>
      <c r="E995" s="61"/>
      <c r="F995" s="61"/>
      <c r="G995" s="61"/>
      <c r="H995" s="61"/>
      <c r="I995" s="61"/>
      <c r="J995" s="61"/>
      <c r="K995" s="61"/>
      <c r="L995" s="61"/>
      <c r="M995" s="61"/>
      <c r="N995" s="61"/>
    </row>
    <row r="996" spans="1:14" ht="12.75">
      <c r="A996" s="61"/>
      <c r="B996" s="61"/>
      <c r="C996" s="61"/>
      <c r="D996" s="61"/>
      <c r="E996" s="61"/>
      <c r="F996" s="61"/>
      <c r="G996" s="61"/>
      <c r="H996" s="61"/>
      <c r="I996" s="61"/>
      <c r="J996" s="61"/>
      <c r="K996" s="61"/>
      <c r="L996" s="61"/>
      <c r="M996" s="61"/>
      <c r="N996" s="61"/>
    </row>
    <row r="997" spans="1:14" ht="12.75">
      <c r="A997" s="61"/>
      <c r="B997" s="61"/>
      <c r="C997" s="61"/>
      <c r="D997" s="61"/>
      <c r="E997" s="61"/>
      <c r="F997" s="61"/>
      <c r="G997" s="61"/>
      <c r="H997" s="61"/>
      <c r="I997" s="61"/>
      <c r="J997" s="61"/>
      <c r="K997" s="61"/>
      <c r="L997" s="61"/>
      <c r="M997" s="61"/>
      <c r="N997" s="61"/>
    </row>
    <row r="998" spans="1:14" ht="12.75">
      <c r="A998" s="61"/>
      <c r="B998" s="61"/>
      <c r="C998" s="61"/>
      <c r="D998" s="61"/>
      <c r="E998" s="61"/>
      <c r="F998" s="61"/>
      <c r="G998" s="61"/>
      <c r="H998" s="61"/>
      <c r="I998" s="61"/>
      <c r="J998" s="61"/>
      <c r="K998" s="61"/>
      <c r="L998" s="61"/>
      <c r="M998" s="61"/>
      <c r="N998" s="61"/>
    </row>
    <row r="999" spans="1:14" ht="12.75">
      <c r="A999" s="61"/>
      <c r="B999" s="61"/>
      <c r="C999" s="61"/>
      <c r="D999" s="61"/>
      <c r="E999" s="61"/>
      <c r="F999" s="61"/>
      <c r="G999" s="61"/>
      <c r="H999" s="61"/>
      <c r="I999" s="61"/>
      <c r="J999" s="61"/>
      <c r="K999" s="61"/>
      <c r="L999" s="61"/>
      <c r="M999" s="61"/>
      <c r="N999" s="61"/>
    </row>
    <row r="1000" spans="1:14" ht="12.75">
      <c r="A1000" s="61"/>
      <c r="B1000" s="61"/>
      <c r="C1000" s="61"/>
      <c r="D1000" s="61"/>
      <c r="E1000" s="61"/>
      <c r="F1000" s="61"/>
      <c r="G1000" s="61"/>
      <c r="H1000" s="61"/>
      <c r="I1000" s="61"/>
      <c r="J1000" s="61"/>
      <c r="K1000" s="61"/>
      <c r="L1000" s="61"/>
      <c r="M1000" s="61"/>
      <c r="N1000" s="61"/>
    </row>
  </sheetData>
  <mergeCells count="1">
    <mergeCell ref="B1:N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30.125" customWidth="1"/>
    <col min="2" max="2" width="10.5" customWidth="1"/>
    <col min="3" max="3" width="9.125" customWidth="1"/>
    <col min="4" max="4" width="9" customWidth="1"/>
    <col min="5" max="9" width="9.5" customWidth="1"/>
    <col min="10" max="10" width="11.125" customWidth="1"/>
    <col min="11" max="11" width="12.125" customWidth="1"/>
    <col min="12" max="16" width="9.5" customWidth="1"/>
    <col min="17" max="26" width="17.375" customWidth="1"/>
  </cols>
  <sheetData>
    <row r="1" spans="1:16" ht="18" customHeight="1">
      <c r="A1" s="1"/>
      <c r="B1" s="690" t="s">
        <v>0</v>
      </c>
      <c r="C1" s="687"/>
      <c r="D1" s="687"/>
      <c r="E1" s="687"/>
      <c r="F1" s="687"/>
      <c r="G1" s="687"/>
      <c r="H1" s="687"/>
      <c r="I1" s="687"/>
      <c r="J1" s="687"/>
      <c r="K1" s="687"/>
      <c r="L1" s="687"/>
      <c r="M1" s="687"/>
      <c r="N1" s="687"/>
      <c r="O1" s="687"/>
      <c r="P1" s="2"/>
    </row>
    <row r="2" spans="1:16" ht="15.75" customHeight="1">
      <c r="A2" s="4"/>
      <c r="B2" s="4">
        <v>1985</v>
      </c>
      <c r="C2" s="4">
        <v>1988</v>
      </c>
      <c r="D2" s="4">
        <v>1992</v>
      </c>
      <c r="E2" s="4">
        <v>1996</v>
      </c>
      <c r="F2" s="4">
        <v>2000</v>
      </c>
      <c r="G2" s="4">
        <v>2004</v>
      </c>
      <c r="H2" s="4">
        <v>2008</v>
      </c>
      <c r="I2" s="4">
        <v>2010</v>
      </c>
      <c r="J2" s="4">
        <v>2011</v>
      </c>
      <c r="K2" s="4">
        <v>2012</v>
      </c>
      <c r="L2" s="4">
        <v>2013</v>
      </c>
      <c r="M2" s="4">
        <v>2014</v>
      </c>
      <c r="N2" s="4">
        <v>2015</v>
      </c>
      <c r="O2" s="4">
        <v>2016</v>
      </c>
      <c r="P2" s="4"/>
    </row>
    <row r="3" spans="1:16" ht="15.75" customHeight="1">
      <c r="A3" s="10" t="s">
        <v>2</v>
      </c>
      <c r="B3" s="12">
        <v>109.7</v>
      </c>
      <c r="C3" s="12">
        <v>146.19999999999999</v>
      </c>
      <c r="D3" s="12">
        <v>239.5</v>
      </c>
      <c r="E3" s="12">
        <v>1102</v>
      </c>
      <c r="F3" s="12">
        <v>1639.1</v>
      </c>
      <c r="G3" s="12">
        <v>2783.5</v>
      </c>
      <c r="H3" s="12">
        <v>6335</v>
      </c>
      <c r="I3" s="12">
        <v>6968</v>
      </c>
      <c r="J3" s="12">
        <v>7138</v>
      </c>
      <c r="K3" s="12">
        <v>7280</v>
      </c>
      <c r="L3" s="12">
        <v>7270</v>
      </c>
      <c r="M3" s="12">
        <v>7305</v>
      </c>
      <c r="N3" s="16">
        <v>7651</v>
      </c>
      <c r="O3" s="18">
        <v>7916</v>
      </c>
      <c r="P3" s="1"/>
    </row>
    <row r="4" spans="1:16" ht="15.75" customHeight="1">
      <c r="A4" s="10" t="s">
        <v>6</v>
      </c>
      <c r="B4" s="12"/>
      <c r="C4" s="12"/>
      <c r="D4" s="12"/>
      <c r="E4" s="12">
        <v>1</v>
      </c>
      <c r="F4" s="12">
        <v>430.5</v>
      </c>
      <c r="G4" s="12" t="s">
        <v>7</v>
      </c>
      <c r="H4" s="12"/>
      <c r="I4" s="12"/>
      <c r="J4" s="12"/>
      <c r="K4" s="12"/>
      <c r="L4" s="12"/>
      <c r="M4" s="12"/>
      <c r="N4" s="16"/>
      <c r="O4" s="16"/>
      <c r="P4" s="1"/>
    </row>
    <row r="5" spans="1:16" ht="15.75" customHeight="1">
      <c r="A5" s="10" t="s">
        <v>8</v>
      </c>
      <c r="B5" s="12"/>
      <c r="C5" s="12"/>
      <c r="D5" s="12"/>
      <c r="E5" s="12"/>
      <c r="F5" s="12">
        <v>1617.2</v>
      </c>
      <c r="G5" s="12">
        <v>2833</v>
      </c>
      <c r="H5" s="12">
        <v>4660</v>
      </c>
      <c r="I5" s="12">
        <v>5045</v>
      </c>
      <c r="J5" s="12">
        <v>5500</v>
      </c>
      <c r="K5" s="12">
        <v>5886</v>
      </c>
      <c r="L5" s="12">
        <v>6177</v>
      </c>
      <c r="M5" s="12">
        <v>6641</v>
      </c>
      <c r="N5" s="16">
        <v>6994</v>
      </c>
      <c r="O5" s="18">
        <v>7173</v>
      </c>
      <c r="P5" s="1"/>
    </row>
    <row r="6" spans="1:16" ht="15.75" customHeight="1">
      <c r="A6" s="10" t="s">
        <v>9</v>
      </c>
      <c r="B6" s="12"/>
      <c r="C6" s="12"/>
      <c r="D6" s="12"/>
      <c r="E6" s="12">
        <v>15.7</v>
      </c>
      <c r="F6" s="12" t="s">
        <v>10</v>
      </c>
      <c r="G6" s="12"/>
      <c r="H6" s="12"/>
      <c r="I6" s="12"/>
      <c r="J6" s="12"/>
      <c r="K6" s="12"/>
      <c r="L6" s="12"/>
      <c r="M6" s="12"/>
      <c r="N6" s="12"/>
      <c r="O6" s="12"/>
      <c r="P6" s="21"/>
    </row>
    <row r="7" spans="1:16" ht="15.75" customHeight="1">
      <c r="A7" s="10" t="s">
        <v>11</v>
      </c>
      <c r="B7" s="12">
        <v>211.3</v>
      </c>
      <c r="C7" s="12">
        <v>419</v>
      </c>
      <c r="D7" s="12">
        <v>795.8</v>
      </c>
      <c r="E7" s="12">
        <v>1071.5999999999999</v>
      </c>
      <c r="F7" s="12">
        <v>1478.3</v>
      </c>
      <c r="G7" s="12">
        <v>3204.4</v>
      </c>
      <c r="H7" s="12">
        <v>4553</v>
      </c>
      <c r="I7" s="12">
        <v>4987</v>
      </c>
      <c r="J7" s="12">
        <v>5319</v>
      </c>
      <c r="K7" s="12">
        <v>5680</v>
      </c>
      <c r="L7" s="12">
        <v>5946</v>
      </c>
      <c r="M7" s="12">
        <v>6340</v>
      </c>
      <c r="N7" s="12">
        <v>6876</v>
      </c>
      <c r="O7" s="23">
        <v>7159</v>
      </c>
      <c r="P7" s="21"/>
    </row>
    <row r="8" spans="1:16" ht="15.75" customHeight="1">
      <c r="A8" s="25" t="s">
        <v>12</v>
      </c>
      <c r="B8" s="27"/>
      <c r="C8" s="27"/>
      <c r="D8" s="27"/>
      <c r="E8" s="27"/>
      <c r="F8" s="27">
        <v>1262</v>
      </c>
      <c r="G8" s="27">
        <v>2818</v>
      </c>
      <c r="H8" s="27">
        <v>4481</v>
      </c>
      <c r="I8" s="27">
        <v>4906</v>
      </c>
      <c r="J8" s="27">
        <v>5231</v>
      </c>
      <c r="K8" s="27">
        <v>5586</v>
      </c>
      <c r="L8" s="27">
        <v>5849</v>
      </c>
      <c r="M8" s="30">
        <v>6241</v>
      </c>
      <c r="N8" s="32"/>
      <c r="O8" s="32"/>
      <c r="P8" s="34"/>
    </row>
    <row r="9" spans="1:16" ht="15.75" customHeight="1">
      <c r="A9" s="25" t="s">
        <v>15</v>
      </c>
      <c r="B9" s="27"/>
      <c r="C9" s="27"/>
      <c r="D9" s="27"/>
      <c r="E9" s="27"/>
      <c r="F9" s="27">
        <v>216.3</v>
      </c>
      <c r="G9" s="27">
        <v>386.4</v>
      </c>
      <c r="H9" s="27">
        <v>72</v>
      </c>
      <c r="I9" s="27">
        <v>81</v>
      </c>
      <c r="J9" s="27">
        <v>88</v>
      </c>
      <c r="K9" s="27">
        <v>94</v>
      </c>
      <c r="L9" s="27">
        <v>97</v>
      </c>
      <c r="M9" s="27">
        <v>99</v>
      </c>
      <c r="N9" s="16" t="s">
        <v>4</v>
      </c>
      <c r="O9" s="37"/>
      <c r="P9" s="38"/>
    </row>
    <row r="10" spans="1:16" ht="15.75" customHeight="1">
      <c r="A10" s="10" t="s">
        <v>19</v>
      </c>
      <c r="B10" s="12"/>
      <c r="C10" s="12"/>
      <c r="D10" s="12"/>
      <c r="E10" s="12"/>
      <c r="F10" s="12">
        <v>133</v>
      </c>
      <c r="G10" s="12">
        <v>193.8</v>
      </c>
      <c r="H10" s="23">
        <v>352.9</v>
      </c>
      <c r="I10" s="12">
        <v>408.5</v>
      </c>
      <c r="J10" s="12">
        <v>414.4</v>
      </c>
      <c r="K10" s="12">
        <v>454.2</v>
      </c>
      <c r="L10" s="12">
        <v>471.8</v>
      </c>
      <c r="M10" s="12">
        <v>482.5</v>
      </c>
      <c r="N10" s="16">
        <v>492.4</v>
      </c>
      <c r="O10" s="18">
        <v>520.9</v>
      </c>
      <c r="P10" s="1"/>
    </row>
    <row r="11" spans="1:16" ht="15.75" customHeight="1">
      <c r="A11" s="10" t="s">
        <v>22</v>
      </c>
      <c r="B11" s="12"/>
      <c r="C11" s="12"/>
      <c r="D11" s="12"/>
      <c r="E11" s="12"/>
      <c r="F11" s="12">
        <v>108.1</v>
      </c>
      <c r="G11" s="12">
        <v>181.9</v>
      </c>
      <c r="H11" s="12">
        <v>291.60000000000002</v>
      </c>
      <c r="I11" s="12">
        <v>328.2</v>
      </c>
      <c r="J11" s="12">
        <v>356.3</v>
      </c>
      <c r="K11" s="12">
        <v>362.1</v>
      </c>
      <c r="L11" s="12">
        <v>375.3</v>
      </c>
      <c r="M11" s="12">
        <v>353.4</v>
      </c>
      <c r="N11" s="16">
        <v>350.5</v>
      </c>
      <c r="O11" s="18">
        <v>349.3</v>
      </c>
      <c r="P11" s="1"/>
    </row>
    <row r="12" spans="1:16" ht="15.75" customHeight="1">
      <c r="A12" s="10" t="s">
        <v>26</v>
      </c>
      <c r="B12" s="12"/>
      <c r="C12" s="12"/>
      <c r="D12" s="12"/>
      <c r="E12" s="12"/>
      <c r="F12" s="12"/>
      <c r="G12" s="12"/>
      <c r="H12" s="12">
        <v>40.6</v>
      </c>
      <c r="I12" s="12">
        <v>59.6</v>
      </c>
      <c r="J12" s="12">
        <v>112.7</v>
      </c>
      <c r="K12" s="12">
        <v>171.6</v>
      </c>
      <c r="L12" s="12">
        <v>220.7</v>
      </c>
      <c r="M12" s="12">
        <v>287.7</v>
      </c>
      <c r="N12" s="16">
        <v>403.7</v>
      </c>
      <c r="O12" s="18">
        <v>510.4</v>
      </c>
      <c r="P12" s="1"/>
    </row>
    <row r="13" spans="1:16" ht="15.75" customHeight="1">
      <c r="A13" s="42" t="s">
        <v>27</v>
      </c>
      <c r="B13" s="12"/>
      <c r="C13" s="12"/>
      <c r="D13" s="12"/>
      <c r="E13" s="12"/>
      <c r="F13" s="12"/>
      <c r="G13" s="12"/>
      <c r="H13" s="12"/>
      <c r="I13" s="23"/>
      <c r="J13" s="23"/>
      <c r="K13" s="23"/>
      <c r="L13" s="23"/>
      <c r="M13" s="18"/>
      <c r="N13" s="18"/>
      <c r="O13" s="18">
        <v>490</v>
      </c>
      <c r="P13" s="1"/>
    </row>
    <row r="14" spans="1:16" ht="15.75" customHeight="1">
      <c r="A14" s="10" t="s">
        <v>28</v>
      </c>
      <c r="B14" s="12"/>
      <c r="C14" s="12"/>
      <c r="D14" s="12"/>
      <c r="E14" s="12"/>
      <c r="F14" s="12"/>
      <c r="G14" s="12"/>
      <c r="H14" s="12"/>
      <c r="I14" s="23">
        <v>33.299999999999997</v>
      </c>
      <c r="J14" s="23">
        <v>103</v>
      </c>
      <c r="K14" s="23">
        <v>165.6</v>
      </c>
      <c r="L14" s="23">
        <v>221</v>
      </c>
      <c r="M14" s="18">
        <v>274.60000000000002</v>
      </c>
      <c r="N14" s="18">
        <v>351</v>
      </c>
      <c r="O14" s="45" t="s">
        <v>25</v>
      </c>
      <c r="P14" s="1"/>
    </row>
    <row r="15" spans="1:16" ht="15.75" customHeight="1">
      <c r="A15" s="10" t="s">
        <v>30</v>
      </c>
      <c r="B15" s="12"/>
      <c r="C15" s="12"/>
      <c r="D15" s="12"/>
      <c r="E15" s="12"/>
      <c r="F15" s="12"/>
      <c r="G15" s="12"/>
      <c r="H15" s="12"/>
      <c r="I15" s="12">
        <v>9.9123091200000015</v>
      </c>
      <c r="J15" s="12">
        <v>40.08468912</v>
      </c>
      <c r="K15" s="12">
        <v>75.734999999999999</v>
      </c>
      <c r="L15" s="12">
        <v>85.8</v>
      </c>
      <c r="M15" s="12">
        <v>68.5</v>
      </c>
      <c r="N15" s="16" t="s">
        <v>31</v>
      </c>
      <c r="O15" s="16"/>
      <c r="P15" s="1"/>
    </row>
    <row r="16" spans="1:16" ht="15.75" customHeight="1">
      <c r="A16" s="10" t="s">
        <v>32</v>
      </c>
      <c r="B16" s="12"/>
      <c r="C16" s="12"/>
      <c r="D16" s="12"/>
      <c r="E16" s="12"/>
      <c r="F16" s="12"/>
      <c r="G16" s="12"/>
      <c r="H16" s="12"/>
      <c r="I16" s="12">
        <v>13.569990000000001</v>
      </c>
      <c r="J16" s="12">
        <v>41.922930000000001</v>
      </c>
      <c r="K16" s="12">
        <v>72.105000000000004</v>
      </c>
      <c r="L16" s="12">
        <v>70.099999999999994</v>
      </c>
      <c r="M16" s="12">
        <v>55.1</v>
      </c>
      <c r="N16" s="16" t="s">
        <v>7</v>
      </c>
      <c r="O16" s="16"/>
      <c r="P16" s="1"/>
    </row>
    <row r="17" spans="1:16" ht="15.75" customHeight="1">
      <c r="A17" s="10" t="s">
        <v>33</v>
      </c>
      <c r="B17" s="12"/>
      <c r="C17" s="12"/>
      <c r="D17" s="12"/>
      <c r="E17" s="12"/>
      <c r="F17" s="12"/>
      <c r="G17" s="12"/>
      <c r="H17" s="12"/>
      <c r="I17" s="12"/>
      <c r="J17" s="12"/>
      <c r="K17" s="12"/>
      <c r="L17" s="12"/>
      <c r="M17" s="12"/>
      <c r="N17" s="16"/>
      <c r="O17" s="16"/>
      <c r="P17" s="1"/>
    </row>
    <row r="18" spans="1:16" ht="15.75" customHeight="1">
      <c r="A18" s="10" t="s">
        <v>34</v>
      </c>
      <c r="B18" s="12">
        <v>2</v>
      </c>
      <c r="C18" s="12">
        <v>2</v>
      </c>
      <c r="D18" s="12">
        <v>2</v>
      </c>
      <c r="E18" s="12">
        <v>4</v>
      </c>
      <c r="F18" s="12">
        <v>6</v>
      </c>
      <c r="G18" s="12">
        <v>6</v>
      </c>
      <c r="H18" s="12">
        <v>6</v>
      </c>
      <c r="I18" s="12">
        <v>9</v>
      </c>
      <c r="J18" s="12">
        <v>9</v>
      </c>
      <c r="K18" s="12">
        <v>9</v>
      </c>
      <c r="L18" s="12">
        <v>9</v>
      </c>
      <c r="M18" s="12">
        <v>8</v>
      </c>
      <c r="N18" s="16">
        <v>8</v>
      </c>
      <c r="O18" s="18"/>
      <c r="P18" s="1"/>
    </row>
    <row r="19" spans="1:16" ht="15.75" customHeight="1">
      <c r="A19" s="10"/>
      <c r="B19" s="12"/>
      <c r="C19" s="12"/>
      <c r="D19" s="12"/>
      <c r="E19" s="12"/>
      <c r="F19" s="12"/>
      <c r="G19" s="12"/>
      <c r="H19" s="12"/>
      <c r="I19" s="12"/>
      <c r="J19" s="12"/>
      <c r="K19" s="12"/>
      <c r="L19" s="12"/>
      <c r="M19" s="12"/>
      <c r="N19" s="16"/>
      <c r="O19" s="16"/>
      <c r="P19" s="1"/>
    </row>
    <row r="20" spans="1:16" ht="15.75" customHeight="1">
      <c r="A20" s="10"/>
      <c r="B20" s="12"/>
      <c r="C20" s="12"/>
      <c r="D20" s="12"/>
      <c r="E20" s="12"/>
      <c r="F20" s="12"/>
      <c r="G20" s="12"/>
      <c r="H20" s="12"/>
      <c r="I20" s="12"/>
      <c r="J20" s="12"/>
      <c r="K20" s="12"/>
      <c r="L20" s="12"/>
      <c r="M20" s="12"/>
      <c r="N20" s="16"/>
      <c r="O20" s="16"/>
      <c r="P20" s="1"/>
    </row>
    <row r="21" spans="1:16" ht="15.75" customHeight="1">
      <c r="A21" s="10"/>
      <c r="B21" s="12"/>
      <c r="C21" s="12"/>
      <c r="D21" s="12"/>
      <c r="E21" s="12"/>
      <c r="F21" s="12"/>
      <c r="G21" s="12"/>
      <c r="H21" s="12"/>
      <c r="I21" s="12"/>
      <c r="J21" s="12"/>
      <c r="K21" s="12"/>
      <c r="L21" s="12"/>
      <c r="M21" s="12"/>
      <c r="N21" s="16"/>
      <c r="O21" s="16"/>
      <c r="P21" s="1"/>
    </row>
    <row r="22" spans="1:16" ht="15.75" customHeight="1">
      <c r="A22" s="48" t="s">
        <v>35</v>
      </c>
      <c r="B22" s="50">
        <v>321</v>
      </c>
      <c r="C22" s="50">
        <v>565.20000000000005</v>
      </c>
      <c r="D22" s="50">
        <v>931</v>
      </c>
      <c r="E22" s="50">
        <v>2175</v>
      </c>
      <c r="F22" s="50">
        <v>5400</v>
      </c>
      <c r="G22" s="50">
        <v>9200</v>
      </c>
      <c r="H22" s="50">
        <v>16200</v>
      </c>
      <c r="I22" s="50">
        <v>18000</v>
      </c>
      <c r="J22" s="50">
        <v>19100</v>
      </c>
      <c r="K22" s="50">
        <v>20400</v>
      </c>
      <c r="L22" s="50">
        <v>21200</v>
      </c>
      <c r="M22" s="50">
        <v>22000</v>
      </c>
      <c r="N22" s="51">
        <v>23600</v>
      </c>
      <c r="O22" s="52">
        <v>24400</v>
      </c>
      <c r="P22" s="2"/>
    </row>
    <row r="23" spans="1:16" ht="15.75" customHeight="1">
      <c r="A23" s="48" t="s">
        <v>37</v>
      </c>
      <c r="B23" s="12">
        <f>'Wireless (MS)'!B23</f>
        <v>100</v>
      </c>
      <c r="C23" s="12">
        <f>'Wireless (MS)'!C23</f>
        <v>100</v>
      </c>
      <c r="D23" s="12">
        <f>'Wireless (MS)'!D23</f>
        <v>100</v>
      </c>
      <c r="E23" s="12">
        <f>'Wireless (MS)'!E23</f>
        <v>100</v>
      </c>
      <c r="F23" s="12">
        <f>'Wireless (MS)'!F23</f>
        <v>95.65</v>
      </c>
      <c r="G23" s="12">
        <f>'Wireless (MS)'!G23</f>
        <v>97.985869565217385</v>
      </c>
      <c r="H23" s="12">
        <f>'Wireless (MS)'!H23</f>
        <v>98.153703703703698</v>
      </c>
      <c r="I23" s="12">
        <f>'Wireless (MS)'!I23</f>
        <v>96.713888888888903</v>
      </c>
      <c r="J23" s="12">
        <f>'Wireless (MS)'!J23</f>
        <v>96.185340314136141</v>
      </c>
      <c r="K23" s="12">
        <f>'Wireless (MS)'!K23</f>
        <v>94.608823529411751</v>
      </c>
      <c r="L23" s="12">
        <f>'Wireless (MS)'!L23</f>
        <v>93.701886792452839</v>
      </c>
      <c r="M23" s="12">
        <f>'Wireless (MS)'!M23</f>
        <v>94.402272727272731</v>
      </c>
      <c r="N23" s="56">
        <f>'Wireless (MS)'!N23</f>
        <v>93.277118644067798</v>
      </c>
      <c r="O23" s="56">
        <f>'Wireless (MS)'!O23</f>
        <v>93.315163934426224</v>
      </c>
      <c r="P23" s="1"/>
    </row>
    <row r="24" spans="1:16" ht="15.75" customHeight="1">
      <c r="A24" s="48" t="s">
        <v>44</v>
      </c>
      <c r="B24" s="12">
        <f>'Wireless (MS)'!B24</f>
        <v>5500.8957599402192</v>
      </c>
      <c r="C24" s="12">
        <f>'Wireless (MS)'!C24</f>
        <v>6164.8082285160181</v>
      </c>
      <c r="D24" s="12">
        <f>'Wireless (MS)'!D24</f>
        <v>7968.2621853082901</v>
      </c>
      <c r="E24" s="12">
        <f>'Wireless (MS)'!E24</f>
        <v>4995.0652397938966</v>
      </c>
      <c r="F24" s="12">
        <f>'Wireless (MS)'!F24</f>
        <v>2641.3101508916325</v>
      </c>
      <c r="G24" s="12">
        <f>'Wireless (MS)'!G24</f>
        <v>3085.1354749527413</v>
      </c>
      <c r="H24" s="12">
        <f>'Wireless (MS)'!H24</f>
        <v>3154.582050373418</v>
      </c>
      <c r="I24" s="12">
        <f>'Wireless (MS)'!I24</f>
        <v>3060.3317573611325</v>
      </c>
      <c r="J24" s="12">
        <f>'Wireless (MS)'!J24</f>
        <v>3010.283617619079</v>
      </c>
      <c r="K24" s="12">
        <f>'Wireless (MS)'!K24</f>
        <v>2890.979788813197</v>
      </c>
      <c r="L24" s="12">
        <f>'Wireless (MS)'!L24</f>
        <v>2822.0989558116758</v>
      </c>
      <c r="M24" s="12">
        <f>'Wireless (MS)'!M24</f>
        <v>2855.0642256198344</v>
      </c>
      <c r="N24" s="60">
        <f>'Wireless (MS)'!N24</f>
        <v>2789.8717268744613</v>
      </c>
      <c r="O24" s="60">
        <f>'Wireless (MS)'!O24</f>
        <v>2792.5997960897607</v>
      </c>
      <c r="P24" s="1"/>
    </row>
    <row r="25" spans="1:16" ht="15.75" customHeight="1">
      <c r="A25" s="64" t="s">
        <v>59</v>
      </c>
      <c r="B25" s="27"/>
      <c r="C25" s="27"/>
      <c r="D25" s="27"/>
      <c r="E25" s="27"/>
      <c r="F25" s="27">
        <f>'Wireless (MS)'!F25</f>
        <v>91.644444444444446</v>
      </c>
      <c r="G25" s="27">
        <f>'Wireless (MS)'!G25</f>
        <v>95.87934782608697</v>
      </c>
      <c r="H25" s="27">
        <f>'Wireless (MS)'!H25</f>
        <v>97.709259259259255</v>
      </c>
      <c r="I25" s="27">
        <f>'Wireless (MS)'!I25</f>
        <v>96.2638888888889</v>
      </c>
      <c r="J25" s="27">
        <f>'Wireless (MS)'!J25</f>
        <v>95.724607329842939</v>
      </c>
      <c r="K25" s="27">
        <f>'Wireless (MS)'!K25</f>
        <v>94.148039215686254</v>
      </c>
      <c r="L25" s="27">
        <f>'Wireless (MS)'!L25</f>
        <v>93.244339622641519</v>
      </c>
      <c r="M25" s="27">
        <f>'Wireless (MS)'!M25</f>
        <v>93.952272727272728</v>
      </c>
      <c r="N25" s="67" t="s">
        <v>60</v>
      </c>
      <c r="O25" s="68" t="s">
        <v>60</v>
      </c>
      <c r="P25" s="38"/>
    </row>
    <row r="26" spans="1:16" ht="15.75" customHeight="1">
      <c r="A26" s="64" t="s">
        <v>61</v>
      </c>
      <c r="B26" s="27"/>
      <c r="C26" s="27"/>
      <c r="D26" s="27"/>
      <c r="E26" s="27"/>
      <c r="F26" s="27">
        <f>'Wireless (MS)'!F26</f>
        <v>2454.0875171467765</v>
      </c>
      <c r="G26" s="27">
        <f>'Wireless (MS)'!G26</f>
        <v>2827.8398227788284</v>
      </c>
      <c r="H26" s="27">
        <f>'Wireless (MS)'!H26</f>
        <v>3129.9949447492759</v>
      </c>
      <c r="I26" s="27">
        <f>'Wireless (MS)'!I26</f>
        <v>3035.8017573611323</v>
      </c>
      <c r="J26" s="27">
        <f>'Wireless (MS)'!J26</f>
        <v>2985.0470287097837</v>
      </c>
      <c r="K26" s="27">
        <f>'Wireless (MS)'!K26</f>
        <v>2865.7450713968187</v>
      </c>
      <c r="L26" s="27">
        <f>'Wireless (MS)'!L26</f>
        <v>2796.8518483001062</v>
      </c>
      <c r="M26" s="27">
        <f>'Wireless (MS)'!M26</f>
        <v>2829.5328619834704</v>
      </c>
      <c r="N26" s="67" t="s">
        <v>60</v>
      </c>
      <c r="O26" s="68" t="s">
        <v>60</v>
      </c>
      <c r="P26" s="38"/>
    </row>
    <row r="27" spans="1:16" ht="15.75" customHeight="1">
      <c r="A27" s="1"/>
      <c r="B27" s="1"/>
      <c r="C27" s="1"/>
      <c r="D27" s="1"/>
      <c r="E27" s="1"/>
      <c r="F27" s="1"/>
      <c r="G27" s="1"/>
      <c r="H27" s="1"/>
      <c r="I27" s="1"/>
      <c r="J27" s="1"/>
      <c r="K27" s="1"/>
      <c r="L27" s="1"/>
      <c r="M27" s="1"/>
      <c r="N27" s="1"/>
      <c r="O27" s="1"/>
      <c r="P27" s="1"/>
    </row>
    <row r="28" spans="1:16" ht="15.75" customHeight="1">
      <c r="A28" s="1"/>
      <c r="B28" s="692" t="s">
        <v>62</v>
      </c>
      <c r="C28" s="687"/>
      <c r="D28" s="687"/>
      <c r="E28" s="687"/>
      <c r="F28" s="1"/>
      <c r="G28" s="1"/>
      <c r="H28" s="1"/>
      <c r="I28" s="1"/>
      <c r="J28" s="1"/>
      <c r="K28" s="1"/>
      <c r="L28" s="1"/>
      <c r="M28" s="1"/>
      <c r="N28" s="1"/>
      <c r="O28" s="1"/>
      <c r="P28" s="1"/>
    </row>
    <row r="29" spans="1:16" ht="15.75" customHeight="1">
      <c r="A29" s="1"/>
      <c r="B29" s="691" t="s">
        <v>63</v>
      </c>
      <c r="C29" s="687"/>
      <c r="D29" s="687"/>
      <c r="E29" s="687"/>
      <c r="F29" s="687"/>
      <c r="G29" s="687"/>
      <c r="H29" s="687"/>
      <c r="I29" s="687"/>
      <c r="J29" s="687"/>
      <c r="K29" s="687"/>
      <c r="L29" s="687"/>
      <c r="M29" s="687"/>
      <c r="N29" s="1"/>
      <c r="O29" s="1"/>
      <c r="P29" s="1"/>
    </row>
    <row r="30" spans="1:16" ht="15.75" customHeight="1">
      <c r="A30" s="1"/>
      <c r="B30" s="687"/>
      <c r="C30" s="687"/>
      <c r="D30" s="687"/>
      <c r="E30" s="687"/>
      <c r="F30" s="687"/>
      <c r="G30" s="687"/>
      <c r="H30" s="687"/>
      <c r="I30" s="687"/>
      <c r="J30" s="687"/>
      <c r="K30" s="687"/>
      <c r="L30" s="687"/>
      <c r="M30" s="687"/>
      <c r="N30" s="1"/>
      <c r="O30" s="1"/>
      <c r="P30" s="1"/>
    </row>
    <row r="31" spans="1:16" ht="12.75">
      <c r="A31" s="61"/>
      <c r="B31" s="61"/>
      <c r="C31" s="61"/>
      <c r="D31" s="61"/>
      <c r="E31" s="61"/>
      <c r="F31" s="61"/>
      <c r="G31" s="61"/>
      <c r="H31" s="61"/>
      <c r="I31" s="61"/>
      <c r="J31" s="61"/>
      <c r="K31" s="61"/>
      <c r="L31" s="61"/>
      <c r="M31" s="61"/>
      <c r="N31" s="61"/>
      <c r="O31" s="61"/>
      <c r="P31" s="61"/>
    </row>
    <row r="32" spans="1:16" ht="12.75">
      <c r="A32" s="61"/>
      <c r="B32" s="61"/>
      <c r="C32" s="61"/>
      <c r="D32" s="61"/>
      <c r="E32" s="61"/>
      <c r="F32" s="61"/>
      <c r="G32" s="61"/>
      <c r="H32" s="61"/>
      <c r="I32" s="61"/>
      <c r="J32" s="61"/>
      <c r="K32" s="61"/>
      <c r="L32" s="61"/>
      <c r="M32" s="61"/>
      <c r="N32" s="61"/>
      <c r="O32" s="61"/>
      <c r="P32" s="61"/>
    </row>
    <row r="33" spans="1:16" ht="12.75">
      <c r="A33" s="61"/>
      <c r="B33" s="61"/>
      <c r="C33" s="61"/>
      <c r="D33" s="61"/>
      <c r="E33" s="61"/>
      <c r="F33" s="61"/>
      <c r="G33" s="61"/>
      <c r="H33" s="61"/>
      <c r="I33" s="61"/>
      <c r="J33" s="61"/>
      <c r="K33" s="61"/>
      <c r="L33" s="61"/>
      <c r="M33" s="61"/>
      <c r="N33" s="61"/>
      <c r="O33" s="61"/>
      <c r="P33" s="61"/>
    </row>
    <row r="34" spans="1:16" ht="12.75">
      <c r="A34" s="61"/>
      <c r="B34" s="61"/>
      <c r="C34" s="61"/>
      <c r="D34" s="61"/>
      <c r="E34" s="61"/>
      <c r="F34" s="61"/>
      <c r="G34" s="61"/>
      <c r="H34" s="70"/>
      <c r="I34" s="70"/>
      <c r="J34" s="70"/>
      <c r="K34" s="70"/>
      <c r="L34" s="70"/>
      <c r="M34" s="61"/>
      <c r="N34" s="61"/>
      <c r="O34" s="61"/>
      <c r="P34" s="61"/>
    </row>
    <row r="35" spans="1:16" ht="12.75">
      <c r="A35" s="61"/>
      <c r="B35" s="61"/>
      <c r="C35" s="61"/>
      <c r="D35" s="61"/>
      <c r="E35" s="61"/>
      <c r="F35" s="61"/>
      <c r="G35" s="61"/>
      <c r="H35" s="61"/>
      <c r="I35" s="70"/>
      <c r="J35" s="70"/>
      <c r="K35" s="70"/>
      <c r="L35" s="70"/>
      <c r="M35" s="61"/>
      <c r="N35" s="61"/>
      <c r="O35" s="61"/>
      <c r="P35" s="61"/>
    </row>
    <row r="36" spans="1:16" ht="12.75">
      <c r="A36" s="61"/>
      <c r="B36" s="61"/>
      <c r="C36" s="61"/>
      <c r="D36" s="61"/>
      <c r="E36" s="61"/>
      <c r="F36" s="61"/>
      <c r="G36" s="61"/>
      <c r="H36" s="61"/>
      <c r="I36" s="61"/>
      <c r="J36" s="61"/>
      <c r="K36" s="61"/>
      <c r="L36" s="61"/>
      <c r="M36" s="61"/>
      <c r="N36" s="61"/>
      <c r="O36" s="61"/>
      <c r="P36" s="61"/>
    </row>
    <row r="37" spans="1:16" ht="12.75">
      <c r="A37" s="61"/>
      <c r="B37" s="61"/>
      <c r="C37" s="61"/>
      <c r="D37" s="61"/>
      <c r="E37" s="61"/>
      <c r="F37" s="61"/>
      <c r="G37" s="61"/>
      <c r="H37" s="61"/>
      <c r="I37" s="61"/>
      <c r="J37" s="61"/>
      <c r="K37" s="61"/>
      <c r="L37" s="61"/>
      <c r="M37" s="61"/>
      <c r="N37" s="61"/>
      <c r="O37" s="61"/>
      <c r="P37" s="61"/>
    </row>
    <row r="38" spans="1:16" ht="12.75">
      <c r="A38" s="61"/>
      <c r="B38" s="61"/>
      <c r="C38" s="61"/>
      <c r="D38" s="61"/>
      <c r="E38" s="61"/>
      <c r="F38" s="61"/>
      <c r="G38" s="61"/>
      <c r="H38" s="61"/>
      <c r="I38" s="61"/>
      <c r="J38" s="61"/>
      <c r="K38" s="61"/>
      <c r="L38" s="61"/>
      <c r="M38" s="61"/>
      <c r="N38" s="61"/>
      <c r="O38" s="61"/>
      <c r="P38" s="61"/>
    </row>
    <row r="39" spans="1:16" ht="12.75">
      <c r="A39" s="61"/>
      <c r="B39" s="61"/>
      <c r="C39" s="61"/>
      <c r="D39" s="61"/>
      <c r="E39" s="61"/>
      <c r="F39" s="61"/>
      <c r="G39" s="61"/>
      <c r="H39" s="61"/>
      <c r="I39" s="61"/>
      <c r="J39" s="61"/>
      <c r="K39" s="61"/>
      <c r="L39" s="61"/>
      <c r="M39" s="61"/>
      <c r="N39" s="61"/>
      <c r="O39" s="61"/>
      <c r="P39" s="61"/>
    </row>
    <row r="40" spans="1:16" ht="12.75">
      <c r="A40" s="61"/>
      <c r="B40" s="61"/>
      <c r="C40" s="61"/>
      <c r="D40" s="61"/>
      <c r="E40" s="61"/>
      <c r="F40" s="61"/>
      <c r="G40" s="61"/>
      <c r="H40" s="61"/>
      <c r="I40" s="61"/>
      <c r="J40" s="61"/>
      <c r="K40" s="61"/>
      <c r="L40" s="61"/>
      <c r="M40" s="61"/>
      <c r="N40" s="61"/>
      <c r="O40" s="61"/>
      <c r="P40" s="61"/>
    </row>
    <row r="41" spans="1:16" ht="12.75">
      <c r="A41" s="61"/>
      <c r="B41" s="61"/>
      <c r="C41" s="61"/>
      <c r="D41" s="61"/>
      <c r="E41" s="61"/>
      <c r="F41" s="61"/>
      <c r="G41" s="61"/>
      <c r="H41" s="61"/>
      <c r="I41" s="61"/>
      <c r="J41" s="61"/>
      <c r="K41" s="61"/>
      <c r="L41" s="61"/>
      <c r="M41" s="61"/>
      <c r="N41" s="61"/>
      <c r="O41" s="61"/>
      <c r="P41" s="61"/>
    </row>
    <row r="42" spans="1:16" ht="12.75">
      <c r="A42" s="61"/>
      <c r="B42" s="61"/>
      <c r="C42" s="61"/>
      <c r="D42" s="61"/>
      <c r="E42" s="61"/>
      <c r="F42" s="61"/>
      <c r="G42" s="61"/>
      <c r="H42" s="61"/>
      <c r="I42" s="61"/>
      <c r="J42" s="61"/>
      <c r="K42" s="61"/>
      <c r="L42" s="61"/>
      <c r="M42" s="61"/>
      <c r="N42" s="61"/>
      <c r="O42" s="61"/>
      <c r="P42" s="61"/>
    </row>
    <row r="43" spans="1:16" ht="12.75">
      <c r="A43" s="61"/>
      <c r="B43" s="61"/>
      <c r="C43" s="61"/>
      <c r="D43" s="61"/>
      <c r="E43" s="61"/>
      <c r="F43" s="61"/>
      <c r="G43" s="61"/>
      <c r="H43" s="61"/>
      <c r="I43" s="61"/>
      <c r="J43" s="61"/>
      <c r="K43" s="61"/>
      <c r="L43" s="61"/>
      <c r="M43" s="61"/>
      <c r="N43" s="61"/>
      <c r="O43" s="61"/>
      <c r="P43" s="61"/>
    </row>
    <row r="44" spans="1:16" ht="12.75">
      <c r="A44" s="61"/>
      <c r="B44" s="61"/>
      <c r="C44" s="61"/>
      <c r="D44" s="61"/>
      <c r="E44" s="61"/>
      <c r="F44" s="61"/>
      <c r="G44" s="61"/>
      <c r="H44" s="61"/>
      <c r="I44" s="61"/>
      <c r="J44" s="61"/>
      <c r="K44" s="61"/>
      <c r="L44" s="61"/>
      <c r="M44" s="61"/>
      <c r="N44" s="61"/>
      <c r="O44" s="61"/>
      <c r="P44" s="61"/>
    </row>
    <row r="45" spans="1:16" ht="12.75">
      <c r="A45" s="61"/>
      <c r="B45" s="61"/>
      <c r="C45" s="61"/>
      <c r="D45" s="61"/>
      <c r="E45" s="61"/>
      <c r="F45" s="61"/>
      <c r="G45" s="61"/>
      <c r="H45" s="61"/>
      <c r="I45" s="61"/>
      <c r="J45" s="61"/>
      <c r="K45" s="61"/>
      <c r="L45" s="61"/>
      <c r="M45" s="61"/>
      <c r="N45" s="61"/>
      <c r="O45" s="61"/>
      <c r="P45" s="61"/>
    </row>
    <row r="46" spans="1:16" ht="12.75">
      <c r="A46" s="61"/>
      <c r="B46" s="61"/>
      <c r="C46" s="61"/>
      <c r="D46" s="61"/>
      <c r="E46" s="61"/>
      <c r="F46" s="61"/>
      <c r="G46" s="61"/>
      <c r="H46" s="61"/>
      <c r="I46" s="61"/>
      <c r="J46" s="61"/>
      <c r="K46" s="61"/>
      <c r="L46" s="61"/>
      <c r="M46" s="61"/>
      <c r="N46" s="61"/>
      <c r="O46" s="61"/>
      <c r="P46" s="61"/>
    </row>
    <row r="47" spans="1:16" ht="12.75">
      <c r="A47" s="61"/>
      <c r="B47" s="61"/>
      <c r="C47" s="61"/>
      <c r="D47" s="61"/>
      <c r="E47" s="61"/>
      <c r="F47" s="61"/>
      <c r="G47" s="61"/>
      <c r="H47" s="61"/>
      <c r="I47" s="61"/>
      <c r="J47" s="61"/>
      <c r="K47" s="61"/>
      <c r="L47" s="61"/>
      <c r="M47" s="61"/>
      <c r="N47" s="61"/>
      <c r="O47" s="61"/>
      <c r="P47" s="61"/>
    </row>
    <row r="48" spans="1:16" ht="12.75">
      <c r="A48" s="61"/>
      <c r="B48" s="61"/>
      <c r="C48" s="61"/>
      <c r="D48" s="61"/>
      <c r="E48" s="61"/>
      <c r="F48" s="61"/>
      <c r="G48" s="61"/>
      <c r="H48" s="61"/>
      <c r="I48" s="61"/>
      <c r="J48" s="61"/>
      <c r="K48" s="61"/>
      <c r="L48" s="61"/>
      <c r="M48" s="61"/>
      <c r="N48" s="61"/>
      <c r="O48" s="61"/>
      <c r="P48" s="61"/>
    </row>
    <row r="49" spans="1:16" ht="12.75">
      <c r="A49" s="61"/>
      <c r="B49" s="61"/>
      <c r="C49" s="61"/>
      <c r="D49" s="61"/>
      <c r="E49" s="61"/>
      <c r="F49" s="61"/>
      <c r="G49" s="61"/>
      <c r="H49" s="61"/>
      <c r="I49" s="61"/>
      <c r="J49" s="61"/>
      <c r="K49" s="61"/>
      <c r="L49" s="61"/>
      <c r="M49" s="61"/>
      <c r="N49" s="61"/>
      <c r="O49" s="61"/>
      <c r="P49" s="61"/>
    </row>
    <row r="50" spans="1:16" ht="12.75">
      <c r="A50" s="61"/>
      <c r="B50" s="61"/>
      <c r="C50" s="61"/>
      <c r="D50" s="61"/>
      <c r="E50" s="61"/>
      <c r="F50" s="61"/>
      <c r="G50" s="61"/>
      <c r="H50" s="61"/>
      <c r="I50" s="61"/>
      <c r="J50" s="61"/>
      <c r="K50" s="61"/>
      <c r="L50" s="61"/>
      <c r="M50" s="61"/>
      <c r="N50" s="61"/>
      <c r="O50" s="61"/>
      <c r="P50" s="61"/>
    </row>
    <row r="51" spans="1:16" ht="12.75">
      <c r="A51" s="61"/>
      <c r="B51" s="61"/>
      <c r="C51" s="61"/>
      <c r="D51" s="61"/>
      <c r="E51" s="61"/>
      <c r="F51" s="61"/>
      <c r="G51" s="61"/>
      <c r="H51" s="61"/>
      <c r="I51" s="61"/>
      <c r="J51" s="61"/>
      <c r="K51" s="61"/>
      <c r="L51" s="61"/>
      <c r="M51" s="61"/>
      <c r="N51" s="61"/>
      <c r="O51" s="61"/>
      <c r="P51" s="61"/>
    </row>
    <row r="52" spans="1:16" ht="12.75">
      <c r="A52" s="61"/>
      <c r="B52" s="61"/>
      <c r="C52" s="61"/>
      <c r="D52" s="61"/>
      <c r="E52" s="61"/>
      <c r="F52" s="61"/>
      <c r="G52" s="61"/>
      <c r="H52" s="61"/>
      <c r="I52" s="61"/>
      <c r="J52" s="61"/>
      <c r="K52" s="61"/>
      <c r="L52" s="61"/>
      <c r="M52" s="61"/>
      <c r="N52" s="61"/>
      <c r="O52" s="61"/>
      <c r="P52" s="61"/>
    </row>
    <row r="53" spans="1:16" ht="12.75">
      <c r="A53" s="61"/>
      <c r="B53" s="61"/>
      <c r="C53" s="61"/>
      <c r="D53" s="61"/>
      <c r="E53" s="61"/>
      <c r="F53" s="61"/>
      <c r="G53" s="61"/>
      <c r="H53" s="61"/>
      <c r="I53" s="61"/>
      <c r="J53" s="61"/>
      <c r="K53" s="61"/>
      <c r="L53" s="61"/>
      <c r="M53" s="61"/>
      <c r="N53" s="61"/>
      <c r="O53" s="61"/>
      <c r="P53" s="61"/>
    </row>
    <row r="54" spans="1:16" ht="12.75">
      <c r="A54" s="61"/>
      <c r="B54" s="61"/>
      <c r="C54" s="61"/>
      <c r="D54" s="61"/>
      <c r="E54" s="61"/>
      <c r="F54" s="61"/>
      <c r="G54" s="61"/>
      <c r="H54" s="61"/>
      <c r="I54" s="61"/>
      <c r="J54" s="61"/>
      <c r="K54" s="61"/>
      <c r="L54" s="61"/>
      <c r="M54" s="61"/>
      <c r="N54" s="61"/>
      <c r="O54" s="61"/>
      <c r="P54" s="61"/>
    </row>
    <row r="55" spans="1:16" ht="12.75">
      <c r="A55" s="61"/>
      <c r="B55" s="61"/>
      <c r="C55" s="61"/>
      <c r="D55" s="61"/>
      <c r="E55" s="61"/>
      <c r="F55" s="61"/>
      <c r="G55" s="61"/>
      <c r="H55" s="61"/>
      <c r="I55" s="61"/>
      <c r="J55" s="61"/>
      <c r="K55" s="61"/>
      <c r="L55" s="61"/>
      <c r="M55" s="61"/>
      <c r="N55" s="61"/>
      <c r="O55" s="61"/>
      <c r="P55" s="61"/>
    </row>
    <row r="56" spans="1:16" ht="12.75">
      <c r="A56" s="61"/>
      <c r="B56" s="61"/>
      <c r="C56" s="61"/>
      <c r="D56" s="61"/>
      <c r="E56" s="61"/>
      <c r="F56" s="61"/>
      <c r="G56" s="61"/>
      <c r="H56" s="61"/>
      <c r="I56" s="61"/>
      <c r="J56" s="61"/>
      <c r="K56" s="61"/>
      <c r="L56" s="61"/>
      <c r="M56" s="61"/>
      <c r="N56" s="61"/>
      <c r="O56" s="61"/>
      <c r="P56" s="61"/>
    </row>
    <row r="57" spans="1:16" ht="12.75">
      <c r="A57" s="61"/>
      <c r="B57" s="61"/>
      <c r="C57" s="61"/>
      <c r="D57" s="61"/>
      <c r="E57" s="61"/>
      <c r="F57" s="61"/>
      <c r="G57" s="61"/>
      <c r="H57" s="61"/>
      <c r="I57" s="61"/>
      <c r="J57" s="61"/>
      <c r="K57" s="61"/>
      <c r="L57" s="61"/>
      <c r="M57" s="61"/>
      <c r="N57" s="61"/>
      <c r="O57" s="61"/>
      <c r="P57" s="61"/>
    </row>
    <row r="58" spans="1:16" ht="12.75">
      <c r="A58" s="61"/>
      <c r="B58" s="61"/>
      <c r="C58" s="61"/>
      <c r="D58" s="61"/>
      <c r="E58" s="61"/>
      <c r="F58" s="61"/>
      <c r="G58" s="61"/>
      <c r="H58" s="61"/>
      <c r="I58" s="61"/>
      <c r="J58" s="61"/>
      <c r="K58" s="61"/>
      <c r="L58" s="61"/>
      <c r="M58" s="61"/>
      <c r="N58" s="61"/>
      <c r="O58" s="61"/>
      <c r="P58" s="61"/>
    </row>
    <row r="59" spans="1:16" ht="12.75">
      <c r="A59" s="61"/>
      <c r="B59" s="61"/>
      <c r="C59" s="61"/>
      <c r="D59" s="61"/>
      <c r="E59" s="61"/>
      <c r="F59" s="61"/>
      <c r="G59" s="61"/>
      <c r="H59" s="61"/>
      <c r="I59" s="61"/>
      <c r="J59" s="61"/>
      <c r="K59" s="61"/>
      <c r="L59" s="61"/>
      <c r="M59" s="61"/>
      <c r="N59" s="61"/>
      <c r="O59" s="61"/>
      <c r="P59" s="61"/>
    </row>
    <row r="60" spans="1:16" ht="12.75">
      <c r="A60" s="61"/>
      <c r="B60" s="61"/>
      <c r="C60" s="61"/>
      <c r="D60" s="61"/>
      <c r="E60" s="61"/>
      <c r="F60" s="61"/>
      <c r="G60" s="61"/>
      <c r="H60" s="61"/>
      <c r="I60" s="61"/>
      <c r="J60" s="61"/>
      <c r="K60" s="61"/>
      <c r="L60" s="61"/>
      <c r="M60" s="61"/>
      <c r="N60" s="61"/>
      <c r="O60" s="61"/>
      <c r="P60" s="61"/>
    </row>
    <row r="61" spans="1:16" ht="12.75">
      <c r="A61" s="61"/>
      <c r="B61" s="61"/>
      <c r="C61" s="61"/>
      <c r="D61" s="61"/>
      <c r="E61" s="61"/>
      <c r="F61" s="61"/>
      <c r="G61" s="61"/>
      <c r="H61" s="61"/>
      <c r="I61" s="61"/>
      <c r="J61" s="61"/>
      <c r="K61" s="61"/>
      <c r="L61" s="61"/>
      <c r="M61" s="61"/>
      <c r="N61" s="61"/>
      <c r="O61" s="61"/>
      <c r="P61" s="61"/>
    </row>
    <row r="62" spans="1:16" ht="12.75">
      <c r="A62" s="61"/>
      <c r="B62" s="61"/>
      <c r="C62" s="61"/>
      <c r="D62" s="61"/>
      <c r="E62" s="61"/>
      <c r="F62" s="61"/>
      <c r="G62" s="61"/>
      <c r="H62" s="61"/>
      <c r="I62" s="61"/>
      <c r="J62" s="61"/>
      <c r="K62" s="61"/>
      <c r="L62" s="61"/>
      <c r="M62" s="61"/>
      <c r="N62" s="61"/>
      <c r="O62" s="61"/>
      <c r="P62" s="61"/>
    </row>
    <row r="63" spans="1:16" ht="12.75">
      <c r="A63" s="61"/>
      <c r="B63" s="61"/>
      <c r="C63" s="61"/>
      <c r="D63" s="61"/>
      <c r="E63" s="61"/>
      <c r="F63" s="61"/>
      <c r="G63" s="61"/>
      <c r="H63" s="61"/>
      <c r="I63" s="61"/>
      <c r="J63" s="61"/>
      <c r="K63" s="61"/>
      <c r="L63" s="61"/>
      <c r="M63" s="61"/>
      <c r="N63" s="61"/>
      <c r="O63" s="61"/>
      <c r="P63" s="61"/>
    </row>
    <row r="64" spans="1:16" ht="12.75">
      <c r="A64" s="61"/>
      <c r="B64" s="61"/>
      <c r="C64" s="61"/>
      <c r="D64" s="61"/>
      <c r="E64" s="61"/>
      <c r="F64" s="61"/>
      <c r="G64" s="61"/>
      <c r="H64" s="61"/>
      <c r="I64" s="61"/>
      <c r="J64" s="61"/>
      <c r="K64" s="61"/>
      <c r="L64" s="61"/>
      <c r="M64" s="61"/>
      <c r="N64" s="61"/>
      <c r="O64" s="61"/>
      <c r="P64" s="61"/>
    </row>
    <row r="65" spans="1:16" ht="12.75">
      <c r="A65" s="61"/>
      <c r="B65" s="61"/>
      <c r="C65" s="61"/>
      <c r="D65" s="61"/>
      <c r="E65" s="61"/>
      <c r="F65" s="61"/>
      <c r="G65" s="61"/>
      <c r="H65" s="61"/>
      <c r="I65" s="61"/>
      <c r="J65" s="61"/>
      <c r="K65" s="61"/>
      <c r="L65" s="61"/>
      <c r="M65" s="61"/>
      <c r="N65" s="61"/>
      <c r="O65" s="61"/>
      <c r="P65" s="61"/>
    </row>
    <row r="66" spans="1:16" ht="12.75">
      <c r="A66" s="61"/>
      <c r="B66" s="61"/>
      <c r="C66" s="61"/>
      <c r="D66" s="61"/>
      <c r="E66" s="61"/>
      <c r="F66" s="61"/>
      <c r="G66" s="61"/>
      <c r="H66" s="61"/>
      <c r="I66" s="61"/>
      <c r="J66" s="61"/>
      <c r="K66" s="61"/>
      <c r="L66" s="61"/>
      <c r="M66" s="61"/>
      <c r="N66" s="61"/>
      <c r="O66" s="61"/>
      <c r="P66" s="61"/>
    </row>
    <row r="67" spans="1:16" ht="12.75">
      <c r="A67" s="61"/>
      <c r="B67" s="61"/>
      <c r="C67" s="61"/>
      <c r="D67" s="61"/>
      <c r="E67" s="61"/>
      <c r="F67" s="61"/>
      <c r="G67" s="61"/>
      <c r="H67" s="61"/>
      <c r="I67" s="61"/>
      <c r="J67" s="61"/>
      <c r="K67" s="61"/>
      <c r="L67" s="61"/>
      <c r="M67" s="61"/>
      <c r="N67" s="61"/>
      <c r="O67" s="61"/>
      <c r="P67" s="61"/>
    </row>
    <row r="68" spans="1:16" ht="12.75">
      <c r="A68" s="61"/>
      <c r="B68" s="61"/>
      <c r="C68" s="61"/>
      <c r="D68" s="61"/>
      <c r="E68" s="61"/>
      <c r="F68" s="61"/>
      <c r="G68" s="61"/>
      <c r="H68" s="61"/>
      <c r="I68" s="61"/>
      <c r="J68" s="61"/>
      <c r="K68" s="61"/>
      <c r="L68" s="61"/>
      <c r="M68" s="61"/>
      <c r="N68" s="61"/>
      <c r="O68" s="61"/>
      <c r="P68" s="61"/>
    </row>
    <row r="69" spans="1:16" ht="12.75">
      <c r="A69" s="61"/>
      <c r="B69" s="61"/>
      <c r="C69" s="61"/>
      <c r="D69" s="61"/>
      <c r="E69" s="61"/>
      <c r="F69" s="61"/>
      <c r="G69" s="61"/>
      <c r="H69" s="61"/>
      <c r="I69" s="61"/>
      <c r="J69" s="61"/>
      <c r="K69" s="61"/>
      <c r="L69" s="61"/>
      <c r="M69" s="61"/>
      <c r="N69" s="61"/>
      <c r="O69" s="61"/>
      <c r="P69" s="61"/>
    </row>
    <row r="70" spans="1:16" ht="12.75">
      <c r="A70" s="61"/>
      <c r="B70" s="61"/>
      <c r="C70" s="61"/>
      <c r="D70" s="61"/>
      <c r="E70" s="61"/>
      <c r="F70" s="61"/>
      <c r="G70" s="61"/>
      <c r="H70" s="61"/>
      <c r="I70" s="61"/>
      <c r="J70" s="61"/>
      <c r="K70" s="61"/>
      <c r="L70" s="61"/>
      <c r="M70" s="61"/>
      <c r="N70" s="61"/>
      <c r="O70" s="61"/>
      <c r="P70" s="61"/>
    </row>
    <row r="71" spans="1:16" ht="12.75">
      <c r="A71" s="61"/>
      <c r="B71" s="61"/>
      <c r="C71" s="61"/>
      <c r="D71" s="61"/>
      <c r="E71" s="61"/>
      <c r="F71" s="61"/>
      <c r="G71" s="61"/>
      <c r="H71" s="61"/>
      <c r="I71" s="61"/>
      <c r="J71" s="61"/>
      <c r="K71" s="61"/>
      <c r="L71" s="61"/>
      <c r="M71" s="61"/>
      <c r="N71" s="61"/>
      <c r="O71" s="61"/>
      <c r="P71" s="61"/>
    </row>
    <row r="72" spans="1:16" ht="12.75">
      <c r="A72" s="61"/>
      <c r="B72" s="61"/>
      <c r="C72" s="61"/>
      <c r="D72" s="61"/>
      <c r="E72" s="61"/>
      <c r="F72" s="61"/>
      <c r="G72" s="61"/>
      <c r="H72" s="61"/>
      <c r="I72" s="61"/>
      <c r="J72" s="61"/>
      <c r="K72" s="61"/>
      <c r="L72" s="61"/>
      <c r="M72" s="61"/>
      <c r="N72" s="61"/>
      <c r="O72" s="61"/>
      <c r="P72" s="61"/>
    </row>
    <row r="73" spans="1:16" ht="12.75">
      <c r="A73" s="61"/>
      <c r="B73" s="61"/>
      <c r="C73" s="61"/>
      <c r="D73" s="61"/>
      <c r="E73" s="61"/>
      <c r="F73" s="61"/>
      <c r="G73" s="61"/>
      <c r="H73" s="61"/>
      <c r="I73" s="61"/>
      <c r="J73" s="61"/>
      <c r="K73" s="61"/>
      <c r="L73" s="61"/>
      <c r="M73" s="61"/>
      <c r="N73" s="61"/>
      <c r="O73" s="61"/>
      <c r="P73" s="61"/>
    </row>
    <row r="74" spans="1:16" ht="12.75">
      <c r="A74" s="61"/>
      <c r="B74" s="61"/>
      <c r="C74" s="61"/>
      <c r="D74" s="61"/>
      <c r="E74" s="61"/>
      <c r="F74" s="61"/>
      <c r="G74" s="61"/>
      <c r="H74" s="61"/>
      <c r="I74" s="61"/>
      <c r="J74" s="61"/>
      <c r="K74" s="61"/>
      <c r="L74" s="61"/>
      <c r="M74" s="61"/>
      <c r="N74" s="61"/>
      <c r="O74" s="61"/>
      <c r="P74" s="61"/>
    </row>
    <row r="75" spans="1:16" ht="12.75">
      <c r="A75" s="61"/>
      <c r="B75" s="61"/>
      <c r="C75" s="61"/>
      <c r="D75" s="61"/>
      <c r="E75" s="61"/>
      <c r="F75" s="61"/>
      <c r="G75" s="61"/>
      <c r="H75" s="61"/>
      <c r="I75" s="61"/>
      <c r="J75" s="61"/>
      <c r="K75" s="61"/>
      <c r="L75" s="61"/>
      <c r="M75" s="61"/>
      <c r="N75" s="61"/>
      <c r="O75" s="61"/>
      <c r="P75" s="61"/>
    </row>
    <row r="76" spans="1:16" ht="12.75">
      <c r="A76" s="61"/>
      <c r="B76" s="61"/>
      <c r="C76" s="61"/>
      <c r="D76" s="61"/>
      <c r="E76" s="61"/>
      <c r="F76" s="61"/>
      <c r="G76" s="61"/>
      <c r="H76" s="61"/>
      <c r="I76" s="61"/>
      <c r="J76" s="61"/>
      <c r="K76" s="61"/>
      <c r="L76" s="61"/>
      <c r="M76" s="61"/>
      <c r="N76" s="61"/>
      <c r="O76" s="61"/>
      <c r="P76" s="61"/>
    </row>
    <row r="77" spans="1:16" ht="12.75">
      <c r="A77" s="61"/>
      <c r="B77" s="61"/>
      <c r="C77" s="61"/>
      <c r="D77" s="61"/>
      <c r="E77" s="61"/>
      <c r="F77" s="61"/>
      <c r="G77" s="61"/>
      <c r="H77" s="61"/>
      <c r="I77" s="61"/>
      <c r="J77" s="61"/>
      <c r="K77" s="61"/>
      <c r="L77" s="61"/>
      <c r="M77" s="61"/>
      <c r="N77" s="61"/>
      <c r="O77" s="61"/>
      <c r="P77" s="61"/>
    </row>
    <row r="78" spans="1:16" ht="12.75">
      <c r="A78" s="61"/>
      <c r="B78" s="61"/>
      <c r="C78" s="61"/>
      <c r="D78" s="61"/>
      <c r="E78" s="61"/>
      <c r="F78" s="61"/>
      <c r="G78" s="61"/>
      <c r="H78" s="61"/>
      <c r="I78" s="61"/>
      <c r="J78" s="61"/>
      <c r="K78" s="61"/>
      <c r="L78" s="61"/>
      <c r="M78" s="61"/>
      <c r="N78" s="61"/>
      <c r="O78" s="61"/>
      <c r="P78" s="61"/>
    </row>
    <row r="79" spans="1:16" ht="12.75">
      <c r="A79" s="61"/>
      <c r="B79" s="61"/>
      <c r="C79" s="61"/>
      <c r="D79" s="61"/>
      <c r="E79" s="61"/>
      <c r="F79" s="61"/>
      <c r="G79" s="61"/>
      <c r="H79" s="61"/>
      <c r="I79" s="61"/>
      <c r="J79" s="61"/>
      <c r="K79" s="61"/>
      <c r="L79" s="61"/>
      <c r="M79" s="61"/>
      <c r="N79" s="61"/>
      <c r="O79" s="61"/>
      <c r="P79" s="61"/>
    </row>
    <row r="80" spans="1:16" ht="12.75">
      <c r="A80" s="61"/>
      <c r="B80" s="61"/>
      <c r="C80" s="61"/>
      <c r="D80" s="61"/>
      <c r="E80" s="61"/>
      <c r="F80" s="61"/>
      <c r="G80" s="61"/>
      <c r="H80" s="61"/>
      <c r="I80" s="61"/>
      <c r="J80" s="61"/>
      <c r="K80" s="61"/>
      <c r="L80" s="61"/>
      <c r="M80" s="61"/>
      <c r="N80" s="61"/>
      <c r="O80" s="61"/>
      <c r="P80" s="61"/>
    </row>
    <row r="81" spans="1:16" ht="12.75">
      <c r="A81" s="61"/>
      <c r="B81" s="61"/>
      <c r="C81" s="61"/>
      <c r="D81" s="61"/>
      <c r="E81" s="61"/>
      <c r="F81" s="61"/>
      <c r="G81" s="61"/>
      <c r="H81" s="61"/>
      <c r="I81" s="61"/>
      <c r="J81" s="61"/>
      <c r="K81" s="61"/>
      <c r="L81" s="61"/>
      <c r="M81" s="61"/>
      <c r="N81" s="61"/>
      <c r="O81" s="61"/>
      <c r="P81" s="61"/>
    </row>
    <row r="82" spans="1:16" ht="12.75">
      <c r="A82" s="61"/>
      <c r="B82" s="61"/>
      <c r="C82" s="61"/>
      <c r="D82" s="61"/>
      <c r="E82" s="61"/>
      <c r="F82" s="61"/>
      <c r="G82" s="61"/>
      <c r="H82" s="61"/>
      <c r="I82" s="61"/>
      <c r="J82" s="61"/>
      <c r="K82" s="61"/>
      <c r="L82" s="61"/>
      <c r="M82" s="61"/>
      <c r="N82" s="61"/>
      <c r="O82" s="61"/>
      <c r="P82" s="61"/>
    </row>
    <row r="83" spans="1:16" ht="12.75">
      <c r="A83" s="61"/>
      <c r="B83" s="61"/>
      <c r="C83" s="61"/>
      <c r="D83" s="61"/>
      <c r="E83" s="61"/>
      <c r="F83" s="61"/>
      <c r="G83" s="61"/>
      <c r="H83" s="61"/>
      <c r="I83" s="61"/>
      <c r="J83" s="61"/>
      <c r="K83" s="61"/>
      <c r="L83" s="61"/>
      <c r="M83" s="61"/>
      <c r="N83" s="61"/>
      <c r="O83" s="61"/>
      <c r="P83" s="61"/>
    </row>
    <row r="84" spans="1:16" ht="12.75">
      <c r="A84" s="61"/>
      <c r="B84" s="61"/>
      <c r="C84" s="61"/>
      <c r="D84" s="61"/>
      <c r="E84" s="61"/>
      <c r="F84" s="61"/>
      <c r="G84" s="61"/>
      <c r="H84" s="61"/>
      <c r="I84" s="61"/>
      <c r="J84" s="61"/>
      <c r="K84" s="61"/>
      <c r="L84" s="61"/>
      <c r="M84" s="61"/>
      <c r="N84" s="61"/>
      <c r="O84" s="61"/>
      <c r="P84" s="61"/>
    </row>
    <row r="85" spans="1:16" ht="12.75">
      <c r="A85" s="61"/>
      <c r="B85" s="61"/>
      <c r="C85" s="61"/>
      <c r="D85" s="61"/>
      <c r="E85" s="61"/>
      <c r="F85" s="61"/>
      <c r="G85" s="61"/>
      <c r="H85" s="61"/>
      <c r="I85" s="61"/>
      <c r="J85" s="61"/>
      <c r="K85" s="61"/>
      <c r="L85" s="61"/>
      <c r="M85" s="61"/>
      <c r="N85" s="61"/>
      <c r="O85" s="61"/>
      <c r="P85" s="61"/>
    </row>
    <row r="86" spans="1:16" ht="12.75">
      <c r="A86" s="61"/>
      <c r="B86" s="61"/>
      <c r="C86" s="61"/>
      <c r="D86" s="61"/>
      <c r="E86" s="61"/>
      <c r="F86" s="61"/>
      <c r="G86" s="61"/>
      <c r="H86" s="61"/>
      <c r="I86" s="61"/>
      <c r="J86" s="61"/>
      <c r="K86" s="61"/>
      <c r="L86" s="61"/>
      <c r="M86" s="61"/>
      <c r="N86" s="61"/>
      <c r="O86" s="61"/>
      <c r="P86" s="61"/>
    </row>
    <row r="87" spans="1:16" ht="12.75">
      <c r="A87" s="61"/>
      <c r="B87" s="61"/>
      <c r="C87" s="61"/>
      <c r="D87" s="61"/>
      <c r="E87" s="61"/>
      <c r="F87" s="61"/>
      <c r="G87" s="61"/>
      <c r="H87" s="61"/>
      <c r="I87" s="61"/>
      <c r="J87" s="61"/>
      <c r="K87" s="61"/>
      <c r="L87" s="61"/>
      <c r="M87" s="61"/>
      <c r="N87" s="61"/>
      <c r="O87" s="61"/>
      <c r="P87" s="61"/>
    </row>
    <row r="88" spans="1:16" ht="12.75">
      <c r="A88" s="61"/>
      <c r="B88" s="61"/>
      <c r="C88" s="61"/>
      <c r="D88" s="61"/>
      <c r="E88" s="61"/>
      <c r="F88" s="61"/>
      <c r="G88" s="61"/>
      <c r="H88" s="61"/>
      <c r="I88" s="61"/>
      <c r="J88" s="61"/>
      <c r="K88" s="61"/>
      <c r="L88" s="61"/>
      <c r="M88" s="61"/>
      <c r="N88" s="61"/>
      <c r="O88" s="61"/>
      <c r="P88" s="61"/>
    </row>
    <row r="89" spans="1:16" ht="12.75">
      <c r="A89" s="61"/>
      <c r="B89" s="61"/>
      <c r="C89" s="61"/>
      <c r="D89" s="61"/>
      <c r="E89" s="61"/>
      <c r="F89" s="61"/>
      <c r="G89" s="61"/>
      <c r="H89" s="61"/>
      <c r="I89" s="61"/>
      <c r="J89" s="61"/>
      <c r="K89" s="61"/>
      <c r="L89" s="61"/>
      <c r="M89" s="61"/>
      <c r="N89" s="61"/>
      <c r="O89" s="61"/>
      <c r="P89" s="61"/>
    </row>
    <row r="90" spans="1:16" ht="12.75">
      <c r="A90" s="61"/>
      <c r="B90" s="61"/>
      <c r="C90" s="61"/>
      <c r="D90" s="61"/>
      <c r="E90" s="61"/>
      <c r="F90" s="61"/>
      <c r="G90" s="61"/>
      <c r="H90" s="61"/>
      <c r="I90" s="61"/>
      <c r="J90" s="61"/>
      <c r="K90" s="61"/>
      <c r="L90" s="61"/>
      <c r="M90" s="61"/>
      <c r="N90" s="61"/>
      <c r="O90" s="61"/>
      <c r="P90" s="61"/>
    </row>
    <row r="91" spans="1:16" ht="12.75">
      <c r="A91" s="61"/>
      <c r="B91" s="61"/>
      <c r="C91" s="61"/>
      <c r="D91" s="61"/>
      <c r="E91" s="61"/>
      <c r="F91" s="61"/>
      <c r="G91" s="61"/>
      <c r="H91" s="61"/>
      <c r="I91" s="61"/>
      <c r="J91" s="61"/>
      <c r="K91" s="61"/>
      <c r="L91" s="61"/>
      <c r="M91" s="61"/>
      <c r="N91" s="61"/>
      <c r="O91" s="61"/>
      <c r="P91" s="61"/>
    </row>
    <row r="92" spans="1:16" ht="12.75">
      <c r="A92" s="61"/>
      <c r="B92" s="61"/>
      <c r="C92" s="61"/>
      <c r="D92" s="61"/>
      <c r="E92" s="61"/>
      <c r="F92" s="61"/>
      <c r="G92" s="61"/>
      <c r="H92" s="61"/>
      <c r="I92" s="61"/>
      <c r="J92" s="61"/>
      <c r="K92" s="61"/>
      <c r="L92" s="61"/>
      <c r="M92" s="61"/>
      <c r="N92" s="61"/>
      <c r="O92" s="61"/>
      <c r="P92" s="61"/>
    </row>
    <row r="93" spans="1:16" ht="12.75">
      <c r="A93" s="61"/>
      <c r="B93" s="61"/>
      <c r="C93" s="61"/>
      <c r="D93" s="61"/>
      <c r="E93" s="61"/>
      <c r="F93" s="61"/>
      <c r="G93" s="61"/>
      <c r="H93" s="61"/>
      <c r="I93" s="61"/>
      <c r="J93" s="61"/>
      <c r="K93" s="61"/>
      <c r="L93" s="61"/>
      <c r="M93" s="61"/>
      <c r="N93" s="61"/>
      <c r="O93" s="61"/>
      <c r="P93" s="61"/>
    </row>
    <row r="94" spans="1:16" ht="12.75">
      <c r="A94" s="61"/>
      <c r="B94" s="61"/>
      <c r="C94" s="61"/>
      <c r="D94" s="61"/>
      <c r="E94" s="61"/>
      <c r="F94" s="61"/>
      <c r="G94" s="61"/>
      <c r="H94" s="61"/>
      <c r="I94" s="61"/>
      <c r="J94" s="61"/>
      <c r="K94" s="61"/>
      <c r="L94" s="61"/>
      <c r="M94" s="61"/>
      <c r="N94" s="61"/>
      <c r="O94" s="61"/>
      <c r="P94" s="61"/>
    </row>
    <row r="95" spans="1:16" ht="12.75">
      <c r="A95" s="61"/>
      <c r="B95" s="61"/>
      <c r="C95" s="61"/>
      <c r="D95" s="61"/>
      <c r="E95" s="61"/>
      <c r="F95" s="61"/>
      <c r="G95" s="61"/>
      <c r="H95" s="61"/>
      <c r="I95" s="61"/>
      <c r="J95" s="61"/>
      <c r="K95" s="61"/>
      <c r="L95" s="61"/>
      <c r="M95" s="61"/>
      <c r="N95" s="61"/>
      <c r="O95" s="61"/>
      <c r="P95" s="61"/>
    </row>
    <row r="96" spans="1:16" ht="12.75">
      <c r="A96" s="61"/>
      <c r="B96" s="61"/>
      <c r="C96" s="61"/>
      <c r="D96" s="61"/>
      <c r="E96" s="61"/>
      <c r="F96" s="61"/>
      <c r="G96" s="61"/>
      <c r="H96" s="61"/>
      <c r="I96" s="61"/>
      <c r="J96" s="61"/>
      <c r="K96" s="61"/>
      <c r="L96" s="61"/>
      <c r="M96" s="61"/>
      <c r="N96" s="61"/>
      <c r="O96" s="61"/>
      <c r="P96" s="61"/>
    </row>
    <row r="97" spans="1:16" ht="12.75">
      <c r="A97" s="61"/>
      <c r="B97" s="61"/>
      <c r="C97" s="61"/>
      <c r="D97" s="61"/>
      <c r="E97" s="61"/>
      <c r="F97" s="61"/>
      <c r="G97" s="61"/>
      <c r="H97" s="61"/>
      <c r="I97" s="61"/>
      <c r="J97" s="61"/>
      <c r="K97" s="61"/>
      <c r="L97" s="61"/>
      <c r="M97" s="61"/>
      <c r="N97" s="61"/>
      <c r="O97" s="61"/>
      <c r="P97" s="61"/>
    </row>
    <row r="98" spans="1:16" ht="12.75">
      <c r="A98" s="61"/>
      <c r="B98" s="61"/>
      <c r="C98" s="61"/>
      <c r="D98" s="61"/>
      <c r="E98" s="61"/>
      <c r="F98" s="61"/>
      <c r="G98" s="61"/>
      <c r="H98" s="61"/>
      <c r="I98" s="61"/>
      <c r="J98" s="61"/>
      <c r="K98" s="61"/>
      <c r="L98" s="61"/>
      <c r="M98" s="61"/>
      <c r="N98" s="61"/>
      <c r="O98" s="61"/>
      <c r="P98" s="61"/>
    </row>
    <row r="99" spans="1:16" ht="12.75">
      <c r="A99" s="61"/>
      <c r="B99" s="61"/>
      <c r="C99" s="61"/>
      <c r="D99" s="61"/>
      <c r="E99" s="61"/>
      <c r="F99" s="61"/>
      <c r="G99" s="61"/>
      <c r="H99" s="61"/>
      <c r="I99" s="61"/>
      <c r="J99" s="61"/>
      <c r="K99" s="61"/>
      <c r="L99" s="61"/>
      <c r="M99" s="61"/>
      <c r="N99" s="61"/>
      <c r="O99" s="61"/>
      <c r="P99" s="61"/>
    </row>
    <row r="100" spans="1:16" ht="12.75">
      <c r="A100" s="61"/>
      <c r="B100" s="61"/>
      <c r="C100" s="61"/>
      <c r="D100" s="61"/>
      <c r="E100" s="61"/>
      <c r="F100" s="61"/>
      <c r="G100" s="61"/>
      <c r="H100" s="61"/>
      <c r="I100" s="61"/>
      <c r="J100" s="61"/>
      <c r="K100" s="61"/>
      <c r="L100" s="61"/>
      <c r="M100" s="61"/>
      <c r="N100" s="61"/>
      <c r="O100" s="61"/>
      <c r="P100" s="61"/>
    </row>
    <row r="101" spans="1:16" ht="12.75">
      <c r="A101" s="61"/>
      <c r="B101" s="61"/>
      <c r="C101" s="61"/>
      <c r="D101" s="61"/>
      <c r="E101" s="61"/>
      <c r="F101" s="61"/>
      <c r="G101" s="61"/>
      <c r="H101" s="61"/>
      <c r="I101" s="61"/>
      <c r="J101" s="61"/>
      <c r="K101" s="61"/>
      <c r="L101" s="61"/>
      <c r="M101" s="61"/>
      <c r="N101" s="61"/>
      <c r="O101" s="61"/>
      <c r="P101" s="61"/>
    </row>
    <row r="102" spans="1:16" ht="12.75">
      <c r="A102" s="61"/>
      <c r="B102" s="61"/>
      <c r="C102" s="61"/>
      <c r="D102" s="61"/>
      <c r="E102" s="61"/>
      <c r="F102" s="61"/>
      <c r="G102" s="61"/>
      <c r="H102" s="61"/>
      <c r="I102" s="61"/>
      <c r="J102" s="61"/>
      <c r="K102" s="61"/>
      <c r="L102" s="61"/>
      <c r="M102" s="61"/>
      <c r="N102" s="61"/>
      <c r="O102" s="61"/>
      <c r="P102" s="61"/>
    </row>
    <row r="103" spans="1:16" ht="12.75">
      <c r="A103" s="61"/>
      <c r="B103" s="61"/>
      <c r="C103" s="61"/>
      <c r="D103" s="61"/>
      <c r="E103" s="61"/>
      <c r="F103" s="61"/>
      <c r="G103" s="61"/>
      <c r="H103" s="61"/>
      <c r="I103" s="61"/>
      <c r="J103" s="61"/>
      <c r="K103" s="61"/>
      <c r="L103" s="61"/>
      <c r="M103" s="61"/>
      <c r="N103" s="61"/>
      <c r="O103" s="61"/>
      <c r="P103" s="61"/>
    </row>
    <row r="104" spans="1:16" ht="12.75">
      <c r="A104" s="61"/>
      <c r="B104" s="61"/>
      <c r="C104" s="61"/>
      <c r="D104" s="61"/>
      <c r="E104" s="61"/>
      <c r="F104" s="61"/>
      <c r="G104" s="61"/>
      <c r="H104" s="61"/>
      <c r="I104" s="61"/>
      <c r="J104" s="61"/>
      <c r="K104" s="61"/>
      <c r="L104" s="61"/>
      <c r="M104" s="61"/>
      <c r="N104" s="61"/>
      <c r="O104" s="61"/>
      <c r="P104" s="61"/>
    </row>
    <row r="105" spans="1:16" ht="12.75">
      <c r="A105" s="61"/>
      <c r="B105" s="61"/>
      <c r="C105" s="61"/>
      <c r="D105" s="61"/>
      <c r="E105" s="61"/>
      <c r="F105" s="61"/>
      <c r="G105" s="61"/>
      <c r="H105" s="61"/>
      <c r="I105" s="61"/>
      <c r="J105" s="61"/>
      <c r="K105" s="61"/>
      <c r="L105" s="61"/>
      <c r="M105" s="61"/>
      <c r="N105" s="61"/>
      <c r="O105" s="61"/>
      <c r="P105" s="61"/>
    </row>
    <row r="106" spans="1:16" ht="12.75">
      <c r="A106" s="61"/>
      <c r="B106" s="61"/>
      <c r="C106" s="61"/>
      <c r="D106" s="61"/>
      <c r="E106" s="61"/>
      <c r="F106" s="61"/>
      <c r="G106" s="61"/>
      <c r="H106" s="61"/>
      <c r="I106" s="61"/>
      <c r="J106" s="61"/>
      <c r="K106" s="61"/>
      <c r="L106" s="61"/>
      <c r="M106" s="61"/>
      <c r="N106" s="61"/>
      <c r="O106" s="61"/>
      <c r="P106" s="61"/>
    </row>
    <row r="107" spans="1:16" ht="12.75">
      <c r="A107" s="61"/>
      <c r="B107" s="61"/>
      <c r="C107" s="61"/>
      <c r="D107" s="61"/>
      <c r="E107" s="61"/>
      <c r="F107" s="61"/>
      <c r="G107" s="61"/>
      <c r="H107" s="61"/>
      <c r="I107" s="61"/>
      <c r="J107" s="61"/>
      <c r="K107" s="61"/>
      <c r="L107" s="61"/>
      <c r="M107" s="61"/>
      <c r="N107" s="61"/>
      <c r="O107" s="61"/>
      <c r="P107" s="61"/>
    </row>
    <row r="108" spans="1:16" ht="12.75">
      <c r="A108" s="61"/>
      <c r="B108" s="61"/>
      <c r="C108" s="61"/>
      <c r="D108" s="61"/>
      <c r="E108" s="61"/>
      <c r="F108" s="61"/>
      <c r="G108" s="61"/>
      <c r="H108" s="61"/>
      <c r="I108" s="61"/>
      <c r="J108" s="61"/>
      <c r="K108" s="61"/>
      <c r="L108" s="61"/>
      <c r="M108" s="61"/>
      <c r="N108" s="61"/>
      <c r="O108" s="61"/>
      <c r="P108" s="61"/>
    </row>
    <row r="109" spans="1:16" ht="12.75">
      <c r="A109" s="61"/>
      <c r="B109" s="61"/>
      <c r="C109" s="61"/>
      <c r="D109" s="61"/>
      <c r="E109" s="61"/>
      <c r="F109" s="61"/>
      <c r="G109" s="61"/>
      <c r="H109" s="61"/>
      <c r="I109" s="61"/>
      <c r="J109" s="61"/>
      <c r="K109" s="61"/>
      <c r="L109" s="61"/>
      <c r="M109" s="61"/>
      <c r="N109" s="61"/>
      <c r="O109" s="61"/>
      <c r="P109" s="61"/>
    </row>
    <row r="110" spans="1:16" ht="12.75">
      <c r="A110" s="61"/>
      <c r="B110" s="61"/>
      <c r="C110" s="61"/>
      <c r="D110" s="61"/>
      <c r="E110" s="61"/>
      <c r="F110" s="61"/>
      <c r="G110" s="61"/>
      <c r="H110" s="61"/>
      <c r="I110" s="61"/>
      <c r="J110" s="61"/>
      <c r="K110" s="61"/>
      <c r="L110" s="61"/>
      <c r="M110" s="61"/>
      <c r="N110" s="61"/>
      <c r="O110" s="61"/>
      <c r="P110" s="61"/>
    </row>
    <row r="111" spans="1:16" ht="12.75">
      <c r="A111" s="61"/>
      <c r="B111" s="61"/>
      <c r="C111" s="61"/>
      <c r="D111" s="61"/>
      <c r="E111" s="61"/>
      <c r="F111" s="61"/>
      <c r="G111" s="61"/>
      <c r="H111" s="61"/>
      <c r="I111" s="61"/>
      <c r="J111" s="61"/>
      <c r="K111" s="61"/>
      <c r="L111" s="61"/>
      <c r="M111" s="61"/>
      <c r="N111" s="61"/>
      <c r="O111" s="61"/>
      <c r="P111" s="61"/>
    </row>
    <row r="112" spans="1:16" ht="12.75">
      <c r="A112" s="61"/>
      <c r="B112" s="61"/>
      <c r="C112" s="61"/>
      <c r="D112" s="61"/>
      <c r="E112" s="61"/>
      <c r="F112" s="61"/>
      <c r="G112" s="61"/>
      <c r="H112" s="61"/>
      <c r="I112" s="61"/>
      <c r="J112" s="61"/>
      <c r="K112" s="61"/>
      <c r="L112" s="61"/>
      <c r="M112" s="61"/>
      <c r="N112" s="61"/>
      <c r="O112" s="61"/>
      <c r="P112" s="61"/>
    </row>
    <row r="113" spans="1:16" ht="12.75">
      <c r="A113" s="61"/>
      <c r="B113" s="61"/>
      <c r="C113" s="61"/>
      <c r="D113" s="61"/>
      <c r="E113" s="61"/>
      <c r="F113" s="61"/>
      <c r="G113" s="61"/>
      <c r="H113" s="61"/>
      <c r="I113" s="61"/>
      <c r="J113" s="61"/>
      <c r="K113" s="61"/>
      <c r="L113" s="61"/>
      <c r="M113" s="61"/>
      <c r="N113" s="61"/>
      <c r="O113" s="61"/>
      <c r="P113" s="61"/>
    </row>
    <row r="114" spans="1:16" ht="12.75">
      <c r="A114" s="61"/>
      <c r="B114" s="61"/>
      <c r="C114" s="61"/>
      <c r="D114" s="61"/>
      <c r="E114" s="61"/>
      <c r="F114" s="61"/>
      <c r="G114" s="61"/>
      <c r="H114" s="61"/>
      <c r="I114" s="61"/>
      <c r="J114" s="61"/>
      <c r="K114" s="61"/>
      <c r="L114" s="61"/>
      <c r="M114" s="61"/>
      <c r="N114" s="61"/>
      <c r="O114" s="61"/>
      <c r="P114" s="61"/>
    </row>
    <row r="115" spans="1:16" ht="12.75">
      <c r="A115" s="61"/>
      <c r="B115" s="61"/>
      <c r="C115" s="61"/>
      <c r="D115" s="61"/>
      <c r="E115" s="61"/>
      <c r="F115" s="61"/>
      <c r="G115" s="61"/>
      <c r="H115" s="61"/>
      <c r="I115" s="61"/>
      <c r="J115" s="61"/>
      <c r="K115" s="61"/>
      <c r="L115" s="61"/>
      <c r="M115" s="61"/>
      <c r="N115" s="61"/>
      <c r="O115" s="61"/>
      <c r="P115" s="61"/>
    </row>
    <row r="116" spans="1:16" ht="12.75">
      <c r="A116" s="61"/>
      <c r="B116" s="61"/>
      <c r="C116" s="61"/>
      <c r="D116" s="61"/>
      <c r="E116" s="61"/>
      <c r="F116" s="61"/>
      <c r="G116" s="61"/>
      <c r="H116" s="61"/>
      <c r="I116" s="61"/>
      <c r="J116" s="61"/>
      <c r="K116" s="61"/>
      <c r="L116" s="61"/>
      <c r="M116" s="61"/>
      <c r="N116" s="61"/>
      <c r="O116" s="61"/>
      <c r="P116" s="61"/>
    </row>
    <row r="117" spans="1:16" ht="12.75">
      <c r="A117" s="61"/>
      <c r="B117" s="61"/>
      <c r="C117" s="61"/>
      <c r="D117" s="61"/>
      <c r="E117" s="61"/>
      <c r="F117" s="61"/>
      <c r="G117" s="61"/>
      <c r="H117" s="61"/>
      <c r="I117" s="61"/>
      <c r="J117" s="61"/>
      <c r="K117" s="61"/>
      <c r="L117" s="61"/>
      <c r="M117" s="61"/>
      <c r="N117" s="61"/>
      <c r="O117" s="61"/>
      <c r="P117" s="61"/>
    </row>
    <row r="118" spans="1:16" ht="12.75">
      <c r="A118" s="61"/>
      <c r="B118" s="61"/>
      <c r="C118" s="61"/>
      <c r="D118" s="61"/>
      <c r="E118" s="61"/>
      <c r="F118" s="61"/>
      <c r="G118" s="61"/>
      <c r="H118" s="61"/>
      <c r="I118" s="61"/>
      <c r="J118" s="61"/>
      <c r="K118" s="61"/>
      <c r="L118" s="61"/>
      <c r="M118" s="61"/>
      <c r="N118" s="61"/>
      <c r="O118" s="61"/>
      <c r="P118" s="61"/>
    </row>
    <row r="119" spans="1:16" ht="12.75">
      <c r="A119" s="61"/>
      <c r="B119" s="61"/>
      <c r="C119" s="61"/>
      <c r="D119" s="61"/>
      <c r="E119" s="61"/>
      <c r="F119" s="61"/>
      <c r="G119" s="61"/>
      <c r="H119" s="61"/>
      <c r="I119" s="61"/>
      <c r="J119" s="61"/>
      <c r="K119" s="61"/>
      <c r="L119" s="61"/>
      <c r="M119" s="61"/>
      <c r="N119" s="61"/>
      <c r="O119" s="61"/>
      <c r="P119" s="61"/>
    </row>
    <row r="120" spans="1:16" ht="12.75">
      <c r="A120" s="61"/>
      <c r="B120" s="61"/>
      <c r="C120" s="61"/>
      <c r="D120" s="61"/>
      <c r="E120" s="61"/>
      <c r="F120" s="61"/>
      <c r="G120" s="61"/>
      <c r="H120" s="61"/>
      <c r="I120" s="61"/>
      <c r="J120" s="61"/>
      <c r="K120" s="61"/>
      <c r="L120" s="61"/>
      <c r="M120" s="61"/>
      <c r="N120" s="61"/>
      <c r="O120" s="61"/>
      <c r="P120" s="61"/>
    </row>
    <row r="121" spans="1:16" ht="12.75">
      <c r="A121" s="61"/>
      <c r="B121" s="61"/>
      <c r="C121" s="61"/>
      <c r="D121" s="61"/>
      <c r="E121" s="61"/>
      <c r="F121" s="61"/>
      <c r="G121" s="61"/>
      <c r="H121" s="61"/>
      <c r="I121" s="61"/>
      <c r="J121" s="61"/>
      <c r="K121" s="61"/>
      <c r="L121" s="61"/>
      <c r="M121" s="61"/>
      <c r="N121" s="61"/>
      <c r="O121" s="61"/>
      <c r="P121" s="61"/>
    </row>
    <row r="122" spans="1:16" ht="12.75">
      <c r="A122" s="61"/>
      <c r="B122" s="61"/>
      <c r="C122" s="61"/>
      <c r="D122" s="61"/>
      <c r="E122" s="61"/>
      <c r="F122" s="61"/>
      <c r="G122" s="61"/>
      <c r="H122" s="61"/>
      <c r="I122" s="61"/>
      <c r="J122" s="61"/>
      <c r="K122" s="61"/>
      <c r="L122" s="61"/>
      <c r="M122" s="61"/>
      <c r="N122" s="61"/>
      <c r="O122" s="61"/>
      <c r="P122" s="61"/>
    </row>
    <row r="123" spans="1:16" ht="12.75">
      <c r="A123" s="61"/>
      <c r="B123" s="61"/>
      <c r="C123" s="61"/>
      <c r="D123" s="61"/>
      <c r="E123" s="61"/>
      <c r="F123" s="61"/>
      <c r="G123" s="61"/>
      <c r="H123" s="61"/>
      <c r="I123" s="61"/>
      <c r="J123" s="61"/>
      <c r="K123" s="61"/>
      <c r="L123" s="61"/>
      <c r="M123" s="61"/>
      <c r="N123" s="61"/>
      <c r="O123" s="61"/>
      <c r="P123" s="61"/>
    </row>
    <row r="124" spans="1:16" ht="12.75">
      <c r="A124" s="61"/>
      <c r="B124" s="61"/>
      <c r="C124" s="61"/>
      <c r="D124" s="61"/>
      <c r="E124" s="61"/>
      <c r="F124" s="61"/>
      <c r="G124" s="61"/>
      <c r="H124" s="61"/>
      <c r="I124" s="61"/>
      <c r="J124" s="61"/>
      <c r="K124" s="61"/>
      <c r="L124" s="61"/>
      <c r="M124" s="61"/>
      <c r="N124" s="61"/>
      <c r="O124" s="61"/>
      <c r="P124" s="61"/>
    </row>
    <row r="125" spans="1:16" ht="12.75">
      <c r="A125" s="61"/>
      <c r="B125" s="61"/>
      <c r="C125" s="61"/>
      <c r="D125" s="61"/>
      <c r="E125" s="61"/>
      <c r="F125" s="61"/>
      <c r="G125" s="61"/>
      <c r="H125" s="61"/>
      <c r="I125" s="61"/>
      <c r="J125" s="61"/>
      <c r="K125" s="61"/>
      <c r="L125" s="61"/>
      <c r="M125" s="61"/>
      <c r="N125" s="61"/>
      <c r="O125" s="61"/>
      <c r="P125" s="61"/>
    </row>
    <row r="126" spans="1:16" ht="12.75">
      <c r="A126" s="61"/>
      <c r="B126" s="61"/>
      <c r="C126" s="61"/>
      <c r="D126" s="61"/>
      <c r="E126" s="61"/>
      <c r="F126" s="61"/>
      <c r="G126" s="61"/>
      <c r="H126" s="61"/>
      <c r="I126" s="61"/>
      <c r="J126" s="61"/>
      <c r="K126" s="61"/>
      <c r="L126" s="61"/>
      <c r="M126" s="61"/>
      <c r="N126" s="61"/>
      <c r="O126" s="61"/>
      <c r="P126" s="61"/>
    </row>
    <row r="127" spans="1:16" ht="12.75">
      <c r="A127" s="61"/>
      <c r="B127" s="61"/>
      <c r="C127" s="61"/>
      <c r="D127" s="61"/>
      <c r="E127" s="61"/>
      <c r="F127" s="61"/>
      <c r="G127" s="61"/>
      <c r="H127" s="61"/>
      <c r="I127" s="61"/>
      <c r="J127" s="61"/>
      <c r="K127" s="61"/>
      <c r="L127" s="61"/>
      <c r="M127" s="61"/>
      <c r="N127" s="61"/>
      <c r="O127" s="61"/>
      <c r="P127" s="61"/>
    </row>
    <row r="128" spans="1:16" ht="12.75">
      <c r="A128" s="61"/>
      <c r="B128" s="61"/>
      <c r="C128" s="61"/>
      <c r="D128" s="61"/>
      <c r="E128" s="61"/>
      <c r="F128" s="61"/>
      <c r="G128" s="61"/>
      <c r="H128" s="61"/>
      <c r="I128" s="61"/>
      <c r="J128" s="61"/>
      <c r="K128" s="61"/>
      <c r="L128" s="61"/>
      <c r="M128" s="61"/>
      <c r="N128" s="61"/>
      <c r="O128" s="61"/>
      <c r="P128" s="61"/>
    </row>
    <row r="129" spans="1:16" ht="12.75">
      <c r="A129" s="61"/>
      <c r="B129" s="61"/>
      <c r="C129" s="61"/>
      <c r="D129" s="61"/>
      <c r="E129" s="61"/>
      <c r="F129" s="61"/>
      <c r="G129" s="61"/>
      <c r="H129" s="61"/>
      <c r="I129" s="61"/>
      <c r="J129" s="61"/>
      <c r="K129" s="61"/>
      <c r="L129" s="61"/>
      <c r="M129" s="61"/>
      <c r="N129" s="61"/>
      <c r="O129" s="61"/>
      <c r="P129" s="61"/>
    </row>
    <row r="130" spans="1:16" ht="12.75">
      <c r="A130" s="61"/>
      <c r="B130" s="61"/>
      <c r="C130" s="61"/>
      <c r="D130" s="61"/>
      <c r="E130" s="61"/>
      <c r="F130" s="61"/>
      <c r="G130" s="61"/>
      <c r="H130" s="61"/>
      <c r="I130" s="61"/>
      <c r="J130" s="61"/>
      <c r="K130" s="61"/>
      <c r="L130" s="61"/>
      <c r="M130" s="61"/>
      <c r="N130" s="61"/>
      <c r="O130" s="61"/>
      <c r="P130" s="61"/>
    </row>
    <row r="131" spans="1:16" ht="12.75">
      <c r="A131" s="61"/>
      <c r="B131" s="61"/>
      <c r="C131" s="61"/>
      <c r="D131" s="61"/>
      <c r="E131" s="61"/>
      <c r="F131" s="61"/>
      <c r="G131" s="61"/>
      <c r="H131" s="61"/>
      <c r="I131" s="61"/>
      <c r="J131" s="61"/>
      <c r="K131" s="61"/>
      <c r="L131" s="61"/>
      <c r="M131" s="61"/>
      <c r="N131" s="61"/>
      <c r="O131" s="61"/>
      <c r="P131" s="61"/>
    </row>
    <row r="132" spans="1:16" ht="12.75">
      <c r="A132" s="61"/>
      <c r="B132" s="61"/>
      <c r="C132" s="61"/>
      <c r="D132" s="61"/>
      <c r="E132" s="61"/>
      <c r="F132" s="61"/>
      <c r="G132" s="61"/>
      <c r="H132" s="61"/>
      <c r="I132" s="61"/>
      <c r="J132" s="61"/>
      <c r="K132" s="61"/>
      <c r="L132" s="61"/>
      <c r="M132" s="61"/>
      <c r="N132" s="61"/>
      <c r="O132" s="61"/>
      <c r="P132" s="61"/>
    </row>
    <row r="133" spans="1:16" ht="12.75">
      <c r="A133" s="61"/>
      <c r="B133" s="61"/>
      <c r="C133" s="61"/>
      <c r="D133" s="61"/>
      <c r="E133" s="61"/>
      <c r="F133" s="61"/>
      <c r="G133" s="61"/>
      <c r="H133" s="61"/>
      <c r="I133" s="61"/>
      <c r="J133" s="61"/>
      <c r="K133" s="61"/>
      <c r="L133" s="61"/>
      <c r="M133" s="61"/>
      <c r="N133" s="61"/>
      <c r="O133" s="61"/>
      <c r="P133" s="61"/>
    </row>
    <row r="134" spans="1:16" ht="12.75">
      <c r="A134" s="61"/>
      <c r="B134" s="61"/>
      <c r="C134" s="61"/>
      <c r="D134" s="61"/>
      <c r="E134" s="61"/>
      <c r="F134" s="61"/>
      <c r="G134" s="61"/>
      <c r="H134" s="61"/>
      <c r="I134" s="61"/>
      <c r="J134" s="61"/>
      <c r="K134" s="61"/>
      <c r="L134" s="61"/>
      <c r="M134" s="61"/>
      <c r="N134" s="61"/>
      <c r="O134" s="61"/>
      <c r="P134" s="61"/>
    </row>
    <row r="135" spans="1:16" ht="12.75">
      <c r="A135" s="61"/>
      <c r="B135" s="61"/>
      <c r="C135" s="61"/>
      <c r="D135" s="61"/>
      <c r="E135" s="61"/>
      <c r="F135" s="61"/>
      <c r="G135" s="61"/>
      <c r="H135" s="61"/>
      <c r="I135" s="61"/>
      <c r="J135" s="61"/>
      <c r="K135" s="61"/>
      <c r="L135" s="61"/>
      <c r="M135" s="61"/>
      <c r="N135" s="61"/>
      <c r="O135" s="61"/>
      <c r="P135" s="61"/>
    </row>
    <row r="136" spans="1:16" ht="12.75">
      <c r="A136" s="61"/>
      <c r="B136" s="61"/>
      <c r="C136" s="61"/>
      <c r="D136" s="61"/>
      <c r="E136" s="61"/>
      <c r="F136" s="61"/>
      <c r="G136" s="61"/>
      <c r="H136" s="61"/>
      <c r="I136" s="61"/>
      <c r="J136" s="61"/>
      <c r="K136" s="61"/>
      <c r="L136" s="61"/>
      <c r="M136" s="61"/>
      <c r="N136" s="61"/>
      <c r="O136" s="61"/>
      <c r="P136" s="61"/>
    </row>
    <row r="137" spans="1:16" ht="12.75">
      <c r="A137" s="61"/>
      <c r="B137" s="61"/>
      <c r="C137" s="61"/>
      <c r="D137" s="61"/>
      <c r="E137" s="61"/>
      <c r="F137" s="61"/>
      <c r="G137" s="61"/>
      <c r="H137" s="61"/>
      <c r="I137" s="61"/>
      <c r="J137" s="61"/>
      <c r="K137" s="61"/>
      <c r="L137" s="61"/>
      <c r="M137" s="61"/>
      <c r="N137" s="61"/>
      <c r="O137" s="61"/>
      <c r="P137" s="61"/>
    </row>
    <row r="138" spans="1:16" ht="12.75">
      <c r="A138" s="61"/>
      <c r="B138" s="61"/>
      <c r="C138" s="61"/>
      <c r="D138" s="61"/>
      <c r="E138" s="61"/>
      <c r="F138" s="61"/>
      <c r="G138" s="61"/>
      <c r="H138" s="61"/>
      <c r="I138" s="61"/>
      <c r="J138" s="61"/>
      <c r="K138" s="61"/>
      <c r="L138" s="61"/>
      <c r="M138" s="61"/>
      <c r="N138" s="61"/>
      <c r="O138" s="61"/>
      <c r="P138" s="61"/>
    </row>
    <row r="139" spans="1:16" ht="12.75">
      <c r="A139" s="61"/>
      <c r="B139" s="61"/>
      <c r="C139" s="61"/>
      <c r="D139" s="61"/>
      <c r="E139" s="61"/>
      <c r="F139" s="61"/>
      <c r="G139" s="61"/>
      <c r="H139" s="61"/>
      <c r="I139" s="61"/>
      <c r="J139" s="61"/>
      <c r="K139" s="61"/>
      <c r="L139" s="61"/>
      <c r="M139" s="61"/>
      <c r="N139" s="61"/>
      <c r="O139" s="61"/>
      <c r="P139" s="61"/>
    </row>
    <row r="140" spans="1:16" ht="12.75">
      <c r="A140" s="61"/>
      <c r="B140" s="61"/>
      <c r="C140" s="61"/>
      <c r="D140" s="61"/>
      <c r="E140" s="61"/>
      <c r="F140" s="61"/>
      <c r="G140" s="61"/>
      <c r="H140" s="61"/>
      <c r="I140" s="61"/>
      <c r="J140" s="61"/>
      <c r="K140" s="61"/>
      <c r="L140" s="61"/>
      <c r="M140" s="61"/>
      <c r="N140" s="61"/>
      <c r="O140" s="61"/>
      <c r="P140" s="61"/>
    </row>
    <row r="141" spans="1:16" ht="12.75">
      <c r="A141" s="61"/>
      <c r="B141" s="61"/>
      <c r="C141" s="61"/>
      <c r="D141" s="61"/>
      <c r="E141" s="61"/>
      <c r="F141" s="61"/>
      <c r="G141" s="61"/>
      <c r="H141" s="61"/>
      <c r="I141" s="61"/>
      <c r="J141" s="61"/>
      <c r="K141" s="61"/>
      <c r="L141" s="61"/>
      <c r="M141" s="61"/>
      <c r="N141" s="61"/>
      <c r="O141" s="61"/>
      <c r="P141" s="61"/>
    </row>
    <row r="142" spans="1:16" ht="12.75">
      <c r="A142" s="61"/>
      <c r="B142" s="61"/>
      <c r="C142" s="61"/>
      <c r="D142" s="61"/>
      <c r="E142" s="61"/>
      <c r="F142" s="61"/>
      <c r="G142" s="61"/>
      <c r="H142" s="61"/>
      <c r="I142" s="61"/>
      <c r="J142" s="61"/>
      <c r="K142" s="61"/>
      <c r="L142" s="61"/>
      <c r="M142" s="61"/>
      <c r="N142" s="61"/>
      <c r="O142" s="61"/>
      <c r="P142" s="61"/>
    </row>
    <row r="143" spans="1:16" ht="12.75">
      <c r="A143" s="61"/>
      <c r="B143" s="61"/>
      <c r="C143" s="61"/>
      <c r="D143" s="61"/>
      <c r="E143" s="61"/>
      <c r="F143" s="61"/>
      <c r="G143" s="61"/>
      <c r="H143" s="61"/>
      <c r="I143" s="61"/>
      <c r="J143" s="61"/>
      <c r="K143" s="61"/>
      <c r="L143" s="61"/>
      <c r="M143" s="61"/>
      <c r="N143" s="61"/>
      <c r="O143" s="61"/>
      <c r="P143" s="61"/>
    </row>
    <row r="144" spans="1:16" ht="12.75">
      <c r="A144" s="61"/>
      <c r="B144" s="61"/>
      <c r="C144" s="61"/>
      <c r="D144" s="61"/>
      <c r="E144" s="61"/>
      <c r="F144" s="61"/>
      <c r="G144" s="61"/>
      <c r="H144" s="61"/>
      <c r="I144" s="61"/>
      <c r="J144" s="61"/>
      <c r="K144" s="61"/>
      <c r="L144" s="61"/>
      <c r="M144" s="61"/>
      <c r="N144" s="61"/>
      <c r="O144" s="61"/>
      <c r="P144" s="61"/>
    </row>
    <row r="145" spans="1:16" ht="12.75">
      <c r="A145" s="61"/>
      <c r="B145" s="61"/>
      <c r="C145" s="61"/>
      <c r="D145" s="61"/>
      <c r="E145" s="61"/>
      <c r="F145" s="61"/>
      <c r="G145" s="61"/>
      <c r="H145" s="61"/>
      <c r="I145" s="61"/>
      <c r="J145" s="61"/>
      <c r="K145" s="61"/>
      <c r="L145" s="61"/>
      <c r="M145" s="61"/>
      <c r="N145" s="61"/>
      <c r="O145" s="61"/>
      <c r="P145" s="61"/>
    </row>
    <row r="146" spans="1:16" ht="12.75">
      <c r="A146" s="61"/>
      <c r="B146" s="61"/>
      <c r="C146" s="61"/>
      <c r="D146" s="61"/>
      <c r="E146" s="61"/>
      <c r="F146" s="61"/>
      <c r="G146" s="61"/>
      <c r="H146" s="61"/>
      <c r="I146" s="61"/>
      <c r="J146" s="61"/>
      <c r="K146" s="61"/>
      <c r="L146" s="61"/>
      <c r="M146" s="61"/>
      <c r="N146" s="61"/>
      <c r="O146" s="61"/>
      <c r="P146" s="61"/>
    </row>
    <row r="147" spans="1:16" ht="12.75">
      <c r="A147" s="61"/>
      <c r="B147" s="61"/>
      <c r="C147" s="61"/>
      <c r="D147" s="61"/>
      <c r="E147" s="61"/>
      <c r="F147" s="61"/>
      <c r="G147" s="61"/>
      <c r="H147" s="61"/>
      <c r="I147" s="61"/>
      <c r="J147" s="61"/>
      <c r="K147" s="61"/>
      <c r="L147" s="61"/>
      <c r="M147" s="61"/>
      <c r="N147" s="61"/>
      <c r="O147" s="61"/>
      <c r="P147" s="61"/>
    </row>
    <row r="148" spans="1:16" ht="12.75">
      <c r="A148" s="61"/>
      <c r="B148" s="61"/>
      <c r="C148" s="61"/>
      <c r="D148" s="61"/>
      <c r="E148" s="61"/>
      <c r="F148" s="61"/>
      <c r="G148" s="61"/>
      <c r="H148" s="61"/>
      <c r="I148" s="61"/>
      <c r="J148" s="61"/>
      <c r="K148" s="61"/>
      <c r="L148" s="61"/>
      <c r="M148" s="61"/>
      <c r="N148" s="61"/>
      <c r="O148" s="61"/>
      <c r="P148" s="61"/>
    </row>
    <row r="149" spans="1:16" ht="12.75">
      <c r="A149" s="61"/>
      <c r="B149" s="61"/>
      <c r="C149" s="61"/>
      <c r="D149" s="61"/>
      <c r="E149" s="61"/>
      <c r="F149" s="61"/>
      <c r="G149" s="61"/>
      <c r="H149" s="61"/>
      <c r="I149" s="61"/>
      <c r="J149" s="61"/>
      <c r="K149" s="61"/>
      <c r="L149" s="61"/>
      <c r="M149" s="61"/>
      <c r="N149" s="61"/>
      <c r="O149" s="61"/>
      <c r="P149" s="61"/>
    </row>
    <row r="150" spans="1:16" ht="12.75">
      <c r="A150" s="61"/>
      <c r="B150" s="61"/>
      <c r="C150" s="61"/>
      <c r="D150" s="61"/>
      <c r="E150" s="61"/>
      <c r="F150" s="61"/>
      <c r="G150" s="61"/>
      <c r="H150" s="61"/>
      <c r="I150" s="61"/>
      <c r="J150" s="61"/>
      <c r="K150" s="61"/>
      <c r="L150" s="61"/>
      <c r="M150" s="61"/>
      <c r="N150" s="61"/>
      <c r="O150" s="61"/>
      <c r="P150" s="61"/>
    </row>
    <row r="151" spans="1:16" ht="12.75">
      <c r="A151" s="61"/>
      <c r="B151" s="61"/>
      <c r="C151" s="61"/>
      <c r="D151" s="61"/>
      <c r="E151" s="61"/>
      <c r="F151" s="61"/>
      <c r="G151" s="61"/>
      <c r="H151" s="61"/>
      <c r="I151" s="61"/>
      <c r="J151" s="61"/>
      <c r="K151" s="61"/>
      <c r="L151" s="61"/>
      <c r="M151" s="61"/>
      <c r="N151" s="61"/>
      <c r="O151" s="61"/>
      <c r="P151" s="61"/>
    </row>
    <row r="152" spans="1:16" ht="12.75">
      <c r="A152" s="61"/>
      <c r="B152" s="61"/>
      <c r="C152" s="61"/>
      <c r="D152" s="61"/>
      <c r="E152" s="61"/>
      <c r="F152" s="61"/>
      <c r="G152" s="61"/>
      <c r="H152" s="61"/>
      <c r="I152" s="61"/>
      <c r="J152" s="61"/>
      <c r="K152" s="61"/>
      <c r="L152" s="61"/>
      <c r="M152" s="61"/>
      <c r="N152" s="61"/>
      <c r="O152" s="61"/>
      <c r="P152" s="61"/>
    </row>
    <row r="153" spans="1:16" ht="12.75">
      <c r="A153" s="61"/>
      <c r="B153" s="61"/>
      <c r="C153" s="61"/>
      <c r="D153" s="61"/>
      <c r="E153" s="61"/>
      <c r="F153" s="61"/>
      <c r="G153" s="61"/>
      <c r="H153" s="61"/>
      <c r="I153" s="61"/>
      <c r="J153" s="61"/>
      <c r="K153" s="61"/>
      <c r="L153" s="61"/>
      <c r="M153" s="61"/>
      <c r="N153" s="61"/>
      <c r="O153" s="61"/>
      <c r="P153" s="61"/>
    </row>
    <row r="154" spans="1:16" ht="12.75">
      <c r="A154" s="61"/>
      <c r="B154" s="61"/>
      <c r="C154" s="61"/>
      <c r="D154" s="61"/>
      <c r="E154" s="61"/>
      <c r="F154" s="61"/>
      <c r="G154" s="61"/>
      <c r="H154" s="61"/>
      <c r="I154" s="61"/>
      <c r="J154" s="61"/>
      <c r="K154" s="61"/>
      <c r="L154" s="61"/>
      <c r="M154" s="61"/>
      <c r="N154" s="61"/>
      <c r="O154" s="61"/>
      <c r="P154" s="61"/>
    </row>
    <row r="155" spans="1:16" ht="12.75">
      <c r="A155" s="61"/>
      <c r="B155" s="61"/>
      <c r="C155" s="61"/>
      <c r="D155" s="61"/>
      <c r="E155" s="61"/>
      <c r="F155" s="61"/>
      <c r="G155" s="61"/>
      <c r="H155" s="61"/>
      <c r="I155" s="61"/>
      <c r="J155" s="61"/>
      <c r="K155" s="61"/>
      <c r="L155" s="61"/>
      <c r="M155" s="61"/>
      <c r="N155" s="61"/>
      <c r="O155" s="61"/>
      <c r="P155" s="61"/>
    </row>
    <row r="156" spans="1:16" ht="12.75">
      <c r="A156" s="61"/>
      <c r="B156" s="61"/>
      <c r="C156" s="61"/>
      <c r="D156" s="61"/>
      <c r="E156" s="61"/>
      <c r="F156" s="61"/>
      <c r="G156" s="61"/>
      <c r="H156" s="61"/>
      <c r="I156" s="61"/>
      <c r="J156" s="61"/>
      <c r="K156" s="61"/>
      <c r="L156" s="61"/>
      <c r="M156" s="61"/>
      <c r="N156" s="61"/>
      <c r="O156" s="61"/>
      <c r="P156" s="61"/>
    </row>
    <row r="157" spans="1:16" ht="12.75">
      <c r="A157" s="61"/>
      <c r="B157" s="61"/>
      <c r="C157" s="61"/>
      <c r="D157" s="61"/>
      <c r="E157" s="61"/>
      <c r="F157" s="61"/>
      <c r="G157" s="61"/>
      <c r="H157" s="61"/>
      <c r="I157" s="61"/>
      <c r="J157" s="61"/>
      <c r="K157" s="61"/>
      <c r="L157" s="61"/>
      <c r="M157" s="61"/>
      <c r="N157" s="61"/>
      <c r="O157" s="61"/>
      <c r="P157" s="61"/>
    </row>
    <row r="158" spans="1:16" ht="12.75">
      <c r="A158" s="61"/>
      <c r="B158" s="61"/>
      <c r="C158" s="61"/>
      <c r="D158" s="61"/>
      <c r="E158" s="61"/>
      <c r="F158" s="61"/>
      <c r="G158" s="61"/>
      <c r="H158" s="61"/>
      <c r="I158" s="61"/>
      <c r="J158" s="61"/>
      <c r="K158" s="61"/>
      <c r="L158" s="61"/>
      <c r="M158" s="61"/>
      <c r="N158" s="61"/>
      <c r="O158" s="61"/>
      <c r="P158" s="61"/>
    </row>
    <row r="159" spans="1:16" ht="12.75">
      <c r="A159" s="61"/>
      <c r="B159" s="61"/>
      <c r="C159" s="61"/>
      <c r="D159" s="61"/>
      <c r="E159" s="61"/>
      <c r="F159" s="61"/>
      <c r="G159" s="61"/>
      <c r="H159" s="61"/>
      <c r="I159" s="61"/>
      <c r="J159" s="61"/>
      <c r="K159" s="61"/>
      <c r="L159" s="61"/>
      <c r="M159" s="61"/>
      <c r="N159" s="61"/>
      <c r="O159" s="61"/>
      <c r="P159" s="61"/>
    </row>
    <row r="160" spans="1:16" ht="12.75">
      <c r="A160" s="61"/>
      <c r="B160" s="61"/>
      <c r="C160" s="61"/>
      <c r="D160" s="61"/>
      <c r="E160" s="61"/>
      <c r="F160" s="61"/>
      <c r="G160" s="61"/>
      <c r="H160" s="61"/>
      <c r="I160" s="61"/>
      <c r="J160" s="61"/>
      <c r="K160" s="61"/>
      <c r="L160" s="61"/>
      <c r="M160" s="61"/>
      <c r="N160" s="61"/>
      <c r="O160" s="61"/>
      <c r="P160" s="61"/>
    </row>
    <row r="161" spans="1:16" ht="12.75">
      <c r="A161" s="61"/>
      <c r="B161" s="61"/>
      <c r="C161" s="61"/>
      <c r="D161" s="61"/>
      <c r="E161" s="61"/>
      <c r="F161" s="61"/>
      <c r="G161" s="61"/>
      <c r="H161" s="61"/>
      <c r="I161" s="61"/>
      <c r="J161" s="61"/>
      <c r="K161" s="61"/>
      <c r="L161" s="61"/>
      <c r="M161" s="61"/>
      <c r="N161" s="61"/>
      <c r="O161" s="61"/>
      <c r="P161" s="61"/>
    </row>
    <row r="162" spans="1:16" ht="12.75">
      <c r="A162" s="61"/>
      <c r="B162" s="61"/>
      <c r="C162" s="61"/>
      <c r="D162" s="61"/>
      <c r="E162" s="61"/>
      <c r="F162" s="61"/>
      <c r="G162" s="61"/>
      <c r="H162" s="61"/>
      <c r="I162" s="61"/>
      <c r="J162" s="61"/>
      <c r="K162" s="61"/>
      <c r="L162" s="61"/>
      <c r="M162" s="61"/>
      <c r="N162" s="61"/>
      <c r="O162" s="61"/>
      <c r="P162" s="61"/>
    </row>
    <row r="163" spans="1:16" ht="12.75">
      <c r="A163" s="61"/>
      <c r="B163" s="61"/>
      <c r="C163" s="61"/>
      <c r="D163" s="61"/>
      <c r="E163" s="61"/>
      <c r="F163" s="61"/>
      <c r="G163" s="61"/>
      <c r="H163" s="61"/>
      <c r="I163" s="61"/>
      <c r="J163" s="61"/>
      <c r="K163" s="61"/>
      <c r="L163" s="61"/>
      <c r="M163" s="61"/>
      <c r="N163" s="61"/>
      <c r="O163" s="61"/>
      <c r="P163" s="61"/>
    </row>
    <row r="164" spans="1:16" ht="12.75">
      <c r="A164" s="61"/>
      <c r="B164" s="61"/>
      <c r="C164" s="61"/>
      <c r="D164" s="61"/>
      <c r="E164" s="61"/>
      <c r="F164" s="61"/>
      <c r="G164" s="61"/>
      <c r="H164" s="61"/>
      <c r="I164" s="61"/>
      <c r="J164" s="61"/>
      <c r="K164" s="61"/>
      <c r="L164" s="61"/>
      <c r="M164" s="61"/>
      <c r="N164" s="61"/>
      <c r="O164" s="61"/>
      <c r="P164" s="61"/>
    </row>
    <row r="165" spans="1:16" ht="12.75">
      <c r="A165" s="61"/>
      <c r="B165" s="61"/>
      <c r="C165" s="61"/>
      <c r="D165" s="61"/>
      <c r="E165" s="61"/>
      <c r="F165" s="61"/>
      <c r="G165" s="61"/>
      <c r="H165" s="61"/>
      <c r="I165" s="61"/>
      <c r="J165" s="61"/>
      <c r="K165" s="61"/>
      <c r="L165" s="61"/>
      <c r="M165" s="61"/>
      <c r="N165" s="61"/>
      <c r="O165" s="61"/>
      <c r="P165" s="61"/>
    </row>
    <row r="166" spans="1:16" ht="12.75">
      <c r="A166" s="61"/>
      <c r="B166" s="61"/>
      <c r="C166" s="61"/>
      <c r="D166" s="61"/>
      <c r="E166" s="61"/>
      <c r="F166" s="61"/>
      <c r="G166" s="61"/>
      <c r="H166" s="61"/>
      <c r="I166" s="61"/>
      <c r="J166" s="61"/>
      <c r="K166" s="61"/>
      <c r="L166" s="61"/>
      <c r="M166" s="61"/>
      <c r="N166" s="61"/>
      <c r="O166" s="61"/>
      <c r="P166" s="61"/>
    </row>
    <row r="167" spans="1:16" ht="12.75">
      <c r="A167" s="61"/>
      <c r="B167" s="61"/>
      <c r="C167" s="61"/>
      <c r="D167" s="61"/>
      <c r="E167" s="61"/>
      <c r="F167" s="61"/>
      <c r="G167" s="61"/>
      <c r="H167" s="61"/>
      <c r="I167" s="61"/>
      <c r="J167" s="61"/>
      <c r="K167" s="61"/>
      <c r="L167" s="61"/>
      <c r="M167" s="61"/>
      <c r="N167" s="61"/>
      <c r="O167" s="61"/>
      <c r="P167" s="61"/>
    </row>
    <row r="168" spans="1:16" ht="12.75">
      <c r="A168" s="61"/>
      <c r="B168" s="61"/>
      <c r="C168" s="61"/>
      <c r="D168" s="61"/>
      <c r="E168" s="61"/>
      <c r="F168" s="61"/>
      <c r="G168" s="61"/>
      <c r="H168" s="61"/>
      <c r="I168" s="61"/>
      <c r="J168" s="61"/>
      <c r="K168" s="61"/>
      <c r="L168" s="61"/>
      <c r="M168" s="61"/>
      <c r="N168" s="61"/>
      <c r="O168" s="61"/>
      <c r="P168" s="61"/>
    </row>
    <row r="169" spans="1:16" ht="12.75">
      <c r="A169" s="61"/>
      <c r="B169" s="61"/>
      <c r="C169" s="61"/>
      <c r="D169" s="61"/>
      <c r="E169" s="61"/>
      <c r="F169" s="61"/>
      <c r="G169" s="61"/>
      <c r="H169" s="61"/>
      <c r="I169" s="61"/>
      <c r="J169" s="61"/>
      <c r="K169" s="61"/>
      <c r="L169" s="61"/>
      <c r="M169" s="61"/>
      <c r="N169" s="61"/>
      <c r="O169" s="61"/>
      <c r="P169" s="61"/>
    </row>
    <row r="170" spans="1:16" ht="12.75">
      <c r="A170" s="61"/>
      <c r="B170" s="61"/>
      <c r="C170" s="61"/>
      <c r="D170" s="61"/>
      <c r="E170" s="61"/>
      <c r="F170" s="61"/>
      <c r="G170" s="61"/>
      <c r="H170" s="61"/>
      <c r="I170" s="61"/>
      <c r="J170" s="61"/>
      <c r="K170" s="61"/>
      <c r="L170" s="61"/>
      <c r="M170" s="61"/>
      <c r="N170" s="61"/>
      <c r="O170" s="61"/>
      <c r="P170" s="61"/>
    </row>
    <row r="171" spans="1:16" ht="12.75">
      <c r="A171" s="61"/>
      <c r="B171" s="61"/>
      <c r="C171" s="61"/>
      <c r="D171" s="61"/>
      <c r="E171" s="61"/>
      <c r="F171" s="61"/>
      <c r="G171" s="61"/>
      <c r="H171" s="61"/>
      <c r="I171" s="61"/>
      <c r="J171" s="61"/>
      <c r="K171" s="61"/>
      <c r="L171" s="61"/>
      <c r="M171" s="61"/>
      <c r="N171" s="61"/>
      <c r="O171" s="61"/>
      <c r="P171" s="61"/>
    </row>
    <row r="172" spans="1:16" ht="12.75">
      <c r="A172" s="61"/>
      <c r="B172" s="61"/>
      <c r="C172" s="61"/>
      <c r="D172" s="61"/>
      <c r="E172" s="61"/>
      <c r="F172" s="61"/>
      <c r="G172" s="61"/>
      <c r="H172" s="61"/>
      <c r="I172" s="61"/>
      <c r="J172" s="61"/>
      <c r="K172" s="61"/>
      <c r="L172" s="61"/>
      <c r="M172" s="61"/>
      <c r="N172" s="61"/>
      <c r="O172" s="61"/>
      <c r="P172" s="61"/>
    </row>
    <row r="173" spans="1:16" ht="12.75">
      <c r="A173" s="61"/>
      <c r="B173" s="61"/>
      <c r="C173" s="61"/>
      <c r="D173" s="61"/>
      <c r="E173" s="61"/>
      <c r="F173" s="61"/>
      <c r="G173" s="61"/>
      <c r="H173" s="61"/>
      <c r="I173" s="61"/>
      <c r="J173" s="61"/>
      <c r="K173" s="61"/>
      <c r="L173" s="61"/>
      <c r="M173" s="61"/>
      <c r="N173" s="61"/>
      <c r="O173" s="61"/>
      <c r="P173" s="61"/>
    </row>
    <row r="174" spans="1:16" ht="12.75">
      <c r="A174" s="61"/>
      <c r="B174" s="61"/>
      <c r="C174" s="61"/>
      <c r="D174" s="61"/>
      <c r="E174" s="61"/>
      <c r="F174" s="61"/>
      <c r="G174" s="61"/>
      <c r="H174" s="61"/>
      <c r="I174" s="61"/>
      <c r="J174" s="61"/>
      <c r="K174" s="61"/>
      <c r="L174" s="61"/>
      <c r="M174" s="61"/>
      <c r="N174" s="61"/>
      <c r="O174" s="61"/>
      <c r="P174" s="61"/>
    </row>
    <row r="175" spans="1:16" ht="12.75">
      <c r="A175" s="61"/>
      <c r="B175" s="61"/>
      <c r="C175" s="61"/>
      <c r="D175" s="61"/>
      <c r="E175" s="61"/>
      <c r="F175" s="61"/>
      <c r="G175" s="61"/>
      <c r="H175" s="61"/>
      <c r="I175" s="61"/>
      <c r="J175" s="61"/>
      <c r="K175" s="61"/>
      <c r="L175" s="61"/>
      <c r="M175" s="61"/>
      <c r="N175" s="61"/>
      <c r="O175" s="61"/>
      <c r="P175" s="61"/>
    </row>
    <row r="176" spans="1:16" ht="12.75">
      <c r="A176" s="61"/>
      <c r="B176" s="61"/>
      <c r="C176" s="61"/>
      <c r="D176" s="61"/>
      <c r="E176" s="61"/>
      <c r="F176" s="61"/>
      <c r="G176" s="61"/>
      <c r="H176" s="61"/>
      <c r="I176" s="61"/>
      <c r="J176" s="61"/>
      <c r="K176" s="61"/>
      <c r="L176" s="61"/>
      <c r="M176" s="61"/>
      <c r="N176" s="61"/>
      <c r="O176" s="61"/>
      <c r="P176" s="61"/>
    </row>
    <row r="177" spans="1:16" ht="12.75">
      <c r="A177" s="61"/>
      <c r="B177" s="61"/>
      <c r="C177" s="61"/>
      <c r="D177" s="61"/>
      <c r="E177" s="61"/>
      <c r="F177" s="61"/>
      <c r="G177" s="61"/>
      <c r="H177" s="61"/>
      <c r="I177" s="61"/>
      <c r="J177" s="61"/>
      <c r="K177" s="61"/>
      <c r="L177" s="61"/>
      <c r="M177" s="61"/>
      <c r="N177" s="61"/>
      <c r="O177" s="61"/>
      <c r="P177" s="61"/>
    </row>
    <row r="178" spans="1:16" ht="12.75">
      <c r="A178" s="61"/>
      <c r="B178" s="61"/>
      <c r="C178" s="61"/>
      <c r="D178" s="61"/>
      <c r="E178" s="61"/>
      <c r="F178" s="61"/>
      <c r="G178" s="61"/>
      <c r="H178" s="61"/>
      <c r="I178" s="61"/>
      <c r="J178" s="61"/>
      <c r="K178" s="61"/>
      <c r="L178" s="61"/>
      <c r="M178" s="61"/>
      <c r="N178" s="61"/>
      <c r="O178" s="61"/>
      <c r="P178" s="61"/>
    </row>
    <row r="179" spans="1:16" ht="12.75">
      <c r="A179" s="61"/>
      <c r="B179" s="61"/>
      <c r="C179" s="61"/>
      <c r="D179" s="61"/>
      <c r="E179" s="61"/>
      <c r="F179" s="61"/>
      <c r="G179" s="61"/>
      <c r="H179" s="61"/>
      <c r="I179" s="61"/>
      <c r="J179" s="61"/>
      <c r="K179" s="61"/>
      <c r="L179" s="61"/>
      <c r="M179" s="61"/>
      <c r="N179" s="61"/>
      <c r="O179" s="61"/>
      <c r="P179" s="61"/>
    </row>
    <row r="180" spans="1:16" ht="12.75">
      <c r="A180" s="61"/>
      <c r="B180" s="61"/>
      <c r="C180" s="61"/>
      <c r="D180" s="61"/>
      <c r="E180" s="61"/>
      <c r="F180" s="61"/>
      <c r="G180" s="61"/>
      <c r="H180" s="61"/>
      <c r="I180" s="61"/>
      <c r="J180" s="61"/>
      <c r="K180" s="61"/>
      <c r="L180" s="61"/>
      <c r="M180" s="61"/>
      <c r="N180" s="61"/>
      <c r="O180" s="61"/>
      <c r="P180" s="61"/>
    </row>
    <row r="181" spans="1:16" ht="12.75">
      <c r="A181" s="61"/>
      <c r="B181" s="61"/>
      <c r="C181" s="61"/>
      <c r="D181" s="61"/>
      <c r="E181" s="61"/>
      <c r="F181" s="61"/>
      <c r="G181" s="61"/>
      <c r="H181" s="61"/>
      <c r="I181" s="61"/>
      <c r="J181" s="61"/>
      <c r="K181" s="61"/>
      <c r="L181" s="61"/>
      <c r="M181" s="61"/>
      <c r="N181" s="61"/>
      <c r="O181" s="61"/>
      <c r="P181" s="61"/>
    </row>
    <row r="182" spans="1:16" ht="12.75">
      <c r="A182" s="61"/>
      <c r="B182" s="61"/>
      <c r="C182" s="61"/>
      <c r="D182" s="61"/>
      <c r="E182" s="61"/>
      <c r="F182" s="61"/>
      <c r="G182" s="61"/>
      <c r="H182" s="61"/>
      <c r="I182" s="61"/>
      <c r="J182" s="61"/>
      <c r="K182" s="61"/>
      <c r="L182" s="61"/>
      <c r="M182" s="61"/>
      <c r="N182" s="61"/>
      <c r="O182" s="61"/>
      <c r="P182" s="61"/>
    </row>
    <row r="183" spans="1:16" ht="12.75">
      <c r="A183" s="61"/>
      <c r="B183" s="61"/>
      <c r="C183" s="61"/>
      <c r="D183" s="61"/>
      <c r="E183" s="61"/>
      <c r="F183" s="61"/>
      <c r="G183" s="61"/>
      <c r="H183" s="61"/>
      <c r="I183" s="61"/>
      <c r="J183" s="61"/>
      <c r="K183" s="61"/>
      <c r="L183" s="61"/>
      <c r="M183" s="61"/>
      <c r="N183" s="61"/>
      <c r="O183" s="61"/>
      <c r="P183" s="61"/>
    </row>
    <row r="184" spans="1:16" ht="12.75">
      <c r="A184" s="61"/>
      <c r="B184" s="61"/>
      <c r="C184" s="61"/>
      <c r="D184" s="61"/>
      <c r="E184" s="61"/>
      <c r="F184" s="61"/>
      <c r="G184" s="61"/>
      <c r="H184" s="61"/>
      <c r="I184" s="61"/>
      <c r="J184" s="61"/>
      <c r="K184" s="61"/>
      <c r="L184" s="61"/>
      <c r="M184" s="61"/>
      <c r="N184" s="61"/>
      <c r="O184" s="61"/>
      <c r="P184" s="61"/>
    </row>
    <row r="185" spans="1:16" ht="12.75">
      <c r="A185" s="61"/>
      <c r="B185" s="61"/>
      <c r="C185" s="61"/>
      <c r="D185" s="61"/>
      <c r="E185" s="61"/>
      <c r="F185" s="61"/>
      <c r="G185" s="61"/>
      <c r="H185" s="61"/>
      <c r="I185" s="61"/>
      <c r="J185" s="61"/>
      <c r="K185" s="61"/>
      <c r="L185" s="61"/>
      <c r="M185" s="61"/>
      <c r="N185" s="61"/>
      <c r="O185" s="61"/>
      <c r="P185" s="61"/>
    </row>
    <row r="186" spans="1:16" ht="12.75">
      <c r="A186" s="61"/>
      <c r="B186" s="61"/>
      <c r="C186" s="61"/>
      <c r="D186" s="61"/>
      <c r="E186" s="61"/>
      <c r="F186" s="61"/>
      <c r="G186" s="61"/>
      <c r="H186" s="61"/>
      <c r="I186" s="61"/>
      <c r="J186" s="61"/>
      <c r="K186" s="61"/>
      <c r="L186" s="61"/>
      <c r="M186" s="61"/>
      <c r="N186" s="61"/>
      <c r="O186" s="61"/>
      <c r="P186" s="61"/>
    </row>
    <row r="187" spans="1:16" ht="12.75">
      <c r="A187" s="61"/>
      <c r="B187" s="61"/>
      <c r="C187" s="61"/>
      <c r="D187" s="61"/>
      <c r="E187" s="61"/>
      <c r="F187" s="61"/>
      <c r="G187" s="61"/>
      <c r="H187" s="61"/>
      <c r="I187" s="61"/>
      <c r="J187" s="61"/>
      <c r="K187" s="61"/>
      <c r="L187" s="61"/>
      <c r="M187" s="61"/>
      <c r="N187" s="61"/>
      <c r="O187" s="61"/>
      <c r="P187" s="61"/>
    </row>
    <row r="188" spans="1:16" ht="12.75">
      <c r="A188" s="61"/>
      <c r="B188" s="61"/>
      <c r="C188" s="61"/>
      <c r="D188" s="61"/>
      <c r="E188" s="61"/>
      <c r="F188" s="61"/>
      <c r="G188" s="61"/>
      <c r="H188" s="61"/>
      <c r="I188" s="61"/>
      <c r="J188" s="61"/>
      <c r="K188" s="61"/>
      <c r="L188" s="61"/>
      <c r="M188" s="61"/>
      <c r="N188" s="61"/>
      <c r="O188" s="61"/>
      <c r="P188" s="61"/>
    </row>
    <row r="189" spans="1:16" ht="12.75">
      <c r="A189" s="61"/>
      <c r="B189" s="61"/>
      <c r="C189" s="61"/>
      <c r="D189" s="61"/>
      <c r="E189" s="61"/>
      <c r="F189" s="61"/>
      <c r="G189" s="61"/>
      <c r="H189" s="61"/>
      <c r="I189" s="61"/>
      <c r="J189" s="61"/>
      <c r="K189" s="61"/>
      <c r="L189" s="61"/>
      <c r="M189" s="61"/>
      <c r="N189" s="61"/>
      <c r="O189" s="61"/>
      <c r="P189" s="61"/>
    </row>
    <row r="190" spans="1:16" ht="12.75">
      <c r="A190" s="61"/>
      <c r="B190" s="61"/>
      <c r="C190" s="61"/>
      <c r="D190" s="61"/>
      <c r="E190" s="61"/>
      <c r="F190" s="61"/>
      <c r="G190" s="61"/>
      <c r="H190" s="61"/>
      <c r="I190" s="61"/>
      <c r="J190" s="61"/>
      <c r="K190" s="61"/>
      <c r="L190" s="61"/>
      <c r="M190" s="61"/>
      <c r="N190" s="61"/>
      <c r="O190" s="61"/>
      <c r="P190" s="61"/>
    </row>
    <row r="191" spans="1:16" ht="12.75">
      <c r="A191" s="61"/>
      <c r="B191" s="61"/>
      <c r="C191" s="61"/>
      <c r="D191" s="61"/>
      <c r="E191" s="61"/>
      <c r="F191" s="61"/>
      <c r="G191" s="61"/>
      <c r="H191" s="61"/>
      <c r="I191" s="61"/>
      <c r="J191" s="61"/>
      <c r="K191" s="61"/>
      <c r="L191" s="61"/>
      <c r="M191" s="61"/>
      <c r="N191" s="61"/>
      <c r="O191" s="61"/>
      <c r="P191" s="61"/>
    </row>
    <row r="192" spans="1:16" ht="12.75">
      <c r="A192" s="61"/>
      <c r="B192" s="61"/>
      <c r="C192" s="61"/>
      <c r="D192" s="61"/>
      <c r="E192" s="61"/>
      <c r="F192" s="61"/>
      <c r="G192" s="61"/>
      <c r="H192" s="61"/>
      <c r="I192" s="61"/>
      <c r="J192" s="61"/>
      <c r="K192" s="61"/>
      <c r="L192" s="61"/>
      <c r="M192" s="61"/>
      <c r="N192" s="61"/>
      <c r="O192" s="61"/>
      <c r="P192" s="61"/>
    </row>
    <row r="193" spans="1:16" ht="12.75">
      <c r="A193" s="61"/>
      <c r="B193" s="61"/>
      <c r="C193" s="61"/>
      <c r="D193" s="61"/>
      <c r="E193" s="61"/>
      <c r="F193" s="61"/>
      <c r="G193" s="61"/>
      <c r="H193" s="61"/>
      <c r="I193" s="61"/>
      <c r="J193" s="61"/>
      <c r="K193" s="61"/>
      <c r="L193" s="61"/>
      <c r="M193" s="61"/>
      <c r="N193" s="61"/>
      <c r="O193" s="61"/>
      <c r="P193" s="61"/>
    </row>
    <row r="194" spans="1:16" ht="12.75">
      <c r="A194" s="61"/>
      <c r="B194" s="61"/>
      <c r="C194" s="61"/>
      <c r="D194" s="61"/>
      <c r="E194" s="61"/>
      <c r="F194" s="61"/>
      <c r="G194" s="61"/>
      <c r="H194" s="61"/>
      <c r="I194" s="61"/>
      <c r="J194" s="61"/>
      <c r="K194" s="61"/>
      <c r="L194" s="61"/>
      <c r="M194" s="61"/>
      <c r="N194" s="61"/>
      <c r="O194" s="61"/>
      <c r="P194" s="61"/>
    </row>
    <row r="195" spans="1:16" ht="12.75">
      <c r="A195" s="61"/>
      <c r="B195" s="61"/>
      <c r="C195" s="61"/>
      <c r="D195" s="61"/>
      <c r="E195" s="61"/>
      <c r="F195" s="61"/>
      <c r="G195" s="61"/>
      <c r="H195" s="61"/>
      <c r="I195" s="61"/>
      <c r="J195" s="61"/>
      <c r="K195" s="61"/>
      <c r="L195" s="61"/>
      <c r="M195" s="61"/>
      <c r="N195" s="61"/>
      <c r="O195" s="61"/>
      <c r="P195" s="61"/>
    </row>
    <row r="196" spans="1:16" ht="12.75">
      <c r="A196" s="61"/>
      <c r="B196" s="61"/>
      <c r="C196" s="61"/>
      <c r="D196" s="61"/>
      <c r="E196" s="61"/>
      <c r="F196" s="61"/>
      <c r="G196" s="61"/>
      <c r="H196" s="61"/>
      <c r="I196" s="61"/>
      <c r="J196" s="61"/>
      <c r="K196" s="61"/>
      <c r="L196" s="61"/>
      <c r="M196" s="61"/>
      <c r="N196" s="61"/>
      <c r="O196" s="61"/>
      <c r="P196" s="61"/>
    </row>
    <row r="197" spans="1:16" ht="12.75">
      <c r="A197" s="61"/>
      <c r="B197" s="61"/>
      <c r="C197" s="61"/>
      <c r="D197" s="61"/>
      <c r="E197" s="61"/>
      <c r="F197" s="61"/>
      <c r="G197" s="61"/>
      <c r="H197" s="61"/>
      <c r="I197" s="61"/>
      <c r="J197" s="61"/>
      <c r="K197" s="61"/>
      <c r="L197" s="61"/>
      <c r="M197" s="61"/>
      <c r="N197" s="61"/>
      <c r="O197" s="61"/>
      <c r="P197" s="61"/>
    </row>
    <row r="198" spans="1:16" ht="12.75">
      <c r="A198" s="61"/>
      <c r="B198" s="61"/>
      <c r="C198" s="61"/>
      <c r="D198" s="61"/>
      <c r="E198" s="61"/>
      <c r="F198" s="61"/>
      <c r="G198" s="61"/>
      <c r="H198" s="61"/>
      <c r="I198" s="61"/>
      <c r="J198" s="61"/>
      <c r="K198" s="61"/>
      <c r="L198" s="61"/>
      <c r="M198" s="61"/>
      <c r="N198" s="61"/>
      <c r="O198" s="61"/>
      <c r="P198" s="61"/>
    </row>
    <row r="199" spans="1:16" ht="12.75">
      <c r="A199" s="61"/>
      <c r="B199" s="61"/>
      <c r="C199" s="61"/>
      <c r="D199" s="61"/>
      <c r="E199" s="61"/>
      <c r="F199" s="61"/>
      <c r="G199" s="61"/>
      <c r="H199" s="61"/>
      <c r="I199" s="61"/>
      <c r="J199" s="61"/>
      <c r="K199" s="61"/>
      <c r="L199" s="61"/>
      <c r="M199" s="61"/>
      <c r="N199" s="61"/>
      <c r="O199" s="61"/>
      <c r="P199" s="61"/>
    </row>
    <row r="200" spans="1:16" ht="12.75">
      <c r="A200" s="61"/>
      <c r="B200" s="61"/>
      <c r="C200" s="61"/>
      <c r="D200" s="61"/>
      <c r="E200" s="61"/>
      <c r="F200" s="61"/>
      <c r="G200" s="61"/>
      <c r="H200" s="61"/>
      <c r="I200" s="61"/>
      <c r="J200" s="61"/>
      <c r="K200" s="61"/>
      <c r="L200" s="61"/>
      <c r="M200" s="61"/>
      <c r="N200" s="61"/>
      <c r="O200" s="61"/>
      <c r="P200" s="61"/>
    </row>
    <row r="201" spans="1:16" ht="12.75">
      <c r="A201" s="61"/>
      <c r="B201" s="61"/>
      <c r="C201" s="61"/>
      <c r="D201" s="61"/>
      <c r="E201" s="61"/>
      <c r="F201" s="61"/>
      <c r="G201" s="61"/>
      <c r="H201" s="61"/>
      <c r="I201" s="61"/>
      <c r="J201" s="61"/>
      <c r="K201" s="61"/>
      <c r="L201" s="61"/>
      <c r="M201" s="61"/>
      <c r="N201" s="61"/>
      <c r="O201" s="61"/>
      <c r="P201" s="61"/>
    </row>
    <row r="202" spans="1:16" ht="12.75">
      <c r="A202" s="61"/>
      <c r="B202" s="61"/>
      <c r="C202" s="61"/>
      <c r="D202" s="61"/>
      <c r="E202" s="61"/>
      <c r="F202" s="61"/>
      <c r="G202" s="61"/>
      <c r="H202" s="61"/>
      <c r="I202" s="61"/>
      <c r="J202" s="61"/>
      <c r="K202" s="61"/>
      <c r="L202" s="61"/>
      <c r="M202" s="61"/>
      <c r="N202" s="61"/>
      <c r="O202" s="61"/>
      <c r="P202" s="61"/>
    </row>
    <row r="203" spans="1:16" ht="12.75">
      <c r="A203" s="61"/>
      <c r="B203" s="61"/>
      <c r="C203" s="61"/>
      <c r="D203" s="61"/>
      <c r="E203" s="61"/>
      <c r="F203" s="61"/>
      <c r="G203" s="61"/>
      <c r="H203" s="61"/>
      <c r="I203" s="61"/>
      <c r="J203" s="61"/>
      <c r="K203" s="61"/>
      <c r="L203" s="61"/>
      <c r="M203" s="61"/>
      <c r="N203" s="61"/>
      <c r="O203" s="61"/>
      <c r="P203" s="61"/>
    </row>
    <row r="204" spans="1:16" ht="12.75">
      <c r="A204" s="61"/>
      <c r="B204" s="61"/>
      <c r="C204" s="61"/>
      <c r="D204" s="61"/>
      <c r="E204" s="61"/>
      <c r="F204" s="61"/>
      <c r="G204" s="61"/>
      <c r="H204" s="61"/>
      <c r="I204" s="61"/>
      <c r="J204" s="61"/>
      <c r="K204" s="61"/>
      <c r="L204" s="61"/>
      <c r="M204" s="61"/>
      <c r="N204" s="61"/>
      <c r="O204" s="61"/>
      <c r="P204" s="61"/>
    </row>
    <row r="205" spans="1:16" ht="12.75">
      <c r="A205" s="61"/>
      <c r="B205" s="61"/>
      <c r="C205" s="61"/>
      <c r="D205" s="61"/>
      <c r="E205" s="61"/>
      <c r="F205" s="61"/>
      <c r="G205" s="61"/>
      <c r="H205" s="61"/>
      <c r="I205" s="61"/>
      <c r="J205" s="61"/>
      <c r="K205" s="61"/>
      <c r="L205" s="61"/>
      <c r="M205" s="61"/>
      <c r="N205" s="61"/>
      <c r="O205" s="61"/>
      <c r="P205" s="61"/>
    </row>
    <row r="206" spans="1:16" ht="12.75">
      <c r="A206" s="61"/>
      <c r="B206" s="61"/>
      <c r="C206" s="61"/>
      <c r="D206" s="61"/>
      <c r="E206" s="61"/>
      <c r="F206" s="61"/>
      <c r="G206" s="61"/>
      <c r="H206" s="61"/>
      <c r="I206" s="61"/>
      <c r="J206" s="61"/>
      <c r="K206" s="61"/>
      <c r="L206" s="61"/>
      <c r="M206" s="61"/>
      <c r="N206" s="61"/>
      <c r="O206" s="61"/>
      <c r="P206" s="61"/>
    </row>
    <row r="207" spans="1:16" ht="12.75">
      <c r="A207" s="61"/>
      <c r="B207" s="61"/>
      <c r="C207" s="61"/>
      <c r="D207" s="61"/>
      <c r="E207" s="61"/>
      <c r="F207" s="61"/>
      <c r="G207" s="61"/>
      <c r="H207" s="61"/>
      <c r="I207" s="61"/>
      <c r="J207" s="61"/>
      <c r="K207" s="61"/>
      <c r="L207" s="61"/>
      <c r="M207" s="61"/>
      <c r="N207" s="61"/>
      <c r="O207" s="61"/>
      <c r="P207" s="61"/>
    </row>
    <row r="208" spans="1:16" ht="12.75">
      <c r="A208" s="61"/>
      <c r="B208" s="61"/>
      <c r="C208" s="61"/>
      <c r="D208" s="61"/>
      <c r="E208" s="61"/>
      <c r="F208" s="61"/>
      <c r="G208" s="61"/>
      <c r="H208" s="61"/>
      <c r="I208" s="61"/>
      <c r="J208" s="61"/>
      <c r="K208" s="61"/>
      <c r="L208" s="61"/>
      <c r="M208" s="61"/>
      <c r="N208" s="61"/>
      <c r="O208" s="61"/>
      <c r="P208" s="61"/>
    </row>
    <row r="209" spans="1:16" ht="12.75">
      <c r="A209" s="61"/>
      <c r="B209" s="61"/>
      <c r="C209" s="61"/>
      <c r="D209" s="61"/>
      <c r="E209" s="61"/>
      <c r="F209" s="61"/>
      <c r="G209" s="61"/>
      <c r="H209" s="61"/>
      <c r="I209" s="61"/>
      <c r="J209" s="61"/>
      <c r="K209" s="61"/>
      <c r="L209" s="61"/>
      <c r="M209" s="61"/>
      <c r="N209" s="61"/>
      <c r="O209" s="61"/>
      <c r="P209" s="61"/>
    </row>
    <row r="210" spans="1:16" ht="12.75">
      <c r="A210" s="61"/>
      <c r="B210" s="61"/>
      <c r="C210" s="61"/>
      <c r="D210" s="61"/>
      <c r="E210" s="61"/>
      <c r="F210" s="61"/>
      <c r="G210" s="61"/>
      <c r="H210" s="61"/>
      <c r="I210" s="61"/>
      <c r="J210" s="61"/>
      <c r="K210" s="61"/>
      <c r="L210" s="61"/>
      <c r="M210" s="61"/>
      <c r="N210" s="61"/>
      <c r="O210" s="61"/>
      <c r="P210" s="61"/>
    </row>
    <row r="211" spans="1:16" ht="12.75">
      <c r="A211" s="61"/>
      <c r="B211" s="61"/>
      <c r="C211" s="61"/>
      <c r="D211" s="61"/>
      <c r="E211" s="61"/>
      <c r="F211" s="61"/>
      <c r="G211" s="61"/>
      <c r="H211" s="61"/>
      <c r="I211" s="61"/>
      <c r="J211" s="61"/>
      <c r="K211" s="61"/>
      <c r="L211" s="61"/>
      <c r="M211" s="61"/>
      <c r="N211" s="61"/>
      <c r="O211" s="61"/>
      <c r="P211" s="61"/>
    </row>
    <row r="212" spans="1:16" ht="12.75">
      <c r="A212" s="61"/>
      <c r="B212" s="61"/>
      <c r="C212" s="61"/>
      <c r="D212" s="61"/>
      <c r="E212" s="61"/>
      <c r="F212" s="61"/>
      <c r="G212" s="61"/>
      <c r="H212" s="61"/>
      <c r="I212" s="61"/>
      <c r="J212" s="61"/>
      <c r="K212" s="61"/>
      <c r="L212" s="61"/>
      <c r="M212" s="61"/>
      <c r="N212" s="61"/>
      <c r="O212" s="61"/>
      <c r="P212" s="61"/>
    </row>
    <row r="213" spans="1:16" ht="12.75">
      <c r="A213" s="61"/>
      <c r="B213" s="61"/>
      <c r="C213" s="61"/>
      <c r="D213" s="61"/>
      <c r="E213" s="61"/>
      <c r="F213" s="61"/>
      <c r="G213" s="61"/>
      <c r="H213" s="61"/>
      <c r="I213" s="61"/>
      <c r="J213" s="61"/>
      <c r="K213" s="61"/>
      <c r="L213" s="61"/>
      <c r="M213" s="61"/>
      <c r="N213" s="61"/>
      <c r="O213" s="61"/>
      <c r="P213" s="61"/>
    </row>
    <row r="214" spans="1:16" ht="12.75">
      <c r="A214" s="61"/>
      <c r="B214" s="61"/>
      <c r="C214" s="61"/>
      <c r="D214" s="61"/>
      <c r="E214" s="61"/>
      <c r="F214" s="61"/>
      <c r="G214" s="61"/>
      <c r="H214" s="61"/>
      <c r="I214" s="61"/>
      <c r="J214" s="61"/>
      <c r="K214" s="61"/>
      <c r="L214" s="61"/>
      <c r="M214" s="61"/>
      <c r="N214" s="61"/>
      <c r="O214" s="61"/>
      <c r="P214" s="61"/>
    </row>
    <row r="215" spans="1:16" ht="12.75">
      <c r="A215" s="61"/>
      <c r="B215" s="61"/>
      <c r="C215" s="61"/>
      <c r="D215" s="61"/>
      <c r="E215" s="61"/>
      <c r="F215" s="61"/>
      <c r="G215" s="61"/>
      <c r="H215" s="61"/>
      <c r="I215" s="61"/>
      <c r="J215" s="61"/>
      <c r="K215" s="61"/>
      <c r="L215" s="61"/>
      <c r="M215" s="61"/>
      <c r="N215" s="61"/>
      <c r="O215" s="61"/>
      <c r="P215" s="61"/>
    </row>
    <row r="216" spans="1:16" ht="12.75">
      <c r="A216" s="61"/>
      <c r="B216" s="61"/>
      <c r="C216" s="61"/>
      <c r="D216" s="61"/>
      <c r="E216" s="61"/>
      <c r="F216" s="61"/>
      <c r="G216" s="61"/>
      <c r="H216" s="61"/>
      <c r="I216" s="61"/>
      <c r="J216" s="61"/>
      <c r="K216" s="61"/>
      <c r="L216" s="61"/>
      <c r="M216" s="61"/>
      <c r="N216" s="61"/>
      <c r="O216" s="61"/>
      <c r="P216" s="61"/>
    </row>
    <row r="217" spans="1:16" ht="12.75">
      <c r="A217" s="61"/>
      <c r="B217" s="61"/>
      <c r="C217" s="61"/>
      <c r="D217" s="61"/>
      <c r="E217" s="61"/>
      <c r="F217" s="61"/>
      <c r="G217" s="61"/>
      <c r="H217" s="61"/>
      <c r="I217" s="61"/>
      <c r="J217" s="61"/>
      <c r="K217" s="61"/>
      <c r="L217" s="61"/>
      <c r="M217" s="61"/>
      <c r="N217" s="61"/>
      <c r="O217" s="61"/>
      <c r="P217" s="61"/>
    </row>
    <row r="218" spans="1:16" ht="12.75">
      <c r="A218" s="61"/>
      <c r="B218" s="61"/>
      <c r="C218" s="61"/>
      <c r="D218" s="61"/>
      <c r="E218" s="61"/>
      <c r="F218" s="61"/>
      <c r="G218" s="61"/>
      <c r="H218" s="61"/>
      <c r="I218" s="61"/>
      <c r="J218" s="61"/>
      <c r="K218" s="61"/>
      <c r="L218" s="61"/>
      <c r="M218" s="61"/>
      <c r="N218" s="61"/>
      <c r="O218" s="61"/>
      <c r="P218" s="61"/>
    </row>
    <row r="219" spans="1:16" ht="12.75">
      <c r="A219" s="61"/>
      <c r="B219" s="61"/>
      <c r="C219" s="61"/>
      <c r="D219" s="61"/>
      <c r="E219" s="61"/>
      <c r="F219" s="61"/>
      <c r="G219" s="61"/>
      <c r="H219" s="61"/>
      <c r="I219" s="61"/>
      <c r="J219" s="61"/>
      <c r="K219" s="61"/>
      <c r="L219" s="61"/>
      <c r="M219" s="61"/>
      <c r="N219" s="61"/>
      <c r="O219" s="61"/>
      <c r="P219" s="61"/>
    </row>
    <row r="220" spans="1:16" ht="12.75">
      <c r="A220" s="61"/>
      <c r="B220" s="61"/>
      <c r="C220" s="61"/>
      <c r="D220" s="61"/>
      <c r="E220" s="61"/>
      <c r="F220" s="61"/>
      <c r="G220" s="61"/>
      <c r="H220" s="61"/>
      <c r="I220" s="61"/>
      <c r="J220" s="61"/>
      <c r="K220" s="61"/>
      <c r="L220" s="61"/>
      <c r="M220" s="61"/>
      <c r="N220" s="61"/>
      <c r="O220" s="61"/>
      <c r="P220" s="61"/>
    </row>
    <row r="221" spans="1:16" ht="12.75">
      <c r="A221" s="61"/>
      <c r="B221" s="61"/>
      <c r="C221" s="61"/>
      <c r="D221" s="61"/>
      <c r="E221" s="61"/>
      <c r="F221" s="61"/>
      <c r="G221" s="61"/>
      <c r="H221" s="61"/>
      <c r="I221" s="61"/>
      <c r="J221" s="61"/>
      <c r="K221" s="61"/>
      <c r="L221" s="61"/>
      <c r="M221" s="61"/>
      <c r="N221" s="61"/>
      <c r="O221" s="61"/>
      <c r="P221" s="61"/>
    </row>
    <row r="222" spans="1:16" ht="12.75">
      <c r="A222" s="61"/>
      <c r="B222" s="61"/>
      <c r="C222" s="61"/>
      <c r="D222" s="61"/>
      <c r="E222" s="61"/>
      <c r="F222" s="61"/>
      <c r="G222" s="61"/>
      <c r="H222" s="61"/>
      <c r="I222" s="61"/>
      <c r="J222" s="61"/>
      <c r="K222" s="61"/>
      <c r="L222" s="61"/>
      <c r="M222" s="61"/>
      <c r="N222" s="61"/>
      <c r="O222" s="61"/>
      <c r="P222" s="61"/>
    </row>
    <row r="223" spans="1:16" ht="12.75">
      <c r="A223" s="61"/>
      <c r="B223" s="61"/>
      <c r="C223" s="61"/>
      <c r="D223" s="61"/>
      <c r="E223" s="61"/>
      <c r="F223" s="61"/>
      <c r="G223" s="61"/>
      <c r="H223" s="61"/>
      <c r="I223" s="61"/>
      <c r="J223" s="61"/>
      <c r="K223" s="61"/>
      <c r="L223" s="61"/>
      <c r="M223" s="61"/>
      <c r="N223" s="61"/>
      <c r="O223" s="61"/>
      <c r="P223" s="61"/>
    </row>
    <row r="224" spans="1:16" ht="12.75">
      <c r="A224" s="61"/>
      <c r="B224" s="61"/>
      <c r="C224" s="61"/>
      <c r="D224" s="61"/>
      <c r="E224" s="61"/>
      <c r="F224" s="61"/>
      <c r="G224" s="61"/>
      <c r="H224" s="61"/>
      <c r="I224" s="61"/>
      <c r="J224" s="61"/>
      <c r="K224" s="61"/>
      <c r="L224" s="61"/>
      <c r="M224" s="61"/>
      <c r="N224" s="61"/>
      <c r="O224" s="61"/>
      <c r="P224" s="61"/>
    </row>
    <row r="225" spans="1:16" ht="12.75">
      <c r="A225" s="61"/>
      <c r="B225" s="61"/>
      <c r="C225" s="61"/>
      <c r="D225" s="61"/>
      <c r="E225" s="61"/>
      <c r="F225" s="61"/>
      <c r="G225" s="61"/>
      <c r="H225" s="61"/>
      <c r="I225" s="61"/>
      <c r="J225" s="61"/>
      <c r="K225" s="61"/>
      <c r="L225" s="61"/>
      <c r="M225" s="61"/>
      <c r="N225" s="61"/>
      <c r="O225" s="61"/>
      <c r="P225" s="61"/>
    </row>
    <row r="226" spans="1:16" ht="12.75">
      <c r="A226" s="61"/>
      <c r="B226" s="61"/>
      <c r="C226" s="61"/>
      <c r="D226" s="61"/>
      <c r="E226" s="61"/>
      <c r="F226" s="61"/>
      <c r="G226" s="61"/>
      <c r="H226" s="61"/>
      <c r="I226" s="61"/>
      <c r="J226" s="61"/>
      <c r="K226" s="61"/>
      <c r="L226" s="61"/>
      <c r="M226" s="61"/>
      <c r="N226" s="61"/>
      <c r="O226" s="61"/>
      <c r="P226" s="61"/>
    </row>
    <row r="227" spans="1:16" ht="12.75">
      <c r="A227" s="61"/>
      <c r="B227" s="61"/>
      <c r="C227" s="61"/>
      <c r="D227" s="61"/>
      <c r="E227" s="61"/>
      <c r="F227" s="61"/>
      <c r="G227" s="61"/>
      <c r="H227" s="61"/>
      <c r="I227" s="61"/>
      <c r="J227" s="61"/>
      <c r="K227" s="61"/>
      <c r="L227" s="61"/>
      <c r="M227" s="61"/>
      <c r="N227" s="61"/>
      <c r="O227" s="61"/>
      <c r="P227" s="61"/>
    </row>
    <row r="228" spans="1:16" ht="12.75">
      <c r="A228" s="61"/>
      <c r="B228" s="61"/>
      <c r="C228" s="61"/>
      <c r="D228" s="61"/>
      <c r="E228" s="61"/>
      <c r="F228" s="61"/>
      <c r="G228" s="61"/>
      <c r="H228" s="61"/>
      <c r="I228" s="61"/>
      <c r="J228" s="61"/>
      <c r="K228" s="61"/>
      <c r="L228" s="61"/>
      <c r="M228" s="61"/>
      <c r="N228" s="61"/>
      <c r="O228" s="61"/>
      <c r="P228" s="61"/>
    </row>
    <row r="229" spans="1:16" ht="12.75">
      <c r="A229" s="61"/>
      <c r="B229" s="61"/>
      <c r="C229" s="61"/>
      <c r="D229" s="61"/>
      <c r="E229" s="61"/>
      <c r="F229" s="61"/>
      <c r="G229" s="61"/>
      <c r="H229" s="61"/>
      <c r="I229" s="61"/>
      <c r="J229" s="61"/>
      <c r="K229" s="61"/>
      <c r="L229" s="61"/>
      <c r="M229" s="61"/>
      <c r="N229" s="61"/>
      <c r="O229" s="61"/>
      <c r="P229" s="61"/>
    </row>
    <row r="230" spans="1:16" ht="12.75">
      <c r="A230" s="61"/>
      <c r="B230" s="61"/>
      <c r="C230" s="61"/>
      <c r="D230" s="61"/>
      <c r="E230" s="61"/>
      <c r="F230" s="61"/>
      <c r="G230" s="61"/>
      <c r="H230" s="61"/>
      <c r="I230" s="61"/>
      <c r="J230" s="61"/>
      <c r="K230" s="61"/>
      <c r="L230" s="61"/>
      <c r="M230" s="61"/>
      <c r="N230" s="61"/>
      <c r="O230" s="61"/>
      <c r="P230" s="61"/>
    </row>
    <row r="231" spans="1:16" ht="12.75">
      <c r="A231" s="61"/>
      <c r="B231" s="61"/>
      <c r="C231" s="61"/>
      <c r="D231" s="61"/>
      <c r="E231" s="61"/>
      <c r="F231" s="61"/>
      <c r="G231" s="61"/>
      <c r="H231" s="61"/>
      <c r="I231" s="61"/>
      <c r="J231" s="61"/>
      <c r="K231" s="61"/>
      <c r="L231" s="61"/>
      <c r="M231" s="61"/>
      <c r="N231" s="61"/>
      <c r="O231" s="61"/>
      <c r="P231" s="61"/>
    </row>
    <row r="232" spans="1:16" ht="12.75">
      <c r="A232" s="61"/>
      <c r="B232" s="61"/>
      <c r="C232" s="61"/>
      <c r="D232" s="61"/>
      <c r="E232" s="61"/>
      <c r="F232" s="61"/>
      <c r="G232" s="61"/>
      <c r="H232" s="61"/>
      <c r="I232" s="61"/>
      <c r="J232" s="61"/>
      <c r="K232" s="61"/>
      <c r="L232" s="61"/>
      <c r="M232" s="61"/>
      <c r="N232" s="61"/>
      <c r="O232" s="61"/>
      <c r="P232" s="61"/>
    </row>
    <row r="233" spans="1:16" ht="12.75">
      <c r="A233" s="61"/>
      <c r="B233" s="61"/>
      <c r="C233" s="61"/>
      <c r="D233" s="61"/>
      <c r="E233" s="61"/>
      <c r="F233" s="61"/>
      <c r="G233" s="61"/>
      <c r="H233" s="61"/>
      <c r="I233" s="61"/>
      <c r="J233" s="61"/>
      <c r="K233" s="61"/>
      <c r="L233" s="61"/>
      <c r="M233" s="61"/>
      <c r="N233" s="61"/>
      <c r="O233" s="61"/>
      <c r="P233" s="61"/>
    </row>
    <row r="234" spans="1:16" ht="12.75">
      <c r="A234" s="61"/>
      <c r="B234" s="61"/>
      <c r="C234" s="61"/>
      <c r="D234" s="61"/>
      <c r="E234" s="61"/>
      <c r="F234" s="61"/>
      <c r="G234" s="61"/>
      <c r="H234" s="61"/>
      <c r="I234" s="61"/>
      <c r="J234" s="61"/>
      <c r="K234" s="61"/>
      <c r="L234" s="61"/>
      <c r="M234" s="61"/>
      <c r="N234" s="61"/>
      <c r="O234" s="61"/>
      <c r="P234" s="61"/>
    </row>
    <row r="235" spans="1:16" ht="12.75">
      <c r="A235" s="61"/>
      <c r="B235" s="61"/>
      <c r="C235" s="61"/>
      <c r="D235" s="61"/>
      <c r="E235" s="61"/>
      <c r="F235" s="61"/>
      <c r="G235" s="61"/>
      <c r="H235" s="61"/>
      <c r="I235" s="61"/>
      <c r="J235" s="61"/>
      <c r="K235" s="61"/>
      <c r="L235" s="61"/>
      <c r="M235" s="61"/>
      <c r="N235" s="61"/>
      <c r="O235" s="61"/>
      <c r="P235" s="61"/>
    </row>
    <row r="236" spans="1:16" ht="12.75">
      <c r="A236" s="61"/>
      <c r="B236" s="61"/>
      <c r="C236" s="61"/>
      <c r="D236" s="61"/>
      <c r="E236" s="61"/>
      <c r="F236" s="61"/>
      <c r="G236" s="61"/>
      <c r="H236" s="61"/>
      <c r="I236" s="61"/>
      <c r="J236" s="61"/>
      <c r="K236" s="61"/>
      <c r="L236" s="61"/>
      <c r="M236" s="61"/>
      <c r="N236" s="61"/>
      <c r="O236" s="61"/>
      <c r="P236" s="61"/>
    </row>
    <row r="237" spans="1:16" ht="12.75">
      <c r="A237" s="61"/>
      <c r="B237" s="61"/>
      <c r="C237" s="61"/>
      <c r="D237" s="61"/>
      <c r="E237" s="61"/>
      <c r="F237" s="61"/>
      <c r="G237" s="61"/>
      <c r="H237" s="61"/>
      <c r="I237" s="61"/>
      <c r="J237" s="61"/>
      <c r="K237" s="61"/>
      <c r="L237" s="61"/>
      <c r="M237" s="61"/>
      <c r="N237" s="61"/>
      <c r="O237" s="61"/>
      <c r="P237" s="61"/>
    </row>
    <row r="238" spans="1:16" ht="12.75">
      <c r="A238" s="61"/>
      <c r="B238" s="61"/>
      <c r="C238" s="61"/>
      <c r="D238" s="61"/>
      <c r="E238" s="61"/>
      <c r="F238" s="61"/>
      <c r="G238" s="61"/>
      <c r="H238" s="61"/>
      <c r="I238" s="61"/>
      <c r="J238" s="61"/>
      <c r="K238" s="61"/>
      <c r="L238" s="61"/>
      <c r="M238" s="61"/>
      <c r="N238" s="61"/>
      <c r="O238" s="61"/>
      <c r="P238" s="61"/>
    </row>
    <row r="239" spans="1:16" ht="12.75">
      <c r="A239" s="61"/>
      <c r="B239" s="61"/>
      <c r="C239" s="61"/>
      <c r="D239" s="61"/>
      <c r="E239" s="61"/>
      <c r="F239" s="61"/>
      <c r="G239" s="61"/>
      <c r="H239" s="61"/>
      <c r="I239" s="61"/>
      <c r="J239" s="61"/>
      <c r="K239" s="61"/>
      <c r="L239" s="61"/>
      <c r="M239" s="61"/>
      <c r="N239" s="61"/>
      <c r="O239" s="61"/>
      <c r="P239" s="61"/>
    </row>
    <row r="240" spans="1:16" ht="12.75">
      <c r="A240" s="61"/>
      <c r="B240" s="61"/>
      <c r="C240" s="61"/>
      <c r="D240" s="61"/>
      <c r="E240" s="61"/>
      <c r="F240" s="61"/>
      <c r="G240" s="61"/>
      <c r="H240" s="61"/>
      <c r="I240" s="61"/>
      <c r="J240" s="61"/>
      <c r="K240" s="61"/>
      <c r="L240" s="61"/>
      <c r="M240" s="61"/>
      <c r="N240" s="61"/>
      <c r="O240" s="61"/>
      <c r="P240" s="61"/>
    </row>
    <row r="241" spans="1:16" ht="12.75">
      <c r="A241" s="61"/>
      <c r="B241" s="61"/>
      <c r="C241" s="61"/>
      <c r="D241" s="61"/>
      <c r="E241" s="61"/>
      <c r="F241" s="61"/>
      <c r="G241" s="61"/>
      <c r="H241" s="61"/>
      <c r="I241" s="61"/>
      <c r="J241" s="61"/>
      <c r="K241" s="61"/>
      <c r="L241" s="61"/>
      <c r="M241" s="61"/>
      <c r="N241" s="61"/>
      <c r="O241" s="61"/>
      <c r="P241" s="61"/>
    </row>
    <row r="242" spans="1:16" ht="12.75">
      <c r="A242" s="61"/>
      <c r="B242" s="61"/>
      <c r="C242" s="61"/>
      <c r="D242" s="61"/>
      <c r="E242" s="61"/>
      <c r="F242" s="61"/>
      <c r="G242" s="61"/>
      <c r="H242" s="61"/>
      <c r="I242" s="61"/>
      <c r="J242" s="61"/>
      <c r="K242" s="61"/>
      <c r="L242" s="61"/>
      <c r="M242" s="61"/>
      <c r="N242" s="61"/>
      <c r="O242" s="61"/>
      <c r="P242" s="61"/>
    </row>
    <row r="243" spans="1:16" ht="12.75">
      <c r="A243" s="61"/>
      <c r="B243" s="61"/>
      <c r="C243" s="61"/>
      <c r="D243" s="61"/>
      <c r="E243" s="61"/>
      <c r="F243" s="61"/>
      <c r="G243" s="61"/>
      <c r="H243" s="61"/>
      <c r="I243" s="61"/>
      <c r="J243" s="61"/>
      <c r="K243" s="61"/>
      <c r="L243" s="61"/>
      <c r="M243" s="61"/>
      <c r="N243" s="61"/>
      <c r="O243" s="61"/>
      <c r="P243" s="61"/>
    </row>
    <row r="244" spans="1:16" ht="12.75">
      <c r="A244" s="61"/>
      <c r="B244" s="61"/>
      <c r="C244" s="61"/>
      <c r="D244" s="61"/>
      <c r="E244" s="61"/>
      <c r="F244" s="61"/>
      <c r="G244" s="61"/>
      <c r="H244" s="61"/>
      <c r="I244" s="61"/>
      <c r="J244" s="61"/>
      <c r="K244" s="61"/>
      <c r="L244" s="61"/>
      <c r="M244" s="61"/>
      <c r="N244" s="61"/>
      <c r="O244" s="61"/>
      <c r="P244" s="61"/>
    </row>
    <row r="245" spans="1:16" ht="12.75">
      <c r="A245" s="61"/>
      <c r="B245" s="61"/>
      <c r="C245" s="61"/>
      <c r="D245" s="61"/>
      <c r="E245" s="61"/>
      <c r="F245" s="61"/>
      <c r="G245" s="61"/>
      <c r="H245" s="61"/>
      <c r="I245" s="61"/>
      <c r="J245" s="61"/>
      <c r="K245" s="61"/>
      <c r="L245" s="61"/>
      <c r="M245" s="61"/>
      <c r="N245" s="61"/>
      <c r="O245" s="61"/>
      <c r="P245" s="61"/>
    </row>
    <row r="246" spans="1:16" ht="12.75">
      <c r="A246" s="61"/>
      <c r="B246" s="61"/>
      <c r="C246" s="61"/>
      <c r="D246" s="61"/>
      <c r="E246" s="61"/>
      <c r="F246" s="61"/>
      <c r="G246" s="61"/>
      <c r="H246" s="61"/>
      <c r="I246" s="61"/>
      <c r="J246" s="61"/>
      <c r="K246" s="61"/>
      <c r="L246" s="61"/>
      <c r="M246" s="61"/>
      <c r="N246" s="61"/>
      <c r="O246" s="61"/>
      <c r="P246" s="61"/>
    </row>
    <row r="247" spans="1:16" ht="12.75">
      <c r="A247" s="61"/>
      <c r="B247" s="61"/>
      <c r="C247" s="61"/>
      <c r="D247" s="61"/>
      <c r="E247" s="61"/>
      <c r="F247" s="61"/>
      <c r="G247" s="61"/>
      <c r="H247" s="61"/>
      <c r="I247" s="61"/>
      <c r="J247" s="61"/>
      <c r="K247" s="61"/>
      <c r="L247" s="61"/>
      <c r="M247" s="61"/>
      <c r="N247" s="61"/>
      <c r="O247" s="61"/>
      <c r="P247" s="61"/>
    </row>
    <row r="248" spans="1:16" ht="12.75">
      <c r="A248" s="61"/>
      <c r="B248" s="61"/>
      <c r="C248" s="61"/>
      <c r="D248" s="61"/>
      <c r="E248" s="61"/>
      <c r="F248" s="61"/>
      <c r="G248" s="61"/>
      <c r="H248" s="61"/>
      <c r="I248" s="61"/>
      <c r="J248" s="61"/>
      <c r="K248" s="61"/>
      <c r="L248" s="61"/>
      <c r="M248" s="61"/>
      <c r="N248" s="61"/>
      <c r="O248" s="61"/>
      <c r="P248" s="61"/>
    </row>
    <row r="249" spans="1:16" ht="12.75">
      <c r="A249" s="61"/>
      <c r="B249" s="61"/>
      <c r="C249" s="61"/>
      <c r="D249" s="61"/>
      <c r="E249" s="61"/>
      <c r="F249" s="61"/>
      <c r="G249" s="61"/>
      <c r="H249" s="61"/>
      <c r="I249" s="61"/>
      <c r="J249" s="61"/>
      <c r="K249" s="61"/>
      <c r="L249" s="61"/>
      <c r="M249" s="61"/>
      <c r="N249" s="61"/>
      <c r="O249" s="61"/>
      <c r="P249" s="61"/>
    </row>
    <row r="250" spans="1:16" ht="12.75">
      <c r="A250" s="61"/>
      <c r="B250" s="61"/>
      <c r="C250" s="61"/>
      <c r="D250" s="61"/>
      <c r="E250" s="61"/>
      <c r="F250" s="61"/>
      <c r="G250" s="61"/>
      <c r="H250" s="61"/>
      <c r="I250" s="61"/>
      <c r="J250" s="61"/>
      <c r="K250" s="61"/>
      <c r="L250" s="61"/>
      <c r="M250" s="61"/>
      <c r="N250" s="61"/>
      <c r="O250" s="61"/>
      <c r="P250" s="61"/>
    </row>
    <row r="251" spans="1:16" ht="12.75">
      <c r="A251" s="61"/>
      <c r="B251" s="61"/>
      <c r="C251" s="61"/>
      <c r="D251" s="61"/>
      <c r="E251" s="61"/>
      <c r="F251" s="61"/>
      <c r="G251" s="61"/>
      <c r="H251" s="61"/>
      <c r="I251" s="61"/>
      <c r="J251" s="61"/>
      <c r="K251" s="61"/>
      <c r="L251" s="61"/>
      <c r="M251" s="61"/>
      <c r="N251" s="61"/>
      <c r="O251" s="61"/>
      <c r="P251" s="61"/>
    </row>
    <row r="252" spans="1:16" ht="12.75">
      <c r="A252" s="61"/>
      <c r="B252" s="61"/>
      <c r="C252" s="61"/>
      <c r="D252" s="61"/>
      <c r="E252" s="61"/>
      <c r="F252" s="61"/>
      <c r="G252" s="61"/>
      <c r="H252" s="61"/>
      <c r="I252" s="61"/>
      <c r="J252" s="61"/>
      <c r="K252" s="61"/>
      <c r="L252" s="61"/>
      <c r="M252" s="61"/>
      <c r="N252" s="61"/>
      <c r="O252" s="61"/>
      <c r="P252" s="61"/>
    </row>
    <row r="253" spans="1:16" ht="12.75">
      <c r="A253" s="61"/>
      <c r="B253" s="61"/>
      <c r="C253" s="61"/>
      <c r="D253" s="61"/>
      <c r="E253" s="61"/>
      <c r="F253" s="61"/>
      <c r="G253" s="61"/>
      <c r="H253" s="61"/>
      <c r="I253" s="61"/>
      <c r="J253" s="61"/>
      <c r="K253" s="61"/>
      <c r="L253" s="61"/>
      <c r="M253" s="61"/>
      <c r="N253" s="61"/>
      <c r="O253" s="61"/>
      <c r="P253" s="61"/>
    </row>
    <row r="254" spans="1:16" ht="12.75">
      <c r="A254" s="61"/>
      <c r="B254" s="61"/>
      <c r="C254" s="61"/>
      <c r="D254" s="61"/>
      <c r="E254" s="61"/>
      <c r="F254" s="61"/>
      <c r="G254" s="61"/>
      <c r="H254" s="61"/>
      <c r="I254" s="61"/>
      <c r="J254" s="61"/>
      <c r="K254" s="61"/>
      <c r="L254" s="61"/>
      <c r="M254" s="61"/>
      <c r="N254" s="61"/>
      <c r="O254" s="61"/>
      <c r="P254" s="61"/>
    </row>
    <row r="255" spans="1:16" ht="12.75">
      <c r="A255" s="61"/>
      <c r="B255" s="61"/>
      <c r="C255" s="61"/>
      <c r="D255" s="61"/>
      <c r="E255" s="61"/>
      <c r="F255" s="61"/>
      <c r="G255" s="61"/>
      <c r="H255" s="61"/>
      <c r="I255" s="61"/>
      <c r="J255" s="61"/>
      <c r="K255" s="61"/>
      <c r="L255" s="61"/>
      <c r="M255" s="61"/>
      <c r="N255" s="61"/>
      <c r="O255" s="61"/>
      <c r="P255" s="61"/>
    </row>
    <row r="256" spans="1:16" ht="12.75">
      <c r="A256" s="61"/>
      <c r="B256" s="61"/>
      <c r="C256" s="61"/>
      <c r="D256" s="61"/>
      <c r="E256" s="61"/>
      <c r="F256" s="61"/>
      <c r="G256" s="61"/>
      <c r="H256" s="61"/>
      <c r="I256" s="61"/>
      <c r="J256" s="61"/>
      <c r="K256" s="61"/>
      <c r="L256" s="61"/>
      <c r="M256" s="61"/>
      <c r="N256" s="61"/>
      <c r="O256" s="61"/>
      <c r="P256" s="61"/>
    </row>
    <row r="257" spans="1:16" ht="12.75">
      <c r="A257" s="61"/>
      <c r="B257" s="61"/>
      <c r="C257" s="61"/>
      <c r="D257" s="61"/>
      <c r="E257" s="61"/>
      <c r="F257" s="61"/>
      <c r="G257" s="61"/>
      <c r="H257" s="61"/>
      <c r="I257" s="61"/>
      <c r="J257" s="61"/>
      <c r="K257" s="61"/>
      <c r="L257" s="61"/>
      <c r="M257" s="61"/>
      <c r="N257" s="61"/>
      <c r="O257" s="61"/>
      <c r="P257" s="61"/>
    </row>
    <row r="258" spans="1:16" ht="12.75">
      <c r="A258" s="61"/>
      <c r="B258" s="61"/>
      <c r="C258" s="61"/>
      <c r="D258" s="61"/>
      <c r="E258" s="61"/>
      <c r="F258" s="61"/>
      <c r="G258" s="61"/>
      <c r="H258" s="61"/>
      <c r="I258" s="61"/>
      <c r="J258" s="61"/>
      <c r="K258" s="61"/>
      <c r="L258" s="61"/>
      <c r="M258" s="61"/>
      <c r="N258" s="61"/>
      <c r="O258" s="61"/>
      <c r="P258" s="61"/>
    </row>
    <row r="259" spans="1:16" ht="12.75">
      <c r="A259" s="61"/>
      <c r="B259" s="61"/>
      <c r="C259" s="61"/>
      <c r="D259" s="61"/>
      <c r="E259" s="61"/>
      <c r="F259" s="61"/>
      <c r="G259" s="61"/>
      <c r="H259" s="61"/>
      <c r="I259" s="61"/>
      <c r="J259" s="61"/>
      <c r="K259" s="61"/>
      <c r="L259" s="61"/>
      <c r="M259" s="61"/>
      <c r="N259" s="61"/>
      <c r="O259" s="61"/>
      <c r="P259" s="61"/>
    </row>
    <row r="260" spans="1:16" ht="12.75">
      <c r="A260" s="61"/>
      <c r="B260" s="61"/>
      <c r="C260" s="61"/>
      <c r="D260" s="61"/>
      <c r="E260" s="61"/>
      <c r="F260" s="61"/>
      <c r="G260" s="61"/>
      <c r="H260" s="61"/>
      <c r="I260" s="61"/>
      <c r="J260" s="61"/>
      <c r="K260" s="61"/>
      <c r="L260" s="61"/>
      <c r="M260" s="61"/>
      <c r="N260" s="61"/>
      <c r="O260" s="61"/>
      <c r="P260" s="61"/>
    </row>
    <row r="261" spans="1:16" ht="12.75">
      <c r="A261" s="61"/>
      <c r="B261" s="61"/>
      <c r="C261" s="61"/>
      <c r="D261" s="61"/>
      <c r="E261" s="61"/>
      <c r="F261" s="61"/>
      <c r="G261" s="61"/>
      <c r="H261" s="61"/>
      <c r="I261" s="61"/>
      <c r="J261" s="61"/>
      <c r="K261" s="61"/>
      <c r="L261" s="61"/>
      <c r="M261" s="61"/>
      <c r="N261" s="61"/>
      <c r="O261" s="61"/>
      <c r="P261" s="61"/>
    </row>
    <row r="262" spans="1:16" ht="12.75">
      <c r="A262" s="61"/>
      <c r="B262" s="61"/>
      <c r="C262" s="61"/>
      <c r="D262" s="61"/>
      <c r="E262" s="61"/>
      <c r="F262" s="61"/>
      <c r="G262" s="61"/>
      <c r="H262" s="61"/>
      <c r="I262" s="61"/>
      <c r="J262" s="61"/>
      <c r="K262" s="61"/>
      <c r="L262" s="61"/>
      <c r="M262" s="61"/>
      <c r="N262" s="61"/>
      <c r="O262" s="61"/>
      <c r="P262" s="61"/>
    </row>
    <row r="263" spans="1:16" ht="12.75">
      <c r="A263" s="61"/>
      <c r="B263" s="61"/>
      <c r="C263" s="61"/>
      <c r="D263" s="61"/>
      <c r="E263" s="61"/>
      <c r="F263" s="61"/>
      <c r="G263" s="61"/>
      <c r="H263" s="61"/>
      <c r="I263" s="61"/>
      <c r="J263" s="61"/>
      <c r="K263" s="61"/>
      <c r="L263" s="61"/>
      <c r="M263" s="61"/>
      <c r="N263" s="61"/>
      <c r="O263" s="61"/>
      <c r="P263" s="61"/>
    </row>
    <row r="264" spans="1:16" ht="12.75">
      <c r="A264" s="61"/>
      <c r="B264" s="61"/>
      <c r="C264" s="61"/>
      <c r="D264" s="61"/>
      <c r="E264" s="61"/>
      <c r="F264" s="61"/>
      <c r="G264" s="61"/>
      <c r="H264" s="61"/>
      <c r="I264" s="61"/>
      <c r="J264" s="61"/>
      <c r="K264" s="61"/>
      <c r="L264" s="61"/>
      <c r="M264" s="61"/>
      <c r="N264" s="61"/>
      <c r="O264" s="61"/>
      <c r="P264" s="61"/>
    </row>
    <row r="265" spans="1:16" ht="12.75">
      <c r="A265" s="61"/>
      <c r="B265" s="61"/>
      <c r="C265" s="61"/>
      <c r="D265" s="61"/>
      <c r="E265" s="61"/>
      <c r="F265" s="61"/>
      <c r="G265" s="61"/>
      <c r="H265" s="61"/>
      <c r="I265" s="61"/>
      <c r="J265" s="61"/>
      <c r="K265" s="61"/>
      <c r="L265" s="61"/>
      <c r="M265" s="61"/>
      <c r="N265" s="61"/>
      <c r="O265" s="61"/>
      <c r="P265" s="61"/>
    </row>
    <row r="266" spans="1:16" ht="12.75">
      <c r="A266" s="61"/>
      <c r="B266" s="61"/>
      <c r="C266" s="61"/>
      <c r="D266" s="61"/>
      <c r="E266" s="61"/>
      <c r="F266" s="61"/>
      <c r="G266" s="61"/>
      <c r="H266" s="61"/>
      <c r="I266" s="61"/>
      <c r="J266" s="61"/>
      <c r="K266" s="61"/>
      <c r="L266" s="61"/>
      <c r="M266" s="61"/>
      <c r="N266" s="61"/>
      <c r="O266" s="61"/>
      <c r="P266" s="61"/>
    </row>
    <row r="267" spans="1:16" ht="12.75">
      <c r="A267" s="61"/>
      <c r="B267" s="61"/>
      <c r="C267" s="61"/>
      <c r="D267" s="61"/>
      <c r="E267" s="61"/>
      <c r="F267" s="61"/>
      <c r="G267" s="61"/>
      <c r="H267" s="61"/>
      <c r="I267" s="61"/>
      <c r="J267" s="61"/>
      <c r="K267" s="61"/>
      <c r="L267" s="61"/>
      <c r="M267" s="61"/>
      <c r="N267" s="61"/>
      <c r="O267" s="61"/>
      <c r="P267" s="61"/>
    </row>
    <row r="268" spans="1:16" ht="12.75">
      <c r="A268" s="61"/>
      <c r="B268" s="61"/>
      <c r="C268" s="61"/>
      <c r="D268" s="61"/>
      <c r="E268" s="61"/>
      <c r="F268" s="61"/>
      <c r="G268" s="61"/>
      <c r="H268" s="61"/>
      <c r="I268" s="61"/>
      <c r="J268" s="61"/>
      <c r="K268" s="61"/>
      <c r="L268" s="61"/>
      <c r="M268" s="61"/>
      <c r="N268" s="61"/>
      <c r="O268" s="61"/>
      <c r="P268" s="61"/>
    </row>
    <row r="269" spans="1:16" ht="12.75">
      <c r="A269" s="61"/>
      <c r="B269" s="61"/>
      <c r="C269" s="61"/>
      <c r="D269" s="61"/>
      <c r="E269" s="61"/>
      <c r="F269" s="61"/>
      <c r="G269" s="61"/>
      <c r="H269" s="61"/>
      <c r="I269" s="61"/>
      <c r="J269" s="61"/>
      <c r="K269" s="61"/>
      <c r="L269" s="61"/>
      <c r="M269" s="61"/>
      <c r="N269" s="61"/>
      <c r="O269" s="61"/>
      <c r="P269" s="61"/>
    </row>
    <row r="270" spans="1:16" ht="12.75">
      <c r="A270" s="61"/>
      <c r="B270" s="61"/>
      <c r="C270" s="61"/>
      <c r="D270" s="61"/>
      <c r="E270" s="61"/>
      <c r="F270" s="61"/>
      <c r="G270" s="61"/>
      <c r="H270" s="61"/>
      <c r="I270" s="61"/>
      <c r="J270" s="61"/>
      <c r="K270" s="61"/>
      <c r="L270" s="61"/>
      <c r="M270" s="61"/>
      <c r="N270" s="61"/>
      <c r="O270" s="61"/>
      <c r="P270" s="61"/>
    </row>
    <row r="271" spans="1:16" ht="12.75">
      <c r="A271" s="61"/>
      <c r="B271" s="61"/>
      <c r="C271" s="61"/>
      <c r="D271" s="61"/>
      <c r="E271" s="61"/>
      <c r="F271" s="61"/>
      <c r="G271" s="61"/>
      <c r="H271" s="61"/>
      <c r="I271" s="61"/>
      <c r="J271" s="61"/>
      <c r="K271" s="61"/>
      <c r="L271" s="61"/>
      <c r="M271" s="61"/>
      <c r="N271" s="61"/>
      <c r="O271" s="61"/>
      <c r="P271" s="61"/>
    </row>
    <row r="272" spans="1:16" ht="12.75">
      <c r="A272" s="61"/>
      <c r="B272" s="61"/>
      <c r="C272" s="61"/>
      <c r="D272" s="61"/>
      <c r="E272" s="61"/>
      <c r="F272" s="61"/>
      <c r="G272" s="61"/>
      <c r="H272" s="61"/>
      <c r="I272" s="61"/>
      <c r="J272" s="61"/>
      <c r="K272" s="61"/>
      <c r="L272" s="61"/>
      <c r="M272" s="61"/>
      <c r="N272" s="61"/>
      <c r="O272" s="61"/>
      <c r="P272" s="61"/>
    </row>
    <row r="273" spans="1:16" ht="12.75">
      <c r="A273" s="61"/>
      <c r="B273" s="61"/>
      <c r="C273" s="61"/>
      <c r="D273" s="61"/>
      <c r="E273" s="61"/>
      <c r="F273" s="61"/>
      <c r="G273" s="61"/>
      <c r="H273" s="61"/>
      <c r="I273" s="61"/>
      <c r="J273" s="61"/>
      <c r="K273" s="61"/>
      <c r="L273" s="61"/>
      <c r="M273" s="61"/>
      <c r="N273" s="61"/>
      <c r="O273" s="61"/>
      <c r="P273" s="61"/>
    </row>
    <row r="274" spans="1:16" ht="12.75">
      <c r="A274" s="61"/>
      <c r="B274" s="61"/>
      <c r="C274" s="61"/>
      <c r="D274" s="61"/>
      <c r="E274" s="61"/>
      <c r="F274" s="61"/>
      <c r="G274" s="61"/>
      <c r="H274" s="61"/>
      <c r="I274" s="61"/>
      <c r="J274" s="61"/>
      <c r="K274" s="61"/>
      <c r="L274" s="61"/>
      <c r="M274" s="61"/>
      <c r="N274" s="61"/>
      <c r="O274" s="61"/>
      <c r="P274" s="61"/>
    </row>
    <row r="275" spans="1:16" ht="12.75">
      <c r="A275" s="61"/>
      <c r="B275" s="61"/>
      <c r="C275" s="61"/>
      <c r="D275" s="61"/>
      <c r="E275" s="61"/>
      <c r="F275" s="61"/>
      <c r="G275" s="61"/>
      <c r="H275" s="61"/>
      <c r="I275" s="61"/>
      <c r="J275" s="61"/>
      <c r="K275" s="61"/>
      <c r="L275" s="61"/>
      <c r="M275" s="61"/>
      <c r="N275" s="61"/>
      <c r="O275" s="61"/>
      <c r="P275" s="61"/>
    </row>
    <row r="276" spans="1:16" ht="12.75">
      <c r="A276" s="61"/>
      <c r="B276" s="61"/>
      <c r="C276" s="61"/>
      <c r="D276" s="61"/>
      <c r="E276" s="61"/>
      <c r="F276" s="61"/>
      <c r="G276" s="61"/>
      <c r="H276" s="61"/>
      <c r="I276" s="61"/>
      <c r="J276" s="61"/>
      <c r="K276" s="61"/>
      <c r="L276" s="61"/>
      <c r="M276" s="61"/>
      <c r="N276" s="61"/>
      <c r="O276" s="61"/>
      <c r="P276" s="61"/>
    </row>
    <row r="277" spans="1:16" ht="12.75">
      <c r="A277" s="61"/>
      <c r="B277" s="61"/>
      <c r="C277" s="61"/>
      <c r="D277" s="61"/>
      <c r="E277" s="61"/>
      <c r="F277" s="61"/>
      <c r="G277" s="61"/>
      <c r="H277" s="61"/>
      <c r="I277" s="61"/>
      <c r="J277" s="61"/>
      <c r="K277" s="61"/>
      <c r="L277" s="61"/>
      <c r="M277" s="61"/>
      <c r="N277" s="61"/>
      <c r="O277" s="61"/>
      <c r="P277" s="61"/>
    </row>
    <row r="278" spans="1:16" ht="12.75">
      <c r="A278" s="61"/>
      <c r="B278" s="61"/>
      <c r="C278" s="61"/>
      <c r="D278" s="61"/>
      <c r="E278" s="61"/>
      <c r="F278" s="61"/>
      <c r="G278" s="61"/>
      <c r="H278" s="61"/>
      <c r="I278" s="61"/>
      <c r="J278" s="61"/>
      <c r="K278" s="61"/>
      <c r="L278" s="61"/>
      <c r="M278" s="61"/>
      <c r="N278" s="61"/>
      <c r="O278" s="61"/>
      <c r="P278" s="61"/>
    </row>
    <row r="279" spans="1:16" ht="12.75">
      <c r="A279" s="61"/>
      <c r="B279" s="61"/>
      <c r="C279" s="61"/>
      <c r="D279" s="61"/>
      <c r="E279" s="61"/>
      <c r="F279" s="61"/>
      <c r="G279" s="61"/>
      <c r="H279" s="61"/>
      <c r="I279" s="61"/>
      <c r="J279" s="61"/>
      <c r="K279" s="61"/>
      <c r="L279" s="61"/>
      <c r="M279" s="61"/>
      <c r="N279" s="61"/>
      <c r="O279" s="61"/>
      <c r="P279" s="61"/>
    </row>
    <row r="280" spans="1:16" ht="12.75">
      <c r="A280" s="61"/>
      <c r="B280" s="61"/>
      <c r="C280" s="61"/>
      <c r="D280" s="61"/>
      <c r="E280" s="61"/>
      <c r="F280" s="61"/>
      <c r="G280" s="61"/>
      <c r="H280" s="61"/>
      <c r="I280" s="61"/>
      <c r="J280" s="61"/>
      <c r="K280" s="61"/>
      <c r="L280" s="61"/>
      <c r="M280" s="61"/>
      <c r="N280" s="61"/>
      <c r="O280" s="61"/>
      <c r="P280" s="61"/>
    </row>
    <row r="281" spans="1:16" ht="12.75">
      <c r="A281" s="61"/>
      <c r="B281" s="61"/>
      <c r="C281" s="61"/>
      <c r="D281" s="61"/>
      <c r="E281" s="61"/>
      <c r="F281" s="61"/>
      <c r="G281" s="61"/>
      <c r="H281" s="61"/>
      <c r="I281" s="61"/>
      <c r="J281" s="61"/>
      <c r="K281" s="61"/>
      <c r="L281" s="61"/>
      <c r="M281" s="61"/>
      <c r="N281" s="61"/>
      <c r="O281" s="61"/>
      <c r="P281" s="61"/>
    </row>
    <row r="282" spans="1:16" ht="12.75">
      <c r="A282" s="61"/>
      <c r="B282" s="61"/>
      <c r="C282" s="61"/>
      <c r="D282" s="61"/>
      <c r="E282" s="61"/>
      <c r="F282" s="61"/>
      <c r="G282" s="61"/>
      <c r="H282" s="61"/>
      <c r="I282" s="61"/>
      <c r="J282" s="61"/>
      <c r="K282" s="61"/>
      <c r="L282" s="61"/>
      <c r="M282" s="61"/>
      <c r="N282" s="61"/>
      <c r="O282" s="61"/>
      <c r="P282" s="61"/>
    </row>
    <row r="283" spans="1:16" ht="12.75">
      <c r="A283" s="61"/>
      <c r="B283" s="61"/>
      <c r="C283" s="61"/>
      <c r="D283" s="61"/>
      <c r="E283" s="61"/>
      <c r="F283" s="61"/>
      <c r="G283" s="61"/>
      <c r="H283" s="61"/>
      <c r="I283" s="61"/>
      <c r="J283" s="61"/>
      <c r="K283" s="61"/>
      <c r="L283" s="61"/>
      <c r="M283" s="61"/>
      <c r="N283" s="61"/>
      <c r="O283" s="61"/>
      <c r="P283" s="61"/>
    </row>
    <row r="284" spans="1:16" ht="12.75">
      <c r="A284" s="61"/>
      <c r="B284" s="61"/>
      <c r="C284" s="61"/>
      <c r="D284" s="61"/>
      <c r="E284" s="61"/>
      <c r="F284" s="61"/>
      <c r="G284" s="61"/>
      <c r="H284" s="61"/>
      <c r="I284" s="61"/>
      <c r="J284" s="61"/>
      <c r="K284" s="61"/>
      <c r="L284" s="61"/>
      <c r="M284" s="61"/>
      <c r="N284" s="61"/>
      <c r="O284" s="61"/>
      <c r="P284" s="61"/>
    </row>
    <row r="285" spans="1:16" ht="12.75">
      <c r="A285" s="61"/>
      <c r="B285" s="61"/>
      <c r="C285" s="61"/>
      <c r="D285" s="61"/>
      <c r="E285" s="61"/>
      <c r="F285" s="61"/>
      <c r="G285" s="61"/>
      <c r="H285" s="61"/>
      <c r="I285" s="61"/>
      <c r="J285" s="61"/>
      <c r="K285" s="61"/>
      <c r="L285" s="61"/>
      <c r="M285" s="61"/>
      <c r="N285" s="61"/>
      <c r="O285" s="61"/>
      <c r="P285" s="61"/>
    </row>
    <row r="286" spans="1:16" ht="12.75">
      <c r="A286" s="61"/>
      <c r="B286" s="61"/>
      <c r="C286" s="61"/>
      <c r="D286" s="61"/>
      <c r="E286" s="61"/>
      <c r="F286" s="61"/>
      <c r="G286" s="61"/>
      <c r="H286" s="61"/>
      <c r="I286" s="61"/>
      <c r="J286" s="61"/>
      <c r="K286" s="61"/>
      <c r="L286" s="61"/>
      <c r="M286" s="61"/>
      <c r="N286" s="61"/>
      <c r="O286" s="61"/>
      <c r="P286" s="61"/>
    </row>
    <row r="287" spans="1:16" ht="12.75">
      <c r="A287" s="61"/>
      <c r="B287" s="61"/>
      <c r="C287" s="61"/>
      <c r="D287" s="61"/>
      <c r="E287" s="61"/>
      <c r="F287" s="61"/>
      <c r="G287" s="61"/>
      <c r="H287" s="61"/>
      <c r="I287" s="61"/>
      <c r="J287" s="61"/>
      <c r="K287" s="61"/>
      <c r="L287" s="61"/>
      <c r="M287" s="61"/>
      <c r="N287" s="61"/>
      <c r="O287" s="61"/>
      <c r="P287" s="61"/>
    </row>
    <row r="288" spans="1:16" ht="12.75">
      <c r="A288" s="61"/>
      <c r="B288" s="61"/>
      <c r="C288" s="61"/>
      <c r="D288" s="61"/>
      <c r="E288" s="61"/>
      <c r="F288" s="61"/>
      <c r="G288" s="61"/>
      <c r="H288" s="61"/>
      <c r="I288" s="61"/>
      <c r="J288" s="61"/>
      <c r="K288" s="61"/>
      <c r="L288" s="61"/>
      <c r="M288" s="61"/>
      <c r="N288" s="61"/>
      <c r="O288" s="61"/>
      <c r="P288" s="61"/>
    </row>
    <row r="289" spans="1:16" ht="12.75">
      <c r="A289" s="61"/>
      <c r="B289" s="61"/>
      <c r="C289" s="61"/>
      <c r="D289" s="61"/>
      <c r="E289" s="61"/>
      <c r="F289" s="61"/>
      <c r="G289" s="61"/>
      <c r="H289" s="61"/>
      <c r="I289" s="61"/>
      <c r="J289" s="61"/>
      <c r="K289" s="61"/>
      <c r="L289" s="61"/>
      <c r="M289" s="61"/>
      <c r="N289" s="61"/>
      <c r="O289" s="61"/>
      <c r="P289" s="61"/>
    </row>
    <row r="290" spans="1:16" ht="12.75">
      <c r="A290" s="61"/>
      <c r="B290" s="61"/>
      <c r="C290" s="61"/>
      <c r="D290" s="61"/>
      <c r="E290" s="61"/>
      <c r="F290" s="61"/>
      <c r="G290" s="61"/>
      <c r="H290" s="61"/>
      <c r="I290" s="61"/>
      <c r="J290" s="61"/>
      <c r="K290" s="61"/>
      <c r="L290" s="61"/>
      <c r="M290" s="61"/>
      <c r="N290" s="61"/>
      <c r="O290" s="61"/>
      <c r="P290" s="61"/>
    </row>
    <row r="291" spans="1:16" ht="12.75">
      <c r="A291" s="61"/>
      <c r="B291" s="61"/>
      <c r="C291" s="61"/>
      <c r="D291" s="61"/>
      <c r="E291" s="61"/>
      <c r="F291" s="61"/>
      <c r="G291" s="61"/>
      <c r="H291" s="61"/>
      <c r="I291" s="61"/>
      <c r="J291" s="61"/>
      <c r="K291" s="61"/>
      <c r="L291" s="61"/>
      <c r="M291" s="61"/>
      <c r="N291" s="61"/>
      <c r="O291" s="61"/>
      <c r="P291" s="61"/>
    </row>
    <row r="292" spans="1:16" ht="12.75">
      <c r="A292" s="61"/>
      <c r="B292" s="61"/>
      <c r="C292" s="61"/>
      <c r="D292" s="61"/>
      <c r="E292" s="61"/>
      <c r="F292" s="61"/>
      <c r="G292" s="61"/>
      <c r="H292" s="61"/>
      <c r="I292" s="61"/>
      <c r="J292" s="61"/>
      <c r="K292" s="61"/>
      <c r="L292" s="61"/>
      <c r="M292" s="61"/>
      <c r="N292" s="61"/>
      <c r="O292" s="61"/>
      <c r="P292" s="61"/>
    </row>
    <row r="293" spans="1:16" ht="12.75">
      <c r="A293" s="61"/>
      <c r="B293" s="61"/>
      <c r="C293" s="61"/>
      <c r="D293" s="61"/>
      <c r="E293" s="61"/>
      <c r="F293" s="61"/>
      <c r="G293" s="61"/>
      <c r="H293" s="61"/>
      <c r="I293" s="61"/>
      <c r="J293" s="61"/>
      <c r="K293" s="61"/>
      <c r="L293" s="61"/>
      <c r="M293" s="61"/>
      <c r="N293" s="61"/>
      <c r="O293" s="61"/>
      <c r="P293" s="61"/>
    </row>
    <row r="294" spans="1:16" ht="12.75">
      <c r="A294" s="61"/>
      <c r="B294" s="61"/>
      <c r="C294" s="61"/>
      <c r="D294" s="61"/>
      <c r="E294" s="61"/>
      <c r="F294" s="61"/>
      <c r="G294" s="61"/>
      <c r="H294" s="61"/>
      <c r="I294" s="61"/>
      <c r="J294" s="61"/>
      <c r="K294" s="61"/>
      <c r="L294" s="61"/>
      <c r="M294" s="61"/>
      <c r="N294" s="61"/>
      <c r="O294" s="61"/>
      <c r="P294" s="61"/>
    </row>
    <row r="295" spans="1:16" ht="12.75">
      <c r="A295" s="61"/>
      <c r="B295" s="61"/>
      <c r="C295" s="61"/>
      <c r="D295" s="61"/>
      <c r="E295" s="61"/>
      <c r="F295" s="61"/>
      <c r="G295" s="61"/>
      <c r="H295" s="61"/>
      <c r="I295" s="61"/>
      <c r="J295" s="61"/>
      <c r="K295" s="61"/>
      <c r="L295" s="61"/>
      <c r="M295" s="61"/>
      <c r="N295" s="61"/>
      <c r="O295" s="61"/>
      <c r="P295" s="61"/>
    </row>
    <row r="296" spans="1:16" ht="12.75">
      <c r="A296" s="61"/>
      <c r="B296" s="61"/>
      <c r="C296" s="61"/>
      <c r="D296" s="61"/>
      <c r="E296" s="61"/>
      <c r="F296" s="61"/>
      <c r="G296" s="61"/>
      <c r="H296" s="61"/>
      <c r="I296" s="61"/>
      <c r="J296" s="61"/>
      <c r="K296" s="61"/>
      <c r="L296" s="61"/>
      <c r="M296" s="61"/>
      <c r="N296" s="61"/>
      <c r="O296" s="61"/>
      <c r="P296" s="61"/>
    </row>
    <row r="297" spans="1:16" ht="12.75">
      <c r="A297" s="61"/>
      <c r="B297" s="61"/>
      <c r="C297" s="61"/>
      <c r="D297" s="61"/>
      <c r="E297" s="61"/>
      <c r="F297" s="61"/>
      <c r="G297" s="61"/>
      <c r="H297" s="61"/>
      <c r="I297" s="61"/>
      <c r="J297" s="61"/>
      <c r="K297" s="61"/>
      <c r="L297" s="61"/>
      <c r="M297" s="61"/>
      <c r="N297" s="61"/>
      <c r="O297" s="61"/>
      <c r="P297" s="61"/>
    </row>
    <row r="298" spans="1:16" ht="12.75">
      <c r="A298" s="61"/>
      <c r="B298" s="61"/>
      <c r="C298" s="61"/>
      <c r="D298" s="61"/>
      <c r="E298" s="61"/>
      <c r="F298" s="61"/>
      <c r="G298" s="61"/>
      <c r="H298" s="61"/>
      <c r="I298" s="61"/>
      <c r="J298" s="61"/>
      <c r="K298" s="61"/>
      <c r="L298" s="61"/>
      <c r="M298" s="61"/>
      <c r="N298" s="61"/>
      <c r="O298" s="61"/>
      <c r="P298" s="61"/>
    </row>
    <row r="299" spans="1:16" ht="12.75">
      <c r="A299" s="61"/>
      <c r="B299" s="61"/>
      <c r="C299" s="61"/>
      <c r="D299" s="61"/>
      <c r="E299" s="61"/>
      <c r="F299" s="61"/>
      <c r="G299" s="61"/>
      <c r="H299" s="61"/>
      <c r="I299" s="61"/>
      <c r="J299" s="61"/>
      <c r="K299" s="61"/>
      <c r="L299" s="61"/>
      <c r="M299" s="61"/>
      <c r="N299" s="61"/>
      <c r="O299" s="61"/>
      <c r="P299" s="61"/>
    </row>
    <row r="300" spans="1:16" ht="12.75">
      <c r="A300" s="61"/>
      <c r="B300" s="61"/>
      <c r="C300" s="61"/>
      <c r="D300" s="61"/>
      <c r="E300" s="61"/>
      <c r="F300" s="61"/>
      <c r="G300" s="61"/>
      <c r="H300" s="61"/>
      <c r="I300" s="61"/>
      <c r="J300" s="61"/>
      <c r="K300" s="61"/>
      <c r="L300" s="61"/>
      <c r="M300" s="61"/>
      <c r="N300" s="61"/>
      <c r="O300" s="61"/>
      <c r="P300" s="61"/>
    </row>
    <row r="301" spans="1:16" ht="12.75">
      <c r="A301" s="61"/>
      <c r="B301" s="61"/>
      <c r="C301" s="61"/>
      <c r="D301" s="61"/>
      <c r="E301" s="61"/>
      <c r="F301" s="61"/>
      <c r="G301" s="61"/>
      <c r="H301" s="61"/>
      <c r="I301" s="61"/>
      <c r="J301" s="61"/>
      <c r="K301" s="61"/>
      <c r="L301" s="61"/>
      <c r="M301" s="61"/>
      <c r="N301" s="61"/>
      <c r="O301" s="61"/>
      <c r="P301" s="61"/>
    </row>
    <row r="302" spans="1:16" ht="12.75">
      <c r="A302" s="61"/>
      <c r="B302" s="61"/>
      <c r="C302" s="61"/>
      <c r="D302" s="61"/>
      <c r="E302" s="61"/>
      <c r="F302" s="61"/>
      <c r="G302" s="61"/>
      <c r="H302" s="61"/>
      <c r="I302" s="61"/>
      <c r="J302" s="61"/>
      <c r="K302" s="61"/>
      <c r="L302" s="61"/>
      <c r="M302" s="61"/>
      <c r="N302" s="61"/>
      <c r="O302" s="61"/>
      <c r="P302" s="61"/>
    </row>
    <row r="303" spans="1:16" ht="12.75">
      <c r="A303" s="61"/>
      <c r="B303" s="61"/>
      <c r="C303" s="61"/>
      <c r="D303" s="61"/>
      <c r="E303" s="61"/>
      <c r="F303" s="61"/>
      <c r="G303" s="61"/>
      <c r="H303" s="61"/>
      <c r="I303" s="61"/>
      <c r="J303" s="61"/>
      <c r="K303" s="61"/>
      <c r="L303" s="61"/>
      <c r="M303" s="61"/>
      <c r="N303" s="61"/>
      <c r="O303" s="61"/>
      <c r="P303" s="61"/>
    </row>
    <row r="304" spans="1:16" ht="12.75">
      <c r="A304" s="61"/>
      <c r="B304" s="61"/>
      <c r="C304" s="61"/>
      <c r="D304" s="61"/>
      <c r="E304" s="61"/>
      <c r="F304" s="61"/>
      <c r="G304" s="61"/>
      <c r="H304" s="61"/>
      <c r="I304" s="61"/>
      <c r="J304" s="61"/>
      <c r="K304" s="61"/>
      <c r="L304" s="61"/>
      <c r="M304" s="61"/>
      <c r="N304" s="61"/>
      <c r="O304" s="61"/>
      <c r="P304" s="61"/>
    </row>
    <row r="305" spans="1:16" ht="12.75">
      <c r="A305" s="61"/>
      <c r="B305" s="61"/>
      <c r="C305" s="61"/>
      <c r="D305" s="61"/>
      <c r="E305" s="61"/>
      <c r="F305" s="61"/>
      <c r="G305" s="61"/>
      <c r="H305" s="61"/>
      <c r="I305" s="61"/>
      <c r="J305" s="61"/>
      <c r="K305" s="61"/>
      <c r="L305" s="61"/>
      <c r="M305" s="61"/>
      <c r="N305" s="61"/>
      <c r="O305" s="61"/>
      <c r="P305" s="61"/>
    </row>
    <row r="306" spans="1:16" ht="12.75">
      <c r="A306" s="61"/>
      <c r="B306" s="61"/>
      <c r="C306" s="61"/>
      <c r="D306" s="61"/>
      <c r="E306" s="61"/>
      <c r="F306" s="61"/>
      <c r="G306" s="61"/>
      <c r="H306" s="61"/>
      <c r="I306" s="61"/>
      <c r="J306" s="61"/>
      <c r="K306" s="61"/>
      <c r="L306" s="61"/>
      <c r="M306" s="61"/>
      <c r="N306" s="61"/>
      <c r="O306" s="61"/>
      <c r="P306" s="61"/>
    </row>
    <row r="307" spans="1:16" ht="12.75">
      <c r="A307" s="61"/>
      <c r="B307" s="61"/>
      <c r="C307" s="61"/>
      <c r="D307" s="61"/>
      <c r="E307" s="61"/>
      <c r="F307" s="61"/>
      <c r="G307" s="61"/>
      <c r="H307" s="61"/>
      <c r="I307" s="61"/>
      <c r="J307" s="61"/>
      <c r="K307" s="61"/>
      <c r="L307" s="61"/>
      <c r="M307" s="61"/>
      <c r="N307" s="61"/>
      <c r="O307" s="61"/>
      <c r="P307" s="61"/>
    </row>
    <row r="308" spans="1:16" ht="12.75">
      <c r="A308" s="61"/>
      <c r="B308" s="61"/>
      <c r="C308" s="61"/>
      <c r="D308" s="61"/>
      <c r="E308" s="61"/>
      <c r="F308" s="61"/>
      <c r="G308" s="61"/>
      <c r="H308" s="61"/>
      <c r="I308" s="61"/>
      <c r="J308" s="61"/>
      <c r="K308" s="61"/>
      <c r="L308" s="61"/>
      <c r="M308" s="61"/>
      <c r="N308" s="61"/>
      <c r="O308" s="61"/>
      <c r="P308" s="61"/>
    </row>
    <row r="309" spans="1:16" ht="12.75">
      <c r="A309" s="61"/>
      <c r="B309" s="61"/>
      <c r="C309" s="61"/>
      <c r="D309" s="61"/>
      <c r="E309" s="61"/>
      <c r="F309" s="61"/>
      <c r="G309" s="61"/>
      <c r="H309" s="61"/>
      <c r="I309" s="61"/>
      <c r="J309" s="61"/>
      <c r="K309" s="61"/>
      <c r="L309" s="61"/>
      <c r="M309" s="61"/>
      <c r="N309" s="61"/>
      <c r="O309" s="61"/>
      <c r="P309" s="61"/>
    </row>
    <row r="310" spans="1:16" ht="12.75">
      <c r="A310" s="61"/>
      <c r="B310" s="61"/>
      <c r="C310" s="61"/>
      <c r="D310" s="61"/>
      <c r="E310" s="61"/>
      <c r="F310" s="61"/>
      <c r="G310" s="61"/>
      <c r="H310" s="61"/>
      <c r="I310" s="61"/>
      <c r="J310" s="61"/>
      <c r="K310" s="61"/>
      <c r="L310" s="61"/>
      <c r="M310" s="61"/>
      <c r="N310" s="61"/>
      <c r="O310" s="61"/>
      <c r="P310" s="61"/>
    </row>
    <row r="311" spans="1:16" ht="12.75">
      <c r="A311" s="61"/>
      <c r="B311" s="61"/>
      <c r="C311" s="61"/>
      <c r="D311" s="61"/>
      <c r="E311" s="61"/>
      <c r="F311" s="61"/>
      <c r="G311" s="61"/>
      <c r="H311" s="61"/>
      <c r="I311" s="61"/>
      <c r="J311" s="61"/>
      <c r="K311" s="61"/>
      <c r="L311" s="61"/>
      <c r="M311" s="61"/>
      <c r="N311" s="61"/>
      <c r="O311" s="61"/>
      <c r="P311" s="61"/>
    </row>
    <row r="312" spans="1:16" ht="12.75">
      <c r="A312" s="61"/>
      <c r="B312" s="61"/>
      <c r="C312" s="61"/>
      <c r="D312" s="61"/>
      <c r="E312" s="61"/>
      <c r="F312" s="61"/>
      <c r="G312" s="61"/>
      <c r="H312" s="61"/>
      <c r="I312" s="61"/>
      <c r="J312" s="61"/>
      <c r="K312" s="61"/>
      <c r="L312" s="61"/>
      <c r="M312" s="61"/>
      <c r="N312" s="61"/>
      <c r="O312" s="61"/>
      <c r="P312" s="61"/>
    </row>
    <row r="313" spans="1:16" ht="12.75">
      <c r="A313" s="61"/>
      <c r="B313" s="61"/>
      <c r="C313" s="61"/>
      <c r="D313" s="61"/>
      <c r="E313" s="61"/>
      <c r="F313" s="61"/>
      <c r="G313" s="61"/>
      <c r="H313" s="61"/>
      <c r="I313" s="61"/>
      <c r="J313" s="61"/>
      <c r="K313" s="61"/>
      <c r="L313" s="61"/>
      <c r="M313" s="61"/>
      <c r="N313" s="61"/>
      <c r="O313" s="61"/>
      <c r="P313" s="61"/>
    </row>
    <row r="314" spans="1:16" ht="12.75">
      <c r="A314" s="61"/>
      <c r="B314" s="61"/>
      <c r="C314" s="61"/>
      <c r="D314" s="61"/>
      <c r="E314" s="61"/>
      <c r="F314" s="61"/>
      <c r="G314" s="61"/>
      <c r="H314" s="61"/>
      <c r="I314" s="61"/>
      <c r="J314" s="61"/>
      <c r="K314" s="61"/>
      <c r="L314" s="61"/>
      <c r="M314" s="61"/>
      <c r="N314" s="61"/>
      <c r="O314" s="61"/>
      <c r="P314" s="61"/>
    </row>
    <row r="315" spans="1:16" ht="12.75">
      <c r="A315" s="61"/>
      <c r="B315" s="61"/>
      <c r="C315" s="61"/>
      <c r="D315" s="61"/>
      <c r="E315" s="61"/>
      <c r="F315" s="61"/>
      <c r="G315" s="61"/>
      <c r="H315" s="61"/>
      <c r="I315" s="61"/>
      <c r="J315" s="61"/>
      <c r="K315" s="61"/>
      <c r="L315" s="61"/>
      <c r="M315" s="61"/>
      <c r="N315" s="61"/>
      <c r="O315" s="61"/>
      <c r="P315" s="61"/>
    </row>
    <row r="316" spans="1:16" ht="12.75">
      <c r="A316" s="61"/>
      <c r="B316" s="61"/>
      <c r="C316" s="61"/>
      <c r="D316" s="61"/>
      <c r="E316" s="61"/>
      <c r="F316" s="61"/>
      <c r="G316" s="61"/>
      <c r="H316" s="61"/>
      <c r="I316" s="61"/>
      <c r="J316" s="61"/>
      <c r="K316" s="61"/>
      <c r="L316" s="61"/>
      <c r="M316" s="61"/>
      <c r="N316" s="61"/>
      <c r="O316" s="61"/>
      <c r="P316" s="61"/>
    </row>
    <row r="317" spans="1:16" ht="12.75">
      <c r="A317" s="61"/>
      <c r="B317" s="61"/>
      <c r="C317" s="61"/>
      <c r="D317" s="61"/>
      <c r="E317" s="61"/>
      <c r="F317" s="61"/>
      <c r="G317" s="61"/>
      <c r="H317" s="61"/>
      <c r="I317" s="61"/>
      <c r="J317" s="61"/>
      <c r="K317" s="61"/>
      <c r="L317" s="61"/>
      <c r="M317" s="61"/>
      <c r="N317" s="61"/>
      <c r="O317" s="61"/>
      <c r="P317" s="61"/>
    </row>
    <row r="318" spans="1:16" ht="12.75">
      <c r="A318" s="61"/>
      <c r="B318" s="61"/>
      <c r="C318" s="61"/>
      <c r="D318" s="61"/>
      <c r="E318" s="61"/>
      <c r="F318" s="61"/>
      <c r="G318" s="61"/>
      <c r="H318" s="61"/>
      <c r="I318" s="61"/>
      <c r="J318" s="61"/>
      <c r="K318" s="61"/>
      <c r="L318" s="61"/>
      <c r="M318" s="61"/>
      <c r="N318" s="61"/>
      <c r="O318" s="61"/>
      <c r="P318" s="61"/>
    </row>
    <row r="319" spans="1:16" ht="12.75">
      <c r="A319" s="61"/>
      <c r="B319" s="61"/>
      <c r="C319" s="61"/>
      <c r="D319" s="61"/>
      <c r="E319" s="61"/>
      <c r="F319" s="61"/>
      <c r="G319" s="61"/>
      <c r="H319" s="61"/>
      <c r="I319" s="61"/>
      <c r="J319" s="61"/>
      <c r="K319" s="61"/>
      <c r="L319" s="61"/>
      <c r="M319" s="61"/>
      <c r="N319" s="61"/>
      <c r="O319" s="61"/>
      <c r="P319" s="61"/>
    </row>
    <row r="320" spans="1:16" ht="12.75">
      <c r="A320" s="61"/>
      <c r="B320" s="61"/>
      <c r="C320" s="61"/>
      <c r="D320" s="61"/>
      <c r="E320" s="61"/>
      <c r="F320" s="61"/>
      <c r="G320" s="61"/>
      <c r="H320" s="61"/>
      <c r="I320" s="61"/>
      <c r="J320" s="61"/>
      <c r="K320" s="61"/>
      <c r="L320" s="61"/>
      <c r="M320" s="61"/>
      <c r="N320" s="61"/>
      <c r="O320" s="61"/>
      <c r="P320" s="61"/>
    </row>
    <row r="321" spans="1:16" ht="12.75">
      <c r="A321" s="61"/>
      <c r="B321" s="61"/>
      <c r="C321" s="61"/>
      <c r="D321" s="61"/>
      <c r="E321" s="61"/>
      <c r="F321" s="61"/>
      <c r="G321" s="61"/>
      <c r="H321" s="61"/>
      <c r="I321" s="61"/>
      <c r="J321" s="61"/>
      <c r="K321" s="61"/>
      <c r="L321" s="61"/>
      <c r="M321" s="61"/>
      <c r="N321" s="61"/>
      <c r="O321" s="61"/>
      <c r="P321" s="61"/>
    </row>
    <row r="322" spans="1:16" ht="12.75">
      <c r="A322" s="61"/>
      <c r="B322" s="61"/>
      <c r="C322" s="61"/>
      <c r="D322" s="61"/>
      <c r="E322" s="61"/>
      <c r="F322" s="61"/>
      <c r="G322" s="61"/>
      <c r="H322" s="61"/>
      <c r="I322" s="61"/>
      <c r="J322" s="61"/>
      <c r="K322" s="61"/>
      <c r="L322" s="61"/>
      <c r="M322" s="61"/>
      <c r="N322" s="61"/>
      <c r="O322" s="61"/>
      <c r="P322" s="61"/>
    </row>
    <row r="323" spans="1:16" ht="12.75">
      <c r="A323" s="61"/>
      <c r="B323" s="61"/>
      <c r="C323" s="61"/>
      <c r="D323" s="61"/>
      <c r="E323" s="61"/>
      <c r="F323" s="61"/>
      <c r="G323" s="61"/>
      <c r="H323" s="61"/>
      <c r="I323" s="61"/>
      <c r="J323" s="61"/>
      <c r="K323" s="61"/>
      <c r="L323" s="61"/>
      <c r="M323" s="61"/>
      <c r="N323" s="61"/>
      <c r="O323" s="61"/>
      <c r="P323" s="61"/>
    </row>
    <row r="324" spans="1:16" ht="12.75">
      <c r="A324" s="61"/>
      <c r="B324" s="61"/>
      <c r="C324" s="61"/>
      <c r="D324" s="61"/>
      <c r="E324" s="61"/>
      <c r="F324" s="61"/>
      <c r="G324" s="61"/>
      <c r="H324" s="61"/>
      <c r="I324" s="61"/>
      <c r="J324" s="61"/>
      <c r="K324" s="61"/>
      <c r="L324" s="61"/>
      <c r="M324" s="61"/>
      <c r="N324" s="61"/>
      <c r="O324" s="61"/>
      <c r="P324" s="61"/>
    </row>
    <row r="325" spans="1:16" ht="12.75">
      <c r="A325" s="61"/>
      <c r="B325" s="61"/>
      <c r="C325" s="61"/>
      <c r="D325" s="61"/>
      <c r="E325" s="61"/>
      <c r="F325" s="61"/>
      <c r="G325" s="61"/>
      <c r="H325" s="61"/>
      <c r="I325" s="61"/>
      <c r="J325" s="61"/>
      <c r="K325" s="61"/>
      <c r="L325" s="61"/>
      <c r="M325" s="61"/>
      <c r="N325" s="61"/>
      <c r="O325" s="61"/>
      <c r="P325" s="61"/>
    </row>
    <row r="326" spans="1:16" ht="12.75">
      <c r="A326" s="61"/>
      <c r="B326" s="61"/>
      <c r="C326" s="61"/>
      <c r="D326" s="61"/>
      <c r="E326" s="61"/>
      <c r="F326" s="61"/>
      <c r="G326" s="61"/>
      <c r="H326" s="61"/>
      <c r="I326" s="61"/>
      <c r="J326" s="61"/>
      <c r="K326" s="61"/>
      <c r="L326" s="61"/>
      <c r="M326" s="61"/>
      <c r="N326" s="61"/>
      <c r="O326" s="61"/>
      <c r="P326" s="61"/>
    </row>
    <row r="327" spans="1:16" ht="12.75">
      <c r="A327" s="61"/>
      <c r="B327" s="61"/>
      <c r="C327" s="61"/>
      <c r="D327" s="61"/>
      <c r="E327" s="61"/>
      <c r="F327" s="61"/>
      <c r="G327" s="61"/>
      <c r="H327" s="61"/>
      <c r="I327" s="61"/>
      <c r="J327" s="61"/>
      <c r="K327" s="61"/>
      <c r="L327" s="61"/>
      <c r="M327" s="61"/>
      <c r="N327" s="61"/>
      <c r="O327" s="61"/>
      <c r="P327" s="61"/>
    </row>
    <row r="328" spans="1:16" ht="12.75">
      <c r="A328" s="61"/>
      <c r="B328" s="61"/>
      <c r="C328" s="61"/>
      <c r="D328" s="61"/>
      <c r="E328" s="61"/>
      <c r="F328" s="61"/>
      <c r="G328" s="61"/>
      <c r="H328" s="61"/>
      <c r="I328" s="61"/>
      <c r="J328" s="61"/>
      <c r="K328" s="61"/>
      <c r="L328" s="61"/>
      <c r="M328" s="61"/>
      <c r="N328" s="61"/>
      <c r="O328" s="61"/>
      <c r="P328" s="61"/>
    </row>
    <row r="329" spans="1:16" ht="12.75">
      <c r="A329" s="61"/>
      <c r="B329" s="61"/>
      <c r="C329" s="61"/>
      <c r="D329" s="61"/>
      <c r="E329" s="61"/>
      <c r="F329" s="61"/>
      <c r="G329" s="61"/>
      <c r="H329" s="61"/>
      <c r="I329" s="61"/>
      <c r="J329" s="61"/>
      <c r="K329" s="61"/>
      <c r="L329" s="61"/>
      <c r="M329" s="61"/>
      <c r="N329" s="61"/>
      <c r="O329" s="61"/>
      <c r="P329" s="61"/>
    </row>
    <row r="330" spans="1:16" ht="12.75">
      <c r="A330" s="61"/>
      <c r="B330" s="61"/>
      <c r="C330" s="61"/>
      <c r="D330" s="61"/>
      <c r="E330" s="61"/>
      <c r="F330" s="61"/>
      <c r="G330" s="61"/>
      <c r="H330" s="61"/>
      <c r="I330" s="61"/>
      <c r="J330" s="61"/>
      <c r="K330" s="61"/>
      <c r="L330" s="61"/>
      <c r="M330" s="61"/>
      <c r="N330" s="61"/>
      <c r="O330" s="61"/>
      <c r="P330" s="61"/>
    </row>
    <row r="331" spans="1:16" ht="12.75">
      <c r="A331" s="61"/>
      <c r="B331" s="61"/>
      <c r="C331" s="61"/>
      <c r="D331" s="61"/>
      <c r="E331" s="61"/>
      <c r="F331" s="61"/>
      <c r="G331" s="61"/>
      <c r="H331" s="61"/>
      <c r="I331" s="61"/>
      <c r="J331" s="61"/>
      <c r="K331" s="61"/>
      <c r="L331" s="61"/>
      <c r="M331" s="61"/>
      <c r="N331" s="61"/>
      <c r="O331" s="61"/>
      <c r="P331" s="61"/>
    </row>
    <row r="332" spans="1:16" ht="12.75">
      <c r="A332" s="61"/>
      <c r="B332" s="61"/>
      <c r="C332" s="61"/>
      <c r="D332" s="61"/>
      <c r="E332" s="61"/>
      <c r="F332" s="61"/>
      <c r="G332" s="61"/>
      <c r="H332" s="61"/>
      <c r="I332" s="61"/>
      <c r="J332" s="61"/>
      <c r="K332" s="61"/>
      <c r="L332" s="61"/>
      <c r="M332" s="61"/>
      <c r="N332" s="61"/>
      <c r="O332" s="61"/>
      <c r="P332" s="61"/>
    </row>
    <row r="333" spans="1:16" ht="12.75">
      <c r="A333" s="61"/>
      <c r="B333" s="61"/>
      <c r="C333" s="61"/>
      <c r="D333" s="61"/>
      <c r="E333" s="61"/>
      <c r="F333" s="61"/>
      <c r="G333" s="61"/>
      <c r="H333" s="61"/>
      <c r="I333" s="61"/>
      <c r="J333" s="61"/>
      <c r="K333" s="61"/>
      <c r="L333" s="61"/>
      <c r="M333" s="61"/>
      <c r="N333" s="61"/>
      <c r="O333" s="61"/>
      <c r="P333" s="61"/>
    </row>
    <row r="334" spans="1:16" ht="12.75">
      <c r="A334" s="61"/>
      <c r="B334" s="61"/>
      <c r="C334" s="61"/>
      <c r="D334" s="61"/>
      <c r="E334" s="61"/>
      <c r="F334" s="61"/>
      <c r="G334" s="61"/>
      <c r="H334" s="61"/>
      <c r="I334" s="61"/>
      <c r="J334" s="61"/>
      <c r="K334" s="61"/>
      <c r="L334" s="61"/>
      <c r="M334" s="61"/>
      <c r="N334" s="61"/>
      <c r="O334" s="61"/>
      <c r="P334" s="61"/>
    </row>
    <row r="335" spans="1:16" ht="12.75">
      <c r="A335" s="61"/>
      <c r="B335" s="61"/>
      <c r="C335" s="61"/>
      <c r="D335" s="61"/>
      <c r="E335" s="61"/>
      <c r="F335" s="61"/>
      <c r="G335" s="61"/>
      <c r="H335" s="61"/>
      <c r="I335" s="61"/>
      <c r="J335" s="61"/>
      <c r="K335" s="61"/>
      <c r="L335" s="61"/>
      <c r="M335" s="61"/>
      <c r="N335" s="61"/>
      <c r="O335" s="61"/>
      <c r="P335" s="61"/>
    </row>
    <row r="336" spans="1:16" ht="12.75">
      <c r="A336" s="61"/>
      <c r="B336" s="61"/>
      <c r="C336" s="61"/>
      <c r="D336" s="61"/>
      <c r="E336" s="61"/>
      <c r="F336" s="61"/>
      <c r="G336" s="61"/>
      <c r="H336" s="61"/>
      <c r="I336" s="61"/>
      <c r="J336" s="61"/>
      <c r="K336" s="61"/>
      <c r="L336" s="61"/>
      <c r="M336" s="61"/>
      <c r="N336" s="61"/>
      <c r="O336" s="61"/>
      <c r="P336" s="61"/>
    </row>
    <row r="337" spans="1:16" ht="12.75">
      <c r="A337" s="61"/>
      <c r="B337" s="61"/>
      <c r="C337" s="61"/>
      <c r="D337" s="61"/>
      <c r="E337" s="61"/>
      <c r="F337" s="61"/>
      <c r="G337" s="61"/>
      <c r="H337" s="61"/>
      <c r="I337" s="61"/>
      <c r="J337" s="61"/>
      <c r="K337" s="61"/>
      <c r="L337" s="61"/>
      <c r="M337" s="61"/>
      <c r="N337" s="61"/>
      <c r="O337" s="61"/>
      <c r="P337" s="61"/>
    </row>
    <row r="338" spans="1:16" ht="12.75">
      <c r="A338" s="61"/>
      <c r="B338" s="61"/>
      <c r="C338" s="61"/>
      <c r="D338" s="61"/>
      <c r="E338" s="61"/>
      <c r="F338" s="61"/>
      <c r="G338" s="61"/>
      <c r="H338" s="61"/>
      <c r="I338" s="61"/>
      <c r="J338" s="61"/>
      <c r="K338" s="61"/>
      <c r="L338" s="61"/>
      <c r="M338" s="61"/>
      <c r="N338" s="61"/>
      <c r="O338" s="61"/>
      <c r="P338" s="61"/>
    </row>
    <row r="339" spans="1:16" ht="12.75">
      <c r="A339" s="61"/>
      <c r="B339" s="61"/>
      <c r="C339" s="61"/>
      <c r="D339" s="61"/>
      <c r="E339" s="61"/>
      <c r="F339" s="61"/>
      <c r="G339" s="61"/>
      <c r="H339" s="61"/>
      <c r="I339" s="61"/>
      <c r="J339" s="61"/>
      <c r="K339" s="61"/>
      <c r="L339" s="61"/>
      <c r="M339" s="61"/>
      <c r="N339" s="61"/>
      <c r="O339" s="61"/>
      <c r="P339" s="61"/>
    </row>
    <row r="340" spans="1:16" ht="12.75">
      <c r="A340" s="61"/>
      <c r="B340" s="61"/>
      <c r="C340" s="61"/>
      <c r="D340" s="61"/>
      <c r="E340" s="61"/>
      <c r="F340" s="61"/>
      <c r="G340" s="61"/>
      <c r="H340" s="61"/>
      <c r="I340" s="61"/>
      <c r="J340" s="61"/>
      <c r="K340" s="61"/>
      <c r="L340" s="61"/>
      <c r="M340" s="61"/>
      <c r="N340" s="61"/>
      <c r="O340" s="61"/>
      <c r="P340" s="61"/>
    </row>
    <row r="341" spans="1:16" ht="12.75">
      <c r="A341" s="61"/>
      <c r="B341" s="61"/>
      <c r="C341" s="61"/>
      <c r="D341" s="61"/>
      <c r="E341" s="61"/>
      <c r="F341" s="61"/>
      <c r="G341" s="61"/>
      <c r="H341" s="61"/>
      <c r="I341" s="61"/>
      <c r="J341" s="61"/>
      <c r="K341" s="61"/>
      <c r="L341" s="61"/>
      <c r="M341" s="61"/>
      <c r="N341" s="61"/>
      <c r="O341" s="61"/>
      <c r="P341" s="61"/>
    </row>
    <row r="342" spans="1:16" ht="12.75">
      <c r="A342" s="61"/>
      <c r="B342" s="61"/>
      <c r="C342" s="61"/>
      <c r="D342" s="61"/>
      <c r="E342" s="61"/>
      <c r="F342" s="61"/>
      <c r="G342" s="61"/>
      <c r="H342" s="61"/>
      <c r="I342" s="61"/>
      <c r="J342" s="61"/>
      <c r="K342" s="61"/>
      <c r="L342" s="61"/>
      <c r="M342" s="61"/>
      <c r="N342" s="61"/>
      <c r="O342" s="61"/>
      <c r="P342" s="61"/>
    </row>
    <row r="343" spans="1:16" ht="12.75">
      <c r="A343" s="61"/>
      <c r="B343" s="61"/>
      <c r="C343" s="61"/>
      <c r="D343" s="61"/>
      <c r="E343" s="61"/>
      <c r="F343" s="61"/>
      <c r="G343" s="61"/>
      <c r="H343" s="61"/>
      <c r="I343" s="61"/>
      <c r="J343" s="61"/>
      <c r="K343" s="61"/>
      <c r="L343" s="61"/>
      <c r="M343" s="61"/>
      <c r="N343" s="61"/>
      <c r="O343" s="61"/>
      <c r="P343" s="61"/>
    </row>
    <row r="344" spans="1:16" ht="12.75">
      <c r="A344" s="61"/>
      <c r="B344" s="61"/>
      <c r="C344" s="61"/>
      <c r="D344" s="61"/>
      <c r="E344" s="61"/>
      <c r="F344" s="61"/>
      <c r="G344" s="61"/>
      <c r="H344" s="61"/>
      <c r="I344" s="61"/>
      <c r="J344" s="61"/>
      <c r="K344" s="61"/>
      <c r="L344" s="61"/>
      <c r="M344" s="61"/>
      <c r="N344" s="61"/>
      <c r="O344" s="61"/>
      <c r="P344" s="61"/>
    </row>
    <row r="345" spans="1:16" ht="12.75">
      <c r="A345" s="61"/>
      <c r="B345" s="61"/>
      <c r="C345" s="61"/>
      <c r="D345" s="61"/>
      <c r="E345" s="61"/>
      <c r="F345" s="61"/>
      <c r="G345" s="61"/>
      <c r="H345" s="61"/>
      <c r="I345" s="61"/>
      <c r="J345" s="61"/>
      <c r="K345" s="61"/>
      <c r="L345" s="61"/>
      <c r="M345" s="61"/>
      <c r="N345" s="61"/>
      <c r="O345" s="61"/>
      <c r="P345" s="61"/>
    </row>
    <row r="346" spans="1:16" ht="12.75">
      <c r="A346" s="61"/>
      <c r="B346" s="61"/>
      <c r="C346" s="61"/>
      <c r="D346" s="61"/>
      <c r="E346" s="61"/>
      <c r="F346" s="61"/>
      <c r="G346" s="61"/>
      <c r="H346" s="61"/>
      <c r="I346" s="61"/>
      <c r="J346" s="61"/>
      <c r="K346" s="61"/>
      <c r="L346" s="61"/>
      <c r="M346" s="61"/>
      <c r="N346" s="61"/>
      <c r="O346" s="61"/>
      <c r="P346" s="61"/>
    </row>
    <row r="347" spans="1:16" ht="12.75">
      <c r="A347" s="61"/>
      <c r="B347" s="61"/>
      <c r="C347" s="61"/>
      <c r="D347" s="61"/>
      <c r="E347" s="61"/>
      <c r="F347" s="61"/>
      <c r="G347" s="61"/>
      <c r="H347" s="61"/>
      <c r="I347" s="61"/>
      <c r="J347" s="61"/>
      <c r="K347" s="61"/>
      <c r="L347" s="61"/>
      <c r="M347" s="61"/>
      <c r="N347" s="61"/>
      <c r="O347" s="61"/>
      <c r="P347" s="61"/>
    </row>
    <row r="348" spans="1:16" ht="12.75">
      <c r="A348" s="61"/>
      <c r="B348" s="61"/>
      <c r="C348" s="61"/>
      <c r="D348" s="61"/>
      <c r="E348" s="61"/>
      <c r="F348" s="61"/>
      <c r="G348" s="61"/>
      <c r="H348" s="61"/>
      <c r="I348" s="61"/>
      <c r="J348" s="61"/>
      <c r="K348" s="61"/>
      <c r="L348" s="61"/>
      <c r="M348" s="61"/>
      <c r="N348" s="61"/>
      <c r="O348" s="61"/>
      <c r="P348" s="61"/>
    </row>
    <row r="349" spans="1:16" ht="12.75">
      <c r="A349" s="61"/>
      <c r="B349" s="61"/>
      <c r="C349" s="61"/>
      <c r="D349" s="61"/>
      <c r="E349" s="61"/>
      <c r="F349" s="61"/>
      <c r="G349" s="61"/>
      <c r="H349" s="61"/>
      <c r="I349" s="61"/>
      <c r="J349" s="61"/>
      <c r="K349" s="61"/>
      <c r="L349" s="61"/>
      <c r="M349" s="61"/>
      <c r="N349" s="61"/>
      <c r="O349" s="61"/>
      <c r="P349" s="61"/>
    </row>
    <row r="350" spans="1:16" ht="12.75">
      <c r="A350" s="61"/>
      <c r="B350" s="61"/>
      <c r="C350" s="61"/>
      <c r="D350" s="61"/>
      <c r="E350" s="61"/>
      <c r="F350" s="61"/>
      <c r="G350" s="61"/>
      <c r="H350" s="61"/>
      <c r="I350" s="61"/>
      <c r="J350" s="61"/>
      <c r="K350" s="61"/>
      <c r="L350" s="61"/>
      <c r="M350" s="61"/>
      <c r="N350" s="61"/>
      <c r="O350" s="61"/>
      <c r="P350" s="61"/>
    </row>
    <row r="351" spans="1:16" ht="12.75">
      <c r="A351" s="61"/>
      <c r="B351" s="61"/>
      <c r="C351" s="61"/>
      <c r="D351" s="61"/>
      <c r="E351" s="61"/>
      <c r="F351" s="61"/>
      <c r="G351" s="61"/>
      <c r="H351" s="61"/>
      <c r="I351" s="61"/>
      <c r="J351" s="61"/>
      <c r="K351" s="61"/>
      <c r="L351" s="61"/>
      <c r="M351" s="61"/>
      <c r="N351" s="61"/>
      <c r="O351" s="61"/>
      <c r="P351" s="61"/>
    </row>
    <row r="352" spans="1:16" ht="12.75">
      <c r="A352" s="61"/>
      <c r="B352" s="61"/>
      <c r="C352" s="61"/>
      <c r="D352" s="61"/>
      <c r="E352" s="61"/>
      <c r="F352" s="61"/>
      <c r="G352" s="61"/>
      <c r="H352" s="61"/>
      <c r="I352" s="61"/>
      <c r="J352" s="61"/>
      <c r="K352" s="61"/>
      <c r="L352" s="61"/>
      <c r="M352" s="61"/>
      <c r="N352" s="61"/>
      <c r="O352" s="61"/>
      <c r="P352" s="61"/>
    </row>
    <row r="353" spans="1:16" ht="12.75">
      <c r="A353" s="61"/>
      <c r="B353" s="61"/>
      <c r="C353" s="61"/>
      <c r="D353" s="61"/>
      <c r="E353" s="61"/>
      <c r="F353" s="61"/>
      <c r="G353" s="61"/>
      <c r="H353" s="61"/>
      <c r="I353" s="61"/>
      <c r="J353" s="61"/>
      <c r="K353" s="61"/>
      <c r="L353" s="61"/>
      <c r="M353" s="61"/>
      <c r="N353" s="61"/>
      <c r="O353" s="61"/>
      <c r="P353" s="61"/>
    </row>
    <row r="354" spans="1:16" ht="12.75">
      <c r="A354" s="61"/>
      <c r="B354" s="61"/>
      <c r="C354" s="61"/>
      <c r="D354" s="61"/>
      <c r="E354" s="61"/>
      <c r="F354" s="61"/>
      <c r="G354" s="61"/>
      <c r="H354" s="61"/>
      <c r="I354" s="61"/>
      <c r="J354" s="61"/>
      <c r="K354" s="61"/>
      <c r="L354" s="61"/>
      <c r="M354" s="61"/>
      <c r="N354" s="61"/>
      <c r="O354" s="61"/>
      <c r="P354" s="61"/>
    </row>
    <row r="355" spans="1:16" ht="12.75">
      <c r="A355" s="61"/>
      <c r="B355" s="61"/>
      <c r="C355" s="61"/>
      <c r="D355" s="61"/>
      <c r="E355" s="61"/>
      <c r="F355" s="61"/>
      <c r="G355" s="61"/>
      <c r="H355" s="61"/>
      <c r="I355" s="61"/>
      <c r="J355" s="61"/>
      <c r="K355" s="61"/>
      <c r="L355" s="61"/>
      <c r="M355" s="61"/>
      <c r="N355" s="61"/>
      <c r="O355" s="61"/>
      <c r="P355" s="61"/>
    </row>
    <row r="356" spans="1:16" ht="12.75">
      <c r="A356" s="61"/>
      <c r="B356" s="61"/>
      <c r="C356" s="61"/>
      <c r="D356" s="61"/>
      <c r="E356" s="61"/>
      <c r="F356" s="61"/>
      <c r="G356" s="61"/>
      <c r="H356" s="61"/>
      <c r="I356" s="61"/>
      <c r="J356" s="61"/>
      <c r="K356" s="61"/>
      <c r="L356" s="61"/>
      <c r="M356" s="61"/>
      <c r="N356" s="61"/>
      <c r="O356" s="61"/>
      <c r="P356" s="61"/>
    </row>
    <row r="357" spans="1:16" ht="12.75">
      <c r="A357" s="61"/>
      <c r="B357" s="61"/>
      <c r="C357" s="61"/>
      <c r="D357" s="61"/>
      <c r="E357" s="61"/>
      <c r="F357" s="61"/>
      <c r="G357" s="61"/>
      <c r="H357" s="61"/>
      <c r="I357" s="61"/>
      <c r="J357" s="61"/>
      <c r="K357" s="61"/>
      <c r="L357" s="61"/>
      <c r="M357" s="61"/>
      <c r="N357" s="61"/>
      <c r="O357" s="61"/>
      <c r="P357" s="61"/>
    </row>
    <row r="358" spans="1:16" ht="12.75">
      <c r="A358" s="61"/>
      <c r="B358" s="61"/>
      <c r="C358" s="61"/>
      <c r="D358" s="61"/>
      <c r="E358" s="61"/>
      <c r="F358" s="61"/>
      <c r="G358" s="61"/>
      <c r="H358" s="61"/>
      <c r="I358" s="61"/>
      <c r="J358" s="61"/>
      <c r="K358" s="61"/>
      <c r="L358" s="61"/>
      <c r="M358" s="61"/>
      <c r="N358" s="61"/>
      <c r="O358" s="61"/>
      <c r="P358" s="61"/>
    </row>
    <row r="359" spans="1:16" ht="12.75">
      <c r="A359" s="61"/>
      <c r="B359" s="61"/>
      <c r="C359" s="61"/>
      <c r="D359" s="61"/>
      <c r="E359" s="61"/>
      <c r="F359" s="61"/>
      <c r="G359" s="61"/>
      <c r="H359" s="61"/>
      <c r="I359" s="61"/>
      <c r="J359" s="61"/>
      <c r="K359" s="61"/>
      <c r="L359" s="61"/>
      <c r="M359" s="61"/>
      <c r="N359" s="61"/>
      <c r="O359" s="61"/>
      <c r="P359" s="61"/>
    </row>
    <row r="360" spans="1:16" ht="12.75">
      <c r="A360" s="61"/>
      <c r="B360" s="61"/>
      <c r="C360" s="61"/>
      <c r="D360" s="61"/>
      <c r="E360" s="61"/>
      <c r="F360" s="61"/>
      <c r="G360" s="61"/>
      <c r="H360" s="61"/>
      <c r="I360" s="61"/>
      <c r="J360" s="61"/>
      <c r="K360" s="61"/>
      <c r="L360" s="61"/>
      <c r="M360" s="61"/>
      <c r="N360" s="61"/>
      <c r="O360" s="61"/>
      <c r="P360" s="61"/>
    </row>
    <row r="361" spans="1:16" ht="12.75">
      <c r="A361" s="61"/>
      <c r="B361" s="61"/>
      <c r="C361" s="61"/>
      <c r="D361" s="61"/>
      <c r="E361" s="61"/>
      <c r="F361" s="61"/>
      <c r="G361" s="61"/>
      <c r="H361" s="61"/>
      <c r="I361" s="61"/>
      <c r="J361" s="61"/>
      <c r="K361" s="61"/>
      <c r="L361" s="61"/>
      <c r="M361" s="61"/>
      <c r="N361" s="61"/>
      <c r="O361" s="61"/>
      <c r="P361" s="61"/>
    </row>
    <row r="362" spans="1:16" ht="12.75">
      <c r="A362" s="61"/>
      <c r="B362" s="61"/>
      <c r="C362" s="61"/>
      <c r="D362" s="61"/>
      <c r="E362" s="61"/>
      <c r="F362" s="61"/>
      <c r="G362" s="61"/>
      <c r="H362" s="61"/>
      <c r="I362" s="61"/>
      <c r="J362" s="61"/>
      <c r="K362" s="61"/>
      <c r="L362" s="61"/>
      <c r="M362" s="61"/>
      <c r="N362" s="61"/>
      <c r="O362" s="61"/>
      <c r="P362" s="61"/>
    </row>
    <row r="363" spans="1:16" ht="12.75">
      <c r="A363" s="61"/>
      <c r="B363" s="61"/>
      <c r="C363" s="61"/>
      <c r="D363" s="61"/>
      <c r="E363" s="61"/>
      <c r="F363" s="61"/>
      <c r="G363" s="61"/>
      <c r="H363" s="61"/>
      <c r="I363" s="61"/>
      <c r="J363" s="61"/>
      <c r="K363" s="61"/>
      <c r="L363" s="61"/>
      <c r="M363" s="61"/>
      <c r="N363" s="61"/>
      <c r="O363" s="61"/>
      <c r="P363" s="61"/>
    </row>
    <row r="364" spans="1:16" ht="12.75">
      <c r="A364" s="61"/>
      <c r="B364" s="61"/>
      <c r="C364" s="61"/>
      <c r="D364" s="61"/>
      <c r="E364" s="61"/>
      <c r="F364" s="61"/>
      <c r="G364" s="61"/>
      <c r="H364" s="61"/>
      <c r="I364" s="61"/>
      <c r="J364" s="61"/>
      <c r="K364" s="61"/>
      <c r="L364" s="61"/>
      <c r="M364" s="61"/>
      <c r="N364" s="61"/>
      <c r="O364" s="61"/>
      <c r="P364" s="61"/>
    </row>
    <row r="365" spans="1:16" ht="12.75">
      <c r="A365" s="61"/>
      <c r="B365" s="61"/>
      <c r="C365" s="61"/>
      <c r="D365" s="61"/>
      <c r="E365" s="61"/>
      <c r="F365" s="61"/>
      <c r="G365" s="61"/>
      <c r="H365" s="61"/>
      <c r="I365" s="61"/>
      <c r="J365" s="61"/>
      <c r="K365" s="61"/>
      <c r="L365" s="61"/>
      <c r="M365" s="61"/>
      <c r="N365" s="61"/>
      <c r="O365" s="61"/>
      <c r="P365" s="61"/>
    </row>
    <row r="366" spans="1:16" ht="12.75">
      <c r="A366" s="61"/>
      <c r="B366" s="61"/>
      <c r="C366" s="61"/>
      <c r="D366" s="61"/>
      <c r="E366" s="61"/>
      <c r="F366" s="61"/>
      <c r="G366" s="61"/>
      <c r="H366" s="61"/>
      <c r="I366" s="61"/>
      <c r="J366" s="61"/>
      <c r="K366" s="61"/>
      <c r="L366" s="61"/>
      <c r="M366" s="61"/>
      <c r="N366" s="61"/>
      <c r="O366" s="61"/>
      <c r="P366" s="61"/>
    </row>
    <row r="367" spans="1:16" ht="12.75">
      <c r="A367" s="61"/>
      <c r="B367" s="61"/>
      <c r="C367" s="61"/>
      <c r="D367" s="61"/>
      <c r="E367" s="61"/>
      <c r="F367" s="61"/>
      <c r="G367" s="61"/>
      <c r="H367" s="61"/>
      <c r="I367" s="61"/>
      <c r="J367" s="61"/>
      <c r="K367" s="61"/>
      <c r="L367" s="61"/>
      <c r="M367" s="61"/>
      <c r="N367" s="61"/>
      <c r="O367" s="61"/>
      <c r="P367" s="61"/>
    </row>
    <row r="368" spans="1:16" ht="12.75">
      <c r="A368" s="61"/>
      <c r="B368" s="61"/>
      <c r="C368" s="61"/>
      <c r="D368" s="61"/>
      <c r="E368" s="61"/>
      <c r="F368" s="61"/>
      <c r="G368" s="61"/>
      <c r="H368" s="61"/>
      <c r="I368" s="61"/>
      <c r="J368" s="61"/>
      <c r="K368" s="61"/>
      <c r="L368" s="61"/>
      <c r="M368" s="61"/>
      <c r="N368" s="61"/>
      <c r="O368" s="61"/>
      <c r="P368" s="61"/>
    </row>
    <row r="369" spans="1:16" ht="12.75">
      <c r="A369" s="61"/>
      <c r="B369" s="61"/>
      <c r="C369" s="61"/>
      <c r="D369" s="61"/>
      <c r="E369" s="61"/>
      <c r="F369" s="61"/>
      <c r="G369" s="61"/>
      <c r="H369" s="61"/>
      <c r="I369" s="61"/>
      <c r="J369" s="61"/>
      <c r="K369" s="61"/>
      <c r="L369" s="61"/>
      <c r="M369" s="61"/>
      <c r="N369" s="61"/>
      <c r="O369" s="61"/>
      <c r="P369" s="61"/>
    </row>
    <row r="370" spans="1:16" ht="12.75">
      <c r="A370" s="61"/>
      <c r="B370" s="61"/>
      <c r="C370" s="61"/>
      <c r="D370" s="61"/>
      <c r="E370" s="61"/>
      <c r="F370" s="61"/>
      <c r="G370" s="61"/>
      <c r="H370" s="61"/>
      <c r="I370" s="61"/>
      <c r="J370" s="61"/>
      <c r="K370" s="61"/>
      <c r="L370" s="61"/>
      <c r="M370" s="61"/>
      <c r="N370" s="61"/>
      <c r="O370" s="61"/>
      <c r="P370" s="61"/>
    </row>
    <row r="371" spans="1:16" ht="12.75">
      <c r="A371" s="61"/>
      <c r="B371" s="61"/>
      <c r="C371" s="61"/>
      <c r="D371" s="61"/>
      <c r="E371" s="61"/>
      <c r="F371" s="61"/>
      <c r="G371" s="61"/>
      <c r="H371" s="61"/>
      <c r="I371" s="61"/>
      <c r="J371" s="61"/>
      <c r="K371" s="61"/>
      <c r="L371" s="61"/>
      <c r="M371" s="61"/>
      <c r="N371" s="61"/>
      <c r="O371" s="61"/>
      <c r="P371" s="61"/>
    </row>
    <row r="372" spans="1:16" ht="12.75">
      <c r="A372" s="61"/>
      <c r="B372" s="61"/>
      <c r="C372" s="61"/>
      <c r="D372" s="61"/>
      <c r="E372" s="61"/>
      <c r="F372" s="61"/>
      <c r="G372" s="61"/>
      <c r="H372" s="61"/>
      <c r="I372" s="61"/>
      <c r="J372" s="61"/>
      <c r="K372" s="61"/>
      <c r="L372" s="61"/>
      <c r="M372" s="61"/>
      <c r="N372" s="61"/>
      <c r="O372" s="61"/>
      <c r="P372" s="61"/>
    </row>
    <row r="373" spans="1:16" ht="12.75">
      <c r="A373" s="61"/>
      <c r="B373" s="61"/>
      <c r="C373" s="61"/>
      <c r="D373" s="61"/>
      <c r="E373" s="61"/>
      <c r="F373" s="61"/>
      <c r="G373" s="61"/>
      <c r="H373" s="61"/>
      <c r="I373" s="61"/>
      <c r="J373" s="61"/>
      <c r="K373" s="61"/>
      <c r="L373" s="61"/>
      <c r="M373" s="61"/>
      <c r="N373" s="61"/>
      <c r="O373" s="61"/>
      <c r="P373" s="61"/>
    </row>
    <row r="374" spans="1:16" ht="12.75">
      <c r="A374" s="61"/>
      <c r="B374" s="61"/>
      <c r="C374" s="61"/>
      <c r="D374" s="61"/>
      <c r="E374" s="61"/>
      <c r="F374" s="61"/>
      <c r="G374" s="61"/>
      <c r="H374" s="61"/>
      <c r="I374" s="61"/>
      <c r="J374" s="61"/>
      <c r="K374" s="61"/>
      <c r="L374" s="61"/>
      <c r="M374" s="61"/>
      <c r="N374" s="61"/>
      <c r="O374" s="61"/>
      <c r="P374" s="61"/>
    </row>
    <row r="375" spans="1:16" ht="12.75">
      <c r="A375" s="61"/>
      <c r="B375" s="61"/>
      <c r="C375" s="61"/>
      <c r="D375" s="61"/>
      <c r="E375" s="61"/>
      <c r="F375" s="61"/>
      <c r="G375" s="61"/>
      <c r="H375" s="61"/>
      <c r="I375" s="61"/>
      <c r="J375" s="61"/>
      <c r="K375" s="61"/>
      <c r="L375" s="61"/>
      <c r="M375" s="61"/>
      <c r="N375" s="61"/>
      <c r="O375" s="61"/>
      <c r="P375" s="61"/>
    </row>
    <row r="376" spans="1:16" ht="12.75">
      <c r="A376" s="61"/>
      <c r="B376" s="61"/>
      <c r="C376" s="61"/>
      <c r="D376" s="61"/>
      <c r="E376" s="61"/>
      <c r="F376" s="61"/>
      <c r="G376" s="61"/>
      <c r="H376" s="61"/>
      <c r="I376" s="61"/>
      <c r="J376" s="61"/>
      <c r="K376" s="61"/>
      <c r="L376" s="61"/>
      <c r="M376" s="61"/>
      <c r="N376" s="61"/>
      <c r="O376" s="61"/>
      <c r="P376" s="61"/>
    </row>
    <row r="377" spans="1:16" ht="12.75">
      <c r="A377" s="61"/>
      <c r="B377" s="61"/>
      <c r="C377" s="61"/>
      <c r="D377" s="61"/>
      <c r="E377" s="61"/>
      <c r="F377" s="61"/>
      <c r="G377" s="61"/>
      <c r="H377" s="61"/>
      <c r="I377" s="61"/>
      <c r="J377" s="61"/>
      <c r="K377" s="61"/>
      <c r="L377" s="61"/>
      <c r="M377" s="61"/>
      <c r="N377" s="61"/>
      <c r="O377" s="61"/>
      <c r="P377" s="61"/>
    </row>
    <row r="378" spans="1:16" ht="12.75">
      <c r="A378" s="61"/>
      <c r="B378" s="61"/>
      <c r="C378" s="61"/>
      <c r="D378" s="61"/>
      <c r="E378" s="61"/>
      <c r="F378" s="61"/>
      <c r="G378" s="61"/>
      <c r="H378" s="61"/>
      <c r="I378" s="61"/>
      <c r="J378" s="61"/>
      <c r="K378" s="61"/>
      <c r="L378" s="61"/>
      <c r="M378" s="61"/>
      <c r="N378" s="61"/>
      <c r="O378" s="61"/>
      <c r="P378" s="61"/>
    </row>
    <row r="379" spans="1:16" ht="12.75">
      <c r="A379" s="61"/>
      <c r="B379" s="61"/>
      <c r="C379" s="61"/>
      <c r="D379" s="61"/>
      <c r="E379" s="61"/>
      <c r="F379" s="61"/>
      <c r="G379" s="61"/>
      <c r="H379" s="61"/>
      <c r="I379" s="61"/>
      <c r="J379" s="61"/>
      <c r="K379" s="61"/>
      <c r="L379" s="61"/>
      <c r="M379" s="61"/>
      <c r="N379" s="61"/>
      <c r="O379" s="61"/>
      <c r="P379" s="61"/>
    </row>
    <row r="380" spans="1:16" ht="12.75">
      <c r="A380" s="61"/>
      <c r="B380" s="61"/>
      <c r="C380" s="61"/>
      <c r="D380" s="61"/>
      <c r="E380" s="61"/>
      <c r="F380" s="61"/>
      <c r="G380" s="61"/>
      <c r="H380" s="61"/>
      <c r="I380" s="61"/>
      <c r="J380" s="61"/>
      <c r="K380" s="61"/>
      <c r="L380" s="61"/>
      <c r="M380" s="61"/>
      <c r="N380" s="61"/>
      <c r="O380" s="61"/>
      <c r="P380" s="61"/>
    </row>
    <row r="381" spans="1:16" ht="12.75">
      <c r="A381" s="61"/>
      <c r="B381" s="61"/>
      <c r="C381" s="61"/>
      <c r="D381" s="61"/>
      <c r="E381" s="61"/>
      <c r="F381" s="61"/>
      <c r="G381" s="61"/>
      <c r="H381" s="61"/>
      <c r="I381" s="61"/>
      <c r="J381" s="61"/>
      <c r="K381" s="61"/>
      <c r="L381" s="61"/>
      <c r="M381" s="61"/>
      <c r="N381" s="61"/>
      <c r="O381" s="61"/>
      <c r="P381" s="61"/>
    </row>
    <row r="382" spans="1:16" ht="12.75">
      <c r="A382" s="61"/>
      <c r="B382" s="61"/>
      <c r="C382" s="61"/>
      <c r="D382" s="61"/>
      <c r="E382" s="61"/>
      <c r="F382" s="61"/>
      <c r="G382" s="61"/>
      <c r="H382" s="61"/>
      <c r="I382" s="61"/>
      <c r="J382" s="61"/>
      <c r="K382" s="61"/>
      <c r="L382" s="61"/>
      <c r="M382" s="61"/>
      <c r="N382" s="61"/>
      <c r="O382" s="61"/>
      <c r="P382" s="61"/>
    </row>
    <row r="383" spans="1:16" ht="12.75">
      <c r="A383" s="61"/>
      <c r="B383" s="61"/>
      <c r="C383" s="61"/>
      <c r="D383" s="61"/>
      <c r="E383" s="61"/>
      <c r="F383" s="61"/>
      <c r="G383" s="61"/>
      <c r="H383" s="61"/>
      <c r="I383" s="61"/>
      <c r="J383" s="61"/>
      <c r="K383" s="61"/>
      <c r="L383" s="61"/>
      <c r="M383" s="61"/>
      <c r="N383" s="61"/>
      <c r="O383" s="61"/>
      <c r="P383" s="61"/>
    </row>
    <row r="384" spans="1:16" ht="12.75">
      <c r="A384" s="61"/>
      <c r="B384" s="61"/>
      <c r="C384" s="61"/>
      <c r="D384" s="61"/>
      <c r="E384" s="61"/>
      <c r="F384" s="61"/>
      <c r="G384" s="61"/>
      <c r="H384" s="61"/>
      <c r="I384" s="61"/>
      <c r="J384" s="61"/>
      <c r="K384" s="61"/>
      <c r="L384" s="61"/>
      <c r="M384" s="61"/>
      <c r="N384" s="61"/>
      <c r="O384" s="61"/>
      <c r="P384" s="61"/>
    </row>
    <row r="385" spans="1:16" ht="12.75">
      <c r="A385" s="61"/>
      <c r="B385" s="61"/>
      <c r="C385" s="61"/>
      <c r="D385" s="61"/>
      <c r="E385" s="61"/>
      <c r="F385" s="61"/>
      <c r="G385" s="61"/>
      <c r="H385" s="61"/>
      <c r="I385" s="61"/>
      <c r="J385" s="61"/>
      <c r="K385" s="61"/>
      <c r="L385" s="61"/>
      <c r="M385" s="61"/>
      <c r="N385" s="61"/>
      <c r="O385" s="61"/>
      <c r="P385" s="61"/>
    </row>
    <row r="386" spans="1:16" ht="12.75">
      <c r="A386" s="61"/>
      <c r="B386" s="61"/>
      <c r="C386" s="61"/>
      <c r="D386" s="61"/>
      <c r="E386" s="61"/>
      <c r="F386" s="61"/>
      <c r="G386" s="61"/>
      <c r="H386" s="61"/>
      <c r="I386" s="61"/>
      <c r="J386" s="61"/>
      <c r="K386" s="61"/>
      <c r="L386" s="61"/>
      <c r="M386" s="61"/>
      <c r="N386" s="61"/>
      <c r="O386" s="61"/>
      <c r="P386" s="61"/>
    </row>
    <row r="387" spans="1:16" ht="12.75">
      <c r="A387" s="61"/>
      <c r="B387" s="61"/>
      <c r="C387" s="61"/>
      <c r="D387" s="61"/>
      <c r="E387" s="61"/>
      <c r="F387" s="61"/>
      <c r="G387" s="61"/>
      <c r="H387" s="61"/>
      <c r="I387" s="61"/>
      <c r="J387" s="61"/>
      <c r="K387" s="61"/>
      <c r="L387" s="61"/>
      <c r="M387" s="61"/>
      <c r="N387" s="61"/>
      <c r="O387" s="61"/>
      <c r="P387" s="61"/>
    </row>
    <row r="388" spans="1:16" ht="12.75">
      <c r="A388" s="61"/>
      <c r="B388" s="61"/>
      <c r="C388" s="61"/>
      <c r="D388" s="61"/>
      <c r="E388" s="61"/>
      <c r="F388" s="61"/>
      <c r="G388" s="61"/>
      <c r="H388" s="61"/>
      <c r="I388" s="61"/>
      <c r="J388" s="61"/>
      <c r="K388" s="61"/>
      <c r="L388" s="61"/>
      <c r="M388" s="61"/>
      <c r="N388" s="61"/>
      <c r="O388" s="61"/>
      <c r="P388" s="61"/>
    </row>
    <row r="389" spans="1:16" ht="12.75">
      <c r="A389" s="61"/>
      <c r="B389" s="61"/>
      <c r="C389" s="61"/>
      <c r="D389" s="61"/>
      <c r="E389" s="61"/>
      <c r="F389" s="61"/>
      <c r="G389" s="61"/>
      <c r="H389" s="61"/>
      <c r="I389" s="61"/>
      <c r="J389" s="61"/>
      <c r="K389" s="61"/>
      <c r="L389" s="61"/>
      <c r="M389" s="61"/>
      <c r="N389" s="61"/>
      <c r="O389" s="61"/>
      <c r="P389" s="61"/>
    </row>
    <row r="390" spans="1:16" ht="12.75">
      <c r="A390" s="61"/>
      <c r="B390" s="61"/>
      <c r="C390" s="61"/>
      <c r="D390" s="61"/>
      <c r="E390" s="61"/>
      <c r="F390" s="61"/>
      <c r="G390" s="61"/>
      <c r="H390" s="61"/>
      <c r="I390" s="61"/>
      <c r="J390" s="61"/>
      <c r="K390" s="61"/>
      <c r="L390" s="61"/>
      <c r="M390" s="61"/>
      <c r="N390" s="61"/>
      <c r="O390" s="61"/>
      <c r="P390" s="61"/>
    </row>
    <row r="391" spans="1:16" ht="12.75">
      <c r="A391" s="61"/>
      <c r="B391" s="61"/>
      <c r="C391" s="61"/>
      <c r="D391" s="61"/>
      <c r="E391" s="61"/>
      <c r="F391" s="61"/>
      <c r="G391" s="61"/>
      <c r="H391" s="61"/>
      <c r="I391" s="61"/>
      <c r="J391" s="61"/>
      <c r="K391" s="61"/>
      <c r="L391" s="61"/>
      <c r="M391" s="61"/>
      <c r="N391" s="61"/>
      <c r="O391" s="61"/>
      <c r="P391" s="61"/>
    </row>
    <row r="392" spans="1:16" ht="12.75">
      <c r="A392" s="61"/>
      <c r="B392" s="61"/>
      <c r="C392" s="61"/>
      <c r="D392" s="61"/>
      <c r="E392" s="61"/>
      <c r="F392" s="61"/>
      <c r="G392" s="61"/>
      <c r="H392" s="61"/>
      <c r="I392" s="61"/>
      <c r="J392" s="61"/>
      <c r="K392" s="61"/>
      <c r="L392" s="61"/>
      <c r="M392" s="61"/>
      <c r="N392" s="61"/>
      <c r="O392" s="61"/>
      <c r="P392" s="61"/>
    </row>
    <row r="393" spans="1:16" ht="12.75">
      <c r="A393" s="61"/>
      <c r="B393" s="61"/>
      <c r="C393" s="61"/>
      <c r="D393" s="61"/>
      <c r="E393" s="61"/>
      <c r="F393" s="61"/>
      <c r="G393" s="61"/>
      <c r="H393" s="61"/>
      <c r="I393" s="61"/>
      <c r="J393" s="61"/>
      <c r="K393" s="61"/>
      <c r="L393" s="61"/>
      <c r="M393" s="61"/>
      <c r="N393" s="61"/>
      <c r="O393" s="61"/>
      <c r="P393" s="61"/>
    </row>
    <row r="394" spans="1:16" ht="12.75">
      <c r="A394" s="61"/>
      <c r="B394" s="61"/>
      <c r="C394" s="61"/>
      <c r="D394" s="61"/>
      <c r="E394" s="61"/>
      <c r="F394" s="61"/>
      <c r="G394" s="61"/>
      <c r="H394" s="61"/>
      <c r="I394" s="61"/>
      <c r="J394" s="61"/>
      <c r="K394" s="61"/>
      <c r="L394" s="61"/>
      <c r="M394" s="61"/>
      <c r="N394" s="61"/>
      <c r="O394" s="61"/>
      <c r="P394" s="61"/>
    </row>
    <row r="395" spans="1:16" ht="12.75">
      <c r="A395" s="61"/>
      <c r="B395" s="61"/>
      <c r="C395" s="61"/>
      <c r="D395" s="61"/>
      <c r="E395" s="61"/>
      <c r="F395" s="61"/>
      <c r="G395" s="61"/>
      <c r="H395" s="61"/>
      <c r="I395" s="61"/>
      <c r="J395" s="61"/>
      <c r="K395" s="61"/>
      <c r="L395" s="61"/>
      <c r="M395" s="61"/>
      <c r="N395" s="61"/>
      <c r="O395" s="61"/>
      <c r="P395" s="61"/>
    </row>
    <row r="396" spans="1:16" ht="12.75">
      <c r="A396" s="61"/>
      <c r="B396" s="61"/>
      <c r="C396" s="61"/>
      <c r="D396" s="61"/>
      <c r="E396" s="61"/>
      <c r="F396" s="61"/>
      <c r="G396" s="61"/>
      <c r="H396" s="61"/>
      <c r="I396" s="61"/>
      <c r="J396" s="61"/>
      <c r="K396" s="61"/>
      <c r="L396" s="61"/>
      <c r="M396" s="61"/>
      <c r="N396" s="61"/>
      <c r="O396" s="61"/>
      <c r="P396" s="61"/>
    </row>
    <row r="397" spans="1:16" ht="12.75">
      <c r="A397" s="61"/>
      <c r="B397" s="61"/>
      <c r="C397" s="61"/>
      <c r="D397" s="61"/>
      <c r="E397" s="61"/>
      <c r="F397" s="61"/>
      <c r="G397" s="61"/>
      <c r="H397" s="61"/>
      <c r="I397" s="61"/>
      <c r="J397" s="61"/>
      <c r="K397" s="61"/>
      <c r="L397" s="61"/>
      <c r="M397" s="61"/>
      <c r="N397" s="61"/>
      <c r="O397" s="61"/>
      <c r="P397" s="61"/>
    </row>
    <row r="398" spans="1:16" ht="12.75">
      <c r="A398" s="61"/>
      <c r="B398" s="61"/>
      <c r="C398" s="61"/>
      <c r="D398" s="61"/>
      <c r="E398" s="61"/>
      <c r="F398" s="61"/>
      <c r="G398" s="61"/>
      <c r="H398" s="61"/>
      <c r="I398" s="61"/>
      <c r="J398" s="61"/>
      <c r="K398" s="61"/>
      <c r="L398" s="61"/>
      <c r="M398" s="61"/>
      <c r="N398" s="61"/>
      <c r="O398" s="61"/>
      <c r="P398" s="61"/>
    </row>
    <row r="399" spans="1:16" ht="12.75">
      <c r="A399" s="61"/>
      <c r="B399" s="61"/>
      <c r="C399" s="61"/>
      <c r="D399" s="61"/>
      <c r="E399" s="61"/>
      <c r="F399" s="61"/>
      <c r="G399" s="61"/>
      <c r="H399" s="61"/>
      <c r="I399" s="61"/>
      <c r="J399" s="61"/>
      <c r="K399" s="61"/>
      <c r="L399" s="61"/>
      <c r="M399" s="61"/>
      <c r="N399" s="61"/>
      <c r="O399" s="61"/>
      <c r="P399" s="61"/>
    </row>
    <row r="400" spans="1:16" ht="12.75">
      <c r="A400" s="61"/>
      <c r="B400" s="61"/>
      <c r="C400" s="61"/>
      <c r="D400" s="61"/>
      <c r="E400" s="61"/>
      <c r="F400" s="61"/>
      <c r="G400" s="61"/>
      <c r="H400" s="61"/>
      <c r="I400" s="61"/>
      <c r="J400" s="61"/>
      <c r="K400" s="61"/>
      <c r="L400" s="61"/>
      <c r="M400" s="61"/>
      <c r="N400" s="61"/>
      <c r="O400" s="61"/>
      <c r="P400" s="61"/>
    </row>
    <row r="401" spans="1:16" ht="12.75">
      <c r="A401" s="61"/>
      <c r="B401" s="61"/>
      <c r="C401" s="61"/>
      <c r="D401" s="61"/>
      <c r="E401" s="61"/>
      <c r="F401" s="61"/>
      <c r="G401" s="61"/>
      <c r="H401" s="61"/>
      <c r="I401" s="61"/>
      <c r="J401" s="61"/>
      <c r="K401" s="61"/>
      <c r="L401" s="61"/>
      <c r="M401" s="61"/>
      <c r="N401" s="61"/>
      <c r="O401" s="61"/>
      <c r="P401" s="61"/>
    </row>
    <row r="402" spans="1:16" ht="12.75">
      <c r="A402" s="61"/>
      <c r="B402" s="61"/>
      <c r="C402" s="61"/>
      <c r="D402" s="61"/>
      <c r="E402" s="61"/>
      <c r="F402" s="61"/>
      <c r="G402" s="61"/>
      <c r="H402" s="61"/>
      <c r="I402" s="61"/>
      <c r="J402" s="61"/>
      <c r="K402" s="61"/>
      <c r="L402" s="61"/>
      <c r="M402" s="61"/>
      <c r="N402" s="61"/>
      <c r="O402" s="61"/>
      <c r="P402" s="61"/>
    </row>
    <row r="403" spans="1:16" ht="12.75">
      <c r="A403" s="61"/>
      <c r="B403" s="61"/>
      <c r="C403" s="61"/>
      <c r="D403" s="61"/>
      <c r="E403" s="61"/>
      <c r="F403" s="61"/>
      <c r="G403" s="61"/>
      <c r="H403" s="61"/>
      <c r="I403" s="61"/>
      <c r="J403" s="61"/>
      <c r="K403" s="61"/>
      <c r="L403" s="61"/>
      <c r="M403" s="61"/>
      <c r="N403" s="61"/>
      <c r="O403" s="61"/>
      <c r="P403" s="61"/>
    </row>
    <row r="404" spans="1:16" ht="12.75">
      <c r="A404" s="61"/>
      <c r="B404" s="61"/>
      <c r="C404" s="61"/>
      <c r="D404" s="61"/>
      <c r="E404" s="61"/>
      <c r="F404" s="61"/>
      <c r="G404" s="61"/>
      <c r="H404" s="61"/>
      <c r="I404" s="61"/>
      <c r="J404" s="61"/>
      <c r="K404" s="61"/>
      <c r="L404" s="61"/>
      <c r="M404" s="61"/>
      <c r="N404" s="61"/>
      <c r="O404" s="61"/>
      <c r="P404" s="61"/>
    </row>
    <row r="405" spans="1:16" ht="12.75">
      <c r="A405" s="61"/>
      <c r="B405" s="61"/>
      <c r="C405" s="61"/>
      <c r="D405" s="61"/>
      <c r="E405" s="61"/>
      <c r="F405" s="61"/>
      <c r="G405" s="61"/>
      <c r="H405" s="61"/>
      <c r="I405" s="61"/>
      <c r="J405" s="61"/>
      <c r="K405" s="61"/>
      <c r="L405" s="61"/>
      <c r="M405" s="61"/>
      <c r="N405" s="61"/>
      <c r="O405" s="61"/>
      <c r="P405" s="61"/>
    </row>
    <row r="406" spans="1:16" ht="12.75">
      <c r="A406" s="61"/>
      <c r="B406" s="61"/>
      <c r="C406" s="61"/>
      <c r="D406" s="61"/>
      <c r="E406" s="61"/>
      <c r="F406" s="61"/>
      <c r="G406" s="61"/>
      <c r="H406" s="61"/>
      <c r="I406" s="61"/>
      <c r="J406" s="61"/>
      <c r="K406" s="61"/>
      <c r="L406" s="61"/>
      <c r="M406" s="61"/>
      <c r="N406" s="61"/>
      <c r="O406" s="61"/>
      <c r="P406" s="61"/>
    </row>
    <row r="407" spans="1:16" ht="12.75">
      <c r="A407" s="61"/>
      <c r="B407" s="61"/>
      <c r="C407" s="61"/>
      <c r="D407" s="61"/>
      <c r="E407" s="61"/>
      <c r="F407" s="61"/>
      <c r="G407" s="61"/>
      <c r="H407" s="61"/>
      <c r="I407" s="61"/>
      <c r="J407" s="61"/>
      <c r="K407" s="61"/>
      <c r="L407" s="61"/>
      <c r="M407" s="61"/>
      <c r="N407" s="61"/>
      <c r="O407" s="61"/>
      <c r="P407" s="61"/>
    </row>
    <row r="408" spans="1:16" ht="12.75">
      <c r="A408" s="61"/>
      <c r="B408" s="61"/>
      <c r="C408" s="61"/>
      <c r="D408" s="61"/>
      <c r="E408" s="61"/>
      <c r="F408" s="61"/>
      <c r="G408" s="61"/>
      <c r="H408" s="61"/>
      <c r="I408" s="61"/>
      <c r="J408" s="61"/>
      <c r="K408" s="61"/>
      <c r="L408" s="61"/>
      <c r="M408" s="61"/>
      <c r="N408" s="61"/>
      <c r="O408" s="61"/>
      <c r="P408" s="61"/>
    </row>
    <row r="409" spans="1:16" ht="12.75">
      <c r="A409" s="61"/>
      <c r="B409" s="61"/>
      <c r="C409" s="61"/>
      <c r="D409" s="61"/>
      <c r="E409" s="61"/>
      <c r="F409" s="61"/>
      <c r="G409" s="61"/>
      <c r="H409" s="61"/>
      <c r="I409" s="61"/>
      <c r="J409" s="61"/>
      <c r="K409" s="61"/>
      <c r="L409" s="61"/>
      <c r="M409" s="61"/>
      <c r="N409" s="61"/>
      <c r="O409" s="61"/>
      <c r="P409" s="61"/>
    </row>
    <row r="410" spans="1:16" ht="12.75">
      <c r="A410" s="61"/>
      <c r="B410" s="61"/>
      <c r="C410" s="61"/>
      <c r="D410" s="61"/>
      <c r="E410" s="61"/>
      <c r="F410" s="61"/>
      <c r="G410" s="61"/>
      <c r="H410" s="61"/>
      <c r="I410" s="61"/>
      <c r="J410" s="61"/>
      <c r="K410" s="61"/>
      <c r="L410" s="61"/>
      <c r="M410" s="61"/>
      <c r="N410" s="61"/>
      <c r="O410" s="61"/>
      <c r="P410" s="61"/>
    </row>
    <row r="411" spans="1:16" ht="12.75">
      <c r="A411" s="61"/>
      <c r="B411" s="61"/>
      <c r="C411" s="61"/>
      <c r="D411" s="61"/>
      <c r="E411" s="61"/>
      <c r="F411" s="61"/>
      <c r="G411" s="61"/>
      <c r="H411" s="61"/>
      <c r="I411" s="61"/>
      <c r="J411" s="61"/>
      <c r="K411" s="61"/>
      <c r="L411" s="61"/>
      <c r="M411" s="61"/>
      <c r="N411" s="61"/>
      <c r="O411" s="61"/>
      <c r="P411" s="61"/>
    </row>
    <row r="412" spans="1:16" ht="12.75">
      <c r="A412" s="61"/>
      <c r="B412" s="61"/>
      <c r="C412" s="61"/>
      <c r="D412" s="61"/>
      <c r="E412" s="61"/>
      <c r="F412" s="61"/>
      <c r="G412" s="61"/>
      <c r="H412" s="61"/>
      <c r="I412" s="61"/>
      <c r="J412" s="61"/>
      <c r="K412" s="61"/>
      <c r="L412" s="61"/>
      <c r="M412" s="61"/>
      <c r="N412" s="61"/>
      <c r="O412" s="61"/>
      <c r="P412" s="61"/>
    </row>
    <row r="413" spans="1:16" ht="12.75">
      <c r="A413" s="61"/>
      <c r="B413" s="61"/>
      <c r="C413" s="61"/>
      <c r="D413" s="61"/>
      <c r="E413" s="61"/>
      <c r="F413" s="61"/>
      <c r="G413" s="61"/>
      <c r="H413" s="61"/>
      <c r="I413" s="61"/>
      <c r="J413" s="61"/>
      <c r="K413" s="61"/>
      <c r="L413" s="61"/>
      <c r="M413" s="61"/>
      <c r="N413" s="61"/>
      <c r="O413" s="61"/>
      <c r="P413" s="61"/>
    </row>
    <row r="414" spans="1:16" ht="12.75">
      <c r="A414" s="61"/>
      <c r="B414" s="61"/>
      <c r="C414" s="61"/>
      <c r="D414" s="61"/>
      <c r="E414" s="61"/>
      <c r="F414" s="61"/>
      <c r="G414" s="61"/>
      <c r="H414" s="61"/>
      <c r="I414" s="61"/>
      <c r="J414" s="61"/>
      <c r="K414" s="61"/>
      <c r="L414" s="61"/>
      <c r="M414" s="61"/>
      <c r="N414" s="61"/>
      <c r="O414" s="61"/>
      <c r="P414" s="61"/>
    </row>
    <row r="415" spans="1:16" ht="12.75">
      <c r="A415" s="61"/>
      <c r="B415" s="61"/>
      <c r="C415" s="61"/>
      <c r="D415" s="61"/>
      <c r="E415" s="61"/>
      <c r="F415" s="61"/>
      <c r="G415" s="61"/>
      <c r="H415" s="61"/>
      <c r="I415" s="61"/>
      <c r="J415" s="61"/>
      <c r="K415" s="61"/>
      <c r="L415" s="61"/>
      <c r="M415" s="61"/>
      <c r="N415" s="61"/>
      <c r="O415" s="61"/>
      <c r="P415" s="61"/>
    </row>
    <row r="416" spans="1:16" ht="12.75">
      <c r="A416" s="61"/>
      <c r="B416" s="61"/>
      <c r="C416" s="61"/>
      <c r="D416" s="61"/>
      <c r="E416" s="61"/>
      <c r="F416" s="61"/>
      <c r="G416" s="61"/>
      <c r="H416" s="61"/>
      <c r="I416" s="61"/>
      <c r="J416" s="61"/>
      <c r="K416" s="61"/>
      <c r="L416" s="61"/>
      <c r="M416" s="61"/>
      <c r="N416" s="61"/>
      <c r="O416" s="61"/>
      <c r="P416" s="61"/>
    </row>
    <row r="417" spans="1:16" ht="12.75">
      <c r="A417" s="61"/>
      <c r="B417" s="61"/>
      <c r="C417" s="61"/>
      <c r="D417" s="61"/>
      <c r="E417" s="61"/>
      <c r="F417" s="61"/>
      <c r="G417" s="61"/>
      <c r="H417" s="61"/>
      <c r="I417" s="61"/>
      <c r="J417" s="61"/>
      <c r="K417" s="61"/>
      <c r="L417" s="61"/>
      <c r="M417" s="61"/>
      <c r="N417" s="61"/>
      <c r="O417" s="61"/>
      <c r="P417" s="61"/>
    </row>
    <row r="418" spans="1:16" ht="12.75">
      <c r="A418" s="61"/>
      <c r="B418" s="61"/>
      <c r="C418" s="61"/>
      <c r="D418" s="61"/>
      <c r="E418" s="61"/>
      <c r="F418" s="61"/>
      <c r="G418" s="61"/>
      <c r="H418" s="61"/>
      <c r="I418" s="61"/>
      <c r="J418" s="61"/>
      <c r="K418" s="61"/>
      <c r="L418" s="61"/>
      <c r="M418" s="61"/>
      <c r="N418" s="61"/>
      <c r="O418" s="61"/>
      <c r="P418" s="61"/>
    </row>
    <row r="419" spans="1:16" ht="12.75">
      <c r="A419" s="61"/>
      <c r="B419" s="61"/>
      <c r="C419" s="61"/>
      <c r="D419" s="61"/>
      <c r="E419" s="61"/>
      <c r="F419" s="61"/>
      <c r="G419" s="61"/>
      <c r="H419" s="61"/>
      <c r="I419" s="61"/>
      <c r="J419" s="61"/>
      <c r="K419" s="61"/>
      <c r="L419" s="61"/>
      <c r="M419" s="61"/>
      <c r="N419" s="61"/>
      <c r="O419" s="61"/>
      <c r="P419" s="61"/>
    </row>
    <row r="420" spans="1:16" ht="12.75">
      <c r="A420" s="61"/>
      <c r="B420" s="61"/>
      <c r="C420" s="61"/>
      <c r="D420" s="61"/>
      <c r="E420" s="61"/>
      <c r="F420" s="61"/>
      <c r="G420" s="61"/>
      <c r="H420" s="61"/>
      <c r="I420" s="61"/>
      <c r="J420" s="61"/>
      <c r="K420" s="61"/>
      <c r="L420" s="61"/>
      <c r="M420" s="61"/>
      <c r="N420" s="61"/>
      <c r="O420" s="61"/>
      <c r="P420" s="61"/>
    </row>
    <row r="421" spans="1:16" ht="12.75">
      <c r="A421" s="61"/>
      <c r="B421" s="61"/>
      <c r="C421" s="61"/>
      <c r="D421" s="61"/>
      <c r="E421" s="61"/>
      <c r="F421" s="61"/>
      <c r="G421" s="61"/>
      <c r="H421" s="61"/>
      <c r="I421" s="61"/>
      <c r="J421" s="61"/>
      <c r="K421" s="61"/>
      <c r="L421" s="61"/>
      <c r="M421" s="61"/>
      <c r="N421" s="61"/>
      <c r="O421" s="61"/>
      <c r="P421" s="61"/>
    </row>
    <row r="422" spans="1:16" ht="12.75">
      <c r="A422" s="61"/>
      <c r="B422" s="61"/>
      <c r="C422" s="61"/>
      <c r="D422" s="61"/>
      <c r="E422" s="61"/>
      <c r="F422" s="61"/>
      <c r="G422" s="61"/>
      <c r="H422" s="61"/>
      <c r="I422" s="61"/>
      <c r="J422" s="61"/>
      <c r="K422" s="61"/>
      <c r="L422" s="61"/>
      <c r="M422" s="61"/>
      <c r="N422" s="61"/>
      <c r="O422" s="61"/>
      <c r="P422" s="61"/>
    </row>
    <row r="423" spans="1:16" ht="12.75">
      <c r="A423" s="61"/>
      <c r="B423" s="61"/>
      <c r="C423" s="61"/>
      <c r="D423" s="61"/>
      <c r="E423" s="61"/>
      <c r="F423" s="61"/>
      <c r="G423" s="61"/>
      <c r="H423" s="61"/>
      <c r="I423" s="61"/>
      <c r="J423" s="61"/>
      <c r="K423" s="61"/>
      <c r="L423" s="61"/>
      <c r="M423" s="61"/>
      <c r="N423" s="61"/>
      <c r="O423" s="61"/>
      <c r="P423" s="61"/>
    </row>
    <row r="424" spans="1:16" ht="12.75">
      <c r="A424" s="61"/>
      <c r="B424" s="61"/>
      <c r="C424" s="61"/>
      <c r="D424" s="61"/>
      <c r="E424" s="61"/>
      <c r="F424" s="61"/>
      <c r="G424" s="61"/>
      <c r="H424" s="61"/>
      <c r="I424" s="61"/>
      <c r="J424" s="61"/>
      <c r="K424" s="61"/>
      <c r="L424" s="61"/>
      <c r="M424" s="61"/>
      <c r="N424" s="61"/>
      <c r="O424" s="61"/>
      <c r="P424" s="61"/>
    </row>
    <row r="425" spans="1:16" ht="12.75">
      <c r="A425" s="61"/>
      <c r="B425" s="61"/>
      <c r="C425" s="61"/>
      <c r="D425" s="61"/>
      <c r="E425" s="61"/>
      <c r="F425" s="61"/>
      <c r="G425" s="61"/>
      <c r="H425" s="61"/>
      <c r="I425" s="61"/>
      <c r="J425" s="61"/>
      <c r="K425" s="61"/>
      <c r="L425" s="61"/>
      <c r="M425" s="61"/>
      <c r="N425" s="61"/>
      <c r="O425" s="61"/>
      <c r="P425" s="61"/>
    </row>
    <row r="426" spans="1:16" ht="12.75">
      <c r="A426" s="61"/>
      <c r="B426" s="61"/>
      <c r="C426" s="61"/>
      <c r="D426" s="61"/>
      <c r="E426" s="61"/>
      <c r="F426" s="61"/>
      <c r="G426" s="61"/>
      <c r="H426" s="61"/>
      <c r="I426" s="61"/>
      <c r="J426" s="61"/>
      <c r="K426" s="61"/>
      <c r="L426" s="61"/>
      <c r="M426" s="61"/>
      <c r="N426" s="61"/>
      <c r="O426" s="61"/>
      <c r="P426" s="61"/>
    </row>
    <row r="427" spans="1:16" ht="12.75">
      <c r="A427" s="61"/>
      <c r="B427" s="61"/>
      <c r="C427" s="61"/>
      <c r="D427" s="61"/>
      <c r="E427" s="61"/>
      <c r="F427" s="61"/>
      <c r="G427" s="61"/>
      <c r="H427" s="61"/>
      <c r="I427" s="61"/>
      <c r="J427" s="61"/>
      <c r="K427" s="61"/>
      <c r="L427" s="61"/>
      <c r="M427" s="61"/>
      <c r="N427" s="61"/>
      <c r="O427" s="61"/>
      <c r="P427" s="61"/>
    </row>
    <row r="428" spans="1:16" ht="12.75">
      <c r="A428" s="61"/>
      <c r="B428" s="61"/>
      <c r="C428" s="61"/>
      <c r="D428" s="61"/>
      <c r="E428" s="61"/>
      <c r="F428" s="61"/>
      <c r="G428" s="61"/>
      <c r="H428" s="61"/>
      <c r="I428" s="61"/>
      <c r="J428" s="61"/>
      <c r="K428" s="61"/>
      <c r="L428" s="61"/>
      <c r="M428" s="61"/>
      <c r="N428" s="61"/>
      <c r="O428" s="61"/>
      <c r="P428" s="61"/>
    </row>
    <row r="429" spans="1:16" ht="12.75">
      <c r="A429" s="61"/>
      <c r="B429" s="61"/>
      <c r="C429" s="61"/>
      <c r="D429" s="61"/>
      <c r="E429" s="61"/>
      <c r="F429" s="61"/>
      <c r="G429" s="61"/>
      <c r="H429" s="61"/>
      <c r="I429" s="61"/>
      <c r="J429" s="61"/>
      <c r="K429" s="61"/>
      <c r="L429" s="61"/>
      <c r="M429" s="61"/>
      <c r="N429" s="61"/>
      <c r="O429" s="61"/>
      <c r="P429" s="61"/>
    </row>
    <row r="430" spans="1:16" ht="12.75">
      <c r="A430" s="61"/>
      <c r="B430" s="61"/>
      <c r="C430" s="61"/>
      <c r="D430" s="61"/>
      <c r="E430" s="61"/>
      <c r="F430" s="61"/>
      <c r="G430" s="61"/>
      <c r="H430" s="61"/>
      <c r="I430" s="61"/>
      <c r="J430" s="61"/>
      <c r="K430" s="61"/>
      <c r="L430" s="61"/>
      <c r="M430" s="61"/>
      <c r="N430" s="61"/>
      <c r="O430" s="61"/>
      <c r="P430" s="61"/>
    </row>
    <row r="431" spans="1:16" ht="12.75">
      <c r="A431" s="61"/>
      <c r="B431" s="61"/>
      <c r="C431" s="61"/>
      <c r="D431" s="61"/>
      <c r="E431" s="61"/>
      <c r="F431" s="61"/>
      <c r="G431" s="61"/>
      <c r="H431" s="61"/>
      <c r="I431" s="61"/>
      <c r="J431" s="61"/>
      <c r="K431" s="61"/>
      <c r="L431" s="61"/>
      <c r="M431" s="61"/>
      <c r="N431" s="61"/>
      <c r="O431" s="61"/>
      <c r="P431" s="61"/>
    </row>
    <row r="432" spans="1:16" ht="12.75">
      <c r="A432" s="61"/>
      <c r="B432" s="61"/>
      <c r="C432" s="61"/>
      <c r="D432" s="61"/>
      <c r="E432" s="61"/>
      <c r="F432" s="61"/>
      <c r="G432" s="61"/>
      <c r="H432" s="61"/>
      <c r="I432" s="61"/>
      <c r="J432" s="61"/>
      <c r="K432" s="61"/>
      <c r="L432" s="61"/>
      <c r="M432" s="61"/>
      <c r="N432" s="61"/>
      <c r="O432" s="61"/>
      <c r="P432" s="61"/>
    </row>
    <row r="433" spans="1:16" ht="12.75">
      <c r="A433" s="61"/>
      <c r="B433" s="61"/>
      <c r="C433" s="61"/>
      <c r="D433" s="61"/>
      <c r="E433" s="61"/>
      <c r="F433" s="61"/>
      <c r="G433" s="61"/>
      <c r="H433" s="61"/>
      <c r="I433" s="61"/>
      <c r="J433" s="61"/>
      <c r="K433" s="61"/>
      <c r="L433" s="61"/>
      <c r="M433" s="61"/>
      <c r="N433" s="61"/>
      <c r="O433" s="61"/>
      <c r="P433" s="61"/>
    </row>
    <row r="434" spans="1:16" ht="12.75">
      <c r="A434" s="61"/>
      <c r="B434" s="61"/>
      <c r="C434" s="61"/>
      <c r="D434" s="61"/>
      <c r="E434" s="61"/>
      <c r="F434" s="61"/>
      <c r="G434" s="61"/>
      <c r="H434" s="61"/>
      <c r="I434" s="61"/>
      <c r="J434" s="61"/>
      <c r="K434" s="61"/>
      <c r="L434" s="61"/>
      <c r="M434" s="61"/>
      <c r="N434" s="61"/>
      <c r="O434" s="61"/>
      <c r="P434" s="61"/>
    </row>
    <row r="435" spans="1:16" ht="12.75">
      <c r="A435" s="61"/>
      <c r="B435" s="61"/>
      <c r="C435" s="61"/>
      <c r="D435" s="61"/>
      <c r="E435" s="61"/>
      <c r="F435" s="61"/>
      <c r="G435" s="61"/>
      <c r="H435" s="61"/>
      <c r="I435" s="61"/>
      <c r="J435" s="61"/>
      <c r="K435" s="61"/>
      <c r="L435" s="61"/>
      <c r="M435" s="61"/>
      <c r="N435" s="61"/>
      <c r="O435" s="61"/>
      <c r="P435" s="61"/>
    </row>
    <row r="436" spans="1:16" ht="12.75">
      <c r="A436" s="61"/>
      <c r="B436" s="61"/>
      <c r="C436" s="61"/>
      <c r="D436" s="61"/>
      <c r="E436" s="61"/>
      <c r="F436" s="61"/>
      <c r="G436" s="61"/>
      <c r="H436" s="61"/>
      <c r="I436" s="61"/>
      <c r="J436" s="61"/>
      <c r="K436" s="61"/>
      <c r="L436" s="61"/>
      <c r="M436" s="61"/>
      <c r="N436" s="61"/>
      <c r="O436" s="61"/>
      <c r="P436" s="61"/>
    </row>
    <row r="437" spans="1:16" ht="12.75">
      <c r="A437" s="61"/>
      <c r="B437" s="61"/>
      <c r="C437" s="61"/>
      <c r="D437" s="61"/>
      <c r="E437" s="61"/>
      <c r="F437" s="61"/>
      <c r="G437" s="61"/>
      <c r="H437" s="61"/>
      <c r="I437" s="61"/>
      <c r="J437" s="61"/>
      <c r="K437" s="61"/>
      <c r="L437" s="61"/>
      <c r="M437" s="61"/>
      <c r="N437" s="61"/>
      <c r="O437" s="61"/>
      <c r="P437" s="61"/>
    </row>
    <row r="438" spans="1:16" ht="12.75">
      <c r="A438" s="61"/>
      <c r="B438" s="61"/>
      <c r="C438" s="61"/>
      <c r="D438" s="61"/>
      <c r="E438" s="61"/>
      <c r="F438" s="61"/>
      <c r="G438" s="61"/>
      <c r="H438" s="61"/>
      <c r="I438" s="61"/>
      <c r="J438" s="61"/>
      <c r="K438" s="61"/>
      <c r="L438" s="61"/>
      <c r="M438" s="61"/>
      <c r="N438" s="61"/>
      <c r="O438" s="61"/>
      <c r="P438" s="61"/>
    </row>
    <row r="439" spans="1:16" ht="12.75">
      <c r="A439" s="61"/>
      <c r="B439" s="61"/>
      <c r="C439" s="61"/>
      <c r="D439" s="61"/>
      <c r="E439" s="61"/>
      <c r="F439" s="61"/>
      <c r="G439" s="61"/>
      <c r="H439" s="61"/>
      <c r="I439" s="61"/>
      <c r="J439" s="61"/>
      <c r="K439" s="61"/>
      <c r="L439" s="61"/>
      <c r="M439" s="61"/>
      <c r="N439" s="61"/>
      <c r="O439" s="61"/>
      <c r="P439" s="61"/>
    </row>
    <row r="440" spans="1:16" ht="12.75">
      <c r="A440" s="61"/>
      <c r="B440" s="61"/>
      <c r="C440" s="61"/>
      <c r="D440" s="61"/>
      <c r="E440" s="61"/>
      <c r="F440" s="61"/>
      <c r="G440" s="61"/>
      <c r="H440" s="61"/>
      <c r="I440" s="61"/>
      <c r="J440" s="61"/>
      <c r="K440" s="61"/>
      <c r="L440" s="61"/>
      <c r="M440" s="61"/>
      <c r="N440" s="61"/>
      <c r="O440" s="61"/>
      <c r="P440" s="61"/>
    </row>
    <row r="441" spans="1:16" ht="12.75">
      <c r="A441" s="61"/>
      <c r="B441" s="61"/>
      <c r="C441" s="61"/>
      <c r="D441" s="61"/>
      <c r="E441" s="61"/>
      <c r="F441" s="61"/>
      <c r="G441" s="61"/>
      <c r="H441" s="61"/>
      <c r="I441" s="61"/>
      <c r="J441" s="61"/>
      <c r="K441" s="61"/>
      <c r="L441" s="61"/>
      <c r="M441" s="61"/>
      <c r="N441" s="61"/>
      <c r="O441" s="61"/>
      <c r="P441" s="61"/>
    </row>
    <row r="442" spans="1:16" ht="12.75">
      <c r="A442" s="61"/>
      <c r="B442" s="61"/>
      <c r="C442" s="61"/>
      <c r="D442" s="61"/>
      <c r="E442" s="61"/>
      <c r="F442" s="61"/>
      <c r="G442" s="61"/>
      <c r="H442" s="61"/>
      <c r="I442" s="61"/>
      <c r="J442" s="61"/>
      <c r="K442" s="61"/>
      <c r="L442" s="61"/>
      <c r="M442" s="61"/>
      <c r="N442" s="61"/>
      <c r="O442" s="61"/>
      <c r="P442" s="61"/>
    </row>
    <row r="443" spans="1:16" ht="12.75">
      <c r="A443" s="61"/>
      <c r="B443" s="61"/>
      <c r="C443" s="61"/>
      <c r="D443" s="61"/>
      <c r="E443" s="61"/>
      <c r="F443" s="61"/>
      <c r="G443" s="61"/>
      <c r="H443" s="61"/>
      <c r="I443" s="61"/>
      <c r="J443" s="61"/>
      <c r="K443" s="61"/>
      <c r="L443" s="61"/>
      <c r="M443" s="61"/>
      <c r="N443" s="61"/>
      <c r="O443" s="61"/>
      <c r="P443" s="61"/>
    </row>
    <row r="444" spans="1:16" ht="12.75">
      <c r="A444" s="61"/>
      <c r="B444" s="61"/>
      <c r="C444" s="61"/>
      <c r="D444" s="61"/>
      <c r="E444" s="61"/>
      <c r="F444" s="61"/>
      <c r="G444" s="61"/>
      <c r="H444" s="61"/>
      <c r="I444" s="61"/>
      <c r="J444" s="61"/>
      <c r="K444" s="61"/>
      <c r="L444" s="61"/>
      <c r="M444" s="61"/>
      <c r="N444" s="61"/>
      <c r="O444" s="61"/>
      <c r="P444" s="61"/>
    </row>
    <row r="445" spans="1:16" ht="12.75">
      <c r="A445" s="61"/>
      <c r="B445" s="61"/>
      <c r="C445" s="61"/>
      <c r="D445" s="61"/>
      <c r="E445" s="61"/>
      <c r="F445" s="61"/>
      <c r="G445" s="61"/>
      <c r="H445" s="61"/>
      <c r="I445" s="61"/>
      <c r="J445" s="61"/>
      <c r="K445" s="61"/>
      <c r="L445" s="61"/>
      <c r="M445" s="61"/>
      <c r="N445" s="61"/>
      <c r="O445" s="61"/>
      <c r="P445" s="61"/>
    </row>
    <row r="446" spans="1:16" ht="12.75">
      <c r="A446" s="61"/>
      <c r="B446" s="61"/>
      <c r="C446" s="61"/>
      <c r="D446" s="61"/>
      <c r="E446" s="61"/>
      <c r="F446" s="61"/>
      <c r="G446" s="61"/>
      <c r="H446" s="61"/>
      <c r="I446" s="61"/>
      <c r="J446" s="61"/>
      <c r="K446" s="61"/>
      <c r="L446" s="61"/>
      <c r="M446" s="61"/>
      <c r="N446" s="61"/>
      <c r="O446" s="61"/>
      <c r="P446" s="61"/>
    </row>
    <row r="447" spans="1:16" ht="12.75">
      <c r="A447" s="61"/>
      <c r="B447" s="61"/>
      <c r="C447" s="61"/>
      <c r="D447" s="61"/>
      <c r="E447" s="61"/>
      <c r="F447" s="61"/>
      <c r="G447" s="61"/>
      <c r="H447" s="61"/>
      <c r="I447" s="61"/>
      <c r="J447" s="61"/>
      <c r="K447" s="61"/>
      <c r="L447" s="61"/>
      <c r="M447" s="61"/>
      <c r="N447" s="61"/>
      <c r="O447" s="61"/>
      <c r="P447" s="61"/>
    </row>
    <row r="448" spans="1:16" ht="12.75">
      <c r="A448" s="61"/>
      <c r="B448" s="61"/>
      <c r="C448" s="61"/>
      <c r="D448" s="61"/>
      <c r="E448" s="61"/>
      <c r="F448" s="61"/>
      <c r="G448" s="61"/>
      <c r="H448" s="61"/>
      <c r="I448" s="61"/>
      <c r="J448" s="61"/>
      <c r="K448" s="61"/>
      <c r="L448" s="61"/>
      <c r="M448" s="61"/>
      <c r="N448" s="61"/>
      <c r="O448" s="61"/>
      <c r="P448" s="61"/>
    </row>
    <row r="449" spans="1:16" ht="12.75">
      <c r="A449" s="61"/>
      <c r="B449" s="61"/>
      <c r="C449" s="61"/>
      <c r="D449" s="61"/>
      <c r="E449" s="61"/>
      <c r="F449" s="61"/>
      <c r="G449" s="61"/>
      <c r="H449" s="61"/>
      <c r="I449" s="61"/>
      <c r="J449" s="61"/>
      <c r="K449" s="61"/>
      <c r="L449" s="61"/>
      <c r="M449" s="61"/>
      <c r="N449" s="61"/>
      <c r="O449" s="61"/>
      <c r="P449" s="61"/>
    </row>
    <row r="450" spans="1:16" ht="12.75">
      <c r="A450" s="61"/>
      <c r="B450" s="61"/>
      <c r="C450" s="61"/>
      <c r="D450" s="61"/>
      <c r="E450" s="61"/>
      <c r="F450" s="61"/>
      <c r="G450" s="61"/>
      <c r="H450" s="61"/>
      <c r="I450" s="61"/>
      <c r="J450" s="61"/>
      <c r="K450" s="61"/>
      <c r="L450" s="61"/>
      <c r="M450" s="61"/>
      <c r="N450" s="61"/>
      <c r="O450" s="61"/>
      <c r="P450" s="61"/>
    </row>
    <row r="451" spans="1:16" ht="12.75">
      <c r="A451" s="61"/>
      <c r="B451" s="61"/>
      <c r="C451" s="61"/>
      <c r="D451" s="61"/>
      <c r="E451" s="61"/>
      <c r="F451" s="61"/>
      <c r="G451" s="61"/>
      <c r="H451" s="61"/>
      <c r="I451" s="61"/>
      <c r="J451" s="61"/>
      <c r="K451" s="61"/>
      <c r="L451" s="61"/>
      <c r="M451" s="61"/>
      <c r="N451" s="61"/>
      <c r="O451" s="61"/>
      <c r="P451" s="61"/>
    </row>
    <row r="452" spans="1:16" ht="12.75">
      <c r="A452" s="61"/>
      <c r="B452" s="61"/>
      <c r="C452" s="61"/>
      <c r="D452" s="61"/>
      <c r="E452" s="61"/>
      <c r="F452" s="61"/>
      <c r="G452" s="61"/>
      <c r="H452" s="61"/>
      <c r="I452" s="61"/>
      <c r="J452" s="61"/>
      <c r="K452" s="61"/>
      <c r="L452" s="61"/>
      <c r="M452" s="61"/>
      <c r="N452" s="61"/>
      <c r="O452" s="61"/>
      <c r="P452" s="61"/>
    </row>
    <row r="453" spans="1:16" ht="12.75">
      <c r="A453" s="61"/>
      <c r="B453" s="61"/>
      <c r="C453" s="61"/>
      <c r="D453" s="61"/>
      <c r="E453" s="61"/>
      <c r="F453" s="61"/>
      <c r="G453" s="61"/>
      <c r="H453" s="61"/>
      <c r="I453" s="61"/>
      <c r="J453" s="61"/>
      <c r="K453" s="61"/>
      <c r="L453" s="61"/>
      <c r="M453" s="61"/>
      <c r="N453" s="61"/>
      <c r="O453" s="61"/>
      <c r="P453" s="61"/>
    </row>
    <row r="454" spans="1:16" ht="12.75">
      <c r="A454" s="61"/>
      <c r="B454" s="61"/>
      <c r="C454" s="61"/>
      <c r="D454" s="61"/>
      <c r="E454" s="61"/>
      <c r="F454" s="61"/>
      <c r="G454" s="61"/>
      <c r="H454" s="61"/>
      <c r="I454" s="61"/>
      <c r="J454" s="61"/>
      <c r="K454" s="61"/>
      <c r="L454" s="61"/>
      <c r="M454" s="61"/>
      <c r="N454" s="61"/>
      <c r="O454" s="61"/>
      <c r="P454" s="61"/>
    </row>
    <row r="455" spans="1:16" ht="12.75">
      <c r="A455" s="61"/>
      <c r="B455" s="61"/>
      <c r="C455" s="61"/>
      <c r="D455" s="61"/>
      <c r="E455" s="61"/>
      <c r="F455" s="61"/>
      <c r="G455" s="61"/>
      <c r="H455" s="61"/>
      <c r="I455" s="61"/>
      <c r="J455" s="61"/>
      <c r="K455" s="61"/>
      <c r="L455" s="61"/>
      <c r="M455" s="61"/>
      <c r="N455" s="61"/>
      <c r="O455" s="61"/>
      <c r="P455" s="61"/>
    </row>
    <row r="456" spans="1:16" ht="12.75">
      <c r="A456" s="61"/>
      <c r="B456" s="61"/>
      <c r="C456" s="61"/>
      <c r="D456" s="61"/>
      <c r="E456" s="61"/>
      <c r="F456" s="61"/>
      <c r="G456" s="61"/>
      <c r="H456" s="61"/>
      <c r="I456" s="61"/>
      <c r="J456" s="61"/>
      <c r="K456" s="61"/>
      <c r="L456" s="61"/>
      <c r="M456" s="61"/>
      <c r="N456" s="61"/>
      <c r="O456" s="61"/>
      <c r="P456" s="61"/>
    </row>
    <row r="457" spans="1:16" ht="12.75">
      <c r="A457" s="61"/>
      <c r="B457" s="61"/>
      <c r="C457" s="61"/>
      <c r="D457" s="61"/>
      <c r="E457" s="61"/>
      <c r="F457" s="61"/>
      <c r="G457" s="61"/>
      <c r="H457" s="61"/>
      <c r="I457" s="61"/>
      <c r="J457" s="61"/>
      <c r="K457" s="61"/>
      <c r="L457" s="61"/>
      <c r="M457" s="61"/>
      <c r="N457" s="61"/>
      <c r="O457" s="61"/>
      <c r="P457" s="61"/>
    </row>
    <row r="458" spans="1:16" ht="12.75">
      <c r="A458" s="61"/>
      <c r="B458" s="61"/>
      <c r="C458" s="61"/>
      <c r="D458" s="61"/>
      <c r="E458" s="61"/>
      <c r="F458" s="61"/>
      <c r="G458" s="61"/>
      <c r="H458" s="61"/>
      <c r="I458" s="61"/>
      <c r="J458" s="61"/>
      <c r="K458" s="61"/>
      <c r="L458" s="61"/>
      <c r="M458" s="61"/>
      <c r="N458" s="61"/>
      <c r="O458" s="61"/>
      <c r="P458" s="61"/>
    </row>
    <row r="459" spans="1:16" ht="12.75">
      <c r="A459" s="61"/>
      <c r="B459" s="61"/>
      <c r="C459" s="61"/>
      <c r="D459" s="61"/>
      <c r="E459" s="61"/>
      <c r="F459" s="61"/>
      <c r="G459" s="61"/>
      <c r="H459" s="61"/>
      <c r="I459" s="61"/>
      <c r="J459" s="61"/>
      <c r="K459" s="61"/>
      <c r="L459" s="61"/>
      <c r="M459" s="61"/>
      <c r="N459" s="61"/>
      <c r="O459" s="61"/>
      <c r="P459" s="61"/>
    </row>
    <row r="460" spans="1:16" ht="12.75">
      <c r="A460" s="61"/>
      <c r="B460" s="61"/>
      <c r="C460" s="61"/>
      <c r="D460" s="61"/>
      <c r="E460" s="61"/>
      <c r="F460" s="61"/>
      <c r="G460" s="61"/>
      <c r="H460" s="61"/>
      <c r="I460" s="61"/>
      <c r="J460" s="61"/>
      <c r="K460" s="61"/>
      <c r="L460" s="61"/>
      <c r="M460" s="61"/>
      <c r="N460" s="61"/>
      <c r="O460" s="61"/>
      <c r="P460" s="61"/>
    </row>
    <row r="461" spans="1:16" ht="12.75">
      <c r="A461" s="61"/>
      <c r="B461" s="61"/>
      <c r="C461" s="61"/>
      <c r="D461" s="61"/>
      <c r="E461" s="61"/>
      <c r="F461" s="61"/>
      <c r="G461" s="61"/>
      <c r="H461" s="61"/>
      <c r="I461" s="61"/>
      <c r="J461" s="61"/>
      <c r="K461" s="61"/>
      <c r="L461" s="61"/>
      <c r="M461" s="61"/>
      <c r="N461" s="61"/>
      <c r="O461" s="61"/>
      <c r="P461" s="61"/>
    </row>
    <row r="462" spans="1:16" ht="12.75">
      <c r="A462" s="61"/>
      <c r="B462" s="61"/>
      <c r="C462" s="61"/>
      <c r="D462" s="61"/>
      <c r="E462" s="61"/>
      <c r="F462" s="61"/>
      <c r="G462" s="61"/>
      <c r="H462" s="61"/>
      <c r="I462" s="61"/>
      <c r="J462" s="61"/>
      <c r="K462" s="61"/>
      <c r="L462" s="61"/>
      <c r="M462" s="61"/>
      <c r="N462" s="61"/>
      <c r="O462" s="61"/>
      <c r="P462" s="61"/>
    </row>
    <row r="463" spans="1:16" ht="12.75">
      <c r="A463" s="61"/>
      <c r="B463" s="61"/>
      <c r="C463" s="61"/>
      <c r="D463" s="61"/>
      <c r="E463" s="61"/>
      <c r="F463" s="61"/>
      <c r="G463" s="61"/>
      <c r="H463" s="61"/>
      <c r="I463" s="61"/>
      <c r="J463" s="61"/>
      <c r="K463" s="61"/>
      <c r="L463" s="61"/>
      <c r="M463" s="61"/>
      <c r="N463" s="61"/>
      <c r="O463" s="61"/>
      <c r="P463" s="61"/>
    </row>
    <row r="464" spans="1:16" ht="12.75">
      <c r="A464" s="61"/>
      <c r="B464" s="61"/>
      <c r="C464" s="61"/>
      <c r="D464" s="61"/>
      <c r="E464" s="61"/>
      <c r="F464" s="61"/>
      <c r="G464" s="61"/>
      <c r="H464" s="61"/>
      <c r="I464" s="61"/>
      <c r="J464" s="61"/>
      <c r="K464" s="61"/>
      <c r="L464" s="61"/>
      <c r="M464" s="61"/>
      <c r="N464" s="61"/>
      <c r="O464" s="61"/>
      <c r="P464" s="61"/>
    </row>
    <row r="465" spans="1:16" ht="12.75">
      <c r="A465" s="61"/>
      <c r="B465" s="61"/>
      <c r="C465" s="61"/>
      <c r="D465" s="61"/>
      <c r="E465" s="61"/>
      <c r="F465" s="61"/>
      <c r="G465" s="61"/>
      <c r="H465" s="61"/>
      <c r="I465" s="61"/>
      <c r="J465" s="61"/>
      <c r="K465" s="61"/>
      <c r="L465" s="61"/>
      <c r="M465" s="61"/>
      <c r="N465" s="61"/>
      <c r="O465" s="61"/>
      <c r="P465" s="61"/>
    </row>
    <row r="466" spans="1:16" ht="12.75">
      <c r="A466" s="61"/>
      <c r="B466" s="61"/>
      <c r="C466" s="61"/>
      <c r="D466" s="61"/>
      <c r="E466" s="61"/>
      <c r="F466" s="61"/>
      <c r="G466" s="61"/>
      <c r="H466" s="61"/>
      <c r="I466" s="61"/>
      <c r="J466" s="61"/>
      <c r="K466" s="61"/>
      <c r="L466" s="61"/>
      <c r="M466" s="61"/>
      <c r="N466" s="61"/>
      <c r="O466" s="61"/>
      <c r="P466" s="61"/>
    </row>
    <row r="467" spans="1:16" ht="12.75">
      <c r="A467" s="61"/>
      <c r="B467" s="61"/>
      <c r="C467" s="61"/>
      <c r="D467" s="61"/>
      <c r="E467" s="61"/>
      <c r="F467" s="61"/>
      <c r="G467" s="61"/>
      <c r="H467" s="61"/>
      <c r="I467" s="61"/>
      <c r="J467" s="61"/>
      <c r="K467" s="61"/>
      <c r="L467" s="61"/>
      <c r="M467" s="61"/>
      <c r="N467" s="61"/>
      <c r="O467" s="61"/>
      <c r="P467" s="61"/>
    </row>
    <row r="468" spans="1:16" ht="12.75">
      <c r="A468" s="61"/>
      <c r="B468" s="61"/>
      <c r="C468" s="61"/>
      <c r="D468" s="61"/>
      <c r="E468" s="61"/>
      <c r="F468" s="61"/>
      <c r="G468" s="61"/>
      <c r="H468" s="61"/>
      <c r="I468" s="61"/>
      <c r="J468" s="61"/>
      <c r="K468" s="61"/>
      <c r="L468" s="61"/>
      <c r="M468" s="61"/>
      <c r="N468" s="61"/>
      <c r="O468" s="61"/>
      <c r="P468" s="61"/>
    </row>
    <row r="469" spans="1:16" ht="12.75">
      <c r="A469" s="61"/>
      <c r="B469" s="61"/>
      <c r="C469" s="61"/>
      <c r="D469" s="61"/>
      <c r="E469" s="61"/>
      <c r="F469" s="61"/>
      <c r="G469" s="61"/>
      <c r="H469" s="61"/>
      <c r="I469" s="61"/>
      <c r="J469" s="61"/>
      <c r="K469" s="61"/>
      <c r="L469" s="61"/>
      <c r="M469" s="61"/>
      <c r="N469" s="61"/>
      <c r="O469" s="61"/>
      <c r="P469" s="61"/>
    </row>
    <row r="470" spans="1:16" ht="12.75">
      <c r="A470" s="61"/>
      <c r="B470" s="61"/>
      <c r="C470" s="61"/>
      <c r="D470" s="61"/>
      <c r="E470" s="61"/>
      <c r="F470" s="61"/>
      <c r="G470" s="61"/>
      <c r="H470" s="61"/>
      <c r="I470" s="61"/>
      <c r="J470" s="61"/>
      <c r="K470" s="61"/>
      <c r="L470" s="61"/>
      <c r="M470" s="61"/>
      <c r="N470" s="61"/>
      <c r="O470" s="61"/>
      <c r="P470" s="61"/>
    </row>
    <row r="471" spans="1:16" ht="12.75">
      <c r="A471" s="61"/>
      <c r="B471" s="61"/>
      <c r="C471" s="61"/>
      <c r="D471" s="61"/>
      <c r="E471" s="61"/>
      <c r="F471" s="61"/>
      <c r="G471" s="61"/>
      <c r="H471" s="61"/>
      <c r="I471" s="61"/>
      <c r="J471" s="61"/>
      <c r="K471" s="61"/>
      <c r="L471" s="61"/>
      <c r="M471" s="61"/>
      <c r="N471" s="61"/>
      <c r="O471" s="61"/>
      <c r="P471" s="61"/>
    </row>
    <row r="472" spans="1:16" ht="12.75">
      <c r="A472" s="61"/>
      <c r="B472" s="61"/>
      <c r="C472" s="61"/>
      <c r="D472" s="61"/>
      <c r="E472" s="61"/>
      <c r="F472" s="61"/>
      <c r="G472" s="61"/>
      <c r="H472" s="61"/>
      <c r="I472" s="61"/>
      <c r="J472" s="61"/>
      <c r="K472" s="61"/>
      <c r="L472" s="61"/>
      <c r="M472" s="61"/>
      <c r="N472" s="61"/>
      <c r="O472" s="61"/>
      <c r="P472" s="61"/>
    </row>
    <row r="473" spans="1:16" ht="12.75">
      <c r="A473" s="61"/>
      <c r="B473" s="61"/>
      <c r="C473" s="61"/>
      <c r="D473" s="61"/>
      <c r="E473" s="61"/>
      <c r="F473" s="61"/>
      <c r="G473" s="61"/>
      <c r="H473" s="61"/>
      <c r="I473" s="61"/>
      <c r="J473" s="61"/>
      <c r="K473" s="61"/>
      <c r="L473" s="61"/>
      <c r="M473" s="61"/>
      <c r="N473" s="61"/>
      <c r="O473" s="61"/>
      <c r="P473" s="61"/>
    </row>
    <row r="474" spans="1:16" ht="12.75">
      <c r="A474" s="61"/>
      <c r="B474" s="61"/>
      <c r="C474" s="61"/>
      <c r="D474" s="61"/>
      <c r="E474" s="61"/>
      <c r="F474" s="61"/>
      <c r="G474" s="61"/>
      <c r="H474" s="61"/>
      <c r="I474" s="61"/>
      <c r="J474" s="61"/>
      <c r="K474" s="61"/>
      <c r="L474" s="61"/>
      <c r="M474" s="61"/>
      <c r="N474" s="61"/>
      <c r="O474" s="61"/>
      <c r="P474" s="61"/>
    </row>
    <row r="475" spans="1:16" ht="12.75">
      <c r="A475" s="61"/>
      <c r="B475" s="61"/>
      <c r="C475" s="61"/>
      <c r="D475" s="61"/>
      <c r="E475" s="61"/>
      <c r="F475" s="61"/>
      <c r="G475" s="61"/>
      <c r="H475" s="61"/>
      <c r="I475" s="61"/>
      <c r="J475" s="61"/>
      <c r="K475" s="61"/>
      <c r="L475" s="61"/>
      <c r="M475" s="61"/>
      <c r="N475" s="61"/>
      <c r="O475" s="61"/>
      <c r="P475" s="61"/>
    </row>
    <row r="476" spans="1:16" ht="12.75">
      <c r="A476" s="61"/>
      <c r="B476" s="61"/>
      <c r="C476" s="61"/>
      <c r="D476" s="61"/>
      <c r="E476" s="61"/>
      <c r="F476" s="61"/>
      <c r="G476" s="61"/>
      <c r="H476" s="61"/>
      <c r="I476" s="61"/>
      <c r="J476" s="61"/>
      <c r="K476" s="61"/>
      <c r="L476" s="61"/>
      <c r="M476" s="61"/>
      <c r="N476" s="61"/>
      <c r="O476" s="61"/>
      <c r="P476" s="61"/>
    </row>
    <row r="477" spans="1:16" ht="12.75">
      <c r="A477" s="61"/>
      <c r="B477" s="61"/>
      <c r="C477" s="61"/>
      <c r="D477" s="61"/>
      <c r="E477" s="61"/>
      <c r="F477" s="61"/>
      <c r="G477" s="61"/>
      <c r="H477" s="61"/>
      <c r="I477" s="61"/>
      <c r="J477" s="61"/>
      <c r="K477" s="61"/>
      <c r="L477" s="61"/>
      <c r="M477" s="61"/>
      <c r="N477" s="61"/>
      <c r="O477" s="61"/>
      <c r="P477" s="61"/>
    </row>
    <row r="478" spans="1:16" ht="12.75">
      <c r="A478" s="61"/>
      <c r="B478" s="61"/>
      <c r="C478" s="61"/>
      <c r="D478" s="61"/>
      <c r="E478" s="61"/>
      <c r="F478" s="61"/>
      <c r="G478" s="61"/>
      <c r="H478" s="61"/>
      <c r="I478" s="61"/>
      <c r="J478" s="61"/>
      <c r="K478" s="61"/>
      <c r="L478" s="61"/>
      <c r="M478" s="61"/>
      <c r="N478" s="61"/>
      <c r="O478" s="61"/>
      <c r="P478" s="61"/>
    </row>
    <row r="479" spans="1:16" ht="12.75">
      <c r="A479" s="61"/>
      <c r="B479" s="61"/>
      <c r="C479" s="61"/>
      <c r="D479" s="61"/>
      <c r="E479" s="61"/>
      <c r="F479" s="61"/>
      <c r="G479" s="61"/>
      <c r="H479" s="61"/>
      <c r="I479" s="61"/>
      <c r="J479" s="61"/>
      <c r="K479" s="61"/>
      <c r="L479" s="61"/>
      <c r="M479" s="61"/>
      <c r="N479" s="61"/>
      <c r="O479" s="61"/>
      <c r="P479" s="61"/>
    </row>
    <row r="480" spans="1:16" ht="12.75">
      <c r="A480" s="61"/>
      <c r="B480" s="61"/>
      <c r="C480" s="61"/>
      <c r="D480" s="61"/>
      <c r="E480" s="61"/>
      <c r="F480" s="61"/>
      <c r="G480" s="61"/>
      <c r="H480" s="61"/>
      <c r="I480" s="61"/>
      <c r="J480" s="61"/>
      <c r="K480" s="61"/>
      <c r="L480" s="61"/>
      <c r="M480" s="61"/>
      <c r="N480" s="61"/>
      <c r="O480" s="61"/>
      <c r="P480" s="61"/>
    </row>
    <row r="481" spans="1:16" ht="12.75">
      <c r="A481" s="61"/>
      <c r="B481" s="61"/>
      <c r="C481" s="61"/>
      <c r="D481" s="61"/>
      <c r="E481" s="61"/>
      <c r="F481" s="61"/>
      <c r="G481" s="61"/>
      <c r="H481" s="61"/>
      <c r="I481" s="61"/>
      <c r="J481" s="61"/>
      <c r="K481" s="61"/>
      <c r="L481" s="61"/>
      <c r="M481" s="61"/>
      <c r="N481" s="61"/>
      <c r="O481" s="61"/>
      <c r="P481" s="61"/>
    </row>
    <row r="482" spans="1:16" ht="12.75">
      <c r="A482" s="61"/>
      <c r="B482" s="61"/>
      <c r="C482" s="61"/>
      <c r="D482" s="61"/>
      <c r="E482" s="61"/>
      <c r="F482" s="61"/>
      <c r="G482" s="61"/>
      <c r="H482" s="61"/>
      <c r="I482" s="61"/>
      <c r="J482" s="61"/>
      <c r="K482" s="61"/>
      <c r="L482" s="61"/>
      <c r="M482" s="61"/>
      <c r="N482" s="61"/>
      <c r="O482" s="61"/>
      <c r="P482" s="61"/>
    </row>
    <row r="483" spans="1:16" ht="12.75">
      <c r="A483" s="61"/>
      <c r="B483" s="61"/>
      <c r="C483" s="61"/>
      <c r="D483" s="61"/>
      <c r="E483" s="61"/>
      <c r="F483" s="61"/>
      <c r="G483" s="61"/>
      <c r="H483" s="61"/>
      <c r="I483" s="61"/>
      <c r="J483" s="61"/>
      <c r="K483" s="61"/>
      <c r="L483" s="61"/>
      <c r="M483" s="61"/>
      <c r="N483" s="61"/>
      <c r="O483" s="61"/>
      <c r="P483" s="61"/>
    </row>
    <row r="484" spans="1:16" ht="12.75">
      <c r="A484" s="61"/>
      <c r="B484" s="61"/>
      <c r="C484" s="61"/>
      <c r="D484" s="61"/>
      <c r="E484" s="61"/>
      <c r="F484" s="61"/>
      <c r="G484" s="61"/>
      <c r="H484" s="61"/>
      <c r="I484" s="61"/>
      <c r="J484" s="61"/>
      <c r="K484" s="61"/>
      <c r="L484" s="61"/>
      <c r="M484" s="61"/>
      <c r="N484" s="61"/>
      <c r="O484" s="61"/>
      <c r="P484" s="61"/>
    </row>
    <row r="485" spans="1:16" ht="12.75">
      <c r="A485" s="61"/>
      <c r="B485" s="61"/>
      <c r="C485" s="61"/>
      <c r="D485" s="61"/>
      <c r="E485" s="61"/>
      <c r="F485" s="61"/>
      <c r="G485" s="61"/>
      <c r="H485" s="61"/>
      <c r="I485" s="61"/>
      <c r="J485" s="61"/>
      <c r="K485" s="61"/>
      <c r="L485" s="61"/>
      <c r="M485" s="61"/>
      <c r="N485" s="61"/>
      <c r="O485" s="61"/>
      <c r="P485" s="61"/>
    </row>
    <row r="486" spans="1:16" ht="12.75">
      <c r="A486" s="61"/>
      <c r="B486" s="61"/>
      <c r="C486" s="61"/>
      <c r="D486" s="61"/>
      <c r="E486" s="61"/>
      <c r="F486" s="61"/>
      <c r="G486" s="61"/>
      <c r="H486" s="61"/>
      <c r="I486" s="61"/>
      <c r="J486" s="61"/>
      <c r="K486" s="61"/>
      <c r="L486" s="61"/>
      <c r="M486" s="61"/>
      <c r="N486" s="61"/>
      <c r="O486" s="61"/>
      <c r="P486" s="61"/>
    </row>
    <row r="487" spans="1:16" ht="12.75">
      <c r="A487" s="61"/>
      <c r="B487" s="61"/>
      <c r="C487" s="61"/>
      <c r="D487" s="61"/>
      <c r="E487" s="61"/>
      <c r="F487" s="61"/>
      <c r="G487" s="61"/>
      <c r="H487" s="61"/>
      <c r="I487" s="61"/>
      <c r="J487" s="61"/>
      <c r="K487" s="61"/>
      <c r="L487" s="61"/>
      <c r="M487" s="61"/>
      <c r="N487" s="61"/>
      <c r="O487" s="61"/>
      <c r="P487" s="61"/>
    </row>
    <row r="488" spans="1:16" ht="12.75">
      <c r="A488" s="61"/>
      <c r="B488" s="61"/>
      <c r="C488" s="61"/>
      <c r="D488" s="61"/>
      <c r="E488" s="61"/>
      <c r="F488" s="61"/>
      <c r="G488" s="61"/>
      <c r="H488" s="61"/>
      <c r="I488" s="61"/>
      <c r="J488" s="61"/>
      <c r="K488" s="61"/>
      <c r="L488" s="61"/>
      <c r="M488" s="61"/>
      <c r="N488" s="61"/>
      <c r="O488" s="61"/>
      <c r="P488" s="61"/>
    </row>
    <row r="489" spans="1:16" ht="12.75">
      <c r="A489" s="61"/>
      <c r="B489" s="61"/>
      <c r="C489" s="61"/>
      <c r="D489" s="61"/>
      <c r="E489" s="61"/>
      <c r="F489" s="61"/>
      <c r="G489" s="61"/>
      <c r="H489" s="61"/>
      <c r="I489" s="61"/>
      <c r="J489" s="61"/>
      <c r="K489" s="61"/>
      <c r="L489" s="61"/>
      <c r="M489" s="61"/>
      <c r="N489" s="61"/>
      <c r="O489" s="61"/>
      <c r="P489" s="61"/>
    </row>
    <row r="490" spans="1:16" ht="12.75">
      <c r="A490" s="61"/>
      <c r="B490" s="61"/>
      <c r="C490" s="61"/>
      <c r="D490" s="61"/>
      <c r="E490" s="61"/>
      <c r="F490" s="61"/>
      <c r="G490" s="61"/>
      <c r="H490" s="61"/>
      <c r="I490" s="61"/>
      <c r="J490" s="61"/>
      <c r="K490" s="61"/>
      <c r="L490" s="61"/>
      <c r="M490" s="61"/>
      <c r="N490" s="61"/>
      <c r="O490" s="61"/>
      <c r="P490" s="61"/>
    </row>
    <row r="491" spans="1:16" ht="12.75">
      <c r="A491" s="61"/>
      <c r="B491" s="61"/>
      <c r="C491" s="61"/>
      <c r="D491" s="61"/>
      <c r="E491" s="61"/>
      <c r="F491" s="61"/>
      <c r="G491" s="61"/>
      <c r="H491" s="61"/>
      <c r="I491" s="61"/>
      <c r="J491" s="61"/>
      <c r="K491" s="61"/>
      <c r="L491" s="61"/>
      <c r="M491" s="61"/>
      <c r="N491" s="61"/>
      <c r="O491" s="61"/>
      <c r="P491" s="61"/>
    </row>
    <row r="492" spans="1:16" ht="12.75">
      <c r="A492" s="61"/>
      <c r="B492" s="61"/>
      <c r="C492" s="61"/>
      <c r="D492" s="61"/>
      <c r="E492" s="61"/>
      <c r="F492" s="61"/>
      <c r="G492" s="61"/>
      <c r="H492" s="61"/>
      <c r="I492" s="61"/>
      <c r="J492" s="61"/>
      <c r="K492" s="61"/>
      <c r="L492" s="61"/>
      <c r="M492" s="61"/>
      <c r="N492" s="61"/>
      <c r="O492" s="61"/>
      <c r="P492" s="61"/>
    </row>
    <row r="493" spans="1:16" ht="12.75">
      <c r="A493" s="61"/>
      <c r="B493" s="61"/>
      <c r="C493" s="61"/>
      <c r="D493" s="61"/>
      <c r="E493" s="61"/>
      <c r="F493" s="61"/>
      <c r="G493" s="61"/>
      <c r="H493" s="61"/>
      <c r="I493" s="61"/>
      <c r="J493" s="61"/>
      <c r="K493" s="61"/>
      <c r="L493" s="61"/>
      <c r="M493" s="61"/>
      <c r="N493" s="61"/>
      <c r="O493" s="61"/>
      <c r="P493" s="61"/>
    </row>
    <row r="494" spans="1:16" ht="12.75">
      <c r="A494" s="61"/>
      <c r="B494" s="61"/>
      <c r="C494" s="61"/>
      <c r="D494" s="61"/>
      <c r="E494" s="61"/>
      <c r="F494" s="61"/>
      <c r="G494" s="61"/>
      <c r="H494" s="61"/>
      <c r="I494" s="61"/>
      <c r="J494" s="61"/>
      <c r="K494" s="61"/>
      <c r="L494" s="61"/>
      <c r="M494" s="61"/>
      <c r="N494" s="61"/>
      <c r="O494" s="61"/>
      <c r="P494" s="61"/>
    </row>
    <row r="495" spans="1:16" ht="12.75">
      <c r="A495" s="61"/>
      <c r="B495" s="61"/>
      <c r="C495" s="61"/>
      <c r="D495" s="61"/>
      <c r="E495" s="61"/>
      <c r="F495" s="61"/>
      <c r="G495" s="61"/>
      <c r="H495" s="61"/>
      <c r="I495" s="61"/>
      <c r="J495" s="61"/>
      <c r="K495" s="61"/>
      <c r="L495" s="61"/>
      <c r="M495" s="61"/>
      <c r="N495" s="61"/>
      <c r="O495" s="61"/>
      <c r="P495" s="61"/>
    </row>
    <row r="496" spans="1:16" ht="12.75">
      <c r="A496" s="61"/>
      <c r="B496" s="61"/>
      <c r="C496" s="61"/>
      <c r="D496" s="61"/>
      <c r="E496" s="61"/>
      <c r="F496" s="61"/>
      <c r="G496" s="61"/>
      <c r="H496" s="61"/>
      <c r="I496" s="61"/>
      <c r="J496" s="61"/>
      <c r="K496" s="61"/>
      <c r="L496" s="61"/>
      <c r="M496" s="61"/>
      <c r="N496" s="61"/>
      <c r="O496" s="61"/>
      <c r="P496" s="61"/>
    </row>
    <row r="497" spans="1:16" ht="12.75">
      <c r="A497" s="61"/>
      <c r="B497" s="61"/>
      <c r="C497" s="61"/>
      <c r="D497" s="61"/>
      <c r="E497" s="61"/>
      <c r="F497" s="61"/>
      <c r="G497" s="61"/>
      <c r="H497" s="61"/>
      <c r="I497" s="61"/>
      <c r="J497" s="61"/>
      <c r="K497" s="61"/>
      <c r="L497" s="61"/>
      <c r="M497" s="61"/>
      <c r="N497" s="61"/>
      <c r="O497" s="61"/>
      <c r="P497" s="61"/>
    </row>
    <row r="498" spans="1:16" ht="12.75">
      <c r="A498" s="61"/>
      <c r="B498" s="61"/>
      <c r="C498" s="61"/>
      <c r="D498" s="61"/>
      <c r="E498" s="61"/>
      <c r="F498" s="61"/>
      <c r="G498" s="61"/>
      <c r="H498" s="61"/>
      <c r="I498" s="61"/>
      <c r="J498" s="61"/>
      <c r="K498" s="61"/>
      <c r="L498" s="61"/>
      <c r="M498" s="61"/>
      <c r="N498" s="61"/>
      <c r="O498" s="61"/>
      <c r="P498" s="61"/>
    </row>
    <row r="499" spans="1:16" ht="12.75">
      <c r="A499" s="61"/>
      <c r="B499" s="61"/>
      <c r="C499" s="61"/>
      <c r="D499" s="61"/>
      <c r="E499" s="61"/>
      <c r="F499" s="61"/>
      <c r="G499" s="61"/>
      <c r="H499" s="61"/>
      <c r="I499" s="61"/>
      <c r="J499" s="61"/>
      <c r="K499" s="61"/>
      <c r="L499" s="61"/>
      <c r="M499" s="61"/>
      <c r="N499" s="61"/>
      <c r="O499" s="61"/>
      <c r="P499" s="61"/>
    </row>
    <row r="500" spans="1:16" ht="12.75">
      <c r="A500" s="61"/>
      <c r="B500" s="61"/>
      <c r="C500" s="61"/>
      <c r="D500" s="61"/>
      <c r="E500" s="61"/>
      <c r="F500" s="61"/>
      <c r="G500" s="61"/>
      <c r="H500" s="61"/>
      <c r="I500" s="61"/>
      <c r="J500" s="61"/>
      <c r="K500" s="61"/>
      <c r="L500" s="61"/>
      <c r="M500" s="61"/>
      <c r="N500" s="61"/>
      <c r="O500" s="61"/>
      <c r="P500" s="61"/>
    </row>
    <row r="501" spans="1:16" ht="12.75">
      <c r="A501" s="61"/>
      <c r="B501" s="61"/>
      <c r="C501" s="61"/>
      <c r="D501" s="61"/>
      <c r="E501" s="61"/>
      <c r="F501" s="61"/>
      <c r="G501" s="61"/>
      <c r="H501" s="61"/>
      <c r="I501" s="61"/>
      <c r="J501" s="61"/>
      <c r="K501" s="61"/>
      <c r="L501" s="61"/>
      <c r="M501" s="61"/>
      <c r="N501" s="61"/>
      <c r="O501" s="61"/>
      <c r="P501" s="61"/>
    </row>
    <row r="502" spans="1:16" ht="12.75">
      <c r="A502" s="61"/>
      <c r="B502" s="61"/>
      <c r="C502" s="61"/>
      <c r="D502" s="61"/>
      <c r="E502" s="61"/>
      <c r="F502" s="61"/>
      <c r="G502" s="61"/>
      <c r="H502" s="61"/>
      <c r="I502" s="61"/>
      <c r="J502" s="61"/>
      <c r="K502" s="61"/>
      <c r="L502" s="61"/>
      <c r="M502" s="61"/>
      <c r="N502" s="61"/>
      <c r="O502" s="61"/>
      <c r="P502" s="61"/>
    </row>
    <row r="503" spans="1:16" ht="12.75">
      <c r="A503" s="61"/>
      <c r="B503" s="61"/>
      <c r="C503" s="61"/>
      <c r="D503" s="61"/>
      <c r="E503" s="61"/>
      <c r="F503" s="61"/>
      <c r="G503" s="61"/>
      <c r="H503" s="61"/>
      <c r="I503" s="61"/>
      <c r="J503" s="61"/>
      <c r="K503" s="61"/>
      <c r="L503" s="61"/>
      <c r="M503" s="61"/>
      <c r="N503" s="61"/>
      <c r="O503" s="61"/>
      <c r="P503" s="61"/>
    </row>
    <row r="504" spans="1:16" ht="12.75">
      <c r="A504" s="61"/>
      <c r="B504" s="61"/>
      <c r="C504" s="61"/>
      <c r="D504" s="61"/>
      <c r="E504" s="61"/>
      <c r="F504" s="61"/>
      <c r="G504" s="61"/>
      <c r="H504" s="61"/>
      <c r="I504" s="61"/>
      <c r="J504" s="61"/>
      <c r="K504" s="61"/>
      <c r="L504" s="61"/>
      <c r="M504" s="61"/>
      <c r="N504" s="61"/>
      <c r="O504" s="61"/>
      <c r="P504" s="61"/>
    </row>
    <row r="505" spans="1:16" ht="12.75">
      <c r="A505" s="61"/>
      <c r="B505" s="61"/>
      <c r="C505" s="61"/>
      <c r="D505" s="61"/>
      <c r="E505" s="61"/>
      <c r="F505" s="61"/>
      <c r="G505" s="61"/>
      <c r="H505" s="61"/>
      <c r="I505" s="61"/>
      <c r="J505" s="61"/>
      <c r="K505" s="61"/>
      <c r="L505" s="61"/>
      <c r="M505" s="61"/>
      <c r="N505" s="61"/>
      <c r="O505" s="61"/>
      <c r="P505" s="61"/>
    </row>
    <row r="506" spans="1:16" ht="12.75">
      <c r="A506" s="61"/>
      <c r="B506" s="61"/>
      <c r="C506" s="61"/>
      <c r="D506" s="61"/>
      <c r="E506" s="61"/>
      <c r="F506" s="61"/>
      <c r="G506" s="61"/>
      <c r="H506" s="61"/>
      <c r="I506" s="61"/>
      <c r="J506" s="61"/>
      <c r="K506" s="61"/>
      <c r="L506" s="61"/>
      <c r="M506" s="61"/>
      <c r="N506" s="61"/>
      <c r="O506" s="61"/>
      <c r="P506" s="61"/>
    </row>
    <row r="507" spans="1:16" ht="12.75">
      <c r="A507" s="61"/>
      <c r="B507" s="61"/>
      <c r="C507" s="61"/>
      <c r="D507" s="61"/>
      <c r="E507" s="61"/>
      <c r="F507" s="61"/>
      <c r="G507" s="61"/>
      <c r="H507" s="61"/>
      <c r="I507" s="61"/>
      <c r="J507" s="61"/>
      <c r="K507" s="61"/>
      <c r="L507" s="61"/>
      <c r="M507" s="61"/>
      <c r="N507" s="61"/>
      <c r="O507" s="61"/>
      <c r="P507" s="61"/>
    </row>
    <row r="508" spans="1:16" ht="12.75">
      <c r="A508" s="61"/>
      <c r="B508" s="61"/>
      <c r="C508" s="61"/>
      <c r="D508" s="61"/>
      <c r="E508" s="61"/>
      <c r="F508" s="61"/>
      <c r="G508" s="61"/>
      <c r="H508" s="61"/>
      <c r="I508" s="61"/>
      <c r="J508" s="61"/>
      <c r="K508" s="61"/>
      <c r="L508" s="61"/>
      <c r="M508" s="61"/>
      <c r="N508" s="61"/>
      <c r="O508" s="61"/>
      <c r="P508" s="61"/>
    </row>
    <row r="509" spans="1:16" ht="12.75">
      <c r="A509" s="61"/>
      <c r="B509" s="61"/>
      <c r="C509" s="61"/>
      <c r="D509" s="61"/>
      <c r="E509" s="61"/>
      <c r="F509" s="61"/>
      <c r="G509" s="61"/>
      <c r="H509" s="61"/>
      <c r="I509" s="61"/>
      <c r="J509" s="61"/>
      <c r="K509" s="61"/>
      <c r="L509" s="61"/>
      <c r="M509" s="61"/>
      <c r="N509" s="61"/>
      <c r="O509" s="61"/>
      <c r="P509" s="61"/>
    </row>
    <row r="510" spans="1:16" ht="12.75">
      <c r="A510" s="61"/>
      <c r="B510" s="61"/>
      <c r="C510" s="61"/>
      <c r="D510" s="61"/>
      <c r="E510" s="61"/>
      <c r="F510" s="61"/>
      <c r="G510" s="61"/>
      <c r="H510" s="61"/>
      <c r="I510" s="61"/>
      <c r="J510" s="61"/>
      <c r="K510" s="61"/>
      <c r="L510" s="61"/>
      <c r="M510" s="61"/>
      <c r="N510" s="61"/>
      <c r="O510" s="61"/>
      <c r="P510" s="61"/>
    </row>
    <row r="511" spans="1:16" ht="12.75">
      <c r="A511" s="61"/>
      <c r="B511" s="61"/>
      <c r="C511" s="61"/>
      <c r="D511" s="61"/>
      <c r="E511" s="61"/>
      <c r="F511" s="61"/>
      <c r="G511" s="61"/>
      <c r="H511" s="61"/>
      <c r="I511" s="61"/>
      <c r="J511" s="61"/>
      <c r="K511" s="61"/>
      <c r="L511" s="61"/>
      <c r="M511" s="61"/>
      <c r="N511" s="61"/>
      <c r="O511" s="61"/>
      <c r="P511" s="61"/>
    </row>
    <row r="512" spans="1:16" ht="12.75">
      <c r="A512" s="61"/>
      <c r="B512" s="61"/>
      <c r="C512" s="61"/>
      <c r="D512" s="61"/>
      <c r="E512" s="61"/>
      <c r="F512" s="61"/>
      <c r="G512" s="61"/>
      <c r="H512" s="61"/>
      <c r="I512" s="61"/>
      <c r="J512" s="61"/>
      <c r="K512" s="61"/>
      <c r="L512" s="61"/>
      <c r="M512" s="61"/>
      <c r="N512" s="61"/>
      <c r="O512" s="61"/>
      <c r="P512" s="61"/>
    </row>
    <row r="513" spans="1:16" ht="12.75">
      <c r="A513" s="61"/>
      <c r="B513" s="61"/>
      <c r="C513" s="61"/>
      <c r="D513" s="61"/>
      <c r="E513" s="61"/>
      <c r="F513" s="61"/>
      <c r="G513" s="61"/>
      <c r="H513" s="61"/>
      <c r="I513" s="61"/>
      <c r="J513" s="61"/>
      <c r="K513" s="61"/>
      <c r="L513" s="61"/>
      <c r="M513" s="61"/>
      <c r="N513" s="61"/>
      <c r="O513" s="61"/>
      <c r="P513" s="61"/>
    </row>
    <row r="514" spans="1:16" ht="12.75">
      <c r="A514" s="61"/>
      <c r="B514" s="61"/>
      <c r="C514" s="61"/>
      <c r="D514" s="61"/>
      <c r="E514" s="61"/>
      <c r="F514" s="61"/>
      <c r="G514" s="61"/>
      <c r="H514" s="61"/>
      <c r="I514" s="61"/>
      <c r="J514" s="61"/>
      <c r="K514" s="61"/>
      <c r="L514" s="61"/>
      <c r="M514" s="61"/>
      <c r="N514" s="61"/>
      <c r="O514" s="61"/>
      <c r="P514" s="61"/>
    </row>
    <row r="515" spans="1:16" ht="12.75">
      <c r="A515" s="61"/>
      <c r="B515" s="61"/>
      <c r="C515" s="61"/>
      <c r="D515" s="61"/>
      <c r="E515" s="61"/>
      <c r="F515" s="61"/>
      <c r="G515" s="61"/>
      <c r="H515" s="61"/>
      <c r="I515" s="61"/>
      <c r="J515" s="61"/>
      <c r="K515" s="61"/>
      <c r="L515" s="61"/>
      <c r="M515" s="61"/>
      <c r="N515" s="61"/>
      <c r="O515" s="61"/>
      <c r="P515" s="61"/>
    </row>
    <row r="516" spans="1:16" ht="12.75">
      <c r="A516" s="61"/>
      <c r="B516" s="61"/>
      <c r="C516" s="61"/>
      <c r="D516" s="61"/>
      <c r="E516" s="61"/>
      <c r="F516" s="61"/>
      <c r="G516" s="61"/>
      <c r="H516" s="61"/>
      <c r="I516" s="61"/>
      <c r="J516" s="61"/>
      <c r="K516" s="61"/>
      <c r="L516" s="61"/>
      <c r="M516" s="61"/>
      <c r="N516" s="61"/>
      <c r="O516" s="61"/>
      <c r="P516" s="61"/>
    </row>
    <row r="517" spans="1:16" ht="12.75">
      <c r="A517" s="61"/>
      <c r="B517" s="61"/>
      <c r="C517" s="61"/>
      <c r="D517" s="61"/>
      <c r="E517" s="61"/>
      <c r="F517" s="61"/>
      <c r="G517" s="61"/>
      <c r="H517" s="61"/>
      <c r="I517" s="61"/>
      <c r="J517" s="61"/>
      <c r="K517" s="61"/>
      <c r="L517" s="61"/>
      <c r="M517" s="61"/>
      <c r="N517" s="61"/>
      <c r="O517" s="61"/>
      <c r="P517" s="61"/>
    </row>
    <row r="518" spans="1:16" ht="12.75">
      <c r="A518" s="61"/>
      <c r="B518" s="61"/>
      <c r="C518" s="61"/>
      <c r="D518" s="61"/>
      <c r="E518" s="61"/>
      <c r="F518" s="61"/>
      <c r="G518" s="61"/>
      <c r="H518" s="61"/>
      <c r="I518" s="61"/>
      <c r="J518" s="61"/>
      <c r="K518" s="61"/>
      <c r="L518" s="61"/>
      <c r="M518" s="61"/>
      <c r="N518" s="61"/>
      <c r="O518" s="61"/>
      <c r="P518" s="61"/>
    </row>
    <row r="519" spans="1:16" ht="12.75">
      <c r="A519" s="61"/>
      <c r="B519" s="61"/>
      <c r="C519" s="61"/>
      <c r="D519" s="61"/>
      <c r="E519" s="61"/>
      <c r="F519" s="61"/>
      <c r="G519" s="61"/>
      <c r="H519" s="61"/>
      <c r="I519" s="61"/>
      <c r="J519" s="61"/>
      <c r="K519" s="61"/>
      <c r="L519" s="61"/>
      <c r="M519" s="61"/>
      <c r="N519" s="61"/>
      <c r="O519" s="61"/>
      <c r="P519" s="61"/>
    </row>
    <row r="520" spans="1:16" ht="12.75">
      <c r="A520" s="61"/>
      <c r="B520" s="61"/>
      <c r="C520" s="61"/>
      <c r="D520" s="61"/>
      <c r="E520" s="61"/>
      <c r="F520" s="61"/>
      <c r="G520" s="61"/>
      <c r="H520" s="61"/>
      <c r="I520" s="61"/>
      <c r="J520" s="61"/>
      <c r="K520" s="61"/>
      <c r="L520" s="61"/>
      <c r="M520" s="61"/>
      <c r="N520" s="61"/>
      <c r="O520" s="61"/>
      <c r="P520" s="61"/>
    </row>
    <row r="521" spans="1:16" ht="12.75">
      <c r="A521" s="61"/>
      <c r="B521" s="61"/>
      <c r="C521" s="61"/>
      <c r="D521" s="61"/>
      <c r="E521" s="61"/>
      <c r="F521" s="61"/>
      <c r="G521" s="61"/>
      <c r="H521" s="61"/>
      <c r="I521" s="61"/>
      <c r="J521" s="61"/>
      <c r="K521" s="61"/>
      <c r="L521" s="61"/>
      <c r="M521" s="61"/>
      <c r="N521" s="61"/>
      <c r="O521" s="61"/>
      <c r="P521" s="61"/>
    </row>
    <row r="522" spans="1:16" ht="12.75">
      <c r="A522" s="61"/>
      <c r="B522" s="61"/>
      <c r="C522" s="61"/>
      <c r="D522" s="61"/>
      <c r="E522" s="61"/>
      <c r="F522" s="61"/>
      <c r="G522" s="61"/>
      <c r="H522" s="61"/>
      <c r="I522" s="61"/>
      <c r="J522" s="61"/>
      <c r="K522" s="61"/>
      <c r="L522" s="61"/>
      <c r="M522" s="61"/>
      <c r="N522" s="61"/>
      <c r="O522" s="61"/>
      <c r="P522" s="61"/>
    </row>
    <row r="523" spans="1:16" ht="12.75">
      <c r="A523" s="61"/>
      <c r="B523" s="61"/>
      <c r="C523" s="61"/>
      <c r="D523" s="61"/>
      <c r="E523" s="61"/>
      <c r="F523" s="61"/>
      <c r="G523" s="61"/>
      <c r="H523" s="61"/>
      <c r="I523" s="61"/>
      <c r="J523" s="61"/>
      <c r="K523" s="61"/>
      <c r="L523" s="61"/>
      <c r="M523" s="61"/>
      <c r="N523" s="61"/>
      <c r="O523" s="61"/>
      <c r="P523" s="61"/>
    </row>
    <row r="524" spans="1:16" ht="12.75">
      <c r="A524" s="61"/>
      <c r="B524" s="61"/>
      <c r="C524" s="61"/>
      <c r="D524" s="61"/>
      <c r="E524" s="61"/>
      <c r="F524" s="61"/>
      <c r="G524" s="61"/>
      <c r="H524" s="61"/>
      <c r="I524" s="61"/>
      <c r="J524" s="61"/>
      <c r="K524" s="61"/>
      <c r="L524" s="61"/>
      <c r="M524" s="61"/>
      <c r="N524" s="61"/>
      <c r="O524" s="61"/>
      <c r="P524" s="61"/>
    </row>
    <row r="525" spans="1:16" ht="12.75">
      <c r="A525" s="61"/>
      <c r="B525" s="61"/>
      <c r="C525" s="61"/>
      <c r="D525" s="61"/>
      <c r="E525" s="61"/>
      <c r="F525" s="61"/>
      <c r="G525" s="61"/>
      <c r="H525" s="61"/>
      <c r="I525" s="61"/>
      <c r="J525" s="61"/>
      <c r="K525" s="61"/>
      <c r="L525" s="61"/>
      <c r="M525" s="61"/>
      <c r="N525" s="61"/>
      <c r="O525" s="61"/>
      <c r="P525" s="61"/>
    </row>
    <row r="526" spans="1:16" ht="12.75">
      <c r="A526" s="61"/>
      <c r="B526" s="61"/>
      <c r="C526" s="61"/>
      <c r="D526" s="61"/>
      <c r="E526" s="61"/>
      <c r="F526" s="61"/>
      <c r="G526" s="61"/>
      <c r="H526" s="61"/>
      <c r="I526" s="61"/>
      <c r="J526" s="61"/>
      <c r="K526" s="61"/>
      <c r="L526" s="61"/>
      <c r="M526" s="61"/>
      <c r="N526" s="61"/>
      <c r="O526" s="61"/>
      <c r="P526" s="61"/>
    </row>
    <row r="527" spans="1:16" ht="12.75">
      <c r="A527" s="61"/>
      <c r="B527" s="61"/>
      <c r="C527" s="61"/>
      <c r="D527" s="61"/>
      <c r="E527" s="61"/>
      <c r="F527" s="61"/>
      <c r="G527" s="61"/>
      <c r="H527" s="61"/>
      <c r="I527" s="61"/>
      <c r="J527" s="61"/>
      <c r="K527" s="61"/>
      <c r="L527" s="61"/>
      <c r="M527" s="61"/>
      <c r="N527" s="61"/>
      <c r="O527" s="61"/>
      <c r="P527" s="61"/>
    </row>
    <row r="528" spans="1:16" ht="12.75">
      <c r="A528" s="61"/>
      <c r="B528" s="61"/>
      <c r="C528" s="61"/>
      <c r="D528" s="61"/>
      <c r="E528" s="61"/>
      <c r="F528" s="61"/>
      <c r="G528" s="61"/>
      <c r="H528" s="61"/>
      <c r="I528" s="61"/>
      <c r="J528" s="61"/>
      <c r="K528" s="61"/>
      <c r="L528" s="61"/>
      <c r="M528" s="61"/>
      <c r="N528" s="61"/>
      <c r="O528" s="61"/>
      <c r="P528" s="61"/>
    </row>
    <row r="529" spans="1:16" ht="12.75">
      <c r="A529" s="61"/>
      <c r="B529" s="61"/>
      <c r="C529" s="61"/>
      <c r="D529" s="61"/>
      <c r="E529" s="61"/>
      <c r="F529" s="61"/>
      <c r="G529" s="61"/>
      <c r="H529" s="61"/>
      <c r="I529" s="61"/>
      <c r="J529" s="61"/>
      <c r="K529" s="61"/>
      <c r="L529" s="61"/>
      <c r="M529" s="61"/>
      <c r="N529" s="61"/>
      <c r="O529" s="61"/>
      <c r="P529" s="61"/>
    </row>
    <row r="530" spans="1:16" ht="12.75">
      <c r="A530" s="61"/>
      <c r="B530" s="61"/>
      <c r="C530" s="61"/>
      <c r="D530" s="61"/>
      <c r="E530" s="61"/>
      <c r="F530" s="61"/>
      <c r="G530" s="61"/>
      <c r="H530" s="61"/>
      <c r="I530" s="61"/>
      <c r="J530" s="61"/>
      <c r="K530" s="61"/>
      <c r="L530" s="61"/>
      <c r="M530" s="61"/>
      <c r="N530" s="61"/>
      <c r="O530" s="61"/>
      <c r="P530" s="61"/>
    </row>
    <row r="531" spans="1:16" ht="12.75">
      <c r="A531" s="61"/>
      <c r="B531" s="61"/>
      <c r="C531" s="61"/>
      <c r="D531" s="61"/>
      <c r="E531" s="61"/>
      <c r="F531" s="61"/>
      <c r="G531" s="61"/>
      <c r="H531" s="61"/>
      <c r="I531" s="61"/>
      <c r="J531" s="61"/>
      <c r="K531" s="61"/>
      <c r="L531" s="61"/>
      <c r="M531" s="61"/>
      <c r="N531" s="61"/>
      <c r="O531" s="61"/>
      <c r="P531" s="61"/>
    </row>
    <row r="532" spans="1:16" ht="12.75">
      <c r="A532" s="61"/>
      <c r="B532" s="61"/>
      <c r="C532" s="61"/>
      <c r="D532" s="61"/>
      <c r="E532" s="61"/>
      <c r="F532" s="61"/>
      <c r="G532" s="61"/>
      <c r="H532" s="61"/>
      <c r="I532" s="61"/>
      <c r="J532" s="61"/>
      <c r="K532" s="61"/>
      <c r="L532" s="61"/>
      <c r="M532" s="61"/>
      <c r="N532" s="61"/>
      <c r="O532" s="61"/>
      <c r="P532" s="61"/>
    </row>
    <row r="533" spans="1:16" ht="12.75">
      <c r="A533" s="61"/>
      <c r="B533" s="61"/>
      <c r="C533" s="61"/>
      <c r="D533" s="61"/>
      <c r="E533" s="61"/>
      <c r="F533" s="61"/>
      <c r="G533" s="61"/>
      <c r="H533" s="61"/>
      <c r="I533" s="61"/>
      <c r="J533" s="61"/>
      <c r="K533" s="61"/>
      <c r="L533" s="61"/>
      <c r="M533" s="61"/>
      <c r="N533" s="61"/>
      <c r="O533" s="61"/>
      <c r="P533" s="61"/>
    </row>
    <row r="534" spans="1:16" ht="12.75">
      <c r="A534" s="61"/>
      <c r="B534" s="61"/>
      <c r="C534" s="61"/>
      <c r="D534" s="61"/>
      <c r="E534" s="61"/>
      <c r="F534" s="61"/>
      <c r="G534" s="61"/>
      <c r="H534" s="61"/>
      <c r="I534" s="61"/>
      <c r="J534" s="61"/>
      <c r="K534" s="61"/>
      <c r="L534" s="61"/>
      <c r="M534" s="61"/>
      <c r="N534" s="61"/>
      <c r="O534" s="61"/>
      <c r="P534" s="61"/>
    </row>
    <row r="535" spans="1:16" ht="12.75">
      <c r="A535" s="61"/>
      <c r="B535" s="61"/>
      <c r="C535" s="61"/>
      <c r="D535" s="61"/>
      <c r="E535" s="61"/>
      <c r="F535" s="61"/>
      <c r="G535" s="61"/>
      <c r="H535" s="61"/>
      <c r="I535" s="61"/>
      <c r="J535" s="61"/>
      <c r="K535" s="61"/>
      <c r="L535" s="61"/>
      <c r="M535" s="61"/>
      <c r="N535" s="61"/>
      <c r="O535" s="61"/>
      <c r="P535" s="61"/>
    </row>
    <row r="536" spans="1:16" ht="12.75">
      <c r="A536" s="61"/>
      <c r="B536" s="61"/>
      <c r="C536" s="61"/>
      <c r="D536" s="61"/>
      <c r="E536" s="61"/>
      <c r="F536" s="61"/>
      <c r="G536" s="61"/>
      <c r="H536" s="61"/>
      <c r="I536" s="61"/>
      <c r="J536" s="61"/>
      <c r="K536" s="61"/>
      <c r="L536" s="61"/>
      <c r="M536" s="61"/>
      <c r="N536" s="61"/>
      <c r="O536" s="61"/>
      <c r="P536" s="61"/>
    </row>
    <row r="537" spans="1:16" ht="12.75">
      <c r="A537" s="61"/>
      <c r="B537" s="61"/>
      <c r="C537" s="61"/>
      <c r="D537" s="61"/>
      <c r="E537" s="61"/>
      <c r="F537" s="61"/>
      <c r="G537" s="61"/>
      <c r="H537" s="61"/>
      <c r="I537" s="61"/>
      <c r="J537" s="61"/>
      <c r="K537" s="61"/>
      <c r="L537" s="61"/>
      <c r="M537" s="61"/>
      <c r="N537" s="61"/>
      <c r="O537" s="61"/>
      <c r="P537" s="61"/>
    </row>
    <row r="538" spans="1:16" ht="12.75">
      <c r="A538" s="61"/>
      <c r="B538" s="61"/>
      <c r="C538" s="61"/>
      <c r="D538" s="61"/>
      <c r="E538" s="61"/>
      <c r="F538" s="61"/>
      <c r="G538" s="61"/>
      <c r="H538" s="61"/>
      <c r="I538" s="61"/>
      <c r="J538" s="61"/>
      <c r="K538" s="61"/>
      <c r="L538" s="61"/>
      <c r="M538" s="61"/>
      <c r="N538" s="61"/>
      <c r="O538" s="61"/>
      <c r="P538" s="61"/>
    </row>
    <row r="539" spans="1:16" ht="12.75">
      <c r="A539" s="61"/>
      <c r="B539" s="61"/>
      <c r="C539" s="61"/>
      <c r="D539" s="61"/>
      <c r="E539" s="61"/>
      <c r="F539" s="61"/>
      <c r="G539" s="61"/>
      <c r="H539" s="61"/>
      <c r="I539" s="61"/>
      <c r="J539" s="61"/>
      <c r="K539" s="61"/>
      <c r="L539" s="61"/>
      <c r="M539" s="61"/>
      <c r="N539" s="61"/>
      <c r="O539" s="61"/>
      <c r="P539" s="61"/>
    </row>
    <row r="540" spans="1:16" ht="12.75">
      <c r="A540" s="61"/>
      <c r="B540" s="61"/>
      <c r="C540" s="61"/>
      <c r="D540" s="61"/>
      <c r="E540" s="61"/>
      <c r="F540" s="61"/>
      <c r="G540" s="61"/>
      <c r="H540" s="61"/>
      <c r="I540" s="61"/>
      <c r="J540" s="61"/>
      <c r="K540" s="61"/>
      <c r="L540" s="61"/>
      <c r="M540" s="61"/>
      <c r="N540" s="61"/>
      <c r="O540" s="61"/>
      <c r="P540" s="61"/>
    </row>
    <row r="541" spans="1:16" ht="12.75">
      <c r="A541" s="61"/>
      <c r="B541" s="61"/>
      <c r="C541" s="61"/>
      <c r="D541" s="61"/>
      <c r="E541" s="61"/>
      <c r="F541" s="61"/>
      <c r="G541" s="61"/>
      <c r="H541" s="61"/>
      <c r="I541" s="61"/>
      <c r="J541" s="61"/>
      <c r="K541" s="61"/>
      <c r="L541" s="61"/>
      <c r="M541" s="61"/>
      <c r="N541" s="61"/>
      <c r="O541" s="61"/>
      <c r="P541" s="61"/>
    </row>
    <row r="542" spans="1:16" ht="12.75">
      <c r="A542" s="61"/>
      <c r="B542" s="61"/>
      <c r="C542" s="61"/>
      <c r="D542" s="61"/>
      <c r="E542" s="61"/>
      <c r="F542" s="61"/>
      <c r="G542" s="61"/>
      <c r="H542" s="61"/>
      <c r="I542" s="61"/>
      <c r="J542" s="61"/>
      <c r="K542" s="61"/>
      <c r="L542" s="61"/>
      <c r="M542" s="61"/>
      <c r="N542" s="61"/>
      <c r="O542" s="61"/>
      <c r="P542" s="61"/>
    </row>
    <row r="543" spans="1:16" ht="12.75">
      <c r="A543" s="61"/>
      <c r="B543" s="61"/>
      <c r="C543" s="61"/>
      <c r="D543" s="61"/>
      <c r="E543" s="61"/>
      <c r="F543" s="61"/>
      <c r="G543" s="61"/>
      <c r="H543" s="61"/>
      <c r="I543" s="61"/>
      <c r="J543" s="61"/>
      <c r="K543" s="61"/>
      <c r="L543" s="61"/>
      <c r="M543" s="61"/>
      <c r="N543" s="61"/>
      <c r="O543" s="61"/>
      <c r="P543" s="61"/>
    </row>
    <row r="544" spans="1:16" ht="12.75">
      <c r="A544" s="61"/>
      <c r="B544" s="61"/>
      <c r="C544" s="61"/>
      <c r="D544" s="61"/>
      <c r="E544" s="61"/>
      <c r="F544" s="61"/>
      <c r="G544" s="61"/>
      <c r="H544" s="61"/>
      <c r="I544" s="61"/>
      <c r="J544" s="61"/>
      <c r="K544" s="61"/>
      <c r="L544" s="61"/>
      <c r="M544" s="61"/>
      <c r="N544" s="61"/>
      <c r="O544" s="61"/>
      <c r="P544" s="61"/>
    </row>
    <row r="545" spans="1:16" ht="12.75">
      <c r="A545" s="61"/>
      <c r="B545" s="61"/>
      <c r="C545" s="61"/>
      <c r="D545" s="61"/>
      <c r="E545" s="61"/>
      <c r="F545" s="61"/>
      <c r="G545" s="61"/>
      <c r="H545" s="61"/>
      <c r="I545" s="61"/>
      <c r="J545" s="61"/>
      <c r="K545" s="61"/>
      <c r="L545" s="61"/>
      <c r="M545" s="61"/>
      <c r="N545" s="61"/>
      <c r="O545" s="61"/>
      <c r="P545" s="61"/>
    </row>
    <row r="546" spans="1:16" ht="12.75">
      <c r="A546" s="61"/>
      <c r="B546" s="61"/>
      <c r="C546" s="61"/>
      <c r="D546" s="61"/>
      <c r="E546" s="61"/>
      <c r="F546" s="61"/>
      <c r="G546" s="61"/>
      <c r="H546" s="61"/>
      <c r="I546" s="61"/>
      <c r="J546" s="61"/>
      <c r="K546" s="61"/>
      <c r="L546" s="61"/>
      <c r="M546" s="61"/>
      <c r="N546" s="61"/>
      <c r="O546" s="61"/>
      <c r="P546" s="61"/>
    </row>
    <row r="547" spans="1:16" ht="12.75">
      <c r="A547" s="61"/>
      <c r="B547" s="61"/>
      <c r="C547" s="61"/>
      <c r="D547" s="61"/>
      <c r="E547" s="61"/>
      <c r="F547" s="61"/>
      <c r="G547" s="61"/>
      <c r="H547" s="61"/>
      <c r="I547" s="61"/>
      <c r="J547" s="61"/>
      <c r="K547" s="61"/>
      <c r="L547" s="61"/>
      <c r="M547" s="61"/>
      <c r="N547" s="61"/>
      <c r="O547" s="61"/>
      <c r="P547" s="61"/>
    </row>
    <row r="548" spans="1:16" ht="12.75">
      <c r="A548" s="61"/>
      <c r="B548" s="61"/>
      <c r="C548" s="61"/>
      <c r="D548" s="61"/>
      <c r="E548" s="61"/>
      <c r="F548" s="61"/>
      <c r="G548" s="61"/>
      <c r="H548" s="61"/>
      <c r="I548" s="61"/>
      <c r="J548" s="61"/>
      <c r="K548" s="61"/>
      <c r="L548" s="61"/>
      <c r="M548" s="61"/>
      <c r="N548" s="61"/>
      <c r="O548" s="61"/>
      <c r="P548" s="61"/>
    </row>
    <row r="549" spans="1:16" ht="12.75">
      <c r="A549" s="61"/>
      <c r="B549" s="61"/>
      <c r="C549" s="61"/>
      <c r="D549" s="61"/>
      <c r="E549" s="61"/>
      <c r="F549" s="61"/>
      <c r="G549" s="61"/>
      <c r="H549" s="61"/>
      <c r="I549" s="61"/>
      <c r="J549" s="61"/>
      <c r="K549" s="61"/>
      <c r="L549" s="61"/>
      <c r="M549" s="61"/>
      <c r="N549" s="61"/>
      <c r="O549" s="61"/>
      <c r="P549" s="61"/>
    </row>
    <row r="550" spans="1:16" ht="12.75">
      <c r="A550" s="61"/>
      <c r="B550" s="61"/>
      <c r="C550" s="61"/>
      <c r="D550" s="61"/>
      <c r="E550" s="61"/>
      <c r="F550" s="61"/>
      <c r="G550" s="61"/>
      <c r="H550" s="61"/>
      <c r="I550" s="61"/>
      <c r="J550" s="61"/>
      <c r="K550" s="61"/>
      <c r="L550" s="61"/>
      <c r="M550" s="61"/>
      <c r="N550" s="61"/>
      <c r="O550" s="61"/>
      <c r="P550" s="61"/>
    </row>
    <row r="551" spans="1:16" ht="12.75">
      <c r="A551" s="61"/>
      <c r="B551" s="61"/>
      <c r="C551" s="61"/>
      <c r="D551" s="61"/>
      <c r="E551" s="61"/>
      <c r="F551" s="61"/>
      <c r="G551" s="61"/>
      <c r="H551" s="61"/>
      <c r="I551" s="61"/>
      <c r="J551" s="61"/>
      <c r="K551" s="61"/>
      <c r="L551" s="61"/>
      <c r="M551" s="61"/>
      <c r="N551" s="61"/>
      <c r="O551" s="61"/>
      <c r="P551" s="61"/>
    </row>
    <row r="552" spans="1:16" ht="12.75">
      <c r="A552" s="61"/>
      <c r="B552" s="61"/>
      <c r="C552" s="61"/>
      <c r="D552" s="61"/>
      <c r="E552" s="61"/>
      <c r="F552" s="61"/>
      <c r="G552" s="61"/>
      <c r="H552" s="61"/>
      <c r="I552" s="61"/>
      <c r="J552" s="61"/>
      <c r="K552" s="61"/>
      <c r="L552" s="61"/>
      <c r="M552" s="61"/>
      <c r="N552" s="61"/>
      <c r="O552" s="61"/>
      <c r="P552" s="61"/>
    </row>
    <row r="553" spans="1:16" ht="12.75">
      <c r="A553" s="61"/>
      <c r="B553" s="61"/>
      <c r="C553" s="61"/>
      <c r="D553" s="61"/>
      <c r="E553" s="61"/>
      <c r="F553" s="61"/>
      <c r="G553" s="61"/>
      <c r="H553" s="61"/>
      <c r="I553" s="61"/>
      <c r="J553" s="61"/>
      <c r="K553" s="61"/>
      <c r="L553" s="61"/>
      <c r="M553" s="61"/>
      <c r="N553" s="61"/>
      <c r="O553" s="61"/>
      <c r="P553" s="61"/>
    </row>
    <row r="554" spans="1:16" ht="12.75">
      <c r="A554" s="61"/>
      <c r="B554" s="61"/>
      <c r="C554" s="61"/>
      <c r="D554" s="61"/>
      <c r="E554" s="61"/>
      <c r="F554" s="61"/>
      <c r="G554" s="61"/>
      <c r="H554" s="61"/>
      <c r="I554" s="61"/>
      <c r="J554" s="61"/>
      <c r="K554" s="61"/>
      <c r="L554" s="61"/>
      <c r="M554" s="61"/>
      <c r="N554" s="61"/>
      <c r="O554" s="61"/>
      <c r="P554" s="61"/>
    </row>
    <row r="555" spans="1:16" ht="12.75">
      <c r="A555" s="61"/>
      <c r="B555" s="61"/>
      <c r="C555" s="61"/>
      <c r="D555" s="61"/>
      <c r="E555" s="61"/>
      <c r="F555" s="61"/>
      <c r="G555" s="61"/>
      <c r="H555" s="61"/>
      <c r="I555" s="61"/>
      <c r="J555" s="61"/>
      <c r="K555" s="61"/>
      <c r="L555" s="61"/>
      <c r="M555" s="61"/>
      <c r="N555" s="61"/>
      <c r="O555" s="61"/>
      <c r="P555" s="61"/>
    </row>
    <row r="556" spans="1:16" ht="12.75">
      <c r="A556" s="61"/>
      <c r="B556" s="61"/>
      <c r="C556" s="61"/>
      <c r="D556" s="61"/>
      <c r="E556" s="61"/>
      <c r="F556" s="61"/>
      <c r="G556" s="61"/>
      <c r="H556" s="61"/>
      <c r="I556" s="61"/>
      <c r="J556" s="61"/>
      <c r="K556" s="61"/>
      <c r="L556" s="61"/>
      <c r="M556" s="61"/>
      <c r="N556" s="61"/>
      <c r="O556" s="61"/>
      <c r="P556" s="61"/>
    </row>
    <row r="557" spans="1:16" ht="12.75">
      <c r="A557" s="61"/>
      <c r="B557" s="61"/>
      <c r="C557" s="61"/>
      <c r="D557" s="61"/>
      <c r="E557" s="61"/>
      <c r="F557" s="61"/>
      <c r="G557" s="61"/>
      <c r="H557" s="61"/>
      <c r="I557" s="61"/>
      <c r="J557" s="61"/>
      <c r="K557" s="61"/>
      <c r="L557" s="61"/>
      <c r="M557" s="61"/>
      <c r="N557" s="61"/>
      <c r="O557" s="61"/>
      <c r="P557" s="61"/>
    </row>
    <row r="558" spans="1:16" ht="12.75">
      <c r="A558" s="61"/>
      <c r="B558" s="61"/>
      <c r="C558" s="61"/>
      <c r="D558" s="61"/>
      <c r="E558" s="61"/>
      <c r="F558" s="61"/>
      <c r="G558" s="61"/>
      <c r="H558" s="61"/>
      <c r="I558" s="61"/>
      <c r="J558" s="61"/>
      <c r="K558" s="61"/>
      <c r="L558" s="61"/>
      <c r="M558" s="61"/>
      <c r="N558" s="61"/>
      <c r="O558" s="61"/>
      <c r="P558" s="61"/>
    </row>
    <row r="559" spans="1:16" ht="12.75">
      <c r="A559" s="61"/>
      <c r="B559" s="61"/>
      <c r="C559" s="61"/>
      <c r="D559" s="61"/>
      <c r="E559" s="61"/>
      <c r="F559" s="61"/>
      <c r="G559" s="61"/>
      <c r="H559" s="61"/>
      <c r="I559" s="61"/>
      <c r="J559" s="61"/>
      <c r="K559" s="61"/>
      <c r="L559" s="61"/>
      <c r="M559" s="61"/>
      <c r="N559" s="61"/>
      <c r="O559" s="61"/>
      <c r="P559" s="61"/>
    </row>
    <row r="560" spans="1:16" ht="12.75">
      <c r="A560" s="61"/>
      <c r="B560" s="61"/>
      <c r="C560" s="61"/>
      <c r="D560" s="61"/>
      <c r="E560" s="61"/>
      <c r="F560" s="61"/>
      <c r="G560" s="61"/>
      <c r="H560" s="61"/>
      <c r="I560" s="61"/>
      <c r="J560" s="61"/>
      <c r="K560" s="61"/>
      <c r="L560" s="61"/>
      <c r="M560" s="61"/>
      <c r="N560" s="61"/>
      <c r="O560" s="61"/>
      <c r="P560" s="61"/>
    </row>
    <row r="561" spans="1:16" ht="12.75">
      <c r="A561" s="61"/>
      <c r="B561" s="61"/>
      <c r="C561" s="61"/>
      <c r="D561" s="61"/>
      <c r="E561" s="61"/>
      <c r="F561" s="61"/>
      <c r="G561" s="61"/>
      <c r="H561" s="61"/>
      <c r="I561" s="61"/>
      <c r="J561" s="61"/>
      <c r="K561" s="61"/>
      <c r="L561" s="61"/>
      <c r="M561" s="61"/>
      <c r="N561" s="61"/>
      <c r="O561" s="61"/>
      <c r="P561" s="61"/>
    </row>
    <row r="562" spans="1:16" ht="12.75">
      <c r="A562" s="61"/>
      <c r="B562" s="61"/>
      <c r="C562" s="61"/>
      <c r="D562" s="61"/>
      <c r="E562" s="61"/>
      <c r="F562" s="61"/>
      <c r="G562" s="61"/>
      <c r="H562" s="61"/>
      <c r="I562" s="61"/>
      <c r="J562" s="61"/>
      <c r="K562" s="61"/>
      <c r="L562" s="61"/>
      <c r="M562" s="61"/>
      <c r="N562" s="61"/>
      <c r="O562" s="61"/>
      <c r="P562" s="61"/>
    </row>
    <row r="563" spans="1:16" ht="12.75">
      <c r="A563" s="61"/>
      <c r="B563" s="61"/>
      <c r="C563" s="61"/>
      <c r="D563" s="61"/>
      <c r="E563" s="61"/>
      <c r="F563" s="61"/>
      <c r="G563" s="61"/>
      <c r="H563" s="61"/>
      <c r="I563" s="61"/>
      <c r="J563" s="61"/>
      <c r="K563" s="61"/>
      <c r="L563" s="61"/>
      <c r="M563" s="61"/>
      <c r="N563" s="61"/>
      <c r="O563" s="61"/>
      <c r="P563" s="61"/>
    </row>
    <row r="564" spans="1:16" ht="12.75">
      <c r="A564" s="61"/>
      <c r="B564" s="61"/>
      <c r="C564" s="61"/>
      <c r="D564" s="61"/>
      <c r="E564" s="61"/>
      <c r="F564" s="61"/>
      <c r="G564" s="61"/>
      <c r="H564" s="61"/>
      <c r="I564" s="61"/>
      <c r="J564" s="61"/>
      <c r="K564" s="61"/>
      <c r="L564" s="61"/>
      <c r="M564" s="61"/>
      <c r="N564" s="61"/>
      <c r="O564" s="61"/>
      <c r="P564" s="61"/>
    </row>
    <row r="565" spans="1:16" ht="12.75">
      <c r="A565" s="61"/>
      <c r="B565" s="61"/>
      <c r="C565" s="61"/>
      <c r="D565" s="61"/>
      <c r="E565" s="61"/>
      <c r="F565" s="61"/>
      <c r="G565" s="61"/>
      <c r="H565" s="61"/>
      <c r="I565" s="61"/>
      <c r="J565" s="61"/>
      <c r="K565" s="61"/>
      <c r="L565" s="61"/>
      <c r="M565" s="61"/>
      <c r="N565" s="61"/>
      <c r="O565" s="61"/>
      <c r="P565" s="61"/>
    </row>
    <row r="566" spans="1:16" ht="12.75">
      <c r="A566" s="61"/>
      <c r="B566" s="61"/>
      <c r="C566" s="61"/>
      <c r="D566" s="61"/>
      <c r="E566" s="61"/>
      <c r="F566" s="61"/>
      <c r="G566" s="61"/>
      <c r="H566" s="61"/>
      <c r="I566" s="61"/>
      <c r="J566" s="61"/>
      <c r="K566" s="61"/>
      <c r="L566" s="61"/>
      <c r="M566" s="61"/>
      <c r="N566" s="61"/>
      <c r="O566" s="61"/>
      <c r="P566" s="61"/>
    </row>
    <row r="567" spans="1:16" ht="12.75">
      <c r="A567" s="61"/>
      <c r="B567" s="61"/>
      <c r="C567" s="61"/>
      <c r="D567" s="61"/>
      <c r="E567" s="61"/>
      <c r="F567" s="61"/>
      <c r="G567" s="61"/>
      <c r="H567" s="61"/>
      <c r="I567" s="61"/>
      <c r="J567" s="61"/>
      <c r="K567" s="61"/>
      <c r="L567" s="61"/>
      <c r="M567" s="61"/>
      <c r="N567" s="61"/>
      <c r="O567" s="61"/>
      <c r="P567" s="61"/>
    </row>
    <row r="568" spans="1:16" ht="12.75">
      <c r="A568" s="61"/>
      <c r="B568" s="61"/>
      <c r="C568" s="61"/>
      <c r="D568" s="61"/>
      <c r="E568" s="61"/>
      <c r="F568" s="61"/>
      <c r="G568" s="61"/>
      <c r="H568" s="61"/>
      <c r="I568" s="61"/>
      <c r="J568" s="61"/>
      <c r="K568" s="61"/>
      <c r="L568" s="61"/>
      <c r="M568" s="61"/>
      <c r="N568" s="61"/>
      <c r="O568" s="61"/>
      <c r="P568" s="61"/>
    </row>
    <row r="569" spans="1:16" ht="12.75">
      <c r="A569" s="61"/>
      <c r="B569" s="61"/>
      <c r="C569" s="61"/>
      <c r="D569" s="61"/>
      <c r="E569" s="61"/>
      <c r="F569" s="61"/>
      <c r="G569" s="61"/>
      <c r="H569" s="61"/>
      <c r="I569" s="61"/>
      <c r="J569" s="61"/>
      <c r="K569" s="61"/>
      <c r="L569" s="61"/>
      <c r="M569" s="61"/>
      <c r="N569" s="61"/>
      <c r="O569" s="61"/>
      <c r="P569" s="61"/>
    </row>
    <row r="570" spans="1:16" ht="12.75">
      <c r="A570" s="61"/>
      <c r="B570" s="61"/>
      <c r="C570" s="61"/>
      <c r="D570" s="61"/>
      <c r="E570" s="61"/>
      <c r="F570" s="61"/>
      <c r="G570" s="61"/>
      <c r="H570" s="61"/>
      <c r="I570" s="61"/>
      <c r="J570" s="61"/>
      <c r="K570" s="61"/>
      <c r="L570" s="61"/>
      <c r="M570" s="61"/>
      <c r="N570" s="61"/>
      <c r="O570" s="61"/>
      <c r="P570" s="61"/>
    </row>
    <row r="571" spans="1:16" ht="12.75">
      <c r="A571" s="61"/>
      <c r="B571" s="61"/>
      <c r="C571" s="61"/>
      <c r="D571" s="61"/>
      <c r="E571" s="61"/>
      <c r="F571" s="61"/>
      <c r="G571" s="61"/>
      <c r="H571" s="61"/>
      <c r="I571" s="61"/>
      <c r="J571" s="61"/>
      <c r="K571" s="61"/>
      <c r="L571" s="61"/>
      <c r="M571" s="61"/>
      <c r="N571" s="61"/>
      <c r="O571" s="61"/>
      <c r="P571" s="61"/>
    </row>
    <row r="572" spans="1:16" ht="12.75">
      <c r="A572" s="61"/>
      <c r="B572" s="61"/>
      <c r="C572" s="61"/>
      <c r="D572" s="61"/>
      <c r="E572" s="61"/>
      <c r="F572" s="61"/>
      <c r="G572" s="61"/>
      <c r="H572" s="61"/>
      <c r="I572" s="61"/>
      <c r="J572" s="61"/>
      <c r="K572" s="61"/>
      <c r="L572" s="61"/>
      <c r="M572" s="61"/>
      <c r="N572" s="61"/>
      <c r="O572" s="61"/>
      <c r="P572" s="61"/>
    </row>
    <row r="573" spans="1:16" ht="12.75">
      <c r="A573" s="61"/>
      <c r="B573" s="61"/>
      <c r="C573" s="61"/>
      <c r="D573" s="61"/>
      <c r="E573" s="61"/>
      <c r="F573" s="61"/>
      <c r="G573" s="61"/>
      <c r="H573" s="61"/>
      <c r="I573" s="61"/>
      <c r="J573" s="61"/>
      <c r="K573" s="61"/>
      <c r="L573" s="61"/>
      <c r="M573" s="61"/>
      <c r="N573" s="61"/>
      <c r="O573" s="61"/>
      <c r="P573" s="61"/>
    </row>
    <row r="574" spans="1:16" ht="12.75">
      <c r="A574" s="61"/>
      <c r="B574" s="61"/>
      <c r="C574" s="61"/>
      <c r="D574" s="61"/>
      <c r="E574" s="61"/>
      <c r="F574" s="61"/>
      <c r="G574" s="61"/>
      <c r="H574" s="61"/>
      <c r="I574" s="61"/>
      <c r="J574" s="61"/>
      <c r="K574" s="61"/>
      <c r="L574" s="61"/>
      <c r="M574" s="61"/>
      <c r="N574" s="61"/>
      <c r="O574" s="61"/>
      <c r="P574" s="61"/>
    </row>
    <row r="575" spans="1:16" ht="12.75">
      <c r="A575" s="61"/>
      <c r="B575" s="61"/>
      <c r="C575" s="61"/>
      <c r="D575" s="61"/>
      <c r="E575" s="61"/>
      <c r="F575" s="61"/>
      <c r="G575" s="61"/>
      <c r="H575" s="61"/>
      <c r="I575" s="61"/>
      <c r="J575" s="61"/>
      <c r="K575" s="61"/>
      <c r="L575" s="61"/>
      <c r="M575" s="61"/>
      <c r="N575" s="61"/>
      <c r="O575" s="61"/>
      <c r="P575" s="61"/>
    </row>
    <row r="576" spans="1:16" ht="12.75">
      <c r="A576" s="61"/>
      <c r="B576" s="61"/>
      <c r="C576" s="61"/>
      <c r="D576" s="61"/>
      <c r="E576" s="61"/>
      <c r="F576" s="61"/>
      <c r="G576" s="61"/>
      <c r="H576" s="61"/>
      <c r="I576" s="61"/>
      <c r="J576" s="61"/>
      <c r="K576" s="61"/>
      <c r="L576" s="61"/>
      <c r="M576" s="61"/>
      <c r="N576" s="61"/>
      <c r="O576" s="61"/>
      <c r="P576" s="61"/>
    </row>
    <row r="577" spans="1:16" ht="12.75">
      <c r="A577" s="61"/>
      <c r="B577" s="61"/>
      <c r="C577" s="61"/>
      <c r="D577" s="61"/>
      <c r="E577" s="61"/>
      <c r="F577" s="61"/>
      <c r="G577" s="61"/>
      <c r="H577" s="61"/>
      <c r="I577" s="61"/>
      <c r="J577" s="61"/>
      <c r="K577" s="61"/>
      <c r="L577" s="61"/>
      <c r="M577" s="61"/>
      <c r="N577" s="61"/>
      <c r="O577" s="61"/>
      <c r="P577" s="61"/>
    </row>
    <row r="578" spans="1:16" ht="12.75">
      <c r="A578" s="61"/>
      <c r="B578" s="61"/>
      <c r="C578" s="61"/>
      <c r="D578" s="61"/>
      <c r="E578" s="61"/>
      <c r="F578" s="61"/>
      <c r="G578" s="61"/>
      <c r="H578" s="61"/>
      <c r="I578" s="61"/>
      <c r="J578" s="61"/>
      <c r="K578" s="61"/>
      <c r="L578" s="61"/>
      <c r="M578" s="61"/>
      <c r="N578" s="61"/>
      <c r="O578" s="61"/>
      <c r="P578" s="61"/>
    </row>
    <row r="579" spans="1:16" ht="12.75">
      <c r="A579" s="61"/>
      <c r="B579" s="61"/>
      <c r="C579" s="61"/>
      <c r="D579" s="61"/>
      <c r="E579" s="61"/>
      <c r="F579" s="61"/>
      <c r="G579" s="61"/>
      <c r="H579" s="61"/>
      <c r="I579" s="61"/>
      <c r="J579" s="61"/>
      <c r="K579" s="61"/>
      <c r="L579" s="61"/>
      <c r="M579" s="61"/>
      <c r="N579" s="61"/>
      <c r="O579" s="61"/>
      <c r="P579" s="61"/>
    </row>
    <row r="580" spans="1:16" ht="12.75">
      <c r="A580" s="61"/>
      <c r="B580" s="61"/>
      <c r="C580" s="61"/>
      <c r="D580" s="61"/>
      <c r="E580" s="61"/>
      <c r="F580" s="61"/>
      <c r="G580" s="61"/>
      <c r="H580" s="61"/>
      <c r="I580" s="61"/>
      <c r="J580" s="61"/>
      <c r="K580" s="61"/>
      <c r="L580" s="61"/>
      <c r="M580" s="61"/>
      <c r="N580" s="61"/>
      <c r="O580" s="61"/>
      <c r="P580" s="61"/>
    </row>
    <row r="581" spans="1:16" ht="12.75">
      <c r="A581" s="61"/>
      <c r="B581" s="61"/>
      <c r="C581" s="61"/>
      <c r="D581" s="61"/>
      <c r="E581" s="61"/>
      <c r="F581" s="61"/>
      <c r="G581" s="61"/>
      <c r="H581" s="61"/>
      <c r="I581" s="61"/>
      <c r="J581" s="61"/>
      <c r="K581" s="61"/>
      <c r="L581" s="61"/>
      <c r="M581" s="61"/>
      <c r="N581" s="61"/>
      <c r="O581" s="61"/>
      <c r="P581" s="61"/>
    </row>
    <row r="582" spans="1:16" ht="12.75">
      <c r="A582" s="61"/>
      <c r="B582" s="61"/>
      <c r="C582" s="61"/>
      <c r="D582" s="61"/>
      <c r="E582" s="61"/>
      <c r="F582" s="61"/>
      <c r="G582" s="61"/>
      <c r="H582" s="61"/>
      <c r="I582" s="61"/>
      <c r="J582" s="61"/>
      <c r="K582" s="61"/>
      <c r="L582" s="61"/>
      <c r="M582" s="61"/>
      <c r="N582" s="61"/>
      <c r="O582" s="61"/>
      <c r="P582" s="61"/>
    </row>
    <row r="583" spans="1:16" ht="12.75">
      <c r="A583" s="61"/>
      <c r="B583" s="61"/>
      <c r="C583" s="61"/>
      <c r="D583" s="61"/>
      <c r="E583" s="61"/>
      <c r="F583" s="61"/>
      <c r="G583" s="61"/>
      <c r="H583" s="61"/>
      <c r="I583" s="61"/>
      <c r="J583" s="61"/>
      <c r="K583" s="61"/>
      <c r="L583" s="61"/>
      <c r="M583" s="61"/>
      <c r="N583" s="61"/>
      <c r="O583" s="61"/>
      <c r="P583" s="61"/>
    </row>
    <row r="584" spans="1:16" ht="12.75">
      <c r="A584" s="61"/>
      <c r="B584" s="61"/>
      <c r="C584" s="61"/>
      <c r="D584" s="61"/>
      <c r="E584" s="61"/>
      <c r="F584" s="61"/>
      <c r="G584" s="61"/>
      <c r="H584" s="61"/>
      <c r="I584" s="61"/>
      <c r="J584" s="61"/>
      <c r="K584" s="61"/>
      <c r="L584" s="61"/>
      <c r="M584" s="61"/>
      <c r="N584" s="61"/>
      <c r="O584" s="61"/>
      <c r="P584" s="61"/>
    </row>
    <row r="585" spans="1:16" ht="12.75">
      <c r="A585" s="61"/>
      <c r="B585" s="61"/>
      <c r="C585" s="61"/>
      <c r="D585" s="61"/>
      <c r="E585" s="61"/>
      <c r="F585" s="61"/>
      <c r="G585" s="61"/>
      <c r="H585" s="61"/>
      <c r="I585" s="61"/>
      <c r="J585" s="61"/>
      <c r="K585" s="61"/>
      <c r="L585" s="61"/>
      <c r="M585" s="61"/>
      <c r="N585" s="61"/>
      <c r="O585" s="61"/>
      <c r="P585" s="61"/>
    </row>
    <row r="586" spans="1:16" ht="12.75">
      <c r="A586" s="61"/>
      <c r="B586" s="61"/>
      <c r="C586" s="61"/>
      <c r="D586" s="61"/>
      <c r="E586" s="61"/>
      <c r="F586" s="61"/>
      <c r="G586" s="61"/>
      <c r="H586" s="61"/>
      <c r="I586" s="61"/>
      <c r="J586" s="61"/>
      <c r="K586" s="61"/>
      <c r="L586" s="61"/>
      <c r="M586" s="61"/>
      <c r="N586" s="61"/>
      <c r="O586" s="61"/>
      <c r="P586" s="61"/>
    </row>
    <row r="587" spans="1:16" ht="12.75">
      <c r="A587" s="61"/>
      <c r="B587" s="61"/>
      <c r="C587" s="61"/>
      <c r="D587" s="61"/>
      <c r="E587" s="61"/>
      <c r="F587" s="61"/>
      <c r="G587" s="61"/>
      <c r="H587" s="61"/>
      <c r="I587" s="61"/>
      <c r="J587" s="61"/>
      <c r="K587" s="61"/>
      <c r="L587" s="61"/>
      <c r="M587" s="61"/>
      <c r="N587" s="61"/>
      <c r="O587" s="61"/>
      <c r="P587" s="61"/>
    </row>
    <row r="588" spans="1:16" ht="12.75">
      <c r="A588" s="61"/>
      <c r="B588" s="61"/>
      <c r="C588" s="61"/>
      <c r="D588" s="61"/>
      <c r="E588" s="61"/>
      <c r="F588" s="61"/>
      <c r="G588" s="61"/>
      <c r="H588" s="61"/>
      <c r="I588" s="61"/>
      <c r="J588" s="61"/>
      <c r="K588" s="61"/>
      <c r="L588" s="61"/>
      <c r="M588" s="61"/>
      <c r="N588" s="61"/>
      <c r="O588" s="61"/>
      <c r="P588" s="61"/>
    </row>
    <row r="589" spans="1:16" ht="12.75">
      <c r="A589" s="61"/>
      <c r="B589" s="61"/>
      <c r="C589" s="61"/>
      <c r="D589" s="61"/>
      <c r="E589" s="61"/>
      <c r="F589" s="61"/>
      <c r="G589" s="61"/>
      <c r="H589" s="61"/>
      <c r="I589" s="61"/>
      <c r="J589" s="61"/>
      <c r="K589" s="61"/>
      <c r="L589" s="61"/>
      <c r="M589" s="61"/>
      <c r="N589" s="61"/>
      <c r="O589" s="61"/>
      <c r="P589" s="61"/>
    </row>
    <row r="590" spans="1:16" ht="12.75">
      <c r="A590" s="61"/>
      <c r="B590" s="61"/>
      <c r="C590" s="61"/>
      <c r="D590" s="61"/>
      <c r="E590" s="61"/>
      <c r="F590" s="61"/>
      <c r="G590" s="61"/>
      <c r="H590" s="61"/>
      <c r="I590" s="61"/>
      <c r="J590" s="61"/>
      <c r="K590" s="61"/>
      <c r="L590" s="61"/>
      <c r="M590" s="61"/>
      <c r="N590" s="61"/>
      <c r="O590" s="61"/>
      <c r="P590" s="61"/>
    </row>
    <row r="591" spans="1:16" ht="12.75">
      <c r="A591" s="61"/>
      <c r="B591" s="61"/>
      <c r="C591" s="61"/>
      <c r="D591" s="61"/>
      <c r="E591" s="61"/>
      <c r="F591" s="61"/>
      <c r="G591" s="61"/>
      <c r="H591" s="61"/>
      <c r="I591" s="61"/>
      <c r="J591" s="61"/>
      <c r="K591" s="61"/>
      <c r="L591" s="61"/>
      <c r="M591" s="61"/>
      <c r="N591" s="61"/>
      <c r="O591" s="61"/>
      <c r="P591" s="61"/>
    </row>
    <row r="592" spans="1:16" ht="12.75">
      <c r="A592" s="61"/>
      <c r="B592" s="61"/>
      <c r="C592" s="61"/>
      <c r="D592" s="61"/>
      <c r="E592" s="61"/>
      <c r="F592" s="61"/>
      <c r="G592" s="61"/>
      <c r="H592" s="61"/>
      <c r="I592" s="61"/>
      <c r="J592" s="61"/>
      <c r="K592" s="61"/>
      <c r="L592" s="61"/>
      <c r="M592" s="61"/>
      <c r="N592" s="61"/>
      <c r="O592" s="61"/>
      <c r="P592" s="61"/>
    </row>
    <row r="593" spans="1:16" ht="12.75">
      <c r="A593" s="61"/>
      <c r="B593" s="61"/>
      <c r="C593" s="61"/>
      <c r="D593" s="61"/>
      <c r="E593" s="61"/>
      <c r="F593" s="61"/>
      <c r="G593" s="61"/>
      <c r="H593" s="61"/>
      <c r="I593" s="61"/>
      <c r="J593" s="61"/>
      <c r="K593" s="61"/>
      <c r="L593" s="61"/>
      <c r="M593" s="61"/>
      <c r="N593" s="61"/>
      <c r="O593" s="61"/>
      <c r="P593" s="61"/>
    </row>
    <row r="594" spans="1:16" ht="12.75">
      <c r="A594" s="61"/>
      <c r="B594" s="61"/>
      <c r="C594" s="61"/>
      <c r="D594" s="61"/>
      <c r="E594" s="61"/>
      <c r="F594" s="61"/>
      <c r="G594" s="61"/>
      <c r="H594" s="61"/>
      <c r="I594" s="61"/>
      <c r="J594" s="61"/>
      <c r="K594" s="61"/>
      <c r="L594" s="61"/>
      <c r="M594" s="61"/>
      <c r="N594" s="61"/>
      <c r="O594" s="61"/>
      <c r="P594" s="61"/>
    </row>
    <row r="595" spans="1:16" ht="12.75">
      <c r="A595" s="61"/>
      <c r="B595" s="61"/>
      <c r="C595" s="61"/>
      <c r="D595" s="61"/>
      <c r="E595" s="61"/>
      <c r="F595" s="61"/>
      <c r="G595" s="61"/>
      <c r="H595" s="61"/>
      <c r="I595" s="61"/>
      <c r="J595" s="61"/>
      <c r="K595" s="61"/>
      <c r="L595" s="61"/>
      <c r="M595" s="61"/>
      <c r="N595" s="61"/>
      <c r="O595" s="61"/>
      <c r="P595" s="61"/>
    </row>
    <row r="596" spans="1:16" ht="12.75">
      <c r="A596" s="61"/>
      <c r="B596" s="61"/>
      <c r="C596" s="61"/>
      <c r="D596" s="61"/>
      <c r="E596" s="61"/>
      <c r="F596" s="61"/>
      <c r="G596" s="61"/>
      <c r="H596" s="61"/>
      <c r="I596" s="61"/>
      <c r="J596" s="61"/>
      <c r="K596" s="61"/>
      <c r="L596" s="61"/>
      <c r="M596" s="61"/>
      <c r="N596" s="61"/>
      <c r="O596" s="61"/>
      <c r="P596" s="61"/>
    </row>
    <row r="597" spans="1:16" ht="12.75">
      <c r="A597" s="61"/>
      <c r="B597" s="61"/>
      <c r="C597" s="61"/>
      <c r="D597" s="61"/>
      <c r="E597" s="61"/>
      <c r="F597" s="61"/>
      <c r="G597" s="61"/>
      <c r="H597" s="61"/>
      <c r="I597" s="61"/>
      <c r="J597" s="61"/>
      <c r="K597" s="61"/>
      <c r="L597" s="61"/>
      <c r="M597" s="61"/>
      <c r="N597" s="61"/>
      <c r="O597" s="61"/>
      <c r="P597" s="61"/>
    </row>
    <row r="598" spans="1:16" ht="12.75">
      <c r="A598" s="61"/>
      <c r="B598" s="61"/>
      <c r="C598" s="61"/>
      <c r="D598" s="61"/>
      <c r="E598" s="61"/>
      <c r="F598" s="61"/>
      <c r="G598" s="61"/>
      <c r="H598" s="61"/>
      <c r="I598" s="61"/>
      <c r="J598" s="61"/>
      <c r="K598" s="61"/>
      <c r="L598" s="61"/>
      <c r="M598" s="61"/>
      <c r="N598" s="61"/>
      <c r="O598" s="61"/>
      <c r="P598" s="61"/>
    </row>
    <row r="599" spans="1:16" ht="12.75">
      <c r="A599" s="61"/>
      <c r="B599" s="61"/>
      <c r="C599" s="61"/>
      <c r="D599" s="61"/>
      <c r="E599" s="61"/>
      <c r="F599" s="61"/>
      <c r="G599" s="61"/>
      <c r="H599" s="61"/>
      <c r="I599" s="61"/>
      <c r="J599" s="61"/>
      <c r="K599" s="61"/>
      <c r="L599" s="61"/>
      <c r="M599" s="61"/>
      <c r="N599" s="61"/>
      <c r="O599" s="61"/>
      <c r="P599" s="61"/>
    </row>
    <row r="600" spans="1:16" ht="12.75">
      <c r="A600" s="61"/>
      <c r="B600" s="61"/>
      <c r="C600" s="61"/>
      <c r="D600" s="61"/>
      <c r="E600" s="61"/>
      <c r="F600" s="61"/>
      <c r="G600" s="61"/>
      <c r="H600" s="61"/>
      <c r="I600" s="61"/>
      <c r="J600" s="61"/>
      <c r="K600" s="61"/>
      <c r="L600" s="61"/>
      <c r="M600" s="61"/>
      <c r="N600" s="61"/>
      <c r="O600" s="61"/>
      <c r="P600" s="61"/>
    </row>
    <row r="601" spans="1:16" ht="12.75">
      <c r="A601" s="61"/>
      <c r="B601" s="61"/>
      <c r="C601" s="61"/>
      <c r="D601" s="61"/>
      <c r="E601" s="61"/>
      <c r="F601" s="61"/>
      <c r="G601" s="61"/>
      <c r="H601" s="61"/>
      <c r="I601" s="61"/>
      <c r="J601" s="61"/>
      <c r="K601" s="61"/>
      <c r="L601" s="61"/>
      <c r="M601" s="61"/>
      <c r="N601" s="61"/>
      <c r="O601" s="61"/>
      <c r="P601" s="61"/>
    </row>
    <row r="602" spans="1:16" ht="12.75">
      <c r="A602" s="61"/>
      <c r="B602" s="61"/>
      <c r="C602" s="61"/>
      <c r="D602" s="61"/>
      <c r="E602" s="61"/>
      <c r="F602" s="61"/>
      <c r="G602" s="61"/>
      <c r="H602" s="61"/>
      <c r="I602" s="61"/>
      <c r="J602" s="61"/>
      <c r="K602" s="61"/>
      <c r="L602" s="61"/>
      <c r="M602" s="61"/>
      <c r="N602" s="61"/>
      <c r="O602" s="61"/>
      <c r="P602" s="61"/>
    </row>
    <row r="603" spans="1:16" ht="12.75">
      <c r="A603" s="61"/>
      <c r="B603" s="61"/>
      <c r="C603" s="61"/>
      <c r="D603" s="61"/>
      <c r="E603" s="61"/>
      <c r="F603" s="61"/>
      <c r="G603" s="61"/>
      <c r="H603" s="61"/>
      <c r="I603" s="61"/>
      <c r="J603" s="61"/>
      <c r="K603" s="61"/>
      <c r="L603" s="61"/>
      <c r="M603" s="61"/>
      <c r="N603" s="61"/>
      <c r="O603" s="61"/>
      <c r="P603" s="61"/>
    </row>
    <row r="604" spans="1:16" ht="12.75">
      <c r="A604" s="61"/>
      <c r="B604" s="61"/>
      <c r="C604" s="61"/>
      <c r="D604" s="61"/>
      <c r="E604" s="61"/>
      <c r="F604" s="61"/>
      <c r="G604" s="61"/>
      <c r="H604" s="61"/>
      <c r="I604" s="61"/>
      <c r="J604" s="61"/>
      <c r="K604" s="61"/>
      <c r="L604" s="61"/>
      <c r="M604" s="61"/>
      <c r="N604" s="61"/>
      <c r="O604" s="61"/>
      <c r="P604" s="61"/>
    </row>
    <row r="605" spans="1:16" ht="12.75">
      <c r="A605" s="61"/>
      <c r="B605" s="61"/>
      <c r="C605" s="61"/>
      <c r="D605" s="61"/>
      <c r="E605" s="61"/>
      <c r="F605" s="61"/>
      <c r="G605" s="61"/>
      <c r="H605" s="61"/>
      <c r="I605" s="61"/>
      <c r="J605" s="61"/>
      <c r="K605" s="61"/>
      <c r="L605" s="61"/>
      <c r="M605" s="61"/>
      <c r="N605" s="61"/>
      <c r="O605" s="61"/>
      <c r="P605" s="61"/>
    </row>
    <row r="606" spans="1:16" ht="12.75">
      <c r="A606" s="61"/>
      <c r="B606" s="61"/>
      <c r="C606" s="61"/>
      <c r="D606" s="61"/>
      <c r="E606" s="61"/>
      <c r="F606" s="61"/>
      <c r="G606" s="61"/>
      <c r="H606" s="61"/>
      <c r="I606" s="61"/>
      <c r="J606" s="61"/>
      <c r="K606" s="61"/>
      <c r="L606" s="61"/>
      <c r="M606" s="61"/>
      <c r="N606" s="61"/>
      <c r="O606" s="61"/>
      <c r="P606" s="61"/>
    </row>
    <row r="607" spans="1:16" ht="12.75">
      <c r="A607" s="61"/>
      <c r="B607" s="61"/>
      <c r="C607" s="61"/>
      <c r="D607" s="61"/>
      <c r="E607" s="61"/>
      <c r="F607" s="61"/>
      <c r="G607" s="61"/>
      <c r="H607" s="61"/>
      <c r="I607" s="61"/>
      <c r="J607" s="61"/>
      <c r="K607" s="61"/>
      <c r="L607" s="61"/>
      <c r="M607" s="61"/>
      <c r="N607" s="61"/>
      <c r="O607" s="61"/>
      <c r="P607" s="61"/>
    </row>
    <row r="608" spans="1:16" ht="12.75">
      <c r="A608" s="61"/>
      <c r="B608" s="61"/>
      <c r="C608" s="61"/>
      <c r="D608" s="61"/>
      <c r="E608" s="61"/>
      <c r="F608" s="61"/>
      <c r="G608" s="61"/>
      <c r="H608" s="61"/>
      <c r="I608" s="61"/>
      <c r="J608" s="61"/>
      <c r="K608" s="61"/>
      <c r="L608" s="61"/>
      <c r="M608" s="61"/>
      <c r="N608" s="61"/>
      <c r="O608" s="61"/>
      <c r="P608" s="61"/>
    </row>
    <row r="609" spans="1:16" ht="12.75">
      <c r="A609" s="61"/>
      <c r="B609" s="61"/>
      <c r="C609" s="61"/>
      <c r="D609" s="61"/>
      <c r="E609" s="61"/>
      <c r="F609" s="61"/>
      <c r="G609" s="61"/>
      <c r="H609" s="61"/>
      <c r="I609" s="61"/>
      <c r="J609" s="61"/>
      <c r="K609" s="61"/>
      <c r="L609" s="61"/>
      <c r="M609" s="61"/>
      <c r="N609" s="61"/>
      <c r="O609" s="61"/>
      <c r="P609" s="61"/>
    </row>
    <row r="610" spans="1:16" ht="12.75">
      <c r="A610" s="61"/>
      <c r="B610" s="61"/>
      <c r="C610" s="61"/>
      <c r="D610" s="61"/>
      <c r="E610" s="61"/>
      <c r="F610" s="61"/>
      <c r="G610" s="61"/>
      <c r="H610" s="61"/>
      <c r="I610" s="61"/>
      <c r="J610" s="61"/>
      <c r="K610" s="61"/>
      <c r="L610" s="61"/>
      <c r="M610" s="61"/>
      <c r="N610" s="61"/>
      <c r="O610" s="61"/>
      <c r="P610" s="61"/>
    </row>
    <row r="611" spans="1:16" ht="12.75">
      <c r="A611" s="61"/>
      <c r="B611" s="61"/>
      <c r="C611" s="61"/>
      <c r="D611" s="61"/>
      <c r="E611" s="61"/>
      <c r="F611" s="61"/>
      <c r="G611" s="61"/>
      <c r="H611" s="61"/>
      <c r="I611" s="61"/>
      <c r="J611" s="61"/>
      <c r="K611" s="61"/>
      <c r="L611" s="61"/>
      <c r="M611" s="61"/>
      <c r="N611" s="61"/>
      <c r="O611" s="61"/>
      <c r="P611" s="61"/>
    </row>
    <row r="612" spans="1:16" ht="12.75">
      <c r="A612" s="61"/>
      <c r="B612" s="61"/>
      <c r="C612" s="61"/>
      <c r="D612" s="61"/>
      <c r="E612" s="61"/>
      <c r="F612" s="61"/>
      <c r="G612" s="61"/>
      <c r="H612" s="61"/>
      <c r="I612" s="61"/>
      <c r="J612" s="61"/>
      <c r="K612" s="61"/>
      <c r="L612" s="61"/>
      <c r="M612" s="61"/>
      <c r="N612" s="61"/>
      <c r="O612" s="61"/>
      <c r="P612" s="61"/>
    </row>
    <row r="613" spans="1:16" ht="12.75">
      <c r="A613" s="61"/>
      <c r="B613" s="61"/>
      <c r="C613" s="61"/>
      <c r="D613" s="61"/>
      <c r="E613" s="61"/>
      <c r="F613" s="61"/>
      <c r="G613" s="61"/>
      <c r="H613" s="61"/>
      <c r="I613" s="61"/>
      <c r="J613" s="61"/>
      <c r="K613" s="61"/>
      <c r="L613" s="61"/>
      <c r="M613" s="61"/>
      <c r="N613" s="61"/>
      <c r="O613" s="61"/>
      <c r="P613" s="61"/>
    </row>
    <row r="614" spans="1:16" ht="12.75">
      <c r="A614" s="61"/>
      <c r="B614" s="61"/>
      <c r="C614" s="61"/>
      <c r="D614" s="61"/>
      <c r="E614" s="61"/>
      <c r="F614" s="61"/>
      <c r="G614" s="61"/>
      <c r="H614" s="61"/>
      <c r="I614" s="61"/>
      <c r="J614" s="61"/>
      <c r="K614" s="61"/>
      <c r="L614" s="61"/>
      <c r="M614" s="61"/>
      <c r="N614" s="61"/>
      <c r="O614" s="61"/>
      <c r="P614" s="61"/>
    </row>
    <row r="615" spans="1:16" ht="12.75">
      <c r="A615" s="61"/>
      <c r="B615" s="61"/>
      <c r="C615" s="61"/>
      <c r="D615" s="61"/>
      <c r="E615" s="61"/>
      <c r="F615" s="61"/>
      <c r="G615" s="61"/>
      <c r="H615" s="61"/>
      <c r="I615" s="61"/>
      <c r="J615" s="61"/>
      <c r="K615" s="61"/>
      <c r="L615" s="61"/>
      <c r="M615" s="61"/>
      <c r="N615" s="61"/>
      <c r="O615" s="61"/>
      <c r="P615" s="61"/>
    </row>
    <row r="616" spans="1:16" ht="12.75">
      <c r="A616" s="61"/>
      <c r="B616" s="61"/>
      <c r="C616" s="61"/>
      <c r="D616" s="61"/>
      <c r="E616" s="61"/>
      <c r="F616" s="61"/>
      <c r="G616" s="61"/>
      <c r="H616" s="61"/>
      <c r="I616" s="61"/>
      <c r="J616" s="61"/>
      <c r="K616" s="61"/>
      <c r="L616" s="61"/>
      <c r="M616" s="61"/>
      <c r="N616" s="61"/>
      <c r="O616" s="61"/>
      <c r="P616" s="61"/>
    </row>
    <row r="617" spans="1:16" ht="12.75">
      <c r="A617" s="61"/>
      <c r="B617" s="61"/>
      <c r="C617" s="61"/>
      <c r="D617" s="61"/>
      <c r="E617" s="61"/>
      <c r="F617" s="61"/>
      <c r="G617" s="61"/>
      <c r="H617" s="61"/>
      <c r="I617" s="61"/>
      <c r="J617" s="61"/>
      <c r="K617" s="61"/>
      <c r="L617" s="61"/>
      <c r="M617" s="61"/>
      <c r="N617" s="61"/>
      <c r="O617" s="61"/>
      <c r="P617" s="61"/>
    </row>
    <row r="618" spans="1:16" ht="12.75">
      <c r="A618" s="61"/>
      <c r="B618" s="61"/>
      <c r="C618" s="61"/>
      <c r="D618" s="61"/>
      <c r="E618" s="61"/>
      <c r="F618" s="61"/>
      <c r="G618" s="61"/>
      <c r="H618" s="61"/>
      <c r="I618" s="61"/>
      <c r="J618" s="61"/>
      <c r="K618" s="61"/>
      <c r="L618" s="61"/>
      <c r="M618" s="61"/>
      <c r="N618" s="61"/>
      <c r="O618" s="61"/>
      <c r="P618" s="61"/>
    </row>
    <row r="619" spans="1:16" ht="12.75">
      <c r="A619" s="61"/>
      <c r="B619" s="61"/>
      <c r="C619" s="61"/>
      <c r="D619" s="61"/>
      <c r="E619" s="61"/>
      <c r="F619" s="61"/>
      <c r="G619" s="61"/>
      <c r="H619" s="61"/>
      <c r="I619" s="61"/>
      <c r="J619" s="61"/>
      <c r="K619" s="61"/>
      <c r="L619" s="61"/>
      <c r="M619" s="61"/>
      <c r="N619" s="61"/>
      <c r="O619" s="61"/>
      <c r="P619" s="61"/>
    </row>
    <row r="620" spans="1:16" ht="12.75">
      <c r="A620" s="61"/>
      <c r="B620" s="61"/>
      <c r="C620" s="61"/>
      <c r="D620" s="61"/>
      <c r="E620" s="61"/>
      <c r="F620" s="61"/>
      <c r="G620" s="61"/>
      <c r="H620" s="61"/>
      <c r="I620" s="61"/>
      <c r="J620" s="61"/>
      <c r="K620" s="61"/>
      <c r="L620" s="61"/>
      <c r="M620" s="61"/>
      <c r="N620" s="61"/>
      <c r="O620" s="61"/>
      <c r="P620" s="61"/>
    </row>
    <row r="621" spans="1:16" ht="12.75">
      <c r="A621" s="61"/>
      <c r="B621" s="61"/>
      <c r="C621" s="61"/>
      <c r="D621" s="61"/>
      <c r="E621" s="61"/>
      <c r="F621" s="61"/>
      <c r="G621" s="61"/>
      <c r="H621" s="61"/>
      <c r="I621" s="61"/>
      <c r="J621" s="61"/>
      <c r="K621" s="61"/>
      <c r="L621" s="61"/>
      <c r="M621" s="61"/>
      <c r="N621" s="61"/>
      <c r="O621" s="61"/>
      <c r="P621" s="61"/>
    </row>
    <row r="622" spans="1:16" ht="12.75">
      <c r="A622" s="61"/>
      <c r="B622" s="61"/>
      <c r="C622" s="61"/>
      <c r="D622" s="61"/>
      <c r="E622" s="61"/>
      <c r="F622" s="61"/>
      <c r="G622" s="61"/>
      <c r="H622" s="61"/>
      <c r="I622" s="61"/>
      <c r="J622" s="61"/>
      <c r="K622" s="61"/>
      <c r="L622" s="61"/>
      <c r="M622" s="61"/>
      <c r="N622" s="61"/>
      <c r="O622" s="61"/>
      <c r="P622" s="61"/>
    </row>
    <row r="623" spans="1:16" ht="12.75">
      <c r="A623" s="61"/>
      <c r="B623" s="61"/>
      <c r="C623" s="61"/>
      <c r="D623" s="61"/>
      <c r="E623" s="61"/>
      <c r="F623" s="61"/>
      <c r="G623" s="61"/>
      <c r="H623" s="61"/>
      <c r="I623" s="61"/>
      <c r="J623" s="61"/>
      <c r="K623" s="61"/>
      <c r="L623" s="61"/>
      <c r="M623" s="61"/>
      <c r="N623" s="61"/>
      <c r="O623" s="61"/>
      <c r="P623" s="61"/>
    </row>
    <row r="624" spans="1:16" ht="12.75">
      <c r="A624" s="61"/>
      <c r="B624" s="61"/>
      <c r="C624" s="61"/>
      <c r="D624" s="61"/>
      <c r="E624" s="61"/>
      <c r="F624" s="61"/>
      <c r="G624" s="61"/>
      <c r="H624" s="61"/>
      <c r="I624" s="61"/>
      <c r="J624" s="61"/>
      <c r="K624" s="61"/>
      <c r="L624" s="61"/>
      <c r="M624" s="61"/>
      <c r="N624" s="61"/>
      <c r="O624" s="61"/>
      <c r="P624" s="61"/>
    </row>
    <row r="625" spans="1:16" ht="12.75">
      <c r="A625" s="61"/>
      <c r="B625" s="61"/>
      <c r="C625" s="61"/>
      <c r="D625" s="61"/>
      <c r="E625" s="61"/>
      <c r="F625" s="61"/>
      <c r="G625" s="61"/>
      <c r="H625" s="61"/>
      <c r="I625" s="61"/>
      <c r="J625" s="61"/>
      <c r="K625" s="61"/>
      <c r="L625" s="61"/>
      <c r="M625" s="61"/>
      <c r="N625" s="61"/>
      <c r="O625" s="61"/>
      <c r="P625" s="61"/>
    </row>
    <row r="626" spans="1:16" ht="12.75">
      <c r="A626" s="61"/>
      <c r="B626" s="61"/>
      <c r="C626" s="61"/>
      <c r="D626" s="61"/>
      <c r="E626" s="61"/>
      <c r="F626" s="61"/>
      <c r="G626" s="61"/>
      <c r="H626" s="61"/>
      <c r="I626" s="61"/>
      <c r="J626" s="61"/>
      <c r="K626" s="61"/>
      <c r="L626" s="61"/>
      <c r="M626" s="61"/>
      <c r="N626" s="61"/>
      <c r="O626" s="61"/>
      <c r="P626" s="61"/>
    </row>
    <row r="627" spans="1:16" ht="12.75">
      <c r="A627" s="61"/>
      <c r="B627" s="61"/>
      <c r="C627" s="61"/>
      <c r="D627" s="61"/>
      <c r="E627" s="61"/>
      <c r="F627" s="61"/>
      <c r="G627" s="61"/>
      <c r="H627" s="61"/>
      <c r="I627" s="61"/>
      <c r="J627" s="61"/>
      <c r="K627" s="61"/>
      <c r="L627" s="61"/>
      <c r="M627" s="61"/>
      <c r="N627" s="61"/>
      <c r="O627" s="61"/>
      <c r="P627" s="61"/>
    </row>
    <row r="628" spans="1:16" ht="12.75">
      <c r="A628" s="61"/>
      <c r="B628" s="61"/>
      <c r="C628" s="61"/>
      <c r="D628" s="61"/>
      <c r="E628" s="61"/>
      <c r="F628" s="61"/>
      <c r="G628" s="61"/>
      <c r="H628" s="61"/>
      <c r="I628" s="61"/>
      <c r="J628" s="61"/>
      <c r="K628" s="61"/>
      <c r="L628" s="61"/>
      <c r="M628" s="61"/>
      <c r="N628" s="61"/>
      <c r="O628" s="61"/>
      <c r="P628" s="61"/>
    </row>
    <row r="629" spans="1:16" ht="12.75">
      <c r="A629" s="61"/>
      <c r="B629" s="61"/>
      <c r="C629" s="61"/>
      <c r="D629" s="61"/>
      <c r="E629" s="61"/>
      <c r="F629" s="61"/>
      <c r="G629" s="61"/>
      <c r="H629" s="61"/>
      <c r="I629" s="61"/>
      <c r="J629" s="61"/>
      <c r="K629" s="61"/>
      <c r="L629" s="61"/>
      <c r="M629" s="61"/>
      <c r="N629" s="61"/>
      <c r="O629" s="61"/>
      <c r="P629" s="61"/>
    </row>
    <row r="630" spans="1:16" ht="12.75">
      <c r="A630" s="61"/>
      <c r="B630" s="61"/>
      <c r="C630" s="61"/>
      <c r="D630" s="61"/>
      <c r="E630" s="61"/>
      <c r="F630" s="61"/>
      <c r="G630" s="61"/>
      <c r="H630" s="61"/>
      <c r="I630" s="61"/>
      <c r="J630" s="61"/>
      <c r="K630" s="61"/>
      <c r="L630" s="61"/>
      <c r="M630" s="61"/>
      <c r="N630" s="61"/>
      <c r="O630" s="61"/>
      <c r="P630" s="61"/>
    </row>
    <row r="631" spans="1:16" ht="12.75">
      <c r="A631" s="61"/>
      <c r="B631" s="61"/>
      <c r="C631" s="61"/>
      <c r="D631" s="61"/>
      <c r="E631" s="61"/>
      <c r="F631" s="61"/>
      <c r="G631" s="61"/>
      <c r="H631" s="61"/>
      <c r="I631" s="61"/>
      <c r="J631" s="61"/>
      <c r="K631" s="61"/>
      <c r="L631" s="61"/>
      <c r="M631" s="61"/>
      <c r="N631" s="61"/>
      <c r="O631" s="61"/>
      <c r="P631" s="61"/>
    </row>
    <row r="632" spans="1:16" ht="12.75">
      <c r="A632" s="61"/>
      <c r="B632" s="61"/>
      <c r="C632" s="61"/>
      <c r="D632" s="61"/>
      <c r="E632" s="61"/>
      <c r="F632" s="61"/>
      <c r="G632" s="61"/>
      <c r="H632" s="61"/>
      <c r="I632" s="61"/>
      <c r="J632" s="61"/>
      <c r="K632" s="61"/>
      <c r="L632" s="61"/>
      <c r="M632" s="61"/>
      <c r="N632" s="61"/>
      <c r="O632" s="61"/>
      <c r="P632" s="61"/>
    </row>
    <row r="633" spans="1:16" ht="12.75">
      <c r="A633" s="61"/>
      <c r="B633" s="61"/>
      <c r="C633" s="61"/>
      <c r="D633" s="61"/>
      <c r="E633" s="61"/>
      <c r="F633" s="61"/>
      <c r="G633" s="61"/>
      <c r="H633" s="61"/>
      <c r="I633" s="61"/>
      <c r="J633" s="61"/>
      <c r="K633" s="61"/>
      <c r="L633" s="61"/>
      <c r="M633" s="61"/>
      <c r="N633" s="61"/>
      <c r="O633" s="61"/>
      <c r="P633" s="61"/>
    </row>
    <row r="634" spans="1:16" ht="12.75">
      <c r="A634" s="61"/>
      <c r="B634" s="61"/>
      <c r="C634" s="61"/>
      <c r="D634" s="61"/>
      <c r="E634" s="61"/>
      <c r="F634" s="61"/>
      <c r="G634" s="61"/>
      <c r="H634" s="61"/>
      <c r="I634" s="61"/>
      <c r="J634" s="61"/>
      <c r="K634" s="61"/>
      <c r="L634" s="61"/>
      <c r="M634" s="61"/>
      <c r="N634" s="61"/>
      <c r="O634" s="61"/>
      <c r="P634" s="61"/>
    </row>
    <row r="635" spans="1:16" ht="12.75">
      <c r="A635" s="61"/>
      <c r="B635" s="61"/>
      <c r="C635" s="61"/>
      <c r="D635" s="61"/>
      <c r="E635" s="61"/>
      <c r="F635" s="61"/>
      <c r="G635" s="61"/>
      <c r="H635" s="61"/>
      <c r="I635" s="61"/>
      <c r="J635" s="61"/>
      <c r="K635" s="61"/>
      <c r="L635" s="61"/>
      <c r="M635" s="61"/>
      <c r="N635" s="61"/>
      <c r="O635" s="61"/>
      <c r="P635" s="61"/>
    </row>
    <row r="636" spans="1:16" ht="12.75">
      <c r="A636" s="61"/>
      <c r="B636" s="61"/>
      <c r="C636" s="61"/>
      <c r="D636" s="61"/>
      <c r="E636" s="61"/>
      <c r="F636" s="61"/>
      <c r="G636" s="61"/>
      <c r="H636" s="61"/>
      <c r="I636" s="61"/>
      <c r="J636" s="61"/>
      <c r="K636" s="61"/>
      <c r="L636" s="61"/>
      <c r="M636" s="61"/>
      <c r="N636" s="61"/>
      <c r="O636" s="61"/>
      <c r="P636" s="61"/>
    </row>
    <row r="637" spans="1:16" ht="12.75">
      <c r="A637" s="61"/>
      <c r="B637" s="61"/>
      <c r="C637" s="61"/>
      <c r="D637" s="61"/>
      <c r="E637" s="61"/>
      <c r="F637" s="61"/>
      <c r="G637" s="61"/>
      <c r="H637" s="61"/>
      <c r="I637" s="61"/>
      <c r="J637" s="61"/>
      <c r="K637" s="61"/>
      <c r="L637" s="61"/>
      <c r="M637" s="61"/>
      <c r="N637" s="61"/>
      <c r="O637" s="61"/>
      <c r="P637" s="61"/>
    </row>
    <row r="638" spans="1:16" ht="12.75">
      <c r="A638" s="61"/>
      <c r="B638" s="61"/>
      <c r="C638" s="61"/>
      <c r="D638" s="61"/>
      <c r="E638" s="61"/>
      <c r="F638" s="61"/>
      <c r="G638" s="61"/>
      <c r="H638" s="61"/>
      <c r="I638" s="61"/>
      <c r="J638" s="61"/>
      <c r="K638" s="61"/>
      <c r="L638" s="61"/>
      <c r="M638" s="61"/>
      <c r="N638" s="61"/>
      <c r="O638" s="61"/>
      <c r="P638" s="61"/>
    </row>
    <row r="639" spans="1:16" ht="12.75">
      <c r="A639" s="61"/>
      <c r="B639" s="61"/>
      <c r="C639" s="61"/>
      <c r="D639" s="61"/>
      <c r="E639" s="61"/>
      <c r="F639" s="61"/>
      <c r="G639" s="61"/>
      <c r="H639" s="61"/>
      <c r="I639" s="61"/>
      <c r="J639" s="61"/>
      <c r="K639" s="61"/>
      <c r="L639" s="61"/>
      <c r="M639" s="61"/>
      <c r="N639" s="61"/>
      <c r="O639" s="61"/>
      <c r="P639" s="61"/>
    </row>
    <row r="640" spans="1:16" ht="12.75">
      <c r="A640" s="61"/>
      <c r="B640" s="61"/>
      <c r="C640" s="61"/>
      <c r="D640" s="61"/>
      <c r="E640" s="61"/>
      <c r="F640" s="61"/>
      <c r="G640" s="61"/>
      <c r="H640" s="61"/>
      <c r="I640" s="61"/>
      <c r="J640" s="61"/>
      <c r="K640" s="61"/>
      <c r="L640" s="61"/>
      <c r="M640" s="61"/>
      <c r="N640" s="61"/>
      <c r="O640" s="61"/>
      <c r="P640" s="61"/>
    </row>
    <row r="641" spans="1:16" ht="12.75">
      <c r="A641" s="61"/>
      <c r="B641" s="61"/>
      <c r="C641" s="61"/>
      <c r="D641" s="61"/>
      <c r="E641" s="61"/>
      <c r="F641" s="61"/>
      <c r="G641" s="61"/>
      <c r="H641" s="61"/>
      <c r="I641" s="61"/>
      <c r="J641" s="61"/>
      <c r="K641" s="61"/>
      <c r="L641" s="61"/>
      <c r="M641" s="61"/>
      <c r="N641" s="61"/>
      <c r="O641" s="61"/>
      <c r="P641" s="61"/>
    </row>
    <row r="642" spans="1:16" ht="12.75">
      <c r="A642" s="61"/>
      <c r="B642" s="61"/>
      <c r="C642" s="61"/>
      <c r="D642" s="61"/>
      <c r="E642" s="61"/>
      <c r="F642" s="61"/>
      <c r="G642" s="61"/>
      <c r="H642" s="61"/>
      <c r="I642" s="61"/>
      <c r="J642" s="61"/>
      <c r="K642" s="61"/>
      <c r="L642" s="61"/>
      <c r="M642" s="61"/>
      <c r="N642" s="61"/>
      <c r="O642" s="61"/>
      <c r="P642" s="61"/>
    </row>
    <row r="643" spans="1:16" ht="12.75">
      <c r="A643" s="61"/>
      <c r="B643" s="61"/>
      <c r="C643" s="61"/>
      <c r="D643" s="61"/>
      <c r="E643" s="61"/>
      <c r="F643" s="61"/>
      <c r="G643" s="61"/>
      <c r="H643" s="61"/>
      <c r="I643" s="61"/>
      <c r="J643" s="61"/>
      <c r="K643" s="61"/>
      <c r="L643" s="61"/>
      <c r="M643" s="61"/>
      <c r="N643" s="61"/>
      <c r="O643" s="61"/>
      <c r="P643" s="61"/>
    </row>
    <row r="644" spans="1:16" ht="12.75">
      <c r="A644" s="61"/>
      <c r="B644" s="61"/>
      <c r="C644" s="61"/>
      <c r="D644" s="61"/>
      <c r="E644" s="61"/>
      <c r="F644" s="61"/>
      <c r="G644" s="61"/>
      <c r="H644" s="61"/>
      <c r="I644" s="61"/>
      <c r="J644" s="61"/>
      <c r="K644" s="61"/>
      <c r="L644" s="61"/>
      <c r="M644" s="61"/>
      <c r="N644" s="61"/>
      <c r="O644" s="61"/>
      <c r="P644" s="61"/>
    </row>
    <row r="645" spans="1:16" ht="12.75">
      <c r="A645" s="61"/>
      <c r="B645" s="61"/>
      <c r="C645" s="61"/>
      <c r="D645" s="61"/>
      <c r="E645" s="61"/>
      <c r="F645" s="61"/>
      <c r="G645" s="61"/>
      <c r="H645" s="61"/>
      <c r="I645" s="61"/>
      <c r="J645" s="61"/>
      <c r="K645" s="61"/>
      <c r="L645" s="61"/>
      <c r="M645" s="61"/>
      <c r="N645" s="61"/>
      <c r="O645" s="61"/>
      <c r="P645" s="61"/>
    </row>
    <row r="646" spans="1:16" ht="12.75">
      <c r="A646" s="61"/>
      <c r="B646" s="61"/>
      <c r="C646" s="61"/>
      <c r="D646" s="61"/>
      <c r="E646" s="61"/>
      <c r="F646" s="61"/>
      <c r="G646" s="61"/>
      <c r="H646" s="61"/>
      <c r="I646" s="61"/>
      <c r="J646" s="61"/>
      <c r="K646" s="61"/>
      <c r="L646" s="61"/>
      <c r="M646" s="61"/>
      <c r="N646" s="61"/>
      <c r="O646" s="61"/>
      <c r="P646" s="61"/>
    </row>
    <row r="647" spans="1:16" ht="12.75">
      <c r="A647" s="61"/>
      <c r="B647" s="61"/>
      <c r="C647" s="61"/>
      <c r="D647" s="61"/>
      <c r="E647" s="61"/>
      <c r="F647" s="61"/>
      <c r="G647" s="61"/>
      <c r="H647" s="61"/>
      <c r="I647" s="61"/>
      <c r="J647" s="61"/>
      <c r="K647" s="61"/>
      <c r="L647" s="61"/>
      <c r="M647" s="61"/>
      <c r="N647" s="61"/>
      <c r="O647" s="61"/>
      <c r="P647" s="61"/>
    </row>
    <row r="648" spans="1:16" ht="12.75">
      <c r="A648" s="61"/>
      <c r="B648" s="61"/>
      <c r="C648" s="61"/>
      <c r="D648" s="61"/>
      <c r="E648" s="61"/>
      <c r="F648" s="61"/>
      <c r="G648" s="61"/>
      <c r="H648" s="61"/>
      <c r="I648" s="61"/>
      <c r="J648" s="61"/>
      <c r="K648" s="61"/>
      <c r="L648" s="61"/>
      <c r="M648" s="61"/>
      <c r="N648" s="61"/>
      <c r="O648" s="61"/>
      <c r="P648" s="61"/>
    </row>
    <row r="649" spans="1:16" ht="12.75">
      <c r="A649" s="61"/>
      <c r="B649" s="61"/>
      <c r="C649" s="61"/>
      <c r="D649" s="61"/>
      <c r="E649" s="61"/>
      <c r="F649" s="61"/>
      <c r="G649" s="61"/>
      <c r="H649" s="61"/>
      <c r="I649" s="61"/>
      <c r="J649" s="61"/>
      <c r="K649" s="61"/>
      <c r="L649" s="61"/>
      <c r="M649" s="61"/>
      <c r="N649" s="61"/>
      <c r="O649" s="61"/>
      <c r="P649" s="61"/>
    </row>
    <row r="650" spans="1:16" ht="12.75">
      <c r="A650" s="61"/>
      <c r="B650" s="61"/>
      <c r="C650" s="61"/>
      <c r="D650" s="61"/>
      <c r="E650" s="61"/>
      <c r="F650" s="61"/>
      <c r="G650" s="61"/>
      <c r="H650" s="61"/>
      <c r="I650" s="61"/>
      <c r="J650" s="61"/>
      <c r="K650" s="61"/>
      <c r="L650" s="61"/>
      <c r="M650" s="61"/>
      <c r="N650" s="61"/>
      <c r="O650" s="61"/>
      <c r="P650" s="61"/>
    </row>
    <row r="651" spans="1:16" ht="12.75">
      <c r="A651" s="61"/>
      <c r="B651" s="61"/>
      <c r="C651" s="61"/>
      <c r="D651" s="61"/>
      <c r="E651" s="61"/>
      <c r="F651" s="61"/>
      <c r="G651" s="61"/>
      <c r="H651" s="61"/>
      <c r="I651" s="61"/>
      <c r="J651" s="61"/>
      <c r="K651" s="61"/>
      <c r="L651" s="61"/>
      <c r="M651" s="61"/>
      <c r="N651" s="61"/>
      <c r="O651" s="61"/>
      <c r="P651" s="61"/>
    </row>
    <row r="652" spans="1:16" ht="12.75">
      <c r="A652" s="61"/>
      <c r="B652" s="61"/>
      <c r="C652" s="61"/>
      <c r="D652" s="61"/>
      <c r="E652" s="61"/>
      <c r="F652" s="61"/>
      <c r="G652" s="61"/>
      <c r="H652" s="61"/>
      <c r="I652" s="61"/>
      <c r="J652" s="61"/>
      <c r="K652" s="61"/>
      <c r="L652" s="61"/>
      <c r="M652" s="61"/>
      <c r="N652" s="61"/>
      <c r="O652" s="61"/>
      <c r="P652" s="61"/>
    </row>
    <row r="653" spans="1:16" ht="12.75">
      <c r="A653" s="61"/>
      <c r="B653" s="61"/>
      <c r="C653" s="61"/>
      <c r="D653" s="61"/>
      <c r="E653" s="61"/>
      <c r="F653" s="61"/>
      <c r="G653" s="61"/>
      <c r="H653" s="61"/>
      <c r="I653" s="61"/>
      <c r="J653" s="61"/>
      <c r="K653" s="61"/>
      <c r="L653" s="61"/>
      <c r="M653" s="61"/>
      <c r="N653" s="61"/>
      <c r="O653" s="61"/>
      <c r="P653" s="61"/>
    </row>
    <row r="654" spans="1:16" ht="12.75">
      <c r="A654" s="61"/>
      <c r="B654" s="61"/>
      <c r="C654" s="61"/>
      <c r="D654" s="61"/>
      <c r="E654" s="61"/>
      <c r="F654" s="61"/>
      <c r="G654" s="61"/>
      <c r="H654" s="61"/>
      <c r="I654" s="61"/>
      <c r="J654" s="61"/>
      <c r="K654" s="61"/>
      <c r="L654" s="61"/>
      <c r="M654" s="61"/>
      <c r="N654" s="61"/>
      <c r="O654" s="61"/>
      <c r="P654" s="61"/>
    </row>
    <row r="655" spans="1:16" ht="12.75">
      <c r="A655" s="61"/>
      <c r="B655" s="61"/>
      <c r="C655" s="61"/>
      <c r="D655" s="61"/>
      <c r="E655" s="61"/>
      <c r="F655" s="61"/>
      <c r="G655" s="61"/>
      <c r="H655" s="61"/>
      <c r="I655" s="61"/>
      <c r="J655" s="61"/>
      <c r="K655" s="61"/>
      <c r="L655" s="61"/>
      <c r="M655" s="61"/>
      <c r="N655" s="61"/>
      <c r="O655" s="61"/>
      <c r="P655" s="61"/>
    </row>
    <row r="656" spans="1:16" ht="12.75">
      <c r="A656" s="61"/>
      <c r="B656" s="61"/>
      <c r="C656" s="61"/>
      <c r="D656" s="61"/>
      <c r="E656" s="61"/>
      <c r="F656" s="61"/>
      <c r="G656" s="61"/>
      <c r="H656" s="61"/>
      <c r="I656" s="61"/>
      <c r="J656" s="61"/>
      <c r="K656" s="61"/>
      <c r="L656" s="61"/>
      <c r="M656" s="61"/>
      <c r="N656" s="61"/>
      <c r="O656" s="61"/>
      <c r="P656" s="61"/>
    </row>
    <row r="657" spans="1:16" ht="12.75">
      <c r="A657" s="61"/>
      <c r="B657" s="61"/>
      <c r="C657" s="61"/>
      <c r="D657" s="61"/>
      <c r="E657" s="61"/>
      <c r="F657" s="61"/>
      <c r="G657" s="61"/>
      <c r="H657" s="61"/>
      <c r="I657" s="61"/>
      <c r="J657" s="61"/>
      <c r="K657" s="61"/>
      <c r="L657" s="61"/>
      <c r="M657" s="61"/>
      <c r="N657" s="61"/>
      <c r="O657" s="61"/>
      <c r="P657" s="61"/>
    </row>
    <row r="658" spans="1:16" ht="12.75">
      <c r="A658" s="61"/>
      <c r="B658" s="61"/>
      <c r="C658" s="61"/>
      <c r="D658" s="61"/>
      <c r="E658" s="61"/>
      <c r="F658" s="61"/>
      <c r="G658" s="61"/>
      <c r="H658" s="61"/>
      <c r="I658" s="61"/>
      <c r="J658" s="61"/>
      <c r="K658" s="61"/>
      <c r="L658" s="61"/>
      <c r="M658" s="61"/>
      <c r="N658" s="61"/>
      <c r="O658" s="61"/>
      <c r="P658" s="61"/>
    </row>
    <row r="659" spans="1:16" ht="12.75">
      <c r="A659" s="61"/>
      <c r="B659" s="61"/>
      <c r="C659" s="61"/>
      <c r="D659" s="61"/>
      <c r="E659" s="61"/>
      <c r="F659" s="61"/>
      <c r="G659" s="61"/>
      <c r="H659" s="61"/>
      <c r="I659" s="61"/>
      <c r="J659" s="61"/>
      <c r="K659" s="61"/>
      <c r="L659" s="61"/>
      <c r="M659" s="61"/>
      <c r="N659" s="61"/>
      <c r="O659" s="61"/>
      <c r="P659" s="61"/>
    </row>
    <row r="660" spans="1:16" ht="12.75">
      <c r="A660" s="61"/>
      <c r="B660" s="61"/>
      <c r="C660" s="61"/>
      <c r="D660" s="61"/>
      <c r="E660" s="61"/>
      <c r="F660" s="61"/>
      <c r="G660" s="61"/>
      <c r="H660" s="61"/>
      <c r="I660" s="61"/>
      <c r="J660" s="61"/>
      <c r="K660" s="61"/>
      <c r="L660" s="61"/>
      <c r="M660" s="61"/>
      <c r="N660" s="61"/>
      <c r="O660" s="61"/>
      <c r="P660" s="61"/>
    </row>
    <row r="661" spans="1:16" ht="12.75">
      <c r="A661" s="61"/>
      <c r="B661" s="61"/>
      <c r="C661" s="61"/>
      <c r="D661" s="61"/>
      <c r="E661" s="61"/>
      <c r="F661" s="61"/>
      <c r="G661" s="61"/>
      <c r="H661" s="61"/>
      <c r="I661" s="61"/>
      <c r="J661" s="61"/>
      <c r="K661" s="61"/>
      <c r="L661" s="61"/>
      <c r="M661" s="61"/>
      <c r="N661" s="61"/>
      <c r="O661" s="61"/>
      <c r="P661" s="61"/>
    </row>
    <row r="662" spans="1:16" ht="12.75">
      <c r="A662" s="61"/>
      <c r="B662" s="61"/>
      <c r="C662" s="61"/>
      <c r="D662" s="61"/>
      <c r="E662" s="61"/>
      <c r="F662" s="61"/>
      <c r="G662" s="61"/>
      <c r="H662" s="61"/>
      <c r="I662" s="61"/>
      <c r="J662" s="61"/>
      <c r="K662" s="61"/>
      <c r="L662" s="61"/>
      <c r="M662" s="61"/>
      <c r="N662" s="61"/>
      <c r="O662" s="61"/>
      <c r="P662" s="61"/>
    </row>
    <row r="663" spans="1:16" ht="12.75">
      <c r="A663" s="61"/>
      <c r="B663" s="61"/>
      <c r="C663" s="61"/>
      <c r="D663" s="61"/>
      <c r="E663" s="61"/>
      <c r="F663" s="61"/>
      <c r="G663" s="61"/>
      <c r="H663" s="61"/>
      <c r="I663" s="61"/>
      <c r="J663" s="61"/>
      <c r="K663" s="61"/>
      <c r="L663" s="61"/>
      <c r="M663" s="61"/>
      <c r="N663" s="61"/>
      <c r="O663" s="61"/>
      <c r="P663" s="61"/>
    </row>
    <row r="664" spans="1:16" ht="12.75">
      <c r="A664" s="61"/>
      <c r="B664" s="61"/>
      <c r="C664" s="61"/>
      <c r="D664" s="61"/>
      <c r="E664" s="61"/>
      <c r="F664" s="61"/>
      <c r="G664" s="61"/>
      <c r="H664" s="61"/>
      <c r="I664" s="61"/>
      <c r="J664" s="61"/>
      <c r="K664" s="61"/>
      <c r="L664" s="61"/>
      <c r="M664" s="61"/>
      <c r="N664" s="61"/>
      <c r="O664" s="61"/>
      <c r="P664" s="61"/>
    </row>
    <row r="665" spans="1:16" ht="12.75">
      <c r="A665" s="61"/>
      <c r="B665" s="61"/>
      <c r="C665" s="61"/>
      <c r="D665" s="61"/>
      <c r="E665" s="61"/>
      <c r="F665" s="61"/>
      <c r="G665" s="61"/>
      <c r="H665" s="61"/>
      <c r="I665" s="61"/>
      <c r="J665" s="61"/>
      <c r="K665" s="61"/>
      <c r="L665" s="61"/>
      <c r="M665" s="61"/>
      <c r="N665" s="61"/>
      <c r="O665" s="61"/>
      <c r="P665" s="61"/>
    </row>
    <row r="666" spans="1:16" ht="12.75">
      <c r="A666" s="61"/>
      <c r="B666" s="61"/>
      <c r="C666" s="61"/>
      <c r="D666" s="61"/>
      <c r="E666" s="61"/>
      <c r="F666" s="61"/>
      <c r="G666" s="61"/>
      <c r="H666" s="61"/>
      <c r="I666" s="61"/>
      <c r="J666" s="61"/>
      <c r="K666" s="61"/>
      <c r="L666" s="61"/>
      <c r="M666" s="61"/>
      <c r="N666" s="61"/>
      <c r="O666" s="61"/>
      <c r="P666" s="61"/>
    </row>
    <row r="667" spans="1:16" ht="12.75">
      <c r="A667" s="61"/>
      <c r="B667" s="61"/>
      <c r="C667" s="61"/>
      <c r="D667" s="61"/>
      <c r="E667" s="61"/>
      <c r="F667" s="61"/>
      <c r="G667" s="61"/>
      <c r="H667" s="61"/>
      <c r="I667" s="61"/>
      <c r="J667" s="61"/>
      <c r="K667" s="61"/>
      <c r="L667" s="61"/>
      <c r="M667" s="61"/>
      <c r="N667" s="61"/>
      <c r="O667" s="61"/>
      <c r="P667" s="61"/>
    </row>
    <row r="668" spans="1:16" ht="12.75">
      <c r="A668" s="61"/>
      <c r="B668" s="61"/>
      <c r="C668" s="61"/>
      <c r="D668" s="61"/>
      <c r="E668" s="61"/>
      <c r="F668" s="61"/>
      <c r="G668" s="61"/>
      <c r="H668" s="61"/>
      <c r="I668" s="61"/>
      <c r="J668" s="61"/>
      <c r="K668" s="61"/>
      <c r="L668" s="61"/>
      <c r="M668" s="61"/>
      <c r="N668" s="61"/>
      <c r="O668" s="61"/>
      <c r="P668" s="61"/>
    </row>
    <row r="669" spans="1:16" ht="12.75">
      <c r="A669" s="61"/>
      <c r="B669" s="61"/>
      <c r="C669" s="61"/>
      <c r="D669" s="61"/>
      <c r="E669" s="61"/>
      <c r="F669" s="61"/>
      <c r="G669" s="61"/>
      <c r="H669" s="61"/>
      <c r="I669" s="61"/>
      <c r="J669" s="61"/>
      <c r="K669" s="61"/>
      <c r="L669" s="61"/>
      <c r="M669" s="61"/>
      <c r="N669" s="61"/>
      <c r="O669" s="61"/>
      <c r="P669" s="61"/>
    </row>
    <row r="670" spans="1:16" ht="12.75">
      <c r="A670" s="61"/>
      <c r="B670" s="61"/>
      <c r="C670" s="61"/>
      <c r="D670" s="61"/>
      <c r="E670" s="61"/>
      <c r="F670" s="61"/>
      <c r="G670" s="61"/>
      <c r="H670" s="61"/>
      <c r="I670" s="61"/>
      <c r="J670" s="61"/>
      <c r="K670" s="61"/>
      <c r="L670" s="61"/>
      <c r="M670" s="61"/>
      <c r="N670" s="61"/>
      <c r="O670" s="61"/>
      <c r="P670" s="61"/>
    </row>
    <row r="671" spans="1:16" ht="12.75">
      <c r="A671" s="61"/>
      <c r="B671" s="61"/>
      <c r="C671" s="61"/>
      <c r="D671" s="61"/>
      <c r="E671" s="61"/>
      <c r="F671" s="61"/>
      <c r="G671" s="61"/>
      <c r="H671" s="61"/>
      <c r="I671" s="61"/>
      <c r="J671" s="61"/>
      <c r="K671" s="61"/>
      <c r="L671" s="61"/>
      <c r="M671" s="61"/>
      <c r="N671" s="61"/>
      <c r="O671" s="61"/>
      <c r="P671" s="61"/>
    </row>
    <row r="672" spans="1:16" ht="12.75">
      <c r="A672" s="61"/>
      <c r="B672" s="61"/>
      <c r="C672" s="61"/>
      <c r="D672" s="61"/>
      <c r="E672" s="61"/>
      <c r="F672" s="61"/>
      <c r="G672" s="61"/>
      <c r="H672" s="61"/>
      <c r="I672" s="61"/>
      <c r="J672" s="61"/>
      <c r="K672" s="61"/>
      <c r="L672" s="61"/>
      <c r="M672" s="61"/>
      <c r="N672" s="61"/>
      <c r="O672" s="61"/>
      <c r="P672" s="61"/>
    </row>
    <row r="673" spans="1:16" ht="12.75">
      <c r="A673" s="61"/>
      <c r="B673" s="61"/>
      <c r="C673" s="61"/>
      <c r="D673" s="61"/>
      <c r="E673" s="61"/>
      <c r="F673" s="61"/>
      <c r="G673" s="61"/>
      <c r="H673" s="61"/>
      <c r="I673" s="61"/>
      <c r="J673" s="61"/>
      <c r="K673" s="61"/>
      <c r="L673" s="61"/>
      <c r="M673" s="61"/>
      <c r="N673" s="61"/>
      <c r="O673" s="61"/>
      <c r="P673" s="61"/>
    </row>
    <row r="674" spans="1:16" ht="12.75">
      <c r="A674" s="61"/>
      <c r="B674" s="61"/>
      <c r="C674" s="61"/>
      <c r="D674" s="61"/>
      <c r="E674" s="61"/>
      <c r="F674" s="61"/>
      <c r="G674" s="61"/>
      <c r="H674" s="61"/>
      <c r="I674" s="61"/>
      <c r="J674" s="61"/>
      <c r="K674" s="61"/>
      <c r="L674" s="61"/>
      <c r="M674" s="61"/>
      <c r="N674" s="61"/>
      <c r="O674" s="61"/>
      <c r="P674" s="61"/>
    </row>
    <row r="675" spans="1:16" ht="12.75">
      <c r="A675" s="61"/>
      <c r="B675" s="61"/>
      <c r="C675" s="61"/>
      <c r="D675" s="61"/>
      <c r="E675" s="61"/>
      <c r="F675" s="61"/>
      <c r="G675" s="61"/>
      <c r="H675" s="61"/>
      <c r="I675" s="61"/>
      <c r="J675" s="61"/>
      <c r="K675" s="61"/>
      <c r="L675" s="61"/>
      <c r="M675" s="61"/>
      <c r="N675" s="61"/>
      <c r="O675" s="61"/>
      <c r="P675" s="61"/>
    </row>
    <row r="676" spans="1:16" ht="12.75">
      <c r="A676" s="61"/>
      <c r="B676" s="61"/>
      <c r="C676" s="61"/>
      <c r="D676" s="61"/>
      <c r="E676" s="61"/>
      <c r="F676" s="61"/>
      <c r="G676" s="61"/>
      <c r="H676" s="61"/>
      <c r="I676" s="61"/>
      <c r="J676" s="61"/>
      <c r="K676" s="61"/>
      <c r="L676" s="61"/>
      <c r="M676" s="61"/>
      <c r="N676" s="61"/>
      <c r="O676" s="61"/>
      <c r="P676" s="61"/>
    </row>
    <row r="677" spans="1:16" ht="12.75">
      <c r="A677" s="61"/>
      <c r="B677" s="61"/>
      <c r="C677" s="61"/>
      <c r="D677" s="61"/>
      <c r="E677" s="61"/>
      <c r="F677" s="61"/>
      <c r="G677" s="61"/>
      <c r="H677" s="61"/>
      <c r="I677" s="61"/>
      <c r="J677" s="61"/>
      <c r="K677" s="61"/>
      <c r="L677" s="61"/>
      <c r="M677" s="61"/>
      <c r="N677" s="61"/>
      <c r="O677" s="61"/>
      <c r="P677" s="61"/>
    </row>
    <row r="678" spans="1:16" ht="12.75">
      <c r="A678" s="61"/>
      <c r="B678" s="61"/>
      <c r="C678" s="61"/>
      <c r="D678" s="61"/>
      <c r="E678" s="61"/>
      <c r="F678" s="61"/>
      <c r="G678" s="61"/>
      <c r="H678" s="61"/>
      <c r="I678" s="61"/>
      <c r="J678" s="61"/>
      <c r="K678" s="61"/>
      <c r="L678" s="61"/>
      <c r="M678" s="61"/>
      <c r="N678" s="61"/>
      <c r="O678" s="61"/>
      <c r="P678" s="61"/>
    </row>
    <row r="679" spans="1:16" ht="12.75">
      <c r="A679" s="61"/>
      <c r="B679" s="61"/>
      <c r="C679" s="61"/>
      <c r="D679" s="61"/>
      <c r="E679" s="61"/>
      <c r="F679" s="61"/>
      <c r="G679" s="61"/>
      <c r="H679" s="61"/>
      <c r="I679" s="61"/>
      <c r="J679" s="61"/>
      <c r="K679" s="61"/>
      <c r="L679" s="61"/>
      <c r="M679" s="61"/>
      <c r="N679" s="61"/>
      <c r="O679" s="61"/>
      <c r="P679" s="61"/>
    </row>
    <row r="680" spans="1:16" ht="12.75">
      <c r="A680" s="61"/>
      <c r="B680" s="61"/>
      <c r="C680" s="61"/>
      <c r="D680" s="61"/>
      <c r="E680" s="61"/>
      <c r="F680" s="61"/>
      <c r="G680" s="61"/>
      <c r="H680" s="61"/>
      <c r="I680" s="61"/>
      <c r="J680" s="61"/>
      <c r="K680" s="61"/>
      <c r="L680" s="61"/>
      <c r="M680" s="61"/>
      <c r="N680" s="61"/>
      <c r="O680" s="61"/>
      <c r="P680" s="61"/>
    </row>
    <row r="681" spans="1:16" ht="12.75">
      <c r="A681" s="61"/>
      <c r="B681" s="61"/>
      <c r="C681" s="61"/>
      <c r="D681" s="61"/>
      <c r="E681" s="61"/>
      <c r="F681" s="61"/>
      <c r="G681" s="61"/>
      <c r="H681" s="61"/>
      <c r="I681" s="61"/>
      <c r="J681" s="61"/>
      <c r="K681" s="61"/>
      <c r="L681" s="61"/>
      <c r="M681" s="61"/>
      <c r="N681" s="61"/>
      <c r="O681" s="61"/>
      <c r="P681" s="61"/>
    </row>
    <row r="682" spans="1:16" ht="12.75">
      <c r="A682" s="61"/>
      <c r="B682" s="61"/>
      <c r="C682" s="61"/>
      <c r="D682" s="61"/>
      <c r="E682" s="61"/>
      <c r="F682" s="61"/>
      <c r="G682" s="61"/>
      <c r="H682" s="61"/>
      <c r="I682" s="61"/>
      <c r="J682" s="61"/>
      <c r="K682" s="61"/>
      <c r="L682" s="61"/>
      <c r="M682" s="61"/>
      <c r="N682" s="61"/>
      <c r="O682" s="61"/>
      <c r="P682" s="61"/>
    </row>
    <row r="683" spans="1:16" ht="12.75">
      <c r="A683" s="61"/>
      <c r="B683" s="61"/>
      <c r="C683" s="61"/>
      <c r="D683" s="61"/>
      <c r="E683" s="61"/>
      <c r="F683" s="61"/>
      <c r="G683" s="61"/>
      <c r="H683" s="61"/>
      <c r="I683" s="61"/>
      <c r="J683" s="61"/>
      <c r="K683" s="61"/>
      <c r="L683" s="61"/>
      <c r="M683" s="61"/>
      <c r="N683" s="61"/>
      <c r="O683" s="61"/>
      <c r="P683" s="61"/>
    </row>
    <row r="684" spans="1:16" ht="12.75">
      <c r="A684" s="61"/>
      <c r="B684" s="61"/>
      <c r="C684" s="61"/>
      <c r="D684" s="61"/>
      <c r="E684" s="61"/>
      <c r="F684" s="61"/>
      <c r="G684" s="61"/>
      <c r="H684" s="61"/>
      <c r="I684" s="61"/>
      <c r="J684" s="61"/>
      <c r="K684" s="61"/>
      <c r="L684" s="61"/>
      <c r="M684" s="61"/>
      <c r="N684" s="61"/>
      <c r="O684" s="61"/>
      <c r="P684" s="61"/>
    </row>
    <row r="685" spans="1:16" ht="12.75">
      <c r="A685" s="61"/>
      <c r="B685" s="61"/>
      <c r="C685" s="61"/>
      <c r="D685" s="61"/>
      <c r="E685" s="61"/>
      <c r="F685" s="61"/>
      <c r="G685" s="61"/>
      <c r="H685" s="61"/>
      <c r="I685" s="61"/>
      <c r="J685" s="61"/>
      <c r="K685" s="61"/>
      <c r="L685" s="61"/>
      <c r="M685" s="61"/>
      <c r="N685" s="61"/>
      <c r="O685" s="61"/>
      <c r="P685" s="61"/>
    </row>
    <row r="686" spans="1:16" ht="12.75">
      <c r="A686" s="61"/>
      <c r="B686" s="61"/>
      <c r="C686" s="61"/>
      <c r="D686" s="61"/>
      <c r="E686" s="61"/>
      <c r="F686" s="61"/>
      <c r="G686" s="61"/>
      <c r="H686" s="61"/>
      <c r="I686" s="61"/>
      <c r="J686" s="61"/>
      <c r="K686" s="61"/>
      <c r="L686" s="61"/>
      <c r="M686" s="61"/>
      <c r="N686" s="61"/>
      <c r="O686" s="61"/>
      <c r="P686" s="61"/>
    </row>
    <row r="687" spans="1:16" ht="12.75">
      <c r="A687" s="61"/>
      <c r="B687" s="61"/>
      <c r="C687" s="61"/>
      <c r="D687" s="61"/>
      <c r="E687" s="61"/>
      <c r="F687" s="61"/>
      <c r="G687" s="61"/>
      <c r="H687" s="61"/>
      <c r="I687" s="61"/>
      <c r="J687" s="61"/>
      <c r="K687" s="61"/>
      <c r="L687" s="61"/>
      <c r="M687" s="61"/>
      <c r="N687" s="61"/>
      <c r="O687" s="61"/>
      <c r="P687" s="61"/>
    </row>
    <row r="688" spans="1:16" ht="12.75">
      <c r="A688" s="61"/>
      <c r="B688" s="61"/>
      <c r="C688" s="61"/>
      <c r="D688" s="61"/>
      <c r="E688" s="61"/>
      <c r="F688" s="61"/>
      <c r="G688" s="61"/>
      <c r="H688" s="61"/>
      <c r="I688" s="61"/>
      <c r="J688" s="61"/>
      <c r="K688" s="61"/>
      <c r="L688" s="61"/>
      <c r="M688" s="61"/>
      <c r="N688" s="61"/>
      <c r="O688" s="61"/>
      <c r="P688" s="61"/>
    </row>
    <row r="689" spans="1:16" ht="12.75">
      <c r="A689" s="61"/>
      <c r="B689" s="61"/>
      <c r="C689" s="61"/>
      <c r="D689" s="61"/>
      <c r="E689" s="61"/>
      <c r="F689" s="61"/>
      <c r="G689" s="61"/>
      <c r="H689" s="61"/>
      <c r="I689" s="61"/>
      <c r="J689" s="61"/>
      <c r="K689" s="61"/>
      <c r="L689" s="61"/>
      <c r="M689" s="61"/>
      <c r="N689" s="61"/>
      <c r="O689" s="61"/>
      <c r="P689" s="61"/>
    </row>
    <row r="690" spans="1:16" ht="12.75">
      <c r="A690" s="61"/>
      <c r="B690" s="61"/>
      <c r="C690" s="61"/>
      <c r="D690" s="61"/>
      <c r="E690" s="61"/>
      <c r="F690" s="61"/>
      <c r="G690" s="61"/>
      <c r="H690" s="61"/>
      <c r="I690" s="61"/>
      <c r="J690" s="61"/>
      <c r="K690" s="61"/>
      <c r="L690" s="61"/>
      <c r="M690" s="61"/>
      <c r="N690" s="61"/>
      <c r="O690" s="61"/>
      <c r="P690" s="61"/>
    </row>
    <row r="691" spans="1:16" ht="12.75">
      <c r="A691" s="61"/>
      <c r="B691" s="61"/>
      <c r="C691" s="61"/>
      <c r="D691" s="61"/>
      <c r="E691" s="61"/>
      <c r="F691" s="61"/>
      <c r="G691" s="61"/>
      <c r="H691" s="61"/>
      <c r="I691" s="61"/>
      <c r="J691" s="61"/>
      <c r="K691" s="61"/>
      <c r="L691" s="61"/>
      <c r="M691" s="61"/>
      <c r="N691" s="61"/>
      <c r="O691" s="61"/>
      <c r="P691" s="61"/>
    </row>
    <row r="692" spans="1:16" ht="12.75">
      <c r="A692" s="61"/>
      <c r="B692" s="61"/>
      <c r="C692" s="61"/>
      <c r="D692" s="61"/>
      <c r="E692" s="61"/>
      <c r="F692" s="61"/>
      <c r="G692" s="61"/>
      <c r="H692" s="61"/>
      <c r="I692" s="61"/>
      <c r="J692" s="61"/>
      <c r="K692" s="61"/>
      <c r="L692" s="61"/>
      <c r="M692" s="61"/>
      <c r="N692" s="61"/>
      <c r="O692" s="61"/>
      <c r="P692" s="61"/>
    </row>
    <row r="693" spans="1:16" ht="12.75">
      <c r="A693" s="61"/>
      <c r="B693" s="61"/>
      <c r="C693" s="61"/>
      <c r="D693" s="61"/>
      <c r="E693" s="61"/>
      <c r="F693" s="61"/>
      <c r="G693" s="61"/>
      <c r="H693" s="61"/>
      <c r="I693" s="61"/>
      <c r="J693" s="61"/>
      <c r="K693" s="61"/>
      <c r="L693" s="61"/>
      <c r="M693" s="61"/>
      <c r="N693" s="61"/>
      <c r="O693" s="61"/>
      <c r="P693" s="61"/>
    </row>
    <row r="694" spans="1:16" ht="12.75">
      <c r="A694" s="61"/>
      <c r="B694" s="61"/>
      <c r="C694" s="61"/>
      <c r="D694" s="61"/>
      <c r="E694" s="61"/>
      <c r="F694" s="61"/>
      <c r="G694" s="61"/>
      <c r="H694" s="61"/>
      <c r="I694" s="61"/>
      <c r="J694" s="61"/>
      <c r="K694" s="61"/>
      <c r="L694" s="61"/>
      <c r="M694" s="61"/>
      <c r="N694" s="61"/>
      <c r="O694" s="61"/>
      <c r="P694" s="61"/>
    </row>
    <row r="695" spans="1:16" ht="12.75">
      <c r="A695" s="61"/>
      <c r="B695" s="61"/>
      <c r="C695" s="61"/>
      <c r="D695" s="61"/>
      <c r="E695" s="61"/>
      <c r="F695" s="61"/>
      <c r="G695" s="61"/>
      <c r="H695" s="61"/>
      <c r="I695" s="61"/>
      <c r="J695" s="61"/>
      <c r="K695" s="61"/>
      <c r="L695" s="61"/>
      <c r="M695" s="61"/>
      <c r="N695" s="61"/>
      <c r="O695" s="61"/>
      <c r="P695" s="61"/>
    </row>
    <row r="696" spans="1:16" ht="12.75">
      <c r="A696" s="61"/>
      <c r="B696" s="61"/>
      <c r="C696" s="61"/>
      <c r="D696" s="61"/>
      <c r="E696" s="61"/>
      <c r="F696" s="61"/>
      <c r="G696" s="61"/>
      <c r="H696" s="61"/>
      <c r="I696" s="61"/>
      <c r="J696" s="61"/>
      <c r="K696" s="61"/>
      <c r="L696" s="61"/>
      <c r="M696" s="61"/>
      <c r="N696" s="61"/>
      <c r="O696" s="61"/>
      <c r="P696" s="61"/>
    </row>
    <row r="697" spans="1:16" ht="12.75">
      <c r="A697" s="61"/>
      <c r="B697" s="61"/>
      <c r="C697" s="61"/>
      <c r="D697" s="61"/>
      <c r="E697" s="61"/>
      <c r="F697" s="61"/>
      <c r="G697" s="61"/>
      <c r="H697" s="61"/>
      <c r="I697" s="61"/>
      <c r="J697" s="61"/>
      <c r="K697" s="61"/>
      <c r="L697" s="61"/>
      <c r="M697" s="61"/>
      <c r="N697" s="61"/>
      <c r="O697" s="61"/>
      <c r="P697" s="61"/>
    </row>
    <row r="698" spans="1:16" ht="12.75">
      <c r="A698" s="61"/>
      <c r="B698" s="61"/>
      <c r="C698" s="61"/>
      <c r="D698" s="61"/>
      <c r="E698" s="61"/>
      <c r="F698" s="61"/>
      <c r="G698" s="61"/>
      <c r="H698" s="61"/>
      <c r="I698" s="61"/>
      <c r="J698" s="61"/>
      <c r="K698" s="61"/>
      <c r="L698" s="61"/>
      <c r="M698" s="61"/>
      <c r="N698" s="61"/>
      <c r="O698" s="61"/>
      <c r="P698" s="61"/>
    </row>
    <row r="699" spans="1:16" ht="12.75">
      <c r="A699" s="61"/>
      <c r="B699" s="61"/>
      <c r="C699" s="61"/>
      <c r="D699" s="61"/>
      <c r="E699" s="61"/>
      <c r="F699" s="61"/>
      <c r="G699" s="61"/>
      <c r="H699" s="61"/>
      <c r="I699" s="61"/>
      <c r="J699" s="61"/>
      <c r="K699" s="61"/>
      <c r="L699" s="61"/>
      <c r="M699" s="61"/>
      <c r="N699" s="61"/>
      <c r="O699" s="61"/>
      <c r="P699" s="61"/>
    </row>
    <row r="700" spans="1:16" ht="12.75">
      <c r="A700" s="61"/>
      <c r="B700" s="61"/>
      <c r="C700" s="61"/>
      <c r="D700" s="61"/>
      <c r="E700" s="61"/>
      <c r="F700" s="61"/>
      <c r="G700" s="61"/>
      <c r="H700" s="61"/>
      <c r="I700" s="61"/>
      <c r="J700" s="61"/>
      <c r="K700" s="61"/>
      <c r="L700" s="61"/>
      <c r="M700" s="61"/>
      <c r="N700" s="61"/>
      <c r="O700" s="61"/>
      <c r="P700" s="61"/>
    </row>
    <row r="701" spans="1:16" ht="12.75">
      <c r="A701" s="61"/>
      <c r="B701" s="61"/>
      <c r="C701" s="61"/>
      <c r="D701" s="61"/>
      <c r="E701" s="61"/>
      <c r="F701" s="61"/>
      <c r="G701" s="61"/>
      <c r="H701" s="61"/>
      <c r="I701" s="61"/>
      <c r="J701" s="61"/>
      <c r="K701" s="61"/>
      <c r="L701" s="61"/>
      <c r="M701" s="61"/>
      <c r="N701" s="61"/>
      <c r="O701" s="61"/>
      <c r="P701" s="61"/>
    </row>
    <row r="702" spans="1:16" ht="12.75">
      <c r="A702" s="61"/>
      <c r="B702" s="61"/>
      <c r="C702" s="61"/>
      <c r="D702" s="61"/>
      <c r="E702" s="61"/>
      <c r="F702" s="61"/>
      <c r="G702" s="61"/>
      <c r="H702" s="61"/>
      <c r="I702" s="61"/>
      <c r="J702" s="61"/>
      <c r="K702" s="61"/>
      <c r="L702" s="61"/>
      <c r="M702" s="61"/>
      <c r="N702" s="61"/>
      <c r="O702" s="61"/>
      <c r="P702" s="61"/>
    </row>
    <row r="703" spans="1:16" ht="12.75">
      <c r="A703" s="61"/>
      <c r="B703" s="61"/>
      <c r="C703" s="61"/>
      <c r="D703" s="61"/>
      <c r="E703" s="61"/>
      <c r="F703" s="61"/>
      <c r="G703" s="61"/>
      <c r="H703" s="61"/>
      <c r="I703" s="61"/>
      <c r="J703" s="61"/>
      <c r="K703" s="61"/>
      <c r="L703" s="61"/>
      <c r="M703" s="61"/>
      <c r="N703" s="61"/>
      <c r="O703" s="61"/>
      <c r="P703" s="61"/>
    </row>
    <row r="704" spans="1:16" ht="12.75">
      <c r="A704" s="61"/>
      <c r="B704" s="61"/>
      <c r="C704" s="61"/>
      <c r="D704" s="61"/>
      <c r="E704" s="61"/>
      <c r="F704" s="61"/>
      <c r="G704" s="61"/>
      <c r="H704" s="61"/>
      <c r="I704" s="61"/>
      <c r="J704" s="61"/>
      <c r="K704" s="61"/>
      <c r="L704" s="61"/>
      <c r="M704" s="61"/>
      <c r="N704" s="61"/>
      <c r="O704" s="61"/>
      <c r="P704" s="61"/>
    </row>
    <row r="705" spans="1:16" ht="12.75">
      <c r="A705" s="61"/>
      <c r="B705" s="61"/>
      <c r="C705" s="61"/>
      <c r="D705" s="61"/>
      <c r="E705" s="61"/>
      <c r="F705" s="61"/>
      <c r="G705" s="61"/>
      <c r="H705" s="61"/>
      <c r="I705" s="61"/>
      <c r="J705" s="61"/>
      <c r="K705" s="61"/>
      <c r="L705" s="61"/>
      <c r="M705" s="61"/>
      <c r="N705" s="61"/>
      <c r="O705" s="61"/>
      <c r="P705" s="61"/>
    </row>
    <row r="706" spans="1:16" ht="12.75">
      <c r="A706" s="61"/>
      <c r="B706" s="61"/>
      <c r="C706" s="61"/>
      <c r="D706" s="61"/>
      <c r="E706" s="61"/>
      <c r="F706" s="61"/>
      <c r="G706" s="61"/>
      <c r="H706" s="61"/>
      <c r="I706" s="61"/>
      <c r="J706" s="61"/>
      <c r="K706" s="61"/>
      <c r="L706" s="61"/>
      <c r="M706" s="61"/>
      <c r="N706" s="61"/>
      <c r="O706" s="61"/>
      <c r="P706" s="61"/>
    </row>
    <row r="707" spans="1:16" ht="12.75">
      <c r="A707" s="61"/>
      <c r="B707" s="61"/>
      <c r="C707" s="61"/>
      <c r="D707" s="61"/>
      <c r="E707" s="61"/>
      <c r="F707" s="61"/>
      <c r="G707" s="61"/>
      <c r="H707" s="61"/>
      <c r="I707" s="61"/>
      <c r="J707" s="61"/>
      <c r="K707" s="61"/>
      <c r="L707" s="61"/>
      <c r="M707" s="61"/>
      <c r="N707" s="61"/>
      <c r="O707" s="61"/>
      <c r="P707" s="61"/>
    </row>
    <row r="708" spans="1:16" ht="12.75">
      <c r="A708" s="61"/>
      <c r="B708" s="61"/>
      <c r="C708" s="61"/>
      <c r="D708" s="61"/>
      <c r="E708" s="61"/>
      <c r="F708" s="61"/>
      <c r="G708" s="61"/>
      <c r="H708" s="61"/>
      <c r="I708" s="61"/>
      <c r="J708" s="61"/>
      <c r="K708" s="61"/>
      <c r="L708" s="61"/>
      <c r="M708" s="61"/>
      <c r="N708" s="61"/>
      <c r="O708" s="61"/>
      <c r="P708" s="61"/>
    </row>
    <row r="709" spans="1:16" ht="12.75">
      <c r="A709" s="61"/>
      <c r="B709" s="61"/>
      <c r="C709" s="61"/>
      <c r="D709" s="61"/>
      <c r="E709" s="61"/>
      <c r="F709" s="61"/>
      <c r="G709" s="61"/>
      <c r="H709" s="61"/>
      <c r="I709" s="61"/>
      <c r="J709" s="61"/>
      <c r="K709" s="61"/>
      <c r="L709" s="61"/>
      <c r="M709" s="61"/>
      <c r="N709" s="61"/>
      <c r="O709" s="61"/>
      <c r="P709" s="61"/>
    </row>
    <row r="710" spans="1:16" ht="12.75">
      <c r="A710" s="61"/>
      <c r="B710" s="61"/>
      <c r="C710" s="61"/>
      <c r="D710" s="61"/>
      <c r="E710" s="61"/>
      <c r="F710" s="61"/>
      <c r="G710" s="61"/>
      <c r="H710" s="61"/>
      <c r="I710" s="61"/>
      <c r="J710" s="61"/>
      <c r="K710" s="61"/>
      <c r="L710" s="61"/>
      <c r="M710" s="61"/>
      <c r="N710" s="61"/>
      <c r="O710" s="61"/>
      <c r="P710" s="61"/>
    </row>
    <row r="711" spans="1:16" ht="12.75">
      <c r="A711" s="61"/>
      <c r="B711" s="61"/>
      <c r="C711" s="61"/>
      <c r="D711" s="61"/>
      <c r="E711" s="61"/>
      <c r="F711" s="61"/>
      <c r="G711" s="61"/>
      <c r="H711" s="61"/>
      <c r="I711" s="61"/>
      <c r="J711" s="61"/>
      <c r="K711" s="61"/>
      <c r="L711" s="61"/>
      <c r="M711" s="61"/>
      <c r="N711" s="61"/>
      <c r="O711" s="61"/>
      <c r="P711" s="61"/>
    </row>
    <row r="712" spans="1:16" ht="12.75">
      <c r="A712" s="61"/>
      <c r="B712" s="61"/>
      <c r="C712" s="61"/>
      <c r="D712" s="61"/>
      <c r="E712" s="61"/>
      <c r="F712" s="61"/>
      <c r="G712" s="61"/>
      <c r="H712" s="61"/>
      <c r="I712" s="61"/>
      <c r="J712" s="61"/>
      <c r="K712" s="61"/>
      <c r="L712" s="61"/>
      <c r="M712" s="61"/>
      <c r="N712" s="61"/>
      <c r="O712" s="61"/>
      <c r="P712" s="61"/>
    </row>
    <row r="713" spans="1:16" ht="12.75">
      <c r="A713" s="61"/>
      <c r="B713" s="61"/>
      <c r="C713" s="61"/>
      <c r="D713" s="61"/>
      <c r="E713" s="61"/>
      <c r="F713" s="61"/>
      <c r="G713" s="61"/>
      <c r="H713" s="61"/>
      <c r="I713" s="61"/>
      <c r="J713" s="61"/>
      <c r="K713" s="61"/>
      <c r="L713" s="61"/>
      <c r="M713" s="61"/>
      <c r="N713" s="61"/>
      <c r="O713" s="61"/>
      <c r="P713" s="61"/>
    </row>
    <row r="714" spans="1:16" ht="12.75">
      <c r="A714" s="61"/>
      <c r="B714" s="61"/>
      <c r="C714" s="61"/>
      <c r="D714" s="61"/>
      <c r="E714" s="61"/>
      <c r="F714" s="61"/>
      <c r="G714" s="61"/>
      <c r="H714" s="61"/>
      <c r="I714" s="61"/>
      <c r="J714" s="61"/>
      <c r="K714" s="61"/>
      <c r="L714" s="61"/>
      <c r="M714" s="61"/>
      <c r="N714" s="61"/>
      <c r="O714" s="61"/>
      <c r="P714" s="61"/>
    </row>
    <row r="715" spans="1:16" ht="12.75">
      <c r="A715" s="61"/>
      <c r="B715" s="61"/>
      <c r="C715" s="61"/>
      <c r="D715" s="61"/>
      <c r="E715" s="61"/>
      <c r="F715" s="61"/>
      <c r="G715" s="61"/>
      <c r="H715" s="61"/>
      <c r="I715" s="61"/>
      <c r="J715" s="61"/>
      <c r="K715" s="61"/>
      <c r="L715" s="61"/>
      <c r="M715" s="61"/>
      <c r="N715" s="61"/>
      <c r="O715" s="61"/>
      <c r="P715" s="61"/>
    </row>
    <row r="716" spans="1:16" ht="12.75">
      <c r="A716" s="61"/>
      <c r="B716" s="61"/>
      <c r="C716" s="61"/>
      <c r="D716" s="61"/>
      <c r="E716" s="61"/>
      <c r="F716" s="61"/>
      <c r="G716" s="61"/>
      <c r="H716" s="61"/>
      <c r="I716" s="61"/>
      <c r="J716" s="61"/>
      <c r="K716" s="61"/>
      <c r="L716" s="61"/>
      <c r="M716" s="61"/>
      <c r="N716" s="61"/>
      <c r="O716" s="61"/>
      <c r="P716" s="61"/>
    </row>
    <row r="717" spans="1:16" ht="12.75">
      <c r="A717" s="61"/>
      <c r="B717" s="61"/>
      <c r="C717" s="61"/>
      <c r="D717" s="61"/>
      <c r="E717" s="61"/>
      <c r="F717" s="61"/>
      <c r="G717" s="61"/>
      <c r="H717" s="61"/>
      <c r="I717" s="61"/>
      <c r="J717" s="61"/>
      <c r="K717" s="61"/>
      <c r="L717" s="61"/>
      <c r="M717" s="61"/>
      <c r="N717" s="61"/>
      <c r="O717" s="61"/>
      <c r="P717" s="61"/>
    </row>
    <row r="718" spans="1:16" ht="12.75">
      <c r="A718" s="61"/>
      <c r="B718" s="61"/>
      <c r="C718" s="61"/>
      <c r="D718" s="61"/>
      <c r="E718" s="61"/>
      <c r="F718" s="61"/>
      <c r="G718" s="61"/>
      <c r="H718" s="61"/>
      <c r="I718" s="61"/>
      <c r="J718" s="61"/>
      <c r="K718" s="61"/>
      <c r="L718" s="61"/>
      <c r="M718" s="61"/>
      <c r="N718" s="61"/>
      <c r="O718" s="61"/>
      <c r="P718" s="61"/>
    </row>
    <row r="719" spans="1:16" ht="12.75">
      <c r="A719" s="61"/>
      <c r="B719" s="61"/>
      <c r="C719" s="61"/>
      <c r="D719" s="61"/>
      <c r="E719" s="61"/>
      <c r="F719" s="61"/>
      <c r="G719" s="61"/>
      <c r="H719" s="61"/>
      <c r="I719" s="61"/>
      <c r="J719" s="61"/>
      <c r="K719" s="61"/>
      <c r="L719" s="61"/>
      <c r="M719" s="61"/>
      <c r="N719" s="61"/>
      <c r="O719" s="61"/>
      <c r="P719" s="61"/>
    </row>
    <row r="720" spans="1:16" ht="12.75">
      <c r="A720" s="61"/>
      <c r="B720" s="61"/>
      <c r="C720" s="61"/>
      <c r="D720" s="61"/>
      <c r="E720" s="61"/>
      <c r="F720" s="61"/>
      <c r="G720" s="61"/>
      <c r="H720" s="61"/>
      <c r="I720" s="61"/>
      <c r="J720" s="61"/>
      <c r="K720" s="61"/>
      <c r="L720" s="61"/>
      <c r="M720" s="61"/>
      <c r="N720" s="61"/>
      <c r="O720" s="61"/>
      <c r="P720" s="61"/>
    </row>
    <row r="721" spans="1:16" ht="12.75">
      <c r="A721" s="61"/>
      <c r="B721" s="61"/>
      <c r="C721" s="61"/>
      <c r="D721" s="61"/>
      <c r="E721" s="61"/>
      <c r="F721" s="61"/>
      <c r="G721" s="61"/>
      <c r="H721" s="61"/>
      <c r="I721" s="61"/>
      <c r="J721" s="61"/>
      <c r="K721" s="61"/>
      <c r="L721" s="61"/>
      <c r="M721" s="61"/>
      <c r="N721" s="61"/>
      <c r="O721" s="61"/>
      <c r="P721" s="61"/>
    </row>
    <row r="722" spans="1:16" ht="12.75">
      <c r="A722" s="61"/>
      <c r="B722" s="61"/>
      <c r="C722" s="61"/>
      <c r="D722" s="61"/>
      <c r="E722" s="61"/>
      <c r="F722" s="61"/>
      <c r="G722" s="61"/>
      <c r="H722" s="61"/>
      <c r="I722" s="61"/>
      <c r="J722" s="61"/>
      <c r="K722" s="61"/>
      <c r="L722" s="61"/>
      <c r="M722" s="61"/>
      <c r="N722" s="61"/>
      <c r="O722" s="61"/>
      <c r="P722" s="61"/>
    </row>
    <row r="723" spans="1:16" ht="12.75">
      <c r="A723" s="61"/>
      <c r="B723" s="61"/>
      <c r="C723" s="61"/>
      <c r="D723" s="61"/>
      <c r="E723" s="61"/>
      <c r="F723" s="61"/>
      <c r="G723" s="61"/>
      <c r="H723" s="61"/>
      <c r="I723" s="61"/>
      <c r="J723" s="61"/>
      <c r="K723" s="61"/>
      <c r="L723" s="61"/>
      <c r="M723" s="61"/>
      <c r="N723" s="61"/>
      <c r="O723" s="61"/>
      <c r="P723" s="61"/>
    </row>
    <row r="724" spans="1:16" ht="12.75">
      <c r="A724" s="61"/>
      <c r="B724" s="61"/>
      <c r="C724" s="61"/>
      <c r="D724" s="61"/>
      <c r="E724" s="61"/>
      <c r="F724" s="61"/>
      <c r="G724" s="61"/>
      <c r="H724" s="61"/>
      <c r="I724" s="61"/>
      <c r="J724" s="61"/>
      <c r="K724" s="61"/>
      <c r="L724" s="61"/>
      <c r="M724" s="61"/>
      <c r="N724" s="61"/>
      <c r="O724" s="61"/>
      <c r="P724" s="61"/>
    </row>
    <row r="725" spans="1:16" ht="12.75">
      <c r="A725" s="61"/>
      <c r="B725" s="61"/>
      <c r="C725" s="61"/>
      <c r="D725" s="61"/>
      <c r="E725" s="61"/>
      <c r="F725" s="61"/>
      <c r="G725" s="61"/>
      <c r="H725" s="61"/>
      <c r="I725" s="61"/>
      <c r="J725" s="61"/>
      <c r="K725" s="61"/>
      <c r="L725" s="61"/>
      <c r="M725" s="61"/>
      <c r="N725" s="61"/>
      <c r="O725" s="61"/>
      <c r="P725" s="61"/>
    </row>
    <row r="726" spans="1:16" ht="12.75">
      <c r="A726" s="61"/>
      <c r="B726" s="61"/>
      <c r="C726" s="61"/>
      <c r="D726" s="61"/>
      <c r="E726" s="61"/>
      <c r="F726" s="61"/>
      <c r="G726" s="61"/>
      <c r="H726" s="61"/>
      <c r="I726" s="61"/>
      <c r="J726" s="61"/>
      <c r="K726" s="61"/>
      <c r="L726" s="61"/>
      <c r="M726" s="61"/>
      <c r="N726" s="61"/>
      <c r="O726" s="61"/>
      <c r="P726" s="61"/>
    </row>
    <row r="727" spans="1:16" ht="12.75">
      <c r="A727" s="61"/>
      <c r="B727" s="61"/>
      <c r="C727" s="61"/>
      <c r="D727" s="61"/>
      <c r="E727" s="61"/>
      <c r="F727" s="61"/>
      <c r="G727" s="61"/>
      <c r="H727" s="61"/>
      <c r="I727" s="61"/>
      <c r="J727" s="61"/>
      <c r="K727" s="61"/>
      <c r="L727" s="61"/>
      <c r="M727" s="61"/>
      <c r="N727" s="61"/>
      <c r="O727" s="61"/>
      <c r="P727" s="61"/>
    </row>
    <row r="728" spans="1:16" ht="12.75">
      <c r="A728" s="61"/>
      <c r="B728" s="61"/>
      <c r="C728" s="61"/>
      <c r="D728" s="61"/>
      <c r="E728" s="61"/>
      <c r="F728" s="61"/>
      <c r="G728" s="61"/>
      <c r="H728" s="61"/>
      <c r="I728" s="61"/>
      <c r="J728" s="61"/>
      <c r="K728" s="61"/>
      <c r="L728" s="61"/>
      <c r="M728" s="61"/>
      <c r="N728" s="61"/>
      <c r="O728" s="61"/>
      <c r="P728" s="61"/>
    </row>
    <row r="729" spans="1:16" ht="12.75">
      <c r="A729" s="61"/>
      <c r="B729" s="61"/>
      <c r="C729" s="61"/>
      <c r="D729" s="61"/>
      <c r="E729" s="61"/>
      <c r="F729" s="61"/>
      <c r="G729" s="61"/>
      <c r="H729" s="61"/>
      <c r="I729" s="61"/>
      <c r="J729" s="61"/>
      <c r="K729" s="61"/>
      <c r="L729" s="61"/>
      <c r="M729" s="61"/>
      <c r="N729" s="61"/>
      <c r="O729" s="61"/>
      <c r="P729" s="61"/>
    </row>
    <row r="730" spans="1:16" ht="12.75">
      <c r="A730" s="61"/>
      <c r="B730" s="61"/>
      <c r="C730" s="61"/>
      <c r="D730" s="61"/>
      <c r="E730" s="61"/>
      <c r="F730" s="61"/>
      <c r="G730" s="61"/>
      <c r="H730" s="61"/>
      <c r="I730" s="61"/>
      <c r="J730" s="61"/>
      <c r="K730" s="61"/>
      <c r="L730" s="61"/>
      <c r="M730" s="61"/>
      <c r="N730" s="61"/>
      <c r="O730" s="61"/>
      <c r="P730" s="61"/>
    </row>
    <row r="731" spans="1:16" ht="12.75">
      <c r="A731" s="61"/>
      <c r="B731" s="61"/>
      <c r="C731" s="61"/>
      <c r="D731" s="61"/>
      <c r="E731" s="61"/>
      <c r="F731" s="61"/>
      <c r="G731" s="61"/>
      <c r="H731" s="61"/>
      <c r="I731" s="61"/>
      <c r="J731" s="61"/>
      <c r="K731" s="61"/>
      <c r="L731" s="61"/>
      <c r="M731" s="61"/>
      <c r="N731" s="61"/>
      <c r="O731" s="61"/>
      <c r="P731" s="61"/>
    </row>
    <row r="732" spans="1:16" ht="12.75">
      <c r="A732" s="61"/>
      <c r="B732" s="61"/>
      <c r="C732" s="61"/>
      <c r="D732" s="61"/>
      <c r="E732" s="61"/>
      <c r="F732" s="61"/>
      <c r="G732" s="61"/>
      <c r="H732" s="61"/>
      <c r="I732" s="61"/>
      <c r="J732" s="61"/>
      <c r="K732" s="61"/>
      <c r="L732" s="61"/>
      <c r="M732" s="61"/>
      <c r="N732" s="61"/>
      <c r="O732" s="61"/>
      <c r="P732" s="61"/>
    </row>
    <row r="733" spans="1:16" ht="12.75">
      <c r="A733" s="61"/>
      <c r="B733" s="61"/>
      <c r="C733" s="61"/>
      <c r="D733" s="61"/>
      <c r="E733" s="61"/>
      <c r="F733" s="61"/>
      <c r="G733" s="61"/>
      <c r="H733" s="61"/>
      <c r="I733" s="61"/>
      <c r="J733" s="61"/>
      <c r="K733" s="61"/>
      <c r="L733" s="61"/>
      <c r="M733" s="61"/>
      <c r="N733" s="61"/>
      <c r="O733" s="61"/>
      <c r="P733" s="61"/>
    </row>
    <row r="734" spans="1:16" ht="12.75">
      <c r="A734" s="61"/>
      <c r="B734" s="61"/>
      <c r="C734" s="61"/>
      <c r="D734" s="61"/>
      <c r="E734" s="61"/>
      <c r="F734" s="61"/>
      <c r="G734" s="61"/>
      <c r="H734" s="61"/>
      <c r="I734" s="61"/>
      <c r="J734" s="61"/>
      <c r="K734" s="61"/>
      <c r="L734" s="61"/>
      <c r="M734" s="61"/>
      <c r="N734" s="61"/>
      <c r="O734" s="61"/>
      <c r="P734" s="61"/>
    </row>
    <row r="735" spans="1:16" ht="12.75">
      <c r="A735" s="61"/>
      <c r="B735" s="61"/>
      <c r="C735" s="61"/>
      <c r="D735" s="61"/>
      <c r="E735" s="61"/>
      <c r="F735" s="61"/>
      <c r="G735" s="61"/>
      <c r="H735" s="61"/>
      <c r="I735" s="61"/>
      <c r="J735" s="61"/>
      <c r="K735" s="61"/>
      <c r="L735" s="61"/>
      <c r="M735" s="61"/>
      <c r="N735" s="61"/>
      <c r="O735" s="61"/>
      <c r="P735" s="61"/>
    </row>
    <row r="736" spans="1:16" ht="12.75">
      <c r="A736" s="61"/>
      <c r="B736" s="61"/>
      <c r="C736" s="61"/>
      <c r="D736" s="61"/>
      <c r="E736" s="61"/>
      <c r="F736" s="61"/>
      <c r="G736" s="61"/>
      <c r="H736" s="61"/>
      <c r="I736" s="61"/>
      <c r="J736" s="61"/>
      <c r="K736" s="61"/>
      <c r="L736" s="61"/>
      <c r="M736" s="61"/>
      <c r="N736" s="61"/>
      <c r="O736" s="61"/>
      <c r="P736" s="61"/>
    </row>
    <row r="737" spans="1:16" ht="12.75">
      <c r="A737" s="61"/>
      <c r="B737" s="61"/>
      <c r="C737" s="61"/>
      <c r="D737" s="61"/>
      <c r="E737" s="61"/>
      <c r="F737" s="61"/>
      <c r="G737" s="61"/>
      <c r="H737" s="61"/>
      <c r="I737" s="61"/>
      <c r="J737" s="61"/>
      <c r="K737" s="61"/>
      <c r="L737" s="61"/>
      <c r="M737" s="61"/>
      <c r="N737" s="61"/>
      <c r="O737" s="61"/>
      <c r="P737" s="61"/>
    </row>
    <row r="738" spans="1:16" ht="12.75">
      <c r="A738" s="61"/>
      <c r="B738" s="61"/>
      <c r="C738" s="61"/>
      <c r="D738" s="61"/>
      <c r="E738" s="61"/>
      <c r="F738" s="61"/>
      <c r="G738" s="61"/>
      <c r="H738" s="61"/>
      <c r="I738" s="61"/>
      <c r="J738" s="61"/>
      <c r="K738" s="61"/>
      <c r="L738" s="61"/>
      <c r="M738" s="61"/>
      <c r="N738" s="61"/>
      <c r="O738" s="61"/>
      <c r="P738" s="61"/>
    </row>
    <row r="739" spans="1:16" ht="12.75">
      <c r="A739" s="61"/>
      <c r="B739" s="61"/>
      <c r="C739" s="61"/>
      <c r="D739" s="61"/>
      <c r="E739" s="61"/>
      <c r="F739" s="61"/>
      <c r="G739" s="61"/>
      <c r="H739" s="61"/>
      <c r="I739" s="61"/>
      <c r="J739" s="61"/>
      <c r="K739" s="61"/>
      <c r="L739" s="61"/>
      <c r="M739" s="61"/>
      <c r="N739" s="61"/>
      <c r="O739" s="61"/>
      <c r="P739" s="61"/>
    </row>
    <row r="740" spans="1:16" ht="12.75">
      <c r="A740" s="61"/>
      <c r="B740" s="61"/>
      <c r="C740" s="61"/>
      <c r="D740" s="61"/>
      <c r="E740" s="61"/>
      <c r="F740" s="61"/>
      <c r="G740" s="61"/>
      <c r="H740" s="61"/>
      <c r="I740" s="61"/>
      <c r="J740" s="61"/>
      <c r="K740" s="61"/>
      <c r="L740" s="61"/>
      <c r="M740" s="61"/>
      <c r="N740" s="61"/>
      <c r="O740" s="61"/>
      <c r="P740" s="61"/>
    </row>
    <row r="741" spans="1:16" ht="12.75">
      <c r="A741" s="61"/>
      <c r="B741" s="61"/>
      <c r="C741" s="61"/>
      <c r="D741" s="61"/>
      <c r="E741" s="61"/>
      <c r="F741" s="61"/>
      <c r="G741" s="61"/>
      <c r="H741" s="61"/>
      <c r="I741" s="61"/>
      <c r="J741" s="61"/>
      <c r="K741" s="61"/>
      <c r="L741" s="61"/>
      <c r="M741" s="61"/>
      <c r="N741" s="61"/>
      <c r="O741" s="61"/>
      <c r="P741" s="61"/>
    </row>
    <row r="742" spans="1:16" ht="12.75">
      <c r="A742" s="61"/>
      <c r="B742" s="61"/>
      <c r="C742" s="61"/>
      <c r="D742" s="61"/>
      <c r="E742" s="61"/>
      <c r="F742" s="61"/>
      <c r="G742" s="61"/>
      <c r="H742" s="61"/>
      <c r="I742" s="61"/>
      <c r="J742" s="61"/>
      <c r="K742" s="61"/>
      <c r="L742" s="61"/>
      <c r="M742" s="61"/>
      <c r="N742" s="61"/>
      <c r="O742" s="61"/>
      <c r="P742" s="61"/>
    </row>
    <row r="743" spans="1:16" ht="12.75">
      <c r="A743" s="61"/>
      <c r="B743" s="61"/>
      <c r="C743" s="61"/>
      <c r="D743" s="61"/>
      <c r="E743" s="61"/>
      <c r="F743" s="61"/>
      <c r="G743" s="61"/>
      <c r="H743" s="61"/>
      <c r="I743" s="61"/>
      <c r="J743" s="61"/>
      <c r="K743" s="61"/>
      <c r="L743" s="61"/>
      <c r="M743" s="61"/>
      <c r="N743" s="61"/>
      <c r="O743" s="61"/>
      <c r="P743" s="61"/>
    </row>
    <row r="744" spans="1:16" ht="12.75">
      <c r="A744" s="61"/>
      <c r="B744" s="61"/>
      <c r="C744" s="61"/>
      <c r="D744" s="61"/>
      <c r="E744" s="61"/>
      <c r="F744" s="61"/>
      <c r="G744" s="61"/>
      <c r="H744" s="61"/>
      <c r="I744" s="61"/>
      <c r="J744" s="61"/>
      <c r="K744" s="61"/>
      <c r="L744" s="61"/>
      <c r="M744" s="61"/>
      <c r="N744" s="61"/>
      <c r="O744" s="61"/>
      <c r="P744" s="61"/>
    </row>
    <row r="745" spans="1:16" ht="12.75">
      <c r="A745" s="61"/>
      <c r="B745" s="61"/>
      <c r="C745" s="61"/>
      <c r="D745" s="61"/>
      <c r="E745" s="61"/>
      <c r="F745" s="61"/>
      <c r="G745" s="61"/>
      <c r="H745" s="61"/>
      <c r="I745" s="61"/>
      <c r="J745" s="61"/>
      <c r="K745" s="61"/>
      <c r="L745" s="61"/>
      <c r="M745" s="61"/>
      <c r="N745" s="61"/>
      <c r="O745" s="61"/>
      <c r="P745" s="61"/>
    </row>
    <row r="746" spans="1:16" ht="12.75">
      <c r="A746" s="61"/>
      <c r="B746" s="61"/>
      <c r="C746" s="61"/>
      <c r="D746" s="61"/>
      <c r="E746" s="61"/>
      <c r="F746" s="61"/>
      <c r="G746" s="61"/>
      <c r="H746" s="61"/>
      <c r="I746" s="61"/>
      <c r="J746" s="61"/>
      <c r="K746" s="61"/>
      <c r="L746" s="61"/>
      <c r="M746" s="61"/>
      <c r="N746" s="61"/>
      <c r="O746" s="61"/>
      <c r="P746" s="61"/>
    </row>
    <row r="747" spans="1:16" ht="12.75">
      <c r="A747" s="61"/>
      <c r="B747" s="61"/>
      <c r="C747" s="61"/>
      <c r="D747" s="61"/>
      <c r="E747" s="61"/>
      <c r="F747" s="61"/>
      <c r="G747" s="61"/>
      <c r="H747" s="61"/>
      <c r="I747" s="61"/>
      <c r="J747" s="61"/>
      <c r="K747" s="61"/>
      <c r="L747" s="61"/>
      <c r="M747" s="61"/>
      <c r="N747" s="61"/>
      <c r="O747" s="61"/>
      <c r="P747" s="61"/>
    </row>
    <row r="748" spans="1:16" ht="12.75">
      <c r="A748" s="61"/>
      <c r="B748" s="61"/>
      <c r="C748" s="61"/>
      <c r="D748" s="61"/>
      <c r="E748" s="61"/>
      <c r="F748" s="61"/>
      <c r="G748" s="61"/>
      <c r="H748" s="61"/>
      <c r="I748" s="61"/>
      <c r="J748" s="61"/>
      <c r="K748" s="61"/>
      <c r="L748" s="61"/>
      <c r="M748" s="61"/>
      <c r="N748" s="61"/>
      <c r="O748" s="61"/>
      <c r="P748" s="61"/>
    </row>
    <row r="749" spans="1:16" ht="12.75">
      <c r="A749" s="61"/>
      <c r="B749" s="61"/>
      <c r="C749" s="61"/>
      <c r="D749" s="61"/>
      <c r="E749" s="61"/>
      <c r="F749" s="61"/>
      <c r="G749" s="61"/>
      <c r="H749" s="61"/>
      <c r="I749" s="61"/>
      <c r="J749" s="61"/>
      <c r="K749" s="61"/>
      <c r="L749" s="61"/>
      <c r="M749" s="61"/>
      <c r="N749" s="61"/>
      <c r="O749" s="61"/>
      <c r="P749" s="61"/>
    </row>
    <row r="750" spans="1:16" ht="12.75">
      <c r="A750" s="61"/>
      <c r="B750" s="61"/>
      <c r="C750" s="61"/>
      <c r="D750" s="61"/>
      <c r="E750" s="61"/>
      <c r="F750" s="61"/>
      <c r="G750" s="61"/>
      <c r="H750" s="61"/>
      <c r="I750" s="61"/>
      <c r="J750" s="61"/>
      <c r="K750" s="61"/>
      <c r="L750" s="61"/>
      <c r="M750" s="61"/>
      <c r="N750" s="61"/>
      <c r="O750" s="61"/>
      <c r="P750" s="61"/>
    </row>
    <row r="751" spans="1:16" ht="12.75">
      <c r="A751" s="61"/>
      <c r="B751" s="61"/>
      <c r="C751" s="61"/>
      <c r="D751" s="61"/>
      <c r="E751" s="61"/>
      <c r="F751" s="61"/>
      <c r="G751" s="61"/>
      <c r="H751" s="61"/>
      <c r="I751" s="61"/>
      <c r="J751" s="61"/>
      <c r="K751" s="61"/>
      <c r="L751" s="61"/>
      <c r="M751" s="61"/>
      <c r="N751" s="61"/>
      <c r="O751" s="61"/>
      <c r="P751" s="61"/>
    </row>
    <row r="752" spans="1:16" ht="12.75">
      <c r="A752" s="61"/>
      <c r="B752" s="61"/>
      <c r="C752" s="61"/>
      <c r="D752" s="61"/>
      <c r="E752" s="61"/>
      <c r="F752" s="61"/>
      <c r="G752" s="61"/>
      <c r="H752" s="61"/>
      <c r="I752" s="61"/>
      <c r="J752" s="61"/>
      <c r="K752" s="61"/>
      <c r="L752" s="61"/>
      <c r="M752" s="61"/>
      <c r="N752" s="61"/>
      <c r="O752" s="61"/>
      <c r="P752" s="61"/>
    </row>
    <row r="753" spans="1:16" ht="12.75">
      <c r="A753" s="61"/>
      <c r="B753" s="61"/>
      <c r="C753" s="61"/>
      <c r="D753" s="61"/>
      <c r="E753" s="61"/>
      <c r="F753" s="61"/>
      <c r="G753" s="61"/>
      <c r="H753" s="61"/>
      <c r="I753" s="61"/>
      <c r="J753" s="61"/>
      <c r="K753" s="61"/>
      <c r="L753" s="61"/>
      <c r="M753" s="61"/>
      <c r="N753" s="61"/>
      <c r="O753" s="61"/>
      <c r="P753" s="61"/>
    </row>
    <row r="754" spans="1:16" ht="12.75">
      <c r="A754" s="61"/>
      <c r="B754" s="61"/>
      <c r="C754" s="61"/>
      <c r="D754" s="61"/>
      <c r="E754" s="61"/>
      <c r="F754" s="61"/>
      <c r="G754" s="61"/>
      <c r="H754" s="61"/>
      <c r="I754" s="61"/>
      <c r="J754" s="61"/>
      <c r="K754" s="61"/>
      <c r="L754" s="61"/>
      <c r="M754" s="61"/>
      <c r="N754" s="61"/>
      <c r="O754" s="61"/>
      <c r="P754" s="61"/>
    </row>
    <row r="755" spans="1:16" ht="12.75">
      <c r="A755" s="61"/>
      <c r="B755" s="61"/>
      <c r="C755" s="61"/>
      <c r="D755" s="61"/>
      <c r="E755" s="61"/>
      <c r="F755" s="61"/>
      <c r="G755" s="61"/>
      <c r="H755" s="61"/>
      <c r="I755" s="61"/>
      <c r="J755" s="61"/>
      <c r="K755" s="61"/>
      <c r="L755" s="61"/>
      <c r="M755" s="61"/>
      <c r="N755" s="61"/>
      <c r="O755" s="61"/>
      <c r="P755" s="61"/>
    </row>
    <row r="756" spans="1:16" ht="12.75">
      <c r="A756" s="61"/>
      <c r="B756" s="61"/>
      <c r="C756" s="61"/>
      <c r="D756" s="61"/>
      <c r="E756" s="61"/>
      <c r="F756" s="61"/>
      <c r="G756" s="61"/>
      <c r="H756" s="61"/>
      <c r="I756" s="61"/>
      <c r="J756" s="61"/>
      <c r="K756" s="61"/>
      <c r="L756" s="61"/>
      <c r="M756" s="61"/>
      <c r="N756" s="61"/>
      <c r="O756" s="61"/>
      <c r="P756" s="61"/>
    </row>
    <row r="757" spans="1:16" ht="12.75">
      <c r="A757" s="61"/>
      <c r="B757" s="61"/>
      <c r="C757" s="61"/>
      <c r="D757" s="61"/>
      <c r="E757" s="61"/>
      <c r="F757" s="61"/>
      <c r="G757" s="61"/>
      <c r="H757" s="61"/>
      <c r="I757" s="61"/>
      <c r="J757" s="61"/>
      <c r="K757" s="61"/>
      <c r="L757" s="61"/>
      <c r="M757" s="61"/>
      <c r="N757" s="61"/>
      <c r="O757" s="61"/>
      <c r="P757" s="61"/>
    </row>
    <row r="758" spans="1:16" ht="12.75">
      <c r="A758" s="61"/>
      <c r="B758" s="61"/>
      <c r="C758" s="61"/>
      <c r="D758" s="61"/>
      <c r="E758" s="61"/>
      <c r="F758" s="61"/>
      <c r="G758" s="61"/>
      <c r="H758" s="61"/>
      <c r="I758" s="61"/>
      <c r="J758" s="61"/>
      <c r="K758" s="61"/>
      <c r="L758" s="61"/>
      <c r="M758" s="61"/>
      <c r="N758" s="61"/>
      <c r="O758" s="61"/>
      <c r="P758" s="61"/>
    </row>
    <row r="759" spans="1:16" ht="12.75">
      <c r="A759" s="61"/>
      <c r="B759" s="61"/>
      <c r="C759" s="61"/>
      <c r="D759" s="61"/>
      <c r="E759" s="61"/>
      <c r="F759" s="61"/>
      <c r="G759" s="61"/>
      <c r="H759" s="61"/>
      <c r="I759" s="61"/>
      <c r="J759" s="61"/>
      <c r="K759" s="61"/>
      <c r="L759" s="61"/>
      <c r="M759" s="61"/>
      <c r="N759" s="61"/>
      <c r="O759" s="61"/>
      <c r="P759" s="61"/>
    </row>
    <row r="760" spans="1:16" ht="12.75">
      <c r="A760" s="61"/>
      <c r="B760" s="61"/>
      <c r="C760" s="61"/>
      <c r="D760" s="61"/>
      <c r="E760" s="61"/>
      <c r="F760" s="61"/>
      <c r="G760" s="61"/>
      <c r="H760" s="61"/>
      <c r="I760" s="61"/>
      <c r="J760" s="61"/>
      <c r="K760" s="61"/>
      <c r="L760" s="61"/>
      <c r="M760" s="61"/>
      <c r="N760" s="61"/>
      <c r="O760" s="61"/>
      <c r="P760" s="61"/>
    </row>
    <row r="761" spans="1:16" ht="12.75">
      <c r="A761" s="61"/>
      <c r="B761" s="61"/>
      <c r="C761" s="61"/>
      <c r="D761" s="61"/>
      <c r="E761" s="61"/>
      <c r="F761" s="61"/>
      <c r="G761" s="61"/>
      <c r="H761" s="61"/>
      <c r="I761" s="61"/>
      <c r="J761" s="61"/>
      <c r="K761" s="61"/>
      <c r="L761" s="61"/>
      <c r="M761" s="61"/>
      <c r="N761" s="61"/>
      <c r="O761" s="61"/>
      <c r="P761" s="61"/>
    </row>
    <row r="762" spans="1:16" ht="12.75">
      <c r="A762" s="61"/>
      <c r="B762" s="61"/>
      <c r="C762" s="61"/>
      <c r="D762" s="61"/>
      <c r="E762" s="61"/>
      <c r="F762" s="61"/>
      <c r="G762" s="61"/>
      <c r="H762" s="61"/>
      <c r="I762" s="61"/>
      <c r="J762" s="61"/>
      <c r="K762" s="61"/>
      <c r="L762" s="61"/>
      <c r="M762" s="61"/>
      <c r="N762" s="61"/>
      <c r="O762" s="61"/>
      <c r="P762" s="61"/>
    </row>
    <row r="763" spans="1:16" ht="12.75">
      <c r="A763" s="61"/>
      <c r="B763" s="61"/>
      <c r="C763" s="61"/>
      <c r="D763" s="61"/>
      <c r="E763" s="61"/>
      <c r="F763" s="61"/>
      <c r="G763" s="61"/>
      <c r="H763" s="61"/>
      <c r="I763" s="61"/>
      <c r="J763" s="61"/>
      <c r="K763" s="61"/>
      <c r="L763" s="61"/>
      <c r="M763" s="61"/>
      <c r="N763" s="61"/>
      <c r="O763" s="61"/>
      <c r="P763" s="61"/>
    </row>
    <row r="764" spans="1:16" ht="12.75">
      <c r="A764" s="61"/>
      <c r="B764" s="61"/>
      <c r="C764" s="61"/>
      <c r="D764" s="61"/>
      <c r="E764" s="61"/>
      <c r="F764" s="61"/>
      <c r="G764" s="61"/>
      <c r="H764" s="61"/>
      <c r="I764" s="61"/>
      <c r="J764" s="61"/>
      <c r="K764" s="61"/>
      <c r="L764" s="61"/>
      <c r="M764" s="61"/>
      <c r="N764" s="61"/>
      <c r="O764" s="61"/>
      <c r="P764" s="61"/>
    </row>
    <row r="765" spans="1:16" ht="12.75">
      <c r="A765" s="61"/>
      <c r="B765" s="61"/>
      <c r="C765" s="61"/>
      <c r="D765" s="61"/>
      <c r="E765" s="61"/>
      <c r="F765" s="61"/>
      <c r="G765" s="61"/>
      <c r="H765" s="61"/>
      <c r="I765" s="61"/>
      <c r="J765" s="61"/>
      <c r="K765" s="61"/>
      <c r="L765" s="61"/>
      <c r="M765" s="61"/>
      <c r="N765" s="61"/>
      <c r="O765" s="61"/>
      <c r="P765" s="61"/>
    </row>
    <row r="766" spans="1:16" ht="12.75">
      <c r="A766" s="61"/>
      <c r="B766" s="61"/>
      <c r="C766" s="61"/>
      <c r="D766" s="61"/>
      <c r="E766" s="61"/>
      <c r="F766" s="61"/>
      <c r="G766" s="61"/>
      <c r="H766" s="61"/>
      <c r="I766" s="61"/>
      <c r="J766" s="61"/>
      <c r="K766" s="61"/>
      <c r="L766" s="61"/>
      <c r="M766" s="61"/>
      <c r="N766" s="61"/>
      <c r="O766" s="61"/>
      <c r="P766" s="61"/>
    </row>
    <row r="767" spans="1:16" ht="12.75">
      <c r="A767" s="61"/>
      <c r="B767" s="61"/>
      <c r="C767" s="61"/>
      <c r="D767" s="61"/>
      <c r="E767" s="61"/>
      <c r="F767" s="61"/>
      <c r="G767" s="61"/>
      <c r="H767" s="61"/>
      <c r="I767" s="61"/>
      <c r="J767" s="61"/>
      <c r="K767" s="61"/>
      <c r="L767" s="61"/>
      <c r="M767" s="61"/>
      <c r="N767" s="61"/>
      <c r="O767" s="61"/>
      <c r="P767" s="61"/>
    </row>
    <row r="768" spans="1:16" ht="12.75">
      <c r="A768" s="61"/>
      <c r="B768" s="61"/>
      <c r="C768" s="61"/>
      <c r="D768" s="61"/>
      <c r="E768" s="61"/>
      <c r="F768" s="61"/>
      <c r="G768" s="61"/>
      <c r="H768" s="61"/>
      <c r="I768" s="61"/>
      <c r="J768" s="61"/>
      <c r="K768" s="61"/>
      <c r="L768" s="61"/>
      <c r="M768" s="61"/>
      <c r="N768" s="61"/>
      <c r="O768" s="61"/>
      <c r="P768" s="61"/>
    </row>
    <row r="769" spans="1:16" ht="12.75">
      <c r="A769" s="61"/>
      <c r="B769" s="61"/>
      <c r="C769" s="61"/>
      <c r="D769" s="61"/>
      <c r="E769" s="61"/>
      <c r="F769" s="61"/>
      <c r="G769" s="61"/>
      <c r="H769" s="61"/>
      <c r="I769" s="61"/>
      <c r="J769" s="61"/>
      <c r="K769" s="61"/>
      <c r="L769" s="61"/>
      <c r="M769" s="61"/>
      <c r="N769" s="61"/>
      <c r="O769" s="61"/>
      <c r="P769" s="61"/>
    </row>
    <row r="770" spans="1:16" ht="12.75">
      <c r="A770" s="61"/>
      <c r="B770" s="61"/>
      <c r="C770" s="61"/>
      <c r="D770" s="61"/>
      <c r="E770" s="61"/>
      <c r="F770" s="61"/>
      <c r="G770" s="61"/>
      <c r="H770" s="61"/>
      <c r="I770" s="61"/>
      <c r="J770" s="61"/>
      <c r="K770" s="61"/>
      <c r="L770" s="61"/>
      <c r="M770" s="61"/>
      <c r="N770" s="61"/>
      <c r="O770" s="61"/>
      <c r="P770" s="61"/>
    </row>
    <row r="771" spans="1:16" ht="12.75">
      <c r="A771" s="61"/>
      <c r="B771" s="61"/>
      <c r="C771" s="61"/>
      <c r="D771" s="61"/>
      <c r="E771" s="61"/>
      <c r="F771" s="61"/>
      <c r="G771" s="61"/>
      <c r="H771" s="61"/>
      <c r="I771" s="61"/>
      <c r="J771" s="61"/>
      <c r="K771" s="61"/>
      <c r="L771" s="61"/>
      <c r="M771" s="61"/>
      <c r="N771" s="61"/>
      <c r="O771" s="61"/>
      <c r="P771" s="61"/>
    </row>
    <row r="772" spans="1:16" ht="12.75">
      <c r="A772" s="61"/>
      <c r="B772" s="61"/>
      <c r="C772" s="61"/>
      <c r="D772" s="61"/>
      <c r="E772" s="61"/>
      <c r="F772" s="61"/>
      <c r="G772" s="61"/>
      <c r="H772" s="61"/>
      <c r="I772" s="61"/>
      <c r="J772" s="61"/>
      <c r="K772" s="61"/>
      <c r="L772" s="61"/>
      <c r="M772" s="61"/>
      <c r="N772" s="61"/>
      <c r="O772" s="61"/>
      <c r="P772" s="61"/>
    </row>
    <row r="773" spans="1:16" ht="12.75">
      <c r="A773" s="61"/>
      <c r="B773" s="61"/>
      <c r="C773" s="61"/>
      <c r="D773" s="61"/>
      <c r="E773" s="61"/>
      <c r="F773" s="61"/>
      <c r="G773" s="61"/>
      <c r="H773" s="61"/>
      <c r="I773" s="61"/>
      <c r="J773" s="61"/>
      <c r="K773" s="61"/>
      <c r="L773" s="61"/>
      <c r="M773" s="61"/>
      <c r="N773" s="61"/>
      <c r="O773" s="61"/>
      <c r="P773" s="61"/>
    </row>
    <row r="774" spans="1:16" ht="12.75">
      <c r="A774" s="61"/>
      <c r="B774" s="61"/>
      <c r="C774" s="61"/>
      <c r="D774" s="61"/>
      <c r="E774" s="61"/>
      <c r="F774" s="61"/>
      <c r="G774" s="61"/>
      <c r="H774" s="61"/>
      <c r="I774" s="61"/>
      <c r="J774" s="61"/>
      <c r="K774" s="61"/>
      <c r="L774" s="61"/>
      <c r="M774" s="61"/>
      <c r="N774" s="61"/>
      <c r="O774" s="61"/>
      <c r="P774" s="61"/>
    </row>
    <row r="775" spans="1:16" ht="12.75">
      <c r="A775" s="61"/>
      <c r="B775" s="61"/>
      <c r="C775" s="61"/>
      <c r="D775" s="61"/>
      <c r="E775" s="61"/>
      <c r="F775" s="61"/>
      <c r="G775" s="61"/>
      <c r="H775" s="61"/>
      <c r="I775" s="61"/>
      <c r="J775" s="61"/>
      <c r="K775" s="61"/>
      <c r="L775" s="61"/>
      <c r="M775" s="61"/>
      <c r="N775" s="61"/>
      <c r="O775" s="61"/>
      <c r="P775" s="61"/>
    </row>
    <row r="776" spans="1:16" ht="12.75">
      <c r="A776" s="61"/>
      <c r="B776" s="61"/>
      <c r="C776" s="61"/>
      <c r="D776" s="61"/>
      <c r="E776" s="61"/>
      <c r="F776" s="61"/>
      <c r="G776" s="61"/>
      <c r="H776" s="61"/>
      <c r="I776" s="61"/>
      <c r="J776" s="61"/>
      <c r="K776" s="61"/>
      <c r="L776" s="61"/>
      <c r="M776" s="61"/>
      <c r="N776" s="61"/>
      <c r="O776" s="61"/>
      <c r="P776" s="61"/>
    </row>
    <row r="777" spans="1:16" ht="12.75">
      <c r="A777" s="61"/>
      <c r="B777" s="61"/>
      <c r="C777" s="61"/>
      <c r="D777" s="61"/>
      <c r="E777" s="61"/>
      <c r="F777" s="61"/>
      <c r="G777" s="61"/>
      <c r="H777" s="61"/>
      <c r="I777" s="61"/>
      <c r="J777" s="61"/>
      <c r="K777" s="61"/>
      <c r="L777" s="61"/>
      <c r="M777" s="61"/>
      <c r="N777" s="61"/>
      <c r="O777" s="61"/>
      <c r="P777" s="61"/>
    </row>
    <row r="778" spans="1:16" ht="12.75">
      <c r="A778" s="61"/>
      <c r="B778" s="61"/>
      <c r="C778" s="61"/>
      <c r="D778" s="61"/>
      <c r="E778" s="61"/>
      <c r="F778" s="61"/>
      <c r="G778" s="61"/>
      <c r="H778" s="61"/>
      <c r="I778" s="61"/>
      <c r="J778" s="61"/>
      <c r="K778" s="61"/>
      <c r="L778" s="61"/>
      <c r="M778" s="61"/>
      <c r="N778" s="61"/>
      <c r="O778" s="61"/>
      <c r="P778" s="61"/>
    </row>
    <row r="779" spans="1:16" ht="12.75">
      <c r="A779" s="61"/>
      <c r="B779" s="61"/>
      <c r="C779" s="61"/>
      <c r="D779" s="61"/>
      <c r="E779" s="61"/>
      <c r="F779" s="61"/>
      <c r="G779" s="61"/>
      <c r="H779" s="61"/>
      <c r="I779" s="61"/>
      <c r="J779" s="61"/>
      <c r="K779" s="61"/>
      <c r="L779" s="61"/>
      <c r="M779" s="61"/>
      <c r="N779" s="61"/>
      <c r="O779" s="61"/>
      <c r="P779" s="61"/>
    </row>
    <row r="780" spans="1:16" ht="12.75">
      <c r="A780" s="61"/>
      <c r="B780" s="61"/>
      <c r="C780" s="61"/>
      <c r="D780" s="61"/>
      <c r="E780" s="61"/>
      <c r="F780" s="61"/>
      <c r="G780" s="61"/>
      <c r="H780" s="61"/>
      <c r="I780" s="61"/>
      <c r="J780" s="61"/>
      <c r="K780" s="61"/>
      <c r="L780" s="61"/>
      <c r="M780" s="61"/>
      <c r="N780" s="61"/>
      <c r="O780" s="61"/>
      <c r="P780" s="61"/>
    </row>
    <row r="781" spans="1:16" ht="12.75">
      <c r="A781" s="61"/>
      <c r="B781" s="61"/>
      <c r="C781" s="61"/>
      <c r="D781" s="61"/>
      <c r="E781" s="61"/>
      <c r="F781" s="61"/>
      <c r="G781" s="61"/>
      <c r="H781" s="61"/>
      <c r="I781" s="61"/>
      <c r="J781" s="61"/>
      <c r="K781" s="61"/>
      <c r="L781" s="61"/>
      <c r="M781" s="61"/>
      <c r="N781" s="61"/>
      <c r="O781" s="61"/>
      <c r="P781" s="61"/>
    </row>
    <row r="782" spans="1:16" ht="12.75">
      <c r="A782" s="61"/>
      <c r="B782" s="61"/>
      <c r="C782" s="61"/>
      <c r="D782" s="61"/>
      <c r="E782" s="61"/>
      <c r="F782" s="61"/>
      <c r="G782" s="61"/>
      <c r="H782" s="61"/>
      <c r="I782" s="61"/>
      <c r="J782" s="61"/>
      <c r="K782" s="61"/>
      <c r="L782" s="61"/>
      <c r="M782" s="61"/>
      <c r="N782" s="61"/>
      <c r="O782" s="61"/>
      <c r="P782" s="61"/>
    </row>
    <row r="783" spans="1:16" ht="12.75">
      <c r="A783" s="61"/>
      <c r="B783" s="61"/>
      <c r="C783" s="61"/>
      <c r="D783" s="61"/>
      <c r="E783" s="61"/>
      <c r="F783" s="61"/>
      <c r="G783" s="61"/>
      <c r="H783" s="61"/>
      <c r="I783" s="61"/>
      <c r="J783" s="61"/>
      <c r="K783" s="61"/>
      <c r="L783" s="61"/>
      <c r="M783" s="61"/>
      <c r="N783" s="61"/>
      <c r="O783" s="61"/>
      <c r="P783" s="61"/>
    </row>
    <row r="784" spans="1:16" ht="12.75">
      <c r="A784" s="61"/>
      <c r="B784" s="61"/>
      <c r="C784" s="61"/>
      <c r="D784" s="61"/>
      <c r="E784" s="61"/>
      <c r="F784" s="61"/>
      <c r="G784" s="61"/>
      <c r="H784" s="61"/>
      <c r="I784" s="61"/>
      <c r="J784" s="61"/>
      <c r="K784" s="61"/>
      <c r="L784" s="61"/>
      <c r="M784" s="61"/>
      <c r="N784" s="61"/>
      <c r="O784" s="61"/>
      <c r="P784" s="61"/>
    </row>
    <row r="785" spans="1:16" ht="12.75">
      <c r="A785" s="61"/>
      <c r="B785" s="61"/>
      <c r="C785" s="61"/>
      <c r="D785" s="61"/>
      <c r="E785" s="61"/>
      <c r="F785" s="61"/>
      <c r="G785" s="61"/>
      <c r="H785" s="61"/>
      <c r="I785" s="61"/>
      <c r="J785" s="61"/>
      <c r="K785" s="61"/>
      <c r="L785" s="61"/>
      <c r="M785" s="61"/>
      <c r="N785" s="61"/>
      <c r="O785" s="61"/>
      <c r="P785" s="61"/>
    </row>
    <row r="786" spans="1:16" ht="12.75">
      <c r="A786" s="61"/>
      <c r="B786" s="61"/>
      <c r="C786" s="61"/>
      <c r="D786" s="61"/>
      <c r="E786" s="61"/>
      <c r="F786" s="61"/>
      <c r="G786" s="61"/>
      <c r="H786" s="61"/>
      <c r="I786" s="61"/>
      <c r="J786" s="61"/>
      <c r="K786" s="61"/>
      <c r="L786" s="61"/>
      <c r="M786" s="61"/>
      <c r="N786" s="61"/>
      <c r="O786" s="61"/>
      <c r="P786" s="61"/>
    </row>
    <row r="787" spans="1:16" ht="12.75">
      <c r="A787" s="61"/>
      <c r="B787" s="61"/>
      <c r="C787" s="61"/>
      <c r="D787" s="61"/>
      <c r="E787" s="61"/>
      <c r="F787" s="61"/>
      <c r="G787" s="61"/>
      <c r="H787" s="61"/>
      <c r="I787" s="61"/>
      <c r="J787" s="61"/>
      <c r="K787" s="61"/>
      <c r="L787" s="61"/>
      <c r="M787" s="61"/>
      <c r="N787" s="61"/>
      <c r="O787" s="61"/>
      <c r="P787" s="61"/>
    </row>
    <row r="788" spans="1:16" ht="12.75">
      <c r="A788" s="61"/>
      <c r="B788" s="61"/>
      <c r="C788" s="61"/>
      <c r="D788" s="61"/>
      <c r="E788" s="61"/>
      <c r="F788" s="61"/>
      <c r="G788" s="61"/>
      <c r="H788" s="61"/>
      <c r="I788" s="61"/>
      <c r="J788" s="61"/>
      <c r="K788" s="61"/>
      <c r="L788" s="61"/>
      <c r="M788" s="61"/>
      <c r="N788" s="61"/>
      <c r="O788" s="61"/>
      <c r="P788" s="61"/>
    </row>
    <row r="789" spans="1:16" ht="12.75">
      <c r="A789" s="61"/>
      <c r="B789" s="61"/>
      <c r="C789" s="61"/>
      <c r="D789" s="61"/>
      <c r="E789" s="61"/>
      <c r="F789" s="61"/>
      <c r="G789" s="61"/>
      <c r="H789" s="61"/>
      <c r="I789" s="61"/>
      <c r="J789" s="61"/>
      <c r="K789" s="61"/>
      <c r="L789" s="61"/>
      <c r="M789" s="61"/>
      <c r="N789" s="61"/>
      <c r="O789" s="61"/>
      <c r="P789" s="61"/>
    </row>
    <row r="790" spans="1:16" ht="12.75">
      <c r="A790" s="61"/>
      <c r="B790" s="61"/>
      <c r="C790" s="61"/>
      <c r="D790" s="61"/>
      <c r="E790" s="61"/>
      <c r="F790" s="61"/>
      <c r="G790" s="61"/>
      <c r="H790" s="61"/>
      <c r="I790" s="61"/>
      <c r="J790" s="61"/>
      <c r="K790" s="61"/>
      <c r="L790" s="61"/>
      <c r="M790" s="61"/>
      <c r="N790" s="61"/>
      <c r="O790" s="61"/>
      <c r="P790" s="61"/>
    </row>
    <row r="791" spans="1:16" ht="12.75">
      <c r="A791" s="61"/>
      <c r="B791" s="61"/>
      <c r="C791" s="61"/>
      <c r="D791" s="61"/>
      <c r="E791" s="61"/>
      <c r="F791" s="61"/>
      <c r="G791" s="61"/>
      <c r="H791" s="61"/>
      <c r="I791" s="61"/>
      <c r="J791" s="61"/>
      <c r="K791" s="61"/>
      <c r="L791" s="61"/>
      <c r="M791" s="61"/>
      <c r="N791" s="61"/>
      <c r="O791" s="61"/>
      <c r="P791" s="61"/>
    </row>
    <row r="792" spans="1:16" ht="12.75">
      <c r="A792" s="61"/>
      <c r="B792" s="61"/>
      <c r="C792" s="61"/>
      <c r="D792" s="61"/>
      <c r="E792" s="61"/>
      <c r="F792" s="61"/>
      <c r="G792" s="61"/>
      <c r="H792" s="61"/>
      <c r="I792" s="61"/>
      <c r="J792" s="61"/>
      <c r="K792" s="61"/>
      <c r="L792" s="61"/>
      <c r="M792" s="61"/>
      <c r="N792" s="61"/>
      <c r="O792" s="61"/>
      <c r="P792" s="61"/>
    </row>
    <row r="793" spans="1:16" ht="12.75">
      <c r="A793" s="61"/>
      <c r="B793" s="61"/>
      <c r="C793" s="61"/>
      <c r="D793" s="61"/>
      <c r="E793" s="61"/>
      <c r="F793" s="61"/>
      <c r="G793" s="61"/>
      <c r="H793" s="61"/>
      <c r="I793" s="61"/>
      <c r="J793" s="61"/>
      <c r="K793" s="61"/>
      <c r="L793" s="61"/>
      <c r="M793" s="61"/>
      <c r="N793" s="61"/>
      <c r="O793" s="61"/>
      <c r="P793" s="61"/>
    </row>
    <row r="794" spans="1:16" ht="12.75">
      <c r="A794" s="61"/>
      <c r="B794" s="61"/>
      <c r="C794" s="61"/>
      <c r="D794" s="61"/>
      <c r="E794" s="61"/>
      <c r="F794" s="61"/>
      <c r="G794" s="61"/>
      <c r="H794" s="61"/>
      <c r="I794" s="61"/>
      <c r="J794" s="61"/>
      <c r="K794" s="61"/>
      <c r="L794" s="61"/>
      <c r="M794" s="61"/>
      <c r="N794" s="61"/>
      <c r="O794" s="61"/>
      <c r="P794" s="61"/>
    </row>
    <row r="795" spans="1:16" ht="12.75">
      <c r="A795" s="61"/>
      <c r="B795" s="61"/>
      <c r="C795" s="61"/>
      <c r="D795" s="61"/>
      <c r="E795" s="61"/>
      <c r="F795" s="61"/>
      <c r="G795" s="61"/>
      <c r="H795" s="61"/>
      <c r="I795" s="61"/>
      <c r="J795" s="61"/>
      <c r="K795" s="61"/>
      <c r="L795" s="61"/>
      <c r="M795" s="61"/>
      <c r="N795" s="61"/>
      <c r="O795" s="61"/>
      <c r="P795" s="61"/>
    </row>
    <row r="796" spans="1:16" ht="12.75">
      <c r="A796" s="61"/>
      <c r="B796" s="61"/>
      <c r="C796" s="61"/>
      <c r="D796" s="61"/>
      <c r="E796" s="61"/>
      <c r="F796" s="61"/>
      <c r="G796" s="61"/>
      <c r="H796" s="61"/>
      <c r="I796" s="61"/>
      <c r="J796" s="61"/>
      <c r="K796" s="61"/>
      <c r="L796" s="61"/>
      <c r="M796" s="61"/>
      <c r="N796" s="61"/>
      <c r="O796" s="61"/>
      <c r="P796" s="61"/>
    </row>
    <row r="797" spans="1:16" ht="12.75">
      <c r="A797" s="61"/>
      <c r="B797" s="61"/>
      <c r="C797" s="61"/>
      <c r="D797" s="61"/>
      <c r="E797" s="61"/>
      <c r="F797" s="61"/>
      <c r="G797" s="61"/>
      <c r="H797" s="61"/>
      <c r="I797" s="61"/>
      <c r="J797" s="61"/>
      <c r="K797" s="61"/>
      <c r="L797" s="61"/>
      <c r="M797" s="61"/>
      <c r="N797" s="61"/>
      <c r="O797" s="61"/>
      <c r="P797" s="61"/>
    </row>
    <row r="798" spans="1:16" ht="12.75">
      <c r="A798" s="61"/>
      <c r="B798" s="61"/>
      <c r="C798" s="61"/>
      <c r="D798" s="61"/>
      <c r="E798" s="61"/>
      <c r="F798" s="61"/>
      <c r="G798" s="61"/>
      <c r="H798" s="61"/>
      <c r="I798" s="61"/>
      <c r="J798" s="61"/>
      <c r="K798" s="61"/>
      <c r="L798" s="61"/>
      <c r="M798" s="61"/>
      <c r="N798" s="61"/>
      <c r="O798" s="61"/>
      <c r="P798" s="61"/>
    </row>
    <row r="799" spans="1:16" ht="12.75">
      <c r="A799" s="61"/>
      <c r="B799" s="61"/>
      <c r="C799" s="61"/>
      <c r="D799" s="61"/>
      <c r="E799" s="61"/>
      <c r="F799" s="61"/>
      <c r="G799" s="61"/>
      <c r="H799" s="61"/>
      <c r="I799" s="61"/>
      <c r="J799" s="61"/>
      <c r="K799" s="61"/>
      <c r="L799" s="61"/>
      <c r="M799" s="61"/>
      <c r="N799" s="61"/>
      <c r="O799" s="61"/>
      <c r="P799" s="61"/>
    </row>
    <row r="800" spans="1:16" ht="12.75">
      <c r="A800" s="61"/>
      <c r="B800" s="61"/>
      <c r="C800" s="61"/>
      <c r="D800" s="61"/>
      <c r="E800" s="61"/>
      <c r="F800" s="61"/>
      <c r="G800" s="61"/>
      <c r="H800" s="61"/>
      <c r="I800" s="61"/>
      <c r="J800" s="61"/>
      <c r="K800" s="61"/>
      <c r="L800" s="61"/>
      <c r="M800" s="61"/>
      <c r="N800" s="61"/>
      <c r="O800" s="61"/>
      <c r="P800" s="61"/>
    </row>
    <row r="801" spans="1:16" ht="12.75">
      <c r="A801" s="61"/>
      <c r="B801" s="61"/>
      <c r="C801" s="61"/>
      <c r="D801" s="61"/>
      <c r="E801" s="61"/>
      <c r="F801" s="61"/>
      <c r="G801" s="61"/>
      <c r="H801" s="61"/>
      <c r="I801" s="61"/>
      <c r="J801" s="61"/>
      <c r="K801" s="61"/>
      <c r="L801" s="61"/>
      <c r="M801" s="61"/>
      <c r="N801" s="61"/>
      <c r="O801" s="61"/>
      <c r="P801" s="61"/>
    </row>
    <row r="802" spans="1:16" ht="12.75">
      <c r="A802" s="61"/>
      <c r="B802" s="61"/>
      <c r="C802" s="61"/>
      <c r="D802" s="61"/>
      <c r="E802" s="61"/>
      <c r="F802" s="61"/>
      <c r="G802" s="61"/>
      <c r="H802" s="61"/>
      <c r="I802" s="61"/>
      <c r="J802" s="61"/>
      <c r="K802" s="61"/>
      <c r="L802" s="61"/>
      <c r="M802" s="61"/>
      <c r="N802" s="61"/>
      <c r="O802" s="61"/>
      <c r="P802" s="61"/>
    </row>
    <row r="803" spans="1:16" ht="12.75">
      <c r="A803" s="61"/>
      <c r="B803" s="61"/>
      <c r="C803" s="61"/>
      <c r="D803" s="61"/>
      <c r="E803" s="61"/>
      <c r="F803" s="61"/>
      <c r="G803" s="61"/>
      <c r="H803" s="61"/>
      <c r="I803" s="61"/>
      <c r="J803" s="61"/>
      <c r="K803" s="61"/>
      <c r="L803" s="61"/>
      <c r="M803" s="61"/>
      <c r="N803" s="61"/>
      <c r="O803" s="61"/>
      <c r="P803" s="61"/>
    </row>
    <row r="804" spans="1:16" ht="12.75">
      <c r="A804" s="61"/>
      <c r="B804" s="61"/>
      <c r="C804" s="61"/>
      <c r="D804" s="61"/>
      <c r="E804" s="61"/>
      <c r="F804" s="61"/>
      <c r="G804" s="61"/>
      <c r="H804" s="61"/>
      <c r="I804" s="61"/>
      <c r="J804" s="61"/>
      <c r="K804" s="61"/>
      <c r="L804" s="61"/>
      <c r="M804" s="61"/>
      <c r="N804" s="61"/>
      <c r="O804" s="61"/>
      <c r="P804" s="61"/>
    </row>
    <row r="805" spans="1:16" ht="12.75">
      <c r="A805" s="61"/>
      <c r="B805" s="61"/>
      <c r="C805" s="61"/>
      <c r="D805" s="61"/>
      <c r="E805" s="61"/>
      <c r="F805" s="61"/>
      <c r="G805" s="61"/>
      <c r="H805" s="61"/>
      <c r="I805" s="61"/>
      <c r="J805" s="61"/>
      <c r="K805" s="61"/>
      <c r="L805" s="61"/>
      <c r="M805" s="61"/>
      <c r="N805" s="61"/>
      <c r="O805" s="61"/>
      <c r="P805" s="61"/>
    </row>
    <row r="806" spans="1:16" ht="12.75">
      <c r="A806" s="61"/>
      <c r="B806" s="61"/>
      <c r="C806" s="61"/>
      <c r="D806" s="61"/>
      <c r="E806" s="61"/>
      <c r="F806" s="61"/>
      <c r="G806" s="61"/>
      <c r="H806" s="61"/>
      <c r="I806" s="61"/>
      <c r="J806" s="61"/>
      <c r="K806" s="61"/>
      <c r="L806" s="61"/>
      <c r="M806" s="61"/>
      <c r="N806" s="61"/>
      <c r="O806" s="61"/>
      <c r="P806" s="61"/>
    </row>
    <row r="807" spans="1:16" ht="12.75">
      <c r="A807" s="61"/>
      <c r="B807" s="61"/>
      <c r="C807" s="61"/>
      <c r="D807" s="61"/>
      <c r="E807" s="61"/>
      <c r="F807" s="61"/>
      <c r="G807" s="61"/>
      <c r="H807" s="61"/>
      <c r="I807" s="61"/>
      <c r="J807" s="61"/>
      <c r="K807" s="61"/>
      <c r="L807" s="61"/>
      <c r="M807" s="61"/>
      <c r="N807" s="61"/>
      <c r="O807" s="61"/>
      <c r="P807" s="61"/>
    </row>
    <row r="808" spans="1:16" ht="12.75">
      <c r="A808" s="61"/>
      <c r="B808" s="61"/>
      <c r="C808" s="61"/>
      <c r="D808" s="61"/>
      <c r="E808" s="61"/>
      <c r="F808" s="61"/>
      <c r="G808" s="61"/>
      <c r="H808" s="61"/>
      <c r="I808" s="61"/>
      <c r="J808" s="61"/>
      <c r="K808" s="61"/>
      <c r="L808" s="61"/>
      <c r="M808" s="61"/>
      <c r="N808" s="61"/>
      <c r="O808" s="61"/>
      <c r="P808" s="61"/>
    </row>
    <row r="809" spans="1:16" ht="12.75">
      <c r="A809" s="61"/>
      <c r="B809" s="61"/>
      <c r="C809" s="61"/>
      <c r="D809" s="61"/>
      <c r="E809" s="61"/>
      <c r="F809" s="61"/>
      <c r="G809" s="61"/>
      <c r="H809" s="61"/>
      <c r="I809" s="61"/>
      <c r="J809" s="61"/>
      <c r="K809" s="61"/>
      <c r="L809" s="61"/>
      <c r="M809" s="61"/>
      <c r="N809" s="61"/>
      <c r="O809" s="61"/>
      <c r="P809" s="61"/>
    </row>
    <row r="810" spans="1:16" ht="12.75">
      <c r="A810" s="61"/>
      <c r="B810" s="61"/>
      <c r="C810" s="61"/>
      <c r="D810" s="61"/>
      <c r="E810" s="61"/>
      <c r="F810" s="61"/>
      <c r="G810" s="61"/>
      <c r="H810" s="61"/>
      <c r="I810" s="61"/>
      <c r="J810" s="61"/>
      <c r="K810" s="61"/>
      <c r="L810" s="61"/>
      <c r="M810" s="61"/>
      <c r="N810" s="61"/>
      <c r="O810" s="61"/>
      <c r="P810" s="61"/>
    </row>
    <row r="811" spans="1:16" ht="12.75">
      <c r="A811" s="61"/>
      <c r="B811" s="61"/>
      <c r="C811" s="61"/>
      <c r="D811" s="61"/>
      <c r="E811" s="61"/>
      <c r="F811" s="61"/>
      <c r="G811" s="61"/>
      <c r="H811" s="61"/>
      <c r="I811" s="61"/>
      <c r="J811" s="61"/>
      <c r="K811" s="61"/>
      <c r="L811" s="61"/>
      <c r="M811" s="61"/>
      <c r="N811" s="61"/>
      <c r="O811" s="61"/>
      <c r="P811" s="61"/>
    </row>
    <row r="812" spans="1:16" ht="12.75">
      <c r="A812" s="61"/>
      <c r="B812" s="61"/>
      <c r="C812" s="61"/>
      <c r="D812" s="61"/>
      <c r="E812" s="61"/>
      <c r="F812" s="61"/>
      <c r="G812" s="61"/>
      <c r="H812" s="61"/>
      <c r="I812" s="61"/>
      <c r="J812" s="61"/>
      <c r="K812" s="61"/>
      <c r="L812" s="61"/>
      <c r="M812" s="61"/>
      <c r="N812" s="61"/>
      <c r="O812" s="61"/>
      <c r="P812" s="61"/>
    </row>
    <row r="813" spans="1:16" ht="12.75">
      <c r="A813" s="61"/>
      <c r="B813" s="61"/>
      <c r="C813" s="61"/>
      <c r="D813" s="61"/>
      <c r="E813" s="61"/>
      <c r="F813" s="61"/>
      <c r="G813" s="61"/>
      <c r="H813" s="61"/>
      <c r="I813" s="61"/>
      <c r="J813" s="61"/>
      <c r="K813" s="61"/>
      <c r="L813" s="61"/>
      <c r="M813" s="61"/>
      <c r="N813" s="61"/>
      <c r="O813" s="61"/>
      <c r="P813" s="61"/>
    </row>
    <row r="814" spans="1:16" ht="12.75">
      <c r="A814" s="61"/>
      <c r="B814" s="61"/>
      <c r="C814" s="61"/>
      <c r="D814" s="61"/>
      <c r="E814" s="61"/>
      <c r="F814" s="61"/>
      <c r="G814" s="61"/>
      <c r="H814" s="61"/>
      <c r="I814" s="61"/>
      <c r="J814" s="61"/>
      <c r="K814" s="61"/>
      <c r="L814" s="61"/>
      <c r="M814" s="61"/>
      <c r="N814" s="61"/>
      <c r="O814" s="61"/>
      <c r="P814" s="61"/>
    </row>
    <row r="815" spans="1:16" ht="12.75">
      <c r="A815" s="61"/>
      <c r="B815" s="61"/>
      <c r="C815" s="61"/>
      <c r="D815" s="61"/>
      <c r="E815" s="61"/>
      <c r="F815" s="61"/>
      <c r="G815" s="61"/>
      <c r="H815" s="61"/>
      <c r="I815" s="61"/>
      <c r="J815" s="61"/>
      <c r="K815" s="61"/>
      <c r="L815" s="61"/>
      <c r="M815" s="61"/>
      <c r="N815" s="61"/>
      <c r="O815" s="61"/>
      <c r="P815" s="61"/>
    </row>
    <row r="816" spans="1:16" ht="12.75">
      <c r="A816" s="61"/>
      <c r="B816" s="61"/>
      <c r="C816" s="61"/>
      <c r="D816" s="61"/>
      <c r="E816" s="61"/>
      <c r="F816" s="61"/>
      <c r="G816" s="61"/>
      <c r="H816" s="61"/>
      <c r="I816" s="61"/>
      <c r="J816" s="61"/>
      <c r="K816" s="61"/>
      <c r="L816" s="61"/>
      <c r="M816" s="61"/>
      <c r="N816" s="61"/>
      <c r="O816" s="61"/>
      <c r="P816" s="61"/>
    </row>
    <row r="817" spans="1:16" ht="12.75">
      <c r="A817" s="61"/>
      <c r="B817" s="61"/>
      <c r="C817" s="61"/>
      <c r="D817" s="61"/>
      <c r="E817" s="61"/>
      <c r="F817" s="61"/>
      <c r="G817" s="61"/>
      <c r="H817" s="61"/>
      <c r="I817" s="61"/>
      <c r="J817" s="61"/>
      <c r="K817" s="61"/>
      <c r="L817" s="61"/>
      <c r="M817" s="61"/>
      <c r="N817" s="61"/>
      <c r="O817" s="61"/>
      <c r="P817" s="61"/>
    </row>
    <row r="818" spans="1:16" ht="12.75">
      <c r="A818" s="61"/>
      <c r="B818" s="61"/>
      <c r="C818" s="61"/>
      <c r="D818" s="61"/>
      <c r="E818" s="61"/>
      <c r="F818" s="61"/>
      <c r="G818" s="61"/>
      <c r="H818" s="61"/>
      <c r="I818" s="61"/>
      <c r="J818" s="61"/>
      <c r="K818" s="61"/>
      <c r="L818" s="61"/>
      <c r="M818" s="61"/>
      <c r="N818" s="61"/>
      <c r="O818" s="61"/>
      <c r="P818" s="61"/>
    </row>
    <row r="819" spans="1:16" ht="12.75">
      <c r="A819" s="61"/>
      <c r="B819" s="61"/>
      <c r="C819" s="61"/>
      <c r="D819" s="61"/>
      <c r="E819" s="61"/>
      <c r="F819" s="61"/>
      <c r="G819" s="61"/>
      <c r="H819" s="61"/>
      <c r="I819" s="61"/>
      <c r="J819" s="61"/>
      <c r="K819" s="61"/>
      <c r="L819" s="61"/>
      <c r="M819" s="61"/>
      <c r="N819" s="61"/>
      <c r="O819" s="61"/>
      <c r="P819" s="61"/>
    </row>
    <row r="820" spans="1:16" ht="12.75">
      <c r="A820" s="61"/>
      <c r="B820" s="61"/>
      <c r="C820" s="61"/>
      <c r="D820" s="61"/>
      <c r="E820" s="61"/>
      <c r="F820" s="61"/>
      <c r="G820" s="61"/>
      <c r="H820" s="61"/>
      <c r="I820" s="61"/>
      <c r="J820" s="61"/>
      <c r="K820" s="61"/>
      <c r="L820" s="61"/>
      <c r="M820" s="61"/>
      <c r="N820" s="61"/>
      <c r="O820" s="61"/>
      <c r="P820" s="61"/>
    </row>
    <row r="821" spans="1:16" ht="12.75">
      <c r="A821" s="61"/>
      <c r="B821" s="61"/>
      <c r="C821" s="61"/>
      <c r="D821" s="61"/>
      <c r="E821" s="61"/>
      <c r="F821" s="61"/>
      <c r="G821" s="61"/>
      <c r="H821" s="61"/>
      <c r="I821" s="61"/>
      <c r="J821" s="61"/>
      <c r="K821" s="61"/>
      <c r="L821" s="61"/>
      <c r="M821" s="61"/>
      <c r="N821" s="61"/>
      <c r="O821" s="61"/>
      <c r="P821" s="61"/>
    </row>
    <row r="822" spans="1:16" ht="12.75">
      <c r="A822" s="61"/>
      <c r="B822" s="61"/>
      <c r="C822" s="61"/>
      <c r="D822" s="61"/>
      <c r="E822" s="61"/>
      <c r="F822" s="61"/>
      <c r="G822" s="61"/>
      <c r="H822" s="61"/>
      <c r="I822" s="61"/>
      <c r="J822" s="61"/>
      <c r="K822" s="61"/>
      <c r="L822" s="61"/>
      <c r="M822" s="61"/>
      <c r="N822" s="61"/>
      <c r="O822" s="61"/>
      <c r="P822" s="61"/>
    </row>
    <row r="823" spans="1:16" ht="12.75">
      <c r="A823" s="61"/>
      <c r="B823" s="61"/>
      <c r="C823" s="61"/>
      <c r="D823" s="61"/>
      <c r="E823" s="61"/>
      <c r="F823" s="61"/>
      <c r="G823" s="61"/>
      <c r="H823" s="61"/>
      <c r="I823" s="61"/>
      <c r="J823" s="61"/>
      <c r="K823" s="61"/>
      <c r="L823" s="61"/>
      <c r="M823" s="61"/>
      <c r="N823" s="61"/>
      <c r="O823" s="61"/>
      <c r="P823" s="61"/>
    </row>
    <row r="824" spans="1:16" ht="12.75">
      <c r="A824" s="61"/>
      <c r="B824" s="61"/>
      <c r="C824" s="61"/>
      <c r="D824" s="61"/>
      <c r="E824" s="61"/>
      <c r="F824" s="61"/>
      <c r="G824" s="61"/>
      <c r="H824" s="61"/>
      <c r="I824" s="61"/>
      <c r="J824" s="61"/>
      <c r="K824" s="61"/>
      <c r="L824" s="61"/>
      <c r="M824" s="61"/>
      <c r="N824" s="61"/>
      <c r="O824" s="61"/>
      <c r="P824" s="61"/>
    </row>
    <row r="825" spans="1:16" ht="12.75">
      <c r="A825" s="61"/>
      <c r="B825" s="61"/>
      <c r="C825" s="61"/>
      <c r="D825" s="61"/>
      <c r="E825" s="61"/>
      <c r="F825" s="61"/>
      <c r="G825" s="61"/>
      <c r="H825" s="61"/>
      <c r="I825" s="61"/>
      <c r="J825" s="61"/>
      <c r="K825" s="61"/>
      <c r="L825" s="61"/>
      <c r="M825" s="61"/>
      <c r="N825" s="61"/>
      <c r="O825" s="61"/>
      <c r="P825" s="61"/>
    </row>
    <row r="826" spans="1:16" ht="12.75">
      <c r="A826" s="61"/>
      <c r="B826" s="61"/>
      <c r="C826" s="61"/>
      <c r="D826" s="61"/>
      <c r="E826" s="61"/>
      <c r="F826" s="61"/>
      <c r="G826" s="61"/>
      <c r="H826" s="61"/>
      <c r="I826" s="61"/>
      <c r="J826" s="61"/>
      <c r="K826" s="61"/>
      <c r="L826" s="61"/>
      <c r="M826" s="61"/>
      <c r="N826" s="61"/>
      <c r="O826" s="61"/>
      <c r="P826" s="61"/>
    </row>
    <row r="827" spans="1:16" ht="12.75">
      <c r="A827" s="61"/>
      <c r="B827" s="61"/>
      <c r="C827" s="61"/>
      <c r="D827" s="61"/>
      <c r="E827" s="61"/>
      <c r="F827" s="61"/>
      <c r="G827" s="61"/>
      <c r="H827" s="61"/>
      <c r="I827" s="61"/>
      <c r="J827" s="61"/>
      <c r="K827" s="61"/>
      <c r="L827" s="61"/>
      <c r="M827" s="61"/>
      <c r="N827" s="61"/>
      <c r="O827" s="61"/>
      <c r="P827" s="61"/>
    </row>
    <row r="828" spans="1:16" ht="12.75">
      <c r="A828" s="61"/>
      <c r="B828" s="61"/>
      <c r="C828" s="61"/>
      <c r="D828" s="61"/>
      <c r="E828" s="61"/>
      <c r="F828" s="61"/>
      <c r="G828" s="61"/>
      <c r="H828" s="61"/>
      <c r="I828" s="61"/>
      <c r="J828" s="61"/>
      <c r="K828" s="61"/>
      <c r="L828" s="61"/>
      <c r="M828" s="61"/>
      <c r="N828" s="61"/>
      <c r="O828" s="61"/>
      <c r="P828" s="61"/>
    </row>
    <row r="829" spans="1:16" ht="12.75">
      <c r="A829" s="61"/>
      <c r="B829" s="61"/>
      <c r="C829" s="61"/>
      <c r="D829" s="61"/>
      <c r="E829" s="61"/>
      <c r="F829" s="61"/>
      <c r="G829" s="61"/>
      <c r="H829" s="61"/>
      <c r="I829" s="61"/>
      <c r="J829" s="61"/>
      <c r="K829" s="61"/>
      <c r="L829" s="61"/>
      <c r="M829" s="61"/>
      <c r="N829" s="61"/>
      <c r="O829" s="61"/>
      <c r="P829" s="61"/>
    </row>
    <row r="830" spans="1:16" ht="12.75">
      <c r="A830" s="61"/>
      <c r="B830" s="61"/>
      <c r="C830" s="61"/>
      <c r="D830" s="61"/>
      <c r="E830" s="61"/>
      <c r="F830" s="61"/>
      <c r="G830" s="61"/>
      <c r="H830" s="61"/>
      <c r="I830" s="61"/>
      <c r="J830" s="61"/>
      <c r="K830" s="61"/>
      <c r="L830" s="61"/>
      <c r="M830" s="61"/>
      <c r="N830" s="61"/>
      <c r="O830" s="61"/>
      <c r="P830" s="61"/>
    </row>
    <row r="831" spans="1:16" ht="12.75">
      <c r="A831" s="61"/>
      <c r="B831" s="61"/>
      <c r="C831" s="61"/>
      <c r="D831" s="61"/>
      <c r="E831" s="61"/>
      <c r="F831" s="61"/>
      <c r="G831" s="61"/>
      <c r="H831" s="61"/>
      <c r="I831" s="61"/>
      <c r="J831" s="61"/>
      <c r="K831" s="61"/>
      <c r="L831" s="61"/>
      <c r="M831" s="61"/>
      <c r="N831" s="61"/>
      <c r="O831" s="61"/>
      <c r="P831" s="61"/>
    </row>
    <row r="832" spans="1:16" ht="12.75">
      <c r="A832" s="61"/>
      <c r="B832" s="61"/>
      <c r="C832" s="61"/>
      <c r="D832" s="61"/>
      <c r="E832" s="61"/>
      <c r="F832" s="61"/>
      <c r="G832" s="61"/>
      <c r="H832" s="61"/>
      <c r="I832" s="61"/>
      <c r="J832" s="61"/>
      <c r="K832" s="61"/>
      <c r="L832" s="61"/>
      <c r="M832" s="61"/>
      <c r="N832" s="61"/>
      <c r="O832" s="61"/>
      <c r="P832" s="61"/>
    </row>
    <row r="833" spans="1:16" ht="12.75">
      <c r="A833" s="61"/>
      <c r="B833" s="61"/>
      <c r="C833" s="61"/>
      <c r="D833" s="61"/>
      <c r="E833" s="61"/>
      <c r="F833" s="61"/>
      <c r="G833" s="61"/>
      <c r="H833" s="61"/>
      <c r="I833" s="61"/>
      <c r="J833" s="61"/>
      <c r="K833" s="61"/>
      <c r="L833" s="61"/>
      <c r="M833" s="61"/>
      <c r="N833" s="61"/>
      <c r="O833" s="61"/>
      <c r="P833" s="61"/>
    </row>
    <row r="834" spans="1:16" ht="12.75">
      <c r="A834" s="61"/>
      <c r="B834" s="61"/>
      <c r="C834" s="61"/>
      <c r="D834" s="61"/>
      <c r="E834" s="61"/>
      <c r="F834" s="61"/>
      <c r="G834" s="61"/>
      <c r="H834" s="61"/>
      <c r="I834" s="61"/>
      <c r="J834" s="61"/>
      <c r="K834" s="61"/>
      <c r="L834" s="61"/>
      <c r="M834" s="61"/>
      <c r="N834" s="61"/>
      <c r="O834" s="61"/>
      <c r="P834" s="61"/>
    </row>
    <row r="835" spans="1:16" ht="12.75">
      <c r="A835" s="61"/>
      <c r="B835" s="61"/>
      <c r="C835" s="61"/>
      <c r="D835" s="61"/>
      <c r="E835" s="61"/>
      <c r="F835" s="61"/>
      <c r="G835" s="61"/>
      <c r="H835" s="61"/>
      <c r="I835" s="61"/>
      <c r="J835" s="61"/>
      <c r="K835" s="61"/>
      <c r="L835" s="61"/>
      <c r="M835" s="61"/>
      <c r="N835" s="61"/>
      <c r="O835" s="61"/>
      <c r="P835" s="61"/>
    </row>
    <row r="836" spans="1:16" ht="12.75">
      <c r="A836" s="61"/>
      <c r="B836" s="61"/>
      <c r="C836" s="61"/>
      <c r="D836" s="61"/>
      <c r="E836" s="61"/>
      <c r="F836" s="61"/>
      <c r="G836" s="61"/>
      <c r="H836" s="61"/>
      <c r="I836" s="61"/>
      <c r="J836" s="61"/>
      <c r="K836" s="61"/>
      <c r="L836" s="61"/>
      <c r="M836" s="61"/>
      <c r="N836" s="61"/>
      <c r="O836" s="61"/>
      <c r="P836" s="61"/>
    </row>
    <row r="837" spans="1:16" ht="12.75">
      <c r="A837" s="61"/>
      <c r="B837" s="61"/>
      <c r="C837" s="61"/>
      <c r="D837" s="61"/>
      <c r="E837" s="61"/>
      <c r="F837" s="61"/>
      <c r="G837" s="61"/>
      <c r="H837" s="61"/>
      <c r="I837" s="61"/>
      <c r="J837" s="61"/>
      <c r="K837" s="61"/>
      <c r="L837" s="61"/>
      <c r="M837" s="61"/>
      <c r="N837" s="61"/>
      <c r="O837" s="61"/>
      <c r="P837" s="61"/>
    </row>
    <row r="838" spans="1:16" ht="12.75">
      <c r="A838" s="61"/>
      <c r="B838" s="61"/>
      <c r="C838" s="61"/>
      <c r="D838" s="61"/>
      <c r="E838" s="61"/>
      <c r="F838" s="61"/>
      <c r="G838" s="61"/>
      <c r="H838" s="61"/>
      <c r="I838" s="61"/>
      <c r="J838" s="61"/>
      <c r="K838" s="61"/>
      <c r="L838" s="61"/>
      <c r="M838" s="61"/>
      <c r="N838" s="61"/>
      <c r="O838" s="61"/>
      <c r="P838" s="61"/>
    </row>
    <row r="839" spans="1:16" ht="12.75">
      <c r="A839" s="61"/>
      <c r="B839" s="61"/>
      <c r="C839" s="61"/>
      <c r="D839" s="61"/>
      <c r="E839" s="61"/>
      <c r="F839" s="61"/>
      <c r="G839" s="61"/>
      <c r="H839" s="61"/>
      <c r="I839" s="61"/>
      <c r="J839" s="61"/>
      <c r="K839" s="61"/>
      <c r="L839" s="61"/>
      <c r="M839" s="61"/>
      <c r="N839" s="61"/>
      <c r="O839" s="61"/>
      <c r="P839" s="61"/>
    </row>
    <row r="840" spans="1:16" ht="12.75">
      <c r="A840" s="61"/>
      <c r="B840" s="61"/>
      <c r="C840" s="61"/>
      <c r="D840" s="61"/>
      <c r="E840" s="61"/>
      <c r="F840" s="61"/>
      <c r="G840" s="61"/>
      <c r="H840" s="61"/>
      <c r="I840" s="61"/>
      <c r="J840" s="61"/>
      <c r="K840" s="61"/>
      <c r="L840" s="61"/>
      <c r="M840" s="61"/>
      <c r="N840" s="61"/>
      <c r="O840" s="61"/>
      <c r="P840" s="61"/>
    </row>
    <row r="841" spans="1:16" ht="12.75">
      <c r="A841" s="61"/>
      <c r="B841" s="61"/>
      <c r="C841" s="61"/>
      <c r="D841" s="61"/>
      <c r="E841" s="61"/>
      <c r="F841" s="61"/>
      <c r="G841" s="61"/>
      <c r="H841" s="61"/>
      <c r="I841" s="61"/>
      <c r="J841" s="61"/>
      <c r="K841" s="61"/>
      <c r="L841" s="61"/>
      <c r="M841" s="61"/>
      <c r="N841" s="61"/>
      <c r="O841" s="61"/>
      <c r="P841" s="61"/>
    </row>
    <row r="842" spans="1:16" ht="12.75">
      <c r="A842" s="61"/>
      <c r="B842" s="61"/>
      <c r="C842" s="61"/>
      <c r="D842" s="61"/>
      <c r="E842" s="61"/>
      <c r="F842" s="61"/>
      <c r="G842" s="61"/>
      <c r="H842" s="61"/>
      <c r="I842" s="61"/>
      <c r="J842" s="61"/>
      <c r="K842" s="61"/>
      <c r="L842" s="61"/>
      <c r="M842" s="61"/>
      <c r="N842" s="61"/>
      <c r="O842" s="61"/>
      <c r="P842" s="61"/>
    </row>
    <row r="843" spans="1:16" ht="12.75">
      <c r="A843" s="61"/>
      <c r="B843" s="61"/>
      <c r="C843" s="61"/>
      <c r="D843" s="61"/>
      <c r="E843" s="61"/>
      <c r="F843" s="61"/>
      <c r="G843" s="61"/>
      <c r="H843" s="61"/>
      <c r="I843" s="61"/>
      <c r="J843" s="61"/>
      <c r="K843" s="61"/>
      <c r="L843" s="61"/>
      <c r="M843" s="61"/>
      <c r="N843" s="61"/>
      <c r="O843" s="61"/>
      <c r="P843" s="61"/>
    </row>
    <row r="844" spans="1:16" ht="12.75">
      <c r="A844" s="61"/>
      <c r="B844" s="61"/>
      <c r="C844" s="61"/>
      <c r="D844" s="61"/>
      <c r="E844" s="61"/>
      <c r="F844" s="61"/>
      <c r="G844" s="61"/>
      <c r="H844" s="61"/>
      <c r="I844" s="61"/>
      <c r="J844" s="61"/>
      <c r="K844" s="61"/>
      <c r="L844" s="61"/>
      <c r="M844" s="61"/>
      <c r="N844" s="61"/>
      <c r="O844" s="61"/>
      <c r="P844" s="61"/>
    </row>
    <row r="845" spans="1:16" ht="12.75">
      <c r="A845" s="61"/>
      <c r="B845" s="61"/>
      <c r="C845" s="61"/>
      <c r="D845" s="61"/>
      <c r="E845" s="61"/>
      <c r="F845" s="61"/>
      <c r="G845" s="61"/>
      <c r="H845" s="61"/>
      <c r="I845" s="61"/>
      <c r="J845" s="61"/>
      <c r="K845" s="61"/>
      <c r="L845" s="61"/>
      <c r="M845" s="61"/>
      <c r="N845" s="61"/>
      <c r="O845" s="61"/>
      <c r="P845" s="61"/>
    </row>
    <row r="846" spans="1:16" ht="12.75">
      <c r="A846" s="61"/>
      <c r="B846" s="61"/>
      <c r="C846" s="61"/>
      <c r="D846" s="61"/>
      <c r="E846" s="61"/>
      <c r="F846" s="61"/>
      <c r="G846" s="61"/>
      <c r="H846" s="61"/>
      <c r="I846" s="61"/>
      <c r="J846" s="61"/>
      <c r="K846" s="61"/>
      <c r="L846" s="61"/>
      <c r="M846" s="61"/>
      <c r="N846" s="61"/>
      <c r="O846" s="61"/>
      <c r="P846" s="61"/>
    </row>
    <row r="847" spans="1:16" ht="12.75">
      <c r="A847" s="61"/>
      <c r="B847" s="61"/>
      <c r="C847" s="61"/>
      <c r="D847" s="61"/>
      <c r="E847" s="61"/>
      <c r="F847" s="61"/>
      <c r="G847" s="61"/>
      <c r="H847" s="61"/>
      <c r="I847" s="61"/>
      <c r="J847" s="61"/>
      <c r="K847" s="61"/>
      <c r="L847" s="61"/>
      <c r="M847" s="61"/>
      <c r="N847" s="61"/>
      <c r="O847" s="61"/>
      <c r="P847" s="61"/>
    </row>
    <row r="848" spans="1:16" ht="12.75">
      <c r="A848" s="61"/>
      <c r="B848" s="61"/>
      <c r="C848" s="61"/>
      <c r="D848" s="61"/>
      <c r="E848" s="61"/>
      <c r="F848" s="61"/>
      <c r="G848" s="61"/>
      <c r="H848" s="61"/>
      <c r="I848" s="61"/>
      <c r="J848" s="61"/>
      <c r="K848" s="61"/>
      <c r="L848" s="61"/>
      <c r="M848" s="61"/>
      <c r="N848" s="61"/>
      <c r="O848" s="61"/>
      <c r="P848" s="61"/>
    </row>
    <row r="849" spans="1:16" ht="12.75">
      <c r="A849" s="61"/>
      <c r="B849" s="61"/>
      <c r="C849" s="61"/>
      <c r="D849" s="61"/>
      <c r="E849" s="61"/>
      <c r="F849" s="61"/>
      <c r="G849" s="61"/>
      <c r="H849" s="61"/>
      <c r="I849" s="61"/>
      <c r="J849" s="61"/>
      <c r="K849" s="61"/>
      <c r="L849" s="61"/>
      <c r="M849" s="61"/>
      <c r="N849" s="61"/>
      <c r="O849" s="61"/>
      <c r="P849" s="61"/>
    </row>
    <row r="850" spans="1:16" ht="12.75">
      <c r="A850" s="61"/>
      <c r="B850" s="61"/>
      <c r="C850" s="61"/>
      <c r="D850" s="61"/>
      <c r="E850" s="61"/>
      <c r="F850" s="61"/>
      <c r="G850" s="61"/>
      <c r="H850" s="61"/>
      <c r="I850" s="61"/>
      <c r="J850" s="61"/>
      <c r="K850" s="61"/>
      <c r="L850" s="61"/>
      <c r="M850" s="61"/>
      <c r="N850" s="61"/>
      <c r="O850" s="61"/>
      <c r="P850" s="61"/>
    </row>
    <row r="851" spans="1:16" ht="12.75">
      <c r="A851" s="61"/>
      <c r="B851" s="61"/>
      <c r="C851" s="61"/>
      <c r="D851" s="61"/>
      <c r="E851" s="61"/>
      <c r="F851" s="61"/>
      <c r="G851" s="61"/>
      <c r="H851" s="61"/>
      <c r="I851" s="61"/>
      <c r="J851" s="61"/>
      <c r="K851" s="61"/>
      <c r="L851" s="61"/>
      <c r="M851" s="61"/>
      <c r="N851" s="61"/>
      <c r="O851" s="61"/>
      <c r="P851" s="61"/>
    </row>
    <row r="852" spans="1:16" ht="12.75">
      <c r="A852" s="61"/>
      <c r="B852" s="61"/>
      <c r="C852" s="61"/>
      <c r="D852" s="61"/>
      <c r="E852" s="61"/>
      <c r="F852" s="61"/>
      <c r="G852" s="61"/>
      <c r="H852" s="61"/>
      <c r="I852" s="61"/>
      <c r="J852" s="61"/>
      <c r="K852" s="61"/>
      <c r="L852" s="61"/>
      <c r="M852" s="61"/>
      <c r="N852" s="61"/>
      <c r="O852" s="61"/>
      <c r="P852" s="61"/>
    </row>
    <row r="853" spans="1:16" ht="12.75">
      <c r="A853" s="61"/>
      <c r="B853" s="61"/>
      <c r="C853" s="61"/>
      <c r="D853" s="61"/>
      <c r="E853" s="61"/>
      <c r="F853" s="61"/>
      <c r="G853" s="61"/>
      <c r="H853" s="61"/>
      <c r="I853" s="61"/>
      <c r="J853" s="61"/>
      <c r="K853" s="61"/>
      <c r="L853" s="61"/>
      <c r="M853" s="61"/>
      <c r="N853" s="61"/>
      <c r="O853" s="61"/>
      <c r="P853" s="61"/>
    </row>
    <row r="854" spans="1:16" ht="12.75">
      <c r="A854" s="61"/>
      <c r="B854" s="61"/>
      <c r="C854" s="61"/>
      <c r="D854" s="61"/>
      <c r="E854" s="61"/>
      <c r="F854" s="61"/>
      <c r="G854" s="61"/>
      <c r="H854" s="61"/>
      <c r="I854" s="61"/>
      <c r="J854" s="61"/>
      <c r="K854" s="61"/>
      <c r="L854" s="61"/>
      <c r="M854" s="61"/>
      <c r="N854" s="61"/>
      <c r="O854" s="61"/>
      <c r="P854" s="61"/>
    </row>
    <row r="855" spans="1:16" ht="12.75">
      <c r="A855" s="61"/>
      <c r="B855" s="61"/>
      <c r="C855" s="61"/>
      <c r="D855" s="61"/>
      <c r="E855" s="61"/>
      <c r="F855" s="61"/>
      <c r="G855" s="61"/>
      <c r="H855" s="61"/>
      <c r="I855" s="61"/>
      <c r="J855" s="61"/>
      <c r="K855" s="61"/>
      <c r="L855" s="61"/>
      <c r="M855" s="61"/>
      <c r="N855" s="61"/>
      <c r="O855" s="61"/>
      <c r="P855" s="61"/>
    </row>
    <row r="856" spans="1:16" ht="12.75">
      <c r="A856" s="61"/>
      <c r="B856" s="61"/>
      <c r="C856" s="61"/>
      <c r="D856" s="61"/>
      <c r="E856" s="61"/>
      <c r="F856" s="61"/>
      <c r="G856" s="61"/>
      <c r="H856" s="61"/>
      <c r="I856" s="61"/>
      <c r="J856" s="61"/>
      <c r="K856" s="61"/>
      <c r="L856" s="61"/>
      <c r="M856" s="61"/>
      <c r="N856" s="61"/>
      <c r="O856" s="61"/>
      <c r="P856" s="61"/>
    </row>
    <row r="857" spans="1:16" ht="12.75">
      <c r="A857" s="61"/>
      <c r="B857" s="61"/>
      <c r="C857" s="61"/>
      <c r="D857" s="61"/>
      <c r="E857" s="61"/>
      <c r="F857" s="61"/>
      <c r="G857" s="61"/>
      <c r="H857" s="61"/>
      <c r="I857" s="61"/>
      <c r="J857" s="61"/>
      <c r="K857" s="61"/>
      <c r="L857" s="61"/>
      <c r="M857" s="61"/>
      <c r="N857" s="61"/>
      <c r="O857" s="61"/>
      <c r="P857" s="61"/>
    </row>
    <row r="858" spans="1:16" ht="12.75">
      <c r="A858" s="61"/>
      <c r="B858" s="61"/>
      <c r="C858" s="61"/>
      <c r="D858" s="61"/>
      <c r="E858" s="61"/>
      <c r="F858" s="61"/>
      <c r="G858" s="61"/>
      <c r="H858" s="61"/>
      <c r="I858" s="61"/>
      <c r="J858" s="61"/>
      <c r="K858" s="61"/>
      <c r="L858" s="61"/>
      <c r="M858" s="61"/>
      <c r="N858" s="61"/>
      <c r="O858" s="61"/>
      <c r="P858" s="61"/>
    </row>
    <row r="859" spans="1:16" ht="12.75">
      <c r="A859" s="61"/>
      <c r="B859" s="61"/>
      <c r="C859" s="61"/>
      <c r="D859" s="61"/>
      <c r="E859" s="61"/>
      <c r="F859" s="61"/>
      <c r="G859" s="61"/>
      <c r="H859" s="61"/>
      <c r="I859" s="61"/>
      <c r="J859" s="61"/>
      <c r="K859" s="61"/>
      <c r="L859" s="61"/>
      <c r="M859" s="61"/>
      <c r="N859" s="61"/>
      <c r="O859" s="61"/>
      <c r="P859" s="61"/>
    </row>
    <row r="860" spans="1:16" ht="12.75">
      <c r="A860" s="61"/>
      <c r="B860" s="61"/>
      <c r="C860" s="61"/>
      <c r="D860" s="61"/>
      <c r="E860" s="61"/>
      <c r="F860" s="61"/>
      <c r="G860" s="61"/>
      <c r="H860" s="61"/>
      <c r="I860" s="61"/>
      <c r="J860" s="61"/>
      <c r="K860" s="61"/>
      <c r="L860" s="61"/>
      <c r="M860" s="61"/>
      <c r="N860" s="61"/>
      <c r="O860" s="61"/>
      <c r="P860" s="61"/>
    </row>
    <row r="861" spans="1:16" ht="12.75">
      <c r="A861" s="61"/>
      <c r="B861" s="61"/>
      <c r="C861" s="61"/>
      <c r="D861" s="61"/>
      <c r="E861" s="61"/>
      <c r="F861" s="61"/>
      <c r="G861" s="61"/>
      <c r="H861" s="61"/>
      <c r="I861" s="61"/>
      <c r="J861" s="61"/>
      <c r="K861" s="61"/>
      <c r="L861" s="61"/>
      <c r="M861" s="61"/>
      <c r="N861" s="61"/>
      <c r="O861" s="61"/>
      <c r="P861" s="61"/>
    </row>
    <row r="862" spans="1:16" ht="12.75">
      <c r="A862" s="61"/>
      <c r="B862" s="61"/>
      <c r="C862" s="61"/>
      <c r="D862" s="61"/>
      <c r="E862" s="61"/>
      <c r="F862" s="61"/>
      <c r="G862" s="61"/>
      <c r="H862" s="61"/>
      <c r="I862" s="61"/>
      <c r="J862" s="61"/>
      <c r="K862" s="61"/>
      <c r="L862" s="61"/>
      <c r="M862" s="61"/>
      <c r="N862" s="61"/>
      <c r="O862" s="61"/>
      <c r="P862" s="61"/>
    </row>
    <row r="863" spans="1:16" ht="12.75">
      <c r="A863" s="61"/>
      <c r="B863" s="61"/>
      <c r="C863" s="61"/>
      <c r="D863" s="61"/>
      <c r="E863" s="61"/>
      <c r="F863" s="61"/>
      <c r="G863" s="61"/>
      <c r="H863" s="61"/>
      <c r="I863" s="61"/>
      <c r="J863" s="61"/>
      <c r="K863" s="61"/>
      <c r="L863" s="61"/>
      <c r="M863" s="61"/>
      <c r="N863" s="61"/>
      <c r="O863" s="61"/>
      <c r="P863" s="61"/>
    </row>
    <row r="864" spans="1:16" ht="12.75">
      <c r="A864" s="61"/>
      <c r="B864" s="61"/>
      <c r="C864" s="61"/>
      <c r="D864" s="61"/>
      <c r="E864" s="61"/>
      <c r="F864" s="61"/>
      <c r="G864" s="61"/>
      <c r="H864" s="61"/>
      <c r="I864" s="61"/>
      <c r="J864" s="61"/>
      <c r="K864" s="61"/>
      <c r="L864" s="61"/>
      <c r="M864" s="61"/>
      <c r="N864" s="61"/>
      <c r="O864" s="61"/>
      <c r="P864" s="61"/>
    </row>
    <row r="865" spans="1:16" ht="12.75">
      <c r="A865" s="61"/>
      <c r="B865" s="61"/>
      <c r="C865" s="61"/>
      <c r="D865" s="61"/>
      <c r="E865" s="61"/>
      <c r="F865" s="61"/>
      <c r="G865" s="61"/>
      <c r="H865" s="61"/>
      <c r="I865" s="61"/>
      <c r="J865" s="61"/>
      <c r="K865" s="61"/>
      <c r="L865" s="61"/>
      <c r="M865" s="61"/>
      <c r="N865" s="61"/>
      <c r="O865" s="61"/>
      <c r="P865" s="61"/>
    </row>
    <row r="866" spans="1:16" ht="12.75">
      <c r="A866" s="61"/>
      <c r="B866" s="61"/>
      <c r="C866" s="61"/>
      <c r="D866" s="61"/>
      <c r="E866" s="61"/>
      <c r="F866" s="61"/>
      <c r="G866" s="61"/>
      <c r="H866" s="61"/>
      <c r="I866" s="61"/>
      <c r="J866" s="61"/>
      <c r="K866" s="61"/>
      <c r="L866" s="61"/>
      <c r="M866" s="61"/>
      <c r="N866" s="61"/>
      <c r="O866" s="61"/>
      <c r="P866" s="61"/>
    </row>
    <row r="867" spans="1:16" ht="12.75">
      <c r="A867" s="61"/>
      <c r="B867" s="61"/>
      <c r="C867" s="61"/>
      <c r="D867" s="61"/>
      <c r="E867" s="61"/>
      <c r="F867" s="61"/>
      <c r="G867" s="61"/>
      <c r="H867" s="61"/>
      <c r="I867" s="61"/>
      <c r="J867" s="61"/>
      <c r="K867" s="61"/>
      <c r="L867" s="61"/>
      <c r="M867" s="61"/>
      <c r="N867" s="61"/>
      <c r="O867" s="61"/>
      <c r="P867" s="61"/>
    </row>
    <row r="868" spans="1:16" ht="12.75">
      <c r="A868" s="61"/>
      <c r="B868" s="61"/>
      <c r="C868" s="61"/>
      <c r="D868" s="61"/>
      <c r="E868" s="61"/>
      <c r="F868" s="61"/>
      <c r="G868" s="61"/>
      <c r="H868" s="61"/>
      <c r="I868" s="61"/>
      <c r="J868" s="61"/>
      <c r="K868" s="61"/>
      <c r="L868" s="61"/>
      <c r="M868" s="61"/>
      <c r="N868" s="61"/>
      <c r="O868" s="61"/>
      <c r="P868" s="61"/>
    </row>
    <row r="869" spans="1:16" ht="12.75">
      <c r="A869" s="61"/>
      <c r="B869" s="61"/>
      <c r="C869" s="61"/>
      <c r="D869" s="61"/>
      <c r="E869" s="61"/>
      <c r="F869" s="61"/>
      <c r="G869" s="61"/>
      <c r="H869" s="61"/>
      <c r="I869" s="61"/>
      <c r="J869" s="61"/>
      <c r="K869" s="61"/>
      <c r="L869" s="61"/>
      <c r="M869" s="61"/>
      <c r="N869" s="61"/>
      <c r="O869" s="61"/>
      <c r="P869" s="61"/>
    </row>
    <row r="870" spans="1:16" ht="12.75">
      <c r="A870" s="61"/>
      <c r="B870" s="61"/>
      <c r="C870" s="61"/>
      <c r="D870" s="61"/>
      <c r="E870" s="61"/>
      <c r="F870" s="61"/>
      <c r="G870" s="61"/>
      <c r="H870" s="61"/>
      <c r="I870" s="61"/>
      <c r="J870" s="61"/>
      <c r="K870" s="61"/>
      <c r="L870" s="61"/>
      <c r="M870" s="61"/>
      <c r="N870" s="61"/>
      <c r="O870" s="61"/>
      <c r="P870" s="61"/>
    </row>
    <row r="871" spans="1:16" ht="12.75">
      <c r="A871" s="61"/>
      <c r="B871" s="61"/>
      <c r="C871" s="61"/>
      <c r="D871" s="61"/>
      <c r="E871" s="61"/>
      <c r="F871" s="61"/>
      <c r="G871" s="61"/>
      <c r="H871" s="61"/>
      <c r="I871" s="61"/>
      <c r="J871" s="61"/>
      <c r="K871" s="61"/>
      <c r="L871" s="61"/>
      <c r="M871" s="61"/>
      <c r="N871" s="61"/>
      <c r="O871" s="61"/>
      <c r="P871" s="61"/>
    </row>
    <row r="872" spans="1:16" ht="12.75">
      <c r="A872" s="61"/>
      <c r="B872" s="61"/>
      <c r="C872" s="61"/>
      <c r="D872" s="61"/>
      <c r="E872" s="61"/>
      <c r="F872" s="61"/>
      <c r="G872" s="61"/>
      <c r="H872" s="61"/>
      <c r="I872" s="61"/>
      <c r="J872" s="61"/>
      <c r="K872" s="61"/>
      <c r="L872" s="61"/>
      <c r="M872" s="61"/>
      <c r="N872" s="61"/>
      <c r="O872" s="61"/>
      <c r="P872" s="61"/>
    </row>
    <row r="873" spans="1:16" ht="12.75">
      <c r="A873" s="61"/>
      <c r="B873" s="61"/>
      <c r="C873" s="61"/>
      <c r="D873" s="61"/>
      <c r="E873" s="61"/>
      <c r="F873" s="61"/>
      <c r="G873" s="61"/>
      <c r="H873" s="61"/>
      <c r="I873" s="61"/>
      <c r="J873" s="61"/>
      <c r="K873" s="61"/>
      <c r="L873" s="61"/>
      <c r="M873" s="61"/>
      <c r="N873" s="61"/>
      <c r="O873" s="61"/>
      <c r="P873" s="61"/>
    </row>
    <row r="874" spans="1:16" ht="12.75">
      <c r="A874" s="61"/>
      <c r="B874" s="61"/>
      <c r="C874" s="61"/>
      <c r="D874" s="61"/>
      <c r="E874" s="61"/>
      <c r="F874" s="61"/>
      <c r="G874" s="61"/>
      <c r="H874" s="61"/>
      <c r="I874" s="61"/>
      <c r="J874" s="61"/>
      <c r="K874" s="61"/>
      <c r="L874" s="61"/>
      <c r="M874" s="61"/>
      <c r="N874" s="61"/>
      <c r="O874" s="61"/>
      <c r="P874" s="61"/>
    </row>
    <row r="875" spans="1:16" ht="12.75">
      <c r="A875" s="61"/>
      <c r="B875" s="61"/>
      <c r="C875" s="61"/>
      <c r="D875" s="61"/>
      <c r="E875" s="61"/>
      <c r="F875" s="61"/>
      <c r="G875" s="61"/>
      <c r="H875" s="61"/>
      <c r="I875" s="61"/>
      <c r="J875" s="61"/>
      <c r="K875" s="61"/>
      <c r="L875" s="61"/>
      <c r="M875" s="61"/>
      <c r="N875" s="61"/>
      <c r="O875" s="61"/>
      <c r="P875" s="61"/>
    </row>
    <row r="876" spans="1:16" ht="12.75">
      <c r="A876" s="61"/>
      <c r="B876" s="61"/>
      <c r="C876" s="61"/>
      <c r="D876" s="61"/>
      <c r="E876" s="61"/>
      <c r="F876" s="61"/>
      <c r="G876" s="61"/>
      <c r="H876" s="61"/>
      <c r="I876" s="61"/>
      <c r="J876" s="61"/>
      <c r="K876" s="61"/>
      <c r="L876" s="61"/>
      <c r="M876" s="61"/>
      <c r="N876" s="61"/>
      <c r="O876" s="61"/>
      <c r="P876" s="61"/>
    </row>
    <row r="877" spans="1:16" ht="12.75">
      <c r="A877" s="61"/>
      <c r="B877" s="61"/>
      <c r="C877" s="61"/>
      <c r="D877" s="61"/>
      <c r="E877" s="61"/>
      <c r="F877" s="61"/>
      <c r="G877" s="61"/>
      <c r="H877" s="61"/>
      <c r="I877" s="61"/>
      <c r="J877" s="61"/>
      <c r="K877" s="61"/>
      <c r="L877" s="61"/>
      <c r="M877" s="61"/>
      <c r="N877" s="61"/>
      <c r="O877" s="61"/>
      <c r="P877" s="61"/>
    </row>
    <row r="878" spans="1:16" ht="12.75">
      <c r="A878" s="61"/>
      <c r="B878" s="61"/>
      <c r="C878" s="61"/>
      <c r="D878" s="61"/>
      <c r="E878" s="61"/>
      <c r="F878" s="61"/>
      <c r="G878" s="61"/>
      <c r="H878" s="61"/>
      <c r="I878" s="61"/>
      <c r="J878" s="61"/>
      <c r="K878" s="61"/>
      <c r="L878" s="61"/>
      <c r="M878" s="61"/>
      <c r="N878" s="61"/>
      <c r="O878" s="61"/>
      <c r="P878" s="61"/>
    </row>
    <row r="879" spans="1:16" ht="12.75">
      <c r="A879" s="61"/>
      <c r="B879" s="61"/>
      <c r="C879" s="61"/>
      <c r="D879" s="61"/>
      <c r="E879" s="61"/>
      <c r="F879" s="61"/>
      <c r="G879" s="61"/>
      <c r="H879" s="61"/>
      <c r="I879" s="61"/>
      <c r="J879" s="61"/>
      <c r="K879" s="61"/>
      <c r="L879" s="61"/>
      <c r="M879" s="61"/>
      <c r="N879" s="61"/>
      <c r="O879" s="61"/>
      <c r="P879" s="61"/>
    </row>
    <row r="880" spans="1:16" ht="12.75">
      <c r="A880" s="61"/>
      <c r="B880" s="61"/>
      <c r="C880" s="61"/>
      <c r="D880" s="61"/>
      <c r="E880" s="61"/>
      <c r="F880" s="61"/>
      <c r="G880" s="61"/>
      <c r="H880" s="61"/>
      <c r="I880" s="61"/>
      <c r="J880" s="61"/>
      <c r="K880" s="61"/>
      <c r="L880" s="61"/>
      <c r="M880" s="61"/>
      <c r="N880" s="61"/>
      <c r="O880" s="61"/>
      <c r="P880" s="61"/>
    </row>
    <row r="881" spans="1:16" ht="12.75">
      <c r="A881" s="61"/>
      <c r="B881" s="61"/>
      <c r="C881" s="61"/>
      <c r="D881" s="61"/>
      <c r="E881" s="61"/>
      <c r="F881" s="61"/>
      <c r="G881" s="61"/>
      <c r="H881" s="61"/>
      <c r="I881" s="61"/>
      <c r="J881" s="61"/>
      <c r="K881" s="61"/>
      <c r="L881" s="61"/>
      <c r="M881" s="61"/>
      <c r="N881" s="61"/>
      <c r="O881" s="61"/>
      <c r="P881" s="61"/>
    </row>
    <row r="882" spans="1:16" ht="12.75">
      <c r="A882" s="61"/>
      <c r="B882" s="61"/>
      <c r="C882" s="61"/>
      <c r="D882" s="61"/>
      <c r="E882" s="61"/>
      <c r="F882" s="61"/>
      <c r="G882" s="61"/>
      <c r="H882" s="61"/>
      <c r="I882" s="61"/>
      <c r="J882" s="61"/>
      <c r="K882" s="61"/>
      <c r="L882" s="61"/>
      <c r="M882" s="61"/>
      <c r="N882" s="61"/>
      <c r="O882" s="61"/>
      <c r="P882" s="61"/>
    </row>
    <row r="883" spans="1:16" ht="12.75">
      <c r="A883" s="61"/>
      <c r="B883" s="61"/>
      <c r="C883" s="61"/>
      <c r="D883" s="61"/>
      <c r="E883" s="61"/>
      <c r="F883" s="61"/>
      <c r="G883" s="61"/>
      <c r="H883" s="61"/>
      <c r="I883" s="61"/>
      <c r="J883" s="61"/>
      <c r="K883" s="61"/>
      <c r="L883" s="61"/>
      <c r="M883" s="61"/>
      <c r="N883" s="61"/>
      <c r="O883" s="61"/>
      <c r="P883" s="61"/>
    </row>
    <row r="884" spans="1:16" ht="12.75">
      <c r="A884" s="61"/>
      <c r="B884" s="61"/>
      <c r="C884" s="61"/>
      <c r="D884" s="61"/>
      <c r="E884" s="61"/>
      <c r="F884" s="61"/>
      <c r="G884" s="61"/>
      <c r="H884" s="61"/>
      <c r="I884" s="61"/>
      <c r="J884" s="61"/>
      <c r="K884" s="61"/>
      <c r="L884" s="61"/>
      <c r="M884" s="61"/>
      <c r="N884" s="61"/>
      <c r="O884" s="61"/>
      <c r="P884" s="61"/>
    </row>
    <row r="885" spans="1:16" ht="12.75">
      <c r="A885" s="61"/>
      <c r="B885" s="61"/>
      <c r="C885" s="61"/>
      <c r="D885" s="61"/>
      <c r="E885" s="61"/>
      <c r="F885" s="61"/>
      <c r="G885" s="61"/>
      <c r="H885" s="61"/>
      <c r="I885" s="61"/>
      <c r="J885" s="61"/>
      <c r="K885" s="61"/>
      <c r="L885" s="61"/>
      <c r="M885" s="61"/>
      <c r="N885" s="61"/>
      <c r="O885" s="61"/>
      <c r="P885" s="61"/>
    </row>
    <row r="886" spans="1:16" ht="12.75">
      <c r="A886" s="61"/>
      <c r="B886" s="61"/>
      <c r="C886" s="61"/>
      <c r="D886" s="61"/>
      <c r="E886" s="61"/>
      <c r="F886" s="61"/>
      <c r="G886" s="61"/>
      <c r="H886" s="61"/>
      <c r="I886" s="61"/>
      <c r="J886" s="61"/>
      <c r="K886" s="61"/>
      <c r="L886" s="61"/>
      <c r="M886" s="61"/>
      <c r="N886" s="61"/>
      <c r="O886" s="61"/>
      <c r="P886" s="61"/>
    </row>
    <row r="887" spans="1:16" ht="12.75">
      <c r="A887" s="61"/>
      <c r="B887" s="61"/>
      <c r="C887" s="61"/>
      <c r="D887" s="61"/>
      <c r="E887" s="61"/>
      <c r="F887" s="61"/>
      <c r="G887" s="61"/>
      <c r="H887" s="61"/>
      <c r="I887" s="61"/>
      <c r="J887" s="61"/>
      <c r="K887" s="61"/>
      <c r="L887" s="61"/>
      <c r="M887" s="61"/>
      <c r="N887" s="61"/>
      <c r="O887" s="61"/>
      <c r="P887" s="61"/>
    </row>
    <row r="888" spans="1:16" ht="12.75">
      <c r="A888" s="61"/>
      <c r="B888" s="61"/>
      <c r="C888" s="61"/>
      <c r="D888" s="61"/>
      <c r="E888" s="61"/>
      <c r="F888" s="61"/>
      <c r="G888" s="61"/>
      <c r="H888" s="61"/>
      <c r="I888" s="61"/>
      <c r="J888" s="61"/>
      <c r="K888" s="61"/>
      <c r="L888" s="61"/>
      <c r="M888" s="61"/>
      <c r="N888" s="61"/>
      <c r="O888" s="61"/>
      <c r="P888" s="61"/>
    </row>
    <row r="889" spans="1:16" ht="12.75">
      <c r="A889" s="61"/>
      <c r="B889" s="61"/>
      <c r="C889" s="61"/>
      <c r="D889" s="61"/>
      <c r="E889" s="61"/>
      <c r="F889" s="61"/>
      <c r="G889" s="61"/>
      <c r="H889" s="61"/>
      <c r="I889" s="61"/>
      <c r="J889" s="61"/>
      <c r="K889" s="61"/>
      <c r="L889" s="61"/>
      <c r="M889" s="61"/>
      <c r="N889" s="61"/>
      <c r="O889" s="61"/>
      <c r="P889" s="61"/>
    </row>
    <row r="890" spans="1:16" ht="12.75">
      <c r="A890" s="61"/>
      <c r="B890" s="61"/>
      <c r="C890" s="61"/>
      <c r="D890" s="61"/>
      <c r="E890" s="61"/>
      <c r="F890" s="61"/>
      <c r="G890" s="61"/>
      <c r="H890" s="61"/>
      <c r="I890" s="61"/>
      <c r="J890" s="61"/>
      <c r="K890" s="61"/>
      <c r="L890" s="61"/>
      <c r="M890" s="61"/>
      <c r="N890" s="61"/>
      <c r="O890" s="61"/>
      <c r="P890" s="61"/>
    </row>
    <row r="891" spans="1:16" ht="12.75">
      <c r="A891" s="61"/>
      <c r="B891" s="61"/>
      <c r="C891" s="61"/>
      <c r="D891" s="61"/>
      <c r="E891" s="61"/>
      <c r="F891" s="61"/>
      <c r="G891" s="61"/>
      <c r="H891" s="61"/>
      <c r="I891" s="61"/>
      <c r="J891" s="61"/>
      <c r="K891" s="61"/>
      <c r="L891" s="61"/>
      <c r="M891" s="61"/>
      <c r="N891" s="61"/>
      <c r="O891" s="61"/>
      <c r="P891" s="61"/>
    </row>
    <row r="892" spans="1:16" ht="12.75">
      <c r="A892" s="61"/>
      <c r="B892" s="61"/>
      <c r="C892" s="61"/>
      <c r="D892" s="61"/>
      <c r="E892" s="61"/>
      <c r="F892" s="61"/>
      <c r="G892" s="61"/>
      <c r="H892" s="61"/>
      <c r="I892" s="61"/>
      <c r="J892" s="61"/>
      <c r="K892" s="61"/>
      <c r="L892" s="61"/>
      <c r="M892" s="61"/>
      <c r="N892" s="61"/>
      <c r="O892" s="61"/>
      <c r="P892" s="61"/>
    </row>
    <row r="893" spans="1:16" ht="12.75">
      <c r="A893" s="61"/>
      <c r="B893" s="61"/>
      <c r="C893" s="61"/>
      <c r="D893" s="61"/>
      <c r="E893" s="61"/>
      <c r="F893" s="61"/>
      <c r="G893" s="61"/>
      <c r="H893" s="61"/>
      <c r="I893" s="61"/>
      <c r="J893" s="61"/>
      <c r="K893" s="61"/>
      <c r="L893" s="61"/>
      <c r="M893" s="61"/>
      <c r="N893" s="61"/>
      <c r="O893" s="61"/>
      <c r="P893" s="61"/>
    </row>
    <row r="894" spans="1:16" ht="12.75">
      <c r="A894" s="61"/>
      <c r="B894" s="61"/>
      <c r="C894" s="61"/>
      <c r="D894" s="61"/>
      <c r="E894" s="61"/>
      <c r="F894" s="61"/>
      <c r="G894" s="61"/>
      <c r="H894" s="61"/>
      <c r="I894" s="61"/>
      <c r="J894" s="61"/>
      <c r="K894" s="61"/>
      <c r="L894" s="61"/>
      <c r="M894" s="61"/>
      <c r="N894" s="61"/>
      <c r="O894" s="61"/>
      <c r="P894" s="61"/>
    </row>
    <row r="895" spans="1:16" ht="12.75">
      <c r="A895" s="61"/>
      <c r="B895" s="61"/>
      <c r="C895" s="61"/>
      <c r="D895" s="61"/>
      <c r="E895" s="61"/>
      <c r="F895" s="61"/>
      <c r="G895" s="61"/>
      <c r="H895" s="61"/>
      <c r="I895" s="61"/>
      <c r="J895" s="61"/>
      <c r="K895" s="61"/>
      <c r="L895" s="61"/>
      <c r="M895" s="61"/>
      <c r="N895" s="61"/>
      <c r="O895" s="61"/>
      <c r="P895" s="61"/>
    </row>
    <row r="896" spans="1:16" ht="12.75">
      <c r="A896" s="61"/>
      <c r="B896" s="61"/>
      <c r="C896" s="61"/>
      <c r="D896" s="61"/>
      <c r="E896" s="61"/>
      <c r="F896" s="61"/>
      <c r="G896" s="61"/>
      <c r="H896" s="61"/>
      <c r="I896" s="61"/>
      <c r="J896" s="61"/>
      <c r="K896" s="61"/>
      <c r="L896" s="61"/>
      <c r="M896" s="61"/>
      <c r="N896" s="61"/>
      <c r="O896" s="61"/>
      <c r="P896" s="61"/>
    </row>
    <row r="897" spans="1:16" ht="12.75">
      <c r="A897" s="61"/>
      <c r="B897" s="61"/>
      <c r="C897" s="61"/>
      <c r="D897" s="61"/>
      <c r="E897" s="61"/>
      <c r="F897" s="61"/>
      <c r="G897" s="61"/>
      <c r="H897" s="61"/>
      <c r="I897" s="61"/>
      <c r="J897" s="61"/>
      <c r="K897" s="61"/>
      <c r="L897" s="61"/>
      <c r="M897" s="61"/>
      <c r="N897" s="61"/>
      <c r="O897" s="61"/>
      <c r="P897" s="61"/>
    </row>
    <row r="898" spans="1:16" ht="12.75">
      <c r="A898" s="61"/>
      <c r="B898" s="61"/>
      <c r="C898" s="61"/>
      <c r="D898" s="61"/>
      <c r="E898" s="61"/>
      <c r="F898" s="61"/>
      <c r="G898" s="61"/>
      <c r="H898" s="61"/>
      <c r="I898" s="61"/>
      <c r="J898" s="61"/>
      <c r="K898" s="61"/>
      <c r="L898" s="61"/>
      <c r="M898" s="61"/>
      <c r="N898" s="61"/>
      <c r="O898" s="61"/>
      <c r="P898" s="61"/>
    </row>
    <row r="899" spans="1:16" ht="12.75">
      <c r="A899" s="61"/>
      <c r="B899" s="61"/>
      <c r="C899" s="61"/>
      <c r="D899" s="61"/>
      <c r="E899" s="61"/>
      <c r="F899" s="61"/>
      <c r="G899" s="61"/>
      <c r="H899" s="61"/>
      <c r="I899" s="61"/>
      <c r="J899" s="61"/>
      <c r="K899" s="61"/>
      <c r="L899" s="61"/>
      <c r="M899" s="61"/>
      <c r="N899" s="61"/>
      <c r="O899" s="61"/>
      <c r="P899" s="61"/>
    </row>
    <row r="900" spans="1:16" ht="12.75">
      <c r="A900" s="61"/>
      <c r="B900" s="61"/>
      <c r="C900" s="61"/>
      <c r="D900" s="61"/>
      <c r="E900" s="61"/>
      <c r="F900" s="61"/>
      <c r="G900" s="61"/>
      <c r="H900" s="61"/>
      <c r="I900" s="61"/>
      <c r="J900" s="61"/>
      <c r="K900" s="61"/>
      <c r="L900" s="61"/>
      <c r="M900" s="61"/>
      <c r="N900" s="61"/>
      <c r="O900" s="61"/>
      <c r="P900" s="61"/>
    </row>
    <row r="901" spans="1:16" ht="12.75">
      <c r="A901" s="61"/>
      <c r="B901" s="61"/>
      <c r="C901" s="61"/>
      <c r="D901" s="61"/>
      <c r="E901" s="61"/>
      <c r="F901" s="61"/>
      <c r="G901" s="61"/>
      <c r="H901" s="61"/>
      <c r="I901" s="61"/>
      <c r="J901" s="61"/>
      <c r="K901" s="61"/>
      <c r="L901" s="61"/>
      <c r="M901" s="61"/>
      <c r="N901" s="61"/>
      <c r="O901" s="61"/>
      <c r="P901" s="61"/>
    </row>
    <row r="902" spans="1:16" ht="12.75">
      <c r="A902" s="61"/>
      <c r="B902" s="61"/>
      <c r="C902" s="61"/>
      <c r="D902" s="61"/>
      <c r="E902" s="61"/>
      <c r="F902" s="61"/>
      <c r="G902" s="61"/>
      <c r="H902" s="61"/>
      <c r="I902" s="61"/>
      <c r="J902" s="61"/>
      <c r="K902" s="61"/>
      <c r="L902" s="61"/>
      <c r="M902" s="61"/>
      <c r="N902" s="61"/>
      <c r="O902" s="61"/>
      <c r="P902" s="61"/>
    </row>
    <row r="903" spans="1:16" ht="12.75">
      <c r="A903" s="61"/>
      <c r="B903" s="61"/>
      <c r="C903" s="61"/>
      <c r="D903" s="61"/>
      <c r="E903" s="61"/>
      <c r="F903" s="61"/>
      <c r="G903" s="61"/>
      <c r="H903" s="61"/>
      <c r="I903" s="61"/>
      <c r="J903" s="61"/>
      <c r="K903" s="61"/>
      <c r="L903" s="61"/>
      <c r="M903" s="61"/>
      <c r="N903" s="61"/>
      <c r="O903" s="61"/>
      <c r="P903" s="61"/>
    </row>
    <row r="904" spans="1:16" ht="12.75">
      <c r="A904" s="61"/>
      <c r="B904" s="61"/>
      <c r="C904" s="61"/>
      <c r="D904" s="61"/>
      <c r="E904" s="61"/>
      <c r="F904" s="61"/>
      <c r="G904" s="61"/>
      <c r="H904" s="61"/>
      <c r="I904" s="61"/>
      <c r="J904" s="61"/>
      <c r="K904" s="61"/>
      <c r="L904" s="61"/>
      <c r="M904" s="61"/>
      <c r="N904" s="61"/>
      <c r="O904" s="61"/>
      <c r="P904" s="61"/>
    </row>
    <row r="905" spans="1:16" ht="12.75">
      <c r="A905" s="61"/>
      <c r="B905" s="61"/>
      <c r="C905" s="61"/>
      <c r="D905" s="61"/>
      <c r="E905" s="61"/>
      <c r="F905" s="61"/>
      <c r="G905" s="61"/>
      <c r="H905" s="61"/>
      <c r="I905" s="61"/>
      <c r="J905" s="61"/>
      <c r="K905" s="61"/>
      <c r="L905" s="61"/>
      <c r="M905" s="61"/>
      <c r="N905" s="61"/>
      <c r="O905" s="61"/>
      <c r="P905" s="61"/>
    </row>
    <row r="906" spans="1:16" ht="12.75">
      <c r="A906" s="61"/>
      <c r="B906" s="61"/>
      <c r="C906" s="61"/>
      <c r="D906" s="61"/>
      <c r="E906" s="61"/>
      <c r="F906" s="61"/>
      <c r="G906" s="61"/>
      <c r="H906" s="61"/>
      <c r="I906" s="61"/>
      <c r="J906" s="61"/>
      <c r="K906" s="61"/>
      <c r="L906" s="61"/>
      <c r="M906" s="61"/>
      <c r="N906" s="61"/>
      <c r="O906" s="61"/>
      <c r="P906" s="61"/>
    </row>
    <row r="907" spans="1:16" ht="12.75">
      <c r="A907" s="61"/>
      <c r="B907" s="61"/>
      <c r="C907" s="61"/>
      <c r="D907" s="61"/>
      <c r="E907" s="61"/>
      <c r="F907" s="61"/>
      <c r="G907" s="61"/>
      <c r="H907" s="61"/>
      <c r="I907" s="61"/>
      <c r="J907" s="61"/>
      <c r="K907" s="61"/>
      <c r="L907" s="61"/>
      <c r="M907" s="61"/>
      <c r="N907" s="61"/>
      <c r="O907" s="61"/>
      <c r="P907" s="61"/>
    </row>
    <row r="908" spans="1:16" ht="12.75">
      <c r="A908" s="61"/>
      <c r="B908" s="61"/>
      <c r="C908" s="61"/>
      <c r="D908" s="61"/>
      <c r="E908" s="61"/>
      <c r="F908" s="61"/>
      <c r="G908" s="61"/>
      <c r="H908" s="61"/>
      <c r="I908" s="61"/>
      <c r="J908" s="61"/>
      <c r="K908" s="61"/>
      <c r="L908" s="61"/>
      <c r="M908" s="61"/>
      <c r="N908" s="61"/>
      <c r="O908" s="61"/>
      <c r="P908" s="61"/>
    </row>
    <row r="909" spans="1:16" ht="12.75">
      <c r="A909" s="61"/>
      <c r="B909" s="61"/>
      <c r="C909" s="61"/>
      <c r="D909" s="61"/>
      <c r="E909" s="61"/>
      <c r="F909" s="61"/>
      <c r="G909" s="61"/>
      <c r="H909" s="61"/>
      <c r="I909" s="61"/>
      <c r="J909" s="61"/>
      <c r="K909" s="61"/>
      <c r="L909" s="61"/>
      <c r="M909" s="61"/>
      <c r="N909" s="61"/>
      <c r="O909" s="61"/>
      <c r="P909" s="61"/>
    </row>
    <row r="910" spans="1:16" ht="12.75">
      <c r="A910" s="61"/>
      <c r="B910" s="61"/>
      <c r="C910" s="61"/>
      <c r="D910" s="61"/>
      <c r="E910" s="61"/>
      <c r="F910" s="61"/>
      <c r="G910" s="61"/>
      <c r="H910" s="61"/>
      <c r="I910" s="61"/>
      <c r="J910" s="61"/>
      <c r="K910" s="61"/>
      <c r="L910" s="61"/>
      <c r="M910" s="61"/>
      <c r="N910" s="61"/>
      <c r="O910" s="61"/>
      <c r="P910" s="61"/>
    </row>
    <row r="911" spans="1:16" ht="12.75">
      <c r="A911" s="61"/>
      <c r="B911" s="61"/>
      <c r="C911" s="61"/>
      <c r="D911" s="61"/>
      <c r="E911" s="61"/>
      <c r="F911" s="61"/>
      <c r="G911" s="61"/>
      <c r="H911" s="61"/>
      <c r="I911" s="61"/>
      <c r="J911" s="61"/>
      <c r="K911" s="61"/>
      <c r="L911" s="61"/>
      <c r="M911" s="61"/>
      <c r="N911" s="61"/>
      <c r="O911" s="61"/>
      <c r="P911" s="61"/>
    </row>
    <row r="912" spans="1:16" ht="12.75">
      <c r="A912" s="61"/>
      <c r="B912" s="61"/>
      <c r="C912" s="61"/>
      <c r="D912" s="61"/>
      <c r="E912" s="61"/>
      <c r="F912" s="61"/>
      <c r="G912" s="61"/>
      <c r="H912" s="61"/>
      <c r="I912" s="61"/>
      <c r="J912" s="61"/>
      <c r="K912" s="61"/>
      <c r="L912" s="61"/>
      <c r="M912" s="61"/>
      <c r="N912" s="61"/>
      <c r="O912" s="61"/>
      <c r="P912" s="61"/>
    </row>
    <row r="913" spans="1:16" ht="12.75">
      <c r="A913" s="61"/>
      <c r="B913" s="61"/>
      <c r="C913" s="61"/>
      <c r="D913" s="61"/>
      <c r="E913" s="61"/>
      <c r="F913" s="61"/>
      <c r="G913" s="61"/>
      <c r="H913" s="61"/>
      <c r="I913" s="61"/>
      <c r="J913" s="61"/>
      <c r="K913" s="61"/>
      <c r="L913" s="61"/>
      <c r="M913" s="61"/>
      <c r="N913" s="61"/>
      <c r="O913" s="61"/>
      <c r="P913" s="61"/>
    </row>
    <row r="914" spans="1:16" ht="12.75">
      <c r="A914" s="61"/>
      <c r="B914" s="61"/>
      <c r="C914" s="61"/>
      <c r="D914" s="61"/>
      <c r="E914" s="61"/>
      <c r="F914" s="61"/>
      <c r="G914" s="61"/>
      <c r="H914" s="61"/>
      <c r="I914" s="61"/>
      <c r="J914" s="61"/>
      <c r="K914" s="61"/>
      <c r="L914" s="61"/>
      <c r="M914" s="61"/>
      <c r="N914" s="61"/>
      <c r="O914" s="61"/>
      <c r="P914" s="61"/>
    </row>
    <row r="915" spans="1:16" ht="12.75">
      <c r="A915" s="61"/>
      <c r="B915" s="61"/>
      <c r="C915" s="61"/>
      <c r="D915" s="61"/>
      <c r="E915" s="61"/>
      <c r="F915" s="61"/>
      <c r="G915" s="61"/>
      <c r="H915" s="61"/>
      <c r="I915" s="61"/>
      <c r="J915" s="61"/>
      <c r="K915" s="61"/>
      <c r="L915" s="61"/>
      <c r="M915" s="61"/>
      <c r="N915" s="61"/>
      <c r="O915" s="61"/>
      <c r="P915" s="61"/>
    </row>
    <row r="916" spans="1:16" ht="12.75">
      <c r="A916" s="61"/>
      <c r="B916" s="61"/>
      <c r="C916" s="61"/>
      <c r="D916" s="61"/>
      <c r="E916" s="61"/>
      <c r="F916" s="61"/>
      <c r="G916" s="61"/>
      <c r="H916" s="61"/>
      <c r="I916" s="61"/>
      <c r="J916" s="61"/>
      <c r="K916" s="61"/>
      <c r="L916" s="61"/>
      <c r="M916" s="61"/>
      <c r="N916" s="61"/>
      <c r="O916" s="61"/>
      <c r="P916" s="61"/>
    </row>
    <row r="917" spans="1:16" ht="12.75">
      <c r="A917" s="61"/>
      <c r="B917" s="61"/>
      <c r="C917" s="61"/>
      <c r="D917" s="61"/>
      <c r="E917" s="61"/>
      <c r="F917" s="61"/>
      <c r="G917" s="61"/>
      <c r="H917" s="61"/>
      <c r="I917" s="61"/>
      <c r="J917" s="61"/>
      <c r="K917" s="61"/>
      <c r="L917" s="61"/>
      <c r="M917" s="61"/>
      <c r="N917" s="61"/>
      <c r="O917" s="61"/>
      <c r="P917" s="61"/>
    </row>
    <row r="918" spans="1:16" ht="12.75">
      <c r="A918" s="61"/>
      <c r="B918" s="61"/>
      <c r="C918" s="61"/>
      <c r="D918" s="61"/>
      <c r="E918" s="61"/>
      <c r="F918" s="61"/>
      <c r="G918" s="61"/>
      <c r="H918" s="61"/>
      <c r="I918" s="61"/>
      <c r="J918" s="61"/>
      <c r="K918" s="61"/>
      <c r="L918" s="61"/>
      <c r="M918" s="61"/>
      <c r="N918" s="61"/>
      <c r="O918" s="61"/>
      <c r="P918" s="61"/>
    </row>
    <row r="919" spans="1:16" ht="12.75">
      <c r="A919" s="61"/>
      <c r="B919" s="61"/>
      <c r="C919" s="61"/>
      <c r="D919" s="61"/>
      <c r="E919" s="61"/>
      <c r="F919" s="61"/>
      <c r="G919" s="61"/>
      <c r="H919" s="61"/>
      <c r="I919" s="61"/>
      <c r="J919" s="61"/>
      <c r="K919" s="61"/>
      <c r="L919" s="61"/>
      <c r="M919" s="61"/>
      <c r="N919" s="61"/>
      <c r="O919" s="61"/>
      <c r="P919" s="61"/>
    </row>
    <row r="920" spans="1:16" ht="12.75">
      <c r="A920" s="61"/>
      <c r="B920" s="61"/>
      <c r="C920" s="61"/>
      <c r="D920" s="61"/>
      <c r="E920" s="61"/>
      <c r="F920" s="61"/>
      <c r="G920" s="61"/>
      <c r="H920" s="61"/>
      <c r="I920" s="61"/>
      <c r="J920" s="61"/>
      <c r="K920" s="61"/>
      <c r="L920" s="61"/>
      <c r="M920" s="61"/>
      <c r="N920" s="61"/>
      <c r="O920" s="61"/>
      <c r="P920" s="61"/>
    </row>
    <row r="921" spans="1:16" ht="12.75">
      <c r="A921" s="61"/>
      <c r="B921" s="61"/>
      <c r="C921" s="61"/>
      <c r="D921" s="61"/>
      <c r="E921" s="61"/>
      <c r="F921" s="61"/>
      <c r="G921" s="61"/>
      <c r="H921" s="61"/>
      <c r="I921" s="61"/>
      <c r="J921" s="61"/>
      <c r="K921" s="61"/>
      <c r="L921" s="61"/>
      <c r="M921" s="61"/>
      <c r="N921" s="61"/>
      <c r="O921" s="61"/>
      <c r="P921" s="61"/>
    </row>
    <row r="922" spans="1:16" ht="12.75">
      <c r="A922" s="61"/>
      <c r="B922" s="61"/>
      <c r="C922" s="61"/>
      <c r="D922" s="61"/>
      <c r="E922" s="61"/>
      <c r="F922" s="61"/>
      <c r="G922" s="61"/>
      <c r="H922" s="61"/>
      <c r="I922" s="61"/>
      <c r="J922" s="61"/>
      <c r="K922" s="61"/>
      <c r="L922" s="61"/>
      <c r="M922" s="61"/>
      <c r="N922" s="61"/>
      <c r="O922" s="61"/>
      <c r="P922" s="61"/>
    </row>
    <row r="923" spans="1:16" ht="12.75">
      <c r="A923" s="61"/>
      <c r="B923" s="61"/>
      <c r="C923" s="61"/>
      <c r="D923" s="61"/>
      <c r="E923" s="61"/>
      <c r="F923" s="61"/>
      <c r="G923" s="61"/>
      <c r="H923" s="61"/>
      <c r="I923" s="61"/>
      <c r="J923" s="61"/>
      <c r="K923" s="61"/>
      <c r="L923" s="61"/>
      <c r="M923" s="61"/>
      <c r="N923" s="61"/>
      <c r="O923" s="61"/>
      <c r="P923" s="61"/>
    </row>
    <row r="924" spans="1:16" ht="12.75">
      <c r="A924" s="61"/>
      <c r="B924" s="61"/>
      <c r="C924" s="61"/>
      <c r="D924" s="61"/>
      <c r="E924" s="61"/>
      <c r="F924" s="61"/>
      <c r="G924" s="61"/>
      <c r="H924" s="61"/>
      <c r="I924" s="61"/>
      <c r="J924" s="61"/>
      <c r="K924" s="61"/>
      <c r="L924" s="61"/>
      <c r="M924" s="61"/>
      <c r="N924" s="61"/>
      <c r="O924" s="61"/>
      <c r="P924" s="61"/>
    </row>
    <row r="925" spans="1:16" ht="12.75">
      <c r="A925" s="61"/>
      <c r="B925" s="61"/>
      <c r="C925" s="61"/>
      <c r="D925" s="61"/>
      <c r="E925" s="61"/>
      <c r="F925" s="61"/>
      <c r="G925" s="61"/>
      <c r="H925" s="61"/>
      <c r="I925" s="61"/>
      <c r="J925" s="61"/>
      <c r="K925" s="61"/>
      <c r="L925" s="61"/>
      <c r="M925" s="61"/>
      <c r="N925" s="61"/>
      <c r="O925" s="61"/>
      <c r="P925" s="61"/>
    </row>
    <row r="926" spans="1:16" ht="12.75">
      <c r="A926" s="61"/>
      <c r="B926" s="61"/>
      <c r="C926" s="61"/>
      <c r="D926" s="61"/>
      <c r="E926" s="61"/>
      <c r="F926" s="61"/>
      <c r="G926" s="61"/>
      <c r="H926" s="61"/>
      <c r="I926" s="61"/>
      <c r="J926" s="61"/>
      <c r="K926" s="61"/>
      <c r="L926" s="61"/>
      <c r="M926" s="61"/>
      <c r="N926" s="61"/>
      <c r="O926" s="61"/>
      <c r="P926" s="61"/>
    </row>
    <row r="927" spans="1:16" ht="12.75">
      <c r="A927" s="61"/>
      <c r="B927" s="61"/>
      <c r="C927" s="61"/>
      <c r="D927" s="61"/>
      <c r="E927" s="61"/>
      <c r="F927" s="61"/>
      <c r="G927" s="61"/>
      <c r="H927" s="61"/>
      <c r="I927" s="61"/>
      <c r="J927" s="61"/>
      <c r="K927" s="61"/>
      <c r="L927" s="61"/>
      <c r="M927" s="61"/>
      <c r="N927" s="61"/>
      <c r="O927" s="61"/>
      <c r="P927" s="61"/>
    </row>
    <row r="928" spans="1:16" ht="12.75">
      <c r="A928" s="61"/>
      <c r="B928" s="61"/>
      <c r="C928" s="61"/>
      <c r="D928" s="61"/>
      <c r="E928" s="61"/>
      <c r="F928" s="61"/>
      <c r="G928" s="61"/>
      <c r="H928" s="61"/>
      <c r="I928" s="61"/>
      <c r="J928" s="61"/>
      <c r="K928" s="61"/>
      <c r="L928" s="61"/>
      <c r="M928" s="61"/>
      <c r="N928" s="61"/>
      <c r="O928" s="61"/>
      <c r="P928" s="61"/>
    </row>
    <row r="929" spans="1:16" ht="12.75">
      <c r="A929" s="61"/>
      <c r="B929" s="61"/>
      <c r="C929" s="61"/>
      <c r="D929" s="61"/>
      <c r="E929" s="61"/>
      <c r="F929" s="61"/>
      <c r="G929" s="61"/>
      <c r="H929" s="61"/>
      <c r="I929" s="61"/>
      <c r="J929" s="61"/>
      <c r="K929" s="61"/>
      <c r="L929" s="61"/>
      <c r="M929" s="61"/>
      <c r="N929" s="61"/>
      <c r="O929" s="61"/>
      <c r="P929" s="61"/>
    </row>
    <row r="930" spans="1:16" ht="12.75">
      <c r="A930" s="61"/>
      <c r="B930" s="61"/>
      <c r="C930" s="61"/>
      <c r="D930" s="61"/>
      <c r="E930" s="61"/>
      <c r="F930" s="61"/>
      <c r="G930" s="61"/>
      <c r="H930" s="61"/>
      <c r="I930" s="61"/>
      <c r="J930" s="61"/>
      <c r="K930" s="61"/>
      <c r="L930" s="61"/>
      <c r="M930" s="61"/>
      <c r="N930" s="61"/>
      <c r="O930" s="61"/>
      <c r="P930" s="61"/>
    </row>
    <row r="931" spans="1:16" ht="12.75">
      <c r="A931" s="61"/>
      <c r="B931" s="61"/>
      <c r="C931" s="61"/>
      <c r="D931" s="61"/>
      <c r="E931" s="61"/>
      <c r="F931" s="61"/>
      <c r="G931" s="61"/>
      <c r="H931" s="61"/>
      <c r="I931" s="61"/>
      <c r="J931" s="61"/>
      <c r="K931" s="61"/>
      <c r="L931" s="61"/>
      <c r="M931" s="61"/>
      <c r="N931" s="61"/>
      <c r="O931" s="61"/>
      <c r="P931" s="61"/>
    </row>
    <row r="932" spans="1:16" ht="12.75">
      <c r="A932" s="61"/>
      <c r="B932" s="61"/>
      <c r="C932" s="61"/>
      <c r="D932" s="61"/>
      <c r="E932" s="61"/>
      <c r="F932" s="61"/>
      <c r="G932" s="61"/>
      <c r="H932" s="61"/>
      <c r="I932" s="61"/>
      <c r="J932" s="61"/>
      <c r="K932" s="61"/>
      <c r="L932" s="61"/>
      <c r="M932" s="61"/>
      <c r="N932" s="61"/>
      <c r="O932" s="61"/>
      <c r="P932" s="61"/>
    </row>
    <row r="933" spans="1:16" ht="12.75">
      <c r="A933" s="61"/>
      <c r="B933" s="61"/>
      <c r="C933" s="61"/>
      <c r="D933" s="61"/>
      <c r="E933" s="61"/>
      <c r="F933" s="61"/>
      <c r="G933" s="61"/>
      <c r="H933" s="61"/>
      <c r="I933" s="61"/>
      <c r="J933" s="61"/>
      <c r="K933" s="61"/>
      <c r="L933" s="61"/>
      <c r="M933" s="61"/>
      <c r="N933" s="61"/>
      <c r="O933" s="61"/>
      <c r="P933" s="61"/>
    </row>
    <row r="934" spans="1:16" ht="12.75">
      <c r="A934" s="61"/>
      <c r="B934" s="61"/>
      <c r="C934" s="61"/>
      <c r="D934" s="61"/>
      <c r="E934" s="61"/>
      <c r="F934" s="61"/>
      <c r="G934" s="61"/>
      <c r="H934" s="61"/>
      <c r="I934" s="61"/>
      <c r="J934" s="61"/>
      <c r="K934" s="61"/>
      <c r="L934" s="61"/>
      <c r="M934" s="61"/>
      <c r="N934" s="61"/>
      <c r="O934" s="61"/>
      <c r="P934" s="61"/>
    </row>
    <row r="935" spans="1:16" ht="12.75">
      <c r="A935" s="61"/>
      <c r="B935" s="61"/>
      <c r="C935" s="61"/>
      <c r="D935" s="61"/>
      <c r="E935" s="61"/>
      <c r="F935" s="61"/>
      <c r="G935" s="61"/>
      <c r="H935" s="61"/>
      <c r="I935" s="61"/>
      <c r="J935" s="61"/>
      <c r="K935" s="61"/>
      <c r="L935" s="61"/>
      <c r="M935" s="61"/>
      <c r="N935" s="61"/>
      <c r="O935" s="61"/>
      <c r="P935" s="61"/>
    </row>
    <row r="936" spans="1:16" ht="12.75">
      <c r="A936" s="61"/>
      <c r="B936" s="61"/>
      <c r="C936" s="61"/>
      <c r="D936" s="61"/>
      <c r="E936" s="61"/>
      <c r="F936" s="61"/>
      <c r="G936" s="61"/>
      <c r="H936" s="61"/>
      <c r="I936" s="61"/>
      <c r="J936" s="61"/>
      <c r="K936" s="61"/>
      <c r="L936" s="61"/>
      <c r="M936" s="61"/>
      <c r="N936" s="61"/>
      <c r="O936" s="61"/>
      <c r="P936" s="61"/>
    </row>
    <row r="937" spans="1:16" ht="12.75">
      <c r="A937" s="61"/>
      <c r="B937" s="61"/>
      <c r="C937" s="61"/>
      <c r="D937" s="61"/>
      <c r="E937" s="61"/>
      <c r="F937" s="61"/>
      <c r="G937" s="61"/>
      <c r="H937" s="61"/>
      <c r="I937" s="61"/>
      <c r="J937" s="61"/>
      <c r="K937" s="61"/>
      <c r="L937" s="61"/>
      <c r="M937" s="61"/>
      <c r="N937" s="61"/>
      <c r="O937" s="61"/>
      <c r="P937" s="61"/>
    </row>
    <row r="938" spans="1:16" ht="12.75">
      <c r="A938" s="61"/>
      <c r="B938" s="61"/>
      <c r="C938" s="61"/>
      <c r="D938" s="61"/>
      <c r="E938" s="61"/>
      <c r="F938" s="61"/>
      <c r="G938" s="61"/>
      <c r="H938" s="61"/>
      <c r="I938" s="61"/>
      <c r="J938" s="61"/>
      <c r="K938" s="61"/>
      <c r="L938" s="61"/>
      <c r="M938" s="61"/>
      <c r="N938" s="61"/>
      <c r="O938" s="61"/>
      <c r="P938" s="61"/>
    </row>
    <row r="939" spans="1:16" ht="12.75">
      <c r="A939" s="61"/>
      <c r="B939" s="61"/>
      <c r="C939" s="61"/>
      <c r="D939" s="61"/>
      <c r="E939" s="61"/>
      <c r="F939" s="61"/>
      <c r="G939" s="61"/>
      <c r="H939" s="61"/>
      <c r="I939" s="61"/>
      <c r="J939" s="61"/>
      <c r="K939" s="61"/>
      <c r="L939" s="61"/>
      <c r="M939" s="61"/>
      <c r="N939" s="61"/>
      <c r="O939" s="61"/>
      <c r="P939" s="61"/>
    </row>
    <row r="940" spans="1:16" ht="12.75">
      <c r="A940" s="61"/>
      <c r="B940" s="61"/>
      <c r="C940" s="61"/>
      <c r="D940" s="61"/>
      <c r="E940" s="61"/>
      <c r="F940" s="61"/>
      <c r="G940" s="61"/>
      <c r="H940" s="61"/>
      <c r="I940" s="61"/>
      <c r="J940" s="61"/>
      <c r="K940" s="61"/>
      <c r="L940" s="61"/>
      <c r="M940" s="61"/>
      <c r="N940" s="61"/>
      <c r="O940" s="61"/>
      <c r="P940" s="61"/>
    </row>
    <row r="941" spans="1:16" ht="12.75">
      <c r="A941" s="61"/>
      <c r="B941" s="61"/>
      <c r="C941" s="61"/>
      <c r="D941" s="61"/>
      <c r="E941" s="61"/>
      <c r="F941" s="61"/>
      <c r="G941" s="61"/>
      <c r="H941" s="61"/>
      <c r="I941" s="61"/>
      <c r="J941" s="61"/>
      <c r="K941" s="61"/>
      <c r="L941" s="61"/>
      <c r="M941" s="61"/>
      <c r="N941" s="61"/>
      <c r="O941" s="61"/>
      <c r="P941" s="61"/>
    </row>
    <row r="942" spans="1:16" ht="12.75">
      <c r="A942" s="61"/>
      <c r="B942" s="61"/>
      <c r="C942" s="61"/>
      <c r="D942" s="61"/>
      <c r="E942" s="61"/>
      <c r="F942" s="61"/>
      <c r="G942" s="61"/>
      <c r="H942" s="61"/>
      <c r="I942" s="61"/>
      <c r="J942" s="61"/>
      <c r="K942" s="61"/>
      <c r="L942" s="61"/>
      <c r="M942" s="61"/>
      <c r="N942" s="61"/>
      <c r="O942" s="61"/>
      <c r="P942" s="61"/>
    </row>
    <row r="943" spans="1:16" ht="12.75">
      <c r="A943" s="61"/>
      <c r="B943" s="61"/>
      <c r="C943" s="61"/>
      <c r="D943" s="61"/>
      <c r="E943" s="61"/>
      <c r="F943" s="61"/>
      <c r="G943" s="61"/>
      <c r="H943" s="61"/>
      <c r="I943" s="61"/>
      <c r="J943" s="61"/>
      <c r="K943" s="61"/>
      <c r="L943" s="61"/>
      <c r="M943" s="61"/>
      <c r="N943" s="61"/>
      <c r="O943" s="61"/>
      <c r="P943" s="61"/>
    </row>
    <row r="944" spans="1:16" ht="12.75">
      <c r="A944" s="61"/>
      <c r="B944" s="61"/>
      <c r="C944" s="61"/>
      <c r="D944" s="61"/>
      <c r="E944" s="61"/>
      <c r="F944" s="61"/>
      <c r="G944" s="61"/>
      <c r="H944" s="61"/>
      <c r="I944" s="61"/>
      <c r="J944" s="61"/>
      <c r="K944" s="61"/>
      <c r="L944" s="61"/>
      <c r="M944" s="61"/>
      <c r="N944" s="61"/>
      <c r="O944" s="61"/>
      <c r="P944" s="61"/>
    </row>
    <row r="945" spans="1:16" ht="12.75">
      <c r="A945" s="61"/>
      <c r="B945" s="61"/>
      <c r="C945" s="61"/>
      <c r="D945" s="61"/>
      <c r="E945" s="61"/>
      <c r="F945" s="61"/>
      <c r="G945" s="61"/>
      <c r="H945" s="61"/>
      <c r="I945" s="61"/>
      <c r="J945" s="61"/>
      <c r="K945" s="61"/>
      <c r="L945" s="61"/>
      <c r="M945" s="61"/>
      <c r="N945" s="61"/>
      <c r="O945" s="61"/>
      <c r="P945" s="61"/>
    </row>
    <row r="946" spans="1:16" ht="12.75">
      <c r="A946" s="61"/>
      <c r="B946" s="61"/>
      <c r="C946" s="61"/>
      <c r="D946" s="61"/>
      <c r="E946" s="61"/>
      <c r="F946" s="61"/>
      <c r="G946" s="61"/>
      <c r="H946" s="61"/>
      <c r="I946" s="61"/>
      <c r="J946" s="61"/>
      <c r="K946" s="61"/>
      <c r="L946" s="61"/>
      <c r="M946" s="61"/>
      <c r="N946" s="61"/>
      <c r="O946" s="61"/>
      <c r="P946" s="61"/>
    </row>
    <row r="947" spans="1:16" ht="12.75">
      <c r="A947" s="61"/>
      <c r="B947" s="61"/>
      <c r="C947" s="61"/>
      <c r="D947" s="61"/>
      <c r="E947" s="61"/>
      <c r="F947" s="61"/>
      <c r="G947" s="61"/>
      <c r="H947" s="61"/>
      <c r="I947" s="61"/>
      <c r="J947" s="61"/>
      <c r="K947" s="61"/>
      <c r="L947" s="61"/>
      <c r="M947" s="61"/>
      <c r="N947" s="61"/>
      <c r="O947" s="61"/>
      <c r="P947" s="61"/>
    </row>
    <row r="948" spans="1:16" ht="12.75">
      <c r="A948" s="61"/>
      <c r="B948" s="61"/>
      <c r="C948" s="61"/>
      <c r="D948" s="61"/>
      <c r="E948" s="61"/>
      <c r="F948" s="61"/>
      <c r="G948" s="61"/>
      <c r="H948" s="61"/>
      <c r="I948" s="61"/>
      <c r="J948" s="61"/>
      <c r="K948" s="61"/>
      <c r="L948" s="61"/>
      <c r="M948" s="61"/>
      <c r="N948" s="61"/>
      <c r="O948" s="61"/>
      <c r="P948" s="61"/>
    </row>
    <row r="949" spans="1:16" ht="12.75">
      <c r="A949" s="61"/>
      <c r="B949" s="61"/>
      <c r="C949" s="61"/>
      <c r="D949" s="61"/>
      <c r="E949" s="61"/>
      <c r="F949" s="61"/>
      <c r="G949" s="61"/>
      <c r="H949" s="61"/>
      <c r="I949" s="61"/>
      <c r="J949" s="61"/>
      <c r="K949" s="61"/>
      <c r="L949" s="61"/>
      <c r="M949" s="61"/>
      <c r="N949" s="61"/>
      <c r="O949" s="61"/>
      <c r="P949" s="61"/>
    </row>
    <row r="950" spans="1:16" ht="12.75">
      <c r="A950" s="61"/>
      <c r="B950" s="61"/>
      <c r="C950" s="61"/>
      <c r="D950" s="61"/>
      <c r="E950" s="61"/>
      <c r="F950" s="61"/>
      <c r="G950" s="61"/>
      <c r="H950" s="61"/>
      <c r="I950" s="61"/>
      <c r="J950" s="61"/>
      <c r="K950" s="61"/>
      <c r="L950" s="61"/>
      <c r="M950" s="61"/>
      <c r="N950" s="61"/>
      <c r="O950" s="61"/>
      <c r="P950" s="61"/>
    </row>
    <row r="951" spans="1:16" ht="12.75">
      <c r="A951" s="61"/>
      <c r="B951" s="61"/>
      <c r="C951" s="61"/>
      <c r="D951" s="61"/>
      <c r="E951" s="61"/>
      <c r="F951" s="61"/>
      <c r="G951" s="61"/>
      <c r="H951" s="61"/>
      <c r="I951" s="61"/>
      <c r="J951" s="61"/>
      <c r="K951" s="61"/>
      <c r="L951" s="61"/>
      <c r="M951" s="61"/>
      <c r="N951" s="61"/>
      <c r="O951" s="61"/>
      <c r="P951" s="61"/>
    </row>
    <row r="952" spans="1:16" ht="12.75">
      <c r="A952" s="61"/>
      <c r="B952" s="61"/>
      <c r="C952" s="61"/>
      <c r="D952" s="61"/>
      <c r="E952" s="61"/>
      <c r="F952" s="61"/>
      <c r="G952" s="61"/>
      <c r="H952" s="61"/>
      <c r="I952" s="61"/>
      <c r="J952" s="61"/>
      <c r="K952" s="61"/>
      <c r="L952" s="61"/>
      <c r="M952" s="61"/>
      <c r="N952" s="61"/>
      <c r="O952" s="61"/>
      <c r="P952" s="61"/>
    </row>
    <row r="953" spans="1:16" ht="12.75">
      <c r="A953" s="61"/>
      <c r="B953" s="61"/>
      <c r="C953" s="61"/>
      <c r="D953" s="61"/>
      <c r="E953" s="61"/>
      <c r="F953" s="61"/>
      <c r="G953" s="61"/>
      <c r="H953" s="61"/>
      <c r="I953" s="61"/>
      <c r="J953" s="61"/>
      <c r="K953" s="61"/>
      <c r="L953" s="61"/>
      <c r="M953" s="61"/>
      <c r="N953" s="61"/>
      <c r="O953" s="61"/>
      <c r="P953" s="61"/>
    </row>
    <row r="954" spans="1:16" ht="12.75">
      <c r="A954" s="61"/>
      <c r="B954" s="61"/>
      <c r="C954" s="61"/>
      <c r="D954" s="61"/>
      <c r="E954" s="61"/>
      <c r="F954" s="61"/>
      <c r="G954" s="61"/>
      <c r="H954" s="61"/>
      <c r="I954" s="61"/>
      <c r="J954" s="61"/>
      <c r="K954" s="61"/>
      <c r="L954" s="61"/>
      <c r="M954" s="61"/>
      <c r="N954" s="61"/>
      <c r="O954" s="61"/>
      <c r="P954" s="61"/>
    </row>
    <row r="955" spans="1:16" ht="12.75">
      <c r="A955" s="61"/>
      <c r="B955" s="61"/>
      <c r="C955" s="61"/>
      <c r="D955" s="61"/>
      <c r="E955" s="61"/>
      <c r="F955" s="61"/>
      <c r="G955" s="61"/>
      <c r="H955" s="61"/>
      <c r="I955" s="61"/>
      <c r="J955" s="61"/>
      <c r="K955" s="61"/>
      <c r="L955" s="61"/>
      <c r="M955" s="61"/>
      <c r="N955" s="61"/>
      <c r="O955" s="61"/>
      <c r="P955" s="61"/>
    </row>
    <row r="956" spans="1:16" ht="12.75">
      <c r="A956" s="61"/>
      <c r="B956" s="61"/>
      <c r="C956" s="61"/>
      <c r="D956" s="61"/>
      <c r="E956" s="61"/>
      <c r="F956" s="61"/>
      <c r="G956" s="61"/>
      <c r="H956" s="61"/>
      <c r="I956" s="61"/>
      <c r="J956" s="61"/>
      <c r="K956" s="61"/>
      <c r="L956" s="61"/>
      <c r="M956" s="61"/>
      <c r="N956" s="61"/>
      <c r="O956" s="61"/>
      <c r="P956" s="61"/>
    </row>
    <row r="957" spans="1:16" ht="12.75">
      <c r="A957" s="61"/>
      <c r="B957" s="61"/>
      <c r="C957" s="61"/>
      <c r="D957" s="61"/>
      <c r="E957" s="61"/>
      <c r="F957" s="61"/>
      <c r="G957" s="61"/>
      <c r="H957" s="61"/>
      <c r="I957" s="61"/>
      <c r="J957" s="61"/>
      <c r="K957" s="61"/>
      <c r="L957" s="61"/>
      <c r="M957" s="61"/>
      <c r="N957" s="61"/>
      <c r="O957" s="61"/>
      <c r="P957" s="61"/>
    </row>
    <row r="958" spans="1:16" ht="12.75">
      <c r="A958" s="61"/>
      <c r="B958" s="61"/>
      <c r="C958" s="61"/>
      <c r="D958" s="61"/>
      <c r="E958" s="61"/>
      <c r="F958" s="61"/>
      <c r="G958" s="61"/>
      <c r="H958" s="61"/>
      <c r="I958" s="61"/>
      <c r="J958" s="61"/>
      <c r="K958" s="61"/>
      <c r="L958" s="61"/>
      <c r="M958" s="61"/>
      <c r="N958" s="61"/>
      <c r="O958" s="61"/>
      <c r="P958" s="61"/>
    </row>
    <row r="959" spans="1:16" ht="12.75">
      <c r="A959" s="61"/>
      <c r="B959" s="61"/>
      <c r="C959" s="61"/>
      <c r="D959" s="61"/>
      <c r="E959" s="61"/>
      <c r="F959" s="61"/>
      <c r="G959" s="61"/>
      <c r="H959" s="61"/>
      <c r="I959" s="61"/>
      <c r="J959" s="61"/>
      <c r="K959" s="61"/>
      <c r="L959" s="61"/>
      <c r="M959" s="61"/>
      <c r="N959" s="61"/>
      <c r="O959" s="61"/>
      <c r="P959" s="61"/>
    </row>
    <row r="960" spans="1:16" ht="12.75">
      <c r="A960" s="61"/>
      <c r="B960" s="61"/>
      <c r="C960" s="61"/>
      <c r="D960" s="61"/>
      <c r="E960" s="61"/>
      <c r="F960" s="61"/>
      <c r="G960" s="61"/>
      <c r="H960" s="61"/>
      <c r="I960" s="61"/>
      <c r="J960" s="61"/>
      <c r="K960" s="61"/>
      <c r="L960" s="61"/>
      <c r="M960" s="61"/>
      <c r="N960" s="61"/>
      <c r="O960" s="61"/>
      <c r="P960" s="61"/>
    </row>
    <row r="961" spans="1:16" ht="12.75">
      <c r="A961" s="61"/>
      <c r="B961" s="61"/>
      <c r="C961" s="61"/>
      <c r="D961" s="61"/>
      <c r="E961" s="61"/>
      <c r="F961" s="61"/>
      <c r="G961" s="61"/>
      <c r="H961" s="61"/>
      <c r="I961" s="61"/>
      <c r="J961" s="61"/>
      <c r="K961" s="61"/>
      <c r="L961" s="61"/>
      <c r="M961" s="61"/>
      <c r="N961" s="61"/>
      <c r="O961" s="61"/>
      <c r="P961" s="61"/>
    </row>
    <row r="962" spans="1:16" ht="12.75">
      <c r="A962" s="61"/>
      <c r="B962" s="61"/>
      <c r="C962" s="61"/>
      <c r="D962" s="61"/>
      <c r="E962" s="61"/>
      <c r="F962" s="61"/>
      <c r="G962" s="61"/>
      <c r="H962" s="61"/>
      <c r="I962" s="61"/>
      <c r="J962" s="61"/>
      <c r="K962" s="61"/>
      <c r="L962" s="61"/>
      <c r="M962" s="61"/>
      <c r="N962" s="61"/>
      <c r="O962" s="61"/>
      <c r="P962" s="61"/>
    </row>
    <row r="963" spans="1:16" ht="12.75">
      <c r="A963" s="61"/>
      <c r="B963" s="61"/>
      <c r="C963" s="61"/>
      <c r="D963" s="61"/>
      <c r="E963" s="61"/>
      <c r="F963" s="61"/>
      <c r="G963" s="61"/>
      <c r="H963" s="61"/>
      <c r="I963" s="61"/>
      <c r="J963" s="61"/>
      <c r="K963" s="61"/>
      <c r="L963" s="61"/>
      <c r="M963" s="61"/>
      <c r="N963" s="61"/>
      <c r="O963" s="61"/>
      <c r="P963" s="61"/>
    </row>
    <row r="964" spans="1:16" ht="12.75">
      <c r="A964" s="61"/>
      <c r="B964" s="61"/>
      <c r="C964" s="61"/>
      <c r="D964" s="61"/>
      <c r="E964" s="61"/>
      <c r="F964" s="61"/>
      <c r="G964" s="61"/>
      <c r="H964" s="61"/>
      <c r="I964" s="61"/>
      <c r="J964" s="61"/>
      <c r="K964" s="61"/>
      <c r="L964" s="61"/>
      <c r="M964" s="61"/>
      <c r="N964" s="61"/>
      <c r="O964" s="61"/>
      <c r="P964" s="61"/>
    </row>
    <row r="965" spans="1:16" ht="12.75">
      <c r="A965" s="61"/>
      <c r="B965" s="61"/>
      <c r="C965" s="61"/>
      <c r="D965" s="61"/>
      <c r="E965" s="61"/>
      <c r="F965" s="61"/>
      <c r="G965" s="61"/>
      <c r="H965" s="61"/>
      <c r="I965" s="61"/>
      <c r="J965" s="61"/>
      <c r="K965" s="61"/>
      <c r="L965" s="61"/>
      <c r="M965" s="61"/>
      <c r="N965" s="61"/>
      <c r="O965" s="61"/>
      <c r="P965" s="61"/>
    </row>
    <row r="966" spans="1:16" ht="12.75">
      <c r="A966" s="61"/>
      <c r="B966" s="61"/>
      <c r="C966" s="61"/>
      <c r="D966" s="61"/>
      <c r="E966" s="61"/>
      <c r="F966" s="61"/>
      <c r="G966" s="61"/>
      <c r="H966" s="61"/>
      <c r="I966" s="61"/>
      <c r="J966" s="61"/>
      <c r="K966" s="61"/>
      <c r="L966" s="61"/>
      <c r="M966" s="61"/>
      <c r="N966" s="61"/>
      <c r="O966" s="61"/>
      <c r="P966" s="61"/>
    </row>
    <row r="967" spans="1:16" ht="12.75">
      <c r="A967" s="61"/>
      <c r="B967" s="61"/>
      <c r="C967" s="61"/>
      <c r="D967" s="61"/>
      <c r="E967" s="61"/>
      <c r="F967" s="61"/>
      <c r="G967" s="61"/>
      <c r="H967" s="61"/>
      <c r="I967" s="61"/>
      <c r="J967" s="61"/>
      <c r="K967" s="61"/>
      <c r="L967" s="61"/>
      <c r="M967" s="61"/>
      <c r="N967" s="61"/>
      <c r="O967" s="61"/>
      <c r="P967" s="61"/>
    </row>
    <row r="968" spans="1:16" ht="12.75">
      <c r="A968" s="61"/>
      <c r="B968" s="61"/>
      <c r="C968" s="61"/>
      <c r="D968" s="61"/>
      <c r="E968" s="61"/>
      <c r="F968" s="61"/>
      <c r="G968" s="61"/>
      <c r="H968" s="61"/>
      <c r="I968" s="61"/>
      <c r="J968" s="61"/>
      <c r="K968" s="61"/>
      <c r="L968" s="61"/>
      <c r="M968" s="61"/>
      <c r="N968" s="61"/>
      <c r="O968" s="61"/>
      <c r="P968" s="61"/>
    </row>
    <row r="969" spans="1:16" ht="12.75">
      <c r="A969" s="61"/>
      <c r="B969" s="61"/>
      <c r="C969" s="61"/>
      <c r="D969" s="61"/>
      <c r="E969" s="61"/>
      <c r="F969" s="61"/>
      <c r="G969" s="61"/>
      <c r="H969" s="61"/>
      <c r="I969" s="61"/>
      <c r="J969" s="61"/>
      <c r="K969" s="61"/>
      <c r="L969" s="61"/>
      <c r="M969" s="61"/>
      <c r="N969" s="61"/>
      <c r="O969" s="61"/>
      <c r="P969" s="61"/>
    </row>
    <row r="970" spans="1:16" ht="12.75">
      <c r="A970" s="61"/>
      <c r="B970" s="61"/>
      <c r="C970" s="61"/>
      <c r="D970" s="61"/>
      <c r="E970" s="61"/>
      <c r="F970" s="61"/>
      <c r="G970" s="61"/>
      <c r="H970" s="61"/>
      <c r="I970" s="61"/>
      <c r="J970" s="61"/>
      <c r="K970" s="61"/>
      <c r="L970" s="61"/>
      <c r="M970" s="61"/>
      <c r="N970" s="61"/>
      <c r="O970" s="61"/>
      <c r="P970" s="61"/>
    </row>
    <row r="971" spans="1:16" ht="12.75">
      <c r="A971" s="61"/>
      <c r="B971" s="61"/>
      <c r="C971" s="61"/>
      <c r="D971" s="61"/>
      <c r="E971" s="61"/>
      <c r="F971" s="61"/>
      <c r="G971" s="61"/>
      <c r="H971" s="61"/>
      <c r="I971" s="61"/>
      <c r="J971" s="61"/>
      <c r="K971" s="61"/>
      <c r="L971" s="61"/>
      <c r="M971" s="61"/>
      <c r="N971" s="61"/>
      <c r="O971" s="61"/>
      <c r="P971" s="61"/>
    </row>
    <row r="972" spans="1:16" ht="12.75">
      <c r="A972" s="61"/>
      <c r="B972" s="61"/>
      <c r="C972" s="61"/>
      <c r="D972" s="61"/>
      <c r="E972" s="61"/>
      <c r="F972" s="61"/>
      <c r="G972" s="61"/>
      <c r="H972" s="61"/>
      <c r="I972" s="61"/>
      <c r="J972" s="61"/>
      <c r="K972" s="61"/>
      <c r="L972" s="61"/>
      <c r="M972" s="61"/>
      <c r="N972" s="61"/>
      <c r="O972" s="61"/>
      <c r="P972" s="61"/>
    </row>
    <row r="973" spans="1:16" ht="12.75">
      <c r="A973" s="61"/>
      <c r="B973" s="61"/>
      <c r="C973" s="61"/>
      <c r="D973" s="61"/>
      <c r="E973" s="61"/>
      <c r="F973" s="61"/>
      <c r="G973" s="61"/>
      <c r="H973" s="61"/>
      <c r="I973" s="61"/>
      <c r="J973" s="61"/>
      <c r="K973" s="61"/>
      <c r="L973" s="61"/>
      <c r="M973" s="61"/>
      <c r="N973" s="61"/>
      <c r="O973" s="61"/>
      <c r="P973" s="61"/>
    </row>
    <row r="974" spans="1:16" ht="12.75">
      <c r="A974" s="61"/>
      <c r="B974" s="61"/>
      <c r="C974" s="61"/>
      <c r="D974" s="61"/>
      <c r="E974" s="61"/>
      <c r="F974" s="61"/>
      <c r="G974" s="61"/>
      <c r="H974" s="61"/>
      <c r="I974" s="61"/>
      <c r="J974" s="61"/>
      <c r="K974" s="61"/>
      <c r="L974" s="61"/>
      <c r="M974" s="61"/>
      <c r="N974" s="61"/>
      <c r="O974" s="61"/>
      <c r="P974" s="61"/>
    </row>
    <row r="975" spans="1:16" ht="12.75">
      <c r="A975" s="61"/>
      <c r="B975" s="61"/>
      <c r="C975" s="61"/>
      <c r="D975" s="61"/>
      <c r="E975" s="61"/>
      <c r="F975" s="61"/>
      <c r="G975" s="61"/>
      <c r="H975" s="61"/>
      <c r="I975" s="61"/>
      <c r="J975" s="61"/>
      <c r="K975" s="61"/>
      <c r="L975" s="61"/>
      <c r="M975" s="61"/>
      <c r="N975" s="61"/>
      <c r="O975" s="61"/>
      <c r="P975" s="61"/>
    </row>
    <row r="976" spans="1:16" ht="12.75">
      <c r="A976" s="61"/>
      <c r="B976" s="61"/>
      <c r="C976" s="61"/>
      <c r="D976" s="61"/>
      <c r="E976" s="61"/>
      <c r="F976" s="61"/>
      <c r="G976" s="61"/>
      <c r="H976" s="61"/>
      <c r="I976" s="61"/>
      <c r="J976" s="61"/>
      <c r="K976" s="61"/>
      <c r="L976" s="61"/>
      <c r="M976" s="61"/>
      <c r="N976" s="61"/>
      <c r="O976" s="61"/>
      <c r="P976" s="61"/>
    </row>
    <row r="977" spans="1:16" ht="12.75">
      <c r="A977" s="61"/>
      <c r="B977" s="61"/>
      <c r="C977" s="61"/>
      <c r="D977" s="61"/>
      <c r="E977" s="61"/>
      <c r="F977" s="61"/>
      <c r="G977" s="61"/>
      <c r="H977" s="61"/>
      <c r="I977" s="61"/>
      <c r="J977" s="61"/>
      <c r="K977" s="61"/>
      <c r="L977" s="61"/>
      <c r="M977" s="61"/>
      <c r="N977" s="61"/>
      <c r="O977" s="61"/>
      <c r="P977" s="61"/>
    </row>
    <row r="978" spans="1:16" ht="12.75">
      <c r="A978" s="61"/>
      <c r="B978" s="61"/>
      <c r="C978" s="61"/>
      <c r="D978" s="61"/>
      <c r="E978" s="61"/>
      <c r="F978" s="61"/>
      <c r="G978" s="61"/>
      <c r="H978" s="61"/>
      <c r="I978" s="61"/>
      <c r="J978" s="61"/>
      <c r="K978" s="61"/>
      <c r="L978" s="61"/>
      <c r="M978" s="61"/>
      <c r="N978" s="61"/>
      <c r="O978" s="61"/>
      <c r="P978" s="61"/>
    </row>
    <row r="979" spans="1:16" ht="12.75">
      <c r="A979" s="61"/>
      <c r="B979" s="61"/>
      <c r="C979" s="61"/>
      <c r="D979" s="61"/>
      <c r="E979" s="61"/>
      <c r="F979" s="61"/>
      <c r="G979" s="61"/>
      <c r="H979" s="61"/>
      <c r="I979" s="61"/>
      <c r="J979" s="61"/>
      <c r="K979" s="61"/>
      <c r="L979" s="61"/>
      <c r="M979" s="61"/>
      <c r="N979" s="61"/>
      <c r="O979" s="61"/>
      <c r="P979" s="61"/>
    </row>
    <row r="980" spans="1:16" ht="12.75">
      <c r="A980" s="61"/>
      <c r="B980" s="61"/>
      <c r="C980" s="61"/>
      <c r="D980" s="61"/>
      <c r="E980" s="61"/>
      <c r="F980" s="61"/>
      <c r="G980" s="61"/>
      <c r="H980" s="61"/>
      <c r="I980" s="61"/>
      <c r="J980" s="61"/>
      <c r="K980" s="61"/>
      <c r="L980" s="61"/>
      <c r="M980" s="61"/>
      <c r="N980" s="61"/>
      <c r="O980" s="61"/>
      <c r="P980" s="61"/>
    </row>
    <row r="981" spans="1:16" ht="12.75">
      <c r="A981" s="61"/>
      <c r="B981" s="61"/>
      <c r="C981" s="61"/>
      <c r="D981" s="61"/>
      <c r="E981" s="61"/>
      <c r="F981" s="61"/>
      <c r="G981" s="61"/>
      <c r="H981" s="61"/>
      <c r="I981" s="61"/>
      <c r="J981" s="61"/>
      <c r="K981" s="61"/>
      <c r="L981" s="61"/>
      <c r="M981" s="61"/>
      <c r="N981" s="61"/>
      <c r="O981" s="61"/>
      <c r="P981" s="61"/>
    </row>
    <row r="982" spans="1:16" ht="12.75">
      <c r="A982" s="61"/>
      <c r="B982" s="61"/>
      <c r="C982" s="61"/>
      <c r="D982" s="61"/>
      <c r="E982" s="61"/>
      <c r="F982" s="61"/>
      <c r="G982" s="61"/>
      <c r="H982" s="61"/>
      <c r="I982" s="61"/>
      <c r="J982" s="61"/>
      <c r="K982" s="61"/>
      <c r="L982" s="61"/>
      <c r="M982" s="61"/>
      <c r="N982" s="61"/>
      <c r="O982" s="61"/>
      <c r="P982" s="61"/>
    </row>
    <row r="983" spans="1:16" ht="12.75">
      <c r="A983" s="61"/>
      <c r="B983" s="61"/>
      <c r="C983" s="61"/>
      <c r="D983" s="61"/>
      <c r="E983" s="61"/>
      <c r="F983" s="61"/>
      <c r="G983" s="61"/>
      <c r="H983" s="61"/>
      <c r="I983" s="61"/>
      <c r="J983" s="61"/>
      <c r="K983" s="61"/>
      <c r="L983" s="61"/>
      <c r="M983" s="61"/>
      <c r="N983" s="61"/>
      <c r="O983" s="61"/>
      <c r="P983" s="61"/>
    </row>
    <row r="984" spans="1:16" ht="12.75">
      <c r="A984" s="61"/>
      <c r="B984" s="61"/>
      <c r="C984" s="61"/>
      <c r="D984" s="61"/>
      <c r="E984" s="61"/>
      <c r="F984" s="61"/>
      <c r="G984" s="61"/>
      <c r="H984" s="61"/>
      <c r="I984" s="61"/>
      <c r="J984" s="61"/>
      <c r="K984" s="61"/>
      <c r="L984" s="61"/>
      <c r="M984" s="61"/>
      <c r="N984" s="61"/>
      <c r="O984" s="61"/>
      <c r="P984" s="61"/>
    </row>
    <row r="985" spans="1:16" ht="12.75">
      <c r="A985" s="61"/>
      <c r="B985" s="61"/>
      <c r="C985" s="61"/>
      <c r="D985" s="61"/>
      <c r="E985" s="61"/>
      <c r="F985" s="61"/>
      <c r="G985" s="61"/>
      <c r="H985" s="61"/>
      <c r="I985" s="61"/>
      <c r="J985" s="61"/>
      <c r="K985" s="61"/>
      <c r="L985" s="61"/>
      <c r="M985" s="61"/>
      <c r="N985" s="61"/>
      <c r="O985" s="61"/>
      <c r="P985" s="61"/>
    </row>
    <row r="986" spans="1:16" ht="12.75">
      <c r="A986" s="61"/>
      <c r="B986" s="61"/>
      <c r="C986" s="61"/>
      <c r="D986" s="61"/>
      <c r="E986" s="61"/>
      <c r="F986" s="61"/>
      <c r="G986" s="61"/>
      <c r="H986" s="61"/>
      <c r="I986" s="61"/>
      <c r="J986" s="61"/>
      <c r="K986" s="61"/>
      <c r="L986" s="61"/>
      <c r="M986" s="61"/>
      <c r="N986" s="61"/>
      <c r="O986" s="61"/>
      <c r="P986" s="61"/>
    </row>
    <row r="987" spans="1:16" ht="12.75">
      <c r="A987" s="61"/>
      <c r="B987" s="61"/>
      <c r="C987" s="61"/>
      <c r="D987" s="61"/>
      <c r="E987" s="61"/>
      <c r="F987" s="61"/>
      <c r="G987" s="61"/>
      <c r="H987" s="61"/>
      <c r="I987" s="61"/>
      <c r="J987" s="61"/>
      <c r="K987" s="61"/>
      <c r="L987" s="61"/>
      <c r="M987" s="61"/>
      <c r="N987" s="61"/>
      <c r="O987" s="61"/>
      <c r="P987" s="61"/>
    </row>
    <row r="988" spans="1:16" ht="12.75">
      <c r="A988" s="61"/>
      <c r="B988" s="61"/>
      <c r="C988" s="61"/>
      <c r="D988" s="61"/>
      <c r="E988" s="61"/>
      <c r="F988" s="61"/>
      <c r="G988" s="61"/>
      <c r="H988" s="61"/>
      <c r="I988" s="61"/>
      <c r="J988" s="61"/>
      <c r="K988" s="61"/>
      <c r="L988" s="61"/>
      <c r="M988" s="61"/>
      <c r="N988" s="61"/>
      <c r="O988" s="61"/>
      <c r="P988" s="61"/>
    </row>
    <row r="989" spans="1:16" ht="12.75">
      <c r="A989" s="61"/>
      <c r="B989" s="61"/>
      <c r="C989" s="61"/>
      <c r="D989" s="61"/>
      <c r="E989" s="61"/>
      <c r="F989" s="61"/>
      <c r="G989" s="61"/>
      <c r="H989" s="61"/>
      <c r="I989" s="61"/>
      <c r="J989" s="61"/>
      <c r="K989" s="61"/>
      <c r="L989" s="61"/>
      <c r="M989" s="61"/>
      <c r="N989" s="61"/>
      <c r="O989" s="61"/>
      <c r="P989" s="61"/>
    </row>
    <row r="990" spans="1:16" ht="12.75">
      <c r="A990" s="61"/>
      <c r="B990" s="61"/>
      <c r="C990" s="61"/>
      <c r="D990" s="61"/>
      <c r="E990" s="61"/>
      <c r="F990" s="61"/>
      <c r="G990" s="61"/>
      <c r="H990" s="61"/>
      <c r="I990" s="61"/>
      <c r="J990" s="61"/>
      <c r="K990" s="61"/>
      <c r="L990" s="61"/>
      <c r="M990" s="61"/>
      <c r="N990" s="61"/>
      <c r="O990" s="61"/>
      <c r="P990" s="61"/>
    </row>
    <row r="991" spans="1:16" ht="12.75">
      <c r="A991" s="61"/>
      <c r="B991" s="61"/>
      <c r="C991" s="61"/>
      <c r="D991" s="61"/>
      <c r="E991" s="61"/>
      <c r="F991" s="61"/>
      <c r="G991" s="61"/>
      <c r="H991" s="61"/>
      <c r="I991" s="61"/>
      <c r="J991" s="61"/>
      <c r="K991" s="61"/>
      <c r="L991" s="61"/>
      <c r="M991" s="61"/>
      <c r="N991" s="61"/>
      <c r="O991" s="61"/>
      <c r="P991" s="61"/>
    </row>
    <row r="992" spans="1:16" ht="12.75">
      <c r="A992" s="61"/>
      <c r="B992" s="61"/>
      <c r="C992" s="61"/>
      <c r="D992" s="61"/>
      <c r="E992" s="61"/>
      <c r="F992" s="61"/>
      <c r="G992" s="61"/>
      <c r="H992" s="61"/>
      <c r="I992" s="61"/>
      <c r="J992" s="61"/>
      <c r="K992" s="61"/>
      <c r="L992" s="61"/>
      <c r="M992" s="61"/>
      <c r="N992" s="61"/>
      <c r="O992" s="61"/>
      <c r="P992" s="61"/>
    </row>
    <row r="993" spans="1:16" ht="12.75">
      <c r="A993" s="61"/>
      <c r="B993" s="61"/>
      <c r="C993" s="61"/>
      <c r="D993" s="61"/>
      <c r="E993" s="61"/>
      <c r="F993" s="61"/>
      <c r="G993" s="61"/>
      <c r="H993" s="61"/>
      <c r="I993" s="61"/>
      <c r="J993" s="61"/>
      <c r="K993" s="61"/>
      <c r="L993" s="61"/>
      <c r="M993" s="61"/>
      <c r="N993" s="61"/>
      <c r="O993" s="61"/>
      <c r="P993" s="61"/>
    </row>
    <row r="994" spans="1:16" ht="12.75">
      <c r="A994" s="61"/>
      <c r="B994" s="61"/>
      <c r="C994" s="61"/>
      <c r="D994" s="61"/>
      <c r="E994" s="61"/>
      <c r="F994" s="61"/>
      <c r="G994" s="61"/>
      <c r="H994" s="61"/>
      <c r="I994" s="61"/>
      <c r="J994" s="61"/>
      <c r="K994" s="61"/>
      <c r="L994" s="61"/>
      <c r="M994" s="61"/>
      <c r="N994" s="61"/>
      <c r="O994" s="61"/>
      <c r="P994" s="61"/>
    </row>
    <row r="995" spans="1:16" ht="12.75">
      <c r="A995" s="61"/>
      <c r="B995" s="61"/>
      <c r="C995" s="61"/>
      <c r="D995" s="61"/>
      <c r="E995" s="61"/>
      <c r="F995" s="61"/>
      <c r="G995" s="61"/>
      <c r="H995" s="61"/>
      <c r="I995" s="61"/>
      <c r="J995" s="61"/>
      <c r="K995" s="61"/>
      <c r="L995" s="61"/>
      <c r="M995" s="61"/>
      <c r="N995" s="61"/>
      <c r="O995" s="61"/>
      <c r="P995" s="61"/>
    </row>
    <row r="996" spans="1:16" ht="12.75">
      <c r="A996" s="61"/>
      <c r="B996" s="61"/>
      <c r="C996" s="61"/>
      <c r="D996" s="61"/>
      <c r="E996" s="61"/>
      <c r="F996" s="61"/>
      <c r="G996" s="61"/>
      <c r="H996" s="61"/>
      <c r="I996" s="61"/>
      <c r="J996" s="61"/>
      <c r="K996" s="61"/>
      <c r="L996" s="61"/>
      <c r="M996" s="61"/>
      <c r="N996" s="61"/>
      <c r="O996" s="61"/>
      <c r="P996" s="61"/>
    </row>
    <row r="997" spans="1:16" ht="12.75">
      <c r="A997" s="61"/>
      <c r="B997" s="61"/>
      <c r="C997" s="61"/>
      <c r="D997" s="61"/>
      <c r="E997" s="61"/>
      <c r="F997" s="61"/>
      <c r="G997" s="61"/>
      <c r="H997" s="61"/>
      <c r="I997" s="61"/>
      <c r="J997" s="61"/>
      <c r="K997" s="61"/>
      <c r="L997" s="61"/>
      <c r="M997" s="61"/>
      <c r="N997" s="61"/>
      <c r="O997" s="61"/>
      <c r="P997" s="61"/>
    </row>
    <row r="998" spans="1:16" ht="12.75">
      <c r="A998" s="61"/>
      <c r="B998" s="61"/>
      <c r="C998" s="61"/>
      <c r="D998" s="61"/>
      <c r="E998" s="61"/>
      <c r="F998" s="61"/>
      <c r="G998" s="61"/>
      <c r="H998" s="61"/>
      <c r="I998" s="61"/>
      <c r="J998" s="61"/>
      <c r="K998" s="61"/>
      <c r="L998" s="61"/>
      <c r="M998" s="61"/>
      <c r="N998" s="61"/>
      <c r="O998" s="61"/>
      <c r="P998" s="61"/>
    </row>
    <row r="999" spans="1:16" ht="12.75">
      <c r="A999" s="61"/>
      <c r="B999" s="61"/>
      <c r="C999" s="61"/>
      <c r="D999" s="61"/>
      <c r="E999" s="61"/>
      <c r="F999" s="61"/>
      <c r="G999" s="61"/>
      <c r="H999" s="61"/>
      <c r="I999" s="61"/>
      <c r="J999" s="61"/>
      <c r="K999" s="61"/>
      <c r="L999" s="61"/>
      <c r="M999" s="61"/>
      <c r="N999" s="61"/>
      <c r="O999" s="61"/>
      <c r="P999" s="61"/>
    </row>
    <row r="1000" spans="1:16" ht="12.75">
      <c r="A1000" s="61"/>
      <c r="B1000" s="61"/>
      <c r="C1000" s="61"/>
      <c r="D1000" s="61"/>
      <c r="E1000" s="61"/>
      <c r="F1000" s="61"/>
      <c r="G1000" s="61"/>
      <c r="H1000" s="61"/>
      <c r="I1000" s="61"/>
      <c r="J1000" s="61"/>
      <c r="K1000" s="61"/>
      <c r="L1000" s="61"/>
      <c r="M1000" s="61"/>
      <c r="N1000" s="61"/>
      <c r="O1000" s="61"/>
      <c r="P1000" s="61"/>
    </row>
    <row r="1001" spans="1:16" ht="12.75">
      <c r="A1001" s="61"/>
      <c r="B1001" s="61"/>
      <c r="C1001" s="61"/>
      <c r="D1001" s="61"/>
      <c r="E1001" s="61"/>
      <c r="F1001" s="61"/>
      <c r="G1001" s="61"/>
      <c r="H1001" s="61"/>
      <c r="I1001" s="61"/>
      <c r="J1001" s="61"/>
      <c r="K1001" s="61"/>
      <c r="L1001" s="61"/>
      <c r="M1001" s="61"/>
      <c r="N1001" s="61"/>
      <c r="O1001" s="61"/>
      <c r="P1001" s="61"/>
    </row>
  </sheetData>
  <mergeCells count="3">
    <mergeCell ref="B29:M30"/>
    <mergeCell ref="B28:E28"/>
    <mergeCell ref="B1:O1"/>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28" customWidth="1"/>
    <col min="2" max="12" width="10.625" customWidth="1"/>
    <col min="13" max="25" width="11.125" customWidth="1"/>
    <col min="26" max="26" width="17.375" customWidth="1"/>
  </cols>
  <sheetData>
    <row r="1" spans="1:26" ht="18" customHeight="1">
      <c r="A1" s="1"/>
      <c r="B1" s="690" t="s">
        <v>70</v>
      </c>
      <c r="C1" s="687"/>
      <c r="D1" s="687"/>
      <c r="E1" s="687"/>
      <c r="F1" s="687"/>
      <c r="G1" s="687"/>
      <c r="H1" s="687"/>
      <c r="I1" s="687"/>
      <c r="J1" s="687"/>
      <c r="K1" s="687"/>
      <c r="L1" s="687"/>
      <c r="M1" s="687"/>
      <c r="N1" s="687"/>
      <c r="O1" s="687"/>
      <c r="P1" s="687"/>
      <c r="Q1" s="2"/>
      <c r="R1" s="2"/>
      <c r="S1" s="2"/>
      <c r="T1" s="2"/>
      <c r="U1" s="2"/>
      <c r="V1" s="61"/>
      <c r="W1" s="61"/>
      <c r="X1" s="61"/>
      <c r="Y1" s="61"/>
      <c r="Z1" s="61"/>
    </row>
    <row r="2" spans="1:26" ht="15.75" customHeight="1">
      <c r="A2" s="4"/>
      <c r="B2" s="4">
        <v>1985</v>
      </c>
      <c r="C2" s="4">
        <v>1988</v>
      </c>
      <c r="D2" s="4">
        <v>1992</v>
      </c>
      <c r="E2" s="4">
        <v>1996</v>
      </c>
      <c r="F2" s="4">
        <v>2000</v>
      </c>
      <c r="G2" s="4">
        <v>2004</v>
      </c>
      <c r="H2" s="4">
        <v>2008</v>
      </c>
      <c r="I2" s="4">
        <v>2010</v>
      </c>
      <c r="J2" s="4">
        <v>2011</v>
      </c>
      <c r="K2" s="4">
        <v>2012</v>
      </c>
      <c r="L2" s="4">
        <v>2013</v>
      </c>
      <c r="M2" s="4">
        <v>2014</v>
      </c>
      <c r="N2" s="4">
        <v>2015</v>
      </c>
      <c r="O2" s="4">
        <v>2016</v>
      </c>
      <c r="P2" s="4"/>
      <c r="Q2" s="4"/>
      <c r="R2" s="4"/>
      <c r="S2" s="4"/>
      <c r="T2" s="4"/>
      <c r="U2" s="4"/>
      <c r="V2" s="61"/>
      <c r="W2" s="61"/>
      <c r="X2" s="61"/>
      <c r="Y2" s="61"/>
      <c r="Z2" s="61"/>
    </row>
    <row r="3" spans="1:26" ht="15.75" customHeight="1">
      <c r="A3" s="10" t="s">
        <v>2</v>
      </c>
      <c r="B3" s="12">
        <f>('Wireless (RV)'!B3)/('Wireless (RV)'!B22)*100</f>
        <v>34.174454828660437</v>
      </c>
      <c r="C3" s="12">
        <f>('Wireless (RV)'!C3)/('Wireless (RV)'!C22)*100</f>
        <v>25.866949752300066</v>
      </c>
      <c r="D3" s="12">
        <f>('Wireless (RV)'!D3)/('Wireless (RV)'!D22)*100</f>
        <v>25.725026852846401</v>
      </c>
      <c r="E3" s="12">
        <f>('Wireless (RV)'!E3)/('Wireless (RV)'!E22)*100</f>
        <v>50.666666666666671</v>
      </c>
      <c r="F3" s="12">
        <f>('Wireless (RV)'!F3)/('Wireless (RV)'!F22)*100</f>
        <v>30.353703703703701</v>
      </c>
      <c r="G3" s="12">
        <f>('Wireless (RV)'!G3)/('Wireless (RV)'!G22)*100</f>
        <v>30.255434782608699</v>
      </c>
      <c r="H3" s="12">
        <f>('Wireless (RV)'!H3)/('Wireless (RV)'!H22)*100</f>
        <v>39.104938271604937</v>
      </c>
      <c r="I3" s="12">
        <f>('Wireless (RV)'!I3)/('Wireless (RV)'!I22)*100</f>
        <v>38.711111111111116</v>
      </c>
      <c r="J3" s="12">
        <f>('Wireless (RV)'!J3)/('Wireless (RV)'!J22)*100</f>
        <v>37.3717277486911</v>
      </c>
      <c r="K3" s="12">
        <f>('Wireless (RV)'!K3)/('Wireless (RV)'!K22)*100</f>
        <v>35.686274509803923</v>
      </c>
      <c r="L3" s="12">
        <f>('Wireless (RV)'!L3)/('Wireless (RV)'!L22)*100</f>
        <v>34.29245283018868</v>
      </c>
      <c r="M3" s="12">
        <f>('Wireless (RV)'!M3)/('Wireless (RV)'!M22)*100</f>
        <v>33.204545454545453</v>
      </c>
      <c r="N3" s="12">
        <f>('Wireless (RV)'!N3)/('Wireless (RV)'!N22)*100</f>
        <v>32.41949152542373</v>
      </c>
      <c r="O3" s="12">
        <f>('Wireless (RV)'!O3)/('Wireless (RV)'!O22)*100</f>
        <v>32.442622950819668</v>
      </c>
      <c r="P3" s="21"/>
      <c r="Q3" s="21"/>
      <c r="R3" s="21"/>
      <c r="S3" s="21"/>
      <c r="T3" s="21"/>
      <c r="U3" s="21"/>
      <c r="V3" s="61"/>
      <c r="W3" s="61"/>
      <c r="X3" s="61"/>
      <c r="Y3" s="61"/>
      <c r="Z3" s="61"/>
    </row>
    <row r="4" spans="1:26" ht="15.75" customHeight="1">
      <c r="A4" s="10" t="s">
        <v>71</v>
      </c>
      <c r="B4" s="12"/>
      <c r="C4" s="12"/>
      <c r="D4" s="12"/>
      <c r="E4" s="12">
        <f>('Wireless (RV)'!E4)/('Wireless (RV)'!E22)*100</f>
        <v>4.5977011494252873E-2</v>
      </c>
      <c r="F4" s="12">
        <f>('Wireless (RV)'!F4)/('Wireless (RV)'!F22)*100</f>
        <v>7.9722222222222223</v>
      </c>
      <c r="G4" s="12" t="s">
        <v>7</v>
      </c>
      <c r="H4" s="12" t="s">
        <v>7</v>
      </c>
      <c r="I4" s="12"/>
      <c r="J4" s="12"/>
      <c r="K4" s="12"/>
      <c r="L4" s="12"/>
      <c r="M4" s="12"/>
      <c r="N4" s="12"/>
      <c r="O4" s="12"/>
      <c r="P4" s="21"/>
      <c r="Q4" s="21"/>
      <c r="R4" s="21"/>
      <c r="S4" s="21"/>
      <c r="T4" s="21"/>
      <c r="U4" s="21"/>
      <c r="V4" s="61"/>
      <c r="W4" s="61"/>
      <c r="X4" s="61"/>
      <c r="Y4" s="61"/>
      <c r="Z4" s="61"/>
    </row>
    <row r="5" spans="1:26" ht="15.75" customHeight="1">
      <c r="A5" s="10" t="s">
        <v>8</v>
      </c>
      <c r="B5" s="12"/>
      <c r="C5" s="12"/>
      <c r="D5" s="12"/>
      <c r="E5" s="12"/>
      <c r="F5" s="12">
        <f>('Wireless (RV)'!F5)/('Wireless (RV)'!F22)*100</f>
        <v>29.948148148148153</v>
      </c>
      <c r="G5" s="12">
        <f>('Wireless (RV)'!G5)/('Wireless (RV)'!G22)*100</f>
        <v>30.793478260869566</v>
      </c>
      <c r="H5" s="12">
        <f>('Wireless (RV)'!H5)/('Wireless (RV)'!H22)*100</f>
        <v>28.76543209876543</v>
      </c>
      <c r="I5" s="12">
        <f>('Wireless (RV)'!I5)/('Wireless (RV)'!I22)*100</f>
        <v>28.027777777777779</v>
      </c>
      <c r="J5" s="12">
        <f>('Wireless (RV)'!J5)/('Wireless (RV)'!J22)*100</f>
        <v>28.795811518324609</v>
      </c>
      <c r="K5" s="12">
        <f>('Wireless (RV)'!K5)/('Wireless (RV)'!K22)*100</f>
        <v>28.852941176470587</v>
      </c>
      <c r="L5" s="12">
        <f>('Wireless (RV)'!L5)/('Wireless (RV)'!L22)*100</f>
        <v>29.136792452830189</v>
      </c>
      <c r="M5" s="12">
        <f>('Wireless (RV)'!M5)/('Wireless (RV)'!M22)*100</f>
        <v>30.186363636363637</v>
      </c>
      <c r="N5" s="12">
        <f>('Wireless (RV)'!N5)/('Wireless (RV)'!N22)*100</f>
        <v>29.635593220338986</v>
      </c>
      <c r="O5" s="12">
        <f>('Wireless (RV)'!O5)/('Wireless (RV)'!O22)*100</f>
        <v>29.397540983606557</v>
      </c>
      <c r="P5" s="21"/>
      <c r="Q5" s="21"/>
      <c r="R5" s="21"/>
      <c r="S5" s="21"/>
      <c r="T5" s="21"/>
      <c r="U5" s="21"/>
      <c r="V5" s="61"/>
      <c r="W5" s="61"/>
      <c r="X5" s="61"/>
      <c r="Y5" s="61"/>
      <c r="Z5" s="61"/>
    </row>
    <row r="6" spans="1:26" ht="15.75" customHeight="1">
      <c r="A6" s="10" t="s">
        <v>9</v>
      </c>
      <c r="B6" s="12"/>
      <c r="C6" s="12"/>
      <c r="D6" s="12"/>
      <c r="E6" s="12">
        <f>('Wireless (RV)'!E6)/('Wireless (RV)'!E22)*100</f>
        <v>0.72183908045977008</v>
      </c>
      <c r="F6" s="12" t="s">
        <v>10</v>
      </c>
      <c r="G6" s="12"/>
      <c r="H6" s="12"/>
      <c r="I6" s="12"/>
      <c r="J6" s="12"/>
      <c r="K6" s="12"/>
      <c r="L6" s="12"/>
      <c r="M6" s="12"/>
      <c r="N6" s="12"/>
      <c r="O6" s="12"/>
      <c r="P6" s="21"/>
      <c r="Q6" s="21"/>
      <c r="R6" s="21"/>
      <c r="S6" s="21"/>
      <c r="T6" s="77">
        <v>30</v>
      </c>
      <c r="U6" s="77">
        <v>28</v>
      </c>
      <c r="V6" s="70">
        <v>27</v>
      </c>
      <c r="W6" s="78">
        <f>SUM(T6:V6)</f>
        <v>85</v>
      </c>
      <c r="X6" s="61"/>
      <c r="Y6" s="61"/>
      <c r="Z6" s="61"/>
    </row>
    <row r="7" spans="1:26" ht="15.75" customHeight="1">
      <c r="A7" s="10" t="s">
        <v>11</v>
      </c>
      <c r="B7" s="12">
        <f>('Wireless (RV)'!B7)/('Wireless (RV)'!B22)*100</f>
        <v>65.82554517133957</v>
      </c>
      <c r="C7" s="12">
        <f>('Wireless (RV)'!C7)/('Wireless (RV)'!C22)*100</f>
        <v>74.133050247699927</v>
      </c>
      <c r="D7" s="12">
        <f>('Wireless (RV)'!D7)/('Wireless (RV)'!D22)*100</f>
        <v>85.477980665950582</v>
      </c>
      <c r="E7" s="12">
        <f>('Wireless (RV)'!E7)/('Wireless (RV)'!E22)*100</f>
        <v>49.268965517241377</v>
      </c>
      <c r="F7" s="12">
        <f>('Wireless (RV)'!F7)/('Wireless (RV)'!F22)*100</f>
        <v>27.375925925925927</v>
      </c>
      <c r="G7" s="12">
        <f>('Wireless (RV)'!G7)/('Wireless (RV)'!G22)*100</f>
        <v>34.830434782608698</v>
      </c>
      <c r="H7" s="12">
        <f>('Wireless (RV)'!H7)/('Wireless (RV)'!H22)*100</f>
        <v>28.10493827160494</v>
      </c>
      <c r="I7" s="12">
        <f>('Wireless (RV)'!I7)/('Wireless (RV)'!I22)*100</f>
        <v>27.705555555555556</v>
      </c>
      <c r="J7" s="12">
        <f>('Wireless (RV)'!J7)/('Wireless (RV)'!J22)*100</f>
        <v>27.848167539267017</v>
      </c>
      <c r="K7" s="12">
        <f>('Wireless (RV)'!K7)/('Wireless (RV)'!K22)*100</f>
        <v>27.843137254901961</v>
      </c>
      <c r="L7" s="12">
        <f>('Wireless (RV)'!L7)/('Wireless (RV)'!L22)*100</f>
        <v>28.047169811320753</v>
      </c>
      <c r="M7" s="12">
        <f>('Wireless (RV)'!M7)/('Wireless (RV)'!M22)*100</f>
        <v>28.81818181818182</v>
      </c>
      <c r="N7" s="12">
        <f>('Wireless (RV)'!N7)/('Wireless (RV)'!N22)*100</f>
        <v>29.135593220338983</v>
      </c>
      <c r="O7" s="12">
        <f>('Wireless (RV)'!O7)/('Wireless (RV)'!O22)*100</f>
        <v>29.340163934426229</v>
      </c>
      <c r="P7" s="21"/>
      <c r="Q7" s="21"/>
      <c r="R7" s="21"/>
      <c r="S7" s="21"/>
      <c r="U7" s="21"/>
      <c r="V7" s="61"/>
      <c r="W7" s="61"/>
      <c r="X7" s="61"/>
      <c r="Y7" s="61"/>
      <c r="Z7" s="61"/>
    </row>
    <row r="8" spans="1:26" ht="15.75" customHeight="1">
      <c r="A8" s="25" t="s">
        <v>12</v>
      </c>
      <c r="B8" s="27"/>
      <c r="C8" s="27"/>
      <c r="D8" s="27"/>
      <c r="E8" s="27"/>
      <c r="F8" s="27">
        <f>('Wireless (RV)'!F8)/('Wireless (RV)'!F22)*100</f>
        <v>23.37037037037037</v>
      </c>
      <c r="G8" s="27">
        <f>('Wireless (RV)'!G8)/('Wireless (RV)'!G22)*100</f>
        <v>30.630434782608695</v>
      </c>
      <c r="H8" s="27">
        <f>('Wireless (RV)'!H8)/('Wireless (RV)'!H22)*100</f>
        <v>27.660493827160494</v>
      </c>
      <c r="I8" s="27">
        <f>('Wireless (RV)'!I8)/('Wireless (RV)'!I22)*100</f>
        <v>27.255555555555556</v>
      </c>
      <c r="J8" s="27">
        <f>('Wireless (RV)'!J8)/('Wireless (RV)'!J22)*100</f>
        <v>27.387434554973822</v>
      </c>
      <c r="K8" s="27">
        <f>('Wireless (RV)'!K8)/('Wireless (RV)'!K22)*100</f>
        <v>27.382352941176467</v>
      </c>
      <c r="L8" s="27">
        <f>('Wireless (RV)'!L8)/('Wireless (RV)'!L22)*100</f>
        <v>27.589622641509433</v>
      </c>
      <c r="M8" s="27">
        <f>('Wireless (RV)'!M8)/('Wireless (RV)'!M22)*100</f>
        <v>28.368181818181821</v>
      </c>
      <c r="N8" s="27"/>
      <c r="O8" s="27"/>
      <c r="P8" s="79"/>
      <c r="Q8" s="79"/>
      <c r="R8" s="79"/>
      <c r="S8" s="79"/>
      <c r="T8" s="79"/>
      <c r="U8" s="79"/>
      <c r="V8" s="61"/>
      <c r="W8" s="61"/>
      <c r="X8" s="61"/>
      <c r="Y8" s="61"/>
      <c r="Z8" s="61"/>
    </row>
    <row r="9" spans="1:26" ht="15.75" customHeight="1">
      <c r="A9" s="25" t="s">
        <v>15</v>
      </c>
      <c r="B9" s="27"/>
      <c r="C9" s="27"/>
      <c r="D9" s="27"/>
      <c r="E9" s="27"/>
      <c r="F9" s="27">
        <f>('Wireless (RV)'!F9)/('Wireless (RV)'!F22)*100</f>
        <v>4.0055555555555555</v>
      </c>
      <c r="G9" s="27">
        <f>('Wireless (RV)'!G9)/('Wireless (RV)'!G22)*100</f>
        <v>4.1999999999999993</v>
      </c>
      <c r="H9" s="27">
        <f>('Wireless (RV)'!H9)/('Wireless (RV)'!H22)*100</f>
        <v>0.44444444444444442</v>
      </c>
      <c r="I9" s="27">
        <f>('Wireless (RV)'!I9)/('Wireless (RV)'!I22)*100</f>
        <v>0.44999999999999996</v>
      </c>
      <c r="J9" s="27">
        <f>('Wireless (RV)'!J9)/('Wireless (RV)'!J22)*100</f>
        <v>0.4607329842931937</v>
      </c>
      <c r="K9" s="27">
        <f>('Wireless (RV)'!K9)/('Wireless (RV)'!K22)*100</f>
        <v>0.46078431372549022</v>
      </c>
      <c r="L9" s="27">
        <f>('Wireless (RV)'!L9)/('Wireless (RV)'!L22)*100</f>
        <v>0.45754716981132071</v>
      </c>
      <c r="M9" s="27">
        <f>('Wireless (RV)'!M9)/('Wireless (RV)'!M22)*100</f>
        <v>0.44999999999999996</v>
      </c>
      <c r="N9" s="12" t="s">
        <v>4</v>
      </c>
      <c r="O9" s="12"/>
      <c r="P9" s="79"/>
      <c r="Q9" s="79"/>
      <c r="R9" s="79"/>
      <c r="S9" s="79"/>
      <c r="T9" s="79"/>
      <c r="U9" s="79"/>
      <c r="V9" s="61"/>
      <c r="W9" s="61"/>
      <c r="X9" s="61"/>
      <c r="Y9" s="61"/>
      <c r="Z9" s="61"/>
    </row>
    <row r="10" spans="1:26" ht="15.75" customHeight="1">
      <c r="A10" s="10" t="s">
        <v>19</v>
      </c>
      <c r="B10" s="12"/>
      <c r="C10" s="12"/>
      <c r="D10" s="12"/>
      <c r="E10" s="12"/>
      <c r="F10" s="12">
        <f>('Wireless (RV)'!F10)/('Wireless (RV)'!F22)*100</f>
        <v>2.4629629629629628</v>
      </c>
      <c r="G10" s="12">
        <f>('Wireless (RV)'!G10)/('Wireless (RV)'!G22)*100</f>
        <v>2.1065217391304349</v>
      </c>
      <c r="H10" s="12">
        <f>('Wireless (RV)'!H10)/('Wireless (RV)'!H22)*100</f>
        <v>2.1783950617283949</v>
      </c>
      <c r="I10" s="12">
        <f>('Wireless (RV)'!I10)/('Wireless (RV)'!I22)*100</f>
        <v>2.2694444444444444</v>
      </c>
      <c r="J10" s="12">
        <f>('Wireless (RV)'!J10)/('Wireless (RV)'!J22)*100</f>
        <v>2.169633507853403</v>
      </c>
      <c r="K10" s="12">
        <f>('Wireless (RV)'!K10)/('Wireless (RV)'!K22)*100</f>
        <v>2.2264705882352942</v>
      </c>
      <c r="L10" s="12">
        <f>('Wireless (RV)'!L10)/('Wireless (RV)'!L22)*100</f>
        <v>2.2254716981132074</v>
      </c>
      <c r="M10" s="12">
        <f>('Wireless (RV)'!M10)/('Wireless (RV)'!M22)*100</f>
        <v>2.1931818181818179</v>
      </c>
      <c r="N10" s="12">
        <f>('Wireless (RV)'!N10)/('Wireless (RV)'!N22)*100</f>
        <v>2.0864406779661016</v>
      </c>
      <c r="O10" s="12">
        <f>('Wireless (RV)'!O10)/('Wireless (RV)'!O22)*100</f>
        <v>2.1348360655737704</v>
      </c>
      <c r="P10" s="21"/>
      <c r="Q10" s="21"/>
      <c r="R10" s="21"/>
      <c r="S10" s="21"/>
      <c r="T10" s="21"/>
      <c r="U10" s="21"/>
      <c r="V10" s="61"/>
      <c r="W10" s="61"/>
      <c r="X10" s="61"/>
      <c r="Y10" s="61"/>
      <c r="Z10" s="61"/>
    </row>
    <row r="11" spans="1:26" ht="15.75" customHeight="1">
      <c r="A11" s="10" t="s">
        <v>22</v>
      </c>
      <c r="B11" s="12"/>
      <c r="C11" s="12"/>
      <c r="D11" s="12"/>
      <c r="E11" s="12"/>
      <c r="F11" s="12">
        <f>('Wireless (RV)'!F11)/('Wireless (RV)'!F22)*100</f>
        <v>2.001851851851852</v>
      </c>
      <c r="G11" s="12">
        <f>('Wireless (RV)'!G11)/('Wireless (RV)'!G22)*100</f>
        <v>1.9771739130434784</v>
      </c>
      <c r="H11" s="12">
        <f>('Wireless (RV)'!H11)/('Wireless (RV)'!H22)*100</f>
        <v>1.8000000000000003</v>
      </c>
      <c r="I11" s="12">
        <f>('Wireless (RV)'!I11)/('Wireless (RV)'!I22)*100</f>
        <v>1.8233333333333335</v>
      </c>
      <c r="J11" s="12">
        <f>('Wireless (RV)'!J11)/('Wireless (RV)'!J22)*100</f>
        <v>1.8654450261780104</v>
      </c>
      <c r="K11" s="12">
        <f>('Wireless (RV)'!K11)/('Wireless (RV)'!K22)*100</f>
        <v>1.7750000000000001</v>
      </c>
      <c r="L11" s="12">
        <f>('Wireless (RV)'!L11)/('Wireless (RV)'!L22)*100</f>
        <v>1.7702830188679246</v>
      </c>
      <c r="M11" s="12">
        <f>('Wireless (RV)'!M11)/('Wireless (RV)'!M22)*100</f>
        <v>1.6063636363636364</v>
      </c>
      <c r="N11" s="12">
        <f>('Wireless (RV)'!N11)/('Wireless (RV)'!N22)*100</f>
        <v>1.4851694915254237</v>
      </c>
      <c r="O11" s="12">
        <f>('Wireless (RV)'!O11)/('Wireless (RV)'!O22)*100</f>
        <v>1.4315573770491803</v>
      </c>
      <c r="P11" s="21"/>
      <c r="Q11" s="21"/>
      <c r="R11" s="21"/>
      <c r="S11" s="21"/>
      <c r="T11" s="21"/>
      <c r="U11" s="21"/>
      <c r="V11" s="61"/>
      <c r="W11" s="61"/>
      <c r="X11" s="61"/>
      <c r="Y11" s="61"/>
      <c r="Z11" s="61"/>
    </row>
    <row r="12" spans="1:26" ht="15.75" customHeight="1">
      <c r="A12" s="10" t="s">
        <v>72</v>
      </c>
      <c r="B12" s="12"/>
      <c r="C12" s="12"/>
      <c r="D12" s="12"/>
      <c r="E12" s="12"/>
      <c r="F12" s="12"/>
      <c r="G12" s="12"/>
      <c r="H12" s="12">
        <f>('Wireless (RV)'!H12)/('Wireless (RV)'!H22)*100</f>
        <v>0.25061728395061728</v>
      </c>
      <c r="I12" s="12">
        <f>('Wireless (RV)'!I12)/('Wireless (RV)'!I22)*100</f>
        <v>0.33111111111111108</v>
      </c>
      <c r="J12" s="12">
        <f>('Wireless (RV)'!J12)/('Wireless (RV)'!J22)*100</f>
        <v>0.59005235602094241</v>
      </c>
      <c r="K12" s="12">
        <f>('Wireless (RV)'!K12)/('Wireless (RV)'!K22)*100</f>
        <v>0.8411764705882353</v>
      </c>
      <c r="L12" s="12">
        <f>('Wireless (RV)'!L12)/('Wireless (RV)'!L22)*100</f>
        <v>1.0410377358490566</v>
      </c>
      <c r="M12" s="12">
        <f>('Wireless (RV)'!M12)/('Wireless (RV)'!M22)*100</f>
        <v>1.3077272727272726</v>
      </c>
      <c r="N12" s="12">
        <f>('Wireless (RV)'!N12)/('Wireless (RV)'!N22)*100</f>
        <v>1.7105932203389831</v>
      </c>
      <c r="O12" s="12">
        <f>('Wireless (RV)'!O12)/('Wireless (RV)'!O22)*100</f>
        <v>2.0918032786885243</v>
      </c>
      <c r="P12" s="21"/>
      <c r="Q12" s="21"/>
      <c r="R12" s="21"/>
      <c r="S12" s="21"/>
      <c r="T12" s="21"/>
      <c r="U12" s="21"/>
      <c r="V12" s="61"/>
      <c r="W12" s="61"/>
      <c r="X12" s="61"/>
      <c r="Y12" s="61"/>
      <c r="Z12" s="61"/>
    </row>
    <row r="13" spans="1:26" ht="15.75" customHeight="1">
      <c r="A13" s="42" t="s">
        <v>27</v>
      </c>
      <c r="B13" s="12"/>
      <c r="C13" s="12"/>
      <c r="D13" s="12"/>
      <c r="E13" s="12"/>
      <c r="F13" s="12"/>
      <c r="G13" s="12"/>
      <c r="H13" s="12"/>
      <c r="I13" s="12"/>
      <c r="J13" s="12"/>
      <c r="K13" s="12"/>
      <c r="L13" s="12"/>
      <c r="M13" s="12"/>
      <c r="N13" s="12"/>
      <c r="O13" s="12">
        <f>('Wireless (RV)'!O13)/('Wireless (RV)'!O22)*100</f>
        <v>2.0081967213114753</v>
      </c>
      <c r="P13" s="21"/>
      <c r="Q13" s="21"/>
      <c r="R13" s="21"/>
      <c r="S13" s="21"/>
      <c r="T13" s="21"/>
      <c r="U13" s="21"/>
      <c r="V13" s="61"/>
      <c r="W13" s="61"/>
      <c r="X13" s="61"/>
      <c r="Y13" s="61"/>
      <c r="Z13" s="61"/>
    </row>
    <row r="14" spans="1:26" ht="15.75" customHeight="1">
      <c r="A14" s="10" t="s">
        <v>28</v>
      </c>
      <c r="B14" s="12"/>
      <c r="C14" s="12"/>
      <c r="D14" s="12"/>
      <c r="E14" s="12"/>
      <c r="F14" s="12"/>
      <c r="G14" s="12"/>
      <c r="H14" s="12"/>
      <c r="I14" s="12">
        <f>('Wireless (RV)'!I14)/('Wireless (RV)'!I22)*100</f>
        <v>0.185</v>
      </c>
      <c r="J14" s="12">
        <f>('Wireless (RV)'!J14)/('Wireless (RV)'!J22)*100</f>
        <v>0.53926701570680635</v>
      </c>
      <c r="K14" s="12">
        <f>('Wireless (RV)'!K14)/('Wireless (RV)'!K22)*100</f>
        <v>0.81176470588235294</v>
      </c>
      <c r="L14" s="12">
        <f>('Wireless (RV)'!L14)/('Wireless (RV)'!L22)*100</f>
        <v>1.0424528301886793</v>
      </c>
      <c r="M14" s="12">
        <f>('Wireless (RV)'!M14)/('Wireless (RV)'!M22)*100</f>
        <v>1.2481818181818183</v>
      </c>
      <c r="N14" s="12">
        <f>('Wireless (RV)'!N14)/('Wireless (RV)'!N22)*100</f>
        <v>1.4872881355932204</v>
      </c>
      <c r="O14" s="45" t="s">
        <v>73</v>
      </c>
      <c r="P14" s="21"/>
      <c r="Q14" s="21"/>
      <c r="R14" s="21"/>
      <c r="S14" s="21"/>
      <c r="T14" s="21"/>
      <c r="U14" s="21"/>
      <c r="V14" s="61"/>
      <c r="W14" s="61"/>
      <c r="X14" s="61"/>
      <c r="Y14" s="61"/>
      <c r="Z14" s="61"/>
    </row>
    <row r="15" spans="1:26" ht="15.75" customHeight="1">
      <c r="A15" s="10" t="s">
        <v>30</v>
      </c>
      <c r="B15" s="12"/>
      <c r="C15" s="12"/>
      <c r="D15" s="12"/>
      <c r="E15" s="12"/>
      <c r="F15" s="12"/>
      <c r="G15" s="12"/>
      <c r="H15" s="12"/>
      <c r="I15" s="12">
        <f>('Wireless (RV)'!I15)/('Wireless (RV)'!I22)*100</f>
        <v>5.5068384000000005E-2</v>
      </c>
      <c r="J15" s="12">
        <f>('Wireless (RV)'!J15)/('Wireless (RV)'!J22)*100</f>
        <v>0.20986748230366492</v>
      </c>
      <c r="K15" s="12">
        <f>('Wireless (RV)'!K15)/('Wireless (RV)'!K22)*100</f>
        <v>0.37125000000000002</v>
      </c>
      <c r="L15" s="12">
        <f>('Wireless (RV)'!L15)/('Wireless (RV)'!L22)*100</f>
        <v>0.40471698113207544</v>
      </c>
      <c r="M15" s="12">
        <f>('Wireless (RV)'!M15)/('Wireless (RV)'!M22)*100</f>
        <v>0.31136363636363634</v>
      </c>
      <c r="N15" s="12" t="s">
        <v>31</v>
      </c>
      <c r="O15" s="12"/>
      <c r="P15" s="21"/>
      <c r="Q15" s="21"/>
      <c r="R15" s="21"/>
      <c r="S15" s="21"/>
      <c r="T15" s="21"/>
      <c r="U15" s="21"/>
      <c r="V15" s="61"/>
      <c r="W15" s="61"/>
      <c r="X15" s="61"/>
      <c r="Y15" s="61"/>
      <c r="Z15" s="61"/>
    </row>
    <row r="16" spans="1:26" ht="15.75" customHeight="1">
      <c r="A16" s="10" t="s">
        <v>32</v>
      </c>
      <c r="B16" s="12"/>
      <c r="C16" s="12"/>
      <c r="D16" s="12"/>
      <c r="E16" s="12"/>
      <c r="F16" s="12"/>
      <c r="G16" s="12"/>
      <c r="H16" s="12"/>
      <c r="I16" s="12">
        <f>('Wireless (RV)'!I16)/('Wireless (RV)'!I22)*100</f>
        <v>7.5388833333333335E-2</v>
      </c>
      <c r="J16" s="12">
        <f>('Wireless (RV)'!J16)/('Wireless (RV)'!J22)*100</f>
        <v>0.21949178010471204</v>
      </c>
      <c r="K16" s="12">
        <f>('Wireless (RV)'!K16)/('Wireless (RV)'!K22)*100</f>
        <v>0.35345588235294118</v>
      </c>
      <c r="L16" s="12">
        <f>('Wireless (RV)'!L16)/('Wireless (RV)'!L22)*100</f>
        <v>0.33066037735849052</v>
      </c>
      <c r="M16" s="56">
        <f>('Wireless (RV)'!M16)/('Wireless (RV)'!M22)*100</f>
        <v>0.25045454545454549</v>
      </c>
      <c r="N16" s="43" t="s">
        <v>7</v>
      </c>
      <c r="O16" s="43"/>
      <c r="P16" s="80"/>
      <c r="Q16" s="80"/>
      <c r="R16" s="80"/>
      <c r="S16" s="80"/>
      <c r="T16" s="80"/>
      <c r="U16" s="80"/>
      <c r="V16" s="61"/>
      <c r="W16" s="61"/>
      <c r="X16" s="61"/>
      <c r="Y16" s="61"/>
      <c r="Z16" s="61"/>
    </row>
    <row r="17" spans="1:26" ht="15.75" customHeight="1">
      <c r="A17" s="10" t="s">
        <v>33</v>
      </c>
      <c r="B17" s="12"/>
      <c r="C17" s="12"/>
      <c r="D17" s="12"/>
      <c r="E17" s="12"/>
      <c r="F17" s="12"/>
      <c r="G17" s="12"/>
      <c r="H17" s="12"/>
      <c r="I17" s="12"/>
      <c r="J17" s="12"/>
      <c r="K17" s="12"/>
      <c r="L17" s="12"/>
      <c r="M17" s="12"/>
      <c r="N17" s="12"/>
      <c r="O17" s="12"/>
      <c r="P17" s="21"/>
      <c r="Q17" s="21"/>
      <c r="R17" s="21"/>
      <c r="S17" s="21"/>
      <c r="T17" s="21"/>
      <c r="U17" s="21"/>
      <c r="V17" s="61"/>
      <c r="W17" s="61"/>
      <c r="X17" s="61"/>
      <c r="Y17" s="61"/>
      <c r="Z17" s="61"/>
    </row>
    <row r="18" spans="1:26" ht="15.75" customHeight="1">
      <c r="A18" s="1"/>
      <c r="B18" s="12"/>
      <c r="C18" s="12"/>
      <c r="D18" s="12"/>
      <c r="E18" s="12"/>
      <c r="F18" s="12"/>
      <c r="G18" s="12"/>
      <c r="H18" s="12"/>
      <c r="I18" s="12"/>
      <c r="J18" s="12"/>
      <c r="K18" s="12"/>
      <c r="L18" s="12"/>
      <c r="M18" s="12"/>
      <c r="N18" s="12"/>
      <c r="O18" s="12"/>
      <c r="P18" s="21"/>
      <c r="Q18" s="21"/>
      <c r="R18" s="21"/>
      <c r="S18" s="21"/>
      <c r="T18" s="21"/>
      <c r="U18" s="21"/>
      <c r="V18" s="61"/>
      <c r="W18" s="61"/>
      <c r="X18" s="61"/>
      <c r="Y18" s="61"/>
      <c r="Z18" s="61"/>
    </row>
    <row r="19" spans="1:26" ht="15.75" customHeight="1">
      <c r="A19" s="10"/>
      <c r="B19" s="12"/>
      <c r="C19" s="12"/>
      <c r="D19" s="12"/>
      <c r="E19" s="12"/>
      <c r="F19" s="12"/>
      <c r="G19" s="12"/>
      <c r="H19" s="12"/>
      <c r="I19" s="12"/>
      <c r="J19" s="12"/>
      <c r="K19" s="12"/>
      <c r="L19" s="12"/>
      <c r="M19" s="12"/>
      <c r="N19" s="12"/>
      <c r="O19" s="12"/>
      <c r="P19" s="21"/>
      <c r="Q19" s="21"/>
      <c r="R19" s="21"/>
      <c r="S19" s="21"/>
      <c r="T19" s="21"/>
      <c r="U19" s="21"/>
      <c r="V19" s="61"/>
      <c r="W19" s="61"/>
      <c r="X19" s="61"/>
      <c r="Y19" s="61"/>
      <c r="Z19" s="61"/>
    </row>
    <row r="20" spans="1:26" ht="15.75" customHeight="1">
      <c r="A20" s="10"/>
      <c r="B20" s="12"/>
      <c r="C20" s="12"/>
      <c r="D20" s="12"/>
      <c r="E20" s="12"/>
      <c r="F20" s="12"/>
      <c r="G20" s="12"/>
      <c r="H20" s="12"/>
      <c r="I20" s="12"/>
      <c r="J20" s="12"/>
      <c r="K20" s="12"/>
      <c r="L20" s="12"/>
      <c r="M20" s="12"/>
      <c r="N20" s="12"/>
      <c r="O20" s="12"/>
      <c r="P20" s="21"/>
      <c r="Q20" s="21"/>
      <c r="R20" s="21"/>
      <c r="S20" s="21"/>
      <c r="T20" s="21"/>
      <c r="U20" s="21"/>
      <c r="V20" s="61"/>
      <c r="W20" s="61"/>
      <c r="X20" s="61"/>
      <c r="Y20" s="61"/>
      <c r="Z20" s="61"/>
    </row>
    <row r="21" spans="1:26" ht="15.75" customHeight="1">
      <c r="A21" s="10" t="s">
        <v>34</v>
      </c>
      <c r="B21" s="12">
        <v>2</v>
      </c>
      <c r="C21" s="12">
        <v>2</v>
      </c>
      <c r="D21" s="12">
        <v>2</v>
      </c>
      <c r="E21" s="12">
        <v>4</v>
      </c>
      <c r="F21" s="12">
        <v>6</v>
      </c>
      <c r="G21" s="12">
        <v>6</v>
      </c>
      <c r="H21" s="12">
        <v>6</v>
      </c>
      <c r="I21" s="12">
        <v>9</v>
      </c>
      <c r="J21" s="12">
        <v>9</v>
      </c>
      <c r="K21" s="12">
        <v>9</v>
      </c>
      <c r="L21" s="12">
        <v>9</v>
      </c>
      <c r="M21" s="12">
        <v>8</v>
      </c>
      <c r="N21" s="12">
        <v>8</v>
      </c>
      <c r="O21" s="23">
        <v>8</v>
      </c>
      <c r="P21" s="21"/>
      <c r="Q21" s="21"/>
      <c r="R21" s="21"/>
      <c r="S21" s="21"/>
      <c r="T21" s="21"/>
      <c r="U21" s="21"/>
      <c r="V21" s="61"/>
      <c r="W21" s="61"/>
      <c r="X21" s="61"/>
      <c r="Y21" s="61"/>
      <c r="Z21" s="61"/>
    </row>
    <row r="22" spans="1:26" ht="15.75" customHeight="1">
      <c r="A22" s="48" t="s">
        <v>35</v>
      </c>
      <c r="B22" s="50">
        <f>'Wireless (RV)'!B22</f>
        <v>321</v>
      </c>
      <c r="C22" s="50">
        <f>'Wireless (RV)'!C22</f>
        <v>565.20000000000005</v>
      </c>
      <c r="D22" s="50">
        <f>'Wireless (RV)'!D22</f>
        <v>931</v>
      </c>
      <c r="E22" s="50">
        <f>'Wireless (RV)'!E22</f>
        <v>2175</v>
      </c>
      <c r="F22" s="50">
        <f>'Wireless (RV)'!F22</f>
        <v>5400</v>
      </c>
      <c r="G22" s="50">
        <f>'Wireless (RV)'!G22</f>
        <v>9200</v>
      </c>
      <c r="H22" s="50">
        <f>'Wireless (RV)'!H22</f>
        <v>16200</v>
      </c>
      <c r="I22" s="50">
        <f>'Wireless (RV)'!I22</f>
        <v>18000</v>
      </c>
      <c r="J22" s="50">
        <f>'Wireless (RV)'!J22</f>
        <v>19100</v>
      </c>
      <c r="K22" s="50">
        <f>'Wireless (RV)'!K22</f>
        <v>20400</v>
      </c>
      <c r="L22" s="50">
        <f>'Wireless (RV)'!L22</f>
        <v>21200</v>
      </c>
      <c r="M22" s="50">
        <f>'Wireless (RV)'!M22</f>
        <v>22000</v>
      </c>
      <c r="N22" s="50">
        <f>'Wireless (RV)'!N22</f>
        <v>23600</v>
      </c>
      <c r="O22" s="50">
        <f>'Wireless (RV)'!O22</f>
        <v>24400</v>
      </c>
      <c r="P22" s="87"/>
      <c r="Q22" s="87"/>
      <c r="R22" s="87"/>
      <c r="S22" s="87"/>
      <c r="T22" s="87"/>
      <c r="U22" s="87"/>
      <c r="V22" s="61"/>
      <c r="W22" s="61"/>
      <c r="X22" s="61"/>
      <c r="Y22" s="61"/>
      <c r="Z22" s="61"/>
    </row>
    <row r="23" spans="1:26" ht="15.75" customHeight="1">
      <c r="A23" s="48" t="s">
        <v>37</v>
      </c>
      <c r="B23" s="12">
        <v>100</v>
      </c>
      <c r="C23" s="12">
        <v>100</v>
      </c>
      <c r="D23" s="12">
        <v>100</v>
      </c>
      <c r="E23" s="12">
        <v>100</v>
      </c>
      <c r="F23" s="12">
        <f>SUM(F3+F5+F7+F4)</f>
        <v>95.65</v>
      </c>
      <c r="G23" s="12">
        <f t="shared" ref="G23:O23" si="0">SUM(G3+G5+G7+G10)</f>
        <v>97.985869565217385</v>
      </c>
      <c r="H23" s="12">
        <f t="shared" si="0"/>
        <v>98.153703703703698</v>
      </c>
      <c r="I23" s="12">
        <f t="shared" si="0"/>
        <v>96.713888888888903</v>
      </c>
      <c r="J23" s="12">
        <f t="shared" si="0"/>
        <v>96.185340314136141</v>
      </c>
      <c r="K23" s="12">
        <f t="shared" si="0"/>
        <v>94.608823529411751</v>
      </c>
      <c r="L23" s="12">
        <f t="shared" si="0"/>
        <v>93.701886792452839</v>
      </c>
      <c r="M23" s="12">
        <f t="shared" si="0"/>
        <v>94.402272727272731</v>
      </c>
      <c r="N23" s="12">
        <f t="shared" si="0"/>
        <v>93.277118644067798</v>
      </c>
      <c r="O23" s="12">
        <f t="shared" si="0"/>
        <v>93.315163934426224</v>
      </c>
      <c r="P23" s="88"/>
      <c r="Q23" s="88"/>
      <c r="R23" s="88"/>
      <c r="S23" s="88"/>
      <c r="T23" s="88"/>
      <c r="U23" s="88"/>
      <c r="V23" s="61"/>
      <c r="W23" s="61"/>
      <c r="X23" s="61"/>
      <c r="Y23" s="61"/>
      <c r="Z23" s="61"/>
    </row>
    <row r="24" spans="1:26" ht="15.75" customHeight="1">
      <c r="A24" s="48" t="s">
        <v>44</v>
      </c>
      <c r="B24" s="12">
        <f t="shared" ref="B24:N24" si="1">SUMSQ(B3:B7,B10:B17)</f>
        <v>5500.8957599402192</v>
      </c>
      <c r="C24" s="12">
        <f t="shared" si="1"/>
        <v>6164.8082285160181</v>
      </c>
      <c r="D24" s="12">
        <f t="shared" si="1"/>
        <v>7968.2621853082901</v>
      </c>
      <c r="E24" s="12">
        <f t="shared" si="1"/>
        <v>4995.0652397938966</v>
      </c>
      <c r="F24" s="12">
        <f t="shared" si="1"/>
        <v>2641.3101508916325</v>
      </c>
      <c r="G24" s="12">
        <f t="shared" si="1"/>
        <v>3085.1354749527413</v>
      </c>
      <c r="H24" s="12">
        <f t="shared" si="1"/>
        <v>3154.582050373418</v>
      </c>
      <c r="I24" s="12">
        <f t="shared" si="1"/>
        <v>3060.3317573611325</v>
      </c>
      <c r="J24" s="12">
        <f t="shared" si="1"/>
        <v>3010.283617619079</v>
      </c>
      <c r="K24" s="12">
        <f t="shared" si="1"/>
        <v>2890.979788813197</v>
      </c>
      <c r="L24" s="12">
        <f t="shared" si="1"/>
        <v>2822.0989558116758</v>
      </c>
      <c r="M24" s="12">
        <f t="shared" si="1"/>
        <v>2855.0642256198344</v>
      </c>
      <c r="N24" s="12">
        <f t="shared" si="1"/>
        <v>2789.8717268744613</v>
      </c>
      <c r="O24" s="60">
        <f>SUMSQ(O3:O17)</f>
        <v>2792.5997960897607</v>
      </c>
      <c r="P24" s="88"/>
      <c r="Q24" s="88"/>
      <c r="R24" s="88"/>
      <c r="S24" s="88"/>
      <c r="T24" s="88"/>
      <c r="U24" s="88"/>
      <c r="V24" s="61"/>
      <c r="W24" s="61"/>
      <c r="X24" s="61"/>
      <c r="Y24" s="61"/>
      <c r="Z24" s="61"/>
    </row>
    <row r="25" spans="1:26" ht="15.75" customHeight="1">
      <c r="A25" s="64" t="s">
        <v>59</v>
      </c>
      <c r="B25" s="27"/>
      <c r="C25" s="27"/>
      <c r="D25" s="27"/>
      <c r="E25" s="27"/>
      <c r="F25" s="27">
        <f>SUM(F3+F5+F8+F4)</f>
        <v>91.644444444444446</v>
      </c>
      <c r="G25" s="27">
        <f>SUM(G3+G5+G8+G9)</f>
        <v>95.87934782608697</v>
      </c>
      <c r="H25" s="27">
        <f t="shared" ref="H25:M25" si="2">SUM(H3+H5+H8+H10)</f>
        <v>97.709259259259255</v>
      </c>
      <c r="I25" s="27">
        <f t="shared" si="2"/>
        <v>96.2638888888889</v>
      </c>
      <c r="J25" s="27">
        <f t="shared" si="2"/>
        <v>95.724607329842939</v>
      </c>
      <c r="K25" s="27">
        <f t="shared" si="2"/>
        <v>94.148039215686254</v>
      </c>
      <c r="L25" s="27">
        <f t="shared" si="2"/>
        <v>93.244339622641519</v>
      </c>
      <c r="M25" s="27">
        <f t="shared" si="2"/>
        <v>93.952272727272728</v>
      </c>
      <c r="N25" s="67" t="s">
        <v>60</v>
      </c>
      <c r="O25" s="67" t="s">
        <v>60</v>
      </c>
      <c r="P25" s="79"/>
      <c r="Q25" s="79"/>
      <c r="R25" s="79"/>
      <c r="S25" s="79"/>
      <c r="T25" s="79"/>
      <c r="U25" s="79"/>
      <c r="V25" s="61"/>
      <c r="W25" s="61"/>
      <c r="X25" s="61"/>
      <c r="Y25" s="61"/>
      <c r="Z25" s="61"/>
    </row>
    <row r="26" spans="1:26" ht="15.75" customHeight="1">
      <c r="A26" s="64" t="s">
        <v>61</v>
      </c>
      <c r="B26" s="27"/>
      <c r="C26" s="27"/>
      <c r="D26" s="27"/>
      <c r="E26" s="27"/>
      <c r="F26" s="27">
        <f t="shared" ref="F26:M26" si="3">SUMSQ(F3:F6,F8:F17)</f>
        <v>2454.0875171467765</v>
      </c>
      <c r="G26" s="27">
        <f t="shared" si="3"/>
        <v>2827.8398227788284</v>
      </c>
      <c r="H26" s="27">
        <f t="shared" si="3"/>
        <v>3129.9949447492759</v>
      </c>
      <c r="I26" s="27">
        <f t="shared" si="3"/>
        <v>3035.8017573611323</v>
      </c>
      <c r="J26" s="27">
        <f t="shared" si="3"/>
        <v>2985.0470287097837</v>
      </c>
      <c r="K26" s="27">
        <f t="shared" si="3"/>
        <v>2865.7450713968187</v>
      </c>
      <c r="L26" s="27">
        <f t="shared" si="3"/>
        <v>2796.8518483001062</v>
      </c>
      <c r="M26" s="27">
        <f t="shared" si="3"/>
        <v>2829.5328619834704</v>
      </c>
      <c r="N26" s="67" t="s">
        <v>60</v>
      </c>
      <c r="O26" s="67" t="s">
        <v>60</v>
      </c>
      <c r="P26" s="79"/>
      <c r="Q26" s="79"/>
      <c r="R26" s="79"/>
      <c r="S26" s="79"/>
      <c r="T26" s="79"/>
      <c r="U26" s="79"/>
      <c r="V26" s="61"/>
      <c r="W26" s="61"/>
      <c r="X26" s="61"/>
      <c r="Y26" s="61"/>
      <c r="Z26" s="61"/>
    </row>
    <row r="27" spans="1:26" ht="15.75" customHeight="1">
      <c r="A27" s="1"/>
      <c r="B27" s="1"/>
      <c r="C27" s="1"/>
      <c r="D27" s="1"/>
      <c r="E27" s="1"/>
      <c r="F27" s="1"/>
      <c r="G27" s="1"/>
      <c r="H27" s="1"/>
      <c r="I27" s="1"/>
      <c r="J27" s="1"/>
      <c r="K27" s="1"/>
      <c r="L27" s="1"/>
      <c r="M27" s="1"/>
      <c r="N27" s="1"/>
      <c r="O27" s="1"/>
      <c r="P27" s="1"/>
      <c r="Q27" s="1"/>
      <c r="R27" s="1"/>
      <c r="S27" s="1"/>
      <c r="T27" s="1"/>
      <c r="U27" s="1"/>
      <c r="V27" s="61"/>
      <c r="W27" s="61"/>
      <c r="X27" s="61"/>
      <c r="Y27" s="61"/>
      <c r="Z27" s="61"/>
    </row>
    <row r="28" spans="1:26" ht="15.75" customHeight="1">
      <c r="A28" s="1"/>
      <c r="B28" s="2"/>
      <c r="C28" s="1"/>
      <c r="D28" s="1"/>
      <c r="E28" s="1"/>
      <c r="F28" s="1"/>
      <c r="G28" s="1"/>
      <c r="H28" s="1"/>
      <c r="I28" s="1"/>
      <c r="J28" s="1"/>
      <c r="K28" s="1"/>
      <c r="L28" s="1"/>
      <c r="M28" s="1"/>
      <c r="N28" s="1"/>
      <c r="O28" s="1"/>
      <c r="P28" s="1"/>
      <c r="Q28" s="1"/>
      <c r="R28" s="1"/>
      <c r="S28" s="1"/>
      <c r="T28" s="1"/>
      <c r="U28" s="1"/>
      <c r="V28" s="61"/>
      <c r="W28" s="61"/>
      <c r="X28" s="61"/>
      <c r="Y28" s="61"/>
      <c r="Z28" s="61"/>
    </row>
    <row r="29" spans="1:26" ht="15.75" customHeight="1">
      <c r="A29" s="1"/>
      <c r="B29" s="1"/>
      <c r="C29" s="1"/>
      <c r="D29" s="1"/>
      <c r="E29" s="1"/>
      <c r="F29" s="1"/>
      <c r="G29" s="1"/>
      <c r="H29" s="1"/>
      <c r="I29" s="1"/>
      <c r="J29" s="1"/>
      <c r="K29" s="1"/>
      <c r="L29" s="1"/>
      <c r="M29" s="1"/>
      <c r="N29" s="1"/>
      <c r="O29" s="1"/>
      <c r="P29" s="1"/>
      <c r="Q29" s="1"/>
      <c r="R29" s="1"/>
      <c r="S29" s="1"/>
      <c r="T29" s="1"/>
      <c r="U29" s="1"/>
      <c r="V29" s="61"/>
      <c r="W29" s="61"/>
      <c r="X29" s="61"/>
      <c r="Y29" s="61"/>
      <c r="Z29" s="61"/>
    </row>
    <row r="30" spans="1:26" ht="15.75" customHeight="1">
      <c r="A30" s="72"/>
      <c r="B30" s="1"/>
      <c r="C30" s="1"/>
      <c r="D30" s="1"/>
      <c r="E30" s="1"/>
      <c r="F30" s="1"/>
      <c r="G30" s="1"/>
      <c r="H30" s="1"/>
      <c r="I30" s="94"/>
      <c r="J30" s="1"/>
      <c r="K30" s="94"/>
      <c r="L30" s="1"/>
      <c r="M30" s="1"/>
      <c r="N30" s="1"/>
      <c r="O30" s="1"/>
      <c r="P30" s="1"/>
      <c r="Q30" s="1"/>
      <c r="R30" s="1"/>
      <c r="S30" s="1"/>
      <c r="T30" s="1"/>
      <c r="U30" s="1"/>
      <c r="V30" s="61"/>
      <c r="W30" s="61"/>
      <c r="X30" s="61"/>
      <c r="Y30" s="61"/>
      <c r="Z30" s="61"/>
    </row>
    <row r="31" spans="1:26" ht="12.7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2.7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2.7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2.7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2.7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2.7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2.7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2.7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2.7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2.7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2.7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2.7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2.7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2.7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2.7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2.7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2.7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2.7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2.7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2.7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2.7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2.7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2.7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2.7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2.7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2.7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2.7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2.7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2.7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2.7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2.7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2.7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2.7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2.7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2.7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2.7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2.7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2.7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2.7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2.7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2.7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2.7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2.7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2.7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2.7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2.7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2.7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2.7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2.7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2.7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2.7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2.7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2.7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2.7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2.7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2.7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2.7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2.7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2.7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2.7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2.7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2.7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2.7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2.7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2.7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row r="1001" spans="1:26" ht="12.75">
      <c r="A1001" s="61"/>
      <c r="B1001" s="61"/>
      <c r="C1001" s="61"/>
      <c r="D1001" s="61"/>
      <c r="E1001" s="61"/>
      <c r="F1001" s="61"/>
      <c r="G1001" s="61"/>
      <c r="H1001" s="61"/>
      <c r="I1001" s="61"/>
      <c r="J1001" s="61"/>
      <c r="K1001" s="61"/>
      <c r="L1001" s="61"/>
      <c r="M1001" s="61"/>
      <c r="N1001" s="61"/>
      <c r="O1001" s="61"/>
      <c r="P1001" s="61"/>
      <c r="Q1001" s="61"/>
      <c r="R1001" s="61"/>
      <c r="S1001" s="61"/>
      <c r="T1001" s="61"/>
      <c r="U1001" s="61"/>
      <c r="V1001" s="61"/>
      <c r="W1001" s="61"/>
      <c r="X1001" s="61"/>
      <c r="Y1001" s="61"/>
      <c r="Z1001" s="61"/>
    </row>
  </sheetData>
  <mergeCells count="1">
    <mergeCell ref="B1:P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00"/>
  <sheetViews>
    <sheetView workbookViewId="0">
      <pane ySplit="2" topLeftCell="A3" activePane="bottomLeft" state="frozen"/>
      <selection pane="bottomLeft" activeCell="B4" sqref="B4"/>
    </sheetView>
  </sheetViews>
  <sheetFormatPr defaultColWidth="14.5" defaultRowHeight="15" customHeight="1"/>
  <cols>
    <col min="1" max="1" width="17.375" customWidth="1"/>
    <col min="2" max="2" width="10.5" customWidth="1"/>
    <col min="3" max="3" width="12.125" customWidth="1"/>
    <col min="4" max="4" width="12.875" customWidth="1"/>
    <col min="5" max="5" width="12.375" customWidth="1"/>
    <col min="6" max="6" width="11.125" customWidth="1"/>
    <col min="7" max="7" width="12.5" customWidth="1"/>
    <col min="8" max="8" width="12.125" customWidth="1"/>
    <col min="9" max="9" width="13.375" customWidth="1"/>
    <col min="10" max="10" width="11.5" customWidth="1"/>
    <col min="11" max="11" width="11.625" customWidth="1"/>
    <col min="12" max="12" width="12.625" customWidth="1"/>
    <col min="13" max="13" width="7.375" customWidth="1"/>
    <col min="14" max="14" width="7.125" customWidth="1"/>
    <col min="15" max="15" width="21.125" customWidth="1"/>
    <col min="16" max="16" width="7.125" customWidth="1"/>
    <col min="17" max="17" width="9" customWidth="1"/>
    <col min="18" max="33" width="17.375" customWidth="1"/>
  </cols>
  <sheetData>
    <row r="1" spans="1:17" ht="18" customHeight="1">
      <c r="A1" s="65"/>
      <c r="B1" s="686" t="s">
        <v>74</v>
      </c>
      <c r="C1" s="687"/>
      <c r="D1" s="687"/>
      <c r="E1" s="687"/>
      <c r="F1" s="687"/>
      <c r="G1" s="687"/>
      <c r="H1" s="687"/>
      <c r="I1" s="687"/>
      <c r="J1" s="687"/>
      <c r="K1" s="687"/>
      <c r="L1" s="65"/>
      <c r="M1" s="65"/>
      <c r="N1" s="65"/>
      <c r="O1" s="65"/>
      <c r="P1" s="61"/>
      <c r="Q1" s="61"/>
    </row>
    <row r="2" spans="1:17" ht="15.75" customHeight="1">
      <c r="A2" s="81"/>
      <c r="B2" s="4">
        <v>1996</v>
      </c>
      <c r="C2" s="4">
        <v>2000</v>
      </c>
      <c r="D2" s="4">
        <v>2004</v>
      </c>
      <c r="E2" s="4">
        <v>2008</v>
      </c>
      <c r="F2" s="4">
        <v>2010</v>
      </c>
      <c r="G2" s="4">
        <v>2011</v>
      </c>
      <c r="H2" s="4">
        <v>2012</v>
      </c>
      <c r="I2" s="4">
        <v>2013</v>
      </c>
      <c r="J2" s="4">
        <v>2014</v>
      </c>
      <c r="K2" s="6">
        <v>2015</v>
      </c>
      <c r="L2" s="6">
        <v>2016</v>
      </c>
      <c r="M2" s="6"/>
      <c r="N2" s="6"/>
      <c r="O2" s="6"/>
      <c r="P2" s="61"/>
      <c r="Q2" s="61"/>
    </row>
    <row r="3" spans="1:17" ht="15" customHeight="1">
      <c r="A3" s="35" t="s">
        <v>75</v>
      </c>
      <c r="B3" s="15">
        <v>75.599999999999994</v>
      </c>
      <c r="C3" s="21">
        <v>316.39999999999998</v>
      </c>
      <c r="D3" s="21">
        <v>940.6</v>
      </c>
      <c r="E3" s="15">
        <v>1257.8625209180327</v>
      </c>
      <c r="F3" s="15">
        <v>1506.512736393443</v>
      </c>
      <c r="G3" s="15">
        <v>1610.4038606829267</v>
      </c>
      <c r="H3" s="15">
        <v>1697.3651952547298</v>
      </c>
      <c r="I3" s="21">
        <v>1821.5152384427008</v>
      </c>
      <c r="J3" s="82">
        <f>J4+J5</f>
        <v>1967.4</v>
      </c>
      <c r="K3" s="82">
        <v>2112.2159999999999</v>
      </c>
      <c r="L3" s="83">
        <v>2266.4</v>
      </c>
      <c r="M3" s="84"/>
      <c r="N3" s="84"/>
      <c r="O3" s="2"/>
      <c r="P3" s="61"/>
      <c r="Q3" s="61"/>
    </row>
    <row r="4" spans="1:17" ht="15" customHeight="1">
      <c r="A4" s="39" t="s">
        <v>12</v>
      </c>
      <c r="B4" s="79">
        <v>64.099999999999994</v>
      </c>
      <c r="C4" s="79">
        <v>253</v>
      </c>
      <c r="D4" s="79">
        <v>821.5</v>
      </c>
      <c r="E4" s="79">
        <v>891.16252091803278</v>
      </c>
      <c r="F4" s="79">
        <v>1062.8127363934429</v>
      </c>
      <c r="G4" s="79">
        <v>1131.0038606829269</v>
      </c>
      <c r="H4" s="40">
        <v>1185.5</v>
      </c>
      <c r="I4" s="79">
        <v>1268.5999999999999</v>
      </c>
      <c r="J4" s="85">
        <v>1365</v>
      </c>
      <c r="K4" s="86"/>
      <c r="L4" s="86"/>
      <c r="M4" s="86"/>
      <c r="N4" s="86"/>
      <c r="P4" s="61"/>
      <c r="Q4" s="61"/>
    </row>
    <row r="5" spans="1:17" ht="15" customHeight="1">
      <c r="A5" s="39" t="s">
        <v>15</v>
      </c>
      <c r="B5" s="79"/>
      <c r="C5" s="79">
        <v>63.4</v>
      </c>
      <c r="D5" s="79">
        <v>119.1</v>
      </c>
      <c r="E5" s="79">
        <v>388.6</v>
      </c>
      <c r="F5" s="79">
        <v>458.4</v>
      </c>
      <c r="G5" s="79">
        <v>488.3</v>
      </c>
      <c r="H5" s="40">
        <v>520.79999999999995</v>
      </c>
      <c r="I5" s="79">
        <v>552.91523844270091</v>
      </c>
      <c r="J5" s="85">
        <v>602.4</v>
      </c>
      <c r="K5" s="17" t="s">
        <v>4</v>
      </c>
      <c r="L5" s="86"/>
      <c r="M5" s="86"/>
      <c r="N5" s="86"/>
      <c r="O5" s="2"/>
      <c r="P5" s="61"/>
      <c r="Q5" s="61"/>
    </row>
    <row r="6" spans="1:17" ht="15.75" customHeight="1">
      <c r="A6" s="35" t="s">
        <v>76</v>
      </c>
      <c r="B6" s="15">
        <v>4</v>
      </c>
      <c r="C6" s="15"/>
      <c r="D6" s="15"/>
      <c r="E6" s="15"/>
      <c r="F6" s="15"/>
      <c r="G6" s="15"/>
      <c r="H6" s="21"/>
      <c r="I6" s="21"/>
      <c r="J6" s="21"/>
      <c r="K6" s="1"/>
      <c r="L6" s="1"/>
      <c r="M6" s="1"/>
      <c r="N6" s="1"/>
      <c r="O6" s="2"/>
      <c r="P6" s="61"/>
      <c r="Q6" s="61"/>
    </row>
    <row r="7" spans="1:17" ht="15.75" customHeight="1">
      <c r="A7" s="35" t="s">
        <v>77</v>
      </c>
      <c r="B7" s="15">
        <v>3.6</v>
      </c>
      <c r="C7" s="15"/>
      <c r="D7" s="15"/>
      <c r="E7" s="15"/>
      <c r="F7" s="15"/>
      <c r="G7" s="15"/>
      <c r="H7" s="21"/>
      <c r="I7" s="21"/>
      <c r="J7" s="21"/>
      <c r="K7" s="1"/>
      <c r="L7" s="1"/>
      <c r="M7" s="1"/>
      <c r="N7" s="1"/>
      <c r="O7" s="2"/>
      <c r="P7" s="61"/>
      <c r="Q7" s="61"/>
    </row>
    <row r="8" spans="1:17" ht="15.75" customHeight="1">
      <c r="A8" s="35" t="s">
        <v>78</v>
      </c>
      <c r="B8" s="15">
        <v>2.2000000000000002</v>
      </c>
      <c r="C8" s="15"/>
      <c r="D8" s="15"/>
      <c r="E8" s="15"/>
      <c r="F8" s="15"/>
      <c r="G8" s="15"/>
      <c r="H8" s="21"/>
      <c r="I8" s="21"/>
      <c r="J8" s="21"/>
      <c r="K8" s="1"/>
      <c r="L8" s="1"/>
      <c r="M8" s="1"/>
      <c r="N8" s="1"/>
      <c r="O8" s="2"/>
      <c r="P8" s="61"/>
      <c r="Q8" s="61"/>
    </row>
    <row r="9" spans="1:17" ht="15.75" customHeight="1">
      <c r="A9" s="35" t="s">
        <v>79</v>
      </c>
      <c r="B9" s="15">
        <v>0.2</v>
      </c>
      <c r="C9" s="15"/>
      <c r="D9" s="15"/>
      <c r="E9" s="15"/>
      <c r="F9" s="15"/>
      <c r="G9" s="15"/>
      <c r="H9" s="21"/>
      <c r="I9" s="21"/>
      <c r="J9" s="21"/>
      <c r="K9" s="1"/>
      <c r="L9" s="1"/>
      <c r="M9" s="1"/>
      <c r="N9" s="1"/>
      <c r="O9" s="2"/>
      <c r="P9" s="61"/>
      <c r="Q9" s="61"/>
    </row>
    <row r="10" spans="1:17" ht="15.75" customHeight="1">
      <c r="A10" s="35" t="s">
        <v>7</v>
      </c>
      <c r="B10" s="15"/>
      <c r="C10" s="15">
        <v>111.5</v>
      </c>
      <c r="D10" s="15">
        <v>378.9</v>
      </c>
      <c r="E10" s="15">
        <v>695</v>
      </c>
      <c r="F10" s="15">
        <v>848</v>
      </c>
      <c r="G10" s="15">
        <v>926</v>
      </c>
      <c r="H10" s="15">
        <v>998</v>
      </c>
      <c r="I10" s="15">
        <v>1159</v>
      </c>
      <c r="J10" s="21">
        <v>1245</v>
      </c>
      <c r="K10" s="1">
        <v>1343</v>
      </c>
      <c r="L10" s="49">
        <v>1495</v>
      </c>
      <c r="M10" s="1"/>
      <c r="N10" s="1"/>
      <c r="O10" s="2"/>
      <c r="P10" s="61"/>
      <c r="Q10" s="61"/>
    </row>
    <row r="11" spans="1:17" ht="15.75" customHeight="1">
      <c r="A11" s="35" t="s">
        <v>25</v>
      </c>
      <c r="B11" s="15"/>
      <c r="C11" s="21">
        <v>98.9</v>
      </c>
      <c r="D11" s="21">
        <v>432.49299039434379</v>
      </c>
      <c r="E11" s="21">
        <v>714.10257629477394</v>
      </c>
      <c r="F11" s="21">
        <v>927.53330974147173</v>
      </c>
      <c r="G11" s="21">
        <v>976.56406088626932</v>
      </c>
      <c r="H11" s="21">
        <v>1016.9887057527725</v>
      </c>
      <c r="I11" s="21">
        <v>1104.1063818569489</v>
      </c>
      <c r="J11" s="15">
        <v>1142.5999999999999</v>
      </c>
      <c r="K11" s="1">
        <v>1211.4000000000001</v>
      </c>
      <c r="L11" s="49">
        <v>1291.9000000000001</v>
      </c>
      <c r="M11" s="1"/>
      <c r="N11" s="1"/>
      <c r="O11" s="2"/>
      <c r="P11" s="61"/>
      <c r="Q11" s="61"/>
    </row>
    <row r="12" spans="1:17" ht="15.75" customHeight="1">
      <c r="A12" s="35" t="s">
        <v>80</v>
      </c>
      <c r="B12" s="15"/>
      <c r="C12" s="15">
        <v>13.8</v>
      </c>
      <c r="D12" s="15" t="s">
        <v>81</v>
      </c>
      <c r="E12" s="15"/>
      <c r="F12" s="15"/>
      <c r="G12" s="15"/>
      <c r="H12" s="21"/>
      <c r="I12" s="21"/>
      <c r="J12" s="21"/>
      <c r="K12" s="1"/>
      <c r="L12" s="1"/>
      <c r="M12" s="1"/>
      <c r="N12" s="1"/>
      <c r="O12" s="2"/>
      <c r="P12" s="61"/>
      <c r="Q12" s="61"/>
    </row>
    <row r="13" spans="1:17" ht="15.75" customHeight="1">
      <c r="A13" s="35" t="s">
        <v>21</v>
      </c>
      <c r="B13" s="21">
        <v>16.8</v>
      </c>
      <c r="C13" s="15">
        <v>170.00645771519999</v>
      </c>
      <c r="D13" s="15">
        <v>377.99250318222226</v>
      </c>
      <c r="E13" s="15">
        <v>505.61991344262299</v>
      </c>
      <c r="F13" s="15">
        <v>572.22109508196718</v>
      </c>
      <c r="G13" s="15">
        <v>643.9729834146342</v>
      </c>
      <c r="H13" s="21">
        <v>722.36201836065595</v>
      </c>
      <c r="I13" s="21">
        <v>795.29173333333324</v>
      </c>
      <c r="J13" s="21">
        <v>880.221</v>
      </c>
      <c r="K13" s="1">
        <v>972.86</v>
      </c>
      <c r="L13" s="49">
        <v>1079</v>
      </c>
      <c r="M13" s="1"/>
      <c r="N13" s="1"/>
      <c r="O13" s="2"/>
      <c r="P13" s="61"/>
      <c r="Q13" s="61"/>
    </row>
    <row r="14" spans="1:17" ht="15.75" customHeight="1">
      <c r="A14" s="35" t="s">
        <v>83</v>
      </c>
      <c r="B14" s="15"/>
      <c r="C14" s="90"/>
      <c r="D14" s="15">
        <v>222.5</v>
      </c>
      <c r="E14" s="15">
        <v>438.1</v>
      </c>
      <c r="F14" s="15">
        <v>644.29999999999995</v>
      </c>
      <c r="G14" s="15">
        <v>698.2</v>
      </c>
      <c r="H14" s="21">
        <f>74.3+G14</f>
        <v>772.5</v>
      </c>
      <c r="I14" s="21">
        <v>818.4</v>
      </c>
      <c r="J14" s="91">
        <v>868.3</v>
      </c>
      <c r="K14" s="5">
        <v>920.7</v>
      </c>
      <c r="L14" s="92">
        <v>978.7</v>
      </c>
      <c r="M14" s="93"/>
      <c r="N14" s="93"/>
      <c r="O14" s="2"/>
      <c r="P14" s="61"/>
      <c r="Q14" s="61"/>
    </row>
    <row r="15" spans="1:17" ht="15.75" customHeight="1">
      <c r="A15" s="35" t="s">
        <v>84</v>
      </c>
      <c r="B15" s="15">
        <v>1.9</v>
      </c>
      <c r="C15" s="15">
        <v>59.7</v>
      </c>
      <c r="D15" s="15" t="s">
        <v>85</v>
      </c>
      <c r="E15" s="15"/>
      <c r="F15" s="15"/>
      <c r="G15" s="15"/>
      <c r="H15" s="21"/>
      <c r="I15" s="21"/>
      <c r="J15" s="21"/>
      <c r="K15" s="1"/>
      <c r="L15" s="1"/>
      <c r="M15" s="1"/>
      <c r="N15" s="1"/>
      <c r="O15" s="2"/>
      <c r="P15" s="61"/>
      <c r="Q15" s="61"/>
    </row>
    <row r="16" spans="1:17" ht="15.75" customHeight="1">
      <c r="A16" s="35" t="s">
        <v>23</v>
      </c>
      <c r="B16" s="15">
        <v>6.5</v>
      </c>
      <c r="C16" s="15" t="s">
        <v>10</v>
      </c>
      <c r="D16" s="15"/>
      <c r="E16" s="15"/>
      <c r="F16" s="15"/>
      <c r="G16" s="15"/>
      <c r="H16" s="21"/>
      <c r="I16" s="21"/>
      <c r="J16" s="21"/>
      <c r="K16" s="1"/>
      <c r="L16" s="1"/>
      <c r="M16" s="1"/>
      <c r="N16" s="1"/>
      <c r="O16" s="2"/>
      <c r="P16" s="61"/>
      <c r="Q16" s="61"/>
    </row>
    <row r="17" spans="1:17" ht="15.75" customHeight="1">
      <c r="A17" s="35" t="s">
        <v>36</v>
      </c>
      <c r="B17" s="15">
        <v>0.24798600000000001</v>
      </c>
      <c r="C17" s="15">
        <v>30.092101355473343</v>
      </c>
      <c r="D17" s="15">
        <v>101.5035001561387</v>
      </c>
      <c r="E17" s="15">
        <v>215.90817943893768</v>
      </c>
      <c r="F17" s="15">
        <v>284.44322947829147</v>
      </c>
      <c r="G17" s="15">
        <v>307.75711824000001</v>
      </c>
      <c r="H17" s="15">
        <v>345.15400859999994</v>
      </c>
      <c r="I17" s="15">
        <v>372.99406800000003</v>
      </c>
      <c r="J17" s="21">
        <v>395.4</v>
      </c>
      <c r="K17" s="1">
        <v>437.7</v>
      </c>
      <c r="L17" s="49">
        <v>478.3</v>
      </c>
      <c r="M17" s="1"/>
      <c r="N17" s="1"/>
      <c r="O17" s="2"/>
      <c r="P17" s="61"/>
      <c r="Q17" s="61"/>
    </row>
    <row r="18" spans="1:17" ht="15.75" customHeight="1">
      <c r="A18" s="35" t="s">
        <v>33</v>
      </c>
      <c r="B18" s="15"/>
      <c r="C18" s="15">
        <v>1.4</v>
      </c>
      <c r="D18" s="15">
        <v>20.7</v>
      </c>
      <c r="E18" s="15">
        <v>146.232</v>
      </c>
      <c r="F18" s="15">
        <v>173.85185999999999</v>
      </c>
      <c r="G18" s="15">
        <v>170.47671399999999</v>
      </c>
      <c r="H18" s="21">
        <v>191.6</v>
      </c>
      <c r="I18" s="15">
        <v>202.3</v>
      </c>
      <c r="J18" s="21">
        <v>207.6</v>
      </c>
      <c r="K18" s="1">
        <v>210.9</v>
      </c>
      <c r="L18" s="49">
        <v>218.7</v>
      </c>
      <c r="M18" s="1"/>
      <c r="N18" s="1"/>
      <c r="O18" s="2"/>
      <c r="P18" s="61"/>
      <c r="Q18" s="61"/>
    </row>
    <row r="19" spans="1:17" ht="15.75" customHeight="1">
      <c r="A19" s="35" t="s">
        <v>19</v>
      </c>
      <c r="B19" s="21">
        <v>1.8</v>
      </c>
      <c r="C19" s="15">
        <v>24.792839619335187</v>
      </c>
      <c r="D19" s="15">
        <v>51.117127840263194</v>
      </c>
      <c r="E19" s="15">
        <v>89.814696507523038</v>
      </c>
      <c r="F19" s="15">
        <v>115.46451175518727</v>
      </c>
      <c r="G19" s="15">
        <v>124.70170121501255</v>
      </c>
      <c r="H19" s="15">
        <v>135.98371503785762</v>
      </c>
      <c r="I19" s="15">
        <v>139.95988234800956</v>
      </c>
      <c r="J19" s="21">
        <v>141.35281599999999</v>
      </c>
      <c r="K19" s="1">
        <v>166.29</v>
      </c>
      <c r="L19" s="49">
        <v>179.5</v>
      </c>
      <c r="M19" s="1"/>
      <c r="N19" s="1"/>
      <c r="O19" s="2"/>
      <c r="P19" s="61"/>
      <c r="Q19" s="61"/>
    </row>
    <row r="20" spans="1:17" ht="15.75" customHeight="1">
      <c r="A20" s="35" t="s">
        <v>86</v>
      </c>
      <c r="B20" s="21"/>
      <c r="C20" s="21">
        <v>12</v>
      </c>
      <c r="D20" s="21">
        <v>18</v>
      </c>
      <c r="E20" s="21">
        <v>45</v>
      </c>
      <c r="F20" s="21">
        <v>67.5</v>
      </c>
      <c r="G20" s="21">
        <v>82.5</v>
      </c>
      <c r="H20" s="21">
        <v>97.5</v>
      </c>
      <c r="I20" s="21">
        <v>112.5</v>
      </c>
      <c r="J20" s="21">
        <v>135</v>
      </c>
      <c r="K20" s="1">
        <v>150</v>
      </c>
      <c r="L20" s="49">
        <v>179.3</v>
      </c>
      <c r="M20" s="1"/>
      <c r="N20" s="1"/>
      <c r="O20" s="2"/>
      <c r="P20" s="61"/>
      <c r="Q20" s="61"/>
    </row>
    <row r="21" spans="1:17" ht="15.75" customHeight="1">
      <c r="A21" s="35" t="s">
        <v>22</v>
      </c>
      <c r="B21" s="15">
        <v>1.4</v>
      </c>
      <c r="C21" s="15">
        <v>20.8</v>
      </c>
      <c r="D21" s="15">
        <v>47</v>
      </c>
      <c r="E21" s="15">
        <v>84.9</v>
      </c>
      <c r="F21" s="15">
        <v>96</v>
      </c>
      <c r="G21" s="15">
        <v>102.5</v>
      </c>
      <c r="H21" s="15">
        <v>110.1</v>
      </c>
      <c r="I21" s="21">
        <v>117.7</v>
      </c>
      <c r="J21" s="21">
        <v>128.5</v>
      </c>
      <c r="K21" s="1">
        <v>140.1</v>
      </c>
      <c r="L21" s="49">
        <v>146.1</v>
      </c>
      <c r="M21" s="1"/>
      <c r="N21" s="1"/>
      <c r="O21" s="2"/>
      <c r="P21" s="61"/>
      <c r="Q21" s="61"/>
    </row>
    <row r="22" spans="1:17" ht="15.75" customHeight="1">
      <c r="A22" s="35" t="s">
        <v>87</v>
      </c>
      <c r="B22" s="15"/>
      <c r="C22" s="15"/>
      <c r="D22" s="15"/>
      <c r="E22" s="15"/>
      <c r="F22" s="15"/>
      <c r="G22" s="15">
        <v>57.6</v>
      </c>
      <c r="H22" s="15">
        <v>72</v>
      </c>
      <c r="I22" s="21">
        <v>99.6</v>
      </c>
      <c r="J22" s="21">
        <v>116.4</v>
      </c>
      <c r="K22" s="1">
        <v>123.6</v>
      </c>
      <c r="L22" s="49">
        <v>144</v>
      </c>
      <c r="M22" s="1"/>
      <c r="N22" s="1"/>
      <c r="O22" s="2"/>
      <c r="P22" s="61"/>
      <c r="Q22" s="61"/>
    </row>
    <row r="23" spans="1:17" ht="15.75" customHeight="1">
      <c r="A23" s="35" t="s">
        <v>39</v>
      </c>
      <c r="B23" s="15"/>
      <c r="C23" s="15">
        <v>29.8</v>
      </c>
      <c r="D23" s="15">
        <v>53</v>
      </c>
      <c r="E23" s="15">
        <v>46.1</v>
      </c>
      <c r="F23" s="15">
        <v>39.799999999999997</v>
      </c>
      <c r="G23" s="15">
        <v>37</v>
      </c>
      <c r="H23" s="21">
        <v>41.8</v>
      </c>
      <c r="I23" s="95">
        <v>56.7</v>
      </c>
      <c r="J23" s="95">
        <v>51.6</v>
      </c>
      <c r="K23" s="49">
        <v>47</v>
      </c>
      <c r="L23" s="49">
        <v>47</v>
      </c>
      <c r="M23" s="1"/>
      <c r="N23" s="1"/>
      <c r="O23" s="2"/>
      <c r="P23" s="61"/>
      <c r="Q23" s="61"/>
    </row>
    <row r="24" spans="1:17" ht="15.75" customHeight="1">
      <c r="A24" s="35" t="s">
        <v>88</v>
      </c>
      <c r="B24" s="15"/>
      <c r="C24" s="15"/>
      <c r="D24" s="15">
        <v>6</v>
      </c>
      <c r="E24" s="15">
        <v>9</v>
      </c>
      <c r="F24" s="15">
        <v>12.217599999999999</v>
      </c>
      <c r="G24" s="15">
        <v>12.948</v>
      </c>
      <c r="H24" s="21">
        <v>13.8</v>
      </c>
      <c r="I24" s="15">
        <v>14.674400000000002</v>
      </c>
      <c r="J24" s="15">
        <v>16.258984000000002</v>
      </c>
      <c r="K24" s="1">
        <v>17.510000000000002</v>
      </c>
      <c r="L24" s="49">
        <v>20.7</v>
      </c>
      <c r="M24" s="1"/>
      <c r="N24" s="1"/>
      <c r="O24" s="2"/>
      <c r="P24" s="61"/>
      <c r="Q24" s="61"/>
    </row>
    <row r="25" spans="1:17" ht="15.75" customHeight="1">
      <c r="A25" s="35" t="s">
        <v>89</v>
      </c>
      <c r="B25" s="15"/>
      <c r="C25" s="15"/>
      <c r="D25" s="15">
        <v>2.52</v>
      </c>
      <c r="E25" s="15">
        <v>3.738</v>
      </c>
      <c r="F25" s="15">
        <v>5.0819999999999999</v>
      </c>
      <c r="G25" s="15">
        <v>5.67</v>
      </c>
      <c r="H25" s="15">
        <v>5.3339999999999996</v>
      </c>
      <c r="I25" s="15">
        <v>5.25</v>
      </c>
      <c r="J25" s="21">
        <v>7.2</v>
      </c>
      <c r="K25" s="96">
        <v>6.85</v>
      </c>
      <c r="L25" s="49">
        <v>5</v>
      </c>
      <c r="M25" s="1"/>
      <c r="N25" s="1"/>
      <c r="O25" s="2"/>
      <c r="P25" s="61"/>
      <c r="Q25" s="61"/>
    </row>
    <row r="26" spans="1:17" ht="15.75" customHeight="1">
      <c r="A26" s="35" t="s">
        <v>90</v>
      </c>
      <c r="B26" s="15">
        <v>28.8</v>
      </c>
      <c r="C26" s="15">
        <v>69</v>
      </c>
      <c r="D26" s="15">
        <v>120</v>
      </c>
      <c r="E26" s="15"/>
      <c r="F26" s="21"/>
      <c r="G26" s="15"/>
      <c r="H26" s="21"/>
      <c r="I26" s="21"/>
      <c r="J26" s="21"/>
      <c r="K26" s="1"/>
      <c r="L26" s="1"/>
      <c r="M26" s="1"/>
      <c r="N26" s="1"/>
      <c r="O26" s="97"/>
      <c r="P26" s="61"/>
      <c r="Q26" s="61"/>
    </row>
    <row r="27" spans="1:17" ht="15.75" customHeight="1">
      <c r="A27" s="35" t="s">
        <v>91</v>
      </c>
      <c r="B27" s="15">
        <v>0.5</v>
      </c>
      <c r="C27" s="15">
        <v>2.5</v>
      </c>
      <c r="D27" s="15">
        <v>7</v>
      </c>
      <c r="E27" s="15">
        <v>4.3</v>
      </c>
      <c r="F27" s="15"/>
      <c r="G27" s="15"/>
      <c r="H27" s="21"/>
      <c r="I27" s="21"/>
      <c r="J27" s="21"/>
      <c r="K27" s="1"/>
      <c r="L27" s="1"/>
      <c r="M27" s="1"/>
      <c r="N27" s="1"/>
      <c r="O27" s="2"/>
      <c r="P27" s="61"/>
      <c r="Q27" s="61"/>
    </row>
    <row r="28" spans="1:17" ht="15.75" customHeight="1">
      <c r="A28" s="35" t="s">
        <v>92</v>
      </c>
      <c r="B28" s="15"/>
      <c r="C28" s="15">
        <v>60</v>
      </c>
      <c r="D28" s="15">
        <v>14.4</v>
      </c>
      <c r="E28" s="15"/>
      <c r="F28" s="15"/>
      <c r="G28" s="15"/>
      <c r="H28" s="21"/>
      <c r="I28" s="21"/>
      <c r="J28" s="21"/>
      <c r="K28" s="1"/>
      <c r="L28" s="1"/>
      <c r="M28" s="1"/>
      <c r="N28" s="1"/>
      <c r="O28" s="2"/>
      <c r="P28" s="61"/>
      <c r="Q28" s="61"/>
    </row>
    <row r="29" spans="1:17" ht="15.75" customHeight="1">
      <c r="A29" s="35" t="s">
        <v>93</v>
      </c>
      <c r="B29" s="15"/>
      <c r="C29" s="15">
        <v>39.799999999999997</v>
      </c>
      <c r="D29" s="15">
        <v>24.4</v>
      </c>
      <c r="E29" s="15">
        <v>7.8</v>
      </c>
      <c r="F29" s="15"/>
      <c r="G29" s="15"/>
      <c r="H29" s="21"/>
      <c r="I29" s="21"/>
      <c r="J29" s="21"/>
      <c r="K29" s="1"/>
      <c r="L29" s="1"/>
      <c r="M29" s="1"/>
      <c r="N29" s="1"/>
      <c r="O29" s="2"/>
      <c r="P29" s="61"/>
      <c r="Q29" s="61"/>
    </row>
    <row r="30" spans="1:17" ht="15.75" customHeight="1">
      <c r="A30" s="35" t="s">
        <v>94</v>
      </c>
      <c r="B30" s="15">
        <v>14.7</v>
      </c>
      <c r="C30" s="15" t="s">
        <v>95</v>
      </c>
      <c r="D30" s="15"/>
      <c r="E30" s="15"/>
      <c r="F30" s="15"/>
      <c r="G30" s="15"/>
      <c r="H30" s="21"/>
      <c r="I30" s="21"/>
      <c r="J30" s="21"/>
      <c r="K30" s="1"/>
      <c r="L30" s="1"/>
      <c r="M30" s="1"/>
      <c r="N30" s="1"/>
      <c r="O30" s="2"/>
      <c r="P30" s="61"/>
      <c r="Q30" s="61"/>
    </row>
    <row r="31" spans="1:17" ht="15.75" customHeight="1">
      <c r="A31" s="35" t="s">
        <v>96</v>
      </c>
      <c r="B31" s="15"/>
      <c r="C31" s="15"/>
      <c r="D31" s="15"/>
      <c r="E31" s="15">
        <v>0.8</v>
      </c>
      <c r="F31" s="15"/>
      <c r="G31" s="15"/>
      <c r="H31" s="21"/>
      <c r="I31" s="21"/>
      <c r="J31" s="21"/>
      <c r="K31" s="1"/>
      <c r="L31" s="1"/>
      <c r="M31" s="1"/>
      <c r="N31" s="1"/>
      <c r="O31" s="2"/>
      <c r="P31" s="61"/>
      <c r="Q31" s="61"/>
    </row>
    <row r="32" spans="1:17" ht="15.75" customHeight="1">
      <c r="A32" s="35" t="s">
        <v>97</v>
      </c>
      <c r="B32" s="15"/>
      <c r="C32" s="15">
        <v>46.5</v>
      </c>
      <c r="D32" s="15">
        <v>129.9</v>
      </c>
      <c r="E32" s="15"/>
      <c r="F32" s="15"/>
      <c r="G32" s="15"/>
      <c r="H32" s="21"/>
      <c r="I32" s="21"/>
      <c r="J32" s="21"/>
      <c r="K32" s="1"/>
      <c r="L32" s="1"/>
      <c r="M32" s="1"/>
      <c r="N32" s="1"/>
      <c r="O32" s="2"/>
      <c r="P32" s="61"/>
      <c r="Q32" s="61"/>
    </row>
    <row r="33" spans="1:17" ht="15.75" customHeight="1">
      <c r="A33" s="35" t="s">
        <v>98</v>
      </c>
      <c r="B33" s="15"/>
      <c r="C33" s="15">
        <v>60.7</v>
      </c>
      <c r="D33" s="15" t="s">
        <v>99</v>
      </c>
      <c r="E33" s="15"/>
      <c r="F33" s="15"/>
      <c r="G33" s="15"/>
      <c r="H33" s="21"/>
      <c r="I33" s="21"/>
      <c r="J33" s="21"/>
      <c r="K33" s="1"/>
      <c r="L33" s="1"/>
      <c r="M33" s="1"/>
      <c r="N33" s="1"/>
      <c r="O33" s="2"/>
      <c r="P33" s="61"/>
      <c r="Q33" s="61"/>
    </row>
    <row r="34" spans="1:17" ht="15.75" customHeight="1">
      <c r="A34" s="35" t="s">
        <v>100</v>
      </c>
      <c r="B34" s="15">
        <v>17.3</v>
      </c>
      <c r="C34" s="15" t="s">
        <v>101</v>
      </c>
      <c r="D34" s="15"/>
      <c r="E34" s="15"/>
      <c r="F34" s="15"/>
      <c r="G34" s="15"/>
      <c r="H34" s="21"/>
      <c r="I34" s="21"/>
      <c r="J34" s="21"/>
      <c r="K34" s="1"/>
      <c r="L34" s="1"/>
      <c r="M34" s="1"/>
      <c r="N34" s="1"/>
      <c r="O34" s="3"/>
      <c r="P34" s="61"/>
      <c r="Q34" s="61"/>
    </row>
    <row r="35" spans="1:17" ht="15.75" customHeight="1">
      <c r="A35" s="35" t="s">
        <v>102</v>
      </c>
      <c r="B35" s="15">
        <v>0.8</v>
      </c>
      <c r="C35" s="15">
        <v>6.4</v>
      </c>
      <c r="D35" s="15"/>
      <c r="E35" s="15"/>
      <c r="F35" s="15"/>
      <c r="G35" s="15"/>
      <c r="H35" s="21"/>
      <c r="I35" s="21"/>
      <c r="J35" s="21"/>
      <c r="K35" s="1"/>
      <c r="L35" s="1"/>
      <c r="M35" s="1"/>
      <c r="N35" s="1"/>
      <c r="O35" s="3"/>
      <c r="P35" s="70"/>
      <c r="Q35" s="61"/>
    </row>
    <row r="36" spans="1:17" ht="15.75" customHeight="1">
      <c r="A36" s="35" t="s">
        <v>103</v>
      </c>
      <c r="B36" s="15"/>
      <c r="C36" s="15">
        <v>0.5</v>
      </c>
      <c r="D36" s="15" t="s">
        <v>104</v>
      </c>
      <c r="E36" s="15"/>
      <c r="F36" s="15"/>
      <c r="G36" s="15"/>
      <c r="H36" s="21"/>
      <c r="I36" s="21"/>
      <c r="J36" s="21"/>
      <c r="K36" s="1"/>
      <c r="L36" s="1"/>
      <c r="M36" s="1"/>
      <c r="N36" s="1"/>
      <c r="O36" s="70"/>
      <c r="P36" s="61"/>
      <c r="Q36" s="61"/>
    </row>
    <row r="37" spans="1:17" ht="15.75" customHeight="1">
      <c r="A37" s="35" t="s">
        <v>105</v>
      </c>
      <c r="B37" s="15">
        <v>15</v>
      </c>
      <c r="C37" s="15" t="s">
        <v>106</v>
      </c>
      <c r="D37" s="15"/>
      <c r="E37" s="15"/>
      <c r="F37" s="15"/>
      <c r="G37" s="15"/>
      <c r="H37" s="21"/>
      <c r="I37" s="21"/>
      <c r="J37" s="21"/>
      <c r="K37" s="1"/>
      <c r="L37" s="1"/>
      <c r="M37" s="1"/>
      <c r="N37" s="1"/>
      <c r="O37" s="3"/>
      <c r="P37" s="61"/>
      <c r="Q37" s="61"/>
    </row>
    <row r="38" spans="1:17" ht="15.75" customHeight="1">
      <c r="A38" s="1"/>
      <c r="B38" s="36"/>
      <c r="C38" s="36"/>
      <c r="D38" s="36"/>
      <c r="E38" s="36"/>
      <c r="F38" s="36"/>
      <c r="G38" s="36"/>
      <c r="H38" s="1"/>
      <c r="I38" s="1"/>
      <c r="J38" s="1"/>
      <c r="K38" s="1"/>
      <c r="L38" s="1"/>
      <c r="M38" s="1"/>
      <c r="N38" s="1"/>
      <c r="O38" s="3"/>
      <c r="P38" s="61"/>
      <c r="Q38" s="61"/>
    </row>
    <row r="39" spans="1:17" ht="15.75" customHeight="1">
      <c r="A39" s="1"/>
      <c r="B39" s="36"/>
      <c r="C39" s="36"/>
      <c r="D39" s="36"/>
      <c r="E39" s="36"/>
      <c r="F39" s="36"/>
      <c r="G39" s="36"/>
      <c r="H39" s="1"/>
      <c r="I39" s="1"/>
      <c r="J39" s="1"/>
      <c r="K39" s="1"/>
      <c r="L39" s="1"/>
      <c r="M39" s="1"/>
      <c r="N39" s="1"/>
      <c r="O39" s="3"/>
      <c r="P39" s="61"/>
      <c r="Q39" s="61"/>
    </row>
    <row r="40" spans="1:17" ht="15.75" customHeight="1">
      <c r="A40" s="1"/>
      <c r="B40" s="36"/>
      <c r="C40" s="36"/>
      <c r="D40" s="36"/>
      <c r="E40" s="36"/>
      <c r="F40" s="36"/>
      <c r="G40" s="36"/>
      <c r="H40" s="1"/>
      <c r="I40" s="1"/>
      <c r="J40" s="1"/>
      <c r="K40" s="1"/>
      <c r="L40" s="1"/>
      <c r="M40" s="1"/>
      <c r="N40" s="1"/>
      <c r="O40" s="3"/>
      <c r="P40" s="61"/>
      <c r="Q40" s="61"/>
    </row>
    <row r="41" spans="1:17" ht="15.75" customHeight="1">
      <c r="A41" s="2" t="s">
        <v>35</v>
      </c>
      <c r="B41" s="63">
        <v>239</v>
      </c>
      <c r="C41" s="63">
        <v>1800</v>
      </c>
      <c r="D41" s="63">
        <v>4200</v>
      </c>
      <c r="E41" s="63">
        <v>6200</v>
      </c>
      <c r="F41" s="63">
        <v>6800</v>
      </c>
      <c r="G41" s="63">
        <v>7200</v>
      </c>
      <c r="H41" s="63">
        <v>7625</v>
      </c>
      <c r="I41" s="2">
        <v>8100</v>
      </c>
      <c r="J41" s="65">
        <v>8400</v>
      </c>
      <c r="K41" s="2">
        <v>9249</v>
      </c>
      <c r="L41" s="7">
        <v>10200</v>
      </c>
      <c r="M41" s="2"/>
      <c r="N41" s="2"/>
      <c r="O41" s="3"/>
      <c r="P41" s="61"/>
      <c r="Q41" s="61"/>
    </row>
    <row r="42" spans="1:17" ht="15.75" customHeight="1">
      <c r="A42" s="2" t="s">
        <v>37</v>
      </c>
      <c r="B42" s="1">
        <f>'ISPs (MS)'!B42</f>
        <v>57.94979079497908</v>
      </c>
      <c r="C42" s="1">
        <f>'ISPs (MS)'!C42</f>
        <v>38.711469873066662</v>
      </c>
      <c r="D42" s="1">
        <f>'ISPs (MS)'!D42</f>
        <v>50.71394032325157</v>
      </c>
      <c r="E42" s="1">
        <f>'ISPs (MS)'!E42</f>
        <v>51.170725978313371</v>
      </c>
      <c r="F42" s="1">
        <f>'ISPs (MS)'!F42</f>
        <v>57.740383031395794</v>
      </c>
      <c r="G42" s="1">
        <f>'ISPs (MS)'!G42</f>
        <v>58.488443355127721</v>
      </c>
      <c r="H42" s="1">
        <f>'ISPs (MS)'!H42</f>
        <v>58.817756078786914</v>
      </c>
      <c r="I42" s="1">
        <f>'ISPs (MS)'!I42</f>
        <v>60.531131114810492</v>
      </c>
      <c r="J42" s="1">
        <f>'ISPs (MS)'!J42</f>
        <v>62.324059523809531</v>
      </c>
      <c r="K42" s="1">
        <f>'ISPs (MS)'!K42</f>
        <v>60.973899881068228</v>
      </c>
      <c r="L42" s="1">
        <f>'ISPs (MS)'!L42</f>
        <v>60.120588235294122</v>
      </c>
      <c r="M42" s="1"/>
      <c r="N42" s="1"/>
      <c r="O42" s="49"/>
      <c r="P42" s="61"/>
      <c r="Q42" s="61"/>
    </row>
    <row r="43" spans="1:17" ht="15.75" customHeight="1">
      <c r="A43" s="2" t="s">
        <v>44</v>
      </c>
      <c r="B43" s="1">
        <f>'ISPs (MS)'!B43</f>
        <v>1339.8349988719031</v>
      </c>
      <c r="C43" s="1">
        <f>'ISPs (MS)'!C43</f>
        <v>536.43594174459326</v>
      </c>
      <c r="D43" s="1">
        <f>'ISPs (MS)'!D43</f>
        <v>826.86101525214815</v>
      </c>
      <c r="E43" s="1">
        <f>'ISPs (MS)'!E43</f>
        <v>809.14898543085371</v>
      </c>
      <c r="F43" s="1">
        <f>'ISPs (MS)'!F43</f>
        <v>1023.2608125481307</v>
      </c>
      <c r="G43" s="1">
        <f>'ISPs (MS)'!G43</f>
        <v>1054.8350174804493</v>
      </c>
      <c r="H43" s="1">
        <f>'ISPs (MS)'!H43</f>
        <v>1072.0547949433039</v>
      </c>
      <c r="I43" s="1">
        <f>'ISPs (MS)'!I43</f>
        <v>1131.2365937189406</v>
      </c>
      <c r="J43" s="1">
        <f>'ISPs (MS)'!J43</f>
        <v>1208.2824435930897</v>
      </c>
      <c r="K43" s="1">
        <f>'ISPs (MS)'!K43</f>
        <v>1151.5033552096777</v>
      </c>
      <c r="L43" s="1">
        <f>'ISPs (MS)'!L43</f>
        <v>1109.996855055748</v>
      </c>
      <c r="M43" s="1"/>
      <c r="N43" s="1"/>
      <c r="O43" s="1"/>
      <c r="P43" s="61"/>
      <c r="Q43" s="61"/>
    </row>
    <row r="44" spans="1:17" ht="15.75" customHeight="1">
      <c r="A44" s="71" t="s">
        <v>64</v>
      </c>
      <c r="B44" s="38">
        <f>'ISPs (MS)'!B44</f>
        <v>53.138075313807533</v>
      </c>
      <c r="C44" s="38">
        <f>'ISPs (MS)'!C44</f>
        <v>35.189247650844443</v>
      </c>
      <c r="D44" s="38">
        <f>'ISPs (MS)'!D44</f>
        <v>47.878226037537289</v>
      </c>
      <c r="E44" s="38">
        <f>'ISPs (MS)'!E44</f>
        <v>45.25620984928112</v>
      </c>
      <c r="F44" s="38">
        <f>'ISPs (MS)'!F44</f>
        <v>51.215383031395803</v>
      </c>
      <c r="G44" s="38">
        <f>'ISPs (MS)'!G44</f>
        <v>51.830110021794397</v>
      </c>
      <c r="H44" s="38">
        <f>'ISPs (MS)'!H44</f>
        <v>52.104769911511767</v>
      </c>
      <c r="I44" s="38">
        <f>'ISPs (MS)'!I44</f>
        <v>53.705017059962337</v>
      </c>
      <c r="J44" s="38">
        <f>'ISPs (MS)'!J44</f>
        <v>55.010714285714286</v>
      </c>
      <c r="K44" s="36" t="s">
        <v>65</v>
      </c>
      <c r="L44" s="36" t="s">
        <v>65</v>
      </c>
      <c r="M44" s="38"/>
      <c r="N44" s="38"/>
      <c r="O44" s="38"/>
      <c r="P44" s="61"/>
      <c r="Q44" s="61"/>
    </row>
    <row r="45" spans="1:17" ht="15.75" customHeight="1">
      <c r="A45" s="71" t="s">
        <v>66</v>
      </c>
      <c r="B45" s="38">
        <f>'ISPs (MS)'!B45</f>
        <v>1058.5811692820846</v>
      </c>
      <c r="C45" s="38">
        <f>'ISPs (MS)'!C45</f>
        <v>437.42236149767962</v>
      </c>
      <c r="D45" s="38">
        <f>'ISPs (MS)'!D45</f>
        <v>715.93057307527749</v>
      </c>
      <c r="E45" s="38">
        <f>'ISPs (MS)'!E45</f>
        <v>643.42642485819886</v>
      </c>
      <c r="F45" s="38">
        <f>'ISPs (MS)'!F45</f>
        <v>822.16237996258985</v>
      </c>
      <c r="G45" s="38">
        <f>'ISPs (MS)'!G45</f>
        <v>847.31303221370695</v>
      </c>
      <c r="H45" s="38">
        <f>'ISPs (MS)'!H45</f>
        <v>864.90089591622473</v>
      </c>
      <c r="I45" s="38">
        <f>'ISPs (MS)'!I45</f>
        <v>917.41910507744967</v>
      </c>
      <c r="J45" s="38">
        <f>'ISPs (MS)'!J45</f>
        <v>975.21101502166118</v>
      </c>
      <c r="K45" s="36" t="s">
        <v>65</v>
      </c>
      <c r="L45" s="36" t="s">
        <v>65</v>
      </c>
      <c r="M45" s="38"/>
      <c r="N45" s="38"/>
      <c r="O45" s="38"/>
      <c r="P45" s="61"/>
      <c r="Q45" s="61"/>
    </row>
    <row r="46" spans="1:17" ht="15.75" customHeight="1">
      <c r="A46" s="5"/>
      <c r="B46" s="1"/>
      <c r="C46" s="5"/>
      <c r="D46" s="5"/>
      <c r="E46" s="5"/>
      <c r="F46" s="5"/>
      <c r="G46" s="5"/>
      <c r="H46" s="1"/>
      <c r="I46" s="1"/>
      <c r="J46" s="1"/>
      <c r="K46" s="1"/>
      <c r="L46" s="1"/>
      <c r="M46" s="1"/>
      <c r="N46" s="1"/>
      <c r="O46" s="1"/>
      <c r="P46" s="61"/>
      <c r="Q46" s="61"/>
    </row>
    <row r="47" spans="1:17" ht="15.75" customHeight="1">
      <c r="A47" s="5"/>
      <c r="B47" s="686" t="s">
        <v>62</v>
      </c>
      <c r="C47" s="687"/>
      <c r="D47" s="687"/>
      <c r="E47" s="5"/>
      <c r="F47" s="5"/>
      <c r="G47" s="5"/>
      <c r="H47" s="1"/>
      <c r="I47" s="1"/>
      <c r="J47" s="1"/>
      <c r="K47" s="1"/>
      <c r="L47" s="1"/>
      <c r="M47" s="1"/>
      <c r="N47" s="1"/>
      <c r="O47" s="1"/>
      <c r="P47" s="61"/>
      <c r="Q47" s="61"/>
    </row>
    <row r="48" spans="1:17" ht="15.75" customHeight="1">
      <c r="A48" s="5"/>
      <c r="B48" s="693" t="s">
        <v>108</v>
      </c>
      <c r="C48" s="687"/>
      <c r="D48" s="687"/>
      <c r="E48" s="687"/>
      <c r="F48" s="687"/>
      <c r="G48" s="687"/>
      <c r="H48" s="687"/>
      <c r="I48" s="687"/>
      <c r="J48" s="687"/>
      <c r="K48" s="1"/>
      <c r="L48" s="1"/>
      <c r="M48" s="1"/>
      <c r="N48" s="1"/>
      <c r="O48" s="1"/>
      <c r="P48" s="61"/>
      <c r="Q48" s="61"/>
    </row>
    <row r="49" spans="1:33" ht="15.75" customHeight="1">
      <c r="A49" s="5"/>
      <c r="B49" s="687"/>
      <c r="C49" s="687"/>
      <c r="D49" s="687"/>
      <c r="E49" s="687"/>
      <c r="F49" s="687"/>
      <c r="G49" s="687"/>
      <c r="H49" s="687"/>
      <c r="I49" s="687"/>
      <c r="J49" s="687"/>
      <c r="K49" s="1"/>
      <c r="L49" s="1"/>
      <c r="M49" s="1"/>
      <c r="N49" s="1"/>
      <c r="O49" s="1"/>
      <c r="P49" s="61"/>
      <c r="Q49" s="61"/>
    </row>
    <row r="50" spans="1:33" ht="12.75">
      <c r="A50" s="61"/>
      <c r="B50" s="61"/>
      <c r="C50" s="61"/>
      <c r="D50" s="61"/>
      <c r="E50" s="61"/>
      <c r="F50" s="61"/>
      <c r="G50" s="61"/>
      <c r="H50" s="61"/>
      <c r="I50" s="61"/>
      <c r="J50" s="61"/>
      <c r="K50" s="61"/>
      <c r="L50" s="61"/>
      <c r="M50" s="61"/>
      <c r="N50" s="61"/>
      <c r="O50" s="61"/>
      <c r="P50" s="61"/>
      <c r="Q50" s="61"/>
    </row>
    <row r="51" spans="1:33" ht="12.75">
      <c r="A51" s="61"/>
      <c r="B51" s="61"/>
      <c r="C51" s="61"/>
      <c r="D51" s="61"/>
      <c r="E51" s="61"/>
      <c r="F51" s="61"/>
      <c r="G51" s="61"/>
      <c r="H51" s="61"/>
      <c r="I51" s="61"/>
      <c r="J51" s="61"/>
      <c r="K51" s="61"/>
      <c r="L51" s="61"/>
      <c r="M51" s="61"/>
      <c r="N51" s="61"/>
      <c r="O51" s="61"/>
      <c r="P51" s="61"/>
      <c r="Q51" s="61"/>
    </row>
    <row r="52" spans="1:33" ht="12.75">
      <c r="A52" s="61"/>
      <c r="B52" s="61"/>
      <c r="C52" s="61"/>
      <c r="D52" s="61"/>
      <c r="E52" s="61"/>
      <c r="F52" s="61"/>
      <c r="G52" s="61"/>
      <c r="H52" s="61"/>
      <c r="I52" s="61"/>
      <c r="J52" s="61"/>
      <c r="K52" s="61"/>
      <c r="L52" s="61"/>
      <c r="M52" s="61"/>
      <c r="N52" s="61"/>
      <c r="O52" s="61"/>
      <c r="P52" s="61"/>
      <c r="Q52" s="61"/>
    </row>
    <row r="53" spans="1:33" ht="12.75">
      <c r="A53" s="61"/>
      <c r="B53" s="61"/>
      <c r="C53" s="61"/>
      <c r="D53" s="61"/>
      <c r="E53" s="61"/>
      <c r="F53" s="61"/>
      <c r="G53" s="61"/>
      <c r="H53" s="61"/>
      <c r="I53" s="61"/>
      <c r="J53" s="61"/>
      <c r="K53" s="61"/>
      <c r="L53" s="61"/>
      <c r="M53" s="61"/>
      <c r="N53" s="61"/>
      <c r="O53" s="61"/>
      <c r="P53" s="61"/>
      <c r="Q53" s="61"/>
    </row>
    <row r="54" spans="1:33" ht="12.75">
      <c r="A54" s="61"/>
      <c r="B54" s="61"/>
      <c r="C54" s="61"/>
      <c r="D54" s="61"/>
      <c r="E54" s="61"/>
      <c r="F54" s="61"/>
      <c r="G54" s="61"/>
      <c r="H54" s="61"/>
      <c r="I54" s="61"/>
      <c r="J54" s="61"/>
      <c r="K54" s="61"/>
      <c r="L54" s="61"/>
      <c r="M54" s="61"/>
      <c r="N54" s="61"/>
      <c r="O54" s="61"/>
      <c r="P54" s="61"/>
      <c r="Q54" s="61"/>
    </row>
    <row r="55" spans="1:33" ht="12.75">
      <c r="A55" s="694" t="s">
        <v>109</v>
      </c>
      <c r="B55" s="687"/>
      <c r="C55" s="687"/>
      <c r="D55" s="687"/>
      <c r="E55" s="687"/>
      <c r="F55" s="687"/>
      <c r="G55" s="687"/>
      <c r="H55" s="687"/>
      <c r="I55" s="687"/>
      <c r="J55" s="687"/>
      <c r="K55" s="687"/>
      <c r="L55" s="687"/>
      <c r="M55" s="61"/>
      <c r="N55" s="61"/>
      <c r="O55" s="61"/>
      <c r="P55" s="61"/>
      <c r="Q55" s="61"/>
    </row>
    <row r="56" spans="1:33" ht="12.75">
      <c r="A56" s="101"/>
      <c r="B56" s="102">
        <v>2000</v>
      </c>
      <c r="C56" s="102">
        <v>2001</v>
      </c>
      <c r="D56" s="102">
        <v>2002</v>
      </c>
      <c r="E56" s="102">
        <v>2003</v>
      </c>
      <c r="F56" s="102">
        <v>2004</v>
      </c>
      <c r="G56" s="102">
        <v>2005</v>
      </c>
      <c r="H56" s="102">
        <v>2006</v>
      </c>
      <c r="I56" s="102">
        <v>2007</v>
      </c>
      <c r="J56" s="102">
        <v>2008</v>
      </c>
      <c r="K56" s="102">
        <v>2009</v>
      </c>
      <c r="L56" s="102">
        <v>2010</v>
      </c>
      <c r="M56" s="102">
        <v>2011</v>
      </c>
      <c r="N56" s="100">
        <v>2012</v>
      </c>
      <c r="O56" s="100">
        <v>2013</v>
      </c>
      <c r="P56" s="100">
        <v>2014</v>
      </c>
      <c r="Q56" s="100">
        <v>2015</v>
      </c>
      <c r="R56" s="100">
        <v>2016</v>
      </c>
      <c r="S56" s="100"/>
      <c r="T56" s="103"/>
      <c r="U56" s="103"/>
      <c r="V56" s="103"/>
      <c r="W56" s="103"/>
      <c r="X56" s="103"/>
      <c r="Y56" s="101"/>
      <c r="Z56" s="101"/>
      <c r="AA56" s="101"/>
      <c r="AB56" s="101"/>
      <c r="AC56" s="101"/>
      <c r="AD56" s="101"/>
      <c r="AE56" s="101"/>
      <c r="AF56" s="101"/>
      <c r="AG56" s="101"/>
    </row>
    <row r="57" spans="1:33" ht="12.75">
      <c r="A57" s="70" t="s">
        <v>110</v>
      </c>
      <c r="B57" s="104">
        <v>342.3</v>
      </c>
      <c r="C57" s="54">
        <v>551.5</v>
      </c>
      <c r="D57" s="54">
        <v>780</v>
      </c>
      <c r="E57" s="54">
        <v>892</v>
      </c>
      <c r="F57" s="54">
        <v>1041.8</v>
      </c>
      <c r="G57" s="54">
        <v>1206</v>
      </c>
      <c r="H57" s="54">
        <v>1319</v>
      </c>
      <c r="I57" s="54">
        <v>1471</v>
      </c>
      <c r="J57" s="54">
        <v>1522</v>
      </c>
      <c r="K57" s="54">
        <v>1598</v>
      </c>
      <c r="L57" s="54">
        <v>1652</v>
      </c>
      <c r="M57" s="54">
        <v>1778</v>
      </c>
      <c r="N57" s="70">
        <v>1891</v>
      </c>
      <c r="O57" s="54">
        <v>2156</v>
      </c>
      <c r="P57" s="54">
        <v>2442</v>
      </c>
      <c r="Q57" s="54">
        <v>2760</v>
      </c>
      <c r="R57" s="54">
        <v>3132</v>
      </c>
      <c r="S57" s="54"/>
      <c r="T57" s="61"/>
      <c r="U57" s="61"/>
      <c r="V57" s="61"/>
      <c r="W57" s="61"/>
      <c r="X57" s="61"/>
    </row>
    <row r="58" spans="1:33" ht="12.75">
      <c r="A58" s="70" t="s">
        <v>111</v>
      </c>
      <c r="B58" s="104">
        <v>326.10000000000002</v>
      </c>
      <c r="C58" s="54">
        <v>570.79999999999995</v>
      </c>
      <c r="D58" s="54">
        <v>846.2</v>
      </c>
      <c r="E58" s="54">
        <v>1049.3</v>
      </c>
      <c r="F58" s="54">
        <v>1218.5</v>
      </c>
      <c r="G58" s="54">
        <v>1393</v>
      </c>
      <c r="H58" s="54">
        <v>1657</v>
      </c>
      <c r="I58" s="54">
        <v>1940</v>
      </c>
      <c r="J58" s="54">
        <v>2131</v>
      </c>
      <c r="K58" s="54">
        <v>2420</v>
      </c>
      <c r="L58" s="54">
        <v>2573</v>
      </c>
      <c r="M58" s="54">
        <v>2811</v>
      </c>
      <c r="N58" s="70">
        <v>3065</v>
      </c>
      <c r="O58" s="54">
        <v>3293</v>
      </c>
      <c r="P58" s="54">
        <v>3477</v>
      </c>
      <c r="Q58" s="54">
        <v>3651</v>
      </c>
      <c r="R58" s="54">
        <v>3953</v>
      </c>
      <c r="S58" s="54"/>
      <c r="T58" s="61"/>
      <c r="U58" s="61"/>
      <c r="V58" s="61"/>
      <c r="W58" s="61"/>
      <c r="X58" s="61"/>
    </row>
    <row r="59" spans="1:33" ht="12.75">
      <c r="A59" s="54" t="s">
        <v>112</v>
      </c>
      <c r="B59">
        <v>668.40000000000009</v>
      </c>
      <c r="C59">
        <v>1122.3</v>
      </c>
      <c r="D59">
        <v>1626.2</v>
      </c>
      <c r="E59">
        <v>1941.3</v>
      </c>
      <c r="F59">
        <v>2260.3000000000002</v>
      </c>
      <c r="G59">
        <v>2599</v>
      </c>
      <c r="H59">
        <v>2976</v>
      </c>
      <c r="I59">
        <v>3411</v>
      </c>
      <c r="J59">
        <v>3653</v>
      </c>
      <c r="K59">
        <v>4018</v>
      </c>
      <c r="L59">
        <v>4225</v>
      </c>
      <c r="M59">
        <v>4589</v>
      </c>
      <c r="N59">
        <v>4956</v>
      </c>
      <c r="O59">
        <v>5449</v>
      </c>
      <c r="P59">
        <v>5919</v>
      </c>
      <c r="Q59">
        <v>6411</v>
      </c>
      <c r="R59">
        <v>7085</v>
      </c>
      <c r="T59" s="61"/>
      <c r="U59" s="61"/>
      <c r="V59" s="61"/>
      <c r="W59" s="61"/>
      <c r="X59" s="61"/>
    </row>
    <row r="60" spans="1:33" ht="12.75">
      <c r="A60" s="70" t="s">
        <v>113</v>
      </c>
      <c r="B60" s="104">
        <v>306.3</v>
      </c>
      <c r="C60" s="54">
        <v>339.6</v>
      </c>
      <c r="D60" s="54">
        <v>316.89999999999998</v>
      </c>
      <c r="E60" s="54">
        <v>338.2</v>
      </c>
      <c r="F60" s="54">
        <v>254.3</v>
      </c>
      <c r="G60" s="54">
        <v>239</v>
      </c>
      <c r="H60" s="54">
        <v>215</v>
      </c>
      <c r="I60" s="54">
        <v>211</v>
      </c>
      <c r="J60" s="54">
        <v>245</v>
      </c>
      <c r="K60" s="54">
        <v>267</v>
      </c>
      <c r="L60" s="54">
        <v>313</v>
      </c>
      <c r="M60" s="54">
        <v>332</v>
      </c>
      <c r="N60" s="70">
        <v>412</v>
      </c>
      <c r="O60" s="54">
        <v>489</v>
      </c>
      <c r="P60" s="54">
        <v>636</v>
      </c>
      <c r="Q60" s="54">
        <v>814</v>
      </c>
      <c r="R60" s="54">
        <v>959</v>
      </c>
      <c r="S60" s="54"/>
      <c r="T60" s="61"/>
      <c r="U60" s="61"/>
      <c r="V60" s="61"/>
      <c r="W60" s="61"/>
      <c r="X60" s="61"/>
    </row>
    <row r="61" spans="1:33" ht="12.75">
      <c r="A61" s="70" t="s">
        <v>114</v>
      </c>
      <c r="B61" s="104">
        <v>974.7</v>
      </c>
      <c r="C61" s="54">
        <v>1461.9</v>
      </c>
      <c r="D61" s="54">
        <v>1943</v>
      </c>
      <c r="E61" s="54">
        <v>2279.5</v>
      </c>
      <c r="F61" s="54">
        <v>2523.6</v>
      </c>
      <c r="G61" s="54">
        <v>2838</v>
      </c>
      <c r="H61" s="54">
        <v>3191</v>
      </c>
      <c r="I61" s="54">
        <v>3622</v>
      </c>
      <c r="J61" s="54">
        <v>3899</v>
      </c>
      <c r="K61" s="54">
        <v>4285</v>
      </c>
      <c r="L61" s="54">
        <v>4538</v>
      </c>
      <c r="M61" s="54">
        <v>4923</v>
      </c>
      <c r="N61" s="105">
        <v>5368</v>
      </c>
      <c r="O61" s="61">
        <v>5938</v>
      </c>
      <c r="P61" s="61">
        <v>6555</v>
      </c>
      <c r="Q61" s="61">
        <v>7225</v>
      </c>
      <c r="R61" s="61">
        <v>8044</v>
      </c>
      <c r="S61" s="61"/>
      <c r="T61" s="61"/>
      <c r="U61" s="61"/>
      <c r="V61" s="61"/>
      <c r="W61" s="61"/>
      <c r="X61" s="61"/>
    </row>
    <row r="62" spans="1:33" ht="12.75">
      <c r="A62" s="687" t="s">
        <v>115</v>
      </c>
      <c r="B62" s="687"/>
      <c r="C62" s="687"/>
      <c r="D62" s="687"/>
      <c r="E62" s="687"/>
      <c r="F62" s="687"/>
      <c r="G62" s="61"/>
      <c r="H62" s="61"/>
      <c r="I62" s="61"/>
      <c r="J62" s="61"/>
      <c r="K62" s="61"/>
      <c r="L62" s="61"/>
      <c r="M62" s="61"/>
      <c r="N62" s="61"/>
      <c r="O62" s="61"/>
      <c r="P62" s="61"/>
      <c r="Q62" s="61"/>
    </row>
    <row r="63" spans="1:33" ht="12.75">
      <c r="A63" s="70" t="s">
        <v>116</v>
      </c>
      <c r="B63" s="61"/>
      <c r="C63" s="61"/>
      <c r="D63" s="61"/>
      <c r="E63" s="61"/>
      <c r="F63" s="61"/>
      <c r="G63" s="61"/>
      <c r="H63" s="61"/>
      <c r="I63" s="61"/>
      <c r="J63" s="61"/>
      <c r="K63" s="61"/>
      <c r="L63" s="61"/>
      <c r="M63" s="61"/>
      <c r="N63" s="61"/>
      <c r="O63" s="61"/>
      <c r="P63" s="61"/>
      <c r="Q63" s="61"/>
    </row>
    <row r="64" spans="1:33" ht="12.75">
      <c r="A64" s="54" t="s">
        <v>117</v>
      </c>
      <c r="B64" s="61"/>
      <c r="C64" s="61"/>
      <c r="D64" s="61"/>
      <c r="E64" s="61"/>
      <c r="F64" s="61"/>
      <c r="G64" s="61"/>
      <c r="H64" s="61"/>
      <c r="I64" s="61"/>
      <c r="J64" s="61"/>
      <c r="K64" s="61"/>
      <c r="L64" s="61"/>
      <c r="M64" s="61"/>
      <c r="N64" s="61"/>
      <c r="O64" s="61"/>
      <c r="P64" s="61"/>
      <c r="Q64" s="61"/>
    </row>
    <row r="65" spans="1:30" ht="12.75">
      <c r="A65" s="70" t="s">
        <v>118</v>
      </c>
      <c r="B65" s="61"/>
      <c r="C65" s="61"/>
      <c r="D65" s="61"/>
      <c r="E65" s="61"/>
      <c r="F65" s="61"/>
      <c r="G65" s="61"/>
      <c r="H65" s="61"/>
      <c r="I65" s="61"/>
      <c r="J65" s="61"/>
      <c r="K65" s="61"/>
      <c r="L65" s="61"/>
      <c r="M65" s="61"/>
      <c r="N65" s="61"/>
      <c r="O65" s="61"/>
      <c r="P65" s="61"/>
      <c r="Q65" s="61"/>
    </row>
    <row r="66" spans="1:30" ht="12.75">
      <c r="A66" s="61"/>
      <c r="B66" s="61"/>
      <c r="C66" s="61"/>
      <c r="D66" s="61"/>
      <c r="E66" s="61"/>
      <c r="F66" s="61"/>
      <c r="G66" s="61"/>
      <c r="H66" s="61"/>
      <c r="I66" s="61"/>
      <c r="J66" s="61"/>
      <c r="K66" s="61"/>
      <c r="L66" s="61"/>
      <c r="M66" s="61"/>
      <c r="N66" s="61"/>
      <c r="O66" s="61"/>
      <c r="P66" s="61"/>
      <c r="Q66" s="61"/>
    </row>
    <row r="67" spans="1:30" ht="12.75">
      <c r="A67" s="694" t="s">
        <v>119</v>
      </c>
      <c r="B67" s="687"/>
      <c r="C67" s="687"/>
      <c r="D67" s="687"/>
      <c r="E67" s="687"/>
      <c r="F67" s="687"/>
      <c r="G67" s="687"/>
      <c r="H67" s="687"/>
      <c r="I67" s="687"/>
      <c r="J67" s="687"/>
      <c r="K67" s="687"/>
      <c r="L67" s="687"/>
      <c r="M67" s="61"/>
      <c r="N67" s="61"/>
      <c r="O67" s="61"/>
      <c r="P67" s="61"/>
      <c r="Q67" s="61"/>
    </row>
    <row r="68" spans="1:30" ht="12.75">
      <c r="A68" s="101"/>
      <c r="B68" s="102">
        <v>2000</v>
      </c>
      <c r="C68" s="102">
        <v>2001</v>
      </c>
      <c r="D68" s="102">
        <v>2002</v>
      </c>
      <c r="E68" s="102">
        <v>2003</v>
      </c>
      <c r="F68" s="102">
        <v>2004</v>
      </c>
      <c r="G68" s="102">
        <v>2005</v>
      </c>
      <c r="H68" s="102">
        <v>2006</v>
      </c>
      <c r="I68" s="102">
        <v>2007</v>
      </c>
      <c r="J68" s="102">
        <v>2008</v>
      </c>
      <c r="K68" s="102">
        <v>2009</v>
      </c>
      <c r="L68" s="102">
        <v>2010</v>
      </c>
      <c r="M68" s="102">
        <v>2011</v>
      </c>
      <c r="N68" s="100">
        <v>2012</v>
      </c>
      <c r="O68" s="100">
        <v>2013</v>
      </c>
      <c r="P68" s="100">
        <v>2014</v>
      </c>
      <c r="Q68" s="100">
        <v>2015</v>
      </c>
      <c r="R68" s="100">
        <v>2016</v>
      </c>
      <c r="S68" s="100"/>
      <c r="T68" s="61"/>
      <c r="U68" s="61"/>
      <c r="V68" s="61"/>
      <c r="W68" s="61"/>
      <c r="X68" s="61"/>
      <c r="Y68" s="61"/>
      <c r="Z68" s="61"/>
      <c r="AA68" s="61"/>
      <c r="AB68" s="61"/>
      <c r="AC68" s="61"/>
      <c r="AD68" s="61"/>
    </row>
    <row r="69" spans="1:30" ht="12.75">
      <c r="A69" s="70" t="s">
        <v>110</v>
      </c>
      <c r="B69" s="70">
        <v>1716</v>
      </c>
      <c r="C69" s="70">
        <v>2427</v>
      </c>
      <c r="D69" s="70">
        <v>2792</v>
      </c>
      <c r="E69" s="70">
        <v>2982</v>
      </c>
      <c r="F69" s="70">
        <v>3277</v>
      </c>
      <c r="G69" s="70">
        <v>3441</v>
      </c>
      <c r="H69" s="70">
        <v>3736</v>
      </c>
      <c r="I69" s="70">
        <v>3971</v>
      </c>
      <c r="J69" s="70">
        <v>4017</v>
      </c>
      <c r="K69" s="70">
        <v>3959</v>
      </c>
      <c r="L69" s="70">
        <v>3972</v>
      </c>
      <c r="M69" s="70">
        <v>4011</v>
      </c>
      <c r="N69" s="70">
        <v>4114</v>
      </c>
      <c r="O69" s="70">
        <v>4244</v>
      </c>
      <c r="P69" s="70">
        <v>4429</v>
      </c>
      <c r="Q69" s="70">
        <v>4586</v>
      </c>
      <c r="R69" s="70">
        <v>4723</v>
      </c>
      <c r="S69" s="70"/>
      <c r="T69" s="61"/>
      <c r="U69" s="61"/>
      <c r="V69" s="61"/>
      <c r="W69" s="61"/>
      <c r="X69" s="61"/>
      <c r="Y69" s="61"/>
      <c r="Z69" s="61"/>
      <c r="AA69" s="61"/>
      <c r="AB69" s="61"/>
      <c r="AC69" s="61"/>
      <c r="AD69" s="61"/>
    </row>
    <row r="70" spans="1:30" ht="12.75">
      <c r="A70" s="70" t="s">
        <v>111</v>
      </c>
      <c r="B70" s="70">
        <v>1018</v>
      </c>
      <c r="C70" s="70">
        <v>1689</v>
      </c>
      <c r="D70" s="70">
        <v>2125</v>
      </c>
      <c r="E70" s="70">
        <v>2576</v>
      </c>
      <c r="F70" s="70">
        <v>2971</v>
      </c>
      <c r="G70" s="70">
        <v>3520</v>
      </c>
      <c r="H70" s="70">
        <v>4079</v>
      </c>
      <c r="I70" s="70">
        <v>4590</v>
      </c>
      <c r="J70" s="70">
        <v>5008</v>
      </c>
      <c r="K70" s="70">
        <v>5372</v>
      </c>
      <c r="L70" s="70">
        <v>5653</v>
      </c>
      <c r="M70" s="70">
        <v>5846</v>
      </c>
      <c r="N70" s="70">
        <v>5930</v>
      </c>
      <c r="O70" s="70">
        <v>5933</v>
      </c>
      <c r="P70" s="70">
        <v>5954</v>
      </c>
      <c r="Q70" s="70">
        <v>5986</v>
      </c>
      <c r="R70" s="70">
        <v>6030</v>
      </c>
      <c r="S70" s="70"/>
      <c r="T70" s="61"/>
      <c r="U70" s="61"/>
      <c r="V70" s="61"/>
      <c r="W70" s="61"/>
      <c r="X70" s="61"/>
      <c r="Y70" s="61"/>
      <c r="Z70" s="61"/>
      <c r="AA70" s="61"/>
      <c r="AB70" s="61"/>
      <c r="AC70" s="61"/>
      <c r="AD70" s="61"/>
    </row>
    <row r="71" spans="1:30" ht="12.75">
      <c r="A71" s="54" t="s">
        <v>112</v>
      </c>
      <c r="B71" s="61">
        <v>2734</v>
      </c>
      <c r="C71" s="61">
        <v>4116</v>
      </c>
      <c r="D71" s="61">
        <v>4917</v>
      </c>
      <c r="E71" s="61">
        <v>5558</v>
      </c>
      <c r="F71" s="61">
        <v>6248</v>
      </c>
      <c r="G71" s="61">
        <v>6961</v>
      </c>
      <c r="H71" s="61">
        <v>7815</v>
      </c>
      <c r="I71" s="61">
        <v>8561</v>
      </c>
      <c r="J71" s="61">
        <v>9025</v>
      </c>
      <c r="K71" s="61">
        <v>9331</v>
      </c>
      <c r="L71" s="61">
        <v>9625</v>
      </c>
      <c r="M71" s="61">
        <v>9857</v>
      </c>
      <c r="N71" s="61">
        <v>10044</v>
      </c>
      <c r="O71" s="61">
        <v>10177</v>
      </c>
      <c r="P71" s="61">
        <v>10383</v>
      </c>
      <c r="Q71" s="61">
        <v>10572</v>
      </c>
      <c r="R71" s="61">
        <v>10753</v>
      </c>
      <c r="S71" s="61"/>
      <c r="T71" s="61"/>
      <c r="U71" s="61"/>
      <c r="V71" s="61"/>
      <c r="W71" s="61"/>
      <c r="X71" s="61"/>
      <c r="Y71" s="61"/>
      <c r="Z71" s="61"/>
      <c r="AA71" s="61"/>
      <c r="AB71" s="61"/>
      <c r="AC71" s="61"/>
      <c r="AD71" s="61"/>
    </row>
    <row r="72" spans="1:30" ht="12.75">
      <c r="A72" s="70" t="s">
        <v>113</v>
      </c>
      <c r="B72" s="70">
        <v>1590</v>
      </c>
      <c r="C72" s="70">
        <v>1591</v>
      </c>
      <c r="D72" s="70">
        <v>1629</v>
      </c>
      <c r="E72" s="70">
        <v>1455</v>
      </c>
      <c r="F72" s="70">
        <v>1193</v>
      </c>
      <c r="G72" s="70">
        <v>1036</v>
      </c>
      <c r="H72" s="70">
        <v>886</v>
      </c>
      <c r="I72" s="70">
        <v>729</v>
      </c>
      <c r="J72" s="70">
        <v>785</v>
      </c>
      <c r="K72" s="70">
        <v>731</v>
      </c>
      <c r="L72" s="70">
        <v>750</v>
      </c>
      <c r="M72" s="70">
        <v>815</v>
      </c>
      <c r="N72" s="70">
        <v>947</v>
      </c>
      <c r="O72" s="70">
        <v>1074</v>
      </c>
      <c r="P72" s="70">
        <v>1247</v>
      </c>
      <c r="Q72" s="70">
        <v>1447</v>
      </c>
      <c r="R72" s="70">
        <v>1548</v>
      </c>
      <c r="S72" s="70"/>
      <c r="T72" s="61"/>
      <c r="U72" s="61"/>
      <c r="V72" s="61"/>
      <c r="W72" s="61"/>
      <c r="X72" s="61"/>
      <c r="Y72" s="61"/>
      <c r="Z72" s="61"/>
      <c r="AA72" s="61"/>
      <c r="AB72" s="61"/>
      <c r="AC72" s="61"/>
      <c r="AD72" s="61"/>
    </row>
    <row r="73" spans="1:30" ht="12.75">
      <c r="A73" s="70" t="s">
        <v>114</v>
      </c>
      <c r="B73" s="70">
        <v>4324</v>
      </c>
      <c r="C73" s="70">
        <v>5706</v>
      </c>
      <c r="D73" s="70">
        <v>6547</v>
      </c>
      <c r="E73" s="70">
        <v>7013</v>
      </c>
      <c r="F73" s="70">
        <v>7442</v>
      </c>
      <c r="G73" s="70">
        <v>7997</v>
      </c>
      <c r="H73" s="70">
        <v>8700</v>
      </c>
      <c r="I73" s="70">
        <v>9290</v>
      </c>
      <c r="J73" s="70">
        <v>9809</v>
      </c>
      <c r="K73" s="70">
        <v>10062</v>
      </c>
      <c r="L73" s="70">
        <v>10375</v>
      </c>
      <c r="M73" s="70">
        <v>10672</v>
      </c>
      <c r="N73" s="70">
        <v>10991</v>
      </c>
      <c r="O73" s="70">
        <v>11251</v>
      </c>
      <c r="P73" s="70">
        <v>11630</v>
      </c>
      <c r="Q73" s="70">
        <v>12019</v>
      </c>
      <c r="R73" s="70">
        <v>12301</v>
      </c>
      <c r="S73" s="70"/>
      <c r="T73" s="61"/>
      <c r="U73" s="61"/>
      <c r="V73" s="61"/>
      <c r="W73" s="61"/>
      <c r="X73" s="61"/>
      <c r="Y73" s="61"/>
      <c r="Z73" s="61"/>
      <c r="AA73" s="61"/>
      <c r="AB73" s="61"/>
      <c r="AC73" s="61"/>
      <c r="AD73" s="61"/>
    </row>
    <row r="74" spans="1:30" ht="12.75">
      <c r="A74" s="687" t="s">
        <v>120</v>
      </c>
      <c r="B74" s="687"/>
      <c r="C74" s="687"/>
      <c r="D74" s="687"/>
      <c r="E74" s="687"/>
      <c r="F74" s="687"/>
      <c r="G74" s="61"/>
      <c r="H74" s="61"/>
      <c r="I74" s="61"/>
      <c r="J74" s="61"/>
      <c r="K74" s="61"/>
      <c r="L74" s="61"/>
      <c r="M74" s="61"/>
      <c r="N74" s="61"/>
      <c r="O74" s="61"/>
      <c r="P74" s="61"/>
      <c r="Q74" s="61"/>
    </row>
    <row r="75" spans="1:30" ht="12.75">
      <c r="A75" s="70" t="s">
        <v>121</v>
      </c>
      <c r="B75" s="61"/>
      <c r="C75" s="61"/>
      <c r="D75" s="61"/>
      <c r="E75" s="61"/>
      <c r="F75" s="61"/>
      <c r="G75" s="61"/>
      <c r="H75" s="61"/>
      <c r="I75" s="61"/>
      <c r="J75" s="61"/>
      <c r="K75" s="61"/>
      <c r="L75" s="61"/>
      <c r="M75" s="61"/>
      <c r="N75" s="61"/>
      <c r="O75" s="61"/>
      <c r="P75" s="61"/>
      <c r="Q75" s="61"/>
    </row>
    <row r="76" spans="1:30" ht="12.75">
      <c r="A76" s="106" t="s">
        <v>122</v>
      </c>
      <c r="B76" s="61"/>
      <c r="C76" s="61"/>
      <c r="D76" s="61"/>
      <c r="E76" s="61"/>
      <c r="G76" s="61"/>
      <c r="H76" s="61"/>
      <c r="I76" s="61"/>
      <c r="J76" s="61"/>
      <c r="K76" s="61"/>
      <c r="L76" s="61"/>
      <c r="M76" s="61"/>
      <c r="N76" s="61"/>
      <c r="O76" s="61"/>
      <c r="P76" s="61"/>
      <c r="Q76" s="61"/>
    </row>
    <row r="77" spans="1:30" ht="12.75">
      <c r="A77" s="106" t="s">
        <v>123</v>
      </c>
      <c r="B77" s="61"/>
      <c r="C77" s="61"/>
      <c r="D77" s="61"/>
      <c r="E77" s="61"/>
      <c r="F77" s="61"/>
      <c r="G77" s="61"/>
      <c r="H77" s="61"/>
      <c r="I77" s="61"/>
      <c r="J77" s="61"/>
      <c r="K77" s="61"/>
      <c r="L77" s="61"/>
      <c r="M77" s="61"/>
      <c r="N77" s="61"/>
      <c r="O77" s="61"/>
      <c r="P77" s="61"/>
      <c r="Q77" s="61"/>
    </row>
    <row r="78" spans="1:30" ht="12.75">
      <c r="A78" s="61"/>
      <c r="B78" s="61"/>
      <c r="C78" s="61"/>
      <c r="D78" s="61"/>
      <c r="E78" s="61"/>
      <c r="F78" s="61"/>
      <c r="G78" s="61"/>
      <c r="H78" s="61"/>
      <c r="I78" s="61"/>
      <c r="J78" s="61"/>
      <c r="K78" s="61"/>
      <c r="L78" s="61"/>
      <c r="M78" s="61"/>
      <c r="N78" s="61"/>
      <c r="O78" s="61"/>
      <c r="P78" s="61"/>
      <c r="Q78" s="61"/>
    </row>
    <row r="79" spans="1:30" ht="12.75">
      <c r="A79" s="61"/>
      <c r="B79" s="61"/>
      <c r="C79" s="61"/>
      <c r="D79" s="61"/>
      <c r="E79" s="61"/>
      <c r="F79" s="61"/>
      <c r="G79" s="61"/>
      <c r="H79" s="61"/>
      <c r="I79" s="61"/>
      <c r="J79" s="61"/>
      <c r="K79" s="61"/>
      <c r="L79" s="61"/>
      <c r="M79" s="61"/>
      <c r="N79" s="61"/>
      <c r="O79" s="61"/>
      <c r="P79" s="61"/>
      <c r="Q79" s="61"/>
    </row>
    <row r="80" spans="1:30" ht="12.75">
      <c r="A80" s="61"/>
      <c r="B80" s="61"/>
      <c r="C80" s="61"/>
      <c r="D80" s="61"/>
      <c r="E80" s="61"/>
      <c r="F80" s="61"/>
      <c r="G80" s="61"/>
      <c r="H80" s="61"/>
      <c r="I80" s="61"/>
      <c r="J80" s="61"/>
      <c r="K80" s="61"/>
      <c r="L80" s="61"/>
      <c r="M80" s="61"/>
      <c r="N80" s="61"/>
      <c r="O80" s="61"/>
      <c r="P80" s="61"/>
      <c r="Q80" s="61"/>
    </row>
    <row r="81" spans="1:17" ht="12.75">
      <c r="A81" s="61"/>
      <c r="B81" s="61"/>
      <c r="C81" s="61"/>
      <c r="D81" s="61"/>
      <c r="E81" s="61"/>
      <c r="F81" s="61"/>
      <c r="G81" s="61"/>
      <c r="H81" s="61"/>
      <c r="I81" s="61"/>
      <c r="J81" s="61"/>
      <c r="K81" s="61"/>
      <c r="L81" s="61"/>
      <c r="M81" s="61"/>
      <c r="N81" s="61"/>
      <c r="O81" s="61"/>
      <c r="P81" s="61"/>
      <c r="Q81" s="61"/>
    </row>
    <row r="82" spans="1:17" ht="12.75">
      <c r="A82" s="61"/>
      <c r="B82" s="61"/>
      <c r="C82" s="61"/>
      <c r="D82" s="61"/>
      <c r="E82" s="61"/>
      <c r="F82" s="61"/>
      <c r="G82" s="61"/>
      <c r="H82" s="61"/>
      <c r="I82" s="61"/>
      <c r="J82" s="61"/>
      <c r="K82" s="61"/>
      <c r="L82" s="61"/>
      <c r="M82" s="61"/>
      <c r="N82" s="61"/>
      <c r="O82" s="61"/>
      <c r="P82" s="61"/>
      <c r="Q82" s="61"/>
    </row>
    <row r="83" spans="1:17" ht="12.75">
      <c r="A83" s="61"/>
      <c r="B83" s="61"/>
      <c r="C83" s="61"/>
      <c r="D83" s="61"/>
      <c r="E83" s="61"/>
      <c r="F83" s="61"/>
      <c r="G83" s="61"/>
      <c r="H83" s="61"/>
      <c r="I83" s="61"/>
      <c r="J83" s="61"/>
      <c r="K83" s="61"/>
      <c r="L83" s="61"/>
      <c r="M83" s="61"/>
      <c r="N83" s="61"/>
      <c r="O83" s="61"/>
      <c r="P83" s="61"/>
      <c r="Q83" s="61"/>
    </row>
    <row r="84" spans="1:17" ht="12.75">
      <c r="A84" s="61"/>
      <c r="B84" s="61"/>
      <c r="C84" s="61"/>
      <c r="D84" s="61"/>
      <c r="E84" s="61"/>
      <c r="F84" s="61"/>
      <c r="G84" s="61"/>
      <c r="H84" s="61"/>
      <c r="I84" s="61"/>
      <c r="J84" s="61"/>
      <c r="K84" s="61"/>
      <c r="L84" s="61"/>
      <c r="M84" s="61"/>
      <c r="N84" s="61"/>
      <c r="O84" s="61"/>
      <c r="P84" s="61"/>
      <c r="Q84" s="61"/>
    </row>
    <row r="85" spans="1:17" ht="12.75">
      <c r="A85" s="61"/>
      <c r="B85" s="61"/>
      <c r="C85" s="61"/>
      <c r="D85" s="61"/>
      <c r="E85" s="61"/>
      <c r="F85" s="61"/>
      <c r="G85" s="61"/>
      <c r="H85" s="61"/>
      <c r="I85" s="61"/>
      <c r="J85" s="61"/>
      <c r="K85" s="61"/>
      <c r="L85" s="61"/>
      <c r="M85" s="61"/>
      <c r="N85" s="61"/>
      <c r="O85" s="61"/>
      <c r="P85" s="61"/>
      <c r="Q85" s="61"/>
    </row>
    <row r="86" spans="1:17" ht="12.75">
      <c r="A86" s="61"/>
      <c r="B86" s="61"/>
      <c r="C86" s="61"/>
      <c r="D86" s="61"/>
      <c r="E86" s="61"/>
      <c r="F86" s="61"/>
      <c r="G86" s="61"/>
      <c r="H86" s="61"/>
      <c r="I86" s="61"/>
      <c r="J86" s="61"/>
      <c r="K86" s="61"/>
      <c r="L86" s="61"/>
      <c r="M86" s="61"/>
      <c r="N86" s="61"/>
      <c r="O86" s="61"/>
      <c r="P86" s="61"/>
      <c r="Q86" s="61"/>
    </row>
    <row r="87" spans="1:17" ht="12.75">
      <c r="A87" s="61"/>
      <c r="B87" s="61"/>
      <c r="C87" s="61"/>
      <c r="D87" s="61"/>
      <c r="E87" s="61"/>
      <c r="F87" s="61"/>
      <c r="G87" s="61"/>
      <c r="H87" s="61"/>
      <c r="I87" s="61"/>
      <c r="J87" s="61"/>
      <c r="K87" s="61"/>
      <c r="L87" s="61"/>
      <c r="M87" s="61"/>
      <c r="N87" s="61"/>
      <c r="O87" s="61"/>
      <c r="P87" s="61"/>
      <c r="Q87" s="61"/>
    </row>
    <row r="88" spans="1:17" ht="12.75">
      <c r="A88" s="61"/>
      <c r="B88" s="61"/>
      <c r="C88" s="61"/>
      <c r="D88" s="61"/>
      <c r="E88" s="61"/>
      <c r="F88" s="61"/>
      <c r="G88" s="61"/>
      <c r="H88" s="61"/>
      <c r="I88" s="61"/>
      <c r="J88" s="61"/>
      <c r="K88" s="61"/>
      <c r="L88" s="61"/>
      <c r="M88" s="61"/>
      <c r="N88" s="61"/>
      <c r="O88" s="61"/>
      <c r="P88" s="61"/>
      <c r="Q88" s="61"/>
    </row>
    <row r="89" spans="1:17" ht="12.75">
      <c r="A89" s="61"/>
      <c r="B89" s="61"/>
      <c r="C89" s="61"/>
      <c r="D89" s="61"/>
      <c r="E89" s="61"/>
      <c r="F89" s="61"/>
      <c r="G89" s="61"/>
      <c r="H89" s="61"/>
      <c r="I89" s="61"/>
      <c r="J89" s="61"/>
      <c r="K89" s="61"/>
      <c r="L89" s="61"/>
      <c r="M89" s="61"/>
      <c r="N89" s="61"/>
      <c r="O89" s="61"/>
      <c r="P89" s="61"/>
      <c r="Q89" s="61"/>
    </row>
    <row r="90" spans="1:17" ht="12.75">
      <c r="A90" s="61"/>
      <c r="B90" s="61"/>
      <c r="C90" s="61"/>
      <c r="D90" s="61"/>
      <c r="E90" s="61"/>
      <c r="F90" s="61"/>
      <c r="G90" s="61"/>
      <c r="H90" s="61"/>
      <c r="I90" s="61"/>
      <c r="J90" s="61"/>
      <c r="K90" s="61"/>
      <c r="L90" s="61"/>
      <c r="M90" s="61"/>
      <c r="N90" s="61"/>
      <c r="O90" s="61"/>
      <c r="P90" s="61"/>
      <c r="Q90" s="61"/>
    </row>
    <row r="91" spans="1:17" ht="12.75">
      <c r="A91" s="61"/>
      <c r="B91" s="61"/>
      <c r="C91" s="61"/>
      <c r="D91" s="61"/>
      <c r="E91" s="61"/>
      <c r="F91" s="61"/>
      <c r="G91" s="61"/>
      <c r="H91" s="61"/>
      <c r="I91" s="61"/>
      <c r="J91" s="61"/>
      <c r="K91" s="61"/>
      <c r="L91" s="61"/>
      <c r="M91" s="61"/>
      <c r="N91" s="61"/>
      <c r="O91" s="61"/>
      <c r="P91" s="61"/>
      <c r="Q91" s="61"/>
    </row>
    <row r="92" spans="1:17" ht="12.75">
      <c r="A92" s="61"/>
      <c r="B92" s="61"/>
      <c r="C92" s="61"/>
      <c r="D92" s="61"/>
      <c r="E92" s="61"/>
      <c r="F92" s="61"/>
      <c r="G92" s="61"/>
      <c r="H92" s="61"/>
      <c r="I92" s="61"/>
      <c r="J92" s="61"/>
      <c r="K92" s="61"/>
      <c r="L92" s="61"/>
      <c r="M92" s="61"/>
      <c r="N92" s="61"/>
      <c r="O92" s="61"/>
      <c r="P92" s="61"/>
      <c r="Q92" s="61"/>
    </row>
    <row r="93" spans="1:17" ht="12.75">
      <c r="A93" s="61"/>
      <c r="B93" s="61"/>
      <c r="C93" s="61"/>
      <c r="D93" s="61"/>
      <c r="E93" s="61"/>
      <c r="F93" s="61"/>
      <c r="G93" s="61"/>
      <c r="H93" s="61"/>
      <c r="I93" s="61"/>
      <c r="J93" s="61"/>
      <c r="K93" s="61"/>
      <c r="L93" s="61"/>
      <c r="M93" s="61"/>
      <c r="N93" s="61"/>
      <c r="O93" s="61"/>
      <c r="P93" s="61"/>
      <c r="Q93" s="61"/>
    </row>
    <row r="94" spans="1:17" ht="12.75">
      <c r="A94" s="61"/>
      <c r="B94" s="61"/>
      <c r="C94" s="61"/>
      <c r="D94" s="61"/>
      <c r="E94" s="61"/>
      <c r="F94" s="61"/>
      <c r="G94" s="61"/>
      <c r="H94" s="61"/>
      <c r="I94" s="61"/>
      <c r="J94" s="61"/>
      <c r="K94" s="61"/>
      <c r="L94" s="61"/>
      <c r="M94" s="61"/>
      <c r="N94" s="61"/>
      <c r="O94" s="61"/>
      <c r="P94" s="61"/>
      <c r="Q94" s="61"/>
    </row>
    <row r="95" spans="1:17" ht="12.75">
      <c r="A95" s="61"/>
      <c r="B95" s="61"/>
      <c r="C95" s="61"/>
      <c r="D95" s="61"/>
      <c r="E95" s="61"/>
      <c r="F95" s="61"/>
      <c r="G95" s="61"/>
      <c r="H95" s="61"/>
      <c r="I95" s="61"/>
      <c r="J95" s="61"/>
      <c r="K95" s="61"/>
      <c r="L95" s="61"/>
      <c r="M95" s="61"/>
      <c r="N95" s="61"/>
      <c r="O95" s="61"/>
      <c r="P95" s="61"/>
      <c r="Q95" s="61"/>
    </row>
    <row r="96" spans="1:17" ht="12.75">
      <c r="A96" s="61"/>
      <c r="B96" s="61"/>
      <c r="C96" s="61"/>
      <c r="D96" s="61"/>
      <c r="E96" s="61"/>
      <c r="F96" s="61"/>
      <c r="G96" s="61"/>
      <c r="H96" s="61"/>
      <c r="I96" s="61"/>
      <c r="J96" s="61"/>
      <c r="K96" s="61"/>
      <c r="L96" s="61"/>
      <c r="M96" s="61"/>
      <c r="N96" s="61"/>
      <c r="O96" s="61"/>
      <c r="P96" s="61"/>
      <c r="Q96" s="61"/>
    </row>
    <row r="97" spans="1:17" ht="12.75">
      <c r="A97" s="61"/>
      <c r="B97" s="61"/>
      <c r="C97" s="61"/>
      <c r="D97" s="61"/>
      <c r="E97" s="61"/>
      <c r="F97" s="61"/>
      <c r="G97" s="61"/>
      <c r="H97" s="61"/>
      <c r="I97" s="61"/>
      <c r="J97" s="61"/>
      <c r="K97" s="61"/>
      <c r="L97" s="61"/>
      <c r="M97" s="61"/>
      <c r="N97" s="61"/>
      <c r="O97" s="61"/>
      <c r="P97" s="61"/>
      <c r="Q97" s="61"/>
    </row>
    <row r="98" spans="1:17" ht="12.75">
      <c r="A98" s="61"/>
      <c r="B98" s="61"/>
      <c r="C98" s="61"/>
      <c r="D98" s="61"/>
      <c r="E98" s="61"/>
      <c r="F98" s="61"/>
      <c r="G98" s="61"/>
      <c r="H98" s="61"/>
      <c r="I98" s="61"/>
      <c r="J98" s="61"/>
      <c r="K98" s="61"/>
      <c r="L98" s="61"/>
      <c r="M98" s="61"/>
      <c r="N98" s="61"/>
      <c r="O98" s="61"/>
      <c r="P98" s="61"/>
      <c r="Q98" s="61"/>
    </row>
    <row r="99" spans="1:17" ht="12.75">
      <c r="A99" s="61"/>
      <c r="B99" s="61"/>
      <c r="C99" s="61"/>
      <c r="D99" s="61"/>
      <c r="E99" s="61"/>
      <c r="F99" s="61"/>
      <c r="G99" s="61"/>
      <c r="H99" s="61"/>
      <c r="I99" s="61"/>
      <c r="J99" s="61"/>
      <c r="K99" s="61"/>
      <c r="L99" s="61"/>
      <c r="M99" s="61"/>
      <c r="N99" s="61"/>
      <c r="O99" s="61"/>
      <c r="P99" s="61"/>
      <c r="Q99" s="61"/>
    </row>
    <row r="100" spans="1:17" ht="12.75">
      <c r="A100" s="61"/>
      <c r="B100" s="61"/>
      <c r="C100" s="61"/>
      <c r="D100" s="61"/>
      <c r="E100" s="61"/>
      <c r="F100" s="61"/>
      <c r="G100" s="61"/>
      <c r="H100" s="61"/>
      <c r="I100" s="61"/>
      <c r="J100" s="61"/>
      <c r="K100" s="61"/>
      <c r="L100" s="61"/>
      <c r="M100" s="61"/>
      <c r="N100" s="61"/>
      <c r="O100" s="61"/>
      <c r="P100" s="61"/>
      <c r="Q100" s="61"/>
    </row>
    <row r="101" spans="1:17" ht="12.75">
      <c r="A101" s="61"/>
      <c r="B101" s="61"/>
      <c r="C101" s="61"/>
      <c r="D101" s="61"/>
      <c r="E101" s="61"/>
      <c r="F101" s="61"/>
      <c r="G101" s="61"/>
      <c r="H101" s="61"/>
      <c r="I101" s="61"/>
      <c r="J101" s="61"/>
      <c r="K101" s="61"/>
      <c r="L101" s="61"/>
      <c r="M101" s="61"/>
      <c r="N101" s="61"/>
      <c r="O101" s="61"/>
      <c r="P101" s="61"/>
      <c r="Q101" s="61"/>
    </row>
    <row r="102" spans="1:17" ht="12.75">
      <c r="A102" s="61"/>
      <c r="B102" s="61"/>
      <c r="C102" s="61"/>
      <c r="D102" s="61"/>
      <c r="E102" s="61"/>
      <c r="F102" s="61"/>
      <c r="G102" s="61"/>
      <c r="H102" s="61"/>
      <c r="I102" s="61"/>
      <c r="J102" s="61"/>
      <c r="K102" s="61"/>
      <c r="L102" s="61"/>
      <c r="M102" s="61"/>
      <c r="N102" s="61"/>
      <c r="O102" s="61"/>
      <c r="P102" s="61"/>
      <c r="Q102" s="61"/>
    </row>
    <row r="103" spans="1:17" ht="12.75">
      <c r="A103" s="61"/>
      <c r="B103" s="61"/>
      <c r="C103" s="61"/>
      <c r="D103" s="61"/>
      <c r="E103" s="61"/>
      <c r="F103" s="61"/>
      <c r="G103" s="61"/>
      <c r="H103" s="61"/>
      <c r="I103" s="61"/>
      <c r="J103" s="61"/>
      <c r="K103" s="61"/>
      <c r="L103" s="61"/>
      <c r="M103" s="61"/>
      <c r="N103" s="61"/>
      <c r="O103" s="61"/>
      <c r="P103" s="61"/>
      <c r="Q103" s="61"/>
    </row>
    <row r="104" spans="1:17" ht="12.75">
      <c r="A104" s="61"/>
      <c r="B104" s="61"/>
      <c r="C104" s="61"/>
      <c r="D104" s="61"/>
      <c r="E104" s="61"/>
      <c r="F104" s="61"/>
      <c r="G104" s="61"/>
      <c r="H104" s="61"/>
      <c r="I104" s="61"/>
      <c r="J104" s="61"/>
      <c r="K104" s="61"/>
      <c r="L104" s="61"/>
      <c r="M104" s="61"/>
      <c r="N104" s="61"/>
      <c r="O104" s="61"/>
      <c r="P104" s="61"/>
      <c r="Q104" s="61"/>
    </row>
    <row r="105" spans="1:17" ht="12.75">
      <c r="A105" s="61"/>
      <c r="B105" s="61"/>
      <c r="C105" s="61"/>
      <c r="D105" s="61"/>
      <c r="E105" s="61"/>
      <c r="F105" s="61"/>
      <c r="G105" s="61"/>
      <c r="H105" s="61"/>
      <c r="I105" s="61"/>
      <c r="J105" s="61"/>
      <c r="K105" s="61"/>
      <c r="L105" s="61"/>
      <c r="M105" s="61"/>
      <c r="N105" s="61"/>
      <c r="O105" s="61"/>
      <c r="P105" s="61"/>
      <c r="Q105" s="61"/>
    </row>
    <row r="106" spans="1:17" ht="12.75">
      <c r="A106" s="61"/>
      <c r="B106" s="61"/>
      <c r="C106" s="61"/>
      <c r="D106" s="61"/>
      <c r="E106" s="61"/>
      <c r="F106" s="61"/>
      <c r="G106" s="61"/>
      <c r="H106" s="61"/>
      <c r="I106" s="61"/>
      <c r="J106" s="61"/>
      <c r="K106" s="61"/>
      <c r="L106" s="61"/>
      <c r="M106" s="61"/>
      <c r="N106" s="61"/>
      <c r="O106" s="61"/>
      <c r="P106" s="61"/>
      <c r="Q106" s="61"/>
    </row>
    <row r="107" spans="1:17" ht="12.75">
      <c r="A107" s="61"/>
      <c r="B107" s="61"/>
      <c r="C107" s="61"/>
      <c r="D107" s="61"/>
      <c r="E107" s="61"/>
      <c r="F107" s="61"/>
      <c r="G107" s="61"/>
      <c r="H107" s="61"/>
      <c r="I107" s="61"/>
      <c r="J107" s="61"/>
      <c r="K107" s="61"/>
      <c r="L107" s="61"/>
      <c r="M107" s="61"/>
      <c r="N107" s="61"/>
      <c r="O107" s="61"/>
      <c r="P107" s="61"/>
      <c r="Q107" s="61"/>
    </row>
    <row r="108" spans="1:17" ht="12.75">
      <c r="A108" s="61"/>
      <c r="B108" s="61"/>
      <c r="C108" s="61"/>
      <c r="D108" s="61"/>
      <c r="E108" s="61"/>
      <c r="F108" s="61"/>
      <c r="G108" s="61"/>
      <c r="H108" s="61"/>
      <c r="I108" s="61"/>
      <c r="J108" s="61"/>
      <c r="K108" s="61"/>
      <c r="L108" s="61"/>
      <c r="M108" s="61"/>
      <c r="N108" s="61"/>
      <c r="O108" s="61"/>
      <c r="P108" s="61"/>
      <c r="Q108" s="61"/>
    </row>
    <row r="109" spans="1:17" ht="12.75">
      <c r="A109" s="61"/>
      <c r="B109" s="61"/>
      <c r="C109" s="61"/>
      <c r="D109" s="61"/>
      <c r="E109" s="61"/>
      <c r="F109" s="61"/>
      <c r="G109" s="61"/>
      <c r="H109" s="61"/>
      <c r="I109" s="61"/>
      <c r="J109" s="61"/>
      <c r="K109" s="61"/>
      <c r="L109" s="61"/>
      <c r="M109" s="61"/>
      <c r="N109" s="61"/>
      <c r="O109" s="61"/>
      <c r="P109" s="61"/>
      <c r="Q109" s="61"/>
    </row>
    <row r="110" spans="1:17" ht="12.75">
      <c r="A110" s="61"/>
      <c r="B110" s="61"/>
      <c r="C110" s="61"/>
      <c r="D110" s="61"/>
      <c r="E110" s="61"/>
      <c r="F110" s="61"/>
      <c r="G110" s="61"/>
      <c r="H110" s="61"/>
      <c r="I110" s="61"/>
      <c r="J110" s="61"/>
      <c r="K110" s="61"/>
      <c r="L110" s="61"/>
      <c r="M110" s="61"/>
      <c r="N110" s="61"/>
      <c r="O110" s="61"/>
      <c r="P110" s="61"/>
      <c r="Q110" s="61"/>
    </row>
    <row r="111" spans="1:17" ht="12.75">
      <c r="A111" s="61"/>
      <c r="B111" s="61"/>
      <c r="C111" s="61"/>
      <c r="D111" s="61"/>
      <c r="E111" s="61"/>
      <c r="F111" s="61"/>
      <c r="G111" s="61"/>
      <c r="H111" s="61"/>
      <c r="I111" s="61"/>
      <c r="J111" s="61"/>
      <c r="K111" s="61"/>
      <c r="L111" s="61"/>
      <c r="M111" s="61"/>
      <c r="N111" s="61"/>
      <c r="O111" s="61"/>
      <c r="P111" s="61"/>
      <c r="Q111" s="61"/>
    </row>
    <row r="112" spans="1:17" ht="12.75">
      <c r="A112" s="61"/>
      <c r="B112" s="61"/>
      <c r="C112" s="61"/>
      <c r="D112" s="61"/>
      <c r="E112" s="61"/>
      <c r="F112" s="61"/>
      <c r="G112" s="61"/>
      <c r="H112" s="61"/>
      <c r="I112" s="61"/>
      <c r="J112" s="61"/>
      <c r="K112" s="61"/>
      <c r="L112" s="61"/>
      <c r="M112" s="61"/>
      <c r="N112" s="61"/>
      <c r="O112" s="61"/>
      <c r="P112" s="61"/>
      <c r="Q112" s="61"/>
    </row>
    <row r="113" spans="1:17" ht="12.75">
      <c r="A113" s="61"/>
      <c r="B113" s="61"/>
      <c r="C113" s="61"/>
      <c r="D113" s="61"/>
      <c r="E113" s="61"/>
      <c r="F113" s="61"/>
      <c r="G113" s="61"/>
      <c r="H113" s="61"/>
      <c r="I113" s="61"/>
      <c r="J113" s="61"/>
      <c r="K113" s="61"/>
      <c r="L113" s="61"/>
      <c r="M113" s="61"/>
      <c r="N113" s="61"/>
      <c r="O113" s="61"/>
      <c r="P113" s="61"/>
      <c r="Q113" s="61"/>
    </row>
    <row r="114" spans="1:17" ht="12.75">
      <c r="A114" s="61"/>
      <c r="B114" s="61"/>
      <c r="C114" s="61"/>
      <c r="D114" s="61"/>
      <c r="E114" s="61"/>
      <c r="F114" s="61"/>
      <c r="G114" s="61"/>
      <c r="H114" s="61"/>
      <c r="I114" s="61"/>
      <c r="J114" s="61"/>
      <c r="K114" s="61"/>
      <c r="L114" s="61"/>
      <c r="M114" s="61"/>
      <c r="N114" s="61"/>
      <c r="O114" s="61"/>
      <c r="P114" s="61"/>
      <c r="Q114" s="61"/>
    </row>
    <row r="115" spans="1:17" ht="12.75">
      <c r="A115" s="61"/>
      <c r="B115" s="61"/>
      <c r="C115" s="61"/>
      <c r="D115" s="61"/>
      <c r="E115" s="61"/>
      <c r="F115" s="61"/>
      <c r="G115" s="61"/>
      <c r="H115" s="61"/>
      <c r="I115" s="61"/>
      <c r="J115" s="61"/>
      <c r="K115" s="61"/>
      <c r="L115" s="61"/>
      <c r="M115" s="61"/>
      <c r="N115" s="61"/>
      <c r="O115" s="61"/>
      <c r="P115" s="61"/>
      <c r="Q115" s="61"/>
    </row>
    <row r="116" spans="1:17" ht="12.75">
      <c r="A116" s="61"/>
      <c r="B116" s="61"/>
      <c r="C116" s="61"/>
      <c r="D116" s="61"/>
      <c r="E116" s="61"/>
      <c r="F116" s="61"/>
      <c r="G116" s="61"/>
      <c r="H116" s="61"/>
      <c r="I116" s="61"/>
      <c r="J116" s="61"/>
      <c r="K116" s="61"/>
      <c r="L116" s="61"/>
      <c r="M116" s="61"/>
      <c r="N116" s="61"/>
      <c r="O116" s="61"/>
      <c r="P116" s="61"/>
      <c r="Q116" s="61"/>
    </row>
    <row r="117" spans="1:17" ht="12.75">
      <c r="A117" s="61"/>
      <c r="B117" s="61"/>
      <c r="C117" s="61"/>
      <c r="D117" s="61"/>
      <c r="E117" s="61"/>
      <c r="F117" s="61"/>
      <c r="G117" s="61"/>
      <c r="H117" s="61"/>
      <c r="I117" s="61"/>
      <c r="J117" s="61"/>
      <c r="K117" s="61"/>
      <c r="L117" s="61"/>
      <c r="M117" s="61"/>
      <c r="N117" s="61"/>
      <c r="O117" s="61"/>
      <c r="P117" s="61"/>
      <c r="Q117" s="61"/>
    </row>
    <row r="118" spans="1:17" ht="12.75">
      <c r="A118" s="61"/>
      <c r="B118" s="61"/>
      <c r="C118" s="61"/>
      <c r="D118" s="61"/>
      <c r="E118" s="61"/>
      <c r="F118" s="61"/>
      <c r="G118" s="61"/>
      <c r="H118" s="61"/>
      <c r="I118" s="61"/>
      <c r="J118" s="61"/>
      <c r="K118" s="61"/>
      <c r="L118" s="61"/>
      <c r="M118" s="61"/>
      <c r="N118" s="61"/>
      <c r="O118" s="61"/>
      <c r="P118" s="61"/>
      <c r="Q118" s="61"/>
    </row>
    <row r="119" spans="1:17" ht="12.75">
      <c r="A119" s="61"/>
      <c r="B119" s="61"/>
      <c r="C119" s="61"/>
      <c r="D119" s="61"/>
      <c r="E119" s="61"/>
      <c r="F119" s="61"/>
      <c r="G119" s="61"/>
      <c r="H119" s="61"/>
      <c r="I119" s="61"/>
      <c r="J119" s="61"/>
      <c r="K119" s="61"/>
      <c r="L119" s="61"/>
      <c r="M119" s="61"/>
      <c r="N119" s="61"/>
      <c r="O119" s="61"/>
      <c r="P119" s="61"/>
      <c r="Q119" s="61"/>
    </row>
    <row r="120" spans="1:17" ht="12.75">
      <c r="A120" s="61"/>
      <c r="B120" s="61"/>
      <c r="C120" s="61"/>
      <c r="D120" s="61"/>
      <c r="E120" s="61"/>
      <c r="F120" s="61"/>
      <c r="G120" s="61"/>
      <c r="H120" s="61"/>
      <c r="I120" s="61"/>
      <c r="J120" s="61"/>
      <c r="K120" s="61"/>
      <c r="L120" s="61"/>
      <c r="M120" s="61"/>
      <c r="N120" s="61"/>
      <c r="O120" s="61"/>
      <c r="P120" s="61"/>
      <c r="Q120" s="61"/>
    </row>
    <row r="121" spans="1:17" ht="12.75">
      <c r="A121" s="61"/>
      <c r="B121" s="61"/>
      <c r="C121" s="61"/>
      <c r="D121" s="61"/>
      <c r="E121" s="61"/>
      <c r="F121" s="61"/>
      <c r="G121" s="61"/>
      <c r="H121" s="61"/>
      <c r="I121" s="61"/>
      <c r="J121" s="61"/>
      <c r="K121" s="61"/>
      <c r="L121" s="61"/>
      <c r="M121" s="61"/>
      <c r="N121" s="61"/>
      <c r="O121" s="61"/>
      <c r="P121" s="61"/>
      <c r="Q121" s="61"/>
    </row>
    <row r="122" spans="1:17" ht="12.75">
      <c r="A122" s="61"/>
      <c r="B122" s="61"/>
      <c r="C122" s="61"/>
      <c r="D122" s="61"/>
      <c r="E122" s="61"/>
      <c r="F122" s="61"/>
      <c r="G122" s="61"/>
      <c r="H122" s="61"/>
      <c r="I122" s="61"/>
      <c r="J122" s="61"/>
      <c r="K122" s="61"/>
      <c r="L122" s="61"/>
      <c r="M122" s="61"/>
      <c r="N122" s="61"/>
      <c r="O122" s="61"/>
      <c r="P122" s="61"/>
      <c r="Q122" s="61"/>
    </row>
    <row r="123" spans="1:17" ht="12.75">
      <c r="A123" s="61"/>
      <c r="B123" s="61"/>
      <c r="C123" s="61"/>
      <c r="D123" s="61"/>
      <c r="E123" s="61"/>
      <c r="F123" s="61"/>
      <c r="G123" s="61"/>
      <c r="H123" s="61"/>
      <c r="I123" s="61"/>
      <c r="J123" s="61"/>
      <c r="K123" s="61"/>
      <c r="L123" s="61"/>
      <c r="M123" s="61"/>
      <c r="N123" s="61"/>
      <c r="O123" s="61"/>
      <c r="P123" s="61"/>
      <c r="Q123" s="61"/>
    </row>
    <row r="124" spans="1:17" ht="12.75">
      <c r="A124" s="61"/>
      <c r="B124" s="61"/>
      <c r="C124" s="61"/>
      <c r="D124" s="61"/>
      <c r="E124" s="61"/>
      <c r="F124" s="61"/>
      <c r="G124" s="61"/>
      <c r="H124" s="61"/>
      <c r="I124" s="61"/>
      <c r="J124" s="61"/>
      <c r="K124" s="61"/>
      <c r="L124" s="61"/>
      <c r="M124" s="61"/>
      <c r="N124" s="61"/>
      <c r="O124" s="61"/>
      <c r="P124" s="61"/>
      <c r="Q124" s="61"/>
    </row>
    <row r="125" spans="1:17" ht="12.75">
      <c r="A125" s="61"/>
      <c r="B125" s="61"/>
      <c r="C125" s="61"/>
      <c r="D125" s="61"/>
      <c r="E125" s="61"/>
      <c r="F125" s="61"/>
      <c r="G125" s="61"/>
      <c r="H125" s="61"/>
      <c r="I125" s="61"/>
      <c r="J125" s="61"/>
      <c r="K125" s="61"/>
      <c r="L125" s="61"/>
      <c r="M125" s="61"/>
      <c r="N125" s="61"/>
      <c r="O125" s="61"/>
      <c r="P125" s="61"/>
      <c r="Q125" s="61"/>
    </row>
    <row r="126" spans="1:17" ht="12.75">
      <c r="A126" s="61"/>
      <c r="B126" s="61"/>
      <c r="C126" s="61"/>
      <c r="D126" s="61"/>
      <c r="E126" s="61"/>
      <c r="F126" s="61"/>
      <c r="G126" s="61"/>
      <c r="H126" s="61"/>
      <c r="I126" s="61"/>
      <c r="J126" s="61"/>
      <c r="K126" s="61"/>
      <c r="L126" s="61"/>
      <c r="M126" s="61"/>
      <c r="N126" s="61"/>
      <c r="O126" s="61"/>
      <c r="P126" s="61"/>
      <c r="Q126" s="61"/>
    </row>
    <row r="127" spans="1:17" ht="12.75">
      <c r="A127" s="61"/>
      <c r="B127" s="61"/>
      <c r="C127" s="61"/>
      <c r="D127" s="61"/>
      <c r="E127" s="61"/>
      <c r="F127" s="61"/>
      <c r="G127" s="61"/>
      <c r="H127" s="61"/>
      <c r="I127" s="61"/>
      <c r="J127" s="61"/>
      <c r="K127" s="61"/>
      <c r="L127" s="61"/>
      <c r="M127" s="61"/>
      <c r="N127" s="61"/>
      <c r="O127" s="61"/>
      <c r="P127" s="61"/>
      <c r="Q127" s="61"/>
    </row>
    <row r="128" spans="1:17" ht="12.75">
      <c r="A128" s="61"/>
      <c r="B128" s="61"/>
      <c r="C128" s="61"/>
      <c r="D128" s="61"/>
      <c r="E128" s="61"/>
      <c r="F128" s="61"/>
      <c r="G128" s="61"/>
      <c r="H128" s="61"/>
      <c r="I128" s="61"/>
      <c r="J128" s="61"/>
      <c r="K128" s="61"/>
      <c r="L128" s="61"/>
      <c r="M128" s="61"/>
      <c r="N128" s="61"/>
      <c r="O128" s="61"/>
      <c r="P128" s="61"/>
      <c r="Q128" s="61"/>
    </row>
    <row r="129" spans="1:17" ht="12.75">
      <c r="A129" s="61"/>
      <c r="B129" s="61"/>
      <c r="C129" s="61"/>
      <c r="D129" s="61"/>
      <c r="E129" s="61"/>
      <c r="F129" s="61"/>
      <c r="G129" s="61"/>
      <c r="H129" s="61"/>
      <c r="I129" s="61"/>
      <c r="J129" s="61"/>
      <c r="K129" s="61"/>
      <c r="L129" s="61"/>
      <c r="M129" s="61"/>
      <c r="N129" s="61"/>
      <c r="O129" s="61"/>
      <c r="P129" s="61"/>
      <c r="Q129" s="61"/>
    </row>
    <row r="130" spans="1:17" ht="12.75">
      <c r="A130" s="61"/>
      <c r="B130" s="61"/>
      <c r="C130" s="61"/>
      <c r="D130" s="61"/>
      <c r="E130" s="61"/>
      <c r="F130" s="61"/>
      <c r="G130" s="61"/>
      <c r="H130" s="61"/>
      <c r="I130" s="61"/>
      <c r="J130" s="61"/>
      <c r="K130" s="61"/>
      <c r="L130" s="61"/>
      <c r="M130" s="61"/>
      <c r="N130" s="61"/>
      <c r="O130" s="61"/>
      <c r="P130" s="61"/>
      <c r="Q130" s="61"/>
    </row>
    <row r="131" spans="1:17" ht="12.75">
      <c r="A131" s="61"/>
      <c r="B131" s="61"/>
      <c r="C131" s="61"/>
      <c r="D131" s="61"/>
      <c r="E131" s="61"/>
      <c r="F131" s="61"/>
      <c r="G131" s="61"/>
      <c r="H131" s="61"/>
      <c r="I131" s="61"/>
      <c r="J131" s="61"/>
      <c r="K131" s="61"/>
      <c r="L131" s="61"/>
      <c r="M131" s="61"/>
      <c r="N131" s="61"/>
      <c r="O131" s="61"/>
      <c r="P131" s="61"/>
      <c r="Q131" s="61"/>
    </row>
    <row r="132" spans="1:17" ht="12.75">
      <c r="A132" s="61"/>
      <c r="B132" s="61"/>
      <c r="C132" s="61"/>
      <c r="D132" s="61"/>
      <c r="E132" s="61"/>
      <c r="F132" s="61"/>
      <c r="G132" s="61"/>
      <c r="H132" s="61"/>
      <c r="I132" s="61"/>
      <c r="J132" s="61"/>
      <c r="K132" s="61"/>
      <c r="L132" s="61"/>
      <c r="M132" s="61"/>
      <c r="N132" s="61"/>
      <c r="O132" s="61"/>
      <c r="P132" s="61"/>
      <c r="Q132" s="61"/>
    </row>
    <row r="133" spans="1:17" ht="12.75">
      <c r="A133" s="61"/>
      <c r="B133" s="61"/>
      <c r="C133" s="61"/>
      <c r="D133" s="61"/>
      <c r="E133" s="61"/>
      <c r="F133" s="61"/>
      <c r="G133" s="61"/>
      <c r="H133" s="61"/>
      <c r="I133" s="61"/>
      <c r="J133" s="61"/>
      <c r="K133" s="61"/>
      <c r="L133" s="61"/>
      <c r="M133" s="61"/>
      <c r="N133" s="61"/>
      <c r="O133" s="61"/>
      <c r="P133" s="61"/>
      <c r="Q133" s="61"/>
    </row>
    <row r="134" spans="1:17" ht="12.75">
      <c r="A134" s="61"/>
      <c r="B134" s="61"/>
      <c r="C134" s="61"/>
      <c r="D134" s="61"/>
      <c r="E134" s="61"/>
      <c r="F134" s="61"/>
      <c r="G134" s="61"/>
      <c r="H134" s="61"/>
      <c r="I134" s="61"/>
      <c r="J134" s="61"/>
      <c r="K134" s="61"/>
      <c r="L134" s="61"/>
      <c r="M134" s="61"/>
      <c r="N134" s="61"/>
      <c r="O134" s="61"/>
      <c r="P134" s="61"/>
      <c r="Q134" s="61"/>
    </row>
    <row r="135" spans="1:17" ht="12.75">
      <c r="A135" s="61"/>
      <c r="B135" s="61"/>
      <c r="C135" s="61"/>
      <c r="D135" s="61"/>
      <c r="E135" s="61"/>
      <c r="F135" s="61"/>
      <c r="G135" s="61"/>
      <c r="H135" s="61"/>
      <c r="I135" s="61"/>
      <c r="J135" s="61"/>
      <c r="K135" s="61"/>
      <c r="L135" s="61"/>
      <c r="M135" s="61"/>
      <c r="N135" s="61"/>
      <c r="O135" s="61"/>
      <c r="P135" s="61"/>
      <c r="Q135" s="61"/>
    </row>
    <row r="136" spans="1:17" ht="12.75">
      <c r="A136" s="61"/>
      <c r="B136" s="61"/>
      <c r="C136" s="61"/>
      <c r="D136" s="61"/>
      <c r="E136" s="61"/>
      <c r="F136" s="61"/>
      <c r="G136" s="61"/>
      <c r="H136" s="61"/>
      <c r="I136" s="61"/>
      <c r="J136" s="61"/>
      <c r="K136" s="61"/>
      <c r="L136" s="61"/>
      <c r="M136" s="61"/>
      <c r="N136" s="61"/>
      <c r="O136" s="61"/>
      <c r="P136" s="61"/>
      <c r="Q136" s="61"/>
    </row>
    <row r="137" spans="1:17" ht="12.75">
      <c r="A137" s="61"/>
      <c r="B137" s="61"/>
      <c r="C137" s="61"/>
      <c r="D137" s="61"/>
      <c r="E137" s="61"/>
      <c r="F137" s="61"/>
      <c r="G137" s="61"/>
      <c r="H137" s="61"/>
      <c r="I137" s="61"/>
      <c r="J137" s="61"/>
      <c r="K137" s="61"/>
      <c r="L137" s="61"/>
      <c r="M137" s="61"/>
      <c r="N137" s="61"/>
      <c r="O137" s="61"/>
      <c r="P137" s="61"/>
      <c r="Q137" s="61"/>
    </row>
    <row r="138" spans="1:17" ht="12.75">
      <c r="A138" s="61"/>
      <c r="B138" s="61"/>
      <c r="C138" s="61"/>
      <c r="D138" s="61"/>
      <c r="E138" s="61"/>
      <c r="F138" s="61"/>
      <c r="G138" s="61"/>
      <c r="H138" s="61"/>
      <c r="I138" s="61"/>
      <c r="J138" s="61"/>
      <c r="K138" s="61"/>
      <c r="L138" s="61"/>
      <c r="M138" s="61"/>
      <c r="N138" s="61"/>
      <c r="O138" s="61"/>
      <c r="P138" s="61"/>
      <c r="Q138" s="61"/>
    </row>
    <row r="139" spans="1:17" ht="12.75">
      <c r="A139" s="61"/>
      <c r="B139" s="61"/>
      <c r="C139" s="61"/>
      <c r="D139" s="61"/>
      <c r="E139" s="61"/>
      <c r="F139" s="61"/>
      <c r="G139" s="61"/>
      <c r="H139" s="61"/>
      <c r="I139" s="61"/>
      <c r="J139" s="61"/>
      <c r="K139" s="61"/>
      <c r="L139" s="61"/>
      <c r="M139" s="61"/>
      <c r="N139" s="61"/>
      <c r="O139" s="61"/>
      <c r="P139" s="61"/>
      <c r="Q139" s="61"/>
    </row>
    <row r="140" spans="1:17" ht="12.75">
      <c r="A140" s="61"/>
      <c r="B140" s="61"/>
      <c r="C140" s="61"/>
      <c r="D140" s="61"/>
      <c r="E140" s="61"/>
      <c r="F140" s="61"/>
      <c r="G140" s="61"/>
      <c r="H140" s="61"/>
      <c r="I140" s="61"/>
      <c r="J140" s="61"/>
      <c r="K140" s="61"/>
      <c r="L140" s="61"/>
      <c r="M140" s="61"/>
      <c r="N140" s="61"/>
      <c r="O140" s="61"/>
      <c r="P140" s="61"/>
      <c r="Q140" s="61"/>
    </row>
    <row r="141" spans="1:17" ht="12.75">
      <c r="A141" s="61"/>
      <c r="B141" s="61"/>
      <c r="C141" s="61"/>
      <c r="D141" s="61"/>
      <c r="E141" s="61"/>
      <c r="F141" s="61"/>
      <c r="G141" s="61"/>
      <c r="H141" s="61"/>
      <c r="I141" s="61"/>
      <c r="J141" s="61"/>
      <c r="K141" s="61"/>
      <c r="L141" s="61"/>
      <c r="M141" s="61"/>
      <c r="N141" s="61"/>
      <c r="O141" s="61"/>
      <c r="P141" s="61"/>
      <c r="Q141" s="61"/>
    </row>
    <row r="142" spans="1:17" ht="12.75">
      <c r="A142" s="61"/>
      <c r="B142" s="61"/>
      <c r="C142" s="61"/>
      <c r="D142" s="61"/>
      <c r="E142" s="61"/>
      <c r="F142" s="61"/>
      <c r="G142" s="61"/>
      <c r="H142" s="61"/>
      <c r="I142" s="61"/>
      <c r="J142" s="61"/>
      <c r="K142" s="61"/>
      <c r="L142" s="61"/>
      <c r="M142" s="61"/>
      <c r="N142" s="61"/>
      <c r="O142" s="61"/>
      <c r="P142" s="61"/>
      <c r="Q142" s="61"/>
    </row>
    <row r="143" spans="1:17" ht="12.75">
      <c r="A143" s="61"/>
      <c r="B143" s="61"/>
      <c r="C143" s="61"/>
      <c r="D143" s="61"/>
      <c r="E143" s="61"/>
      <c r="F143" s="61"/>
      <c r="G143" s="61"/>
      <c r="H143" s="61"/>
      <c r="I143" s="61"/>
      <c r="J143" s="61"/>
      <c r="K143" s="61"/>
      <c r="L143" s="61"/>
      <c r="M143" s="61"/>
      <c r="N143" s="61"/>
      <c r="O143" s="61"/>
      <c r="P143" s="61"/>
      <c r="Q143" s="61"/>
    </row>
    <row r="144" spans="1:17" ht="12.75">
      <c r="A144" s="61"/>
      <c r="B144" s="61"/>
      <c r="C144" s="61"/>
      <c r="D144" s="61"/>
      <c r="E144" s="61"/>
      <c r="F144" s="61"/>
      <c r="G144" s="61"/>
      <c r="H144" s="61"/>
      <c r="I144" s="61"/>
      <c r="J144" s="61"/>
      <c r="K144" s="61"/>
      <c r="L144" s="61"/>
      <c r="M144" s="61"/>
      <c r="N144" s="61"/>
      <c r="O144" s="61"/>
      <c r="P144" s="61"/>
      <c r="Q144" s="61"/>
    </row>
    <row r="145" spans="1:17" ht="12.75">
      <c r="A145" s="61"/>
      <c r="B145" s="61"/>
      <c r="C145" s="61"/>
      <c r="D145" s="61"/>
      <c r="E145" s="61"/>
      <c r="F145" s="61"/>
      <c r="G145" s="61"/>
      <c r="H145" s="61"/>
      <c r="I145" s="61"/>
      <c r="J145" s="61"/>
      <c r="K145" s="61"/>
      <c r="L145" s="61"/>
      <c r="M145" s="61"/>
      <c r="N145" s="61"/>
      <c r="O145" s="61"/>
      <c r="P145" s="61"/>
      <c r="Q145" s="61"/>
    </row>
    <row r="146" spans="1:17" ht="12.75">
      <c r="A146" s="61"/>
      <c r="B146" s="61"/>
      <c r="C146" s="61"/>
      <c r="D146" s="61"/>
      <c r="E146" s="61"/>
      <c r="F146" s="61"/>
      <c r="G146" s="61"/>
      <c r="H146" s="61"/>
      <c r="I146" s="61"/>
      <c r="J146" s="61"/>
      <c r="K146" s="61"/>
      <c r="L146" s="61"/>
      <c r="M146" s="61"/>
      <c r="N146" s="61"/>
      <c r="O146" s="61"/>
      <c r="P146" s="61"/>
      <c r="Q146" s="61"/>
    </row>
    <row r="147" spans="1:17" ht="12.75">
      <c r="A147" s="61"/>
      <c r="B147" s="61"/>
      <c r="C147" s="61"/>
      <c r="D147" s="61"/>
      <c r="E147" s="61"/>
      <c r="F147" s="61"/>
      <c r="G147" s="61"/>
      <c r="H147" s="61"/>
      <c r="I147" s="61"/>
      <c r="J147" s="61"/>
      <c r="K147" s="61"/>
      <c r="L147" s="61"/>
      <c r="M147" s="61"/>
      <c r="N147" s="61"/>
      <c r="O147" s="61"/>
      <c r="P147" s="61"/>
      <c r="Q147" s="61"/>
    </row>
    <row r="148" spans="1:17" ht="12.75">
      <c r="A148" s="61"/>
      <c r="B148" s="61"/>
      <c r="C148" s="61"/>
      <c r="D148" s="61"/>
      <c r="E148" s="61"/>
      <c r="F148" s="61"/>
      <c r="G148" s="61"/>
      <c r="H148" s="61"/>
      <c r="I148" s="61"/>
      <c r="J148" s="61"/>
      <c r="K148" s="61"/>
      <c r="L148" s="61"/>
      <c r="M148" s="61"/>
      <c r="N148" s="61"/>
      <c r="O148" s="61"/>
      <c r="P148" s="61"/>
      <c r="Q148" s="61"/>
    </row>
    <row r="149" spans="1:17" ht="12.75">
      <c r="A149" s="61"/>
      <c r="B149" s="61"/>
      <c r="C149" s="61"/>
      <c r="D149" s="61"/>
      <c r="E149" s="61"/>
      <c r="F149" s="61"/>
      <c r="G149" s="61"/>
      <c r="H149" s="61"/>
      <c r="I149" s="61"/>
      <c r="J149" s="61"/>
      <c r="K149" s="61"/>
      <c r="L149" s="61"/>
      <c r="M149" s="61"/>
      <c r="N149" s="61"/>
      <c r="O149" s="61"/>
      <c r="P149" s="61"/>
      <c r="Q149" s="61"/>
    </row>
    <row r="150" spans="1:17" ht="12.75">
      <c r="A150" s="61"/>
      <c r="B150" s="61"/>
      <c r="C150" s="61"/>
      <c r="D150" s="61"/>
      <c r="E150" s="61"/>
      <c r="F150" s="61"/>
      <c r="G150" s="61"/>
      <c r="H150" s="61"/>
      <c r="I150" s="61"/>
      <c r="J150" s="61"/>
      <c r="K150" s="61"/>
      <c r="L150" s="61"/>
      <c r="M150" s="61"/>
      <c r="N150" s="61"/>
      <c r="O150" s="61"/>
      <c r="P150" s="61"/>
      <c r="Q150" s="61"/>
    </row>
    <row r="151" spans="1:17" ht="12.75">
      <c r="A151" s="61"/>
      <c r="B151" s="61"/>
      <c r="C151" s="61"/>
      <c r="D151" s="61"/>
      <c r="E151" s="61"/>
      <c r="F151" s="61"/>
      <c r="G151" s="61"/>
      <c r="H151" s="61"/>
      <c r="I151" s="61"/>
      <c r="J151" s="61"/>
      <c r="K151" s="61"/>
      <c r="L151" s="61"/>
      <c r="M151" s="61"/>
      <c r="N151" s="61"/>
      <c r="O151" s="61"/>
      <c r="P151" s="61"/>
      <c r="Q151" s="61"/>
    </row>
    <row r="152" spans="1:17" ht="12.75">
      <c r="A152" s="61"/>
      <c r="B152" s="61"/>
      <c r="C152" s="61"/>
      <c r="D152" s="61"/>
      <c r="E152" s="61"/>
      <c r="F152" s="61"/>
      <c r="G152" s="61"/>
      <c r="H152" s="61"/>
      <c r="I152" s="61"/>
      <c r="J152" s="61"/>
      <c r="K152" s="61"/>
      <c r="L152" s="61"/>
      <c r="M152" s="61"/>
      <c r="N152" s="61"/>
      <c r="O152" s="61"/>
      <c r="P152" s="61"/>
      <c r="Q152" s="61"/>
    </row>
    <row r="153" spans="1:17" ht="12.75">
      <c r="A153" s="61"/>
      <c r="B153" s="61"/>
      <c r="C153" s="61"/>
      <c r="D153" s="61"/>
      <c r="E153" s="61"/>
      <c r="F153" s="61"/>
      <c r="G153" s="61"/>
      <c r="H153" s="61"/>
      <c r="I153" s="61"/>
      <c r="J153" s="61"/>
      <c r="K153" s="61"/>
      <c r="L153" s="61"/>
      <c r="M153" s="61"/>
      <c r="N153" s="61"/>
      <c r="O153" s="61"/>
      <c r="P153" s="61"/>
      <c r="Q153" s="61"/>
    </row>
    <row r="154" spans="1:17" ht="12.75">
      <c r="A154" s="61"/>
      <c r="B154" s="61"/>
      <c r="C154" s="61"/>
      <c r="D154" s="61"/>
      <c r="E154" s="61"/>
      <c r="F154" s="61"/>
      <c r="G154" s="61"/>
      <c r="H154" s="61"/>
      <c r="I154" s="61"/>
      <c r="J154" s="61"/>
      <c r="K154" s="61"/>
      <c r="L154" s="61"/>
      <c r="M154" s="61"/>
      <c r="N154" s="61"/>
      <c r="O154" s="61"/>
      <c r="P154" s="61"/>
      <c r="Q154" s="61"/>
    </row>
    <row r="155" spans="1:17" ht="12.75">
      <c r="A155" s="61"/>
      <c r="B155" s="61"/>
      <c r="C155" s="61"/>
      <c r="D155" s="61"/>
      <c r="E155" s="61"/>
      <c r="F155" s="61"/>
      <c r="G155" s="61"/>
      <c r="H155" s="61"/>
      <c r="I155" s="61"/>
      <c r="J155" s="61"/>
      <c r="K155" s="61"/>
      <c r="L155" s="61"/>
      <c r="M155" s="61"/>
      <c r="N155" s="61"/>
      <c r="O155" s="61"/>
      <c r="P155" s="61"/>
      <c r="Q155" s="61"/>
    </row>
    <row r="156" spans="1:17" ht="12.75">
      <c r="A156" s="61"/>
      <c r="B156" s="61"/>
      <c r="C156" s="61"/>
      <c r="D156" s="61"/>
      <c r="E156" s="61"/>
      <c r="F156" s="61"/>
      <c r="G156" s="61"/>
      <c r="H156" s="61"/>
      <c r="I156" s="61"/>
      <c r="J156" s="61"/>
      <c r="K156" s="61"/>
      <c r="L156" s="61"/>
      <c r="M156" s="61"/>
      <c r="N156" s="61"/>
      <c r="O156" s="61"/>
      <c r="P156" s="61"/>
      <c r="Q156" s="61"/>
    </row>
    <row r="157" spans="1:17" ht="12.75">
      <c r="A157" s="61"/>
      <c r="B157" s="61"/>
      <c r="C157" s="61"/>
      <c r="D157" s="61"/>
      <c r="E157" s="61"/>
      <c r="F157" s="61"/>
      <c r="G157" s="61"/>
      <c r="H157" s="61"/>
      <c r="I157" s="61"/>
      <c r="J157" s="61"/>
      <c r="K157" s="61"/>
      <c r="L157" s="61"/>
      <c r="M157" s="61"/>
      <c r="N157" s="61"/>
      <c r="O157" s="61"/>
      <c r="P157" s="61"/>
      <c r="Q157" s="61"/>
    </row>
    <row r="158" spans="1:17" ht="12.75">
      <c r="A158" s="61"/>
      <c r="B158" s="61"/>
      <c r="C158" s="61"/>
      <c r="D158" s="61"/>
      <c r="E158" s="61"/>
      <c r="F158" s="61"/>
      <c r="G158" s="61"/>
      <c r="H158" s="61"/>
      <c r="I158" s="61"/>
      <c r="J158" s="61"/>
      <c r="K158" s="61"/>
      <c r="L158" s="61"/>
      <c r="M158" s="61"/>
      <c r="N158" s="61"/>
      <c r="O158" s="61"/>
      <c r="P158" s="61"/>
      <c r="Q158" s="61"/>
    </row>
    <row r="159" spans="1:17" ht="12.75">
      <c r="A159" s="61"/>
      <c r="B159" s="61"/>
      <c r="C159" s="61"/>
      <c r="D159" s="61"/>
      <c r="E159" s="61"/>
      <c r="F159" s="61"/>
      <c r="G159" s="61"/>
      <c r="H159" s="61"/>
      <c r="I159" s="61"/>
      <c r="J159" s="61"/>
      <c r="K159" s="61"/>
      <c r="L159" s="61"/>
      <c r="M159" s="61"/>
      <c r="N159" s="61"/>
      <c r="O159" s="61"/>
      <c r="P159" s="61"/>
      <c r="Q159" s="61"/>
    </row>
    <row r="160" spans="1:17" ht="12.75">
      <c r="A160" s="61"/>
      <c r="B160" s="61"/>
      <c r="C160" s="61"/>
      <c r="D160" s="61"/>
      <c r="E160" s="61"/>
      <c r="F160" s="61"/>
      <c r="G160" s="61"/>
      <c r="H160" s="61"/>
      <c r="I160" s="61"/>
      <c r="J160" s="61"/>
      <c r="K160" s="61"/>
      <c r="L160" s="61"/>
      <c r="M160" s="61"/>
      <c r="N160" s="61"/>
      <c r="O160" s="61"/>
      <c r="P160" s="61"/>
      <c r="Q160" s="61"/>
    </row>
    <row r="161" spans="1:17" ht="12.75">
      <c r="A161" s="61"/>
      <c r="B161" s="61"/>
      <c r="C161" s="61"/>
      <c r="D161" s="61"/>
      <c r="E161" s="61"/>
      <c r="F161" s="61"/>
      <c r="G161" s="61"/>
      <c r="H161" s="61"/>
      <c r="I161" s="61"/>
      <c r="J161" s="61"/>
      <c r="K161" s="61"/>
      <c r="L161" s="61"/>
      <c r="M161" s="61"/>
      <c r="N161" s="61"/>
      <c r="O161" s="61"/>
      <c r="P161" s="61"/>
      <c r="Q161" s="61"/>
    </row>
    <row r="162" spans="1:17" ht="12.75">
      <c r="A162" s="61"/>
      <c r="B162" s="61"/>
      <c r="C162" s="61"/>
      <c r="D162" s="61"/>
      <c r="E162" s="61"/>
      <c r="F162" s="61"/>
      <c r="G162" s="61"/>
      <c r="H162" s="61"/>
      <c r="I162" s="61"/>
      <c r="J162" s="61"/>
      <c r="K162" s="61"/>
      <c r="L162" s="61"/>
      <c r="M162" s="61"/>
      <c r="N162" s="61"/>
      <c r="O162" s="61"/>
      <c r="P162" s="61"/>
      <c r="Q162" s="61"/>
    </row>
    <row r="163" spans="1:17" ht="12.75">
      <c r="A163" s="61"/>
      <c r="B163" s="61"/>
      <c r="C163" s="61"/>
      <c r="D163" s="61"/>
      <c r="E163" s="61"/>
      <c r="F163" s="61"/>
      <c r="G163" s="61"/>
      <c r="H163" s="61"/>
      <c r="I163" s="61"/>
      <c r="J163" s="61"/>
      <c r="K163" s="61"/>
      <c r="L163" s="61"/>
      <c r="M163" s="61"/>
      <c r="N163" s="61"/>
      <c r="O163" s="61"/>
      <c r="P163" s="61"/>
      <c r="Q163" s="61"/>
    </row>
    <row r="164" spans="1:17" ht="12.75">
      <c r="A164" s="61"/>
      <c r="B164" s="61"/>
      <c r="C164" s="61"/>
      <c r="D164" s="61"/>
      <c r="E164" s="61"/>
      <c r="F164" s="61"/>
      <c r="G164" s="61"/>
      <c r="H164" s="61"/>
      <c r="I164" s="61"/>
      <c r="J164" s="61"/>
      <c r="K164" s="61"/>
      <c r="L164" s="61"/>
      <c r="M164" s="61"/>
      <c r="N164" s="61"/>
      <c r="O164" s="61"/>
      <c r="P164" s="61"/>
      <c r="Q164" s="61"/>
    </row>
    <row r="165" spans="1:17" ht="12.75">
      <c r="A165" s="61"/>
      <c r="B165" s="61"/>
      <c r="C165" s="61"/>
      <c r="D165" s="61"/>
      <c r="E165" s="61"/>
      <c r="F165" s="61"/>
      <c r="G165" s="61"/>
      <c r="H165" s="61"/>
      <c r="I165" s="61"/>
      <c r="J165" s="61"/>
      <c r="K165" s="61"/>
      <c r="L165" s="61"/>
      <c r="M165" s="61"/>
      <c r="N165" s="61"/>
      <c r="O165" s="61"/>
      <c r="P165" s="61"/>
      <c r="Q165" s="61"/>
    </row>
    <row r="166" spans="1:17" ht="12.75">
      <c r="A166" s="61"/>
      <c r="B166" s="61"/>
      <c r="C166" s="61"/>
      <c r="D166" s="61"/>
      <c r="E166" s="61"/>
      <c r="F166" s="61"/>
      <c r="G166" s="61"/>
      <c r="H166" s="61"/>
      <c r="I166" s="61"/>
      <c r="J166" s="61"/>
      <c r="K166" s="61"/>
      <c r="L166" s="61"/>
      <c r="M166" s="61"/>
      <c r="N166" s="61"/>
      <c r="O166" s="61"/>
      <c r="P166" s="61"/>
      <c r="Q166" s="61"/>
    </row>
    <row r="167" spans="1:17" ht="12.75">
      <c r="A167" s="61"/>
      <c r="B167" s="61"/>
      <c r="C167" s="61"/>
      <c r="D167" s="61"/>
      <c r="E167" s="61"/>
      <c r="F167" s="61"/>
      <c r="G167" s="61"/>
      <c r="H167" s="61"/>
      <c r="I167" s="61"/>
      <c r="J167" s="61"/>
      <c r="K167" s="61"/>
      <c r="L167" s="61"/>
      <c r="M167" s="61"/>
      <c r="N167" s="61"/>
      <c r="O167" s="61"/>
      <c r="P167" s="61"/>
      <c r="Q167" s="61"/>
    </row>
    <row r="168" spans="1:17" ht="12.75">
      <c r="A168" s="61"/>
      <c r="B168" s="61"/>
      <c r="C168" s="61"/>
      <c r="D168" s="61"/>
      <c r="E168" s="61"/>
      <c r="F168" s="61"/>
      <c r="G168" s="61"/>
      <c r="H168" s="61"/>
      <c r="I168" s="61"/>
      <c r="J168" s="61"/>
      <c r="K168" s="61"/>
      <c r="L168" s="61"/>
      <c r="M168" s="61"/>
      <c r="N168" s="61"/>
      <c r="O168" s="61"/>
      <c r="P168" s="61"/>
      <c r="Q168" s="61"/>
    </row>
    <row r="169" spans="1:17" ht="12.75">
      <c r="A169" s="61"/>
      <c r="B169" s="61"/>
      <c r="C169" s="61"/>
      <c r="D169" s="61"/>
      <c r="E169" s="61"/>
      <c r="F169" s="61"/>
      <c r="G169" s="61"/>
      <c r="H169" s="61"/>
      <c r="I169" s="61"/>
      <c r="J169" s="61"/>
      <c r="K169" s="61"/>
      <c r="L169" s="61"/>
      <c r="M169" s="61"/>
      <c r="N169" s="61"/>
      <c r="O169" s="61"/>
      <c r="P169" s="61"/>
      <c r="Q169" s="61"/>
    </row>
    <row r="170" spans="1:17" ht="12.75">
      <c r="A170" s="61"/>
      <c r="B170" s="61"/>
      <c r="C170" s="61"/>
      <c r="D170" s="61"/>
      <c r="E170" s="61"/>
      <c r="F170" s="61"/>
      <c r="G170" s="61"/>
      <c r="H170" s="61"/>
      <c r="I170" s="61"/>
      <c r="J170" s="61"/>
      <c r="K170" s="61"/>
      <c r="L170" s="61"/>
      <c r="M170" s="61"/>
      <c r="N170" s="61"/>
      <c r="O170" s="61"/>
      <c r="P170" s="61"/>
      <c r="Q170" s="61"/>
    </row>
    <row r="171" spans="1:17" ht="12.75">
      <c r="A171" s="61"/>
      <c r="B171" s="61"/>
      <c r="C171" s="61"/>
      <c r="D171" s="61"/>
      <c r="E171" s="61"/>
      <c r="F171" s="61"/>
      <c r="G171" s="61"/>
      <c r="H171" s="61"/>
      <c r="I171" s="61"/>
      <c r="J171" s="61"/>
      <c r="K171" s="61"/>
      <c r="L171" s="61"/>
      <c r="M171" s="61"/>
      <c r="N171" s="61"/>
      <c r="O171" s="61"/>
      <c r="P171" s="61"/>
      <c r="Q171" s="61"/>
    </row>
    <row r="172" spans="1:17" ht="12.75">
      <c r="A172" s="61"/>
      <c r="B172" s="61"/>
      <c r="C172" s="61"/>
      <c r="D172" s="61"/>
      <c r="E172" s="61"/>
      <c r="F172" s="61"/>
      <c r="G172" s="61"/>
      <c r="H172" s="61"/>
      <c r="I172" s="61"/>
      <c r="J172" s="61"/>
      <c r="K172" s="61"/>
      <c r="L172" s="61"/>
      <c r="M172" s="61"/>
      <c r="N172" s="61"/>
      <c r="O172" s="61"/>
      <c r="P172" s="61"/>
      <c r="Q172" s="61"/>
    </row>
    <row r="173" spans="1:17" ht="12.75">
      <c r="A173" s="61"/>
      <c r="B173" s="61"/>
      <c r="C173" s="61"/>
      <c r="D173" s="61"/>
      <c r="E173" s="61"/>
      <c r="F173" s="61"/>
      <c r="G173" s="61"/>
      <c r="H173" s="61"/>
      <c r="I173" s="61"/>
      <c r="J173" s="61"/>
      <c r="K173" s="61"/>
      <c r="L173" s="61"/>
      <c r="M173" s="61"/>
      <c r="N173" s="61"/>
      <c r="O173" s="61"/>
      <c r="P173" s="61"/>
      <c r="Q173" s="61"/>
    </row>
    <row r="174" spans="1:17" ht="12.75">
      <c r="A174" s="61"/>
      <c r="B174" s="61"/>
      <c r="C174" s="61"/>
      <c r="D174" s="61"/>
      <c r="E174" s="61"/>
      <c r="F174" s="61"/>
      <c r="G174" s="61"/>
      <c r="H174" s="61"/>
      <c r="I174" s="61"/>
      <c r="J174" s="61"/>
      <c r="K174" s="61"/>
      <c r="L174" s="61"/>
      <c r="M174" s="61"/>
      <c r="N174" s="61"/>
      <c r="O174" s="61"/>
      <c r="P174" s="61"/>
      <c r="Q174" s="61"/>
    </row>
    <row r="175" spans="1:17" ht="12.75">
      <c r="A175" s="61"/>
      <c r="B175" s="61"/>
      <c r="C175" s="61"/>
      <c r="D175" s="61"/>
      <c r="E175" s="61"/>
      <c r="F175" s="61"/>
      <c r="G175" s="61"/>
      <c r="H175" s="61"/>
      <c r="I175" s="61"/>
      <c r="J175" s="61"/>
      <c r="K175" s="61"/>
      <c r="L175" s="61"/>
      <c r="M175" s="61"/>
      <c r="N175" s="61"/>
      <c r="O175" s="61"/>
      <c r="P175" s="61"/>
      <c r="Q175" s="61"/>
    </row>
    <row r="176" spans="1:17" ht="12.75">
      <c r="A176" s="61"/>
      <c r="B176" s="61"/>
      <c r="C176" s="61"/>
      <c r="D176" s="61"/>
      <c r="E176" s="61"/>
      <c r="F176" s="61"/>
      <c r="G176" s="61"/>
      <c r="H176" s="61"/>
      <c r="I176" s="61"/>
      <c r="J176" s="61"/>
      <c r="K176" s="61"/>
      <c r="L176" s="61"/>
      <c r="M176" s="61"/>
      <c r="N176" s="61"/>
      <c r="O176" s="61"/>
      <c r="P176" s="61"/>
      <c r="Q176" s="61"/>
    </row>
    <row r="177" spans="1:17" ht="12.75">
      <c r="A177" s="61"/>
      <c r="B177" s="61"/>
      <c r="C177" s="61"/>
      <c r="D177" s="61"/>
      <c r="E177" s="61"/>
      <c r="F177" s="61"/>
      <c r="G177" s="61"/>
      <c r="H177" s="61"/>
      <c r="I177" s="61"/>
      <c r="J177" s="61"/>
      <c r="K177" s="61"/>
      <c r="L177" s="61"/>
      <c r="M177" s="61"/>
      <c r="N177" s="61"/>
      <c r="O177" s="61"/>
      <c r="P177" s="61"/>
      <c r="Q177" s="61"/>
    </row>
    <row r="178" spans="1:17" ht="12.75">
      <c r="A178" s="61"/>
      <c r="B178" s="61"/>
      <c r="C178" s="61"/>
      <c r="D178" s="61"/>
      <c r="E178" s="61"/>
      <c r="F178" s="61"/>
      <c r="G178" s="61"/>
      <c r="H178" s="61"/>
      <c r="I178" s="61"/>
      <c r="J178" s="61"/>
      <c r="K178" s="61"/>
      <c r="L178" s="61"/>
      <c r="M178" s="61"/>
      <c r="N178" s="61"/>
      <c r="O178" s="61"/>
      <c r="P178" s="61"/>
      <c r="Q178" s="61"/>
    </row>
    <row r="179" spans="1:17" ht="12.75">
      <c r="A179" s="61"/>
      <c r="B179" s="61"/>
      <c r="C179" s="61"/>
      <c r="D179" s="61"/>
      <c r="E179" s="61"/>
      <c r="F179" s="61"/>
      <c r="G179" s="61"/>
      <c r="H179" s="61"/>
      <c r="I179" s="61"/>
      <c r="J179" s="61"/>
      <c r="K179" s="61"/>
      <c r="L179" s="61"/>
      <c r="M179" s="61"/>
      <c r="N179" s="61"/>
      <c r="O179" s="61"/>
      <c r="P179" s="61"/>
      <c r="Q179" s="61"/>
    </row>
    <row r="180" spans="1:17" ht="12.75">
      <c r="A180" s="61"/>
      <c r="B180" s="61"/>
      <c r="C180" s="61"/>
      <c r="D180" s="61"/>
      <c r="E180" s="61"/>
      <c r="F180" s="61"/>
      <c r="G180" s="61"/>
      <c r="H180" s="61"/>
      <c r="I180" s="61"/>
      <c r="J180" s="61"/>
      <c r="K180" s="61"/>
      <c r="L180" s="61"/>
      <c r="M180" s="61"/>
      <c r="N180" s="61"/>
      <c r="O180" s="61"/>
      <c r="P180" s="61"/>
      <c r="Q180" s="61"/>
    </row>
    <row r="181" spans="1:17" ht="12.75">
      <c r="A181" s="61"/>
      <c r="B181" s="61"/>
      <c r="C181" s="61"/>
      <c r="D181" s="61"/>
      <c r="E181" s="61"/>
      <c r="F181" s="61"/>
      <c r="G181" s="61"/>
      <c r="H181" s="61"/>
      <c r="I181" s="61"/>
      <c r="J181" s="61"/>
      <c r="K181" s="61"/>
      <c r="L181" s="61"/>
      <c r="M181" s="61"/>
      <c r="N181" s="61"/>
      <c r="O181" s="61"/>
      <c r="P181" s="61"/>
      <c r="Q181" s="61"/>
    </row>
    <row r="182" spans="1:17" ht="12.75">
      <c r="A182" s="61"/>
      <c r="B182" s="61"/>
      <c r="C182" s="61"/>
      <c r="D182" s="61"/>
      <c r="E182" s="61"/>
      <c r="F182" s="61"/>
      <c r="G182" s="61"/>
      <c r="H182" s="61"/>
      <c r="I182" s="61"/>
      <c r="J182" s="61"/>
      <c r="K182" s="61"/>
      <c r="L182" s="61"/>
      <c r="M182" s="61"/>
      <c r="N182" s="61"/>
      <c r="O182" s="61"/>
      <c r="P182" s="61"/>
      <c r="Q182" s="61"/>
    </row>
    <row r="183" spans="1:17" ht="12.75">
      <c r="A183" s="61"/>
      <c r="B183" s="61"/>
      <c r="C183" s="61"/>
      <c r="D183" s="61"/>
      <c r="E183" s="61"/>
      <c r="F183" s="61"/>
      <c r="G183" s="61"/>
      <c r="H183" s="61"/>
      <c r="I183" s="61"/>
      <c r="J183" s="61"/>
      <c r="K183" s="61"/>
      <c r="L183" s="61"/>
      <c r="M183" s="61"/>
      <c r="N183" s="61"/>
      <c r="O183" s="61"/>
      <c r="P183" s="61"/>
      <c r="Q183" s="61"/>
    </row>
    <row r="184" spans="1:17" ht="12.75">
      <c r="A184" s="61"/>
      <c r="B184" s="61"/>
      <c r="C184" s="61"/>
      <c r="D184" s="61"/>
      <c r="E184" s="61"/>
      <c r="F184" s="61"/>
      <c r="G184" s="61"/>
      <c r="H184" s="61"/>
      <c r="I184" s="61"/>
      <c r="J184" s="61"/>
      <c r="K184" s="61"/>
      <c r="L184" s="61"/>
      <c r="M184" s="61"/>
      <c r="N184" s="61"/>
      <c r="O184" s="61"/>
      <c r="P184" s="61"/>
      <c r="Q184" s="61"/>
    </row>
    <row r="185" spans="1:17" ht="12.75">
      <c r="A185" s="61"/>
      <c r="B185" s="61"/>
      <c r="C185" s="61"/>
      <c r="D185" s="61"/>
      <c r="E185" s="61"/>
      <c r="F185" s="61"/>
      <c r="G185" s="61"/>
      <c r="H185" s="61"/>
      <c r="I185" s="61"/>
      <c r="J185" s="61"/>
      <c r="K185" s="61"/>
      <c r="L185" s="61"/>
      <c r="M185" s="61"/>
      <c r="N185" s="61"/>
      <c r="O185" s="61"/>
      <c r="P185" s="61"/>
      <c r="Q185" s="61"/>
    </row>
    <row r="186" spans="1:17" ht="12.75">
      <c r="A186" s="61"/>
      <c r="B186" s="61"/>
      <c r="C186" s="61"/>
      <c r="D186" s="61"/>
      <c r="E186" s="61"/>
      <c r="F186" s="61"/>
      <c r="G186" s="61"/>
      <c r="H186" s="61"/>
      <c r="I186" s="61"/>
      <c r="J186" s="61"/>
      <c r="K186" s="61"/>
      <c r="L186" s="61"/>
      <c r="M186" s="61"/>
      <c r="N186" s="61"/>
      <c r="O186" s="61"/>
      <c r="P186" s="61"/>
      <c r="Q186" s="61"/>
    </row>
    <row r="187" spans="1:17" ht="12.75">
      <c r="A187" s="61"/>
      <c r="B187" s="61"/>
      <c r="C187" s="61"/>
      <c r="D187" s="61"/>
      <c r="E187" s="61"/>
      <c r="F187" s="61"/>
      <c r="G187" s="61"/>
      <c r="H187" s="61"/>
      <c r="I187" s="61"/>
      <c r="J187" s="61"/>
      <c r="K187" s="61"/>
      <c r="L187" s="61"/>
      <c r="M187" s="61"/>
      <c r="N187" s="61"/>
      <c r="O187" s="61"/>
      <c r="P187" s="61"/>
      <c r="Q187" s="61"/>
    </row>
    <row r="188" spans="1:17" ht="12.75">
      <c r="A188" s="61"/>
      <c r="B188" s="61"/>
      <c r="C188" s="61"/>
      <c r="D188" s="61"/>
      <c r="E188" s="61"/>
      <c r="F188" s="61"/>
      <c r="G188" s="61"/>
      <c r="H188" s="61"/>
      <c r="I188" s="61"/>
      <c r="J188" s="61"/>
      <c r="K188" s="61"/>
      <c r="L188" s="61"/>
      <c r="M188" s="61"/>
      <c r="N188" s="61"/>
      <c r="O188" s="61"/>
      <c r="P188" s="61"/>
      <c r="Q188" s="61"/>
    </row>
    <row r="189" spans="1:17" ht="12.75">
      <c r="A189" s="61"/>
      <c r="B189" s="61"/>
      <c r="C189" s="61"/>
      <c r="D189" s="61"/>
      <c r="E189" s="61"/>
      <c r="F189" s="61"/>
      <c r="G189" s="61"/>
      <c r="H189" s="61"/>
      <c r="I189" s="61"/>
      <c r="J189" s="61"/>
      <c r="K189" s="61"/>
      <c r="L189" s="61"/>
      <c r="M189" s="61"/>
      <c r="N189" s="61"/>
      <c r="O189" s="61"/>
      <c r="P189" s="61"/>
      <c r="Q189" s="61"/>
    </row>
    <row r="190" spans="1:17" ht="12.75">
      <c r="A190" s="61"/>
      <c r="B190" s="61"/>
      <c r="C190" s="61"/>
      <c r="D190" s="61"/>
      <c r="E190" s="61"/>
      <c r="F190" s="61"/>
      <c r="G190" s="61"/>
      <c r="H190" s="61"/>
      <c r="I190" s="61"/>
      <c r="J190" s="61"/>
      <c r="K190" s="61"/>
      <c r="L190" s="61"/>
      <c r="M190" s="61"/>
      <c r="N190" s="61"/>
      <c r="O190" s="61"/>
      <c r="P190" s="61"/>
      <c r="Q190" s="61"/>
    </row>
    <row r="191" spans="1:17" ht="12.75">
      <c r="A191" s="61"/>
      <c r="B191" s="61"/>
      <c r="C191" s="61"/>
      <c r="D191" s="61"/>
      <c r="E191" s="61"/>
      <c r="F191" s="61"/>
      <c r="G191" s="61"/>
      <c r="H191" s="61"/>
      <c r="I191" s="61"/>
      <c r="J191" s="61"/>
      <c r="K191" s="61"/>
      <c r="L191" s="61"/>
      <c r="M191" s="61"/>
      <c r="N191" s="61"/>
      <c r="O191" s="61"/>
      <c r="P191" s="61"/>
      <c r="Q191" s="61"/>
    </row>
    <row r="192" spans="1:17" ht="12.75">
      <c r="A192" s="61"/>
      <c r="B192" s="61"/>
      <c r="C192" s="61"/>
      <c r="D192" s="61"/>
      <c r="E192" s="61"/>
      <c r="F192" s="61"/>
      <c r="G192" s="61"/>
      <c r="H192" s="61"/>
      <c r="I192" s="61"/>
      <c r="J192" s="61"/>
      <c r="K192" s="61"/>
      <c r="L192" s="61"/>
      <c r="M192" s="61"/>
      <c r="N192" s="61"/>
      <c r="O192" s="61"/>
      <c r="P192" s="61"/>
      <c r="Q192" s="61"/>
    </row>
    <row r="193" spans="1:17" ht="12.75">
      <c r="A193" s="61"/>
      <c r="B193" s="61"/>
      <c r="C193" s="61"/>
      <c r="D193" s="61"/>
      <c r="E193" s="61"/>
      <c r="F193" s="61"/>
      <c r="G193" s="61"/>
      <c r="H193" s="61"/>
      <c r="I193" s="61"/>
      <c r="J193" s="61"/>
      <c r="K193" s="61"/>
      <c r="L193" s="61"/>
      <c r="M193" s="61"/>
      <c r="N193" s="61"/>
      <c r="O193" s="61"/>
      <c r="P193" s="61"/>
      <c r="Q193" s="61"/>
    </row>
    <row r="194" spans="1:17" ht="12.75">
      <c r="A194" s="61"/>
      <c r="B194" s="61"/>
      <c r="C194" s="61"/>
      <c r="D194" s="61"/>
      <c r="E194" s="61"/>
      <c r="F194" s="61"/>
      <c r="G194" s="61"/>
      <c r="H194" s="61"/>
      <c r="I194" s="61"/>
      <c r="J194" s="61"/>
      <c r="K194" s="61"/>
      <c r="L194" s="61"/>
      <c r="M194" s="61"/>
      <c r="N194" s="61"/>
      <c r="O194" s="61"/>
      <c r="P194" s="61"/>
      <c r="Q194" s="61"/>
    </row>
    <row r="195" spans="1:17" ht="12.75">
      <c r="A195" s="61"/>
      <c r="B195" s="61"/>
      <c r="C195" s="61"/>
      <c r="D195" s="61"/>
      <c r="E195" s="61"/>
      <c r="F195" s="61"/>
      <c r="G195" s="61"/>
      <c r="H195" s="61"/>
      <c r="I195" s="61"/>
      <c r="J195" s="61"/>
      <c r="K195" s="61"/>
      <c r="L195" s="61"/>
      <c r="M195" s="61"/>
      <c r="N195" s="61"/>
      <c r="O195" s="61"/>
      <c r="P195" s="61"/>
      <c r="Q195" s="61"/>
    </row>
    <row r="196" spans="1:17" ht="12.75">
      <c r="A196" s="61"/>
      <c r="B196" s="61"/>
      <c r="C196" s="61"/>
      <c r="D196" s="61"/>
      <c r="E196" s="61"/>
      <c r="F196" s="61"/>
      <c r="G196" s="61"/>
      <c r="H196" s="61"/>
      <c r="I196" s="61"/>
      <c r="J196" s="61"/>
      <c r="K196" s="61"/>
      <c r="L196" s="61"/>
      <c r="M196" s="61"/>
      <c r="N196" s="61"/>
      <c r="O196" s="61"/>
      <c r="P196" s="61"/>
      <c r="Q196" s="61"/>
    </row>
    <row r="197" spans="1:17" ht="12.75">
      <c r="A197" s="61"/>
      <c r="B197" s="61"/>
      <c r="C197" s="61"/>
      <c r="D197" s="61"/>
      <c r="E197" s="61"/>
      <c r="F197" s="61"/>
      <c r="G197" s="61"/>
      <c r="H197" s="61"/>
      <c r="I197" s="61"/>
      <c r="J197" s="61"/>
      <c r="K197" s="61"/>
      <c r="L197" s="61"/>
      <c r="M197" s="61"/>
      <c r="N197" s="61"/>
      <c r="O197" s="61"/>
      <c r="P197" s="61"/>
      <c r="Q197" s="61"/>
    </row>
    <row r="198" spans="1:17" ht="12.75">
      <c r="A198" s="61"/>
      <c r="B198" s="61"/>
      <c r="C198" s="61"/>
      <c r="D198" s="61"/>
      <c r="E198" s="61"/>
      <c r="F198" s="61"/>
      <c r="G198" s="61"/>
      <c r="H198" s="61"/>
      <c r="I198" s="61"/>
      <c r="J198" s="61"/>
      <c r="K198" s="61"/>
      <c r="L198" s="61"/>
      <c r="M198" s="61"/>
      <c r="N198" s="61"/>
      <c r="O198" s="61"/>
      <c r="P198" s="61"/>
      <c r="Q198" s="61"/>
    </row>
    <row r="199" spans="1:17" ht="12.75">
      <c r="A199" s="61"/>
      <c r="B199" s="61"/>
      <c r="C199" s="61"/>
      <c r="D199" s="61"/>
      <c r="E199" s="61"/>
      <c r="F199" s="61"/>
      <c r="G199" s="61"/>
      <c r="H199" s="61"/>
      <c r="I199" s="61"/>
      <c r="J199" s="61"/>
      <c r="K199" s="61"/>
      <c r="L199" s="61"/>
      <c r="M199" s="61"/>
      <c r="N199" s="61"/>
      <c r="O199" s="61"/>
      <c r="P199" s="61"/>
      <c r="Q199" s="61"/>
    </row>
    <row r="200" spans="1:17" ht="12.75">
      <c r="A200" s="61"/>
      <c r="B200" s="61"/>
      <c r="C200" s="61"/>
      <c r="D200" s="61"/>
      <c r="E200" s="61"/>
      <c r="F200" s="61"/>
      <c r="G200" s="61"/>
      <c r="H200" s="61"/>
      <c r="I200" s="61"/>
      <c r="J200" s="61"/>
      <c r="K200" s="61"/>
      <c r="L200" s="61"/>
      <c r="M200" s="61"/>
      <c r="N200" s="61"/>
      <c r="O200" s="61"/>
      <c r="P200" s="61"/>
      <c r="Q200" s="61"/>
    </row>
    <row r="201" spans="1:17" ht="12.75">
      <c r="A201" s="61"/>
      <c r="B201" s="61"/>
      <c r="C201" s="61"/>
      <c r="D201" s="61"/>
      <c r="E201" s="61"/>
      <c r="F201" s="61"/>
      <c r="G201" s="61"/>
      <c r="H201" s="61"/>
      <c r="I201" s="61"/>
      <c r="J201" s="61"/>
      <c r="K201" s="61"/>
      <c r="L201" s="61"/>
      <c r="M201" s="61"/>
      <c r="N201" s="61"/>
      <c r="O201" s="61"/>
      <c r="P201" s="61"/>
      <c r="Q201" s="61"/>
    </row>
    <row r="202" spans="1:17" ht="12.75">
      <c r="A202" s="61"/>
      <c r="B202" s="61"/>
      <c r="C202" s="61"/>
      <c r="D202" s="61"/>
      <c r="E202" s="61"/>
      <c r="F202" s="61"/>
      <c r="G202" s="61"/>
      <c r="H202" s="61"/>
      <c r="I202" s="61"/>
      <c r="J202" s="61"/>
      <c r="K202" s="61"/>
      <c r="L202" s="61"/>
      <c r="M202" s="61"/>
      <c r="N202" s="61"/>
      <c r="O202" s="61"/>
      <c r="P202" s="61"/>
      <c r="Q202" s="61"/>
    </row>
    <row r="203" spans="1:17" ht="12.75">
      <c r="A203" s="61"/>
      <c r="B203" s="61"/>
      <c r="C203" s="61"/>
      <c r="D203" s="61"/>
      <c r="E203" s="61"/>
      <c r="F203" s="61"/>
      <c r="G203" s="61"/>
      <c r="H203" s="61"/>
      <c r="I203" s="61"/>
      <c r="J203" s="61"/>
      <c r="K203" s="61"/>
      <c r="L203" s="61"/>
      <c r="M203" s="61"/>
      <c r="N203" s="61"/>
      <c r="O203" s="61"/>
      <c r="P203" s="61"/>
      <c r="Q203" s="61"/>
    </row>
    <row r="204" spans="1:17" ht="12.75">
      <c r="A204" s="61"/>
      <c r="B204" s="61"/>
      <c r="C204" s="61"/>
      <c r="D204" s="61"/>
      <c r="E204" s="61"/>
      <c r="F204" s="61"/>
      <c r="G204" s="61"/>
      <c r="H204" s="61"/>
      <c r="I204" s="61"/>
      <c r="J204" s="61"/>
      <c r="K204" s="61"/>
      <c r="L204" s="61"/>
      <c r="M204" s="61"/>
      <c r="N204" s="61"/>
      <c r="O204" s="61"/>
      <c r="P204" s="61"/>
      <c r="Q204" s="61"/>
    </row>
    <row r="205" spans="1:17" ht="12.75">
      <c r="A205" s="61"/>
      <c r="B205" s="61"/>
      <c r="C205" s="61"/>
      <c r="D205" s="61"/>
      <c r="E205" s="61"/>
      <c r="F205" s="61"/>
      <c r="G205" s="61"/>
      <c r="H205" s="61"/>
      <c r="I205" s="61"/>
      <c r="J205" s="61"/>
      <c r="K205" s="61"/>
      <c r="L205" s="61"/>
      <c r="M205" s="61"/>
      <c r="N205" s="61"/>
      <c r="O205" s="61"/>
      <c r="P205" s="61"/>
      <c r="Q205" s="61"/>
    </row>
    <row r="206" spans="1:17" ht="12.75">
      <c r="A206" s="61"/>
      <c r="B206" s="61"/>
      <c r="C206" s="61"/>
      <c r="D206" s="61"/>
      <c r="E206" s="61"/>
      <c r="F206" s="61"/>
      <c r="G206" s="61"/>
      <c r="H206" s="61"/>
      <c r="I206" s="61"/>
      <c r="J206" s="61"/>
      <c r="K206" s="61"/>
      <c r="L206" s="61"/>
      <c r="M206" s="61"/>
      <c r="N206" s="61"/>
      <c r="O206" s="61"/>
      <c r="P206" s="61"/>
      <c r="Q206" s="61"/>
    </row>
    <row r="207" spans="1:17" ht="12.75">
      <c r="A207" s="61"/>
      <c r="B207" s="61"/>
      <c r="C207" s="61"/>
      <c r="D207" s="61"/>
      <c r="E207" s="61"/>
      <c r="F207" s="61"/>
      <c r="G207" s="61"/>
      <c r="H207" s="61"/>
      <c r="I207" s="61"/>
      <c r="J207" s="61"/>
      <c r="K207" s="61"/>
      <c r="L207" s="61"/>
      <c r="M207" s="61"/>
      <c r="N207" s="61"/>
      <c r="O207" s="61"/>
      <c r="P207" s="61"/>
      <c r="Q207" s="61"/>
    </row>
    <row r="208" spans="1:17" ht="12.75">
      <c r="A208" s="61"/>
      <c r="B208" s="61"/>
      <c r="C208" s="61"/>
      <c r="D208" s="61"/>
      <c r="E208" s="61"/>
      <c r="F208" s="61"/>
      <c r="G208" s="61"/>
      <c r="H208" s="61"/>
      <c r="I208" s="61"/>
      <c r="J208" s="61"/>
      <c r="K208" s="61"/>
      <c r="L208" s="61"/>
      <c r="M208" s="61"/>
      <c r="N208" s="61"/>
      <c r="O208" s="61"/>
      <c r="P208" s="61"/>
      <c r="Q208" s="61"/>
    </row>
    <row r="209" spans="1:17" ht="12.75">
      <c r="A209" s="61"/>
      <c r="B209" s="61"/>
      <c r="C209" s="61"/>
      <c r="D209" s="61"/>
      <c r="E209" s="61"/>
      <c r="F209" s="61"/>
      <c r="G209" s="61"/>
      <c r="H209" s="61"/>
      <c r="I209" s="61"/>
      <c r="J209" s="61"/>
      <c r="K209" s="61"/>
      <c r="L209" s="61"/>
      <c r="M209" s="61"/>
      <c r="N209" s="61"/>
      <c r="O209" s="61"/>
      <c r="P209" s="61"/>
      <c r="Q209" s="61"/>
    </row>
    <row r="210" spans="1:17" ht="12.75">
      <c r="A210" s="61"/>
      <c r="B210" s="61"/>
      <c r="C210" s="61"/>
      <c r="D210" s="61"/>
      <c r="E210" s="61"/>
      <c r="F210" s="61"/>
      <c r="G210" s="61"/>
      <c r="H210" s="61"/>
      <c r="I210" s="61"/>
      <c r="J210" s="61"/>
      <c r="K210" s="61"/>
      <c r="L210" s="61"/>
      <c r="M210" s="61"/>
      <c r="N210" s="61"/>
      <c r="O210" s="61"/>
      <c r="P210" s="61"/>
      <c r="Q210" s="61"/>
    </row>
    <row r="211" spans="1:17" ht="12.75">
      <c r="A211" s="61"/>
      <c r="B211" s="61"/>
      <c r="C211" s="61"/>
      <c r="D211" s="61"/>
      <c r="E211" s="61"/>
      <c r="F211" s="61"/>
      <c r="G211" s="61"/>
      <c r="H211" s="61"/>
      <c r="I211" s="61"/>
      <c r="J211" s="61"/>
      <c r="K211" s="61"/>
      <c r="L211" s="61"/>
      <c r="M211" s="61"/>
      <c r="N211" s="61"/>
      <c r="O211" s="61"/>
      <c r="P211" s="61"/>
      <c r="Q211" s="61"/>
    </row>
    <row r="212" spans="1:17" ht="12.75">
      <c r="A212" s="61"/>
      <c r="B212" s="61"/>
      <c r="C212" s="61"/>
      <c r="D212" s="61"/>
      <c r="E212" s="61"/>
      <c r="F212" s="61"/>
      <c r="G212" s="61"/>
      <c r="H212" s="61"/>
      <c r="I212" s="61"/>
      <c r="J212" s="61"/>
      <c r="K212" s="61"/>
      <c r="L212" s="61"/>
      <c r="M212" s="61"/>
      <c r="N212" s="61"/>
      <c r="O212" s="61"/>
      <c r="P212" s="61"/>
      <c r="Q212" s="61"/>
    </row>
    <row r="213" spans="1:17" ht="12.75">
      <c r="A213" s="61"/>
      <c r="B213" s="61"/>
      <c r="C213" s="61"/>
      <c r="D213" s="61"/>
      <c r="E213" s="61"/>
      <c r="F213" s="61"/>
      <c r="G213" s="61"/>
      <c r="H213" s="61"/>
      <c r="I213" s="61"/>
      <c r="J213" s="61"/>
      <c r="K213" s="61"/>
      <c r="L213" s="61"/>
      <c r="M213" s="61"/>
      <c r="N213" s="61"/>
      <c r="O213" s="61"/>
      <c r="P213" s="61"/>
      <c r="Q213" s="61"/>
    </row>
    <row r="214" spans="1:17" ht="12.75">
      <c r="A214" s="61"/>
      <c r="B214" s="61"/>
      <c r="C214" s="61"/>
      <c r="D214" s="61"/>
      <c r="E214" s="61"/>
      <c r="F214" s="61"/>
      <c r="G214" s="61"/>
      <c r="H214" s="61"/>
      <c r="I214" s="61"/>
      <c r="J214" s="61"/>
      <c r="K214" s="61"/>
      <c r="L214" s="61"/>
      <c r="M214" s="61"/>
      <c r="N214" s="61"/>
      <c r="O214" s="61"/>
      <c r="P214" s="61"/>
      <c r="Q214" s="61"/>
    </row>
    <row r="215" spans="1:17" ht="12.75">
      <c r="A215" s="61"/>
      <c r="B215" s="61"/>
      <c r="C215" s="61"/>
      <c r="D215" s="61"/>
      <c r="E215" s="61"/>
      <c r="F215" s="61"/>
      <c r="G215" s="61"/>
      <c r="H215" s="61"/>
      <c r="I215" s="61"/>
      <c r="J215" s="61"/>
      <c r="K215" s="61"/>
      <c r="L215" s="61"/>
      <c r="M215" s="61"/>
      <c r="N215" s="61"/>
      <c r="O215" s="61"/>
      <c r="P215" s="61"/>
      <c r="Q215" s="61"/>
    </row>
    <row r="216" spans="1:17" ht="12.75">
      <c r="A216" s="61"/>
      <c r="B216" s="61"/>
      <c r="C216" s="61"/>
      <c r="D216" s="61"/>
      <c r="E216" s="61"/>
      <c r="F216" s="61"/>
      <c r="G216" s="61"/>
      <c r="H216" s="61"/>
      <c r="I216" s="61"/>
      <c r="J216" s="61"/>
      <c r="K216" s="61"/>
      <c r="L216" s="61"/>
      <c r="M216" s="61"/>
      <c r="N216" s="61"/>
      <c r="O216" s="61"/>
      <c r="P216" s="61"/>
      <c r="Q216" s="61"/>
    </row>
    <row r="217" spans="1:17" ht="12.75">
      <c r="A217" s="61"/>
      <c r="B217" s="61"/>
      <c r="C217" s="61"/>
      <c r="D217" s="61"/>
      <c r="E217" s="61"/>
      <c r="F217" s="61"/>
      <c r="G217" s="61"/>
      <c r="H217" s="61"/>
      <c r="I217" s="61"/>
      <c r="J217" s="61"/>
      <c r="K217" s="61"/>
      <c r="L217" s="61"/>
      <c r="M217" s="61"/>
      <c r="N217" s="61"/>
      <c r="O217" s="61"/>
      <c r="P217" s="61"/>
      <c r="Q217" s="61"/>
    </row>
    <row r="218" spans="1:17" ht="12.75">
      <c r="A218" s="61"/>
      <c r="B218" s="61"/>
      <c r="C218" s="61"/>
      <c r="D218" s="61"/>
      <c r="E218" s="61"/>
      <c r="F218" s="61"/>
      <c r="G218" s="61"/>
      <c r="H218" s="61"/>
      <c r="I218" s="61"/>
      <c r="J218" s="61"/>
      <c r="K218" s="61"/>
      <c r="L218" s="61"/>
      <c r="M218" s="61"/>
      <c r="N218" s="61"/>
      <c r="O218" s="61"/>
      <c r="P218" s="61"/>
      <c r="Q218" s="61"/>
    </row>
    <row r="219" spans="1:17" ht="12.75">
      <c r="A219" s="61"/>
      <c r="B219" s="61"/>
      <c r="C219" s="61"/>
      <c r="D219" s="61"/>
      <c r="E219" s="61"/>
      <c r="F219" s="61"/>
      <c r="G219" s="61"/>
      <c r="H219" s="61"/>
      <c r="I219" s="61"/>
      <c r="J219" s="61"/>
      <c r="K219" s="61"/>
      <c r="L219" s="61"/>
      <c r="M219" s="61"/>
      <c r="N219" s="61"/>
      <c r="O219" s="61"/>
      <c r="P219" s="61"/>
      <c r="Q219" s="61"/>
    </row>
    <row r="220" spans="1:17" ht="12.75">
      <c r="A220" s="61"/>
      <c r="B220" s="61"/>
      <c r="C220" s="61"/>
      <c r="D220" s="61"/>
      <c r="E220" s="61"/>
      <c r="F220" s="61"/>
      <c r="G220" s="61"/>
      <c r="H220" s="61"/>
      <c r="I220" s="61"/>
      <c r="J220" s="61"/>
      <c r="K220" s="61"/>
      <c r="L220" s="61"/>
      <c r="M220" s="61"/>
      <c r="N220" s="61"/>
      <c r="O220" s="61"/>
      <c r="P220" s="61"/>
      <c r="Q220" s="61"/>
    </row>
    <row r="221" spans="1:17" ht="12.75">
      <c r="A221" s="61"/>
      <c r="B221" s="61"/>
      <c r="C221" s="61"/>
      <c r="D221" s="61"/>
      <c r="E221" s="61"/>
      <c r="F221" s="61"/>
      <c r="G221" s="61"/>
      <c r="H221" s="61"/>
      <c r="I221" s="61"/>
      <c r="J221" s="61"/>
      <c r="K221" s="61"/>
      <c r="L221" s="61"/>
      <c r="M221" s="61"/>
      <c r="N221" s="61"/>
      <c r="O221" s="61"/>
      <c r="P221" s="61"/>
      <c r="Q221" s="61"/>
    </row>
    <row r="222" spans="1:17" ht="12.75">
      <c r="A222" s="61"/>
      <c r="B222" s="61"/>
      <c r="C222" s="61"/>
      <c r="D222" s="61"/>
      <c r="E222" s="61"/>
      <c r="F222" s="61"/>
      <c r="G222" s="61"/>
      <c r="H222" s="61"/>
      <c r="I222" s="61"/>
      <c r="J222" s="61"/>
      <c r="K222" s="61"/>
      <c r="L222" s="61"/>
      <c r="M222" s="61"/>
      <c r="N222" s="61"/>
      <c r="O222" s="61"/>
      <c r="P222" s="61"/>
      <c r="Q222" s="61"/>
    </row>
    <row r="223" spans="1:17" ht="12.75">
      <c r="A223" s="61"/>
      <c r="B223" s="61"/>
      <c r="C223" s="61"/>
      <c r="D223" s="61"/>
      <c r="E223" s="61"/>
      <c r="F223" s="61"/>
      <c r="G223" s="61"/>
      <c r="H223" s="61"/>
      <c r="I223" s="61"/>
      <c r="J223" s="61"/>
      <c r="K223" s="61"/>
      <c r="L223" s="61"/>
      <c r="M223" s="61"/>
      <c r="N223" s="61"/>
      <c r="O223" s="61"/>
      <c r="P223" s="61"/>
      <c r="Q223" s="61"/>
    </row>
    <row r="224" spans="1:17" ht="12.75">
      <c r="A224" s="61"/>
      <c r="B224" s="61"/>
      <c r="C224" s="61"/>
      <c r="D224" s="61"/>
      <c r="E224" s="61"/>
      <c r="F224" s="61"/>
      <c r="G224" s="61"/>
      <c r="H224" s="61"/>
      <c r="I224" s="61"/>
      <c r="J224" s="61"/>
      <c r="K224" s="61"/>
      <c r="L224" s="61"/>
      <c r="M224" s="61"/>
      <c r="N224" s="61"/>
      <c r="O224" s="61"/>
      <c r="P224" s="61"/>
      <c r="Q224" s="61"/>
    </row>
    <row r="225" spans="1:17" ht="12.75">
      <c r="A225" s="61"/>
      <c r="B225" s="61"/>
      <c r="C225" s="61"/>
      <c r="D225" s="61"/>
      <c r="E225" s="61"/>
      <c r="F225" s="61"/>
      <c r="G225" s="61"/>
      <c r="H225" s="61"/>
      <c r="I225" s="61"/>
      <c r="J225" s="61"/>
      <c r="K225" s="61"/>
      <c r="L225" s="61"/>
      <c r="M225" s="61"/>
      <c r="N225" s="61"/>
      <c r="O225" s="61"/>
      <c r="P225" s="61"/>
      <c r="Q225" s="61"/>
    </row>
    <row r="226" spans="1:17" ht="12.75">
      <c r="A226" s="61"/>
      <c r="B226" s="61"/>
      <c r="C226" s="61"/>
      <c r="D226" s="61"/>
      <c r="E226" s="61"/>
      <c r="F226" s="61"/>
      <c r="G226" s="61"/>
      <c r="H226" s="61"/>
      <c r="I226" s="61"/>
      <c r="J226" s="61"/>
      <c r="K226" s="61"/>
      <c r="L226" s="61"/>
      <c r="M226" s="61"/>
      <c r="N226" s="61"/>
      <c r="O226" s="61"/>
      <c r="P226" s="61"/>
      <c r="Q226" s="61"/>
    </row>
    <row r="227" spans="1:17" ht="12.75">
      <c r="A227" s="61"/>
      <c r="B227" s="61"/>
      <c r="C227" s="61"/>
      <c r="D227" s="61"/>
      <c r="E227" s="61"/>
      <c r="F227" s="61"/>
      <c r="G227" s="61"/>
      <c r="H227" s="61"/>
      <c r="I227" s="61"/>
      <c r="J227" s="61"/>
      <c r="K227" s="61"/>
      <c r="L227" s="61"/>
      <c r="M227" s="61"/>
      <c r="N227" s="61"/>
      <c r="O227" s="61"/>
      <c r="P227" s="61"/>
      <c r="Q227" s="61"/>
    </row>
    <row r="228" spans="1:17" ht="12.75">
      <c r="A228" s="61"/>
      <c r="B228" s="61"/>
      <c r="C228" s="61"/>
      <c r="D228" s="61"/>
      <c r="E228" s="61"/>
      <c r="F228" s="61"/>
      <c r="G228" s="61"/>
      <c r="H228" s="61"/>
      <c r="I228" s="61"/>
      <c r="J228" s="61"/>
      <c r="K228" s="61"/>
      <c r="L228" s="61"/>
      <c r="M228" s="61"/>
      <c r="N228" s="61"/>
      <c r="O228" s="61"/>
      <c r="P228" s="61"/>
      <c r="Q228" s="61"/>
    </row>
    <row r="229" spans="1:17" ht="12.75">
      <c r="A229" s="61"/>
      <c r="B229" s="61"/>
      <c r="C229" s="61"/>
      <c r="D229" s="61"/>
      <c r="E229" s="61"/>
      <c r="F229" s="61"/>
      <c r="G229" s="61"/>
      <c r="H229" s="61"/>
      <c r="I229" s="61"/>
      <c r="J229" s="61"/>
      <c r="K229" s="61"/>
      <c r="L229" s="61"/>
      <c r="M229" s="61"/>
      <c r="N229" s="61"/>
      <c r="O229" s="61"/>
      <c r="P229" s="61"/>
      <c r="Q229" s="61"/>
    </row>
    <row r="230" spans="1:17" ht="12.75">
      <c r="A230" s="61"/>
      <c r="B230" s="61"/>
      <c r="C230" s="61"/>
      <c r="D230" s="61"/>
      <c r="E230" s="61"/>
      <c r="F230" s="61"/>
      <c r="G230" s="61"/>
      <c r="H230" s="61"/>
      <c r="I230" s="61"/>
      <c r="J230" s="61"/>
      <c r="K230" s="61"/>
      <c r="L230" s="61"/>
      <c r="M230" s="61"/>
      <c r="N230" s="61"/>
      <c r="O230" s="61"/>
      <c r="P230" s="61"/>
      <c r="Q230" s="61"/>
    </row>
    <row r="231" spans="1:17" ht="12.75">
      <c r="A231" s="61"/>
      <c r="B231" s="61"/>
      <c r="C231" s="61"/>
      <c r="D231" s="61"/>
      <c r="E231" s="61"/>
      <c r="F231" s="61"/>
      <c r="G231" s="61"/>
      <c r="H231" s="61"/>
      <c r="I231" s="61"/>
      <c r="J231" s="61"/>
      <c r="K231" s="61"/>
      <c r="L231" s="61"/>
      <c r="M231" s="61"/>
      <c r="N231" s="61"/>
      <c r="O231" s="61"/>
      <c r="P231" s="61"/>
      <c r="Q231" s="61"/>
    </row>
    <row r="232" spans="1:17" ht="12.75">
      <c r="A232" s="61"/>
      <c r="B232" s="61"/>
      <c r="C232" s="61"/>
      <c r="D232" s="61"/>
      <c r="E232" s="61"/>
      <c r="F232" s="61"/>
      <c r="G232" s="61"/>
      <c r="H232" s="61"/>
      <c r="I232" s="61"/>
      <c r="J232" s="61"/>
      <c r="K232" s="61"/>
      <c r="L232" s="61"/>
      <c r="M232" s="61"/>
      <c r="N232" s="61"/>
      <c r="O232" s="61"/>
      <c r="P232" s="61"/>
      <c r="Q232" s="61"/>
    </row>
    <row r="233" spans="1:17" ht="12.75">
      <c r="A233" s="61"/>
      <c r="B233" s="61"/>
      <c r="C233" s="61"/>
      <c r="D233" s="61"/>
      <c r="E233" s="61"/>
      <c r="F233" s="61"/>
      <c r="G233" s="61"/>
      <c r="H233" s="61"/>
      <c r="I233" s="61"/>
      <c r="J233" s="61"/>
      <c r="K233" s="61"/>
      <c r="L233" s="61"/>
      <c r="M233" s="61"/>
      <c r="N233" s="61"/>
      <c r="O233" s="61"/>
      <c r="P233" s="61"/>
      <c r="Q233" s="61"/>
    </row>
    <row r="234" spans="1:17" ht="12.75">
      <c r="A234" s="61"/>
      <c r="B234" s="61"/>
      <c r="C234" s="61"/>
      <c r="D234" s="61"/>
      <c r="E234" s="61"/>
      <c r="F234" s="61"/>
      <c r="G234" s="61"/>
      <c r="H234" s="61"/>
      <c r="I234" s="61"/>
      <c r="J234" s="61"/>
      <c r="K234" s="61"/>
      <c r="L234" s="61"/>
      <c r="M234" s="61"/>
      <c r="N234" s="61"/>
      <c r="O234" s="61"/>
      <c r="P234" s="61"/>
      <c r="Q234" s="61"/>
    </row>
    <row r="235" spans="1:17" ht="12.75">
      <c r="A235" s="61"/>
      <c r="B235" s="61"/>
      <c r="C235" s="61"/>
      <c r="D235" s="61"/>
      <c r="E235" s="61"/>
      <c r="F235" s="61"/>
      <c r="G235" s="61"/>
      <c r="H235" s="61"/>
      <c r="I235" s="61"/>
      <c r="J235" s="61"/>
      <c r="K235" s="61"/>
      <c r="L235" s="61"/>
      <c r="M235" s="61"/>
      <c r="N235" s="61"/>
      <c r="O235" s="61"/>
      <c r="P235" s="61"/>
      <c r="Q235" s="61"/>
    </row>
    <row r="236" spans="1:17" ht="12.75">
      <c r="A236" s="61"/>
      <c r="B236" s="61"/>
      <c r="C236" s="61"/>
      <c r="D236" s="61"/>
      <c r="E236" s="61"/>
      <c r="F236" s="61"/>
      <c r="G236" s="61"/>
      <c r="H236" s="61"/>
      <c r="I236" s="61"/>
      <c r="J236" s="61"/>
      <c r="K236" s="61"/>
      <c r="L236" s="61"/>
      <c r="M236" s="61"/>
      <c r="N236" s="61"/>
      <c r="O236" s="61"/>
      <c r="P236" s="61"/>
      <c r="Q236" s="61"/>
    </row>
    <row r="237" spans="1:17" ht="12.75">
      <c r="A237" s="61"/>
      <c r="B237" s="61"/>
      <c r="C237" s="61"/>
      <c r="D237" s="61"/>
      <c r="E237" s="61"/>
      <c r="F237" s="61"/>
      <c r="G237" s="61"/>
      <c r="H237" s="61"/>
      <c r="I237" s="61"/>
      <c r="J237" s="61"/>
      <c r="K237" s="61"/>
      <c r="L237" s="61"/>
      <c r="M237" s="61"/>
      <c r="N237" s="61"/>
      <c r="O237" s="61"/>
      <c r="P237" s="61"/>
      <c r="Q237" s="61"/>
    </row>
    <row r="238" spans="1:17" ht="12.75">
      <c r="A238" s="61"/>
      <c r="B238" s="61"/>
      <c r="C238" s="61"/>
      <c r="D238" s="61"/>
      <c r="E238" s="61"/>
      <c r="F238" s="61"/>
      <c r="G238" s="61"/>
      <c r="H238" s="61"/>
      <c r="I238" s="61"/>
      <c r="J238" s="61"/>
      <c r="K238" s="61"/>
      <c r="L238" s="61"/>
      <c r="M238" s="61"/>
      <c r="N238" s="61"/>
      <c r="O238" s="61"/>
      <c r="P238" s="61"/>
      <c r="Q238" s="61"/>
    </row>
    <row r="239" spans="1:17" ht="12.75">
      <c r="A239" s="61"/>
      <c r="B239" s="61"/>
      <c r="C239" s="61"/>
      <c r="D239" s="61"/>
      <c r="E239" s="61"/>
      <c r="F239" s="61"/>
      <c r="G239" s="61"/>
      <c r="H239" s="61"/>
      <c r="I239" s="61"/>
      <c r="J239" s="61"/>
      <c r="K239" s="61"/>
      <c r="L239" s="61"/>
      <c r="M239" s="61"/>
      <c r="N239" s="61"/>
      <c r="O239" s="61"/>
      <c r="P239" s="61"/>
      <c r="Q239" s="61"/>
    </row>
    <row r="240" spans="1:17" ht="12.75">
      <c r="A240" s="61"/>
      <c r="B240" s="61"/>
      <c r="C240" s="61"/>
      <c r="D240" s="61"/>
      <c r="E240" s="61"/>
      <c r="F240" s="61"/>
      <c r="G240" s="61"/>
      <c r="H240" s="61"/>
      <c r="I240" s="61"/>
      <c r="J240" s="61"/>
      <c r="K240" s="61"/>
      <c r="L240" s="61"/>
      <c r="M240" s="61"/>
      <c r="N240" s="61"/>
      <c r="O240" s="61"/>
      <c r="P240" s="61"/>
      <c r="Q240" s="61"/>
    </row>
    <row r="241" spans="1:17" ht="12.75">
      <c r="A241" s="61"/>
      <c r="B241" s="61"/>
      <c r="C241" s="61"/>
      <c r="D241" s="61"/>
      <c r="E241" s="61"/>
      <c r="F241" s="61"/>
      <c r="G241" s="61"/>
      <c r="H241" s="61"/>
      <c r="I241" s="61"/>
      <c r="J241" s="61"/>
      <c r="K241" s="61"/>
      <c r="L241" s="61"/>
      <c r="M241" s="61"/>
      <c r="N241" s="61"/>
      <c r="O241" s="61"/>
      <c r="P241" s="61"/>
      <c r="Q241" s="61"/>
    </row>
    <row r="242" spans="1:17" ht="12.75">
      <c r="A242" s="61"/>
      <c r="B242" s="61"/>
      <c r="C242" s="61"/>
      <c r="D242" s="61"/>
      <c r="E242" s="61"/>
      <c r="F242" s="61"/>
      <c r="G242" s="61"/>
      <c r="H242" s="61"/>
      <c r="I242" s="61"/>
      <c r="J242" s="61"/>
      <c r="K242" s="61"/>
      <c r="L242" s="61"/>
      <c r="M242" s="61"/>
      <c r="N242" s="61"/>
      <c r="O242" s="61"/>
      <c r="P242" s="61"/>
      <c r="Q242" s="61"/>
    </row>
    <row r="243" spans="1:17" ht="12.75">
      <c r="A243" s="61"/>
      <c r="B243" s="61"/>
      <c r="C243" s="61"/>
      <c r="D243" s="61"/>
      <c r="E243" s="61"/>
      <c r="F243" s="61"/>
      <c r="G243" s="61"/>
      <c r="H243" s="61"/>
      <c r="I243" s="61"/>
      <c r="J243" s="61"/>
      <c r="K243" s="61"/>
      <c r="L243" s="61"/>
      <c r="M243" s="61"/>
      <c r="N243" s="61"/>
      <c r="O243" s="61"/>
      <c r="P243" s="61"/>
      <c r="Q243" s="61"/>
    </row>
    <row r="244" spans="1:17" ht="12.75">
      <c r="A244" s="61"/>
      <c r="B244" s="61"/>
      <c r="C244" s="61"/>
      <c r="D244" s="61"/>
      <c r="E244" s="61"/>
      <c r="F244" s="61"/>
      <c r="G244" s="61"/>
      <c r="H244" s="61"/>
      <c r="I244" s="61"/>
      <c r="J244" s="61"/>
      <c r="K244" s="61"/>
      <c r="L244" s="61"/>
      <c r="M244" s="61"/>
      <c r="N244" s="61"/>
      <c r="O244" s="61"/>
      <c r="P244" s="61"/>
      <c r="Q244" s="61"/>
    </row>
    <row r="245" spans="1:17" ht="12.75">
      <c r="A245" s="61"/>
      <c r="B245" s="61"/>
      <c r="C245" s="61"/>
      <c r="D245" s="61"/>
      <c r="E245" s="61"/>
      <c r="F245" s="61"/>
      <c r="G245" s="61"/>
      <c r="H245" s="61"/>
      <c r="I245" s="61"/>
      <c r="J245" s="61"/>
      <c r="K245" s="61"/>
      <c r="L245" s="61"/>
      <c r="M245" s="61"/>
      <c r="N245" s="61"/>
      <c r="O245" s="61"/>
      <c r="P245" s="61"/>
      <c r="Q245" s="61"/>
    </row>
    <row r="246" spans="1:17" ht="12.75">
      <c r="A246" s="61"/>
      <c r="B246" s="61"/>
      <c r="C246" s="61"/>
      <c r="D246" s="61"/>
      <c r="E246" s="61"/>
      <c r="F246" s="61"/>
      <c r="G246" s="61"/>
      <c r="H246" s="61"/>
      <c r="I246" s="61"/>
      <c r="J246" s="61"/>
      <c r="K246" s="61"/>
      <c r="L246" s="61"/>
      <c r="M246" s="61"/>
      <c r="N246" s="61"/>
      <c r="O246" s="61"/>
      <c r="P246" s="61"/>
      <c r="Q246" s="61"/>
    </row>
    <row r="247" spans="1:17" ht="12.75">
      <c r="A247" s="61"/>
      <c r="B247" s="61"/>
      <c r="C247" s="61"/>
      <c r="D247" s="61"/>
      <c r="E247" s="61"/>
      <c r="F247" s="61"/>
      <c r="G247" s="61"/>
      <c r="H247" s="61"/>
      <c r="I247" s="61"/>
      <c r="J247" s="61"/>
      <c r="K247" s="61"/>
      <c r="L247" s="61"/>
      <c r="M247" s="61"/>
      <c r="N247" s="61"/>
      <c r="O247" s="61"/>
      <c r="P247" s="61"/>
      <c r="Q247" s="61"/>
    </row>
    <row r="248" spans="1:17" ht="12.75">
      <c r="A248" s="61"/>
      <c r="B248" s="61"/>
      <c r="C248" s="61"/>
      <c r="D248" s="61"/>
      <c r="E248" s="61"/>
      <c r="F248" s="61"/>
      <c r="G248" s="61"/>
      <c r="H248" s="61"/>
      <c r="I248" s="61"/>
      <c r="J248" s="61"/>
      <c r="K248" s="61"/>
      <c r="L248" s="61"/>
      <c r="M248" s="61"/>
      <c r="N248" s="61"/>
      <c r="O248" s="61"/>
      <c r="P248" s="61"/>
      <c r="Q248" s="61"/>
    </row>
    <row r="249" spans="1:17" ht="12.75">
      <c r="A249" s="61"/>
      <c r="B249" s="61"/>
      <c r="C249" s="61"/>
      <c r="D249" s="61"/>
      <c r="E249" s="61"/>
      <c r="F249" s="61"/>
      <c r="G249" s="61"/>
      <c r="H249" s="61"/>
      <c r="I249" s="61"/>
      <c r="J249" s="61"/>
      <c r="K249" s="61"/>
      <c r="L249" s="61"/>
      <c r="M249" s="61"/>
      <c r="N249" s="61"/>
      <c r="O249" s="61"/>
      <c r="P249" s="61"/>
      <c r="Q249" s="61"/>
    </row>
    <row r="250" spans="1:17" ht="12.75">
      <c r="A250" s="61"/>
      <c r="B250" s="61"/>
      <c r="C250" s="61"/>
      <c r="D250" s="61"/>
      <c r="E250" s="61"/>
      <c r="F250" s="61"/>
      <c r="G250" s="61"/>
      <c r="H250" s="61"/>
      <c r="I250" s="61"/>
      <c r="J250" s="61"/>
      <c r="K250" s="61"/>
      <c r="L250" s="61"/>
      <c r="M250" s="61"/>
      <c r="N250" s="61"/>
      <c r="O250" s="61"/>
      <c r="P250" s="61"/>
      <c r="Q250" s="61"/>
    </row>
    <row r="251" spans="1:17" ht="12.75">
      <c r="A251" s="61"/>
      <c r="B251" s="61"/>
      <c r="C251" s="61"/>
      <c r="D251" s="61"/>
      <c r="E251" s="61"/>
      <c r="F251" s="61"/>
      <c r="G251" s="61"/>
      <c r="H251" s="61"/>
      <c r="I251" s="61"/>
      <c r="J251" s="61"/>
      <c r="K251" s="61"/>
      <c r="L251" s="61"/>
      <c r="M251" s="61"/>
      <c r="N251" s="61"/>
      <c r="O251" s="61"/>
      <c r="P251" s="61"/>
      <c r="Q251" s="61"/>
    </row>
    <row r="252" spans="1:17" ht="12.75">
      <c r="A252" s="61"/>
      <c r="B252" s="61"/>
      <c r="C252" s="61"/>
      <c r="D252" s="61"/>
      <c r="E252" s="61"/>
      <c r="F252" s="61"/>
      <c r="G252" s="61"/>
      <c r="H252" s="61"/>
      <c r="I252" s="61"/>
      <c r="J252" s="61"/>
      <c r="K252" s="61"/>
      <c r="L252" s="61"/>
      <c r="M252" s="61"/>
      <c r="N252" s="61"/>
      <c r="O252" s="61"/>
      <c r="P252" s="61"/>
      <c r="Q252" s="61"/>
    </row>
    <row r="253" spans="1:17" ht="12.75">
      <c r="A253" s="61"/>
      <c r="B253" s="61"/>
      <c r="C253" s="61"/>
      <c r="D253" s="61"/>
      <c r="E253" s="61"/>
      <c r="F253" s="61"/>
      <c r="G253" s="61"/>
      <c r="H253" s="61"/>
      <c r="I253" s="61"/>
      <c r="J253" s="61"/>
      <c r="K253" s="61"/>
      <c r="L253" s="61"/>
      <c r="M253" s="61"/>
      <c r="N253" s="61"/>
      <c r="O253" s="61"/>
      <c r="P253" s="61"/>
      <c r="Q253" s="61"/>
    </row>
    <row r="254" spans="1:17" ht="12.75">
      <c r="A254" s="61"/>
      <c r="B254" s="61"/>
      <c r="C254" s="61"/>
      <c r="D254" s="61"/>
      <c r="E254" s="61"/>
      <c r="F254" s="61"/>
      <c r="G254" s="61"/>
      <c r="H254" s="61"/>
      <c r="I254" s="61"/>
      <c r="J254" s="61"/>
      <c r="K254" s="61"/>
      <c r="L254" s="61"/>
      <c r="M254" s="61"/>
      <c r="N254" s="61"/>
      <c r="O254" s="61"/>
      <c r="P254" s="61"/>
      <c r="Q254" s="61"/>
    </row>
    <row r="255" spans="1:17" ht="12.75">
      <c r="A255" s="61"/>
      <c r="B255" s="61"/>
      <c r="C255" s="61"/>
      <c r="D255" s="61"/>
      <c r="E255" s="61"/>
      <c r="F255" s="61"/>
      <c r="G255" s="61"/>
      <c r="H255" s="61"/>
      <c r="I255" s="61"/>
      <c r="J255" s="61"/>
      <c r="K255" s="61"/>
      <c r="L255" s="61"/>
      <c r="M255" s="61"/>
      <c r="N255" s="61"/>
      <c r="O255" s="61"/>
      <c r="P255" s="61"/>
      <c r="Q255" s="61"/>
    </row>
    <row r="256" spans="1:17" ht="12.75">
      <c r="A256" s="61"/>
      <c r="B256" s="61"/>
      <c r="C256" s="61"/>
      <c r="D256" s="61"/>
      <c r="E256" s="61"/>
      <c r="F256" s="61"/>
      <c r="G256" s="61"/>
      <c r="H256" s="61"/>
      <c r="I256" s="61"/>
      <c r="J256" s="61"/>
      <c r="K256" s="61"/>
      <c r="L256" s="61"/>
      <c r="M256" s="61"/>
      <c r="N256" s="61"/>
      <c r="O256" s="61"/>
      <c r="P256" s="61"/>
      <c r="Q256" s="61"/>
    </row>
    <row r="257" spans="1:17" ht="12.75">
      <c r="A257" s="61"/>
      <c r="B257" s="61"/>
      <c r="C257" s="61"/>
      <c r="D257" s="61"/>
      <c r="E257" s="61"/>
      <c r="F257" s="61"/>
      <c r="G257" s="61"/>
      <c r="H257" s="61"/>
      <c r="I257" s="61"/>
      <c r="J257" s="61"/>
      <c r="K257" s="61"/>
      <c r="L257" s="61"/>
      <c r="M257" s="61"/>
      <c r="N257" s="61"/>
      <c r="O257" s="61"/>
      <c r="P257" s="61"/>
      <c r="Q257" s="61"/>
    </row>
    <row r="258" spans="1:17" ht="12.75">
      <c r="A258" s="61"/>
      <c r="B258" s="61"/>
      <c r="C258" s="61"/>
      <c r="D258" s="61"/>
      <c r="E258" s="61"/>
      <c r="F258" s="61"/>
      <c r="G258" s="61"/>
      <c r="H258" s="61"/>
      <c r="I258" s="61"/>
      <c r="J258" s="61"/>
      <c r="K258" s="61"/>
      <c r="L258" s="61"/>
      <c r="M258" s="61"/>
      <c r="N258" s="61"/>
      <c r="O258" s="61"/>
      <c r="P258" s="61"/>
      <c r="Q258" s="61"/>
    </row>
    <row r="259" spans="1:17" ht="12.75">
      <c r="A259" s="61"/>
      <c r="B259" s="61"/>
      <c r="C259" s="61"/>
      <c r="D259" s="61"/>
      <c r="E259" s="61"/>
      <c r="F259" s="61"/>
      <c r="G259" s="61"/>
      <c r="H259" s="61"/>
      <c r="I259" s="61"/>
      <c r="J259" s="61"/>
      <c r="K259" s="61"/>
      <c r="L259" s="61"/>
      <c r="M259" s="61"/>
      <c r="N259" s="61"/>
      <c r="O259" s="61"/>
      <c r="P259" s="61"/>
      <c r="Q259" s="61"/>
    </row>
    <row r="260" spans="1:17" ht="12.75">
      <c r="A260" s="61"/>
      <c r="B260" s="61"/>
      <c r="C260" s="61"/>
      <c r="D260" s="61"/>
      <c r="E260" s="61"/>
      <c r="F260" s="61"/>
      <c r="G260" s="61"/>
      <c r="H260" s="61"/>
      <c r="I260" s="61"/>
      <c r="J260" s="61"/>
      <c r="K260" s="61"/>
      <c r="L260" s="61"/>
      <c r="M260" s="61"/>
      <c r="N260" s="61"/>
      <c r="O260" s="61"/>
      <c r="P260" s="61"/>
      <c r="Q260" s="61"/>
    </row>
    <row r="261" spans="1:17" ht="12.75">
      <c r="A261" s="61"/>
      <c r="B261" s="61"/>
      <c r="C261" s="61"/>
      <c r="D261" s="61"/>
      <c r="E261" s="61"/>
      <c r="F261" s="61"/>
      <c r="G261" s="61"/>
      <c r="H261" s="61"/>
      <c r="I261" s="61"/>
      <c r="J261" s="61"/>
      <c r="K261" s="61"/>
      <c r="L261" s="61"/>
      <c r="M261" s="61"/>
      <c r="N261" s="61"/>
      <c r="O261" s="61"/>
      <c r="P261" s="61"/>
      <c r="Q261" s="61"/>
    </row>
    <row r="262" spans="1:17" ht="12.75">
      <c r="A262" s="61"/>
      <c r="B262" s="61"/>
      <c r="C262" s="61"/>
      <c r="D262" s="61"/>
      <c r="E262" s="61"/>
      <c r="F262" s="61"/>
      <c r="G262" s="61"/>
      <c r="H262" s="61"/>
      <c r="I262" s="61"/>
      <c r="J262" s="61"/>
      <c r="K262" s="61"/>
      <c r="L262" s="61"/>
      <c r="M262" s="61"/>
      <c r="N262" s="61"/>
      <c r="O262" s="61"/>
      <c r="P262" s="61"/>
      <c r="Q262" s="61"/>
    </row>
    <row r="263" spans="1:17" ht="12.75">
      <c r="A263" s="61"/>
      <c r="B263" s="61"/>
      <c r="C263" s="61"/>
      <c r="D263" s="61"/>
      <c r="E263" s="61"/>
      <c r="F263" s="61"/>
      <c r="G263" s="61"/>
      <c r="H263" s="61"/>
      <c r="I263" s="61"/>
      <c r="J263" s="61"/>
      <c r="K263" s="61"/>
      <c r="L263" s="61"/>
      <c r="M263" s="61"/>
      <c r="N263" s="61"/>
      <c r="O263" s="61"/>
      <c r="P263" s="61"/>
      <c r="Q263" s="61"/>
    </row>
    <row r="264" spans="1:17" ht="12.75">
      <c r="A264" s="61"/>
      <c r="B264" s="61"/>
      <c r="C264" s="61"/>
      <c r="D264" s="61"/>
      <c r="E264" s="61"/>
      <c r="F264" s="61"/>
      <c r="G264" s="61"/>
      <c r="H264" s="61"/>
      <c r="I264" s="61"/>
      <c r="J264" s="61"/>
      <c r="K264" s="61"/>
      <c r="L264" s="61"/>
      <c r="M264" s="61"/>
      <c r="N264" s="61"/>
      <c r="O264" s="61"/>
      <c r="P264" s="61"/>
      <c r="Q264" s="61"/>
    </row>
    <row r="265" spans="1:17" ht="12.75">
      <c r="A265" s="61"/>
      <c r="B265" s="61"/>
      <c r="C265" s="61"/>
      <c r="D265" s="61"/>
      <c r="E265" s="61"/>
      <c r="F265" s="61"/>
      <c r="G265" s="61"/>
      <c r="H265" s="61"/>
      <c r="I265" s="61"/>
      <c r="J265" s="61"/>
      <c r="K265" s="61"/>
      <c r="L265" s="61"/>
      <c r="M265" s="61"/>
      <c r="N265" s="61"/>
      <c r="O265" s="61"/>
      <c r="P265" s="61"/>
      <c r="Q265" s="61"/>
    </row>
    <row r="266" spans="1:17" ht="12.75">
      <c r="A266" s="61"/>
      <c r="B266" s="61"/>
      <c r="C266" s="61"/>
      <c r="D266" s="61"/>
      <c r="E266" s="61"/>
      <c r="F266" s="61"/>
      <c r="G266" s="61"/>
      <c r="H266" s="61"/>
      <c r="I266" s="61"/>
      <c r="J266" s="61"/>
      <c r="K266" s="61"/>
      <c r="L266" s="61"/>
      <c r="M266" s="61"/>
      <c r="N266" s="61"/>
      <c r="O266" s="61"/>
      <c r="P266" s="61"/>
      <c r="Q266" s="61"/>
    </row>
    <row r="267" spans="1:17" ht="12.75">
      <c r="A267" s="61"/>
      <c r="B267" s="61"/>
      <c r="C267" s="61"/>
      <c r="D267" s="61"/>
      <c r="E267" s="61"/>
      <c r="F267" s="61"/>
      <c r="G267" s="61"/>
      <c r="H267" s="61"/>
      <c r="I267" s="61"/>
      <c r="J267" s="61"/>
      <c r="K267" s="61"/>
      <c r="L267" s="61"/>
      <c r="M267" s="61"/>
      <c r="N267" s="61"/>
      <c r="O267" s="61"/>
      <c r="P267" s="61"/>
      <c r="Q267" s="61"/>
    </row>
    <row r="268" spans="1:17" ht="12.75">
      <c r="A268" s="61"/>
      <c r="B268" s="61"/>
      <c r="C268" s="61"/>
      <c r="D268" s="61"/>
      <c r="E268" s="61"/>
      <c r="F268" s="61"/>
      <c r="G268" s="61"/>
      <c r="H268" s="61"/>
      <c r="I268" s="61"/>
      <c r="J268" s="61"/>
      <c r="K268" s="61"/>
      <c r="L268" s="61"/>
      <c r="M268" s="61"/>
      <c r="N268" s="61"/>
      <c r="O268" s="61"/>
      <c r="P268" s="61"/>
      <c r="Q268" s="61"/>
    </row>
    <row r="269" spans="1:17" ht="12.75">
      <c r="A269" s="61"/>
      <c r="B269" s="61"/>
      <c r="C269" s="61"/>
      <c r="D269" s="61"/>
      <c r="E269" s="61"/>
      <c r="F269" s="61"/>
      <c r="G269" s="61"/>
      <c r="H269" s="61"/>
      <c r="I269" s="61"/>
      <c r="J269" s="61"/>
      <c r="K269" s="61"/>
      <c r="L269" s="61"/>
      <c r="M269" s="61"/>
      <c r="N269" s="61"/>
      <c r="O269" s="61"/>
      <c r="P269" s="61"/>
      <c r="Q269" s="61"/>
    </row>
    <row r="270" spans="1:17" ht="12.75">
      <c r="A270" s="61"/>
      <c r="B270" s="61"/>
      <c r="C270" s="61"/>
      <c r="D270" s="61"/>
      <c r="E270" s="61"/>
      <c r="F270" s="61"/>
      <c r="G270" s="61"/>
      <c r="H270" s="61"/>
      <c r="I270" s="61"/>
      <c r="J270" s="61"/>
      <c r="K270" s="61"/>
      <c r="L270" s="61"/>
      <c r="M270" s="61"/>
      <c r="N270" s="61"/>
      <c r="O270" s="61"/>
      <c r="P270" s="61"/>
      <c r="Q270" s="61"/>
    </row>
    <row r="271" spans="1:17" ht="12.75">
      <c r="A271" s="61"/>
      <c r="B271" s="61"/>
      <c r="C271" s="61"/>
      <c r="D271" s="61"/>
      <c r="E271" s="61"/>
      <c r="F271" s="61"/>
      <c r="G271" s="61"/>
      <c r="H271" s="61"/>
      <c r="I271" s="61"/>
      <c r="J271" s="61"/>
      <c r="K271" s="61"/>
      <c r="L271" s="61"/>
      <c r="M271" s="61"/>
      <c r="N271" s="61"/>
      <c r="O271" s="61"/>
      <c r="P271" s="61"/>
      <c r="Q271" s="61"/>
    </row>
    <row r="272" spans="1:17" ht="12.75">
      <c r="A272" s="61"/>
      <c r="B272" s="61"/>
      <c r="C272" s="61"/>
      <c r="D272" s="61"/>
      <c r="E272" s="61"/>
      <c r="F272" s="61"/>
      <c r="G272" s="61"/>
      <c r="H272" s="61"/>
      <c r="I272" s="61"/>
      <c r="J272" s="61"/>
      <c r="K272" s="61"/>
      <c r="L272" s="61"/>
      <c r="M272" s="61"/>
      <c r="N272" s="61"/>
      <c r="O272" s="61"/>
      <c r="P272" s="61"/>
      <c r="Q272" s="61"/>
    </row>
    <row r="273" spans="1:17" ht="12.75">
      <c r="A273" s="61"/>
      <c r="B273" s="61"/>
      <c r="C273" s="61"/>
      <c r="D273" s="61"/>
      <c r="E273" s="61"/>
      <c r="F273" s="61"/>
      <c r="G273" s="61"/>
      <c r="H273" s="61"/>
      <c r="I273" s="61"/>
      <c r="J273" s="61"/>
      <c r="K273" s="61"/>
      <c r="L273" s="61"/>
      <c r="M273" s="61"/>
      <c r="N273" s="61"/>
      <c r="O273" s="61"/>
      <c r="P273" s="61"/>
      <c r="Q273" s="61"/>
    </row>
    <row r="274" spans="1:17" ht="12.75">
      <c r="A274" s="61"/>
      <c r="B274" s="61"/>
      <c r="C274" s="61"/>
      <c r="D274" s="61"/>
      <c r="E274" s="61"/>
      <c r="F274" s="61"/>
      <c r="G274" s="61"/>
      <c r="H274" s="61"/>
      <c r="I274" s="61"/>
      <c r="J274" s="61"/>
      <c r="K274" s="61"/>
      <c r="L274" s="61"/>
      <c r="M274" s="61"/>
      <c r="N274" s="61"/>
      <c r="O274" s="61"/>
      <c r="P274" s="61"/>
      <c r="Q274" s="61"/>
    </row>
    <row r="275" spans="1:17" ht="12.75">
      <c r="A275" s="61"/>
      <c r="B275" s="61"/>
      <c r="C275" s="61"/>
      <c r="D275" s="61"/>
      <c r="E275" s="61"/>
      <c r="F275" s="61"/>
      <c r="G275" s="61"/>
      <c r="H275" s="61"/>
      <c r="I275" s="61"/>
      <c r="J275" s="61"/>
      <c r="K275" s="61"/>
      <c r="L275" s="61"/>
      <c r="M275" s="61"/>
      <c r="N275" s="61"/>
      <c r="O275" s="61"/>
      <c r="P275" s="61"/>
      <c r="Q275" s="61"/>
    </row>
    <row r="276" spans="1:17" ht="12.75">
      <c r="A276" s="61"/>
      <c r="B276" s="61"/>
      <c r="C276" s="61"/>
      <c r="D276" s="61"/>
      <c r="E276" s="61"/>
      <c r="F276" s="61"/>
      <c r="G276" s="61"/>
      <c r="H276" s="61"/>
      <c r="I276" s="61"/>
      <c r="J276" s="61"/>
      <c r="K276" s="61"/>
      <c r="L276" s="61"/>
      <c r="M276" s="61"/>
      <c r="N276" s="61"/>
      <c r="O276" s="61"/>
      <c r="P276" s="61"/>
      <c r="Q276" s="61"/>
    </row>
    <row r="277" spans="1:17" ht="12.75">
      <c r="A277" s="61"/>
      <c r="B277" s="61"/>
      <c r="C277" s="61"/>
      <c r="D277" s="61"/>
      <c r="E277" s="61"/>
      <c r="F277" s="61"/>
      <c r="G277" s="61"/>
      <c r="H277" s="61"/>
      <c r="I277" s="61"/>
      <c r="J277" s="61"/>
      <c r="K277" s="61"/>
      <c r="L277" s="61"/>
      <c r="M277" s="61"/>
      <c r="N277" s="61"/>
      <c r="O277" s="61"/>
      <c r="P277" s="61"/>
      <c r="Q277" s="61"/>
    </row>
    <row r="278" spans="1:17" ht="12.75">
      <c r="A278" s="61"/>
      <c r="B278" s="61"/>
      <c r="C278" s="61"/>
      <c r="D278" s="61"/>
      <c r="E278" s="61"/>
      <c r="F278" s="61"/>
      <c r="G278" s="61"/>
      <c r="H278" s="61"/>
      <c r="I278" s="61"/>
      <c r="J278" s="61"/>
      <c r="K278" s="61"/>
      <c r="L278" s="61"/>
      <c r="M278" s="61"/>
      <c r="N278" s="61"/>
      <c r="O278" s="61"/>
      <c r="P278" s="61"/>
      <c r="Q278" s="61"/>
    </row>
    <row r="279" spans="1:17" ht="12.75">
      <c r="A279" s="61"/>
      <c r="B279" s="61"/>
      <c r="C279" s="61"/>
      <c r="D279" s="61"/>
      <c r="E279" s="61"/>
      <c r="F279" s="61"/>
      <c r="G279" s="61"/>
      <c r="H279" s="61"/>
      <c r="I279" s="61"/>
      <c r="J279" s="61"/>
      <c r="K279" s="61"/>
      <c r="L279" s="61"/>
      <c r="M279" s="61"/>
      <c r="N279" s="61"/>
      <c r="O279" s="61"/>
      <c r="P279" s="61"/>
      <c r="Q279" s="61"/>
    </row>
    <row r="280" spans="1:17" ht="12.75">
      <c r="A280" s="61"/>
      <c r="B280" s="61"/>
      <c r="C280" s="61"/>
      <c r="D280" s="61"/>
      <c r="E280" s="61"/>
      <c r="F280" s="61"/>
      <c r="G280" s="61"/>
      <c r="H280" s="61"/>
      <c r="I280" s="61"/>
      <c r="J280" s="61"/>
      <c r="K280" s="61"/>
      <c r="L280" s="61"/>
      <c r="M280" s="61"/>
      <c r="N280" s="61"/>
      <c r="O280" s="61"/>
      <c r="P280" s="61"/>
      <c r="Q280" s="61"/>
    </row>
    <row r="281" spans="1:17" ht="12.75">
      <c r="A281" s="61"/>
      <c r="B281" s="61"/>
      <c r="C281" s="61"/>
      <c r="D281" s="61"/>
      <c r="E281" s="61"/>
      <c r="F281" s="61"/>
      <c r="G281" s="61"/>
      <c r="H281" s="61"/>
      <c r="I281" s="61"/>
      <c r="J281" s="61"/>
      <c r="K281" s="61"/>
      <c r="L281" s="61"/>
      <c r="M281" s="61"/>
      <c r="N281" s="61"/>
      <c r="O281" s="61"/>
      <c r="P281" s="61"/>
      <c r="Q281" s="61"/>
    </row>
    <row r="282" spans="1:17" ht="12.75">
      <c r="A282" s="61"/>
      <c r="B282" s="61"/>
      <c r="C282" s="61"/>
      <c r="D282" s="61"/>
      <c r="E282" s="61"/>
      <c r="F282" s="61"/>
      <c r="G282" s="61"/>
      <c r="H282" s="61"/>
      <c r="I282" s="61"/>
      <c r="J282" s="61"/>
      <c r="K282" s="61"/>
      <c r="L282" s="61"/>
      <c r="M282" s="61"/>
      <c r="N282" s="61"/>
      <c r="O282" s="61"/>
      <c r="P282" s="61"/>
      <c r="Q282" s="61"/>
    </row>
    <row r="283" spans="1:17" ht="12.75">
      <c r="A283" s="61"/>
      <c r="B283" s="61"/>
      <c r="C283" s="61"/>
      <c r="D283" s="61"/>
      <c r="E283" s="61"/>
      <c r="F283" s="61"/>
      <c r="G283" s="61"/>
      <c r="H283" s="61"/>
      <c r="I283" s="61"/>
      <c r="J283" s="61"/>
      <c r="K283" s="61"/>
      <c r="L283" s="61"/>
      <c r="M283" s="61"/>
      <c r="N283" s="61"/>
      <c r="O283" s="61"/>
      <c r="P283" s="61"/>
      <c r="Q283" s="61"/>
    </row>
    <row r="284" spans="1:17" ht="12.75">
      <c r="A284" s="61"/>
      <c r="B284" s="61"/>
      <c r="C284" s="61"/>
      <c r="D284" s="61"/>
      <c r="E284" s="61"/>
      <c r="F284" s="61"/>
      <c r="G284" s="61"/>
      <c r="H284" s="61"/>
      <c r="I284" s="61"/>
      <c r="J284" s="61"/>
      <c r="K284" s="61"/>
      <c r="L284" s="61"/>
      <c r="M284" s="61"/>
      <c r="N284" s="61"/>
      <c r="O284" s="61"/>
      <c r="P284" s="61"/>
      <c r="Q284" s="61"/>
    </row>
    <row r="285" spans="1:17" ht="12.75">
      <c r="A285" s="61"/>
      <c r="B285" s="61"/>
      <c r="C285" s="61"/>
      <c r="D285" s="61"/>
      <c r="E285" s="61"/>
      <c r="F285" s="61"/>
      <c r="G285" s="61"/>
      <c r="H285" s="61"/>
      <c r="I285" s="61"/>
      <c r="J285" s="61"/>
      <c r="K285" s="61"/>
      <c r="L285" s="61"/>
      <c r="M285" s="61"/>
      <c r="N285" s="61"/>
      <c r="O285" s="61"/>
      <c r="P285" s="61"/>
      <c r="Q285" s="61"/>
    </row>
    <row r="286" spans="1:17" ht="12.75">
      <c r="A286" s="61"/>
      <c r="B286" s="61"/>
      <c r="C286" s="61"/>
      <c r="D286" s="61"/>
      <c r="E286" s="61"/>
      <c r="F286" s="61"/>
      <c r="G286" s="61"/>
      <c r="H286" s="61"/>
      <c r="I286" s="61"/>
      <c r="J286" s="61"/>
      <c r="K286" s="61"/>
      <c r="L286" s="61"/>
      <c r="M286" s="61"/>
      <c r="N286" s="61"/>
      <c r="O286" s="61"/>
      <c r="P286" s="61"/>
      <c r="Q286" s="61"/>
    </row>
    <row r="287" spans="1:17" ht="12.75">
      <c r="A287" s="61"/>
      <c r="B287" s="61"/>
      <c r="C287" s="61"/>
      <c r="D287" s="61"/>
      <c r="E287" s="61"/>
      <c r="F287" s="61"/>
      <c r="G287" s="61"/>
      <c r="H287" s="61"/>
      <c r="I287" s="61"/>
      <c r="J287" s="61"/>
      <c r="K287" s="61"/>
      <c r="L287" s="61"/>
      <c r="M287" s="61"/>
      <c r="N287" s="61"/>
      <c r="O287" s="61"/>
      <c r="P287" s="61"/>
      <c r="Q287" s="61"/>
    </row>
    <row r="288" spans="1:17" ht="12.75">
      <c r="A288" s="61"/>
      <c r="B288" s="61"/>
      <c r="C288" s="61"/>
      <c r="D288" s="61"/>
      <c r="E288" s="61"/>
      <c r="F288" s="61"/>
      <c r="G288" s="61"/>
      <c r="H288" s="61"/>
      <c r="I288" s="61"/>
      <c r="J288" s="61"/>
      <c r="K288" s="61"/>
      <c r="L288" s="61"/>
      <c r="M288" s="61"/>
      <c r="N288" s="61"/>
      <c r="O288" s="61"/>
      <c r="P288" s="61"/>
      <c r="Q288" s="61"/>
    </row>
    <row r="289" spans="1:17" ht="12.75">
      <c r="A289" s="61"/>
      <c r="B289" s="61"/>
      <c r="C289" s="61"/>
      <c r="D289" s="61"/>
      <c r="E289" s="61"/>
      <c r="F289" s="61"/>
      <c r="G289" s="61"/>
      <c r="H289" s="61"/>
      <c r="I289" s="61"/>
      <c r="J289" s="61"/>
      <c r="K289" s="61"/>
      <c r="L289" s="61"/>
      <c r="M289" s="61"/>
      <c r="N289" s="61"/>
      <c r="O289" s="61"/>
      <c r="P289" s="61"/>
      <c r="Q289" s="61"/>
    </row>
    <row r="290" spans="1:17" ht="12.75">
      <c r="A290" s="61"/>
      <c r="B290" s="61"/>
      <c r="C290" s="61"/>
      <c r="D290" s="61"/>
      <c r="E290" s="61"/>
      <c r="F290" s="61"/>
      <c r="G290" s="61"/>
      <c r="H290" s="61"/>
      <c r="I290" s="61"/>
      <c r="J290" s="61"/>
      <c r="K290" s="61"/>
      <c r="L290" s="61"/>
      <c r="M290" s="61"/>
      <c r="N290" s="61"/>
      <c r="O290" s="61"/>
      <c r="P290" s="61"/>
      <c r="Q290" s="61"/>
    </row>
    <row r="291" spans="1:17" ht="12.75">
      <c r="A291" s="61"/>
      <c r="B291" s="61"/>
      <c r="C291" s="61"/>
      <c r="D291" s="61"/>
      <c r="E291" s="61"/>
      <c r="F291" s="61"/>
      <c r="G291" s="61"/>
      <c r="H291" s="61"/>
      <c r="I291" s="61"/>
      <c r="J291" s="61"/>
      <c r="K291" s="61"/>
      <c r="L291" s="61"/>
      <c r="M291" s="61"/>
      <c r="N291" s="61"/>
      <c r="O291" s="61"/>
      <c r="P291" s="61"/>
      <c r="Q291" s="61"/>
    </row>
    <row r="292" spans="1:17" ht="12.75">
      <c r="A292" s="61"/>
      <c r="B292" s="61"/>
      <c r="C292" s="61"/>
      <c r="D292" s="61"/>
      <c r="E292" s="61"/>
      <c r="F292" s="61"/>
      <c r="G292" s="61"/>
      <c r="H292" s="61"/>
      <c r="I292" s="61"/>
      <c r="J292" s="61"/>
      <c r="K292" s="61"/>
      <c r="L292" s="61"/>
      <c r="M292" s="61"/>
      <c r="N292" s="61"/>
      <c r="O292" s="61"/>
      <c r="P292" s="61"/>
      <c r="Q292" s="61"/>
    </row>
    <row r="293" spans="1:17" ht="12.75">
      <c r="A293" s="61"/>
      <c r="B293" s="61"/>
      <c r="C293" s="61"/>
      <c r="D293" s="61"/>
      <c r="E293" s="61"/>
      <c r="F293" s="61"/>
      <c r="G293" s="61"/>
      <c r="H293" s="61"/>
      <c r="I293" s="61"/>
      <c r="J293" s="61"/>
      <c r="K293" s="61"/>
      <c r="L293" s="61"/>
      <c r="M293" s="61"/>
      <c r="N293" s="61"/>
      <c r="O293" s="61"/>
      <c r="P293" s="61"/>
      <c r="Q293" s="61"/>
    </row>
    <row r="294" spans="1:17" ht="12.75">
      <c r="A294" s="61"/>
      <c r="B294" s="61"/>
      <c r="C294" s="61"/>
      <c r="D294" s="61"/>
      <c r="E294" s="61"/>
      <c r="F294" s="61"/>
      <c r="G294" s="61"/>
      <c r="H294" s="61"/>
      <c r="I294" s="61"/>
      <c r="J294" s="61"/>
      <c r="K294" s="61"/>
      <c r="L294" s="61"/>
      <c r="M294" s="61"/>
      <c r="N294" s="61"/>
      <c r="O294" s="61"/>
      <c r="P294" s="61"/>
      <c r="Q294" s="61"/>
    </row>
    <row r="295" spans="1:17" ht="12.75">
      <c r="A295" s="61"/>
      <c r="B295" s="61"/>
      <c r="C295" s="61"/>
      <c r="D295" s="61"/>
      <c r="E295" s="61"/>
      <c r="F295" s="61"/>
      <c r="G295" s="61"/>
      <c r="H295" s="61"/>
      <c r="I295" s="61"/>
      <c r="J295" s="61"/>
      <c r="K295" s="61"/>
      <c r="L295" s="61"/>
      <c r="M295" s="61"/>
      <c r="N295" s="61"/>
      <c r="O295" s="61"/>
      <c r="P295" s="61"/>
      <c r="Q295" s="61"/>
    </row>
    <row r="296" spans="1:17" ht="12.75">
      <c r="A296" s="61"/>
      <c r="B296" s="61"/>
      <c r="C296" s="61"/>
      <c r="D296" s="61"/>
      <c r="E296" s="61"/>
      <c r="F296" s="61"/>
      <c r="G296" s="61"/>
      <c r="H296" s="61"/>
      <c r="I296" s="61"/>
      <c r="J296" s="61"/>
      <c r="K296" s="61"/>
      <c r="L296" s="61"/>
      <c r="M296" s="61"/>
      <c r="N296" s="61"/>
      <c r="O296" s="61"/>
      <c r="P296" s="61"/>
      <c r="Q296" s="61"/>
    </row>
    <row r="297" spans="1:17" ht="12.75">
      <c r="A297" s="61"/>
      <c r="B297" s="61"/>
      <c r="C297" s="61"/>
      <c r="D297" s="61"/>
      <c r="E297" s="61"/>
      <c r="F297" s="61"/>
      <c r="G297" s="61"/>
      <c r="H297" s="61"/>
      <c r="I297" s="61"/>
      <c r="J297" s="61"/>
      <c r="K297" s="61"/>
      <c r="L297" s="61"/>
      <c r="M297" s="61"/>
      <c r="N297" s="61"/>
      <c r="O297" s="61"/>
      <c r="P297" s="61"/>
      <c r="Q297" s="61"/>
    </row>
    <row r="298" spans="1:17" ht="12.75">
      <c r="A298" s="61"/>
      <c r="B298" s="61"/>
      <c r="C298" s="61"/>
      <c r="D298" s="61"/>
      <c r="E298" s="61"/>
      <c r="F298" s="61"/>
      <c r="G298" s="61"/>
      <c r="H298" s="61"/>
      <c r="I298" s="61"/>
      <c r="J298" s="61"/>
      <c r="K298" s="61"/>
      <c r="L298" s="61"/>
      <c r="M298" s="61"/>
      <c r="N298" s="61"/>
      <c r="O298" s="61"/>
      <c r="P298" s="61"/>
      <c r="Q298" s="61"/>
    </row>
    <row r="299" spans="1:17" ht="12.75">
      <c r="A299" s="61"/>
      <c r="B299" s="61"/>
      <c r="C299" s="61"/>
      <c r="D299" s="61"/>
      <c r="E299" s="61"/>
      <c r="F299" s="61"/>
      <c r="G299" s="61"/>
      <c r="H299" s="61"/>
      <c r="I299" s="61"/>
      <c r="J299" s="61"/>
      <c r="K299" s="61"/>
      <c r="L299" s="61"/>
      <c r="M299" s="61"/>
      <c r="N299" s="61"/>
      <c r="O299" s="61"/>
      <c r="P299" s="61"/>
      <c r="Q299" s="61"/>
    </row>
    <row r="300" spans="1:17" ht="12.75">
      <c r="A300" s="61"/>
      <c r="B300" s="61"/>
      <c r="C300" s="61"/>
      <c r="D300" s="61"/>
      <c r="E300" s="61"/>
      <c r="F300" s="61"/>
      <c r="G300" s="61"/>
      <c r="H300" s="61"/>
      <c r="I300" s="61"/>
      <c r="J300" s="61"/>
      <c r="K300" s="61"/>
      <c r="L300" s="61"/>
      <c r="M300" s="61"/>
      <c r="N300" s="61"/>
      <c r="O300" s="61"/>
      <c r="P300" s="61"/>
      <c r="Q300" s="61"/>
    </row>
    <row r="301" spans="1:17" ht="12.75">
      <c r="A301" s="61"/>
      <c r="B301" s="61"/>
      <c r="C301" s="61"/>
      <c r="D301" s="61"/>
      <c r="E301" s="61"/>
      <c r="F301" s="61"/>
      <c r="G301" s="61"/>
      <c r="H301" s="61"/>
      <c r="I301" s="61"/>
      <c r="J301" s="61"/>
      <c r="K301" s="61"/>
      <c r="L301" s="61"/>
      <c r="M301" s="61"/>
      <c r="N301" s="61"/>
      <c r="O301" s="61"/>
      <c r="P301" s="61"/>
      <c r="Q301" s="61"/>
    </row>
    <row r="302" spans="1:17" ht="12.75">
      <c r="A302" s="61"/>
      <c r="B302" s="61"/>
      <c r="C302" s="61"/>
      <c r="D302" s="61"/>
      <c r="E302" s="61"/>
      <c r="F302" s="61"/>
      <c r="G302" s="61"/>
      <c r="H302" s="61"/>
      <c r="I302" s="61"/>
      <c r="J302" s="61"/>
      <c r="K302" s="61"/>
      <c r="L302" s="61"/>
      <c r="M302" s="61"/>
      <c r="N302" s="61"/>
      <c r="O302" s="61"/>
      <c r="P302" s="61"/>
      <c r="Q302" s="61"/>
    </row>
    <row r="303" spans="1:17" ht="12.75">
      <c r="A303" s="61"/>
      <c r="B303" s="61"/>
      <c r="C303" s="61"/>
      <c r="D303" s="61"/>
      <c r="E303" s="61"/>
      <c r="F303" s="61"/>
      <c r="G303" s="61"/>
      <c r="H303" s="61"/>
      <c r="I303" s="61"/>
      <c r="J303" s="61"/>
      <c r="K303" s="61"/>
      <c r="L303" s="61"/>
      <c r="M303" s="61"/>
      <c r="N303" s="61"/>
      <c r="O303" s="61"/>
      <c r="P303" s="61"/>
      <c r="Q303" s="61"/>
    </row>
    <row r="304" spans="1:17" ht="12.75">
      <c r="A304" s="61"/>
      <c r="B304" s="61"/>
      <c r="C304" s="61"/>
      <c r="D304" s="61"/>
      <c r="E304" s="61"/>
      <c r="F304" s="61"/>
      <c r="G304" s="61"/>
      <c r="H304" s="61"/>
      <c r="I304" s="61"/>
      <c r="J304" s="61"/>
      <c r="K304" s="61"/>
      <c r="L304" s="61"/>
      <c r="M304" s="61"/>
      <c r="N304" s="61"/>
      <c r="O304" s="61"/>
      <c r="P304" s="61"/>
      <c r="Q304" s="61"/>
    </row>
    <row r="305" spans="1:17" ht="12.75">
      <c r="A305" s="61"/>
      <c r="B305" s="61"/>
      <c r="C305" s="61"/>
      <c r="D305" s="61"/>
      <c r="E305" s="61"/>
      <c r="F305" s="61"/>
      <c r="G305" s="61"/>
      <c r="H305" s="61"/>
      <c r="I305" s="61"/>
      <c r="J305" s="61"/>
      <c r="K305" s="61"/>
      <c r="L305" s="61"/>
      <c r="M305" s="61"/>
      <c r="N305" s="61"/>
      <c r="O305" s="61"/>
      <c r="P305" s="61"/>
      <c r="Q305" s="61"/>
    </row>
    <row r="306" spans="1:17" ht="12.75">
      <c r="A306" s="61"/>
      <c r="B306" s="61"/>
      <c r="C306" s="61"/>
      <c r="D306" s="61"/>
      <c r="E306" s="61"/>
      <c r="F306" s="61"/>
      <c r="G306" s="61"/>
      <c r="H306" s="61"/>
      <c r="I306" s="61"/>
      <c r="J306" s="61"/>
      <c r="K306" s="61"/>
      <c r="L306" s="61"/>
      <c r="M306" s="61"/>
      <c r="N306" s="61"/>
      <c r="O306" s="61"/>
      <c r="P306" s="61"/>
      <c r="Q306" s="61"/>
    </row>
    <row r="307" spans="1:17" ht="12.75">
      <c r="A307" s="61"/>
      <c r="B307" s="61"/>
      <c r="C307" s="61"/>
      <c r="D307" s="61"/>
      <c r="E307" s="61"/>
      <c r="F307" s="61"/>
      <c r="G307" s="61"/>
      <c r="H307" s="61"/>
      <c r="I307" s="61"/>
      <c r="J307" s="61"/>
      <c r="K307" s="61"/>
      <c r="L307" s="61"/>
      <c r="M307" s="61"/>
      <c r="N307" s="61"/>
      <c r="O307" s="61"/>
      <c r="P307" s="61"/>
      <c r="Q307" s="61"/>
    </row>
    <row r="308" spans="1:17" ht="12.75">
      <c r="A308" s="61"/>
      <c r="B308" s="61"/>
      <c r="C308" s="61"/>
      <c r="D308" s="61"/>
      <c r="E308" s="61"/>
      <c r="F308" s="61"/>
      <c r="G308" s="61"/>
      <c r="H308" s="61"/>
      <c r="I308" s="61"/>
      <c r="J308" s="61"/>
      <c r="K308" s="61"/>
      <c r="L308" s="61"/>
      <c r="M308" s="61"/>
      <c r="N308" s="61"/>
      <c r="O308" s="61"/>
      <c r="P308" s="61"/>
      <c r="Q308" s="61"/>
    </row>
    <row r="309" spans="1:17" ht="12.75">
      <c r="A309" s="61"/>
      <c r="B309" s="61"/>
      <c r="C309" s="61"/>
      <c r="D309" s="61"/>
      <c r="E309" s="61"/>
      <c r="F309" s="61"/>
      <c r="G309" s="61"/>
      <c r="H309" s="61"/>
      <c r="I309" s="61"/>
      <c r="J309" s="61"/>
      <c r="K309" s="61"/>
      <c r="L309" s="61"/>
      <c r="M309" s="61"/>
      <c r="N309" s="61"/>
      <c r="O309" s="61"/>
      <c r="P309" s="61"/>
      <c r="Q309" s="61"/>
    </row>
    <row r="310" spans="1:17" ht="12.75">
      <c r="A310" s="61"/>
      <c r="B310" s="61"/>
      <c r="C310" s="61"/>
      <c r="D310" s="61"/>
      <c r="E310" s="61"/>
      <c r="F310" s="61"/>
      <c r="G310" s="61"/>
      <c r="H310" s="61"/>
      <c r="I310" s="61"/>
      <c r="J310" s="61"/>
      <c r="K310" s="61"/>
      <c r="L310" s="61"/>
      <c r="M310" s="61"/>
      <c r="N310" s="61"/>
      <c r="O310" s="61"/>
      <c r="P310" s="61"/>
      <c r="Q310" s="61"/>
    </row>
    <row r="311" spans="1:17" ht="12.75">
      <c r="A311" s="61"/>
      <c r="B311" s="61"/>
      <c r="C311" s="61"/>
      <c r="D311" s="61"/>
      <c r="E311" s="61"/>
      <c r="F311" s="61"/>
      <c r="G311" s="61"/>
      <c r="H311" s="61"/>
      <c r="I311" s="61"/>
      <c r="J311" s="61"/>
      <c r="K311" s="61"/>
      <c r="L311" s="61"/>
      <c r="M311" s="61"/>
      <c r="N311" s="61"/>
      <c r="O311" s="61"/>
      <c r="P311" s="61"/>
      <c r="Q311" s="61"/>
    </row>
    <row r="312" spans="1:17" ht="12.75">
      <c r="A312" s="61"/>
      <c r="B312" s="61"/>
      <c r="C312" s="61"/>
      <c r="D312" s="61"/>
      <c r="E312" s="61"/>
      <c r="F312" s="61"/>
      <c r="G312" s="61"/>
      <c r="H312" s="61"/>
      <c r="I312" s="61"/>
      <c r="J312" s="61"/>
      <c r="K312" s="61"/>
      <c r="L312" s="61"/>
      <c r="M312" s="61"/>
      <c r="N312" s="61"/>
      <c r="O312" s="61"/>
      <c r="P312" s="61"/>
      <c r="Q312" s="61"/>
    </row>
    <row r="313" spans="1:17" ht="12.75">
      <c r="A313" s="61"/>
      <c r="B313" s="61"/>
      <c r="C313" s="61"/>
      <c r="D313" s="61"/>
      <c r="E313" s="61"/>
      <c r="F313" s="61"/>
      <c r="G313" s="61"/>
      <c r="H313" s="61"/>
      <c r="I313" s="61"/>
      <c r="J313" s="61"/>
      <c r="K313" s="61"/>
      <c r="L313" s="61"/>
      <c r="M313" s="61"/>
      <c r="N313" s="61"/>
      <c r="O313" s="61"/>
      <c r="P313" s="61"/>
      <c r="Q313" s="61"/>
    </row>
    <row r="314" spans="1:17" ht="12.75">
      <c r="A314" s="61"/>
      <c r="B314" s="61"/>
      <c r="C314" s="61"/>
      <c r="D314" s="61"/>
      <c r="E314" s="61"/>
      <c r="F314" s="61"/>
      <c r="G314" s="61"/>
      <c r="H314" s="61"/>
      <c r="I314" s="61"/>
      <c r="J314" s="61"/>
      <c r="K314" s="61"/>
      <c r="L314" s="61"/>
      <c r="M314" s="61"/>
      <c r="N314" s="61"/>
      <c r="O314" s="61"/>
      <c r="P314" s="61"/>
      <c r="Q314" s="61"/>
    </row>
    <row r="315" spans="1:17" ht="12.75">
      <c r="A315" s="61"/>
      <c r="B315" s="61"/>
      <c r="C315" s="61"/>
      <c r="D315" s="61"/>
      <c r="E315" s="61"/>
      <c r="F315" s="61"/>
      <c r="G315" s="61"/>
      <c r="H315" s="61"/>
      <c r="I315" s="61"/>
      <c r="J315" s="61"/>
      <c r="K315" s="61"/>
      <c r="L315" s="61"/>
      <c r="M315" s="61"/>
      <c r="N315" s="61"/>
      <c r="O315" s="61"/>
      <c r="P315" s="61"/>
      <c r="Q315" s="61"/>
    </row>
    <row r="316" spans="1:17" ht="12.75">
      <c r="A316" s="61"/>
      <c r="B316" s="61"/>
      <c r="C316" s="61"/>
      <c r="D316" s="61"/>
      <c r="E316" s="61"/>
      <c r="F316" s="61"/>
      <c r="G316" s="61"/>
      <c r="H316" s="61"/>
      <c r="I316" s="61"/>
      <c r="J316" s="61"/>
      <c r="K316" s="61"/>
      <c r="L316" s="61"/>
      <c r="M316" s="61"/>
      <c r="N316" s="61"/>
      <c r="O316" s="61"/>
      <c r="P316" s="61"/>
      <c r="Q316" s="61"/>
    </row>
    <row r="317" spans="1:17" ht="12.75">
      <c r="A317" s="61"/>
      <c r="B317" s="61"/>
      <c r="C317" s="61"/>
      <c r="D317" s="61"/>
      <c r="E317" s="61"/>
      <c r="F317" s="61"/>
      <c r="G317" s="61"/>
      <c r="H317" s="61"/>
      <c r="I317" s="61"/>
      <c r="J317" s="61"/>
      <c r="K317" s="61"/>
      <c r="L317" s="61"/>
      <c r="M317" s="61"/>
      <c r="N317" s="61"/>
      <c r="O317" s="61"/>
      <c r="P317" s="61"/>
      <c r="Q317" s="61"/>
    </row>
    <row r="318" spans="1:17" ht="12.75">
      <c r="A318" s="61"/>
      <c r="B318" s="61"/>
      <c r="C318" s="61"/>
      <c r="D318" s="61"/>
      <c r="E318" s="61"/>
      <c r="F318" s="61"/>
      <c r="G318" s="61"/>
      <c r="H318" s="61"/>
      <c r="I318" s="61"/>
      <c r="J318" s="61"/>
      <c r="K318" s="61"/>
      <c r="L318" s="61"/>
      <c r="M318" s="61"/>
      <c r="N318" s="61"/>
      <c r="O318" s="61"/>
      <c r="P318" s="61"/>
      <c r="Q318" s="61"/>
    </row>
    <row r="319" spans="1:17" ht="12.75">
      <c r="A319" s="61"/>
      <c r="B319" s="61"/>
      <c r="C319" s="61"/>
      <c r="D319" s="61"/>
      <c r="E319" s="61"/>
      <c r="F319" s="61"/>
      <c r="G319" s="61"/>
      <c r="H319" s="61"/>
      <c r="I319" s="61"/>
      <c r="J319" s="61"/>
      <c r="K319" s="61"/>
      <c r="L319" s="61"/>
      <c r="M319" s="61"/>
      <c r="N319" s="61"/>
      <c r="O319" s="61"/>
      <c r="P319" s="61"/>
      <c r="Q319" s="61"/>
    </row>
    <row r="320" spans="1:17" ht="12.75">
      <c r="A320" s="61"/>
      <c r="B320" s="61"/>
      <c r="C320" s="61"/>
      <c r="D320" s="61"/>
      <c r="E320" s="61"/>
      <c r="F320" s="61"/>
      <c r="G320" s="61"/>
      <c r="H320" s="61"/>
      <c r="I320" s="61"/>
      <c r="J320" s="61"/>
      <c r="K320" s="61"/>
      <c r="L320" s="61"/>
      <c r="M320" s="61"/>
      <c r="N320" s="61"/>
      <c r="O320" s="61"/>
      <c r="P320" s="61"/>
      <c r="Q320" s="61"/>
    </row>
    <row r="321" spans="1:17" ht="12.75">
      <c r="A321" s="61"/>
      <c r="B321" s="61"/>
      <c r="C321" s="61"/>
      <c r="D321" s="61"/>
      <c r="E321" s="61"/>
      <c r="F321" s="61"/>
      <c r="G321" s="61"/>
      <c r="H321" s="61"/>
      <c r="I321" s="61"/>
      <c r="J321" s="61"/>
      <c r="K321" s="61"/>
      <c r="L321" s="61"/>
      <c r="M321" s="61"/>
      <c r="N321" s="61"/>
      <c r="O321" s="61"/>
      <c r="P321" s="61"/>
      <c r="Q321" s="61"/>
    </row>
    <row r="322" spans="1:17" ht="12.75">
      <c r="A322" s="61"/>
      <c r="B322" s="61"/>
      <c r="C322" s="61"/>
      <c r="D322" s="61"/>
      <c r="E322" s="61"/>
      <c r="F322" s="61"/>
      <c r="G322" s="61"/>
      <c r="H322" s="61"/>
      <c r="I322" s="61"/>
      <c r="J322" s="61"/>
      <c r="K322" s="61"/>
      <c r="L322" s="61"/>
      <c r="M322" s="61"/>
      <c r="N322" s="61"/>
      <c r="O322" s="61"/>
      <c r="P322" s="61"/>
      <c r="Q322" s="61"/>
    </row>
    <row r="323" spans="1:17" ht="12.75">
      <c r="A323" s="61"/>
      <c r="B323" s="61"/>
      <c r="C323" s="61"/>
      <c r="D323" s="61"/>
      <c r="E323" s="61"/>
      <c r="F323" s="61"/>
      <c r="G323" s="61"/>
      <c r="H323" s="61"/>
      <c r="I323" s="61"/>
      <c r="J323" s="61"/>
      <c r="K323" s="61"/>
      <c r="L323" s="61"/>
      <c r="M323" s="61"/>
      <c r="N323" s="61"/>
      <c r="O323" s="61"/>
      <c r="P323" s="61"/>
      <c r="Q323" s="61"/>
    </row>
    <row r="324" spans="1:17" ht="12.75">
      <c r="A324" s="61"/>
      <c r="B324" s="61"/>
      <c r="C324" s="61"/>
      <c r="D324" s="61"/>
      <c r="E324" s="61"/>
      <c r="F324" s="61"/>
      <c r="G324" s="61"/>
      <c r="H324" s="61"/>
      <c r="I324" s="61"/>
      <c r="J324" s="61"/>
      <c r="K324" s="61"/>
      <c r="L324" s="61"/>
      <c r="M324" s="61"/>
      <c r="N324" s="61"/>
      <c r="O324" s="61"/>
      <c r="P324" s="61"/>
      <c r="Q324" s="61"/>
    </row>
    <row r="325" spans="1:17" ht="12.75">
      <c r="A325" s="61"/>
      <c r="B325" s="61"/>
      <c r="C325" s="61"/>
      <c r="D325" s="61"/>
      <c r="E325" s="61"/>
      <c r="F325" s="61"/>
      <c r="G325" s="61"/>
      <c r="H325" s="61"/>
      <c r="I325" s="61"/>
      <c r="J325" s="61"/>
      <c r="K325" s="61"/>
      <c r="L325" s="61"/>
      <c r="M325" s="61"/>
      <c r="N325" s="61"/>
      <c r="O325" s="61"/>
      <c r="P325" s="61"/>
      <c r="Q325" s="61"/>
    </row>
    <row r="326" spans="1:17" ht="12.75">
      <c r="A326" s="61"/>
      <c r="B326" s="61"/>
      <c r="C326" s="61"/>
      <c r="D326" s="61"/>
      <c r="E326" s="61"/>
      <c r="F326" s="61"/>
      <c r="G326" s="61"/>
      <c r="H326" s="61"/>
      <c r="I326" s="61"/>
      <c r="J326" s="61"/>
      <c r="K326" s="61"/>
      <c r="L326" s="61"/>
      <c r="M326" s="61"/>
      <c r="N326" s="61"/>
      <c r="O326" s="61"/>
      <c r="P326" s="61"/>
      <c r="Q326" s="61"/>
    </row>
    <row r="327" spans="1:17" ht="12.75">
      <c r="A327" s="61"/>
      <c r="B327" s="61"/>
      <c r="C327" s="61"/>
      <c r="D327" s="61"/>
      <c r="E327" s="61"/>
      <c r="F327" s="61"/>
      <c r="G327" s="61"/>
      <c r="H327" s="61"/>
      <c r="I327" s="61"/>
      <c r="J327" s="61"/>
      <c r="K327" s="61"/>
      <c r="L327" s="61"/>
      <c r="M327" s="61"/>
      <c r="N327" s="61"/>
      <c r="O327" s="61"/>
      <c r="P327" s="61"/>
      <c r="Q327" s="61"/>
    </row>
    <row r="328" spans="1:17" ht="12.75">
      <c r="A328" s="61"/>
      <c r="B328" s="61"/>
      <c r="C328" s="61"/>
      <c r="D328" s="61"/>
      <c r="E328" s="61"/>
      <c r="F328" s="61"/>
      <c r="G328" s="61"/>
      <c r="H328" s="61"/>
      <c r="I328" s="61"/>
      <c r="J328" s="61"/>
      <c r="K328" s="61"/>
      <c r="L328" s="61"/>
      <c r="M328" s="61"/>
      <c r="N328" s="61"/>
      <c r="O328" s="61"/>
      <c r="P328" s="61"/>
      <c r="Q328" s="61"/>
    </row>
    <row r="329" spans="1:17" ht="12.75">
      <c r="A329" s="61"/>
      <c r="B329" s="61"/>
      <c r="C329" s="61"/>
      <c r="D329" s="61"/>
      <c r="E329" s="61"/>
      <c r="F329" s="61"/>
      <c r="G329" s="61"/>
      <c r="H329" s="61"/>
      <c r="I329" s="61"/>
      <c r="J329" s="61"/>
      <c r="K329" s="61"/>
      <c r="L329" s="61"/>
      <c r="M329" s="61"/>
      <c r="N329" s="61"/>
      <c r="O329" s="61"/>
      <c r="P329" s="61"/>
      <c r="Q329" s="61"/>
    </row>
    <row r="330" spans="1:17" ht="12.75">
      <c r="A330" s="61"/>
      <c r="B330" s="61"/>
      <c r="C330" s="61"/>
      <c r="D330" s="61"/>
      <c r="E330" s="61"/>
      <c r="F330" s="61"/>
      <c r="G330" s="61"/>
      <c r="H330" s="61"/>
      <c r="I330" s="61"/>
      <c r="J330" s="61"/>
      <c r="K330" s="61"/>
      <c r="L330" s="61"/>
      <c r="M330" s="61"/>
      <c r="N330" s="61"/>
      <c r="O330" s="61"/>
      <c r="P330" s="61"/>
      <c r="Q330" s="61"/>
    </row>
    <row r="331" spans="1:17" ht="12.75">
      <c r="A331" s="61"/>
      <c r="B331" s="61"/>
      <c r="C331" s="61"/>
      <c r="D331" s="61"/>
      <c r="E331" s="61"/>
      <c r="F331" s="61"/>
      <c r="G331" s="61"/>
      <c r="H331" s="61"/>
      <c r="I331" s="61"/>
      <c r="J331" s="61"/>
      <c r="K331" s="61"/>
      <c r="L331" s="61"/>
      <c r="M331" s="61"/>
      <c r="N331" s="61"/>
      <c r="O331" s="61"/>
      <c r="P331" s="61"/>
      <c r="Q331" s="61"/>
    </row>
    <row r="332" spans="1:17" ht="12.75">
      <c r="A332" s="61"/>
      <c r="B332" s="61"/>
      <c r="C332" s="61"/>
      <c r="D332" s="61"/>
      <c r="E332" s="61"/>
      <c r="F332" s="61"/>
      <c r="G332" s="61"/>
      <c r="H332" s="61"/>
      <c r="I332" s="61"/>
      <c r="J332" s="61"/>
      <c r="K332" s="61"/>
      <c r="L332" s="61"/>
      <c r="M332" s="61"/>
      <c r="N332" s="61"/>
      <c r="O332" s="61"/>
      <c r="P332" s="61"/>
      <c r="Q332" s="61"/>
    </row>
    <row r="333" spans="1:17" ht="12.75">
      <c r="A333" s="61"/>
      <c r="B333" s="61"/>
      <c r="C333" s="61"/>
      <c r="D333" s="61"/>
      <c r="E333" s="61"/>
      <c r="F333" s="61"/>
      <c r="G333" s="61"/>
      <c r="H333" s="61"/>
      <c r="I333" s="61"/>
      <c r="J333" s="61"/>
      <c r="K333" s="61"/>
      <c r="L333" s="61"/>
      <c r="M333" s="61"/>
      <c r="N333" s="61"/>
      <c r="O333" s="61"/>
      <c r="P333" s="61"/>
      <c r="Q333" s="61"/>
    </row>
    <row r="334" spans="1:17" ht="12.75">
      <c r="A334" s="61"/>
      <c r="B334" s="61"/>
      <c r="C334" s="61"/>
      <c r="D334" s="61"/>
      <c r="E334" s="61"/>
      <c r="F334" s="61"/>
      <c r="G334" s="61"/>
      <c r="H334" s="61"/>
      <c r="I334" s="61"/>
      <c r="J334" s="61"/>
      <c r="K334" s="61"/>
      <c r="L334" s="61"/>
      <c r="M334" s="61"/>
      <c r="N334" s="61"/>
      <c r="O334" s="61"/>
      <c r="P334" s="61"/>
      <c r="Q334" s="61"/>
    </row>
    <row r="335" spans="1:17" ht="12.75">
      <c r="A335" s="61"/>
      <c r="B335" s="61"/>
      <c r="C335" s="61"/>
      <c r="D335" s="61"/>
      <c r="E335" s="61"/>
      <c r="F335" s="61"/>
      <c r="G335" s="61"/>
      <c r="H335" s="61"/>
      <c r="I335" s="61"/>
      <c r="J335" s="61"/>
      <c r="K335" s="61"/>
      <c r="L335" s="61"/>
      <c r="M335" s="61"/>
      <c r="N335" s="61"/>
      <c r="O335" s="61"/>
      <c r="P335" s="61"/>
      <c r="Q335" s="61"/>
    </row>
    <row r="336" spans="1:17" ht="12.75">
      <c r="A336" s="61"/>
      <c r="B336" s="61"/>
      <c r="C336" s="61"/>
      <c r="D336" s="61"/>
      <c r="E336" s="61"/>
      <c r="F336" s="61"/>
      <c r="G336" s="61"/>
      <c r="H336" s="61"/>
      <c r="I336" s="61"/>
      <c r="J336" s="61"/>
      <c r="K336" s="61"/>
      <c r="L336" s="61"/>
      <c r="M336" s="61"/>
      <c r="N336" s="61"/>
      <c r="O336" s="61"/>
      <c r="P336" s="61"/>
      <c r="Q336" s="61"/>
    </row>
    <row r="337" spans="1:17" ht="12.75">
      <c r="A337" s="61"/>
      <c r="B337" s="61"/>
      <c r="C337" s="61"/>
      <c r="D337" s="61"/>
      <c r="E337" s="61"/>
      <c r="F337" s="61"/>
      <c r="G337" s="61"/>
      <c r="H337" s="61"/>
      <c r="I337" s="61"/>
      <c r="J337" s="61"/>
      <c r="K337" s="61"/>
      <c r="L337" s="61"/>
      <c r="M337" s="61"/>
      <c r="N337" s="61"/>
      <c r="O337" s="61"/>
      <c r="P337" s="61"/>
      <c r="Q337" s="61"/>
    </row>
    <row r="338" spans="1:17" ht="12.75">
      <c r="A338" s="61"/>
      <c r="B338" s="61"/>
      <c r="C338" s="61"/>
      <c r="D338" s="61"/>
      <c r="E338" s="61"/>
      <c r="F338" s="61"/>
      <c r="G338" s="61"/>
      <c r="H338" s="61"/>
      <c r="I338" s="61"/>
      <c r="J338" s="61"/>
      <c r="K338" s="61"/>
      <c r="L338" s="61"/>
      <c r="M338" s="61"/>
      <c r="N338" s="61"/>
      <c r="O338" s="61"/>
      <c r="P338" s="61"/>
      <c r="Q338" s="61"/>
    </row>
    <row r="339" spans="1:17" ht="12.75">
      <c r="A339" s="61"/>
      <c r="B339" s="61"/>
      <c r="C339" s="61"/>
      <c r="D339" s="61"/>
      <c r="E339" s="61"/>
      <c r="F339" s="61"/>
      <c r="G339" s="61"/>
      <c r="H339" s="61"/>
      <c r="I339" s="61"/>
      <c r="J339" s="61"/>
      <c r="K339" s="61"/>
      <c r="L339" s="61"/>
      <c r="M339" s="61"/>
      <c r="N339" s="61"/>
      <c r="O339" s="61"/>
      <c r="P339" s="61"/>
      <c r="Q339" s="61"/>
    </row>
    <row r="340" spans="1:17" ht="12.75">
      <c r="A340" s="61"/>
      <c r="B340" s="61"/>
      <c r="C340" s="61"/>
      <c r="D340" s="61"/>
      <c r="E340" s="61"/>
      <c r="F340" s="61"/>
      <c r="G340" s="61"/>
      <c r="H340" s="61"/>
      <c r="I340" s="61"/>
      <c r="J340" s="61"/>
      <c r="K340" s="61"/>
      <c r="L340" s="61"/>
      <c r="M340" s="61"/>
      <c r="N340" s="61"/>
      <c r="O340" s="61"/>
      <c r="P340" s="61"/>
      <c r="Q340" s="61"/>
    </row>
    <row r="341" spans="1:17" ht="12.75">
      <c r="A341" s="61"/>
      <c r="B341" s="61"/>
      <c r="C341" s="61"/>
      <c r="D341" s="61"/>
      <c r="E341" s="61"/>
      <c r="F341" s="61"/>
      <c r="G341" s="61"/>
      <c r="H341" s="61"/>
      <c r="I341" s="61"/>
      <c r="J341" s="61"/>
      <c r="K341" s="61"/>
      <c r="L341" s="61"/>
      <c r="M341" s="61"/>
      <c r="N341" s="61"/>
      <c r="O341" s="61"/>
      <c r="P341" s="61"/>
      <c r="Q341" s="61"/>
    </row>
    <row r="342" spans="1:17" ht="12.75">
      <c r="A342" s="61"/>
      <c r="B342" s="61"/>
      <c r="C342" s="61"/>
      <c r="D342" s="61"/>
      <c r="E342" s="61"/>
      <c r="F342" s="61"/>
      <c r="G342" s="61"/>
      <c r="H342" s="61"/>
      <c r="I342" s="61"/>
      <c r="J342" s="61"/>
      <c r="K342" s="61"/>
      <c r="L342" s="61"/>
      <c r="M342" s="61"/>
      <c r="N342" s="61"/>
      <c r="O342" s="61"/>
      <c r="P342" s="61"/>
      <c r="Q342" s="61"/>
    </row>
    <row r="343" spans="1:17" ht="12.75">
      <c r="A343" s="61"/>
      <c r="B343" s="61"/>
      <c r="C343" s="61"/>
      <c r="D343" s="61"/>
      <c r="E343" s="61"/>
      <c r="F343" s="61"/>
      <c r="G343" s="61"/>
      <c r="H343" s="61"/>
      <c r="I343" s="61"/>
      <c r="J343" s="61"/>
      <c r="K343" s="61"/>
      <c r="L343" s="61"/>
      <c r="M343" s="61"/>
      <c r="N343" s="61"/>
      <c r="O343" s="61"/>
      <c r="P343" s="61"/>
      <c r="Q343" s="61"/>
    </row>
    <row r="344" spans="1:17" ht="12.75">
      <c r="A344" s="61"/>
      <c r="B344" s="61"/>
      <c r="C344" s="61"/>
      <c r="D344" s="61"/>
      <c r="E344" s="61"/>
      <c r="F344" s="61"/>
      <c r="G344" s="61"/>
      <c r="H344" s="61"/>
      <c r="I344" s="61"/>
      <c r="J344" s="61"/>
      <c r="K344" s="61"/>
      <c r="L344" s="61"/>
      <c r="M344" s="61"/>
      <c r="N344" s="61"/>
      <c r="O344" s="61"/>
      <c r="P344" s="61"/>
      <c r="Q344" s="61"/>
    </row>
    <row r="345" spans="1:17" ht="12.75">
      <c r="A345" s="61"/>
      <c r="B345" s="61"/>
      <c r="C345" s="61"/>
      <c r="D345" s="61"/>
      <c r="E345" s="61"/>
      <c r="F345" s="61"/>
      <c r="G345" s="61"/>
      <c r="H345" s="61"/>
      <c r="I345" s="61"/>
      <c r="J345" s="61"/>
      <c r="K345" s="61"/>
      <c r="L345" s="61"/>
      <c r="M345" s="61"/>
      <c r="N345" s="61"/>
      <c r="O345" s="61"/>
      <c r="P345" s="61"/>
      <c r="Q345" s="61"/>
    </row>
    <row r="346" spans="1:17" ht="12.75">
      <c r="A346" s="61"/>
      <c r="B346" s="61"/>
      <c r="C346" s="61"/>
      <c r="D346" s="61"/>
      <c r="E346" s="61"/>
      <c r="F346" s="61"/>
      <c r="G346" s="61"/>
      <c r="H346" s="61"/>
      <c r="I346" s="61"/>
      <c r="J346" s="61"/>
      <c r="K346" s="61"/>
      <c r="L346" s="61"/>
      <c r="M346" s="61"/>
      <c r="N346" s="61"/>
      <c r="O346" s="61"/>
      <c r="P346" s="61"/>
      <c r="Q346" s="61"/>
    </row>
    <row r="347" spans="1:17" ht="12.75">
      <c r="A347" s="61"/>
      <c r="B347" s="61"/>
      <c r="C347" s="61"/>
      <c r="D347" s="61"/>
      <c r="E347" s="61"/>
      <c r="F347" s="61"/>
      <c r="G347" s="61"/>
      <c r="H347" s="61"/>
      <c r="I347" s="61"/>
      <c r="J347" s="61"/>
      <c r="K347" s="61"/>
      <c r="L347" s="61"/>
      <c r="M347" s="61"/>
      <c r="N347" s="61"/>
      <c r="O347" s="61"/>
      <c r="P347" s="61"/>
      <c r="Q347" s="61"/>
    </row>
    <row r="348" spans="1:17" ht="12.75">
      <c r="A348" s="61"/>
      <c r="B348" s="61"/>
      <c r="C348" s="61"/>
      <c r="D348" s="61"/>
      <c r="E348" s="61"/>
      <c r="F348" s="61"/>
      <c r="G348" s="61"/>
      <c r="H348" s="61"/>
      <c r="I348" s="61"/>
      <c r="J348" s="61"/>
      <c r="K348" s="61"/>
      <c r="L348" s="61"/>
      <c r="M348" s="61"/>
      <c r="N348" s="61"/>
      <c r="O348" s="61"/>
      <c r="P348" s="61"/>
      <c r="Q348" s="61"/>
    </row>
    <row r="349" spans="1:17" ht="12.75">
      <c r="A349" s="61"/>
      <c r="B349" s="61"/>
      <c r="C349" s="61"/>
      <c r="D349" s="61"/>
      <c r="E349" s="61"/>
      <c r="F349" s="61"/>
      <c r="G349" s="61"/>
      <c r="H349" s="61"/>
      <c r="I349" s="61"/>
      <c r="J349" s="61"/>
      <c r="K349" s="61"/>
      <c r="L349" s="61"/>
      <c r="M349" s="61"/>
      <c r="N349" s="61"/>
      <c r="O349" s="61"/>
      <c r="P349" s="61"/>
      <c r="Q349" s="61"/>
    </row>
    <row r="350" spans="1:17" ht="12.75">
      <c r="A350" s="61"/>
      <c r="B350" s="61"/>
      <c r="C350" s="61"/>
      <c r="D350" s="61"/>
      <c r="E350" s="61"/>
      <c r="F350" s="61"/>
      <c r="G350" s="61"/>
      <c r="H350" s="61"/>
      <c r="I350" s="61"/>
      <c r="J350" s="61"/>
      <c r="K350" s="61"/>
      <c r="L350" s="61"/>
      <c r="M350" s="61"/>
      <c r="N350" s="61"/>
      <c r="O350" s="61"/>
      <c r="P350" s="61"/>
      <c r="Q350" s="61"/>
    </row>
    <row r="351" spans="1:17" ht="12.75">
      <c r="A351" s="61"/>
      <c r="B351" s="61"/>
      <c r="C351" s="61"/>
      <c r="D351" s="61"/>
      <c r="E351" s="61"/>
      <c r="F351" s="61"/>
      <c r="G351" s="61"/>
      <c r="H351" s="61"/>
      <c r="I351" s="61"/>
      <c r="J351" s="61"/>
      <c r="K351" s="61"/>
      <c r="L351" s="61"/>
      <c r="M351" s="61"/>
      <c r="N351" s="61"/>
      <c r="O351" s="61"/>
      <c r="P351" s="61"/>
      <c r="Q351" s="61"/>
    </row>
    <row r="352" spans="1:17" ht="12.75">
      <c r="A352" s="61"/>
      <c r="B352" s="61"/>
      <c r="C352" s="61"/>
      <c r="D352" s="61"/>
      <c r="E352" s="61"/>
      <c r="F352" s="61"/>
      <c r="G352" s="61"/>
      <c r="H352" s="61"/>
      <c r="I352" s="61"/>
      <c r="J352" s="61"/>
      <c r="K352" s="61"/>
      <c r="L352" s="61"/>
      <c r="M352" s="61"/>
      <c r="N352" s="61"/>
      <c r="O352" s="61"/>
      <c r="P352" s="61"/>
      <c r="Q352" s="61"/>
    </row>
    <row r="353" spans="1:17" ht="12.75">
      <c r="A353" s="61"/>
      <c r="B353" s="61"/>
      <c r="C353" s="61"/>
      <c r="D353" s="61"/>
      <c r="E353" s="61"/>
      <c r="F353" s="61"/>
      <c r="G353" s="61"/>
      <c r="H353" s="61"/>
      <c r="I353" s="61"/>
      <c r="J353" s="61"/>
      <c r="K353" s="61"/>
      <c r="L353" s="61"/>
      <c r="M353" s="61"/>
      <c r="N353" s="61"/>
      <c r="O353" s="61"/>
      <c r="P353" s="61"/>
      <c r="Q353" s="61"/>
    </row>
    <row r="354" spans="1:17" ht="12.75">
      <c r="A354" s="61"/>
      <c r="B354" s="61"/>
      <c r="C354" s="61"/>
      <c r="D354" s="61"/>
      <c r="E354" s="61"/>
      <c r="F354" s="61"/>
      <c r="G354" s="61"/>
      <c r="H354" s="61"/>
      <c r="I354" s="61"/>
      <c r="J354" s="61"/>
      <c r="K354" s="61"/>
      <c r="L354" s="61"/>
      <c r="M354" s="61"/>
      <c r="N354" s="61"/>
      <c r="O354" s="61"/>
      <c r="P354" s="61"/>
      <c r="Q354" s="61"/>
    </row>
    <row r="355" spans="1:17" ht="12.75">
      <c r="A355" s="61"/>
      <c r="B355" s="61"/>
      <c r="C355" s="61"/>
      <c r="D355" s="61"/>
      <c r="E355" s="61"/>
      <c r="F355" s="61"/>
      <c r="G355" s="61"/>
      <c r="H355" s="61"/>
      <c r="I355" s="61"/>
      <c r="J355" s="61"/>
      <c r="K355" s="61"/>
      <c r="L355" s="61"/>
      <c r="M355" s="61"/>
      <c r="N355" s="61"/>
      <c r="O355" s="61"/>
      <c r="P355" s="61"/>
      <c r="Q355" s="61"/>
    </row>
    <row r="356" spans="1:17" ht="12.75">
      <c r="A356" s="61"/>
      <c r="B356" s="61"/>
      <c r="C356" s="61"/>
      <c r="D356" s="61"/>
      <c r="E356" s="61"/>
      <c r="F356" s="61"/>
      <c r="G356" s="61"/>
      <c r="H356" s="61"/>
      <c r="I356" s="61"/>
      <c r="J356" s="61"/>
      <c r="K356" s="61"/>
      <c r="L356" s="61"/>
      <c r="M356" s="61"/>
      <c r="N356" s="61"/>
      <c r="O356" s="61"/>
      <c r="P356" s="61"/>
      <c r="Q356" s="61"/>
    </row>
    <row r="357" spans="1:17" ht="12.75">
      <c r="A357" s="61"/>
      <c r="B357" s="61"/>
      <c r="C357" s="61"/>
      <c r="D357" s="61"/>
      <c r="E357" s="61"/>
      <c r="F357" s="61"/>
      <c r="G357" s="61"/>
      <c r="H357" s="61"/>
      <c r="I357" s="61"/>
      <c r="J357" s="61"/>
      <c r="K357" s="61"/>
      <c r="L357" s="61"/>
      <c r="M357" s="61"/>
      <c r="N357" s="61"/>
      <c r="O357" s="61"/>
      <c r="P357" s="61"/>
      <c r="Q357" s="61"/>
    </row>
    <row r="358" spans="1:17" ht="12.75">
      <c r="A358" s="61"/>
      <c r="B358" s="61"/>
      <c r="C358" s="61"/>
      <c r="D358" s="61"/>
      <c r="E358" s="61"/>
      <c r="F358" s="61"/>
      <c r="G358" s="61"/>
      <c r="H358" s="61"/>
      <c r="I358" s="61"/>
      <c r="J358" s="61"/>
      <c r="K358" s="61"/>
      <c r="L358" s="61"/>
      <c r="M358" s="61"/>
      <c r="N358" s="61"/>
      <c r="O358" s="61"/>
      <c r="P358" s="61"/>
      <c r="Q358" s="61"/>
    </row>
    <row r="359" spans="1:17" ht="12.75">
      <c r="A359" s="61"/>
      <c r="B359" s="61"/>
      <c r="C359" s="61"/>
      <c r="D359" s="61"/>
      <c r="E359" s="61"/>
      <c r="F359" s="61"/>
      <c r="G359" s="61"/>
      <c r="H359" s="61"/>
      <c r="I359" s="61"/>
      <c r="J359" s="61"/>
      <c r="K359" s="61"/>
      <c r="L359" s="61"/>
      <c r="M359" s="61"/>
      <c r="N359" s="61"/>
      <c r="O359" s="61"/>
      <c r="P359" s="61"/>
      <c r="Q359" s="61"/>
    </row>
    <row r="360" spans="1:17" ht="12.75">
      <c r="A360" s="61"/>
      <c r="B360" s="61"/>
      <c r="C360" s="61"/>
      <c r="D360" s="61"/>
      <c r="E360" s="61"/>
      <c r="F360" s="61"/>
      <c r="G360" s="61"/>
      <c r="H360" s="61"/>
      <c r="I360" s="61"/>
      <c r="J360" s="61"/>
      <c r="K360" s="61"/>
      <c r="L360" s="61"/>
      <c r="M360" s="61"/>
      <c r="N360" s="61"/>
      <c r="O360" s="61"/>
      <c r="P360" s="61"/>
      <c r="Q360" s="61"/>
    </row>
    <row r="361" spans="1:17" ht="12.75">
      <c r="A361" s="61"/>
      <c r="B361" s="61"/>
      <c r="C361" s="61"/>
      <c r="D361" s="61"/>
      <c r="E361" s="61"/>
      <c r="F361" s="61"/>
      <c r="G361" s="61"/>
      <c r="H361" s="61"/>
      <c r="I361" s="61"/>
      <c r="J361" s="61"/>
      <c r="K361" s="61"/>
      <c r="L361" s="61"/>
      <c r="M361" s="61"/>
      <c r="N361" s="61"/>
      <c r="O361" s="61"/>
      <c r="P361" s="61"/>
      <c r="Q361" s="61"/>
    </row>
    <row r="362" spans="1:17" ht="12.75">
      <c r="A362" s="61"/>
      <c r="B362" s="61"/>
      <c r="C362" s="61"/>
      <c r="D362" s="61"/>
      <c r="E362" s="61"/>
      <c r="F362" s="61"/>
      <c r="G362" s="61"/>
      <c r="H362" s="61"/>
      <c r="I362" s="61"/>
      <c r="J362" s="61"/>
      <c r="K362" s="61"/>
      <c r="L362" s="61"/>
      <c r="M362" s="61"/>
      <c r="N362" s="61"/>
      <c r="O362" s="61"/>
      <c r="P362" s="61"/>
      <c r="Q362" s="61"/>
    </row>
    <row r="363" spans="1:17" ht="12.75">
      <c r="A363" s="61"/>
      <c r="B363" s="61"/>
      <c r="C363" s="61"/>
      <c r="D363" s="61"/>
      <c r="E363" s="61"/>
      <c r="F363" s="61"/>
      <c r="G363" s="61"/>
      <c r="H363" s="61"/>
      <c r="I363" s="61"/>
      <c r="J363" s="61"/>
      <c r="K363" s="61"/>
      <c r="L363" s="61"/>
      <c r="M363" s="61"/>
      <c r="N363" s="61"/>
      <c r="O363" s="61"/>
      <c r="P363" s="61"/>
      <c r="Q363" s="61"/>
    </row>
    <row r="364" spans="1:17" ht="12.75">
      <c r="A364" s="61"/>
      <c r="B364" s="61"/>
      <c r="C364" s="61"/>
      <c r="D364" s="61"/>
      <c r="E364" s="61"/>
      <c r="F364" s="61"/>
      <c r="G364" s="61"/>
      <c r="H364" s="61"/>
      <c r="I364" s="61"/>
      <c r="J364" s="61"/>
      <c r="K364" s="61"/>
      <c r="L364" s="61"/>
      <c r="M364" s="61"/>
      <c r="N364" s="61"/>
      <c r="O364" s="61"/>
      <c r="P364" s="61"/>
      <c r="Q364" s="61"/>
    </row>
    <row r="365" spans="1:17" ht="12.75">
      <c r="A365" s="61"/>
      <c r="B365" s="61"/>
      <c r="C365" s="61"/>
      <c r="D365" s="61"/>
      <c r="E365" s="61"/>
      <c r="F365" s="61"/>
      <c r="G365" s="61"/>
      <c r="H365" s="61"/>
      <c r="I365" s="61"/>
      <c r="J365" s="61"/>
      <c r="K365" s="61"/>
      <c r="L365" s="61"/>
      <c r="M365" s="61"/>
      <c r="N365" s="61"/>
      <c r="O365" s="61"/>
      <c r="P365" s="61"/>
      <c r="Q365" s="61"/>
    </row>
    <row r="366" spans="1:17" ht="12.75">
      <c r="A366" s="61"/>
      <c r="B366" s="61"/>
      <c r="C366" s="61"/>
      <c r="D366" s="61"/>
      <c r="E366" s="61"/>
      <c r="F366" s="61"/>
      <c r="G366" s="61"/>
      <c r="H366" s="61"/>
      <c r="I366" s="61"/>
      <c r="J366" s="61"/>
      <c r="K366" s="61"/>
      <c r="L366" s="61"/>
      <c r="M366" s="61"/>
      <c r="N366" s="61"/>
      <c r="O366" s="61"/>
      <c r="P366" s="61"/>
      <c r="Q366" s="61"/>
    </row>
    <row r="367" spans="1:17" ht="12.75">
      <c r="A367" s="61"/>
      <c r="B367" s="61"/>
      <c r="C367" s="61"/>
      <c r="D367" s="61"/>
      <c r="E367" s="61"/>
      <c r="F367" s="61"/>
      <c r="G367" s="61"/>
      <c r="H367" s="61"/>
      <c r="I367" s="61"/>
      <c r="J367" s="61"/>
      <c r="K367" s="61"/>
      <c r="L367" s="61"/>
      <c r="M367" s="61"/>
      <c r="N367" s="61"/>
      <c r="O367" s="61"/>
      <c r="P367" s="61"/>
      <c r="Q367" s="61"/>
    </row>
    <row r="368" spans="1:17" ht="12.75">
      <c r="A368" s="61"/>
      <c r="B368" s="61"/>
      <c r="C368" s="61"/>
      <c r="D368" s="61"/>
      <c r="E368" s="61"/>
      <c r="F368" s="61"/>
      <c r="G368" s="61"/>
      <c r="H368" s="61"/>
      <c r="I368" s="61"/>
      <c r="J368" s="61"/>
      <c r="K368" s="61"/>
      <c r="L368" s="61"/>
      <c r="M368" s="61"/>
      <c r="N368" s="61"/>
      <c r="O368" s="61"/>
      <c r="P368" s="61"/>
      <c r="Q368" s="61"/>
    </row>
    <row r="369" spans="1:17" ht="12.75">
      <c r="A369" s="61"/>
      <c r="B369" s="61"/>
      <c r="C369" s="61"/>
      <c r="D369" s="61"/>
      <c r="E369" s="61"/>
      <c r="F369" s="61"/>
      <c r="G369" s="61"/>
      <c r="H369" s="61"/>
      <c r="I369" s="61"/>
      <c r="J369" s="61"/>
      <c r="K369" s="61"/>
      <c r="L369" s="61"/>
      <c r="M369" s="61"/>
      <c r="N369" s="61"/>
      <c r="O369" s="61"/>
      <c r="P369" s="61"/>
      <c r="Q369" s="61"/>
    </row>
    <row r="370" spans="1:17" ht="12.75">
      <c r="A370" s="61"/>
      <c r="B370" s="61"/>
      <c r="C370" s="61"/>
      <c r="D370" s="61"/>
      <c r="E370" s="61"/>
      <c r="F370" s="61"/>
      <c r="G370" s="61"/>
      <c r="H370" s="61"/>
      <c r="I370" s="61"/>
      <c r="J370" s="61"/>
      <c r="K370" s="61"/>
      <c r="L370" s="61"/>
      <c r="M370" s="61"/>
      <c r="N370" s="61"/>
      <c r="O370" s="61"/>
      <c r="P370" s="61"/>
      <c r="Q370" s="61"/>
    </row>
    <row r="371" spans="1:17" ht="12.75">
      <c r="A371" s="61"/>
      <c r="B371" s="61"/>
      <c r="C371" s="61"/>
      <c r="D371" s="61"/>
      <c r="E371" s="61"/>
      <c r="F371" s="61"/>
      <c r="G371" s="61"/>
      <c r="H371" s="61"/>
      <c r="I371" s="61"/>
      <c r="J371" s="61"/>
      <c r="K371" s="61"/>
      <c r="L371" s="61"/>
      <c r="M371" s="61"/>
      <c r="N371" s="61"/>
      <c r="O371" s="61"/>
      <c r="P371" s="61"/>
      <c r="Q371" s="61"/>
    </row>
    <row r="372" spans="1:17" ht="12.75">
      <c r="A372" s="61"/>
      <c r="B372" s="61"/>
      <c r="C372" s="61"/>
      <c r="D372" s="61"/>
      <c r="E372" s="61"/>
      <c r="F372" s="61"/>
      <c r="G372" s="61"/>
      <c r="H372" s="61"/>
      <c r="I372" s="61"/>
      <c r="J372" s="61"/>
      <c r="K372" s="61"/>
      <c r="L372" s="61"/>
      <c r="M372" s="61"/>
      <c r="N372" s="61"/>
      <c r="O372" s="61"/>
      <c r="P372" s="61"/>
      <c r="Q372" s="61"/>
    </row>
    <row r="373" spans="1:17" ht="12.75">
      <c r="A373" s="61"/>
      <c r="B373" s="61"/>
      <c r="C373" s="61"/>
      <c r="D373" s="61"/>
      <c r="E373" s="61"/>
      <c r="F373" s="61"/>
      <c r="G373" s="61"/>
      <c r="H373" s="61"/>
      <c r="I373" s="61"/>
      <c r="J373" s="61"/>
      <c r="K373" s="61"/>
      <c r="L373" s="61"/>
      <c r="M373" s="61"/>
      <c r="N373" s="61"/>
      <c r="O373" s="61"/>
      <c r="P373" s="61"/>
      <c r="Q373" s="61"/>
    </row>
    <row r="374" spans="1:17" ht="12.75">
      <c r="A374" s="61"/>
      <c r="B374" s="61"/>
      <c r="C374" s="61"/>
      <c r="D374" s="61"/>
      <c r="E374" s="61"/>
      <c r="F374" s="61"/>
      <c r="G374" s="61"/>
      <c r="H374" s="61"/>
      <c r="I374" s="61"/>
      <c r="J374" s="61"/>
      <c r="K374" s="61"/>
      <c r="L374" s="61"/>
      <c r="M374" s="61"/>
      <c r="N374" s="61"/>
      <c r="O374" s="61"/>
      <c r="P374" s="61"/>
      <c r="Q374" s="61"/>
    </row>
    <row r="375" spans="1:17" ht="12.75">
      <c r="A375" s="61"/>
      <c r="B375" s="61"/>
      <c r="C375" s="61"/>
      <c r="D375" s="61"/>
      <c r="E375" s="61"/>
      <c r="F375" s="61"/>
      <c r="G375" s="61"/>
      <c r="H375" s="61"/>
      <c r="I375" s="61"/>
      <c r="J375" s="61"/>
      <c r="K375" s="61"/>
      <c r="L375" s="61"/>
      <c r="M375" s="61"/>
      <c r="N375" s="61"/>
      <c r="O375" s="61"/>
      <c r="P375" s="61"/>
      <c r="Q375" s="61"/>
    </row>
    <row r="376" spans="1:17" ht="12.75">
      <c r="A376" s="61"/>
      <c r="B376" s="61"/>
      <c r="C376" s="61"/>
      <c r="D376" s="61"/>
      <c r="E376" s="61"/>
      <c r="F376" s="61"/>
      <c r="G376" s="61"/>
      <c r="H376" s="61"/>
      <c r="I376" s="61"/>
      <c r="J376" s="61"/>
      <c r="K376" s="61"/>
      <c r="L376" s="61"/>
      <c r="M376" s="61"/>
      <c r="N376" s="61"/>
      <c r="O376" s="61"/>
      <c r="P376" s="61"/>
      <c r="Q376" s="61"/>
    </row>
    <row r="377" spans="1:17" ht="12.75">
      <c r="A377" s="61"/>
      <c r="B377" s="61"/>
      <c r="C377" s="61"/>
      <c r="D377" s="61"/>
      <c r="E377" s="61"/>
      <c r="F377" s="61"/>
      <c r="G377" s="61"/>
      <c r="H377" s="61"/>
      <c r="I377" s="61"/>
      <c r="J377" s="61"/>
      <c r="K377" s="61"/>
      <c r="L377" s="61"/>
      <c r="M377" s="61"/>
      <c r="N377" s="61"/>
      <c r="O377" s="61"/>
      <c r="P377" s="61"/>
      <c r="Q377" s="61"/>
    </row>
    <row r="378" spans="1:17" ht="12.75">
      <c r="A378" s="61"/>
      <c r="B378" s="61"/>
      <c r="C378" s="61"/>
      <c r="D378" s="61"/>
      <c r="E378" s="61"/>
      <c r="F378" s="61"/>
      <c r="G378" s="61"/>
      <c r="H378" s="61"/>
      <c r="I378" s="61"/>
      <c r="J378" s="61"/>
      <c r="K378" s="61"/>
      <c r="L378" s="61"/>
      <c r="M378" s="61"/>
      <c r="N378" s="61"/>
      <c r="O378" s="61"/>
      <c r="P378" s="61"/>
      <c r="Q378" s="61"/>
    </row>
    <row r="379" spans="1:17" ht="12.75">
      <c r="A379" s="61"/>
      <c r="B379" s="61"/>
      <c r="C379" s="61"/>
      <c r="D379" s="61"/>
      <c r="E379" s="61"/>
      <c r="F379" s="61"/>
      <c r="G379" s="61"/>
      <c r="H379" s="61"/>
      <c r="I379" s="61"/>
      <c r="J379" s="61"/>
      <c r="K379" s="61"/>
      <c r="L379" s="61"/>
      <c r="M379" s="61"/>
      <c r="N379" s="61"/>
      <c r="O379" s="61"/>
      <c r="P379" s="61"/>
      <c r="Q379" s="61"/>
    </row>
    <row r="380" spans="1:17" ht="12.75">
      <c r="A380" s="61"/>
      <c r="B380" s="61"/>
      <c r="C380" s="61"/>
      <c r="D380" s="61"/>
      <c r="E380" s="61"/>
      <c r="F380" s="61"/>
      <c r="G380" s="61"/>
      <c r="H380" s="61"/>
      <c r="I380" s="61"/>
      <c r="J380" s="61"/>
      <c r="K380" s="61"/>
      <c r="L380" s="61"/>
      <c r="M380" s="61"/>
      <c r="N380" s="61"/>
      <c r="O380" s="61"/>
      <c r="P380" s="61"/>
      <c r="Q380" s="61"/>
    </row>
    <row r="381" spans="1:17" ht="12.75">
      <c r="A381" s="61"/>
      <c r="B381" s="61"/>
      <c r="C381" s="61"/>
      <c r="D381" s="61"/>
      <c r="E381" s="61"/>
      <c r="F381" s="61"/>
      <c r="G381" s="61"/>
      <c r="H381" s="61"/>
      <c r="I381" s="61"/>
      <c r="J381" s="61"/>
      <c r="K381" s="61"/>
      <c r="L381" s="61"/>
      <c r="M381" s="61"/>
      <c r="N381" s="61"/>
      <c r="O381" s="61"/>
      <c r="P381" s="61"/>
      <c r="Q381" s="61"/>
    </row>
    <row r="382" spans="1:17" ht="12.75">
      <c r="A382" s="61"/>
      <c r="B382" s="61"/>
      <c r="C382" s="61"/>
      <c r="D382" s="61"/>
      <c r="E382" s="61"/>
      <c r="F382" s="61"/>
      <c r="G382" s="61"/>
      <c r="H382" s="61"/>
      <c r="I382" s="61"/>
      <c r="J382" s="61"/>
      <c r="K382" s="61"/>
      <c r="L382" s="61"/>
      <c r="M382" s="61"/>
      <c r="N382" s="61"/>
      <c r="O382" s="61"/>
      <c r="P382" s="61"/>
      <c r="Q382" s="61"/>
    </row>
    <row r="383" spans="1:17" ht="12.75">
      <c r="A383" s="61"/>
      <c r="B383" s="61"/>
      <c r="C383" s="61"/>
      <c r="D383" s="61"/>
      <c r="E383" s="61"/>
      <c r="F383" s="61"/>
      <c r="G383" s="61"/>
      <c r="H383" s="61"/>
      <c r="I383" s="61"/>
      <c r="J383" s="61"/>
      <c r="K383" s="61"/>
      <c r="L383" s="61"/>
      <c r="M383" s="61"/>
      <c r="N383" s="61"/>
      <c r="O383" s="61"/>
      <c r="P383" s="61"/>
      <c r="Q383" s="61"/>
    </row>
    <row r="384" spans="1:17" ht="12.75">
      <c r="A384" s="61"/>
      <c r="B384" s="61"/>
      <c r="C384" s="61"/>
      <c r="D384" s="61"/>
      <c r="E384" s="61"/>
      <c r="F384" s="61"/>
      <c r="G384" s="61"/>
      <c r="H384" s="61"/>
      <c r="I384" s="61"/>
      <c r="J384" s="61"/>
      <c r="K384" s="61"/>
      <c r="L384" s="61"/>
      <c r="M384" s="61"/>
      <c r="N384" s="61"/>
      <c r="O384" s="61"/>
      <c r="P384" s="61"/>
      <c r="Q384" s="61"/>
    </row>
    <row r="385" spans="1:17" ht="12.75">
      <c r="A385" s="61"/>
      <c r="B385" s="61"/>
      <c r="C385" s="61"/>
      <c r="D385" s="61"/>
      <c r="E385" s="61"/>
      <c r="F385" s="61"/>
      <c r="G385" s="61"/>
      <c r="H385" s="61"/>
      <c r="I385" s="61"/>
      <c r="J385" s="61"/>
      <c r="K385" s="61"/>
      <c r="L385" s="61"/>
      <c r="M385" s="61"/>
      <c r="N385" s="61"/>
      <c r="O385" s="61"/>
      <c r="P385" s="61"/>
      <c r="Q385" s="61"/>
    </row>
    <row r="386" spans="1:17" ht="12.75">
      <c r="A386" s="61"/>
      <c r="B386" s="61"/>
      <c r="C386" s="61"/>
      <c r="D386" s="61"/>
      <c r="E386" s="61"/>
      <c r="F386" s="61"/>
      <c r="G386" s="61"/>
      <c r="H386" s="61"/>
      <c r="I386" s="61"/>
      <c r="J386" s="61"/>
      <c r="K386" s="61"/>
      <c r="L386" s="61"/>
      <c r="M386" s="61"/>
      <c r="N386" s="61"/>
      <c r="O386" s="61"/>
      <c r="P386" s="61"/>
      <c r="Q386" s="61"/>
    </row>
    <row r="387" spans="1:17" ht="12.75">
      <c r="A387" s="61"/>
      <c r="B387" s="61"/>
      <c r="C387" s="61"/>
      <c r="D387" s="61"/>
      <c r="E387" s="61"/>
      <c r="F387" s="61"/>
      <c r="G387" s="61"/>
      <c r="H387" s="61"/>
      <c r="I387" s="61"/>
      <c r="J387" s="61"/>
      <c r="K387" s="61"/>
      <c r="L387" s="61"/>
      <c r="M387" s="61"/>
      <c r="N387" s="61"/>
      <c r="O387" s="61"/>
      <c r="P387" s="61"/>
      <c r="Q387" s="61"/>
    </row>
    <row r="388" spans="1:17" ht="12.75">
      <c r="A388" s="61"/>
      <c r="B388" s="61"/>
      <c r="C388" s="61"/>
      <c r="D388" s="61"/>
      <c r="E388" s="61"/>
      <c r="F388" s="61"/>
      <c r="G388" s="61"/>
      <c r="H388" s="61"/>
      <c r="I388" s="61"/>
      <c r="J388" s="61"/>
      <c r="K388" s="61"/>
      <c r="L388" s="61"/>
      <c r="M388" s="61"/>
      <c r="N388" s="61"/>
      <c r="O388" s="61"/>
      <c r="P388" s="61"/>
      <c r="Q388" s="61"/>
    </row>
    <row r="389" spans="1:17" ht="12.75">
      <c r="A389" s="61"/>
      <c r="B389" s="61"/>
      <c r="C389" s="61"/>
      <c r="D389" s="61"/>
      <c r="E389" s="61"/>
      <c r="F389" s="61"/>
      <c r="G389" s="61"/>
      <c r="H389" s="61"/>
      <c r="I389" s="61"/>
      <c r="J389" s="61"/>
      <c r="K389" s="61"/>
      <c r="L389" s="61"/>
      <c r="M389" s="61"/>
      <c r="N389" s="61"/>
      <c r="O389" s="61"/>
      <c r="P389" s="61"/>
      <c r="Q389" s="61"/>
    </row>
    <row r="390" spans="1:17" ht="12.75">
      <c r="A390" s="61"/>
      <c r="B390" s="61"/>
      <c r="C390" s="61"/>
      <c r="D390" s="61"/>
      <c r="E390" s="61"/>
      <c r="F390" s="61"/>
      <c r="G390" s="61"/>
      <c r="H390" s="61"/>
      <c r="I390" s="61"/>
      <c r="J390" s="61"/>
      <c r="K390" s="61"/>
      <c r="L390" s="61"/>
      <c r="M390" s="61"/>
      <c r="N390" s="61"/>
      <c r="O390" s="61"/>
      <c r="P390" s="61"/>
      <c r="Q390" s="61"/>
    </row>
    <row r="391" spans="1:17" ht="12.75">
      <c r="A391" s="61"/>
      <c r="B391" s="61"/>
      <c r="C391" s="61"/>
      <c r="D391" s="61"/>
      <c r="E391" s="61"/>
      <c r="F391" s="61"/>
      <c r="G391" s="61"/>
      <c r="H391" s="61"/>
      <c r="I391" s="61"/>
      <c r="J391" s="61"/>
      <c r="K391" s="61"/>
      <c r="L391" s="61"/>
      <c r="M391" s="61"/>
      <c r="N391" s="61"/>
      <c r="O391" s="61"/>
      <c r="P391" s="61"/>
      <c r="Q391" s="61"/>
    </row>
    <row r="392" spans="1:17" ht="12.75">
      <c r="A392" s="61"/>
      <c r="B392" s="61"/>
      <c r="C392" s="61"/>
      <c r="D392" s="61"/>
      <c r="E392" s="61"/>
      <c r="F392" s="61"/>
      <c r="G392" s="61"/>
      <c r="H392" s="61"/>
      <c r="I392" s="61"/>
      <c r="J392" s="61"/>
      <c r="K392" s="61"/>
      <c r="L392" s="61"/>
      <c r="M392" s="61"/>
      <c r="N392" s="61"/>
      <c r="O392" s="61"/>
      <c r="P392" s="61"/>
      <c r="Q392" s="61"/>
    </row>
    <row r="393" spans="1:17" ht="12.75">
      <c r="A393" s="61"/>
      <c r="B393" s="61"/>
      <c r="C393" s="61"/>
      <c r="D393" s="61"/>
      <c r="E393" s="61"/>
      <c r="F393" s="61"/>
      <c r="G393" s="61"/>
      <c r="H393" s="61"/>
      <c r="I393" s="61"/>
      <c r="J393" s="61"/>
      <c r="K393" s="61"/>
      <c r="L393" s="61"/>
      <c r="M393" s="61"/>
      <c r="N393" s="61"/>
      <c r="O393" s="61"/>
      <c r="P393" s="61"/>
      <c r="Q393" s="61"/>
    </row>
    <row r="394" spans="1:17" ht="12.75">
      <c r="A394" s="61"/>
      <c r="B394" s="61"/>
      <c r="C394" s="61"/>
      <c r="D394" s="61"/>
      <c r="E394" s="61"/>
      <c r="F394" s="61"/>
      <c r="G394" s="61"/>
      <c r="H394" s="61"/>
      <c r="I394" s="61"/>
      <c r="J394" s="61"/>
      <c r="K394" s="61"/>
      <c r="L394" s="61"/>
      <c r="M394" s="61"/>
      <c r="N394" s="61"/>
      <c r="O394" s="61"/>
      <c r="P394" s="61"/>
      <c r="Q394" s="61"/>
    </row>
    <row r="395" spans="1:17" ht="12.75">
      <c r="A395" s="61"/>
      <c r="B395" s="61"/>
      <c r="C395" s="61"/>
      <c r="D395" s="61"/>
      <c r="E395" s="61"/>
      <c r="F395" s="61"/>
      <c r="G395" s="61"/>
      <c r="H395" s="61"/>
      <c r="I395" s="61"/>
      <c r="J395" s="61"/>
      <c r="K395" s="61"/>
      <c r="L395" s="61"/>
      <c r="M395" s="61"/>
      <c r="N395" s="61"/>
      <c r="O395" s="61"/>
      <c r="P395" s="61"/>
      <c r="Q395" s="61"/>
    </row>
    <row r="396" spans="1:17" ht="12.75">
      <c r="A396" s="61"/>
      <c r="B396" s="61"/>
      <c r="C396" s="61"/>
      <c r="D396" s="61"/>
      <c r="E396" s="61"/>
      <c r="F396" s="61"/>
      <c r="G396" s="61"/>
      <c r="H396" s="61"/>
      <c r="I396" s="61"/>
      <c r="J396" s="61"/>
      <c r="K396" s="61"/>
      <c r="L396" s="61"/>
      <c r="M396" s="61"/>
      <c r="N396" s="61"/>
      <c r="O396" s="61"/>
      <c r="P396" s="61"/>
      <c r="Q396" s="61"/>
    </row>
    <row r="397" spans="1:17" ht="12.75">
      <c r="A397" s="61"/>
      <c r="B397" s="61"/>
      <c r="C397" s="61"/>
      <c r="D397" s="61"/>
      <c r="E397" s="61"/>
      <c r="F397" s="61"/>
      <c r="G397" s="61"/>
      <c r="H397" s="61"/>
      <c r="I397" s="61"/>
      <c r="J397" s="61"/>
      <c r="K397" s="61"/>
      <c r="L397" s="61"/>
      <c r="M397" s="61"/>
      <c r="N397" s="61"/>
      <c r="O397" s="61"/>
      <c r="P397" s="61"/>
      <c r="Q397" s="61"/>
    </row>
    <row r="398" spans="1:17" ht="12.75">
      <c r="A398" s="61"/>
      <c r="B398" s="61"/>
      <c r="C398" s="61"/>
      <c r="D398" s="61"/>
      <c r="E398" s="61"/>
      <c r="F398" s="61"/>
      <c r="G398" s="61"/>
      <c r="H398" s="61"/>
      <c r="I398" s="61"/>
      <c r="J398" s="61"/>
      <c r="K398" s="61"/>
      <c r="L398" s="61"/>
      <c r="M398" s="61"/>
      <c r="N398" s="61"/>
      <c r="O398" s="61"/>
      <c r="P398" s="61"/>
      <c r="Q398" s="61"/>
    </row>
    <row r="399" spans="1:17" ht="12.75">
      <c r="A399" s="61"/>
      <c r="B399" s="61"/>
      <c r="C399" s="61"/>
      <c r="D399" s="61"/>
      <c r="E399" s="61"/>
      <c r="F399" s="61"/>
      <c r="G399" s="61"/>
      <c r="H399" s="61"/>
      <c r="I399" s="61"/>
      <c r="J399" s="61"/>
      <c r="K399" s="61"/>
      <c r="L399" s="61"/>
      <c r="M399" s="61"/>
      <c r="N399" s="61"/>
      <c r="O399" s="61"/>
      <c r="P399" s="61"/>
      <c r="Q399" s="61"/>
    </row>
    <row r="400" spans="1:17" ht="12.75">
      <c r="A400" s="61"/>
      <c r="B400" s="61"/>
      <c r="C400" s="61"/>
      <c r="D400" s="61"/>
      <c r="E400" s="61"/>
      <c r="F400" s="61"/>
      <c r="G400" s="61"/>
      <c r="H400" s="61"/>
      <c r="I400" s="61"/>
      <c r="J400" s="61"/>
      <c r="K400" s="61"/>
      <c r="L400" s="61"/>
      <c r="M400" s="61"/>
      <c r="N400" s="61"/>
      <c r="O400" s="61"/>
      <c r="P400" s="61"/>
      <c r="Q400" s="61"/>
    </row>
    <row r="401" spans="1:17" ht="12.75">
      <c r="A401" s="61"/>
      <c r="B401" s="61"/>
      <c r="C401" s="61"/>
      <c r="D401" s="61"/>
      <c r="E401" s="61"/>
      <c r="F401" s="61"/>
      <c r="G401" s="61"/>
      <c r="H401" s="61"/>
      <c r="I401" s="61"/>
      <c r="J401" s="61"/>
      <c r="K401" s="61"/>
      <c r="L401" s="61"/>
      <c r="M401" s="61"/>
      <c r="N401" s="61"/>
      <c r="O401" s="61"/>
      <c r="P401" s="61"/>
      <c r="Q401" s="61"/>
    </row>
    <row r="402" spans="1:17" ht="12.75">
      <c r="A402" s="61"/>
      <c r="B402" s="61"/>
      <c r="C402" s="61"/>
      <c r="D402" s="61"/>
      <c r="E402" s="61"/>
      <c r="F402" s="61"/>
      <c r="G402" s="61"/>
      <c r="H402" s="61"/>
      <c r="I402" s="61"/>
      <c r="J402" s="61"/>
      <c r="K402" s="61"/>
      <c r="L402" s="61"/>
      <c r="M402" s="61"/>
      <c r="N402" s="61"/>
      <c r="O402" s="61"/>
      <c r="P402" s="61"/>
      <c r="Q402" s="61"/>
    </row>
    <row r="403" spans="1:17" ht="12.75">
      <c r="A403" s="61"/>
      <c r="B403" s="61"/>
      <c r="C403" s="61"/>
      <c r="D403" s="61"/>
      <c r="E403" s="61"/>
      <c r="F403" s="61"/>
      <c r="G403" s="61"/>
      <c r="H403" s="61"/>
      <c r="I403" s="61"/>
      <c r="J403" s="61"/>
      <c r="K403" s="61"/>
      <c r="L403" s="61"/>
      <c r="M403" s="61"/>
      <c r="N403" s="61"/>
      <c r="O403" s="61"/>
      <c r="P403" s="61"/>
      <c r="Q403" s="61"/>
    </row>
    <row r="404" spans="1:17" ht="12.75">
      <c r="A404" s="61"/>
      <c r="B404" s="61"/>
      <c r="C404" s="61"/>
      <c r="D404" s="61"/>
      <c r="E404" s="61"/>
      <c r="F404" s="61"/>
      <c r="G404" s="61"/>
      <c r="H404" s="61"/>
      <c r="I404" s="61"/>
      <c r="J404" s="61"/>
      <c r="K404" s="61"/>
      <c r="L404" s="61"/>
      <c r="M404" s="61"/>
      <c r="N404" s="61"/>
      <c r="O404" s="61"/>
      <c r="P404" s="61"/>
      <c r="Q404" s="61"/>
    </row>
    <row r="405" spans="1:17" ht="12.75">
      <c r="A405" s="61"/>
      <c r="B405" s="61"/>
      <c r="C405" s="61"/>
      <c r="D405" s="61"/>
      <c r="E405" s="61"/>
      <c r="F405" s="61"/>
      <c r="G405" s="61"/>
      <c r="H405" s="61"/>
      <c r="I405" s="61"/>
      <c r="J405" s="61"/>
      <c r="K405" s="61"/>
      <c r="L405" s="61"/>
      <c r="M405" s="61"/>
      <c r="N405" s="61"/>
      <c r="O405" s="61"/>
      <c r="P405" s="61"/>
      <c r="Q405" s="61"/>
    </row>
    <row r="406" spans="1:17" ht="12.75">
      <c r="A406" s="61"/>
      <c r="B406" s="61"/>
      <c r="C406" s="61"/>
      <c r="D406" s="61"/>
      <c r="E406" s="61"/>
      <c r="F406" s="61"/>
      <c r="G406" s="61"/>
      <c r="H406" s="61"/>
      <c r="I406" s="61"/>
      <c r="J406" s="61"/>
      <c r="K406" s="61"/>
      <c r="L406" s="61"/>
      <c r="M406" s="61"/>
      <c r="N406" s="61"/>
      <c r="O406" s="61"/>
      <c r="P406" s="61"/>
      <c r="Q406" s="61"/>
    </row>
    <row r="407" spans="1:17" ht="12.75">
      <c r="A407" s="61"/>
      <c r="B407" s="61"/>
      <c r="C407" s="61"/>
      <c r="D407" s="61"/>
      <c r="E407" s="61"/>
      <c r="F407" s="61"/>
      <c r="G407" s="61"/>
      <c r="H407" s="61"/>
      <c r="I407" s="61"/>
      <c r="J407" s="61"/>
      <c r="K407" s="61"/>
      <c r="L407" s="61"/>
      <c r="M407" s="61"/>
      <c r="N407" s="61"/>
      <c r="O407" s="61"/>
      <c r="P407" s="61"/>
      <c r="Q407" s="61"/>
    </row>
    <row r="408" spans="1:17" ht="12.75">
      <c r="A408" s="61"/>
      <c r="B408" s="61"/>
      <c r="C408" s="61"/>
      <c r="D408" s="61"/>
      <c r="E408" s="61"/>
      <c r="F408" s="61"/>
      <c r="G408" s="61"/>
      <c r="H408" s="61"/>
      <c r="I408" s="61"/>
      <c r="J408" s="61"/>
      <c r="K408" s="61"/>
      <c r="L408" s="61"/>
      <c r="M408" s="61"/>
      <c r="N408" s="61"/>
      <c r="O408" s="61"/>
      <c r="P408" s="61"/>
      <c r="Q408" s="61"/>
    </row>
    <row r="409" spans="1:17" ht="12.75">
      <c r="A409" s="61"/>
      <c r="B409" s="61"/>
      <c r="C409" s="61"/>
      <c r="D409" s="61"/>
      <c r="E409" s="61"/>
      <c r="F409" s="61"/>
      <c r="G409" s="61"/>
      <c r="H409" s="61"/>
      <c r="I409" s="61"/>
      <c r="J409" s="61"/>
      <c r="K409" s="61"/>
      <c r="L409" s="61"/>
      <c r="M409" s="61"/>
      <c r="N409" s="61"/>
      <c r="O409" s="61"/>
      <c r="P409" s="61"/>
      <c r="Q409" s="61"/>
    </row>
    <row r="410" spans="1:17" ht="12.75">
      <c r="A410" s="61"/>
      <c r="B410" s="61"/>
      <c r="C410" s="61"/>
      <c r="D410" s="61"/>
      <c r="E410" s="61"/>
      <c r="F410" s="61"/>
      <c r="G410" s="61"/>
      <c r="H410" s="61"/>
      <c r="I410" s="61"/>
      <c r="J410" s="61"/>
      <c r="K410" s="61"/>
      <c r="L410" s="61"/>
      <c r="M410" s="61"/>
      <c r="N410" s="61"/>
      <c r="O410" s="61"/>
      <c r="P410" s="61"/>
      <c r="Q410" s="61"/>
    </row>
    <row r="411" spans="1:17" ht="12.75">
      <c r="A411" s="61"/>
      <c r="B411" s="61"/>
      <c r="C411" s="61"/>
      <c r="D411" s="61"/>
      <c r="E411" s="61"/>
      <c r="F411" s="61"/>
      <c r="G411" s="61"/>
      <c r="H411" s="61"/>
      <c r="I411" s="61"/>
      <c r="J411" s="61"/>
      <c r="K411" s="61"/>
      <c r="L411" s="61"/>
      <c r="M411" s="61"/>
      <c r="N411" s="61"/>
      <c r="O411" s="61"/>
      <c r="P411" s="61"/>
      <c r="Q411" s="61"/>
    </row>
    <row r="412" spans="1:17" ht="12.75">
      <c r="A412" s="61"/>
      <c r="B412" s="61"/>
      <c r="C412" s="61"/>
      <c r="D412" s="61"/>
      <c r="E412" s="61"/>
      <c r="F412" s="61"/>
      <c r="G412" s="61"/>
      <c r="H412" s="61"/>
      <c r="I412" s="61"/>
      <c r="J412" s="61"/>
      <c r="K412" s="61"/>
      <c r="L412" s="61"/>
      <c r="M412" s="61"/>
      <c r="N412" s="61"/>
      <c r="O412" s="61"/>
      <c r="P412" s="61"/>
      <c r="Q412" s="61"/>
    </row>
    <row r="413" spans="1:17" ht="12.75">
      <c r="A413" s="61"/>
      <c r="B413" s="61"/>
      <c r="C413" s="61"/>
      <c r="D413" s="61"/>
      <c r="E413" s="61"/>
      <c r="F413" s="61"/>
      <c r="G413" s="61"/>
      <c r="H413" s="61"/>
      <c r="I413" s="61"/>
      <c r="J413" s="61"/>
      <c r="K413" s="61"/>
      <c r="L413" s="61"/>
      <c r="M413" s="61"/>
      <c r="N413" s="61"/>
      <c r="O413" s="61"/>
      <c r="P413" s="61"/>
      <c r="Q413" s="61"/>
    </row>
    <row r="414" spans="1:17" ht="12.75">
      <c r="A414" s="61"/>
      <c r="B414" s="61"/>
      <c r="C414" s="61"/>
      <c r="D414" s="61"/>
      <c r="E414" s="61"/>
      <c r="F414" s="61"/>
      <c r="G414" s="61"/>
      <c r="H414" s="61"/>
      <c r="I414" s="61"/>
      <c r="J414" s="61"/>
      <c r="K414" s="61"/>
      <c r="L414" s="61"/>
      <c r="M414" s="61"/>
      <c r="N414" s="61"/>
      <c r="O414" s="61"/>
      <c r="P414" s="61"/>
      <c r="Q414" s="61"/>
    </row>
    <row r="415" spans="1:17" ht="12.75">
      <c r="A415" s="61"/>
      <c r="B415" s="61"/>
      <c r="C415" s="61"/>
      <c r="D415" s="61"/>
      <c r="E415" s="61"/>
      <c r="F415" s="61"/>
      <c r="G415" s="61"/>
      <c r="H415" s="61"/>
      <c r="I415" s="61"/>
      <c r="J415" s="61"/>
      <c r="K415" s="61"/>
      <c r="L415" s="61"/>
      <c r="M415" s="61"/>
      <c r="N415" s="61"/>
      <c r="O415" s="61"/>
      <c r="P415" s="61"/>
      <c r="Q415" s="61"/>
    </row>
    <row r="416" spans="1:17" ht="12.75">
      <c r="A416" s="61"/>
      <c r="B416" s="61"/>
      <c r="C416" s="61"/>
      <c r="D416" s="61"/>
      <c r="E416" s="61"/>
      <c r="F416" s="61"/>
      <c r="G416" s="61"/>
      <c r="H416" s="61"/>
      <c r="I416" s="61"/>
      <c r="J416" s="61"/>
      <c r="K416" s="61"/>
      <c r="L416" s="61"/>
      <c r="M416" s="61"/>
      <c r="N416" s="61"/>
      <c r="O416" s="61"/>
      <c r="P416" s="61"/>
      <c r="Q416" s="61"/>
    </row>
    <row r="417" spans="1:17" ht="12.75">
      <c r="A417" s="61"/>
      <c r="B417" s="61"/>
      <c r="C417" s="61"/>
      <c r="D417" s="61"/>
      <c r="E417" s="61"/>
      <c r="F417" s="61"/>
      <c r="G417" s="61"/>
      <c r="H417" s="61"/>
      <c r="I417" s="61"/>
      <c r="J417" s="61"/>
      <c r="K417" s="61"/>
      <c r="L417" s="61"/>
      <c r="M417" s="61"/>
      <c r="N417" s="61"/>
      <c r="O417" s="61"/>
      <c r="P417" s="61"/>
      <c r="Q417" s="61"/>
    </row>
    <row r="418" spans="1:17" ht="12.75">
      <c r="A418" s="61"/>
      <c r="B418" s="61"/>
      <c r="C418" s="61"/>
      <c r="D418" s="61"/>
      <c r="E418" s="61"/>
      <c r="F418" s="61"/>
      <c r="G418" s="61"/>
      <c r="H418" s="61"/>
      <c r="I418" s="61"/>
      <c r="J418" s="61"/>
      <c r="K418" s="61"/>
      <c r="L418" s="61"/>
      <c r="M418" s="61"/>
      <c r="N418" s="61"/>
      <c r="O418" s="61"/>
      <c r="P418" s="61"/>
      <c r="Q418" s="61"/>
    </row>
    <row r="419" spans="1:17" ht="12.75">
      <c r="A419" s="61"/>
      <c r="B419" s="61"/>
      <c r="C419" s="61"/>
      <c r="D419" s="61"/>
      <c r="E419" s="61"/>
      <c r="F419" s="61"/>
      <c r="G419" s="61"/>
      <c r="H419" s="61"/>
      <c r="I419" s="61"/>
      <c r="J419" s="61"/>
      <c r="K419" s="61"/>
      <c r="L419" s="61"/>
      <c r="M419" s="61"/>
      <c r="N419" s="61"/>
      <c r="O419" s="61"/>
      <c r="P419" s="61"/>
      <c r="Q419" s="61"/>
    </row>
    <row r="420" spans="1:17" ht="12.75">
      <c r="A420" s="61"/>
      <c r="B420" s="61"/>
      <c r="C420" s="61"/>
      <c r="D420" s="61"/>
      <c r="E420" s="61"/>
      <c r="F420" s="61"/>
      <c r="G420" s="61"/>
      <c r="H420" s="61"/>
      <c r="I420" s="61"/>
      <c r="J420" s="61"/>
      <c r="K420" s="61"/>
      <c r="L420" s="61"/>
      <c r="M420" s="61"/>
      <c r="N420" s="61"/>
      <c r="O420" s="61"/>
      <c r="P420" s="61"/>
      <c r="Q420" s="61"/>
    </row>
    <row r="421" spans="1:17" ht="12.75">
      <c r="A421" s="61"/>
      <c r="B421" s="61"/>
      <c r="C421" s="61"/>
      <c r="D421" s="61"/>
      <c r="E421" s="61"/>
      <c r="F421" s="61"/>
      <c r="G421" s="61"/>
      <c r="H421" s="61"/>
      <c r="I421" s="61"/>
      <c r="J421" s="61"/>
      <c r="K421" s="61"/>
      <c r="L421" s="61"/>
      <c r="M421" s="61"/>
      <c r="N421" s="61"/>
      <c r="O421" s="61"/>
      <c r="P421" s="61"/>
      <c r="Q421" s="61"/>
    </row>
    <row r="422" spans="1:17" ht="12.75">
      <c r="A422" s="61"/>
      <c r="B422" s="61"/>
      <c r="C422" s="61"/>
      <c r="D422" s="61"/>
      <c r="E422" s="61"/>
      <c r="F422" s="61"/>
      <c r="G422" s="61"/>
      <c r="H422" s="61"/>
      <c r="I422" s="61"/>
      <c r="J422" s="61"/>
      <c r="K422" s="61"/>
      <c r="L422" s="61"/>
      <c r="M422" s="61"/>
      <c r="N422" s="61"/>
      <c r="O422" s="61"/>
      <c r="P422" s="61"/>
      <c r="Q422" s="61"/>
    </row>
    <row r="423" spans="1:17" ht="12.75">
      <c r="A423" s="61"/>
      <c r="B423" s="61"/>
      <c r="C423" s="61"/>
      <c r="D423" s="61"/>
      <c r="E423" s="61"/>
      <c r="F423" s="61"/>
      <c r="G423" s="61"/>
      <c r="H423" s="61"/>
      <c r="I423" s="61"/>
      <c r="J423" s="61"/>
      <c r="K423" s="61"/>
      <c r="L423" s="61"/>
      <c r="M423" s="61"/>
      <c r="N423" s="61"/>
      <c r="O423" s="61"/>
      <c r="P423" s="61"/>
      <c r="Q423" s="61"/>
    </row>
    <row r="424" spans="1:17" ht="12.75">
      <c r="A424" s="61"/>
      <c r="B424" s="61"/>
      <c r="C424" s="61"/>
      <c r="D424" s="61"/>
      <c r="E424" s="61"/>
      <c r="F424" s="61"/>
      <c r="G424" s="61"/>
      <c r="H424" s="61"/>
      <c r="I424" s="61"/>
      <c r="J424" s="61"/>
      <c r="K424" s="61"/>
      <c r="L424" s="61"/>
      <c r="M424" s="61"/>
      <c r="N424" s="61"/>
      <c r="O424" s="61"/>
      <c r="P424" s="61"/>
      <c r="Q424" s="61"/>
    </row>
    <row r="425" spans="1:17" ht="12.75">
      <c r="A425" s="61"/>
      <c r="B425" s="61"/>
      <c r="C425" s="61"/>
      <c r="D425" s="61"/>
      <c r="E425" s="61"/>
      <c r="F425" s="61"/>
      <c r="G425" s="61"/>
      <c r="H425" s="61"/>
      <c r="I425" s="61"/>
      <c r="J425" s="61"/>
      <c r="K425" s="61"/>
      <c r="L425" s="61"/>
      <c r="M425" s="61"/>
      <c r="N425" s="61"/>
      <c r="O425" s="61"/>
      <c r="P425" s="61"/>
      <c r="Q425" s="61"/>
    </row>
    <row r="426" spans="1:17" ht="12.75">
      <c r="A426" s="61"/>
      <c r="B426" s="61"/>
      <c r="C426" s="61"/>
      <c r="D426" s="61"/>
      <c r="E426" s="61"/>
      <c r="F426" s="61"/>
      <c r="G426" s="61"/>
      <c r="H426" s="61"/>
      <c r="I426" s="61"/>
      <c r="J426" s="61"/>
      <c r="K426" s="61"/>
      <c r="L426" s="61"/>
      <c r="M426" s="61"/>
      <c r="N426" s="61"/>
      <c r="O426" s="61"/>
      <c r="P426" s="61"/>
      <c r="Q426" s="61"/>
    </row>
    <row r="427" spans="1:17" ht="12.75">
      <c r="A427" s="61"/>
      <c r="B427" s="61"/>
      <c r="C427" s="61"/>
      <c r="D427" s="61"/>
      <c r="E427" s="61"/>
      <c r="F427" s="61"/>
      <c r="G427" s="61"/>
      <c r="H427" s="61"/>
      <c r="I427" s="61"/>
      <c r="J427" s="61"/>
      <c r="K427" s="61"/>
      <c r="L427" s="61"/>
      <c r="M427" s="61"/>
      <c r="N427" s="61"/>
      <c r="O427" s="61"/>
      <c r="P427" s="61"/>
      <c r="Q427" s="61"/>
    </row>
    <row r="428" spans="1:17" ht="12.75">
      <c r="A428" s="61"/>
      <c r="B428" s="61"/>
      <c r="C428" s="61"/>
      <c r="D428" s="61"/>
      <c r="E428" s="61"/>
      <c r="F428" s="61"/>
      <c r="G428" s="61"/>
      <c r="H428" s="61"/>
      <c r="I428" s="61"/>
      <c r="J428" s="61"/>
      <c r="K428" s="61"/>
      <c r="L428" s="61"/>
      <c r="M428" s="61"/>
      <c r="N428" s="61"/>
      <c r="O428" s="61"/>
      <c r="P428" s="61"/>
      <c r="Q428" s="61"/>
    </row>
    <row r="429" spans="1:17" ht="12.75">
      <c r="A429" s="61"/>
      <c r="B429" s="61"/>
      <c r="C429" s="61"/>
      <c r="D429" s="61"/>
      <c r="E429" s="61"/>
      <c r="F429" s="61"/>
      <c r="G429" s="61"/>
      <c r="H429" s="61"/>
      <c r="I429" s="61"/>
      <c r="J429" s="61"/>
      <c r="K429" s="61"/>
      <c r="L429" s="61"/>
      <c r="M429" s="61"/>
      <c r="N429" s="61"/>
      <c r="O429" s="61"/>
      <c r="P429" s="61"/>
      <c r="Q429" s="61"/>
    </row>
    <row r="430" spans="1:17" ht="12.75">
      <c r="A430" s="61"/>
      <c r="B430" s="61"/>
      <c r="C430" s="61"/>
      <c r="D430" s="61"/>
      <c r="E430" s="61"/>
      <c r="F430" s="61"/>
      <c r="G430" s="61"/>
      <c r="H430" s="61"/>
      <c r="I430" s="61"/>
      <c r="J430" s="61"/>
      <c r="K430" s="61"/>
      <c r="L430" s="61"/>
      <c r="M430" s="61"/>
      <c r="N430" s="61"/>
      <c r="O430" s="61"/>
      <c r="P430" s="61"/>
      <c r="Q430" s="61"/>
    </row>
    <row r="431" spans="1:17" ht="12.75">
      <c r="A431" s="61"/>
      <c r="B431" s="61"/>
      <c r="C431" s="61"/>
      <c r="D431" s="61"/>
      <c r="E431" s="61"/>
      <c r="F431" s="61"/>
      <c r="G431" s="61"/>
      <c r="H431" s="61"/>
      <c r="I431" s="61"/>
      <c r="J431" s="61"/>
      <c r="K431" s="61"/>
      <c r="L431" s="61"/>
      <c r="M431" s="61"/>
      <c r="N431" s="61"/>
      <c r="O431" s="61"/>
      <c r="P431" s="61"/>
      <c r="Q431" s="61"/>
    </row>
    <row r="432" spans="1:17" ht="12.75">
      <c r="A432" s="61"/>
      <c r="B432" s="61"/>
      <c r="C432" s="61"/>
      <c r="D432" s="61"/>
      <c r="E432" s="61"/>
      <c r="F432" s="61"/>
      <c r="G432" s="61"/>
      <c r="H432" s="61"/>
      <c r="I432" s="61"/>
      <c r="J432" s="61"/>
      <c r="K432" s="61"/>
      <c r="L432" s="61"/>
      <c r="M432" s="61"/>
      <c r="N432" s="61"/>
      <c r="O432" s="61"/>
      <c r="P432" s="61"/>
      <c r="Q432" s="61"/>
    </row>
    <row r="433" spans="1:17" ht="12.75">
      <c r="A433" s="61"/>
      <c r="B433" s="61"/>
      <c r="C433" s="61"/>
      <c r="D433" s="61"/>
      <c r="E433" s="61"/>
      <c r="F433" s="61"/>
      <c r="G433" s="61"/>
      <c r="H433" s="61"/>
      <c r="I433" s="61"/>
      <c r="J433" s="61"/>
      <c r="K433" s="61"/>
      <c r="L433" s="61"/>
      <c r="M433" s="61"/>
      <c r="N433" s="61"/>
      <c r="O433" s="61"/>
      <c r="P433" s="61"/>
      <c r="Q433" s="61"/>
    </row>
    <row r="434" spans="1:17" ht="12.75">
      <c r="A434" s="61"/>
      <c r="B434" s="61"/>
      <c r="C434" s="61"/>
      <c r="D434" s="61"/>
      <c r="E434" s="61"/>
      <c r="F434" s="61"/>
      <c r="G434" s="61"/>
      <c r="H434" s="61"/>
      <c r="I434" s="61"/>
      <c r="J434" s="61"/>
      <c r="K434" s="61"/>
      <c r="L434" s="61"/>
      <c r="M434" s="61"/>
      <c r="N434" s="61"/>
      <c r="O434" s="61"/>
      <c r="P434" s="61"/>
      <c r="Q434" s="61"/>
    </row>
    <row r="435" spans="1:17" ht="12.75">
      <c r="A435" s="61"/>
      <c r="B435" s="61"/>
      <c r="C435" s="61"/>
      <c r="D435" s="61"/>
      <c r="E435" s="61"/>
      <c r="F435" s="61"/>
      <c r="G435" s="61"/>
      <c r="H435" s="61"/>
      <c r="I435" s="61"/>
      <c r="J435" s="61"/>
      <c r="K435" s="61"/>
      <c r="L435" s="61"/>
      <c r="M435" s="61"/>
      <c r="N435" s="61"/>
      <c r="O435" s="61"/>
      <c r="P435" s="61"/>
      <c r="Q435" s="61"/>
    </row>
    <row r="436" spans="1:17" ht="12.75">
      <c r="A436" s="61"/>
      <c r="B436" s="61"/>
      <c r="C436" s="61"/>
      <c r="D436" s="61"/>
      <c r="E436" s="61"/>
      <c r="F436" s="61"/>
      <c r="G436" s="61"/>
      <c r="H436" s="61"/>
      <c r="I436" s="61"/>
      <c r="J436" s="61"/>
      <c r="K436" s="61"/>
      <c r="L436" s="61"/>
      <c r="M436" s="61"/>
      <c r="N436" s="61"/>
      <c r="O436" s="61"/>
      <c r="P436" s="61"/>
      <c r="Q436" s="61"/>
    </row>
    <row r="437" spans="1:17" ht="12.75">
      <c r="A437" s="61"/>
      <c r="B437" s="61"/>
      <c r="C437" s="61"/>
      <c r="D437" s="61"/>
      <c r="E437" s="61"/>
      <c r="F437" s="61"/>
      <c r="G437" s="61"/>
      <c r="H437" s="61"/>
      <c r="I437" s="61"/>
      <c r="J437" s="61"/>
      <c r="K437" s="61"/>
      <c r="L437" s="61"/>
      <c r="M437" s="61"/>
      <c r="N437" s="61"/>
      <c r="O437" s="61"/>
      <c r="P437" s="61"/>
      <c r="Q437" s="61"/>
    </row>
    <row r="438" spans="1:17" ht="12.75">
      <c r="A438" s="61"/>
      <c r="B438" s="61"/>
      <c r="C438" s="61"/>
      <c r="D438" s="61"/>
      <c r="E438" s="61"/>
      <c r="F438" s="61"/>
      <c r="G438" s="61"/>
      <c r="H438" s="61"/>
      <c r="I438" s="61"/>
      <c r="J438" s="61"/>
      <c r="K438" s="61"/>
      <c r="L438" s="61"/>
      <c r="M438" s="61"/>
      <c r="N438" s="61"/>
      <c r="O438" s="61"/>
      <c r="P438" s="61"/>
      <c r="Q438" s="61"/>
    </row>
    <row r="439" spans="1:17" ht="12.75">
      <c r="A439" s="61"/>
      <c r="B439" s="61"/>
      <c r="C439" s="61"/>
      <c r="D439" s="61"/>
      <c r="E439" s="61"/>
      <c r="F439" s="61"/>
      <c r="G439" s="61"/>
      <c r="H439" s="61"/>
      <c r="I439" s="61"/>
      <c r="J439" s="61"/>
      <c r="K439" s="61"/>
      <c r="L439" s="61"/>
      <c r="M439" s="61"/>
      <c r="N439" s="61"/>
      <c r="O439" s="61"/>
      <c r="P439" s="61"/>
      <c r="Q439" s="61"/>
    </row>
    <row r="440" spans="1:17" ht="12.75">
      <c r="A440" s="61"/>
      <c r="B440" s="61"/>
      <c r="C440" s="61"/>
      <c r="D440" s="61"/>
      <c r="E440" s="61"/>
      <c r="F440" s="61"/>
      <c r="G440" s="61"/>
      <c r="H440" s="61"/>
      <c r="I440" s="61"/>
      <c r="J440" s="61"/>
      <c r="K440" s="61"/>
      <c r="L440" s="61"/>
      <c r="M440" s="61"/>
      <c r="N440" s="61"/>
      <c r="O440" s="61"/>
      <c r="P440" s="61"/>
      <c r="Q440" s="61"/>
    </row>
    <row r="441" spans="1:17" ht="12.75">
      <c r="A441" s="61"/>
      <c r="B441" s="61"/>
      <c r="C441" s="61"/>
      <c r="D441" s="61"/>
      <c r="E441" s="61"/>
      <c r="F441" s="61"/>
      <c r="G441" s="61"/>
      <c r="H441" s="61"/>
      <c r="I441" s="61"/>
      <c r="J441" s="61"/>
      <c r="K441" s="61"/>
      <c r="L441" s="61"/>
      <c r="M441" s="61"/>
      <c r="N441" s="61"/>
      <c r="O441" s="61"/>
      <c r="P441" s="61"/>
      <c r="Q441" s="61"/>
    </row>
    <row r="442" spans="1:17" ht="12.75">
      <c r="A442" s="61"/>
      <c r="B442" s="61"/>
      <c r="C442" s="61"/>
      <c r="D442" s="61"/>
      <c r="E442" s="61"/>
      <c r="F442" s="61"/>
      <c r="G442" s="61"/>
      <c r="H442" s="61"/>
      <c r="I442" s="61"/>
      <c r="J442" s="61"/>
      <c r="K442" s="61"/>
      <c r="L442" s="61"/>
      <c r="M442" s="61"/>
      <c r="N442" s="61"/>
      <c r="O442" s="61"/>
      <c r="P442" s="61"/>
      <c r="Q442" s="61"/>
    </row>
    <row r="443" spans="1:17" ht="12.75">
      <c r="A443" s="61"/>
      <c r="B443" s="61"/>
      <c r="C443" s="61"/>
      <c r="D443" s="61"/>
      <c r="E443" s="61"/>
      <c r="F443" s="61"/>
      <c r="G443" s="61"/>
      <c r="H443" s="61"/>
      <c r="I443" s="61"/>
      <c r="J443" s="61"/>
      <c r="K443" s="61"/>
      <c r="L443" s="61"/>
      <c r="M443" s="61"/>
      <c r="N443" s="61"/>
      <c r="O443" s="61"/>
      <c r="P443" s="61"/>
      <c r="Q443" s="61"/>
    </row>
    <row r="444" spans="1:17" ht="12.75">
      <c r="A444" s="61"/>
      <c r="B444" s="61"/>
      <c r="C444" s="61"/>
      <c r="D444" s="61"/>
      <c r="E444" s="61"/>
      <c r="F444" s="61"/>
      <c r="G444" s="61"/>
      <c r="H444" s="61"/>
      <c r="I444" s="61"/>
      <c r="J444" s="61"/>
      <c r="K444" s="61"/>
      <c r="L444" s="61"/>
      <c r="M444" s="61"/>
      <c r="N444" s="61"/>
      <c r="O444" s="61"/>
      <c r="P444" s="61"/>
      <c r="Q444" s="61"/>
    </row>
    <row r="445" spans="1:17" ht="12.75">
      <c r="A445" s="61"/>
      <c r="B445" s="61"/>
      <c r="C445" s="61"/>
      <c r="D445" s="61"/>
      <c r="E445" s="61"/>
      <c r="F445" s="61"/>
      <c r="G445" s="61"/>
      <c r="H445" s="61"/>
      <c r="I445" s="61"/>
      <c r="J445" s="61"/>
      <c r="K445" s="61"/>
      <c r="L445" s="61"/>
      <c r="M445" s="61"/>
      <c r="N445" s="61"/>
      <c r="O445" s="61"/>
      <c r="P445" s="61"/>
      <c r="Q445" s="61"/>
    </row>
    <row r="446" spans="1:17" ht="12.75">
      <c r="A446" s="61"/>
      <c r="B446" s="61"/>
      <c r="C446" s="61"/>
      <c r="D446" s="61"/>
      <c r="E446" s="61"/>
      <c r="F446" s="61"/>
      <c r="G446" s="61"/>
      <c r="H446" s="61"/>
      <c r="I446" s="61"/>
      <c r="J446" s="61"/>
      <c r="K446" s="61"/>
      <c r="L446" s="61"/>
      <c r="M446" s="61"/>
      <c r="N446" s="61"/>
      <c r="O446" s="61"/>
      <c r="P446" s="61"/>
      <c r="Q446" s="61"/>
    </row>
    <row r="447" spans="1:17" ht="12.75">
      <c r="A447" s="61"/>
      <c r="B447" s="61"/>
      <c r="C447" s="61"/>
      <c r="D447" s="61"/>
      <c r="E447" s="61"/>
      <c r="F447" s="61"/>
      <c r="G447" s="61"/>
      <c r="H447" s="61"/>
      <c r="I447" s="61"/>
      <c r="J447" s="61"/>
      <c r="K447" s="61"/>
      <c r="L447" s="61"/>
      <c r="M447" s="61"/>
      <c r="N447" s="61"/>
      <c r="O447" s="61"/>
      <c r="P447" s="61"/>
      <c r="Q447" s="61"/>
    </row>
    <row r="448" spans="1:17" ht="12.75">
      <c r="A448" s="61"/>
      <c r="B448" s="61"/>
      <c r="C448" s="61"/>
      <c r="D448" s="61"/>
      <c r="E448" s="61"/>
      <c r="F448" s="61"/>
      <c r="G448" s="61"/>
      <c r="H448" s="61"/>
      <c r="I448" s="61"/>
      <c r="J448" s="61"/>
      <c r="K448" s="61"/>
      <c r="L448" s="61"/>
      <c r="M448" s="61"/>
      <c r="N448" s="61"/>
      <c r="O448" s="61"/>
      <c r="P448" s="61"/>
      <c r="Q448" s="61"/>
    </row>
    <row r="449" spans="1:17" ht="12.75">
      <c r="A449" s="61"/>
      <c r="B449" s="61"/>
      <c r="C449" s="61"/>
      <c r="D449" s="61"/>
      <c r="E449" s="61"/>
      <c r="F449" s="61"/>
      <c r="G449" s="61"/>
      <c r="H449" s="61"/>
      <c r="I449" s="61"/>
      <c r="J449" s="61"/>
      <c r="K449" s="61"/>
      <c r="L449" s="61"/>
      <c r="M449" s="61"/>
      <c r="N449" s="61"/>
      <c r="O449" s="61"/>
      <c r="P449" s="61"/>
      <c r="Q449" s="61"/>
    </row>
    <row r="450" spans="1:17" ht="12.75">
      <c r="A450" s="61"/>
      <c r="B450" s="61"/>
      <c r="C450" s="61"/>
      <c r="D450" s="61"/>
      <c r="E450" s="61"/>
      <c r="F450" s="61"/>
      <c r="G450" s="61"/>
      <c r="H450" s="61"/>
      <c r="I450" s="61"/>
      <c r="J450" s="61"/>
      <c r="K450" s="61"/>
      <c r="L450" s="61"/>
      <c r="M450" s="61"/>
      <c r="N450" s="61"/>
      <c r="O450" s="61"/>
      <c r="P450" s="61"/>
      <c r="Q450" s="61"/>
    </row>
    <row r="451" spans="1:17" ht="12.75">
      <c r="A451" s="61"/>
      <c r="B451" s="61"/>
      <c r="C451" s="61"/>
      <c r="D451" s="61"/>
      <c r="E451" s="61"/>
      <c r="F451" s="61"/>
      <c r="G451" s="61"/>
      <c r="H451" s="61"/>
      <c r="I451" s="61"/>
      <c r="J451" s="61"/>
      <c r="K451" s="61"/>
      <c r="L451" s="61"/>
      <c r="M451" s="61"/>
      <c r="N451" s="61"/>
      <c r="O451" s="61"/>
      <c r="P451" s="61"/>
      <c r="Q451" s="61"/>
    </row>
    <row r="452" spans="1:17" ht="12.75">
      <c r="A452" s="61"/>
      <c r="B452" s="61"/>
      <c r="C452" s="61"/>
      <c r="D452" s="61"/>
      <c r="E452" s="61"/>
      <c r="F452" s="61"/>
      <c r="G452" s="61"/>
      <c r="H452" s="61"/>
      <c r="I452" s="61"/>
      <c r="J452" s="61"/>
      <c r="K452" s="61"/>
      <c r="L452" s="61"/>
      <c r="M452" s="61"/>
      <c r="N452" s="61"/>
      <c r="O452" s="61"/>
      <c r="P452" s="61"/>
      <c r="Q452" s="61"/>
    </row>
    <row r="453" spans="1:17" ht="12.75">
      <c r="A453" s="61"/>
      <c r="B453" s="61"/>
      <c r="C453" s="61"/>
      <c r="D453" s="61"/>
      <c r="E453" s="61"/>
      <c r="F453" s="61"/>
      <c r="G453" s="61"/>
      <c r="H453" s="61"/>
      <c r="I453" s="61"/>
      <c r="J453" s="61"/>
      <c r="K453" s="61"/>
      <c r="L453" s="61"/>
      <c r="M453" s="61"/>
      <c r="N453" s="61"/>
      <c r="O453" s="61"/>
      <c r="P453" s="61"/>
      <c r="Q453" s="61"/>
    </row>
    <row r="454" spans="1:17" ht="12.75">
      <c r="A454" s="61"/>
      <c r="B454" s="61"/>
      <c r="C454" s="61"/>
      <c r="D454" s="61"/>
      <c r="E454" s="61"/>
      <c r="F454" s="61"/>
      <c r="G454" s="61"/>
      <c r="H454" s="61"/>
      <c r="I454" s="61"/>
      <c r="J454" s="61"/>
      <c r="K454" s="61"/>
      <c r="L454" s="61"/>
      <c r="M454" s="61"/>
      <c r="N454" s="61"/>
      <c r="O454" s="61"/>
      <c r="P454" s="61"/>
      <c r="Q454" s="61"/>
    </row>
    <row r="455" spans="1:17" ht="12.75">
      <c r="A455" s="61"/>
      <c r="B455" s="61"/>
      <c r="C455" s="61"/>
      <c r="D455" s="61"/>
      <c r="E455" s="61"/>
      <c r="F455" s="61"/>
      <c r="G455" s="61"/>
      <c r="H455" s="61"/>
      <c r="I455" s="61"/>
      <c r="J455" s="61"/>
      <c r="K455" s="61"/>
      <c r="L455" s="61"/>
      <c r="M455" s="61"/>
      <c r="N455" s="61"/>
      <c r="O455" s="61"/>
      <c r="P455" s="61"/>
      <c r="Q455" s="61"/>
    </row>
    <row r="456" spans="1:17" ht="12.75">
      <c r="A456" s="61"/>
      <c r="B456" s="61"/>
      <c r="C456" s="61"/>
      <c r="D456" s="61"/>
      <c r="E456" s="61"/>
      <c r="F456" s="61"/>
      <c r="G456" s="61"/>
      <c r="H456" s="61"/>
      <c r="I456" s="61"/>
      <c r="J456" s="61"/>
      <c r="K456" s="61"/>
      <c r="L456" s="61"/>
      <c r="M456" s="61"/>
      <c r="N456" s="61"/>
      <c r="O456" s="61"/>
      <c r="P456" s="61"/>
      <c r="Q456" s="61"/>
    </row>
    <row r="457" spans="1:17" ht="12.75">
      <c r="A457" s="61"/>
      <c r="B457" s="61"/>
      <c r="C457" s="61"/>
      <c r="D457" s="61"/>
      <c r="E457" s="61"/>
      <c r="F457" s="61"/>
      <c r="G457" s="61"/>
      <c r="H457" s="61"/>
      <c r="I457" s="61"/>
      <c r="J457" s="61"/>
      <c r="K457" s="61"/>
      <c r="L457" s="61"/>
      <c r="M457" s="61"/>
      <c r="N457" s="61"/>
      <c r="O457" s="61"/>
      <c r="P457" s="61"/>
      <c r="Q457" s="61"/>
    </row>
    <row r="458" spans="1:17" ht="12.75">
      <c r="A458" s="61"/>
      <c r="B458" s="61"/>
      <c r="C458" s="61"/>
      <c r="D458" s="61"/>
      <c r="E458" s="61"/>
      <c r="F458" s="61"/>
      <c r="G458" s="61"/>
      <c r="H458" s="61"/>
      <c r="I458" s="61"/>
      <c r="J458" s="61"/>
      <c r="K458" s="61"/>
      <c r="L458" s="61"/>
      <c r="M458" s="61"/>
      <c r="N458" s="61"/>
      <c r="O458" s="61"/>
      <c r="P458" s="61"/>
      <c r="Q458" s="61"/>
    </row>
    <row r="459" spans="1:17" ht="12.75">
      <c r="A459" s="61"/>
      <c r="B459" s="61"/>
      <c r="C459" s="61"/>
      <c r="D459" s="61"/>
      <c r="E459" s="61"/>
      <c r="F459" s="61"/>
      <c r="G459" s="61"/>
      <c r="H459" s="61"/>
      <c r="I459" s="61"/>
      <c r="J459" s="61"/>
      <c r="K459" s="61"/>
      <c r="L459" s="61"/>
      <c r="M459" s="61"/>
      <c r="N459" s="61"/>
      <c r="O459" s="61"/>
      <c r="P459" s="61"/>
      <c r="Q459" s="61"/>
    </row>
    <row r="460" spans="1:17" ht="12.75">
      <c r="A460" s="61"/>
      <c r="B460" s="61"/>
      <c r="C460" s="61"/>
      <c r="D460" s="61"/>
      <c r="E460" s="61"/>
      <c r="F460" s="61"/>
      <c r="G460" s="61"/>
      <c r="H460" s="61"/>
      <c r="I460" s="61"/>
      <c r="J460" s="61"/>
      <c r="K460" s="61"/>
      <c r="L460" s="61"/>
      <c r="M460" s="61"/>
      <c r="N460" s="61"/>
      <c r="O460" s="61"/>
      <c r="P460" s="61"/>
      <c r="Q460" s="61"/>
    </row>
    <row r="461" spans="1:17" ht="12.75">
      <c r="A461" s="61"/>
      <c r="B461" s="61"/>
      <c r="C461" s="61"/>
      <c r="D461" s="61"/>
      <c r="E461" s="61"/>
      <c r="F461" s="61"/>
      <c r="G461" s="61"/>
      <c r="H461" s="61"/>
      <c r="I461" s="61"/>
      <c r="J461" s="61"/>
      <c r="K461" s="61"/>
      <c r="L461" s="61"/>
      <c r="M461" s="61"/>
      <c r="N461" s="61"/>
      <c r="O461" s="61"/>
      <c r="P461" s="61"/>
      <c r="Q461" s="61"/>
    </row>
    <row r="462" spans="1:17" ht="12.75">
      <c r="A462" s="61"/>
      <c r="B462" s="61"/>
      <c r="C462" s="61"/>
      <c r="D462" s="61"/>
      <c r="E462" s="61"/>
      <c r="F462" s="61"/>
      <c r="G462" s="61"/>
      <c r="H462" s="61"/>
      <c r="I462" s="61"/>
      <c r="J462" s="61"/>
      <c r="K462" s="61"/>
      <c r="L462" s="61"/>
      <c r="M462" s="61"/>
      <c r="N462" s="61"/>
      <c r="O462" s="61"/>
      <c r="P462" s="61"/>
      <c r="Q462" s="61"/>
    </row>
    <row r="463" spans="1:17" ht="12.75">
      <c r="A463" s="61"/>
      <c r="B463" s="61"/>
      <c r="C463" s="61"/>
      <c r="D463" s="61"/>
      <c r="E463" s="61"/>
      <c r="F463" s="61"/>
      <c r="G463" s="61"/>
      <c r="H463" s="61"/>
      <c r="I463" s="61"/>
      <c r="J463" s="61"/>
      <c r="K463" s="61"/>
      <c r="L463" s="61"/>
      <c r="M463" s="61"/>
      <c r="N463" s="61"/>
      <c r="O463" s="61"/>
      <c r="P463" s="61"/>
      <c r="Q463" s="61"/>
    </row>
    <row r="464" spans="1:17" ht="12.75">
      <c r="A464" s="61"/>
      <c r="B464" s="61"/>
      <c r="C464" s="61"/>
      <c r="D464" s="61"/>
      <c r="E464" s="61"/>
      <c r="F464" s="61"/>
      <c r="G464" s="61"/>
      <c r="H464" s="61"/>
      <c r="I464" s="61"/>
      <c r="J464" s="61"/>
      <c r="K464" s="61"/>
      <c r="L464" s="61"/>
      <c r="M464" s="61"/>
      <c r="N464" s="61"/>
      <c r="O464" s="61"/>
      <c r="P464" s="61"/>
      <c r="Q464" s="61"/>
    </row>
    <row r="465" spans="1:17" ht="12.75">
      <c r="A465" s="61"/>
      <c r="B465" s="61"/>
      <c r="C465" s="61"/>
      <c r="D465" s="61"/>
      <c r="E465" s="61"/>
      <c r="F465" s="61"/>
      <c r="G465" s="61"/>
      <c r="H465" s="61"/>
      <c r="I465" s="61"/>
      <c r="J465" s="61"/>
      <c r="K465" s="61"/>
      <c r="L465" s="61"/>
      <c r="M465" s="61"/>
      <c r="N465" s="61"/>
      <c r="O465" s="61"/>
      <c r="P465" s="61"/>
      <c r="Q465" s="61"/>
    </row>
    <row r="466" spans="1:17" ht="12.75">
      <c r="A466" s="61"/>
      <c r="B466" s="61"/>
      <c r="C466" s="61"/>
      <c r="D466" s="61"/>
      <c r="E466" s="61"/>
      <c r="F466" s="61"/>
      <c r="G466" s="61"/>
      <c r="H466" s="61"/>
      <c r="I466" s="61"/>
      <c r="J466" s="61"/>
      <c r="K466" s="61"/>
      <c r="L466" s="61"/>
      <c r="M466" s="61"/>
      <c r="N466" s="61"/>
      <c r="O466" s="61"/>
      <c r="P466" s="61"/>
      <c r="Q466" s="61"/>
    </row>
    <row r="467" spans="1:17" ht="12.75">
      <c r="A467" s="61"/>
      <c r="B467" s="61"/>
      <c r="C467" s="61"/>
      <c r="D467" s="61"/>
      <c r="E467" s="61"/>
      <c r="F467" s="61"/>
      <c r="G467" s="61"/>
      <c r="H467" s="61"/>
      <c r="I467" s="61"/>
      <c r="J467" s="61"/>
      <c r="K467" s="61"/>
      <c r="L467" s="61"/>
      <c r="M467" s="61"/>
      <c r="N467" s="61"/>
      <c r="O467" s="61"/>
      <c r="P467" s="61"/>
      <c r="Q467" s="61"/>
    </row>
    <row r="468" spans="1:17" ht="12.75">
      <c r="A468" s="61"/>
      <c r="B468" s="61"/>
      <c r="C468" s="61"/>
      <c r="D468" s="61"/>
      <c r="E468" s="61"/>
      <c r="F468" s="61"/>
      <c r="G468" s="61"/>
      <c r="H468" s="61"/>
      <c r="I468" s="61"/>
      <c r="J468" s="61"/>
      <c r="K468" s="61"/>
      <c r="L468" s="61"/>
      <c r="M468" s="61"/>
      <c r="N468" s="61"/>
      <c r="O468" s="61"/>
      <c r="P468" s="61"/>
      <c r="Q468" s="61"/>
    </row>
    <row r="469" spans="1:17" ht="12.75">
      <c r="A469" s="61"/>
      <c r="B469" s="61"/>
      <c r="C469" s="61"/>
      <c r="D469" s="61"/>
      <c r="E469" s="61"/>
      <c r="F469" s="61"/>
      <c r="G469" s="61"/>
      <c r="H469" s="61"/>
      <c r="I469" s="61"/>
      <c r="J469" s="61"/>
      <c r="K469" s="61"/>
      <c r="L469" s="61"/>
      <c r="M469" s="61"/>
      <c r="N469" s="61"/>
      <c r="O469" s="61"/>
      <c r="P469" s="61"/>
      <c r="Q469" s="61"/>
    </row>
    <row r="470" spans="1:17" ht="12.75">
      <c r="A470" s="61"/>
      <c r="B470" s="61"/>
      <c r="C470" s="61"/>
      <c r="D470" s="61"/>
      <c r="E470" s="61"/>
      <c r="F470" s="61"/>
      <c r="G470" s="61"/>
      <c r="H470" s="61"/>
      <c r="I470" s="61"/>
      <c r="J470" s="61"/>
      <c r="K470" s="61"/>
      <c r="L470" s="61"/>
      <c r="M470" s="61"/>
      <c r="N470" s="61"/>
      <c r="O470" s="61"/>
      <c r="P470" s="61"/>
      <c r="Q470" s="61"/>
    </row>
    <row r="471" spans="1:17" ht="12.75">
      <c r="A471" s="61"/>
      <c r="B471" s="61"/>
      <c r="C471" s="61"/>
      <c r="D471" s="61"/>
      <c r="E471" s="61"/>
      <c r="F471" s="61"/>
      <c r="G471" s="61"/>
      <c r="H471" s="61"/>
      <c r="I471" s="61"/>
      <c r="J471" s="61"/>
      <c r="K471" s="61"/>
      <c r="L471" s="61"/>
      <c r="M471" s="61"/>
      <c r="N471" s="61"/>
      <c r="O471" s="61"/>
      <c r="P471" s="61"/>
      <c r="Q471" s="61"/>
    </row>
    <row r="472" spans="1:17" ht="12.75">
      <c r="A472" s="61"/>
      <c r="B472" s="61"/>
      <c r="C472" s="61"/>
      <c r="D472" s="61"/>
      <c r="E472" s="61"/>
      <c r="F472" s="61"/>
      <c r="G472" s="61"/>
      <c r="H472" s="61"/>
      <c r="I472" s="61"/>
      <c r="J472" s="61"/>
      <c r="K472" s="61"/>
      <c r="L472" s="61"/>
      <c r="M472" s="61"/>
      <c r="N472" s="61"/>
      <c r="O472" s="61"/>
      <c r="P472" s="61"/>
      <c r="Q472" s="61"/>
    </row>
    <row r="473" spans="1:17" ht="12.75">
      <c r="A473" s="61"/>
      <c r="B473" s="61"/>
      <c r="C473" s="61"/>
      <c r="D473" s="61"/>
      <c r="E473" s="61"/>
      <c r="F473" s="61"/>
      <c r="G473" s="61"/>
      <c r="H473" s="61"/>
      <c r="I473" s="61"/>
      <c r="J473" s="61"/>
      <c r="K473" s="61"/>
      <c r="L473" s="61"/>
      <c r="M473" s="61"/>
      <c r="N473" s="61"/>
      <c r="O473" s="61"/>
      <c r="P473" s="61"/>
      <c r="Q473" s="61"/>
    </row>
    <row r="474" spans="1:17" ht="12.75">
      <c r="A474" s="61"/>
      <c r="B474" s="61"/>
      <c r="C474" s="61"/>
      <c r="D474" s="61"/>
      <c r="E474" s="61"/>
      <c r="F474" s="61"/>
      <c r="G474" s="61"/>
      <c r="H474" s="61"/>
      <c r="I474" s="61"/>
      <c r="J474" s="61"/>
      <c r="K474" s="61"/>
      <c r="L474" s="61"/>
      <c r="M474" s="61"/>
      <c r="N474" s="61"/>
      <c r="O474" s="61"/>
      <c r="P474" s="61"/>
      <c r="Q474" s="61"/>
    </row>
    <row r="475" spans="1:17" ht="12.75">
      <c r="A475" s="61"/>
      <c r="B475" s="61"/>
      <c r="C475" s="61"/>
      <c r="D475" s="61"/>
      <c r="E475" s="61"/>
      <c r="F475" s="61"/>
      <c r="G475" s="61"/>
      <c r="H475" s="61"/>
      <c r="I475" s="61"/>
      <c r="J475" s="61"/>
      <c r="K475" s="61"/>
      <c r="L475" s="61"/>
      <c r="M475" s="61"/>
      <c r="N475" s="61"/>
      <c r="O475" s="61"/>
      <c r="P475" s="61"/>
      <c r="Q475" s="61"/>
    </row>
    <row r="476" spans="1:17" ht="12.75">
      <c r="A476" s="61"/>
      <c r="B476" s="61"/>
      <c r="C476" s="61"/>
      <c r="D476" s="61"/>
      <c r="E476" s="61"/>
      <c r="F476" s="61"/>
      <c r="G476" s="61"/>
      <c r="H476" s="61"/>
      <c r="I476" s="61"/>
      <c r="J476" s="61"/>
      <c r="K476" s="61"/>
      <c r="L476" s="61"/>
      <c r="M476" s="61"/>
      <c r="N476" s="61"/>
      <c r="O476" s="61"/>
      <c r="P476" s="61"/>
      <c r="Q476" s="61"/>
    </row>
    <row r="477" spans="1:17" ht="12.75">
      <c r="A477" s="61"/>
      <c r="B477" s="61"/>
      <c r="C477" s="61"/>
      <c r="D477" s="61"/>
      <c r="E477" s="61"/>
      <c r="F477" s="61"/>
      <c r="G477" s="61"/>
      <c r="H477" s="61"/>
      <c r="I477" s="61"/>
      <c r="J477" s="61"/>
      <c r="K477" s="61"/>
      <c r="L477" s="61"/>
      <c r="M477" s="61"/>
      <c r="N477" s="61"/>
      <c r="O477" s="61"/>
      <c r="P477" s="61"/>
      <c r="Q477" s="61"/>
    </row>
    <row r="478" spans="1:17" ht="12.75">
      <c r="A478" s="61"/>
      <c r="B478" s="61"/>
      <c r="C478" s="61"/>
      <c r="D478" s="61"/>
      <c r="E478" s="61"/>
      <c r="F478" s="61"/>
      <c r="G478" s="61"/>
      <c r="H478" s="61"/>
      <c r="I478" s="61"/>
      <c r="J478" s="61"/>
      <c r="K478" s="61"/>
      <c r="L478" s="61"/>
      <c r="M478" s="61"/>
      <c r="N478" s="61"/>
      <c r="O478" s="61"/>
      <c r="P478" s="61"/>
      <c r="Q478" s="61"/>
    </row>
    <row r="479" spans="1:17" ht="12.75">
      <c r="A479" s="61"/>
      <c r="B479" s="61"/>
      <c r="C479" s="61"/>
      <c r="D479" s="61"/>
      <c r="E479" s="61"/>
      <c r="F479" s="61"/>
      <c r="G479" s="61"/>
      <c r="H479" s="61"/>
      <c r="I479" s="61"/>
      <c r="J479" s="61"/>
      <c r="K479" s="61"/>
      <c r="L479" s="61"/>
      <c r="M479" s="61"/>
      <c r="N479" s="61"/>
      <c r="O479" s="61"/>
      <c r="P479" s="61"/>
      <c r="Q479" s="61"/>
    </row>
    <row r="480" spans="1:17" ht="12.75">
      <c r="A480" s="61"/>
      <c r="B480" s="61"/>
      <c r="C480" s="61"/>
      <c r="D480" s="61"/>
      <c r="E480" s="61"/>
      <c r="F480" s="61"/>
      <c r="G480" s="61"/>
      <c r="H480" s="61"/>
      <c r="I480" s="61"/>
      <c r="J480" s="61"/>
      <c r="K480" s="61"/>
      <c r="L480" s="61"/>
      <c r="M480" s="61"/>
      <c r="N480" s="61"/>
      <c r="O480" s="61"/>
      <c r="P480" s="61"/>
      <c r="Q480" s="61"/>
    </row>
    <row r="481" spans="1:17" ht="12.75">
      <c r="A481" s="61"/>
      <c r="B481" s="61"/>
      <c r="C481" s="61"/>
      <c r="D481" s="61"/>
      <c r="E481" s="61"/>
      <c r="F481" s="61"/>
      <c r="G481" s="61"/>
      <c r="H481" s="61"/>
      <c r="I481" s="61"/>
      <c r="J481" s="61"/>
      <c r="K481" s="61"/>
      <c r="L481" s="61"/>
      <c r="M481" s="61"/>
      <c r="N481" s="61"/>
      <c r="O481" s="61"/>
      <c r="P481" s="61"/>
      <c r="Q481" s="61"/>
    </row>
    <row r="482" spans="1:17" ht="12.75">
      <c r="A482" s="61"/>
      <c r="B482" s="61"/>
      <c r="C482" s="61"/>
      <c r="D482" s="61"/>
      <c r="E482" s="61"/>
      <c r="F482" s="61"/>
      <c r="G482" s="61"/>
      <c r="H482" s="61"/>
      <c r="I482" s="61"/>
      <c r="J482" s="61"/>
      <c r="K482" s="61"/>
      <c r="L482" s="61"/>
      <c r="M482" s="61"/>
      <c r="N482" s="61"/>
      <c r="O482" s="61"/>
      <c r="P482" s="61"/>
      <c r="Q482" s="61"/>
    </row>
    <row r="483" spans="1:17" ht="12.75">
      <c r="A483" s="61"/>
      <c r="B483" s="61"/>
      <c r="C483" s="61"/>
      <c r="D483" s="61"/>
      <c r="E483" s="61"/>
      <c r="F483" s="61"/>
      <c r="G483" s="61"/>
      <c r="H483" s="61"/>
      <c r="I483" s="61"/>
      <c r="J483" s="61"/>
      <c r="K483" s="61"/>
      <c r="L483" s="61"/>
      <c r="M483" s="61"/>
      <c r="N483" s="61"/>
      <c r="O483" s="61"/>
      <c r="P483" s="61"/>
      <c r="Q483" s="61"/>
    </row>
    <row r="484" spans="1:17" ht="12.75">
      <c r="A484" s="61"/>
      <c r="B484" s="61"/>
      <c r="C484" s="61"/>
      <c r="D484" s="61"/>
      <c r="E484" s="61"/>
      <c r="F484" s="61"/>
      <c r="G484" s="61"/>
      <c r="H484" s="61"/>
      <c r="I484" s="61"/>
      <c r="J484" s="61"/>
      <c r="K484" s="61"/>
      <c r="L484" s="61"/>
      <c r="M484" s="61"/>
      <c r="N484" s="61"/>
      <c r="O484" s="61"/>
      <c r="P484" s="61"/>
      <c r="Q484" s="61"/>
    </row>
    <row r="485" spans="1:17" ht="12.75">
      <c r="A485" s="61"/>
      <c r="B485" s="61"/>
      <c r="C485" s="61"/>
      <c r="D485" s="61"/>
      <c r="E485" s="61"/>
      <c r="F485" s="61"/>
      <c r="G485" s="61"/>
      <c r="H485" s="61"/>
      <c r="I485" s="61"/>
      <c r="J485" s="61"/>
      <c r="K485" s="61"/>
      <c r="L485" s="61"/>
      <c r="M485" s="61"/>
      <c r="N485" s="61"/>
      <c r="O485" s="61"/>
      <c r="P485" s="61"/>
      <c r="Q485" s="61"/>
    </row>
    <row r="486" spans="1:17" ht="12.75">
      <c r="A486" s="61"/>
      <c r="B486" s="61"/>
      <c r="C486" s="61"/>
      <c r="D486" s="61"/>
      <c r="E486" s="61"/>
      <c r="F486" s="61"/>
      <c r="G486" s="61"/>
      <c r="H486" s="61"/>
      <c r="I486" s="61"/>
      <c r="J486" s="61"/>
      <c r="K486" s="61"/>
      <c r="L486" s="61"/>
      <c r="M486" s="61"/>
      <c r="N486" s="61"/>
      <c r="O486" s="61"/>
      <c r="P486" s="61"/>
      <c r="Q486" s="61"/>
    </row>
    <row r="487" spans="1:17" ht="12.75">
      <c r="A487" s="61"/>
      <c r="B487" s="61"/>
      <c r="C487" s="61"/>
      <c r="D487" s="61"/>
      <c r="E487" s="61"/>
      <c r="F487" s="61"/>
      <c r="G487" s="61"/>
      <c r="H487" s="61"/>
      <c r="I487" s="61"/>
      <c r="J487" s="61"/>
      <c r="K487" s="61"/>
      <c r="L487" s="61"/>
      <c r="M487" s="61"/>
      <c r="N487" s="61"/>
      <c r="O487" s="61"/>
      <c r="P487" s="61"/>
      <c r="Q487" s="61"/>
    </row>
    <row r="488" spans="1:17" ht="12.75">
      <c r="A488" s="61"/>
      <c r="B488" s="61"/>
      <c r="C488" s="61"/>
      <c r="D488" s="61"/>
      <c r="E488" s="61"/>
      <c r="F488" s="61"/>
      <c r="G488" s="61"/>
      <c r="H488" s="61"/>
      <c r="I488" s="61"/>
      <c r="J488" s="61"/>
      <c r="K488" s="61"/>
      <c r="L488" s="61"/>
      <c r="M488" s="61"/>
      <c r="N488" s="61"/>
      <c r="O488" s="61"/>
      <c r="P488" s="61"/>
      <c r="Q488" s="61"/>
    </row>
    <row r="489" spans="1:17" ht="12.75">
      <c r="A489" s="61"/>
      <c r="B489" s="61"/>
      <c r="C489" s="61"/>
      <c r="D489" s="61"/>
      <c r="E489" s="61"/>
      <c r="F489" s="61"/>
      <c r="G489" s="61"/>
      <c r="H489" s="61"/>
      <c r="I489" s="61"/>
      <c r="J489" s="61"/>
      <c r="K489" s="61"/>
      <c r="L489" s="61"/>
      <c r="M489" s="61"/>
      <c r="N489" s="61"/>
      <c r="O489" s="61"/>
      <c r="P489" s="61"/>
      <c r="Q489" s="61"/>
    </row>
    <row r="490" spans="1:17" ht="12.75">
      <c r="A490" s="61"/>
      <c r="B490" s="61"/>
      <c r="C490" s="61"/>
      <c r="D490" s="61"/>
      <c r="E490" s="61"/>
      <c r="F490" s="61"/>
      <c r="G490" s="61"/>
      <c r="H490" s="61"/>
      <c r="I490" s="61"/>
      <c r="J490" s="61"/>
      <c r="K490" s="61"/>
      <c r="L490" s="61"/>
      <c r="M490" s="61"/>
      <c r="N490" s="61"/>
      <c r="O490" s="61"/>
      <c r="P490" s="61"/>
      <c r="Q490" s="61"/>
    </row>
    <row r="491" spans="1:17" ht="12.75">
      <c r="A491" s="61"/>
      <c r="B491" s="61"/>
      <c r="C491" s="61"/>
      <c r="D491" s="61"/>
      <c r="E491" s="61"/>
      <c r="F491" s="61"/>
      <c r="G491" s="61"/>
      <c r="H491" s="61"/>
      <c r="I491" s="61"/>
      <c r="J491" s="61"/>
      <c r="K491" s="61"/>
      <c r="L491" s="61"/>
      <c r="M491" s="61"/>
      <c r="N491" s="61"/>
      <c r="O491" s="61"/>
      <c r="P491" s="61"/>
      <c r="Q491" s="61"/>
    </row>
    <row r="492" spans="1:17" ht="12.75">
      <c r="A492" s="61"/>
      <c r="B492" s="61"/>
      <c r="C492" s="61"/>
      <c r="D492" s="61"/>
      <c r="E492" s="61"/>
      <c r="F492" s="61"/>
      <c r="G492" s="61"/>
      <c r="H492" s="61"/>
      <c r="I492" s="61"/>
      <c r="J492" s="61"/>
      <c r="K492" s="61"/>
      <c r="L492" s="61"/>
      <c r="M492" s="61"/>
      <c r="N492" s="61"/>
      <c r="O492" s="61"/>
      <c r="P492" s="61"/>
      <c r="Q492" s="61"/>
    </row>
    <row r="493" spans="1:17" ht="12.75">
      <c r="A493" s="61"/>
      <c r="B493" s="61"/>
      <c r="C493" s="61"/>
      <c r="D493" s="61"/>
      <c r="E493" s="61"/>
      <c r="F493" s="61"/>
      <c r="G493" s="61"/>
      <c r="H493" s="61"/>
      <c r="I493" s="61"/>
      <c r="J493" s="61"/>
      <c r="K493" s="61"/>
      <c r="L493" s="61"/>
      <c r="M493" s="61"/>
      <c r="N493" s="61"/>
      <c r="O493" s="61"/>
      <c r="P493" s="61"/>
      <c r="Q493" s="61"/>
    </row>
    <row r="494" spans="1:17" ht="12.75">
      <c r="A494" s="61"/>
      <c r="B494" s="61"/>
      <c r="C494" s="61"/>
      <c r="D494" s="61"/>
      <c r="E494" s="61"/>
      <c r="F494" s="61"/>
      <c r="G494" s="61"/>
      <c r="H494" s="61"/>
      <c r="I494" s="61"/>
      <c r="J494" s="61"/>
      <c r="K494" s="61"/>
      <c r="L494" s="61"/>
      <c r="M494" s="61"/>
      <c r="N494" s="61"/>
      <c r="O494" s="61"/>
      <c r="P494" s="61"/>
      <c r="Q494" s="61"/>
    </row>
    <row r="495" spans="1:17" ht="12.75">
      <c r="A495" s="61"/>
      <c r="B495" s="61"/>
      <c r="C495" s="61"/>
      <c r="D495" s="61"/>
      <c r="E495" s="61"/>
      <c r="F495" s="61"/>
      <c r="G495" s="61"/>
      <c r="H495" s="61"/>
      <c r="I495" s="61"/>
      <c r="J495" s="61"/>
      <c r="K495" s="61"/>
      <c r="L495" s="61"/>
      <c r="M495" s="61"/>
      <c r="N495" s="61"/>
      <c r="O495" s="61"/>
      <c r="P495" s="61"/>
      <c r="Q495" s="61"/>
    </row>
    <row r="496" spans="1:17" ht="12.75">
      <c r="A496" s="61"/>
      <c r="B496" s="61"/>
      <c r="C496" s="61"/>
      <c r="D496" s="61"/>
      <c r="E496" s="61"/>
      <c r="F496" s="61"/>
      <c r="G496" s="61"/>
      <c r="H496" s="61"/>
      <c r="I496" s="61"/>
      <c r="J496" s="61"/>
      <c r="K496" s="61"/>
      <c r="L496" s="61"/>
      <c r="M496" s="61"/>
      <c r="N496" s="61"/>
      <c r="O496" s="61"/>
      <c r="P496" s="61"/>
      <c r="Q496" s="61"/>
    </row>
    <row r="497" spans="1:17" ht="12.75">
      <c r="A497" s="61"/>
      <c r="B497" s="61"/>
      <c r="C497" s="61"/>
      <c r="D497" s="61"/>
      <c r="E497" s="61"/>
      <c r="F497" s="61"/>
      <c r="G497" s="61"/>
      <c r="H497" s="61"/>
      <c r="I497" s="61"/>
      <c r="J497" s="61"/>
      <c r="K497" s="61"/>
      <c r="L497" s="61"/>
      <c r="M497" s="61"/>
      <c r="N497" s="61"/>
      <c r="O497" s="61"/>
      <c r="P497" s="61"/>
      <c r="Q497" s="61"/>
    </row>
    <row r="498" spans="1:17" ht="12.75">
      <c r="A498" s="61"/>
      <c r="B498" s="61"/>
      <c r="C498" s="61"/>
      <c r="D498" s="61"/>
      <c r="E498" s="61"/>
      <c r="F498" s="61"/>
      <c r="G498" s="61"/>
      <c r="H498" s="61"/>
      <c r="I498" s="61"/>
      <c r="J498" s="61"/>
      <c r="K498" s="61"/>
      <c r="L498" s="61"/>
      <c r="M498" s="61"/>
      <c r="N498" s="61"/>
      <c r="O498" s="61"/>
      <c r="P498" s="61"/>
      <c r="Q498" s="61"/>
    </row>
    <row r="499" spans="1:17" ht="12.75">
      <c r="A499" s="61"/>
      <c r="B499" s="61"/>
      <c r="C499" s="61"/>
      <c r="D499" s="61"/>
      <c r="E499" s="61"/>
      <c r="F499" s="61"/>
      <c r="G499" s="61"/>
      <c r="H499" s="61"/>
      <c r="I499" s="61"/>
      <c r="J499" s="61"/>
      <c r="K499" s="61"/>
      <c r="L499" s="61"/>
      <c r="M499" s="61"/>
      <c r="N499" s="61"/>
      <c r="O499" s="61"/>
      <c r="P499" s="61"/>
      <c r="Q499" s="61"/>
    </row>
    <row r="500" spans="1:17" ht="12.75">
      <c r="A500" s="61"/>
      <c r="B500" s="61"/>
      <c r="C500" s="61"/>
      <c r="D500" s="61"/>
      <c r="E500" s="61"/>
      <c r="F500" s="61"/>
      <c r="G500" s="61"/>
      <c r="H500" s="61"/>
      <c r="I500" s="61"/>
      <c r="J500" s="61"/>
      <c r="K500" s="61"/>
      <c r="L500" s="61"/>
      <c r="M500" s="61"/>
      <c r="N500" s="61"/>
      <c r="O500" s="61"/>
      <c r="P500" s="61"/>
      <c r="Q500" s="61"/>
    </row>
    <row r="501" spans="1:17" ht="12.75">
      <c r="A501" s="61"/>
      <c r="B501" s="61"/>
      <c r="C501" s="61"/>
      <c r="D501" s="61"/>
      <c r="E501" s="61"/>
      <c r="F501" s="61"/>
      <c r="G501" s="61"/>
      <c r="H501" s="61"/>
      <c r="I501" s="61"/>
      <c r="J501" s="61"/>
      <c r="K501" s="61"/>
      <c r="L501" s="61"/>
      <c r="M501" s="61"/>
      <c r="N501" s="61"/>
      <c r="O501" s="61"/>
      <c r="P501" s="61"/>
      <c r="Q501" s="61"/>
    </row>
    <row r="502" spans="1:17" ht="12.75">
      <c r="A502" s="61"/>
      <c r="B502" s="61"/>
      <c r="C502" s="61"/>
      <c r="D502" s="61"/>
      <c r="E502" s="61"/>
      <c r="F502" s="61"/>
      <c r="G502" s="61"/>
      <c r="H502" s="61"/>
      <c r="I502" s="61"/>
      <c r="J502" s="61"/>
      <c r="K502" s="61"/>
      <c r="L502" s="61"/>
      <c r="M502" s="61"/>
      <c r="N502" s="61"/>
      <c r="O502" s="61"/>
      <c r="P502" s="61"/>
      <c r="Q502" s="61"/>
    </row>
    <row r="503" spans="1:17" ht="12.75">
      <c r="A503" s="61"/>
      <c r="B503" s="61"/>
      <c r="C503" s="61"/>
      <c r="D503" s="61"/>
      <c r="E503" s="61"/>
      <c r="F503" s="61"/>
      <c r="G503" s="61"/>
      <c r="H503" s="61"/>
      <c r="I503" s="61"/>
      <c r="J503" s="61"/>
      <c r="K503" s="61"/>
      <c r="L503" s="61"/>
      <c r="M503" s="61"/>
      <c r="N503" s="61"/>
      <c r="O503" s="61"/>
      <c r="P503" s="61"/>
      <c r="Q503" s="61"/>
    </row>
    <row r="504" spans="1:17" ht="12.75">
      <c r="A504" s="61"/>
      <c r="B504" s="61"/>
      <c r="C504" s="61"/>
      <c r="D504" s="61"/>
      <c r="E504" s="61"/>
      <c r="F504" s="61"/>
      <c r="G504" s="61"/>
      <c r="H504" s="61"/>
      <c r="I504" s="61"/>
      <c r="J504" s="61"/>
      <c r="K504" s="61"/>
      <c r="L504" s="61"/>
      <c r="M504" s="61"/>
      <c r="N504" s="61"/>
      <c r="O504" s="61"/>
      <c r="P504" s="61"/>
      <c r="Q504" s="61"/>
    </row>
    <row r="505" spans="1:17" ht="12.75">
      <c r="A505" s="61"/>
      <c r="B505" s="61"/>
      <c r="C505" s="61"/>
      <c r="D505" s="61"/>
      <c r="E505" s="61"/>
      <c r="F505" s="61"/>
      <c r="G505" s="61"/>
      <c r="H505" s="61"/>
      <c r="I505" s="61"/>
      <c r="J505" s="61"/>
      <c r="K505" s="61"/>
      <c r="L505" s="61"/>
      <c r="M505" s="61"/>
      <c r="N505" s="61"/>
      <c r="O505" s="61"/>
      <c r="P505" s="61"/>
      <c r="Q505" s="61"/>
    </row>
    <row r="506" spans="1:17" ht="12.75">
      <c r="A506" s="61"/>
      <c r="B506" s="61"/>
      <c r="C506" s="61"/>
      <c r="D506" s="61"/>
      <c r="E506" s="61"/>
      <c r="F506" s="61"/>
      <c r="G506" s="61"/>
      <c r="H506" s="61"/>
      <c r="I506" s="61"/>
      <c r="J506" s="61"/>
      <c r="K506" s="61"/>
      <c r="L506" s="61"/>
      <c r="M506" s="61"/>
      <c r="N506" s="61"/>
      <c r="O506" s="61"/>
      <c r="P506" s="61"/>
      <c r="Q506" s="61"/>
    </row>
    <row r="507" spans="1:17" ht="12.75">
      <c r="A507" s="61"/>
      <c r="B507" s="61"/>
      <c r="C507" s="61"/>
      <c r="D507" s="61"/>
      <c r="E507" s="61"/>
      <c r="F507" s="61"/>
      <c r="G507" s="61"/>
      <c r="H507" s="61"/>
      <c r="I507" s="61"/>
      <c r="J507" s="61"/>
      <c r="K507" s="61"/>
      <c r="L507" s="61"/>
      <c r="M507" s="61"/>
      <c r="N507" s="61"/>
      <c r="O507" s="61"/>
      <c r="P507" s="61"/>
      <c r="Q507" s="61"/>
    </row>
    <row r="508" spans="1:17" ht="12.75">
      <c r="A508" s="61"/>
      <c r="B508" s="61"/>
      <c r="C508" s="61"/>
      <c r="D508" s="61"/>
      <c r="E508" s="61"/>
      <c r="F508" s="61"/>
      <c r="G508" s="61"/>
      <c r="H508" s="61"/>
      <c r="I508" s="61"/>
      <c r="J508" s="61"/>
      <c r="K508" s="61"/>
      <c r="L508" s="61"/>
      <c r="M508" s="61"/>
      <c r="N508" s="61"/>
      <c r="O508" s="61"/>
      <c r="P508" s="61"/>
      <c r="Q508" s="61"/>
    </row>
    <row r="509" spans="1:17" ht="12.75">
      <c r="A509" s="61"/>
      <c r="B509" s="61"/>
      <c r="C509" s="61"/>
      <c r="D509" s="61"/>
      <c r="E509" s="61"/>
      <c r="F509" s="61"/>
      <c r="G509" s="61"/>
      <c r="H509" s="61"/>
      <c r="I509" s="61"/>
      <c r="J509" s="61"/>
      <c r="K509" s="61"/>
      <c r="L509" s="61"/>
      <c r="M509" s="61"/>
      <c r="N509" s="61"/>
      <c r="O509" s="61"/>
      <c r="P509" s="61"/>
      <c r="Q509" s="61"/>
    </row>
    <row r="510" spans="1:17" ht="12.75">
      <c r="A510" s="61"/>
      <c r="B510" s="61"/>
      <c r="C510" s="61"/>
      <c r="D510" s="61"/>
      <c r="E510" s="61"/>
      <c r="F510" s="61"/>
      <c r="G510" s="61"/>
      <c r="H510" s="61"/>
      <c r="I510" s="61"/>
      <c r="J510" s="61"/>
      <c r="K510" s="61"/>
      <c r="L510" s="61"/>
      <c r="M510" s="61"/>
      <c r="N510" s="61"/>
      <c r="O510" s="61"/>
      <c r="P510" s="61"/>
      <c r="Q510" s="61"/>
    </row>
    <row r="511" spans="1:17" ht="12.75">
      <c r="A511" s="61"/>
      <c r="B511" s="61"/>
      <c r="C511" s="61"/>
      <c r="D511" s="61"/>
      <c r="E511" s="61"/>
      <c r="F511" s="61"/>
      <c r="G511" s="61"/>
      <c r="H511" s="61"/>
      <c r="I511" s="61"/>
      <c r="J511" s="61"/>
      <c r="K511" s="61"/>
      <c r="L511" s="61"/>
      <c r="M511" s="61"/>
      <c r="N511" s="61"/>
      <c r="O511" s="61"/>
      <c r="P511" s="61"/>
      <c r="Q511" s="61"/>
    </row>
    <row r="512" spans="1:17" ht="12.75">
      <c r="A512" s="61"/>
      <c r="B512" s="61"/>
      <c r="C512" s="61"/>
      <c r="D512" s="61"/>
      <c r="E512" s="61"/>
      <c r="F512" s="61"/>
      <c r="G512" s="61"/>
      <c r="H512" s="61"/>
      <c r="I512" s="61"/>
      <c r="J512" s="61"/>
      <c r="K512" s="61"/>
      <c r="L512" s="61"/>
      <c r="M512" s="61"/>
      <c r="N512" s="61"/>
      <c r="O512" s="61"/>
      <c r="P512" s="61"/>
      <c r="Q512" s="61"/>
    </row>
    <row r="513" spans="1:17" ht="12.75">
      <c r="A513" s="61"/>
      <c r="B513" s="61"/>
      <c r="C513" s="61"/>
      <c r="D513" s="61"/>
      <c r="E513" s="61"/>
      <c r="F513" s="61"/>
      <c r="G513" s="61"/>
      <c r="H513" s="61"/>
      <c r="I513" s="61"/>
      <c r="J513" s="61"/>
      <c r="K513" s="61"/>
      <c r="L513" s="61"/>
      <c r="M513" s="61"/>
      <c r="N513" s="61"/>
      <c r="O513" s="61"/>
      <c r="P513" s="61"/>
      <c r="Q513" s="61"/>
    </row>
    <row r="514" spans="1:17" ht="12.75">
      <c r="A514" s="61"/>
      <c r="B514" s="61"/>
      <c r="C514" s="61"/>
      <c r="D514" s="61"/>
      <c r="E514" s="61"/>
      <c r="F514" s="61"/>
      <c r="G514" s="61"/>
      <c r="H514" s="61"/>
      <c r="I514" s="61"/>
      <c r="J514" s="61"/>
      <c r="K514" s="61"/>
      <c r="L514" s="61"/>
      <c r="M514" s="61"/>
      <c r="N514" s="61"/>
      <c r="O514" s="61"/>
      <c r="P514" s="61"/>
      <c r="Q514" s="61"/>
    </row>
    <row r="515" spans="1:17" ht="12.75">
      <c r="A515" s="61"/>
      <c r="B515" s="61"/>
      <c r="C515" s="61"/>
      <c r="D515" s="61"/>
      <c r="E515" s="61"/>
      <c r="F515" s="61"/>
      <c r="G515" s="61"/>
      <c r="H515" s="61"/>
      <c r="I515" s="61"/>
      <c r="J515" s="61"/>
      <c r="K515" s="61"/>
      <c r="L515" s="61"/>
      <c r="M515" s="61"/>
      <c r="N515" s="61"/>
      <c r="O515" s="61"/>
      <c r="P515" s="61"/>
      <c r="Q515" s="61"/>
    </row>
    <row r="516" spans="1:17" ht="12.75">
      <c r="A516" s="61"/>
      <c r="B516" s="61"/>
      <c r="C516" s="61"/>
      <c r="D516" s="61"/>
      <c r="E516" s="61"/>
      <c r="F516" s="61"/>
      <c r="G516" s="61"/>
      <c r="H516" s="61"/>
      <c r="I516" s="61"/>
      <c r="J516" s="61"/>
      <c r="K516" s="61"/>
      <c r="L516" s="61"/>
      <c r="M516" s="61"/>
      <c r="N516" s="61"/>
      <c r="O516" s="61"/>
      <c r="P516" s="61"/>
      <c r="Q516" s="61"/>
    </row>
    <row r="517" spans="1:17" ht="12.75">
      <c r="A517" s="61"/>
      <c r="B517" s="61"/>
      <c r="C517" s="61"/>
      <c r="D517" s="61"/>
      <c r="E517" s="61"/>
      <c r="F517" s="61"/>
      <c r="G517" s="61"/>
      <c r="H517" s="61"/>
      <c r="I517" s="61"/>
      <c r="J517" s="61"/>
      <c r="K517" s="61"/>
      <c r="L517" s="61"/>
      <c r="M517" s="61"/>
      <c r="N517" s="61"/>
      <c r="O517" s="61"/>
      <c r="P517" s="61"/>
      <c r="Q517" s="61"/>
    </row>
    <row r="518" spans="1:17" ht="12.75">
      <c r="A518" s="61"/>
      <c r="B518" s="61"/>
      <c r="C518" s="61"/>
      <c r="D518" s="61"/>
      <c r="E518" s="61"/>
      <c r="F518" s="61"/>
      <c r="G518" s="61"/>
      <c r="H518" s="61"/>
      <c r="I518" s="61"/>
      <c r="J518" s="61"/>
      <c r="K518" s="61"/>
      <c r="L518" s="61"/>
      <c r="M518" s="61"/>
      <c r="N518" s="61"/>
      <c r="O518" s="61"/>
      <c r="P518" s="61"/>
      <c r="Q518" s="61"/>
    </row>
    <row r="519" spans="1:17" ht="12.75">
      <c r="A519" s="61"/>
      <c r="B519" s="61"/>
      <c r="C519" s="61"/>
      <c r="D519" s="61"/>
      <c r="E519" s="61"/>
      <c r="F519" s="61"/>
      <c r="G519" s="61"/>
      <c r="H519" s="61"/>
      <c r="I519" s="61"/>
      <c r="J519" s="61"/>
      <c r="K519" s="61"/>
      <c r="L519" s="61"/>
      <c r="M519" s="61"/>
      <c r="N519" s="61"/>
      <c r="O519" s="61"/>
      <c r="P519" s="61"/>
      <c r="Q519" s="61"/>
    </row>
    <row r="520" spans="1:17" ht="12.75">
      <c r="A520" s="61"/>
      <c r="B520" s="61"/>
      <c r="C520" s="61"/>
      <c r="D520" s="61"/>
      <c r="E520" s="61"/>
      <c r="F520" s="61"/>
      <c r="G520" s="61"/>
      <c r="H520" s="61"/>
      <c r="I520" s="61"/>
      <c r="J520" s="61"/>
      <c r="K520" s="61"/>
      <c r="L520" s="61"/>
      <c r="M520" s="61"/>
      <c r="N520" s="61"/>
      <c r="O520" s="61"/>
      <c r="P520" s="61"/>
      <c r="Q520" s="61"/>
    </row>
    <row r="521" spans="1:17" ht="12.75">
      <c r="A521" s="61"/>
      <c r="B521" s="61"/>
      <c r="C521" s="61"/>
      <c r="D521" s="61"/>
      <c r="E521" s="61"/>
      <c r="F521" s="61"/>
      <c r="G521" s="61"/>
      <c r="H521" s="61"/>
      <c r="I521" s="61"/>
      <c r="J521" s="61"/>
      <c r="K521" s="61"/>
      <c r="L521" s="61"/>
      <c r="M521" s="61"/>
      <c r="N521" s="61"/>
      <c r="O521" s="61"/>
      <c r="P521" s="61"/>
      <c r="Q521" s="61"/>
    </row>
    <row r="522" spans="1:17" ht="12.75">
      <c r="A522" s="61"/>
      <c r="B522" s="61"/>
      <c r="C522" s="61"/>
      <c r="D522" s="61"/>
      <c r="E522" s="61"/>
      <c r="F522" s="61"/>
      <c r="G522" s="61"/>
      <c r="H522" s="61"/>
      <c r="I522" s="61"/>
      <c r="J522" s="61"/>
      <c r="K522" s="61"/>
      <c r="L522" s="61"/>
      <c r="M522" s="61"/>
      <c r="N522" s="61"/>
      <c r="O522" s="61"/>
      <c r="P522" s="61"/>
      <c r="Q522" s="61"/>
    </row>
    <row r="523" spans="1:17" ht="12.75">
      <c r="A523" s="61"/>
      <c r="B523" s="61"/>
      <c r="C523" s="61"/>
      <c r="D523" s="61"/>
      <c r="E523" s="61"/>
      <c r="F523" s="61"/>
      <c r="G523" s="61"/>
      <c r="H523" s="61"/>
      <c r="I523" s="61"/>
      <c r="J523" s="61"/>
      <c r="K523" s="61"/>
      <c r="L523" s="61"/>
      <c r="M523" s="61"/>
      <c r="N523" s="61"/>
      <c r="O523" s="61"/>
      <c r="P523" s="61"/>
      <c r="Q523" s="61"/>
    </row>
    <row r="524" spans="1:17" ht="12.75">
      <c r="A524" s="61"/>
      <c r="B524" s="61"/>
      <c r="C524" s="61"/>
      <c r="D524" s="61"/>
      <c r="E524" s="61"/>
      <c r="F524" s="61"/>
      <c r="G524" s="61"/>
      <c r="H524" s="61"/>
      <c r="I524" s="61"/>
      <c r="J524" s="61"/>
      <c r="K524" s="61"/>
      <c r="L524" s="61"/>
      <c r="M524" s="61"/>
      <c r="N524" s="61"/>
      <c r="O524" s="61"/>
      <c r="P524" s="61"/>
      <c r="Q524" s="61"/>
    </row>
    <row r="525" spans="1:17" ht="12.75">
      <c r="A525" s="61"/>
      <c r="B525" s="61"/>
      <c r="C525" s="61"/>
      <c r="D525" s="61"/>
      <c r="E525" s="61"/>
      <c r="F525" s="61"/>
      <c r="G525" s="61"/>
      <c r="H525" s="61"/>
      <c r="I525" s="61"/>
      <c r="J525" s="61"/>
      <c r="K525" s="61"/>
      <c r="L525" s="61"/>
      <c r="M525" s="61"/>
      <c r="N525" s="61"/>
      <c r="O525" s="61"/>
      <c r="P525" s="61"/>
      <c r="Q525" s="61"/>
    </row>
    <row r="526" spans="1:17" ht="12.75">
      <c r="A526" s="61"/>
      <c r="B526" s="61"/>
      <c r="C526" s="61"/>
      <c r="D526" s="61"/>
      <c r="E526" s="61"/>
      <c r="F526" s="61"/>
      <c r="G526" s="61"/>
      <c r="H526" s="61"/>
      <c r="I526" s="61"/>
      <c r="J526" s="61"/>
      <c r="K526" s="61"/>
      <c r="L526" s="61"/>
      <c r="M526" s="61"/>
      <c r="N526" s="61"/>
      <c r="O526" s="61"/>
      <c r="P526" s="61"/>
      <c r="Q526" s="61"/>
    </row>
    <row r="527" spans="1:17" ht="12.75">
      <c r="A527" s="61"/>
      <c r="B527" s="61"/>
      <c r="C527" s="61"/>
      <c r="D527" s="61"/>
      <c r="E527" s="61"/>
      <c r="F527" s="61"/>
      <c r="G527" s="61"/>
      <c r="H527" s="61"/>
      <c r="I527" s="61"/>
      <c r="J527" s="61"/>
      <c r="K527" s="61"/>
      <c r="L527" s="61"/>
      <c r="M527" s="61"/>
      <c r="N527" s="61"/>
      <c r="O527" s="61"/>
      <c r="P527" s="61"/>
      <c r="Q527" s="61"/>
    </row>
    <row r="528" spans="1:17" ht="12.75">
      <c r="A528" s="61"/>
      <c r="B528" s="61"/>
      <c r="C528" s="61"/>
      <c r="D528" s="61"/>
      <c r="E528" s="61"/>
      <c r="F528" s="61"/>
      <c r="G528" s="61"/>
      <c r="H528" s="61"/>
      <c r="I528" s="61"/>
      <c r="J528" s="61"/>
      <c r="K528" s="61"/>
      <c r="L528" s="61"/>
      <c r="M528" s="61"/>
      <c r="N528" s="61"/>
      <c r="O528" s="61"/>
      <c r="P528" s="61"/>
      <c r="Q528" s="61"/>
    </row>
    <row r="529" spans="1:17" ht="12.75">
      <c r="A529" s="61"/>
      <c r="B529" s="61"/>
      <c r="C529" s="61"/>
      <c r="D529" s="61"/>
      <c r="E529" s="61"/>
      <c r="F529" s="61"/>
      <c r="G529" s="61"/>
      <c r="H529" s="61"/>
      <c r="I529" s="61"/>
      <c r="J529" s="61"/>
      <c r="K529" s="61"/>
      <c r="L529" s="61"/>
      <c r="M529" s="61"/>
      <c r="N529" s="61"/>
      <c r="O529" s="61"/>
      <c r="P529" s="61"/>
      <c r="Q529" s="61"/>
    </row>
    <row r="530" spans="1:17" ht="12.75">
      <c r="A530" s="61"/>
      <c r="B530" s="61"/>
      <c r="C530" s="61"/>
      <c r="D530" s="61"/>
      <c r="E530" s="61"/>
      <c r="F530" s="61"/>
      <c r="G530" s="61"/>
      <c r="H530" s="61"/>
      <c r="I530" s="61"/>
      <c r="J530" s="61"/>
      <c r="K530" s="61"/>
      <c r="L530" s="61"/>
      <c r="M530" s="61"/>
      <c r="N530" s="61"/>
      <c r="O530" s="61"/>
      <c r="P530" s="61"/>
      <c r="Q530" s="61"/>
    </row>
    <row r="531" spans="1:17" ht="12.75">
      <c r="A531" s="61"/>
      <c r="B531" s="61"/>
      <c r="C531" s="61"/>
      <c r="D531" s="61"/>
      <c r="E531" s="61"/>
      <c r="F531" s="61"/>
      <c r="G531" s="61"/>
      <c r="H531" s="61"/>
      <c r="I531" s="61"/>
      <c r="J531" s="61"/>
      <c r="K531" s="61"/>
      <c r="L531" s="61"/>
      <c r="M531" s="61"/>
      <c r="N531" s="61"/>
      <c r="O531" s="61"/>
      <c r="P531" s="61"/>
      <c r="Q531" s="61"/>
    </row>
    <row r="532" spans="1:17" ht="12.75">
      <c r="A532" s="61"/>
      <c r="B532" s="61"/>
      <c r="C532" s="61"/>
      <c r="D532" s="61"/>
      <c r="E532" s="61"/>
      <c r="F532" s="61"/>
      <c r="G532" s="61"/>
      <c r="H532" s="61"/>
      <c r="I532" s="61"/>
      <c r="J532" s="61"/>
      <c r="K532" s="61"/>
      <c r="L532" s="61"/>
      <c r="M532" s="61"/>
      <c r="N532" s="61"/>
      <c r="O532" s="61"/>
      <c r="P532" s="61"/>
      <c r="Q532" s="61"/>
    </row>
    <row r="533" spans="1:17" ht="12.75">
      <c r="A533" s="61"/>
      <c r="B533" s="61"/>
      <c r="C533" s="61"/>
      <c r="D533" s="61"/>
      <c r="E533" s="61"/>
      <c r="F533" s="61"/>
      <c r="G533" s="61"/>
      <c r="H533" s="61"/>
      <c r="I533" s="61"/>
      <c r="J533" s="61"/>
      <c r="K533" s="61"/>
      <c r="L533" s="61"/>
      <c r="M533" s="61"/>
      <c r="N533" s="61"/>
      <c r="O533" s="61"/>
      <c r="P533" s="61"/>
      <c r="Q533" s="61"/>
    </row>
    <row r="534" spans="1:17" ht="12.75">
      <c r="A534" s="61"/>
      <c r="B534" s="61"/>
      <c r="C534" s="61"/>
      <c r="D534" s="61"/>
      <c r="E534" s="61"/>
      <c r="F534" s="61"/>
      <c r="G534" s="61"/>
      <c r="H534" s="61"/>
      <c r="I534" s="61"/>
      <c r="J534" s="61"/>
      <c r="K534" s="61"/>
      <c r="L534" s="61"/>
      <c r="M534" s="61"/>
      <c r="N534" s="61"/>
      <c r="O534" s="61"/>
      <c r="P534" s="61"/>
      <c r="Q534" s="61"/>
    </row>
    <row r="535" spans="1:17" ht="12.75">
      <c r="A535" s="61"/>
      <c r="B535" s="61"/>
      <c r="C535" s="61"/>
      <c r="D535" s="61"/>
      <c r="E535" s="61"/>
      <c r="F535" s="61"/>
      <c r="G535" s="61"/>
      <c r="H535" s="61"/>
      <c r="I535" s="61"/>
      <c r="J535" s="61"/>
      <c r="K535" s="61"/>
      <c r="L535" s="61"/>
      <c r="M535" s="61"/>
      <c r="N535" s="61"/>
      <c r="O535" s="61"/>
      <c r="P535" s="61"/>
      <c r="Q535" s="61"/>
    </row>
    <row r="536" spans="1:17" ht="12.75">
      <c r="A536" s="61"/>
      <c r="B536" s="61"/>
      <c r="C536" s="61"/>
      <c r="D536" s="61"/>
      <c r="E536" s="61"/>
      <c r="F536" s="61"/>
      <c r="G536" s="61"/>
      <c r="H536" s="61"/>
      <c r="I536" s="61"/>
      <c r="J536" s="61"/>
      <c r="K536" s="61"/>
      <c r="L536" s="61"/>
      <c r="M536" s="61"/>
      <c r="N536" s="61"/>
      <c r="O536" s="61"/>
      <c r="P536" s="61"/>
      <c r="Q536" s="61"/>
    </row>
    <row r="537" spans="1:17" ht="12.75">
      <c r="A537" s="61"/>
      <c r="B537" s="61"/>
      <c r="C537" s="61"/>
      <c r="D537" s="61"/>
      <c r="E537" s="61"/>
      <c r="F537" s="61"/>
      <c r="G537" s="61"/>
      <c r="H537" s="61"/>
      <c r="I537" s="61"/>
      <c r="J537" s="61"/>
      <c r="K537" s="61"/>
      <c r="L537" s="61"/>
      <c r="M537" s="61"/>
      <c r="N537" s="61"/>
      <c r="O537" s="61"/>
      <c r="P537" s="61"/>
      <c r="Q537" s="61"/>
    </row>
    <row r="538" spans="1:17" ht="12.75">
      <c r="A538" s="61"/>
      <c r="B538" s="61"/>
      <c r="C538" s="61"/>
      <c r="D538" s="61"/>
      <c r="E538" s="61"/>
      <c r="F538" s="61"/>
      <c r="G538" s="61"/>
      <c r="H538" s="61"/>
      <c r="I538" s="61"/>
      <c r="J538" s="61"/>
      <c r="K538" s="61"/>
      <c r="L538" s="61"/>
      <c r="M538" s="61"/>
      <c r="N538" s="61"/>
      <c r="O538" s="61"/>
      <c r="P538" s="61"/>
      <c r="Q538" s="61"/>
    </row>
    <row r="539" spans="1:17" ht="12.75">
      <c r="A539" s="61"/>
      <c r="B539" s="61"/>
      <c r="C539" s="61"/>
      <c r="D539" s="61"/>
      <c r="E539" s="61"/>
      <c r="F539" s="61"/>
      <c r="G539" s="61"/>
      <c r="H539" s="61"/>
      <c r="I539" s="61"/>
      <c r="J539" s="61"/>
      <c r="K539" s="61"/>
      <c r="L539" s="61"/>
      <c r="M539" s="61"/>
      <c r="N539" s="61"/>
      <c r="O539" s="61"/>
      <c r="P539" s="61"/>
      <c r="Q539" s="61"/>
    </row>
    <row r="540" spans="1:17" ht="12.75">
      <c r="A540" s="61"/>
      <c r="B540" s="61"/>
      <c r="C540" s="61"/>
      <c r="D540" s="61"/>
      <c r="E540" s="61"/>
      <c r="F540" s="61"/>
      <c r="G540" s="61"/>
      <c r="H540" s="61"/>
      <c r="I540" s="61"/>
      <c r="J540" s="61"/>
      <c r="K540" s="61"/>
      <c r="L540" s="61"/>
      <c r="M540" s="61"/>
      <c r="N540" s="61"/>
      <c r="O540" s="61"/>
      <c r="P540" s="61"/>
      <c r="Q540" s="61"/>
    </row>
    <row r="541" spans="1:17" ht="12.75">
      <c r="A541" s="61"/>
      <c r="B541" s="61"/>
      <c r="C541" s="61"/>
      <c r="D541" s="61"/>
      <c r="E541" s="61"/>
      <c r="F541" s="61"/>
      <c r="G541" s="61"/>
      <c r="H541" s="61"/>
      <c r="I541" s="61"/>
      <c r="J541" s="61"/>
      <c r="K541" s="61"/>
      <c r="L541" s="61"/>
      <c r="M541" s="61"/>
      <c r="N541" s="61"/>
      <c r="O541" s="61"/>
      <c r="P541" s="61"/>
      <c r="Q541" s="61"/>
    </row>
    <row r="542" spans="1:17" ht="12.75">
      <c r="A542" s="61"/>
      <c r="B542" s="61"/>
      <c r="C542" s="61"/>
      <c r="D542" s="61"/>
      <c r="E542" s="61"/>
      <c r="F542" s="61"/>
      <c r="G542" s="61"/>
      <c r="H542" s="61"/>
      <c r="I542" s="61"/>
      <c r="J542" s="61"/>
      <c r="K542" s="61"/>
      <c r="L542" s="61"/>
      <c r="M542" s="61"/>
      <c r="N542" s="61"/>
      <c r="O542" s="61"/>
      <c r="P542" s="61"/>
      <c r="Q542" s="61"/>
    </row>
    <row r="543" spans="1:17" ht="12.75">
      <c r="A543" s="61"/>
      <c r="B543" s="61"/>
      <c r="C543" s="61"/>
      <c r="D543" s="61"/>
      <c r="E543" s="61"/>
      <c r="F543" s="61"/>
      <c r="G543" s="61"/>
      <c r="H543" s="61"/>
      <c r="I543" s="61"/>
      <c r="J543" s="61"/>
      <c r="K543" s="61"/>
      <c r="L543" s="61"/>
      <c r="M543" s="61"/>
      <c r="N543" s="61"/>
      <c r="O543" s="61"/>
      <c r="P543" s="61"/>
      <c r="Q543" s="61"/>
    </row>
    <row r="544" spans="1:17" ht="12.75">
      <c r="A544" s="61"/>
      <c r="B544" s="61"/>
      <c r="C544" s="61"/>
      <c r="D544" s="61"/>
      <c r="E544" s="61"/>
      <c r="F544" s="61"/>
      <c r="G544" s="61"/>
      <c r="H544" s="61"/>
      <c r="I544" s="61"/>
      <c r="J544" s="61"/>
      <c r="K544" s="61"/>
      <c r="L544" s="61"/>
      <c r="M544" s="61"/>
      <c r="N544" s="61"/>
      <c r="O544" s="61"/>
      <c r="P544" s="61"/>
      <c r="Q544" s="61"/>
    </row>
    <row r="545" spans="1:17" ht="12.75">
      <c r="A545" s="61"/>
      <c r="B545" s="61"/>
      <c r="C545" s="61"/>
      <c r="D545" s="61"/>
      <c r="E545" s="61"/>
      <c r="F545" s="61"/>
      <c r="G545" s="61"/>
      <c r="H545" s="61"/>
      <c r="I545" s="61"/>
      <c r="J545" s="61"/>
      <c r="K545" s="61"/>
      <c r="L545" s="61"/>
      <c r="M545" s="61"/>
      <c r="N545" s="61"/>
      <c r="O545" s="61"/>
      <c r="P545" s="61"/>
      <c r="Q545" s="61"/>
    </row>
    <row r="546" spans="1:17" ht="12.75">
      <c r="A546" s="61"/>
      <c r="B546" s="61"/>
      <c r="C546" s="61"/>
      <c r="D546" s="61"/>
      <c r="E546" s="61"/>
      <c r="F546" s="61"/>
      <c r="G546" s="61"/>
      <c r="H546" s="61"/>
      <c r="I546" s="61"/>
      <c r="J546" s="61"/>
      <c r="K546" s="61"/>
      <c r="L546" s="61"/>
      <c r="M546" s="61"/>
      <c r="N546" s="61"/>
      <c r="O546" s="61"/>
      <c r="P546" s="61"/>
      <c r="Q546" s="61"/>
    </row>
    <row r="547" spans="1:17" ht="12.75">
      <c r="A547" s="61"/>
      <c r="B547" s="61"/>
      <c r="C547" s="61"/>
      <c r="D547" s="61"/>
      <c r="E547" s="61"/>
      <c r="F547" s="61"/>
      <c r="G547" s="61"/>
      <c r="H547" s="61"/>
      <c r="I547" s="61"/>
      <c r="J547" s="61"/>
      <c r="K547" s="61"/>
      <c r="L547" s="61"/>
      <c r="M547" s="61"/>
      <c r="N547" s="61"/>
      <c r="O547" s="61"/>
      <c r="P547" s="61"/>
      <c r="Q547" s="61"/>
    </row>
    <row r="548" spans="1:17" ht="12.75">
      <c r="A548" s="61"/>
      <c r="B548" s="61"/>
      <c r="C548" s="61"/>
      <c r="D548" s="61"/>
      <c r="E548" s="61"/>
      <c r="F548" s="61"/>
      <c r="G548" s="61"/>
      <c r="H548" s="61"/>
      <c r="I548" s="61"/>
      <c r="J548" s="61"/>
      <c r="K548" s="61"/>
      <c r="L548" s="61"/>
      <c r="M548" s="61"/>
      <c r="N548" s="61"/>
      <c r="O548" s="61"/>
      <c r="P548" s="61"/>
      <c r="Q548" s="61"/>
    </row>
    <row r="549" spans="1:17" ht="12.75">
      <c r="A549" s="61"/>
      <c r="B549" s="61"/>
      <c r="C549" s="61"/>
      <c r="D549" s="61"/>
      <c r="E549" s="61"/>
      <c r="F549" s="61"/>
      <c r="G549" s="61"/>
      <c r="H549" s="61"/>
      <c r="I549" s="61"/>
      <c r="J549" s="61"/>
      <c r="K549" s="61"/>
      <c r="L549" s="61"/>
      <c r="M549" s="61"/>
      <c r="N549" s="61"/>
      <c r="O549" s="61"/>
      <c r="P549" s="61"/>
      <c r="Q549" s="61"/>
    </row>
    <row r="550" spans="1:17" ht="12.75">
      <c r="A550" s="61"/>
      <c r="B550" s="61"/>
      <c r="C550" s="61"/>
      <c r="D550" s="61"/>
      <c r="E550" s="61"/>
      <c r="F550" s="61"/>
      <c r="G550" s="61"/>
      <c r="H550" s="61"/>
      <c r="I550" s="61"/>
      <c r="J550" s="61"/>
      <c r="K550" s="61"/>
      <c r="L550" s="61"/>
      <c r="M550" s="61"/>
      <c r="N550" s="61"/>
      <c r="O550" s="61"/>
      <c r="P550" s="61"/>
      <c r="Q550" s="61"/>
    </row>
    <row r="551" spans="1:17" ht="12.75">
      <c r="A551" s="61"/>
      <c r="B551" s="61"/>
      <c r="C551" s="61"/>
      <c r="D551" s="61"/>
      <c r="E551" s="61"/>
      <c r="F551" s="61"/>
      <c r="G551" s="61"/>
      <c r="H551" s="61"/>
      <c r="I551" s="61"/>
      <c r="J551" s="61"/>
      <c r="K551" s="61"/>
      <c r="L551" s="61"/>
      <c r="M551" s="61"/>
      <c r="N551" s="61"/>
      <c r="O551" s="61"/>
      <c r="P551" s="61"/>
      <c r="Q551" s="61"/>
    </row>
    <row r="552" spans="1:17" ht="12.75">
      <c r="A552" s="61"/>
      <c r="B552" s="61"/>
      <c r="C552" s="61"/>
      <c r="D552" s="61"/>
      <c r="E552" s="61"/>
      <c r="F552" s="61"/>
      <c r="G552" s="61"/>
      <c r="H552" s="61"/>
      <c r="I552" s="61"/>
      <c r="J552" s="61"/>
      <c r="K552" s="61"/>
      <c r="L552" s="61"/>
      <c r="M552" s="61"/>
      <c r="N552" s="61"/>
      <c r="O552" s="61"/>
      <c r="P552" s="61"/>
      <c r="Q552" s="61"/>
    </row>
    <row r="553" spans="1:17" ht="12.75">
      <c r="A553" s="61"/>
      <c r="B553" s="61"/>
      <c r="C553" s="61"/>
      <c r="D553" s="61"/>
      <c r="E553" s="61"/>
      <c r="F553" s="61"/>
      <c r="G553" s="61"/>
      <c r="H553" s="61"/>
      <c r="I553" s="61"/>
      <c r="J553" s="61"/>
      <c r="K553" s="61"/>
      <c r="L553" s="61"/>
      <c r="M553" s="61"/>
      <c r="N553" s="61"/>
      <c r="O553" s="61"/>
      <c r="P553" s="61"/>
      <c r="Q553" s="61"/>
    </row>
    <row r="554" spans="1:17" ht="12.75">
      <c r="A554" s="61"/>
      <c r="B554" s="61"/>
      <c r="C554" s="61"/>
      <c r="D554" s="61"/>
      <c r="E554" s="61"/>
      <c r="F554" s="61"/>
      <c r="G554" s="61"/>
      <c r="H554" s="61"/>
      <c r="I554" s="61"/>
      <c r="J554" s="61"/>
      <c r="K554" s="61"/>
      <c r="L554" s="61"/>
      <c r="M554" s="61"/>
      <c r="N554" s="61"/>
      <c r="O554" s="61"/>
      <c r="P554" s="61"/>
      <c r="Q554" s="61"/>
    </row>
    <row r="555" spans="1:17" ht="12.75">
      <c r="A555" s="61"/>
      <c r="B555" s="61"/>
      <c r="C555" s="61"/>
      <c r="D555" s="61"/>
      <c r="E555" s="61"/>
      <c r="F555" s="61"/>
      <c r="G555" s="61"/>
      <c r="H555" s="61"/>
      <c r="I555" s="61"/>
      <c r="J555" s="61"/>
      <c r="K555" s="61"/>
      <c r="L555" s="61"/>
      <c r="M555" s="61"/>
      <c r="N555" s="61"/>
      <c r="O555" s="61"/>
      <c r="P555" s="61"/>
      <c r="Q555" s="61"/>
    </row>
    <row r="556" spans="1:17" ht="12.75">
      <c r="A556" s="61"/>
      <c r="B556" s="61"/>
      <c r="C556" s="61"/>
      <c r="D556" s="61"/>
      <c r="E556" s="61"/>
      <c r="F556" s="61"/>
      <c r="G556" s="61"/>
      <c r="H556" s="61"/>
      <c r="I556" s="61"/>
      <c r="J556" s="61"/>
      <c r="K556" s="61"/>
      <c r="L556" s="61"/>
      <c r="M556" s="61"/>
      <c r="N556" s="61"/>
      <c r="O556" s="61"/>
      <c r="P556" s="61"/>
      <c r="Q556" s="61"/>
    </row>
    <row r="557" spans="1:17" ht="12.75">
      <c r="A557" s="61"/>
      <c r="B557" s="61"/>
      <c r="C557" s="61"/>
      <c r="D557" s="61"/>
      <c r="E557" s="61"/>
      <c r="F557" s="61"/>
      <c r="G557" s="61"/>
      <c r="H557" s="61"/>
      <c r="I557" s="61"/>
      <c r="J557" s="61"/>
      <c r="K557" s="61"/>
      <c r="L557" s="61"/>
      <c r="M557" s="61"/>
      <c r="N557" s="61"/>
      <c r="O557" s="61"/>
      <c r="P557" s="61"/>
      <c r="Q557" s="61"/>
    </row>
    <row r="558" spans="1:17" ht="12.75">
      <c r="A558" s="61"/>
      <c r="B558" s="61"/>
      <c r="C558" s="61"/>
      <c r="D558" s="61"/>
      <c r="E558" s="61"/>
      <c r="F558" s="61"/>
      <c r="G558" s="61"/>
      <c r="H558" s="61"/>
      <c r="I558" s="61"/>
      <c r="J558" s="61"/>
      <c r="K558" s="61"/>
      <c r="L558" s="61"/>
      <c r="M558" s="61"/>
      <c r="N558" s="61"/>
      <c r="O558" s="61"/>
      <c r="P558" s="61"/>
      <c r="Q558" s="61"/>
    </row>
    <row r="559" spans="1:17" ht="12.75">
      <c r="A559" s="61"/>
      <c r="B559" s="61"/>
      <c r="C559" s="61"/>
      <c r="D559" s="61"/>
      <c r="E559" s="61"/>
      <c r="F559" s="61"/>
      <c r="G559" s="61"/>
      <c r="H559" s="61"/>
      <c r="I559" s="61"/>
      <c r="J559" s="61"/>
      <c r="K559" s="61"/>
      <c r="L559" s="61"/>
      <c r="M559" s="61"/>
      <c r="N559" s="61"/>
      <c r="O559" s="61"/>
      <c r="P559" s="61"/>
      <c r="Q559" s="61"/>
    </row>
    <row r="560" spans="1:17" ht="12.75">
      <c r="A560" s="61"/>
      <c r="B560" s="61"/>
      <c r="C560" s="61"/>
      <c r="D560" s="61"/>
      <c r="E560" s="61"/>
      <c r="F560" s="61"/>
      <c r="G560" s="61"/>
      <c r="H560" s="61"/>
      <c r="I560" s="61"/>
      <c r="J560" s="61"/>
      <c r="K560" s="61"/>
      <c r="L560" s="61"/>
      <c r="M560" s="61"/>
      <c r="N560" s="61"/>
      <c r="O560" s="61"/>
      <c r="P560" s="61"/>
      <c r="Q560" s="61"/>
    </row>
    <row r="561" spans="1:17" ht="12.75">
      <c r="A561" s="61"/>
      <c r="B561" s="61"/>
      <c r="C561" s="61"/>
      <c r="D561" s="61"/>
      <c r="E561" s="61"/>
      <c r="F561" s="61"/>
      <c r="G561" s="61"/>
      <c r="H561" s="61"/>
      <c r="I561" s="61"/>
      <c r="J561" s="61"/>
      <c r="K561" s="61"/>
      <c r="L561" s="61"/>
      <c r="M561" s="61"/>
      <c r="N561" s="61"/>
      <c r="O561" s="61"/>
      <c r="P561" s="61"/>
      <c r="Q561" s="61"/>
    </row>
    <row r="562" spans="1:17" ht="12.75">
      <c r="A562" s="61"/>
      <c r="B562" s="61"/>
      <c r="C562" s="61"/>
      <c r="D562" s="61"/>
      <c r="E562" s="61"/>
      <c r="F562" s="61"/>
      <c r="G562" s="61"/>
      <c r="H562" s="61"/>
      <c r="I562" s="61"/>
      <c r="J562" s="61"/>
      <c r="K562" s="61"/>
      <c r="L562" s="61"/>
      <c r="M562" s="61"/>
      <c r="N562" s="61"/>
      <c r="O562" s="61"/>
      <c r="P562" s="61"/>
      <c r="Q562" s="61"/>
    </row>
    <row r="563" spans="1:17" ht="12.75">
      <c r="A563" s="61"/>
      <c r="B563" s="61"/>
      <c r="C563" s="61"/>
      <c r="D563" s="61"/>
      <c r="E563" s="61"/>
      <c r="F563" s="61"/>
      <c r="G563" s="61"/>
      <c r="H563" s="61"/>
      <c r="I563" s="61"/>
      <c r="J563" s="61"/>
      <c r="K563" s="61"/>
      <c r="L563" s="61"/>
      <c r="M563" s="61"/>
      <c r="N563" s="61"/>
      <c r="O563" s="61"/>
      <c r="P563" s="61"/>
      <c r="Q563" s="61"/>
    </row>
    <row r="564" spans="1:17" ht="12.75">
      <c r="A564" s="61"/>
      <c r="B564" s="61"/>
      <c r="C564" s="61"/>
      <c r="D564" s="61"/>
      <c r="E564" s="61"/>
      <c r="F564" s="61"/>
      <c r="G564" s="61"/>
      <c r="H564" s="61"/>
      <c r="I564" s="61"/>
      <c r="J564" s="61"/>
      <c r="K564" s="61"/>
      <c r="L564" s="61"/>
      <c r="M564" s="61"/>
      <c r="N564" s="61"/>
      <c r="O564" s="61"/>
      <c r="P564" s="61"/>
      <c r="Q564" s="61"/>
    </row>
    <row r="565" spans="1:17" ht="12.75">
      <c r="A565" s="61"/>
      <c r="B565" s="61"/>
      <c r="C565" s="61"/>
      <c r="D565" s="61"/>
      <c r="E565" s="61"/>
      <c r="F565" s="61"/>
      <c r="G565" s="61"/>
      <c r="H565" s="61"/>
      <c r="I565" s="61"/>
      <c r="J565" s="61"/>
      <c r="K565" s="61"/>
      <c r="L565" s="61"/>
      <c r="M565" s="61"/>
      <c r="N565" s="61"/>
      <c r="O565" s="61"/>
      <c r="P565" s="61"/>
      <c r="Q565" s="61"/>
    </row>
    <row r="566" spans="1:17" ht="12.75">
      <c r="A566" s="61"/>
      <c r="B566" s="61"/>
      <c r="C566" s="61"/>
      <c r="D566" s="61"/>
      <c r="E566" s="61"/>
      <c r="F566" s="61"/>
      <c r="G566" s="61"/>
      <c r="H566" s="61"/>
      <c r="I566" s="61"/>
      <c r="J566" s="61"/>
      <c r="K566" s="61"/>
      <c r="L566" s="61"/>
      <c r="M566" s="61"/>
      <c r="N566" s="61"/>
      <c r="O566" s="61"/>
      <c r="P566" s="61"/>
      <c r="Q566" s="61"/>
    </row>
    <row r="567" spans="1:17" ht="12.75">
      <c r="A567" s="61"/>
      <c r="B567" s="61"/>
      <c r="C567" s="61"/>
      <c r="D567" s="61"/>
      <c r="E567" s="61"/>
      <c r="F567" s="61"/>
      <c r="G567" s="61"/>
      <c r="H567" s="61"/>
      <c r="I567" s="61"/>
      <c r="J567" s="61"/>
      <c r="K567" s="61"/>
      <c r="L567" s="61"/>
      <c r="M567" s="61"/>
      <c r="N567" s="61"/>
      <c r="O567" s="61"/>
      <c r="P567" s="61"/>
      <c r="Q567" s="61"/>
    </row>
    <row r="568" spans="1:17" ht="12.75">
      <c r="A568" s="61"/>
      <c r="B568" s="61"/>
      <c r="C568" s="61"/>
      <c r="D568" s="61"/>
      <c r="E568" s="61"/>
      <c r="F568" s="61"/>
      <c r="G568" s="61"/>
      <c r="H568" s="61"/>
      <c r="I568" s="61"/>
      <c r="J568" s="61"/>
      <c r="K568" s="61"/>
      <c r="L568" s="61"/>
      <c r="M568" s="61"/>
      <c r="N568" s="61"/>
      <c r="O568" s="61"/>
      <c r="P568" s="61"/>
      <c r="Q568" s="61"/>
    </row>
    <row r="569" spans="1:17" ht="12.75">
      <c r="A569" s="61"/>
      <c r="B569" s="61"/>
      <c r="C569" s="61"/>
      <c r="D569" s="61"/>
      <c r="E569" s="61"/>
      <c r="F569" s="61"/>
      <c r="G569" s="61"/>
      <c r="H569" s="61"/>
      <c r="I569" s="61"/>
      <c r="J569" s="61"/>
      <c r="K569" s="61"/>
      <c r="L569" s="61"/>
      <c r="M569" s="61"/>
      <c r="N569" s="61"/>
      <c r="O569" s="61"/>
      <c r="P569" s="61"/>
      <c r="Q569" s="61"/>
    </row>
    <row r="570" spans="1:17" ht="12.75">
      <c r="A570" s="61"/>
      <c r="B570" s="61"/>
      <c r="C570" s="61"/>
      <c r="D570" s="61"/>
      <c r="E570" s="61"/>
      <c r="F570" s="61"/>
      <c r="G570" s="61"/>
      <c r="H570" s="61"/>
      <c r="I570" s="61"/>
      <c r="J570" s="61"/>
      <c r="K570" s="61"/>
      <c r="L570" s="61"/>
      <c r="M570" s="61"/>
      <c r="N570" s="61"/>
      <c r="O570" s="61"/>
      <c r="P570" s="61"/>
      <c r="Q570" s="61"/>
    </row>
    <row r="571" spans="1:17" ht="12.75">
      <c r="A571" s="61"/>
      <c r="B571" s="61"/>
      <c r="C571" s="61"/>
      <c r="D571" s="61"/>
      <c r="E571" s="61"/>
      <c r="F571" s="61"/>
      <c r="G571" s="61"/>
      <c r="H571" s="61"/>
      <c r="I571" s="61"/>
      <c r="J571" s="61"/>
      <c r="K571" s="61"/>
      <c r="L571" s="61"/>
      <c r="M571" s="61"/>
      <c r="N571" s="61"/>
      <c r="O571" s="61"/>
      <c r="P571" s="61"/>
      <c r="Q571" s="61"/>
    </row>
    <row r="572" spans="1:17" ht="12.75">
      <c r="A572" s="61"/>
      <c r="B572" s="61"/>
      <c r="C572" s="61"/>
      <c r="D572" s="61"/>
      <c r="E572" s="61"/>
      <c r="F572" s="61"/>
      <c r="G572" s="61"/>
      <c r="H572" s="61"/>
      <c r="I572" s="61"/>
      <c r="J572" s="61"/>
      <c r="K572" s="61"/>
      <c r="L572" s="61"/>
      <c r="M572" s="61"/>
      <c r="N572" s="61"/>
      <c r="O572" s="61"/>
      <c r="P572" s="61"/>
      <c r="Q572" s="61"/>
    </row>
    <row r="573" spans="1:17" ht="12.75">
      <c r="A573" s="61"/>
      <c r="B573" s="61"/>
      <c r="C573" s="61"/>
      <c r="D573" s="61"/>
      <c r="E573" s="61"/>
      <c r="F573" s="61"/>
      <c r="G573" s="61"/>
      <c r="H573" s="61"/>
      <c r="I573" s="61"/>
      <c r="J573" s="61"/>
      <c r="K573" s="61"/>
      <c r="L573" s="61"/>
      <c r="M573" s="61"/>
      <c r="N573" s="61"/>
      <c r="O573" s="61"/>
      <c r="P573" s="61"/>
      <c r="Q573" s="61"/>
    </row>
    <row r="574" spans="1:17" ht="12.75">
      <c r="A574" s="61"/>
      <c r="B574" s="61"/>
      <c r="C574" s="61"/>
      <c r="D574" s="61"/>
      <c r="E574" s="61"/>
      <c r="F574" s="61"/>
      <c r="G574" s="61"/>
      <c r="H574" s="61"/>
      <c r="I574" s="61"/>
      <c r="J574" s="61"/>
      <c r="K574" s="61"/>
      <c r="L574" s="61"/>
      <c r="M574" s="61"/>
      <c r="N574" s="61"/>
      <c r="O574" s="61"/>
      <c r="P574" s="61"/>
      <c r="Q574" s="61"/>
    </row>
    <row r="575" spans="1:17" ht="12.75">
      <c r="A575" s="61"/>
      <c r="B575" s="61"/>
      <c r="C575" s="61"/>
      <c r="D575" s="61"/>
      <c r="E575" s="61"/>
      <c r="F575" s="61"/>
      <c r="G575" s="61"/>
      <c r="H575" s="61"/>
      <c r="I575" s="61"/>
      <c r="J575" s="61"/>
      <c r="K575" s="61"/>
      <c r="L575" s="61"/>
      <c r="M575" s="61"/>
      <c r="N575" s="61"/>
      <c r="O575" s="61"/>
      <c r="P575" s="61"/>
      <c r="Q575" s="61"/>
    </row>
    <row r="576" spans="1:17" ht="12.75">
      <c r="A576" s="61"/>
      <c r="B576" s="61"/>
      <c r="C576" s="61"/>
      <c r="D576" s="61"/>
      <c r="E576" s="61"/>
      <c r="F576" s="61"/>
      <c r="G576" s="61"/>
      <c r="H576" s="61"/>
      <c r="I576" s="61"/>
      <c r="J576" s="61"/>
      <c r="K576" s="61"/>
      <c r="L576" s="61"/>
      <c r="M576" s="61"/>
      <c r="N576" s="61"/>
      <c r="O576" s="61"/>
      <c r="P576" s="61"/>
      <c r="Q576" s="61"/>
    </row>
    <row r="577" spans="1:17" ht="12.75">
      <c r="A577" s="61"/>
      <c r="B577" s="61"/>
      <c r="C577" s="61"/>
      <c r="D577" s="61"/>
      <c r="E577" s="61"/>
      <c r="F577" s="61"/>
      <c r="G577" s="61"/>
      <c r="H577" s="61"/>
      <c r="I577" s="61"/>
      <c r="J577" s="61"/>
      <c r="K577" s="61"/>
      <c r="L577" s="61"/>
      <c r="M577" s="61"/>
      <c r="N577" s="61"/>
      <c r="O577" s="61"/>
      <c r="P577" s="61"/>
      <c r="Q577" s="61"/>
    </row>
    <row r="578" spans="1:17" ht="12.75">
      <c r="A578" s="61"/>
      <c r="B578" s="61"/>
      <c r="C578" s="61"/>
      <c r="D578" s="61"/>
      <c r="E578" s="61"/>
      <c r="F578" s="61"/>
      <c r="G578" s="61"/>
      <c r="H578" s="61"/>
      <c r="I578" s="61"/>
      <c r="J578" s="61"/>
      <c r="K578" s="61"/>
      <c r="L578" s="61"/>
      <c r="M578" s="61"/>
      <c r="N578" s="61"/>
      <c r="O578" s="61"/>
      <c r="P578" s="61"/>
      <c r="Q578" s="61"/>
    </row>
    <row r="579" spans="1:17" ht="12.75">
      <c r="A579" s="61"/>
      <c r="B579" s="61"/>
      <c r="C579" s="61"/>
      <c r="D579" s="61"/>
      <c r="E579" s="61"/>
      <c r="F579" s="61"/>
      <c r="G579" s="61"/>
      <c r="H579" s="61"/>
      <c r="I579" s="61"/>
      <c r="J579" s="61"/>
      <c r="K579" s="61"/>
      <c r="L579" s="61"/>
      <c r="M579" s="61"/>
      <c r="N579" s="61"/>
      <c r="O579" s="61"/>
      <c r="P579" s="61"/>
      <c r="Q579" s="61"/>
    </row>
    <row r="580" spans="1:17" ht="12.75">
      <c r="A580" s="61"/>
      <c r="B580" s="61"/>
      <c r="C580" s="61"/>
      <c r="D580" s="61"/>
      <c r="E580" s="61"/>
      <c r="F580" s="61"/>
      <c r="G580" s="61"/>
      <c r="H580" s="61"/>
      <c r="I580" s="61"/>
      <c r="J580" s="61"/>
      <c r="K580" s="61"/>
      <c r="L580" s="61"/>
      <c r="M580" s="61"/>
      <c r="N580" s="61"/>
      <c r="O580" s="61"/>
      <c r="P580" s="61"/>
      <c r="Q580" s="61"/>
    </row>
    <row r="581" spans="1:17" ht="12.75">
      <c r="A581" s="61"/>
      <c r="B581" s="61"/>
      <c r="C581" s="61"/>
      <c r="D581" s="61"/>
      <c r="E581" s="61"/>
      <c r="F581" s="61"/>
      <c r="G581" s="61"/>
      <c r="H581" s="61"/>
      <c r="I581" s="61"/>
      <c r="J581" s="61"/>
      <c r="K581" s="61"/>
      <c r="L581" s="61"/>
      <c r="M581" s="61"/>
      <c r="N581" s="61"/>
      <c r="O581" s="61"/>
      <c r="P581" s="61"/>
      <c r="Q581" s="61"/>
    </row>
    <row r="582" spans="1:17" ht="12.75">
      <c r="A582" s="61"/>
      <c r="B582" s="61"/>
      <c r="C582" s="61"/>
      <c r="D582" s="61"/>
      <c r="E582" s="61"/>
      <c r="F582" s="61"/>
      <c r="G582" s="61"/>
      <c r="H582" s="61"/>
      <c r="I582" s="61"/>
      <c r="J582" s="61"/>
      <c r="K582" s="61"/>
      <c r="L582" s="61"/>
      <c r="M582" s="61"/>
      <c r="N582" s="61"/>
      <c r="O582" s="61"/>
      <c r="P582" s="61"/>
      <c r="Q582" s="61"/>
    </row>
    <row r="583" spans="1:17" ht="12.75">
      <c r="A583" s="61"/>
      <c r="B583" s="61"/>
      <c r="C583" s="61"/>
      <c r="D583" s="61"/>
      <c r="E583" s="61"/>
      <c r="F583" s="61"/>
      <c r="G583" s="61"/>
      <c r="H583" s="61"/>
      <c r="I583" s="61"/>
      <c r="J583" s="61"/>
      <c r="K583" s="61"/>
      <c r="L583" s="61"/>
      <c r="M583" s="61"/>
      <c r="N583" s="61"/>
      <c r="O583" s="61"/>
      <c r="P583" s="61"/>
      <c r="Q583" s="61"/>
    </row>
    <row r="584" spans="1:17" ht="12.75">
      <c r="A584" s="61"/>
      <c r="B584" s="61"/>
      <c r="C584" s="61"/>
      <c r="D584" s="61"/>
      <c r="E584" s="61"/>
      <c r="F584" s="61"/>
      <c r="G584" s="61"/>
      <c r="H584" s="61"/>
      <c r="I584" s="61"/>
      <c r="J584" s="61"/>
      <c r="K584" s="61"/>
      <c r="L584" s="61"/>
      <c r="M584" s="61"/>
      <c r="N584" s="61"/>
      <c r="O584" s="61"/>
      <c r="P584" s="61"/>
      <c r="Q584" s="61"/>
    </row>
    <row r="585" spans="1:17" ht="12.75">
      <c r="A585" s="61"/>
      <c r="B585" s="61"/>
      <c r="C585" s="61"/>
      <c r="D585" s="61"/>
      <c r="E585" s="61"/>
      <c r="F585" s="61"/>
      <c r="G585" s="61"/>
      <c r="H585" s="61"/>
      <c r="I585" s="61"/>
      <c r="J585" s="61"/>
      <c r="K585" s="61"/>
      <c r="L585" s="61"/>
      <c r="M585" s="61"/>
      <c r="N585" s="61"/>
      <c r="O585" s="61"/>
      <c r="P585" s="61"/>
      <c r="Q585" s="61"/>
    </row>
    <row r="586" spans="1:17" ht="12.75">
      <c r="A586" s="61"/>
      <c r="B586" s="61"/>
      <c r="C586" s="61"/>
      <c r="D586" s="61"/>
      <c r="E586" s="61"/>
      <c r="F586" s="61"/>
      <c r="G586" s="61"/>
      <c r="H586" s="61"/>
      <c r="I586" s="61"/>
      <c r="J586" s="61"/>
      <c r="K586" s="61"/>
      <c r="L586" s="61"/>
      <c r="M586" s="61"/>
      <c r="N586" s="61"/>
      <c r="O586" s="61"/>
      <c r="P586" s="61"/>
      <c r="Q586" s="61"/>
    </row>
    <row r="587" spans="1:17" ht="12.75">
      <c r="A587" s="61"/>
      <c r="B587" s="61"/>
      <c r="C587" s="61"/>
      <c r="D587" s="61"/>
      <c r="E587" s="61"/>
      <c r="F587" s="61"/>
      <c r="G587" s="61"/>
      <c r="H587" s="61"/>
      <c r="I587" s="61"/>
      <c r="J587" s="61"/>
      <c r="K587" s="61"/>
      <c r="L587" s="61"/>
      <c r="M587" s="61"/>
      <c r="N587" s="61"/>
      <c r="O587" s="61"/>
      <c r="P587" s="61"/>
      <c r="Q587" s="61"/>
    </row>
    <row r="588" spans="1:17" ht="12.75">
      <c r="A588" s="61"/>
      <c r="B588" s="61"/>
      <c r="C588" s="61"/>
      <c r="D588" s="61"/>
      <c r="E588" s="61"/>
      <c r="F588" s="61"/>
      <c r="G588" s="61"/>
      <c r="H588" s="61"/>
      <c r="I588" s="61"/>
      <c r="J588" s="61"/>
      <c r="K588" s="61"/>
      <c r="L588" s="61"/>
      <c r="M588" s="61"/>
      <c r="N588" s="61"/>
      <c r="O588" s="61"/>
      <c r="P588" s="61"/>
      <c r="Q588" s="61"/>
    </row>
    <row r="589" spans="1:17" ht="12.75">
      <c r="A589" s="61"/>
      <c r="B589" s="61"/>
      <c r="C589" s="61"/>
      <c r="D589" s="61"/>
      <c r="E589" s="61"/>
      <c r="F589" s="61"/>
      <c r="G589" s="61"/>
      <c r="H589" s="61"/>
      <c r="I589" s="61"/>
      <c r="J589" s="61"/>
      <c r="K589" s="61"/>
      <c r="L589" s="61"/>
      <c r="M589" s="61"/>
      <c r="N589" s="61"/>
      <c r="O589" s="61"/>
      <c r="P589" s="61"/>
      <c r="Q589" s="61"/>
    </row>
    <row r="590" spans="1:17" ht="12.75">
      <c r="A590" s="61"/>
      <c r="B590" s="61"/>
      <c r="C590" s="61"/>
      <c r="D590" s="61"/>
      <c r="E590" s="61"/>
      <c r="F590" s="61"/>
      <c r="G590" s="61"/>
      <c r="H590" s="61"/>
      <c r="I590" s="61"/>
      <c r="J590" s="61"/>
      <c r="K590" s="61"/>
      <c r="L590" s="61"/>
      <c r="M590" s="61"/>
      <c r="N590" s="61"/>
      <c r="O590" s="61"/>
      <c r="P590" s="61"/>
      <c r="Q590" s="61"/>
    </row>
    <row r="591" spans="1:17" ht="12.75">
      <c r="A591" s="61"/>
      <c r="B591" s="61"/>
      <c r="C591" s="61"/>
      <c r="D591" s="61"/>
      <c r="E591" s="61"/>
      <c r="F591" s="61"/>
      <c r="G591" s="61"/>
      <c r="H591" s="61"/>
      <c r="I591" s="61"/>
      <c r="J591" s="61"/>
      <c r="K591" s="61"/>
      <c r="L591" s="61"/>
      <c r="M591" s="61"/>
      <c r="N591" s="61"/>
      <c r="O591" s="61"/>
      <c r="P591" s="61"/>
      <c r="Q591" s="61"/>
    </row>
    <row r="592" spans="1:17" ht="12.75">
      <c r="A592" s="61"/>
      <c r="B592" s="61"/>
      <c r="C592" s="61"/>
      <c r="D592" s="61"/>
      <c r="E592" s="61"/>
      <c r="F592" s="61"/>
      <c r="G592" s="61"/>
      <c r="H592" s="61"/>
      <c r="I592" s="61"/>
      <c r="J592" s="61"/>
      <c r="K592" s="61"/>
      <c r="L592" s="61"/>
      <c r="M592" s="61"/>
      <c r="N592" s="61"/>
      <c r="O592" s="61"/>
      <c r="P592" s="61"/>
      <c r="Q592" s="61"/>
    </row>
    <row r="593" spans="1:17" ht="12.75">
      <c r="A593" s="61"/>
      <c r="B593" s="61"/>
      <c r="C593" s="61"/>
      <c r="D593" s="61"/>
      <c r="E593" s="61"/>
      <c r="F593" s="61"/>
      <c r="G593" s="61"/>
      <c r="H593" s="61"/>
      <c r="I593" s="61"/>
      <c r="J593" s="61"/>
      <c r="K593" s="61"/>
      <c r="L593" s="61"/>
      <c r="M593" s="61"/>
      <c r="N593" s="61"/>
      <c r="O593" s="61"/>
      <c r="P593" s="61"/>
      <c r="Q593" s="61"/>
    </row>
    <row r="594" spans="1:17" ht="12.75">
      <c r="A594" s="61"/>
      <c r="B594" s="61"/>
      <c r="C594" s="61"/>
      <c r="D594" s="61"/>
      <c r="E594" s="61"/>
      <c r="F594" s="61"/>
      <c r="G594" s="61"/>
      <c r="H594" s="61"/>
      <c r="I594" s="61"/>
      <c r="J594" s="61"/>
      <c r="K594" s="61"/>
      <c r="L594" s="61"/>
      <c r="M594" s="61"/>
      <c r="N594" s="61"/>
      <c r="O594" s="61"/>
      <c r="P594" s="61"/>
      <c r="Q594" s="61"/>
    </row>
    <row r="595" spans="1:17" ht="12.75">
      <c r="A595" s="61"/>
      <c r="B595" s="61"/>
      <c r="C595" s="61"/>
      <c r="D595" s="61"/>
      <c r="E595" s="61"/>
      <c r="F595" s="61"/>
      <c r="G595" s="61"/>
      <c r="H595" s="61"/>
      <c r="I595" s="61"/>
      <c r="J595" s="61"/>
      <c r="K595" s="61"/>
      <c r="L595" s="61"/>
      <c r="M595" s="61"/>
      <c r="N595" s="61"/>
      <c r="O595" s="61"/>
      <c r="P595" s="61"/>
      <c r="Q595" s="61"/>
    </row>
    <row r="596" spans="1:17" ht="12.75">
      <c r="A596" s="61"/>
      <c r="B596" s="61"/>
      <c r="C596" s="61"/>
      <c r="D596" s="61"/>
      <c r="E596" s="61"/>
      <c r="F596" s="61"/>
      <c r="G596" s="61"/>
      <c r="H596" s="61"/>
      <c r="I596" s="61"/>
      <c r="J596" s="61"/>
      <c r="K596" s="61"/>
      <c r="L596" s="61"/>
      <c r="M596" s="61"/>
      <c r="N596" s="61"/>
      <c r="O596" s="61"/>
      <c r="P596" s="61"/>
      <c r="Q596" s="61"/>
    </row>
    <row r="597" spans="1:17" ht="12.75">
      <c r="A597" s="61"/>
      <c r="B597" s="61"/>
      <c r="C597" s="61"/>
      <c r="D597" s="61"/>
      <c r="E597" s="61"/>
      <c r="F597" s="61"/>
      <c r="G597" s="61"/>
      <c r="H597" s="61"/>
      <c r="I597" s="61"/>
      <c r="J597" s="61"/>
      <c r="K597" s="61"/>
      <c r="L597" s="61"/>
      <c r="M597" s="61"/>
      <c r="N597" s="61"/>
      <c r="O597" s="61"/>
      <c r="P597" s="61"/>
      <c r="Q597" s="61"/>
    </row>
    <row r="598" spans="1:17" ht="12.75">
      <c r="A598" s="61"/>
      <c r="B598" s="61"/>
      <c r="C598" s="61"/>
      <c r="D598" s="61"/>
      <c r="E598" s="61"/>
      <c r="F598" s="61"/>
      <c r="G598" s="61"/>
      <c r="H598" s="61"/>
      <c r="I598" s="61"/>
      <c r="J598" s="61"/>
      <c r="K598" s="61"/>
      <c r="L598" s="61"/>
      <c r="M598" s="61"/>
      <c r="N598" s="61"/>
      <c r="O598" s="61"/>
      <c r="P598" s="61"/>
      <c r="Q598" s="61"/>
    </row>
    <row r="599" spans="1:17" ht="12.75">
      <c r="A599" s="61"/>
      <c r="B599" s="61"/>
      <c r="C599" s="61"/>
      <c r="D599" s="61"/>
      <c r="E599" s="61"/>
      <c r="F599" s="61"/>
      <c r="G599" s="61"/>
      <c r="H599" s="61"/>
      <c r="I599" s="61"/>
      <c r="J599" s="61"/>
      <c r="K599" s="61"/>
      <c r="L599" s="61"/>
      <c r="M599" s="61"/>
      <c r="N599" s="61"/>
      <c r="O599" s="61"/>
      <c r="P599" s="61"/>
      <c r="Q599" s="61"/>
    </row>
    <row r="600" spans="1:17" ht="12.75">
      <c r="A600" s="61"/>
      <c r="B600" s="61"/>
      <c r="C600" s="61"/>
      <c r="D600" s="61"/>
      <c r="E600" s="61"/>
      <c r="F600" s="61"/>
      <c r="G600" s="61"/>
      <c r="H600" s="61"/>
      <c r="I600" s="61"/>
      <c r="J600" s="61"/>
      <c r="K600" s="61"/>
      <c r="L600" s="61"/>
      <c r="M600" s="61"/>
      <c r="N600" s="61"/>
      <c r="O600" s="61"/>
      <c r="P600" s="61"/>
      <c r="Q600" s="61"/>
    </row>
    <row r="601" spans="1:17" ht="12.75">
      <c r="A601" s="61"/>
      <c r="B601" s="61"/>
      <c r="C601" s="61"/>
      <c r="D601" s="61"/>
      <c r="E601" s="61"/>
      <c r="F601" s="61"/>
      <c r="G601" s="61"/>
      <c r="H601" s="61"/>
      <c r="I601" s="61"/>
      <c r="J601" s="61"/>
      <c r="K601" s="61"/>
      <c r="L601" s="61"/>
      <c r="M601" s="61"/>
      <c r="N601" s="61"/>
      <c r="O601" s="61"/>
      <c r="P601" s="61"/>
      <c r="Q601" s="61"/>
    </row>
    <row r="602" spans="1:17" ht="12.75">
      <c r="A602" s="61"/>
      <c r="B602" s="61"/>
      <c r="C602" s="61"/>
      <c r="D602" s="61"/>
      <c r="E602" s="61"/>
      <c r="F602" s="61"/>
      <c r="G602" s="61"/>
      <c r="H602" s="61"/>
      <c r="I602" s="61"/>
      <c r="J602" s="61"/>
      <c r="K602" s="61"/>
      <c r="L602" s="61"/>
      <c r="M602" s="61"/>
      <c r="N602" s="61"/>
      <c r="O602" s="61"/>
      <c r="P602" s="61"/>
      <c r="Q602" s="61"/>
    </row>
    <row r="603" spans="1:17" ht="12.75">
      <c r="A603" s="61"/>
      <c r="B603" s="61"/>
      <c r="C603" s="61"/>
      <c r="D603" s="61"/>
      <c r="E603" s="61"/>
      <c r="F603" s="61"/>
      <c r="G603" s="61"/>
      <c r="H603" s="61"/>
      <c r="I603" s="61"/>
      <c r="J603" s="61"/>
      <c r="K603" s="61"/>
      <c r="L603" s="61"/>
      <c r="M603" s="61"/>
      <c r="N603" s="61"/>
      <c r="O603" s="61"/>
      <c r="P603" s="61"/>
      <c r="Q603" s="61"/>
    </row>
    <row r="604" spans="1:17" ht="12.75">
      <c r="A604" s="61"/>
      <c r="B604" s="61"/>
      <c r="C604" s="61"/>
      <c r="D604" s="61"/>
      <c r="E604" s="61"/>
      <c r="F604" s="61"/>
      <c r="G604" s="61"/>
      <c r="H604" s="61"/>
      <c r="I604" s="61"/>
      <c r="J604" s="61"/>
      <c r="K604" s="61"/>
      <c r="L604" s="61"/>
      <c r="M604" s="61"/>
      <c r="N604" s="61"/>
      <c r="O604" s="61"/>
      <c r="P604" s="61"/>
      <c r="Q604" s="61"/>
    </row>
    <row r="605" spans="1:17" ht="12.75">
      <c r="A605" s="61"/>
      <c r="B605" s="61"/>
      <c r="C605" s="61"/>
      <c r="D605" s="61"/>
      <c r="E605" s="61"/>
      <c r="F605" s="61"/>
      <c r="G605" s="61"/>
      <c r="H605" s="61"/>
      <c r="I605" s="61"/>
      <c r="J605" s="61"/>
      <c r="K605" s="61"/>
      <c r="L605" s="61"/>
      <c r="M605" s="61"/>
      <c r="N605" s="61"/>
      <c r="O605" s="61"/>
      <c r="P605" s="61"/>
      <c r="Q605" s="61"/>
    </row>
    <row r="606" spans="1:17" ht="12.75">
      <c r="A606" s="61"/>
      <c r="B606" s="61"/>
      <c r="C606" s="61"/>
      <c r="D606" s="61"/>
      <c r="E606" s="61"/>
      <c r="F606" s="61"/>
      <c r="G606" s="61"/>
      <c r="H606" s="61"/>
      <c r="I606" s="61"/>
      <c r="J606" s="61"/>
      <c r="K606" s="61"/>
      <c r="L606" s="61"/>
      <c r="M606" s="61"/>
      <c r="N606" s="61"/>
      <c r="O606" s="61"/>
      <c r="P606" s="61"/>
      <c r="Q606" s="61"/>
    </row>
    <row r="607" spans="1:17" ht="12.75">
      <c r="A607" s="61"/>
      <c r="B607" s="61"/>
      <c r="C607" s="61"/>
      <c r="D607" s="61"/>
      <c r="E607" s="61"/>
      <c r="F607" s="61"/>
      <c r="G607" s="61"/>
      <c r="H607" s="61"/>
      <c r="I607" s="61"/>
      <c r="J607" s="61"/>
      <c r="K607" s="61"/>
      <c r="L607" s="61"/>
      <c r="M607" s="61"/>
      <c r="N607" s="61"/>
      <c r="O607" s="61"/>
      <c r="P607" s="61"/>
      <c r="Q607" s="61"/>
    </row>
    <row r="608" spans="1:17" ht="12.75">
      <c r="A608" s="61"/>
      <c r="B608" s="61"/>
      <c r="C608" s="61"/>
      <c r="D608" s="61"/>
      <c r="E608" s="61"/>
      <c r="F608" s="61"/>
      <c r="G608" s="61"/>
      <c r="H608" s="61"/>
      <c r="I608" s="61"/>
      <c r="J608" s="61"/>
      <c r="K608" s="61"/>
      <c r="L608" s="61"/>
      <c r="M608" s="61"/>
      <c r="N608" s="61"/>
      <c r="O608" s="61"/>
      <c r="P608" s="61"/>
      <c r="Q608" s="61"/>
    </row>
    <row r="609" spans="1:17" ht="12.75">
      <c r="A609" s="61"/>
      <c r="B609" s="61"/>
      <c r="C609" s="61"/>
      <c r="D609" s="61"/>
      <c r="E609" s="61"/>
      <c r="F609" s="61"/>
      <c r="G609" s="61"/>
      <c r="H609" s="61"/>
      <c r="I609" s="61"/>
      <c r="J609" s="61"/>
      <c r="K609" s="61"/>
      <c r="L609" s="61"/>
      <c r="M609" s="61"/>
      <c r="N609" s="61"/>
      <c r="O609" s="61"/>
      <c r="P609" s="61"/>
      <c r="Q609" s="61"/>
    </row>
    <row r="610" spans="1:17" ht="12.75">
      <c r="A610" s="61"/>
      <c r="B610" s="61"/>
      <c r="C610" s="61"/>
      <c r="D610" s="61"/>
      <c r="E610" s="61"/>
      <c r="F610" s="61"/>
      <c r="G610" s="61"/>
      <c r="H610" s="61"/>
      <c r="I610" s="61"/>
      <c r="J610" s="61"/>
      <c r="K610" s="61"/>
      <c r="L610" s="61"/>
      <c r="M610" s="61"/>
      <c r="N610" s="61"/>
      <c r="O610" s="61"/>
      <c r="P610" s="61"/>
      <c r="Q610" s="61"/>
    </row>
    <row r="611" spans="1:17" ht="12.75">
      <c r="A611" s="61"/>
      <c r="B611" s="61"/>
      <c r="C611" s="61"/>
      <c r="D611" s="61"/>
      <c r="E611" s="61"/>
      <c r="F611" s="61"/>
      <c r="G611" s="61"/>
      <c r="H611" s="61"/>
      <c r="I611" s="61"/>
      <c r="J611" s="61"/>
      <c r="K611" s="61"/>
      <c r="L611" s="61"/>
      <c r="M611" s="61"/>
      <c r="N611" s="61"/>
      <c r="O611" s="61"/>
      <c r="P611" s="61"/>
      <c r="Q611" s="61"/>
    </row>
    <row r="612" spans="1:17" ht="12.75">
      <c r="A612" s="61"/>
      <c r="B612" s="61"/>
      <c r="C612" s="61"/>
      <c r="D612" s="61"/>
      <c r="E612" s="61"/>
      <c r="F612" s="61"/>
      <c r="G612" s="61"/>
      <c r="H612" s="61"/>
      <c r="I612" s="61"/>
      <c r="J612" s="61"/>
      <c r="K612" s="61"/>
      <c r="L612" s="61"/>
      <c r="M612" s="61"/>
      <c r="N612" s="61"/>
      <c r="O612" s="61"/>
      <c r="P612" s="61"/>
      <c r="Q612" s="61"/>
    </row>
    <row r="613" spans="1:17" ht="12.75">
      <c r="A613" s="61"/>
      <c r="B613" s="61"/>
      <c r="C613" s="61"/>
      <c r="D613" s="61"/>
      <c r="E613" s="61"/>
      <c r="F613" s="61"/>
      <c r="G613" s="61"/>
      <c r="H613" s="61"/>
      <c r="I613" s="61"/>
      <c r="J613" s="61"/>
      <c r="K613" s="61"/>
      <c r="L613" s="61"/>
      <c r="M613" s="61"/>
      <c r="N613" s="61"/>
      <c r="O613" s="61"/>
      <c r="P613" s="61"/>
      <c r="Q613" s="61"/>
    </row>
    <row r="614" spans="1:17" ht="12.75">
      <c r="A614" s="61"/>
      <c r="B614" s="61"/>
      <c r="C614" s="61"/>
      <c r="D614" s="61"/>
      <c r="E614" s="61"/>
      <c r="F614" s="61"/>
      <c r="G614" s="61"/>
      <c r="H614" s="61"/>
      <c r="I614" s="61"/>
      <c r="J614" s="61"/>
      <c r="K614" s="61"/>
      <c r="L614" s="61"/>
      <c r="M614" s="61"/>
      <c r="N614" s="61"/>
      <c r="O614" s="61"/>
      <c r="P614" s="61"/>
      <c r="Q614" s="61"/>
    </row>
    <row r="615" spans="1:17" ht="12.75">
      <c r="A615" s="61"/>
      <c r="B615" s="61"/>
      <c r="C615" s="61"/>
      <c r="D615" s="61"/>
      <c r="E615" s="61"/>
      <c r="F615" s="61"/>
      <c r="G615" s="61"/>
      <c r="H615" s="61"/>
      <c r="I615" s="61"/>
      <c r="J615" s="61"/>
      <c r="K615" s="61"/>
      <c r="L615" s="61"/>
      <c r="M615" s="61"/>
      <c r="N615" s="61"/>
      <c r="O615" s="61"/>
      <c r="P615" s="61"/>
      <c r="Q615" s="61"/>
    </row>
    <row r="616" spans="1:17" ht="12.75">
      <c r="A616" s="61"/>
      <c r="B616" s="61"/>
      <c r="C616" s="61"/>
      <c r="D616" s="61"/>
      <c r="E616" s="61"/>
      <c r="F616" s="61"/>
      <c r="G616" s="61"/>
      <c r="H616" s="61"/>
      <c r="I616" s="61"/>
      <c r="J616" s="61"/>
      <c r="K616" s="61"/>
      <c r="L616" s="61"/>
      <c r="M616" s="61"/>
      <c r="N616" s="61"/>
      <c r="O616" s="61"/>
      <c r="P616" s="61"/>
      <c r="Q616" s="61"/>
    </row>
    <row r="617" spans="1:17" ht="12.75">
      <c r="A617" s="61"/>
      <c r="B617" s="61"/>
      <c r="C617" s="61"/>
      <c r="D617" s="61"/>
      <c r="E617" s="61"/>
      <c r="F617" s="61"/>
      <c r="G617" s="61"/>
      <c r="H617" s="61"/>
      <c r="I617" s="61"/>
      <c r="J617" s="61"/>
      <c r="K617" s="61"/>
      <c r="L617" s="61"/>
      <c r="M617" s="61"/>
      <c r="N617" s="61"/>
      <c r="O617" s="61"/>
      <c r="P617" s="61"/>
      <c r="Q617" s="61"/>
    </row>
    <row r="618" spans="1:17" ht="12.75">
      <c r="A618" s="61"/>
      <c r="B618" s="61"/>
      <c r="C618" s="61"/>
      <c r="D618" s="61"/>
      <c r="E618" s="61"/>
      <c r="F618" s="61"/>
      <c r="G618" s="61"/>
      <c r="H618" s="61"/>
      <c r="I618" s="61"/>
      <c r="J618" s="61"/>
      <c r="K618" s="61"/>
      <c r="L618" s="61"/>
      <c r="M618" s="61"/>
      <c r="N618" s="61"/>
      <c r="O618" s="61"/>
      <c r="P618" s="61"/>
      <c r="Q618" s="61"/>
    </row>
    <row r="619" spans="1:17" ht="12.75">
      <c r="A619" s="61"/>
      <c r="B619" s="61"/>
      <c r="C619" s="61"/>
      <c r="D619" s="61"/>
      <c r="E619" s="61"/>
      <c r="F619" s="61"/>
      <c r="G619" s="61"/>
      <c r="H619" s="61"/>
      <c r="I619" s="61"/>
      <c r="J619" s="61"/>
      <c r="K619" s="61"/>
      <c r="L619" s="61"/>
      <c r="M619" s="61"/>
      <c r="N619" s="61"/>
      <c r="O619" s="61"/>
      <c r="P619" s="61"/>
      <c r="Q619" s="61"/>
    </row>
    <row r="620" spans="1:17" ht="12.75">
      <c r="A620" s="61"/>
      <c r="B620" s="61"/>
      <c r="C620" s="61"/>
      <c r="D620" s="61"/>
      <c r="E620" s="61"/>
      <c r="F620" s="61"/>
      <c r="G620" s="61"/>
      <c r="H620" s="61"/>
      <c r="I620" s="61"/>
      <c r="J620" s="61"/>
      <c r="K620" s="61"/>
      <c r="L620" s="61"/>
      <c r="M620" s="61"/>
      <c r="N620" s="61"/>
      <c r="O620" s="61"/>
      <c r="P620" s="61"/>
      <c r="Q620" s="61"/>
    </row>
    <row r="621" spans="1:17" ht="12.75">
      <c r="A621" s="61"/>
      <c r="B621" s="61"/>
      <c r="C621" s="61"/>
      <c r="D621" s="61"/>
      <c r="E621" s="61"/>
      <c r="F621" s="61"/>
      <c r="G621" s="61"/>
      <c r="H621" s="61"/>
      <c r="I621" s="61"/>
      <c r="J621" s="61"/>
      <c r="K621" s="61"/>
      <c r="L621" s="61"/>
      <c r="M621" s="61"/>
      <c r="N621" s="61"/>
      <c r="O621" s="61"/>
      <c r="P621" s="61"/>
      <c r="Q621" s="61"/>
    </row>
    <row r="622" spans="1:17" ht="12.75">
      <c r="A622" s="61"/>
      <c r="B622" s="61"/>
      <c r="C622" s="61"/>
      <c r="D622" s="61"/>
      <c r="E622" s="61"/>
      <c r="F622" s="61"/>
      <c r="G622" s="61"/>
      <c r="H622" s="61"/>
      <c r="I622" s="61"/>
      <c r="J622" s="61"/>
      <c r="K622" s="61"/>
      <c r="L622" s="61"/>
      <c r="M622" s="61"/>
      <c r="N622" s="61"/>
      <c r="O622" s="61"/>
      <c r="P622" s="61"/>
      <c r="Q622" s="61"/>
    </row>
    <row r="623" spans="1:17" ht="12.75">
      <c r="A623" s="61"/>
      <c r="B623" s="61"/>
      <c r="C623" s="61"/>
      <c r="D623" s="61"/>
      <c r="E623" s="61"/>
      <c r="F623" s="61"/>
      <c r="G623" s="61"/>
      <c r="H623" s="61"/>
      <c r="I623" s="61"/>
      <c r="J623" s="61"/>
      <c r="K623" s="61"/>
      <c r="L623" s="61"/>
      <c r="M623" s="61"/>
      <c r="N623" s="61"/>
      <c r="O623" s="61"/>
      <c r="P623" s="61"/>
      <c r="Q623" s="61"/>
    </row>
    <row r="624" spans="1:17" ht="12.75">
      <c r="A624" s="61"/>
      <c r="B624" s="61"/>
      <c r="C624" s="61"/>
      <c r="D624" s="61"/>
      <c r="E624" s="61"/>
      <c r="F624" s="61"/>
      <c r="G624" s="61"/>
      <c r="H624" s="61"/>
      <c r="I624" s="61"/>
      <c r="J624" s="61"/>
      <c r="K624" s="61"/>
      <c r="L624" s="61"/>
      <c r="M624" s="61"/>
      <c r="N624" s="61"/>
      <c r="O624" s="61"/>
      <c r="P624" s="61"/>
      <c r="Q624" s="61"/>
    </row>
    <row r="625" spans="1:17" ht="12.75">
      <c r="A625" s="61"/>
      <c r="B625" s="61"/>
      <c r="C625" s="61"/>
      <c r="D625" s="61"/>
      <c r="E625" s="61"/>
      <c r="F625" s="61"/>
      <c r="G625" s="61"/>
      <c r="H625" s="61"/>
      <c r="I625" s="61"/>
      <c r="J625" s="61"/>
      <c r="K625" s="61"/>
      <c r="L625" s="61"/>
      <c r="M625" s="61"/>
      <c r="N625" s="61"/>
      <c r="O625" s="61"/>
      <c r="P625" s="61"/>
      <c r="Q625" s="61"/>
    </row>
    <row r="626" spans="1:17" ht="12.75">
      <c r="A626" s="61"/>
      <c r="B626" s="61"/>
      <c r="C626" s="61"/>
      <c r="D626" s="61"/>
      <c r="E626" s="61"/>
      <c r="F626" s="61"/>
      <c r="G626" s="61"/>
      <c r="H626" s="61"/>
      <c r="I626" s="61"/>
      <c r="J626" s="61"/>
      <c r="K626" s="61"/>
      <c r="L626" s="61"/>
      <c r="M626" s="61"/>
      <c r="N626" s="61"/>
      <c r="O626" s="61"/>
      <c r="P626" s="61"/>
      <c r="Q626" s="61"/>
    </row>
    <row r="627" spans="1:17" ht="12.75">
      <c r="A627" s="61"/>
      <c r="B627" s="61"/>
      <c r="C627" s="61"/>
      <c r="D627" s="61"/>
      <c r="E627" s="61"/>
      <c r="F627" s="61"/>
      <c r="G627" s="61"/>
      <c r="H627" s="61"/>
      <c r="I627" s="61"/>
      <c r="J627" s="61"/>
      <c r="K627" s="61"/>
      <c r="L627" s="61"/>
      <c r="M627" s="61"/>
      <c r="N627" s="61"/>
      <c r="O627" s="61"/>
      <c r="P627" s="61"/>
      <c r="Q627" s="61"/>
    </row>
    <row r="628" spans="1:17" ht="12.75">
      <c r="A628" s="61"/>
      <c r="B628" s="61"/>
      <c r="C628" s="61"/>
      <c r="D628" s="61"/>
      <c r="E628" s="61"/>
      <c r="F628" s="61"/>
      <c r="G628" s="61"/>
      <c r="H628" s="61"/>
      <c r="I628" s="61"/>
      <c r="J628" s="61"/>
      <c r="K628" s="61"/>
      <c r="L628" s="61"/>
      <c r="M628" s="61"/>
      <c r="N628" s="61"/>
      <c r="O628" s="61"/>
      <c r="P628" s="61"/>
      <c r="Q628" s="61"/>
    </row>
    <row r="629" spans="1:17" ht="12.75">
      <c r="A629" s="61"/>
      <c r="B629" s="61"/>
      <c r="C629" s="61"/>
      <c r="D629" s="61"/>
      <c r="E629" s="61"/>
      <c r="F629" s="61"/>
      <c r="G629" s="61"/>
      <c r="H629" s="61"/>
      <c r="I629" s="61"/>
      <c r="J629" s="61"/>
      <c r="K629" s="61"/>
      <c r="L629" s="61"/>
      <c r="M629" s="61"/>
      <c r="N629" s="61"/>
      <c r="O629" s="61"/>
      <c r="P629" s="61"/>
      <c r="Q629" s="61"/>
    </row>
    <row r="630" spans="1:17" ht="12.75">
      <c r="A630" s="61"/>
      <c r="B630" s="61"/>
      <c r="C630" s="61"/>
      <c r="D630" s="61"/>
      <c r="E630" s="61"/>
      <c r="F630" s="61"/>
      <c r="G630" s="61"/>
      <c r="H630" s="61"/>
      <c r="I630" s="61"/>
      <c r="J630" s="61"/>
      <c r="K630" s="61"/>
      <c r="L630" s="61"/>
      <c r="M630" s="61"/>
      <c r="N630" s="61"/>
      <c r="O630" s="61"/>
      <c r="P630" s="61"/>
      <c r="Q630" s="61"/>
    </row>
    <row r="631" spans="1:17" ht="12.75">
      <c r="A631" s="61"/>
      <c r="B631" s="61"/>
      <c r="C631" s="61"/>
      <c r="D631" s="61"/>
      <c r="E631" s="61"/>
      <c r="F631" s="61"/>
      <c r="G631" s="61"/>
      <c r="H631" s="61"/>
      <c r="I631" s="61"/>
      <c r="J631" s="61"/>
      <c r="K631" s="61"/>
      <c r="L631" s="61"/>
      <c r="M631" s="61"/>
      <c r="N631" s="61"/>
      <c r="O631" s="61"/>
      <c r="P631" s="61"/>
      <c r="Q631" s="61"/>
    </row>
    <row r="632" spans="1:17" ht="12.75">
      <c r="A632" s="61"/>
      <c r="B632" s="61"/>
      <c r="C632" s="61"/>
      <c r="D632" s="61"/>
      <c r="E632" s="61"/>
      <c r="F632" s="61"/>
      <c r="G632" s="61"/>
      <c r="H632" s="61"/>
      <c r="I632" s="61"/>
      <c r="J632" s="61"/>
      <c r="K632" s="61"/>
      <c r="L632" s="61"/>
      <c r="M632" s="61"/>
      <c r="N632" s="61"/>
      <c r="O632" s="61"/>
      <c r="P632" s="61"/>
      <c r="Q632" s="61"/>
    </row>
    <row r="633" spans="1:17" ht="12.75">
      <c r="A633" s="61"/>
      <c r="B633" s="61"/>
      <c r="C633" s="61"/>
      <c r="D633" s="61"/>
      <c r="E633" s="61"/>
      <c r="F633" s="61"/>
      <c r="G633" s="61"/>
      <c r="H633" s="61"/>
      <c r="I633" s="61"/>
      <c r="J633" s="61"/>
      <c r="K633" s="61"/>
      <c r="L633" s="61"/>
      <c r="M633" s="61"/>
      <c r="N633" s="61"/>
      <c r="O633" s="61"/>
      <c r="P633" s="61"/>
      <c r="Q633" s="61"/>
    </row>
    <row r="634" spans="1:17" ht="12.75">
      <c r="A634" s="61"/>
      <c r="B634" s="61"/>
      <c r="C634" s="61"/>
      <c r="D634" s="61"/>
      <c r="E634" s="61"/>
      <c r="F634" s="61"/>
      <c r="G634" s="61"/>
      <c r="H634" s="61"/>
      <c r="I634" s="61"/>
      <c r="J634" s="61"/>
      <c r="K634" s="61"/>
      <c r="L634" s="61"/>
      <c r="M634" s="61"/>
      <c r="N634" s="61"/>
      <c r="O634" s="61"/>
      <c r="P634" s="61"/>
      <c r="Q634" s="61"/>
    </row>
    <row r="635" spans="1:17" ht="12.75">
      <c r="A635" s="61"/>
      <c r="B635" s="61"/>
      <c r="C635" s="61"/>
      <c r="D635" s="61"/>
      <c r="E635" s="61"/>
      <c r="F635" s="61"/>
      <c r="G635" s="61"/>
      <c r="H635" s="61"/>
      <c r="I635" s="61"/>
      <c r="J635" s="61"/>
      <c r="K635" s="61"/>
      <c r="L635" s="61"/>
      <c r="M635" s="61"/>
      <c r="N635" s="61"/>
      <c r="O635" s="61"/>
      <c r="P635" s="61"/>
      <c r="Q635" s="61"/>
    </row>
    <row r="636" spans="1:17" ht="12.75">
      <c r="A636" s="61"/>
      <c r="B636" s="61"/>
      <c r="C636" s="61"/>
      <c r="D636" s="61"/>
      <c r="E636" s="61"/>
      <c r="F636" s="61"/>
      <c r="G636" s="61"/>
      <c r="H636" s="61"/>
      <c r="I636" s="61"/>
      <c r="J636" s="61"/>
      <c r="K636" s="61"/>
      <c r="L636" s="61"/>
      <c r="M636" s="61"/>
      <c r="N636" s="61"/>
      <c r="O636" s="61"/>
      <c r="P636" s="61"/>
      <c r="Q636" s="61"/>
    </row>
    <row r="637" spans="1:17" ht="12.75">
      <c r="A637" s="61"/>
      <c r="B637" s="61"/>
      <c r="C637" s="61"/>
      <c r="D637" s="61"/>
      <c r="E637" s="61"/>
      <c r="F637" s="61"/>
      <c r="G637" s="61"/>
      <c r="H637" s="61"/>
      <c r="I637" s="61"/>
      <c r="J637" s="61"/>
      <c r="K637" s="61"/>
      <c r="L637" s="61"/>
      <c r="M637" s="61"/>
      <c r="N637" s="61"/>
      <c r="O637" s="61"/>
      <c r="P637" s="61"/>
      <c r="Q637" s="61"/>
    </row>
    <row r="638" spans="1:17" ht="12.75">
      <c r="A638" s="61"/>
      <c r="B638" s="61"/>
      <c r="C638" s="61"/>
      <c r="D638" s="61"/>
      <c r="E638" s="61"/>
      <c r="F638" s="61"/>
      <c r="G638" s="61"/>
      <c r="H638" s="61"/>
      <c r="I638" s="61"/>
      <c r="J638" s="61"/>
      <c r="K638" s="61"/>
      <c r="L638" s="61"/>
      <c r="M638" s="61"/>
      <c r="N638" s="61"/>
      <c r="O638" s="61"/>
      <c r="P638" s="61"/>
      <c r="Q638" s="61"/>
    </row>
    <row r="639" spans="1:17" ht="12.75">
      <c r="A639" s="61"/>
      <c r="B639" s="61"/>
      <c r="C639" s="61"/>
      <c r="D639" s="61"/>
      <c r="E639" s="61"/>
      <c r="F639" s="61"/>
      <c r="G639" s="61"/>
      <c r="H639" s="61"/>
      <c r="I639" s="61"/>
      <c r="J639" s="61"/>
      <c r="K639" s="61"/>
      <c r="L639" s="61"/>
      <c r="M639" s="61"/>
      <c r="N639" s="61"/>
      <c r="O639" s="61"/>
      <c r="P639" s="61"/>
      <c r="Q639" s="61"/>
    </row>
    <row r="640" spans="1:17" ht="12.75">
      <c r="A640" s="61"/>
      <c r="B640" s="61"/>
      <c r="C640" s="61"/>
      <c r="D640" s="61"/>
      <c r="E640" s="61"/>
      <c r="F640" s="61"/>
      <c r="G640" s="61"/>
      <c r="H640" s="61"/>
      <c r="I640" s="61"/>
      <c r="J640" s="61"/>
      <c r="K640" s="61"/>
      <c r="L640" s="61"/>
      <c r="M640" s="61"/>
      <c r="N640" s="61"/>
      <c r="O640" s="61"/>
      <c r="P640" s="61"/>
      <c r="Q640" s="61"/>
    </row>
    <row r="641" spans="1:17" ht="12.75">
      <c r="A641" s="61"/>
      <c r="B641" s="61"/>
      <c r="C641" s="61"/>
      <c r="D641" s="61"/>
      <c r="E641" s="61"/>
      <c r="F641" s="61"/>
      <c r="G641" s="61"/>
      <c r="H641" s="61"/>
      <c r="I641" s="61"/>
      <c r="J641" s="61"/>
      <c r="K641" s="61"/>
      <c r="L641" s="61"/>
      <c r="M641" s="61"/>
      <c r="N641" s="61"/>
      <c r="O641" s="61"/>
      <c r="P641" s="61"/>
      <c r="Q641" s="61"/>
    </row>
    <row r="642" spans="1:17" ht="12.75">
      <c r="A642" s="61"/>
      <c r="B642" s="61"/>
      <c r="C642" s="61"/>
      <c r="D642" s="61"/>
      <c r="E642" s="61"/>
      <c r="F642" s="61"/>
      <c r="G642" s="61"/>
      <c r="H642" s="61"/>
      <c r="I642" s="61"/>
      <c r="J642" s="61"/>
      <c r="K642" s="61"/>
      <c r="L642" s="61"/>
      <c r="M642" s="61"/>
      <c r="N642" s="61"/>
      <c r="O642" s="61"/>
      <c r="P642" s="61"/>
      <c r="Q642" s="61"/>
    </row>
    <row r="643" spans="1:17" ht="12.75">
      <c r="A643" s="61"/>
      <c r="B643" s="61"/>
      <c r="C643" s="61"/>
      <c r="D643" s="61"/>
      <c r="E643" s="61"/>
      <c r="F643" s="61"/>
      <c r="G643" s="61"/>
      <c r="H643" s="61"/>
      <c r="I643" s="61"/>
      <c r="J643" s="61"/>
      <c r="K643" s="61"/>
      <c r="L643" s="61"/>
      <c r="M643" s="61"/>
      <c r="N643" s="61"/>
      <c r="O643" s="61"/>
      <c r="P643" s="61"/>
      <c r="Q643" s="61"/>
    </row>
    <row r="644" spans="1:17" ht="12.75">
      <c r="A644" s="61"/>
      <c r="B644" s="61"/>
      <c r="C644" s="61"/>
      <c r="D644" s="61"/>
      <c r="E644" s="61"/>
      <c r="F644" s="61"/>
      <c r="G644" s="61"/>
      <c r="H644" s="61"/>
      <c r="I644" s="61"/>
      <c r="J644" s="61"/>
      <c r="K644" s="61"/>
      <c r="L644" s="61"/>
      <c r="M644" s="61"/>
      <c r="N644" s="61"/>
      <c r="O644" s="61"/>
      <c r="P644" s="61"/>
      <c r="Q644" s="61"/>
    </row>
    <row r="645" spans="1:17" ht="12.75">
      <c r="A645" s="61"/>
      <c r="B645" s="61"/>
      <c r="C645" s="61"/>
      <c r="D645" s="61"/>
      <c r="E645" s="61"/>
      <c r="F645" s="61"/>
      <c r="G645" s="61"/>
      <c r="H645" s="61"/>
      <c r="I645" s="61"/>
      <c r="J645" s="61"/>
      <c r="K645" s="61"/>
      <c r="L645" s="61"/>
      <c r="M645" s="61"/>
      <c r="N645" s="61"/>
      <c r="O645" s="61"/>
      <c r="P645" s="61"/>
      <c r="Q645" s="61"/>
    </row>
    <row r="646" spans="1:17" ht="12.75">
      <c r="A646" s="61"/>
      <c r="B646" s="61"/>
      <c r="C646" s="61"/>
      <c r="D646" s="61"/>
      <c r="E646" s="61"/>
      <c r="F646" s="61"/>
      <c r="G646" s="61"/>
      <c r="H646" s="61"/>
      <c r="I646" s="61"/>
      <c r="J646" s="61"/>
      <c r="K646" s="61"/>
      <c r="L646" s="61"/>
      <c r="M646" s="61"/>
      <c r="N646" s="61"/>
      <c r="O646" s="61"/>
      <c r="P646" s="61"/>
      <c r="Q646" s="61"/>
    </row>
    <row r="647" spans="1:17" ht="12.75">
      <c r="A647" s="61"/>
      <c r="B647" s="61"/>
      <c r="C647" s="61"/>
      <c r="D647" s="61"/>
      <c r="E647" s="61"/>
      <c r="F647" s="61"/>
      <c r="G647" s="61"/>
      <c r="H647" s="61"/>
      <c r="I647" s="61"/>
      <c r="J647" s="61"/>
      <c r="K647" s="61"/>
      <c r="L647" s="61"/>
      <c r="M647" s="61"/>
      <c r="N647" s="61"/>
      <c r="O647" s="61"/>
      <c r="P647" s="61"/>
      <c r="Q647" s="61"/>
    </row>
    <row r="648" spans="1:17" ht="12.75">
      <c r="A648" s="61"/>
      <c r="B648" s="61"/>
      <c r="C648" s="61"/>
      <c r="D648" s="61"/>
      <c r="E648" s="61"/>
      <c r="F648" s="61"/>
      <c r="G648" s="61"/>
      <c r="H648" s="61"/>
      <c r="I648" s="61"/>
      <c r="J648" s="61"/>
      <c r="K648" s="61"/>
      <c r="L648" s="61"/>
      <c r="M648" s="61"/>
      <c r="N648" s="61"/>
      <c r="O648" s="61"/>
      <c r="P648" s="61"/>
      <c r="Q648" s="61"/>
    </row>
    <row r="649" spans="1:17" ht="12.75">
      <c r="A649" s="61"/>
      <c r="B649" s="61"/>
      <c r="C649" s="61"/>
      <c r="D649" s="61"/>
      <c r="E649" s="61"/>
      <c r="F649" s="61"/>
      <c r="G649" s="61"/>
      <c r="H649" s="61"/>
      <c r="I649" s="61"/>
      <c r="J649" s="61"/>
      <c r="K649" s="61"/>
      <c r="L649" s="61"/>
      <c r="M649" s="61"/>
      <c r="N649" s="61"/>
      <c r="O649" s="61"/>
      <c r="P649" s="61"/>
      <c r="Q649" s="61"/>
    </row>
    <row r="650" spans="1:17" ht="12.75">
      <c r="A650" s="61"/>
      <c r="B650" s="61"/>
      <c r="C650" s="61"/>
      <c r="D650" s="61"/>
      <c r="E650" s="61"/>
      <c r="F650" s="61"/>
      <c r="G650" s="61"/>
      <c r="H650" s="61"/>
      <c r="I650" s="61"/>
      <c r="J650" s="61"/>
      <c r="K650" s="61"/>
      <c r="L650" s="61"/>
      <c r="M650" s="61"/>
      <c r="N650" s="61"/>
      <c r="O650" s="61"/>
      <c r="P650" s="61"/>
      <c r="Q650" s="61"/>
    </row>
    <row r="651" spans="1:17" ht="12.75">
      <c r="A651" s="61"/>
      <c r="B651" s="61"/>
      <c r="C651" s="61"/>
      <c r="D651" s="61"/>
      <c r="E651" s="61"/>
      <c r="F651" s="61"/>
      <c r="G651" s="61"/>
      <c r="H651" s="61"/>
      <c r="I651" s="61"/>
      <c r="J651" s="61"/>
      <c r="K651" s="61"/>
      <c r="L651" s="61"/>
      <c r="M651" s="61"/>
      <c r="N651" s="61"/>
      <c r="O651" s="61"/>
      <c r="P651" s="61"/>
      <c r="Q651" s="61"/>
    </row>
    <row r="652" spans="1:17" ht="12.75">
      <c r="A652" s="61"/>
      <c r="B652" s="61"/>
      <c r="C652" s="61"/>
      <c r="D652" s="61"/>
      <c r="E652" s="61"/>
      <c r="F652" s="61"/>
      <c r="G652" s="61"/>
      <c r="H652" s="61"/>
      <c r="I652" s="61"/>
      <c r="J652" s="61"/>
      <c r="K652" s="61"/>
      <c r="L652" s="61"/>
      <c r="M652" s="61"/>
      <c r="N652" s="61"/>
      <c r="O652" s="61"/>
      <c r="P652" s="61"/>
      <c r="Q652" s="61"/>
    </row>
    <row r="653" spans="1:17" ht="12.75">
      <c r="A653" s="61"/>
      <c r="B653" s="61"/>
      <c r="C653" s="61"/>
      <c r="D653" s="61"/>
      <c r="E653" s="61"/>
      <c r="F653" s="61"/>
      <c r="G653" s="61"/>
      <c r="H653" s="61"/>
      <c r="I653" s="61"/>
      <c r="J653" s="61"/>
      <c r="K653" s="61"/>
      <c r="L653" s="61"/>
      <c r="M653" s="61"/>
      <c r="N653" s="61"/>
      <c r="O653" s="61"/>
      <c r="P653" s="61"/>
      <c r="Q653" s="61"/>
    </row>
    <row r="654" spans="1:17" ht="12.75">
      <c r="A654" s="61"/>
      <c r="B654" s="61"/>
      <c r="C654" s="61"/>
      <c r="D654" s="61"/>
      <c r="E654" s="61"/>
      <c r="F654" s="61"/>
      <c r="G654" s="61"/>
      <c r="H654" s="61"/>
      <c r="I654" s="61"/>
      <c r="J654" s="61"/>
      <c r="K654" s="61"/>
      <c r="L654" s="61"/>
      <c r="M654" s="61"/>
      <c r="N654" s="61"/>
      <c r="O654" s="61"/>
      <c r="P654" s="61"/>
      <c r="Q654" s="61"/>
    </row>
    <row r="655" spans="1:17" ht="12.75">
      <c r="A655" s="61"/>
      <c r="B655" s="61"/>
      <c r="C655" s="61"/>
      <c r="D655" s="61"/>
      <c r="E655" s="61"/>
      <c r="F655" s="61"/>
      <c r="G655" s="61"/>
      <c r="H655" s="61"/>
      <c r="I655" s="61"/>
      <c r="J655" s="61"/>
      <c r="K655" s="61"/>
      <c r="L655" s="61"/>
      <c r="M655" s="61"/>
      <c r="N655" s="61"/>
      <c r="O655" s="61"/>
      <c r="P655" s="61"/>
      <c r="Q655" s="61"/>
    </row>
    <row r="656" spans="1:17" ht="12.75">
      <c r="A656" s="61"/>
      <c r="B656" s="61"/>
      <c r="C656" s="61"/>
      <c r="D656" s="61"/>
      <c r="E656" s="61"/>
      <c r="F656" s="61"/>
      <c r="G656" s="61"/>
      <c r="H656" s="61"/>
      <c r="I656" s="61"/>
      <c r="J656" s="61"/>
      <c r="K656" s="61"/>
      <c r="L656" s="61"/>
      <c r="M656" s="61"/>
      <c r="N656" s="61"/>
      <c r="O656" s="61"/>
      <c r="P656" s="61"/>
      <c r="Q656" s="61"/>
    </row>
    <row r="657" spans="1:17" ht="12.75">
      <c r="A657" s="61"/>
      <c r="B657" s="61"/>
      <c r="C657" s="61"/>
      <c r="D657" s="61"/>
      <c r="E657" s="61"/>
      <c r="F657" s="61"/>
      <c r="G657" s="61"/>
      <c r="H657" s="61"/>
      <c r="I657" s="61"/>
      <c r="J657" s="61"/>
      <c r="K657" s="61"/>
      <c r="L657" s="61"/>
      <c r="M657" s="61"/>
      <c r="N657" s="61"/>
      <c r="O657" s="61"/>
      <c r="P657" s="61"/>
      <c r="Q657" s="61"/>
    </row>
    <row r="658" spans="1:17" ht="12.75">
      <c r="A658" s="61"/>
      <c r="B658" s="61"/>
      <c r="C658" s="61"/>
      <c r="D658" s="61"/>
      <c r="E658" s="61"/>
      <c r="F658" s="61"/>
      <c r="G658" s="61"/>
      <c r="H658" s="61"/>
      <c r="I658" s="61"/>
      <c r="J658" s="61"/>
      <c r="K658" s="61"/>
      <c r="L658" s="61"/>
      <c r="M658" s="61"/>
      <c r="N658" s="61"/>
      <c r="O658" s="61"/>
      <c r="P658" s="61"/>
      <c r="Q658" s="61"/>
    </row>
    <row r="659" spans="1:17" ht="12.75">
      <c r="A659" s="61"/>
      <c r="B659" s="61"/>
      <c r="C659" s="61"/>
      <c r="D659" s="61"/>
      <c r="E659" s="61"/>
      <c r="F659" s="61"/>
      <c r="G659" s="61"/>
      <c r="H659" s="61"/>
      <c r="I659" s="61"/>
      <c r="J659" s="61"/>
      <c r="K659" s="61"/>
      <c r="L659" s="61"/>
      <c r="M659" s="61"/>
      <c r="N659" s="61"/>
      <c r="O659" s="61"/>
      <c r="P659" s="61"/>
      <c r="Q659" s="61"/>
    </row>
    <row r="660" spans="1:17" ht="12.75">
      <c r="A660" s="61"/>
      <c r="B660" s="61"/>
      <c r="C660" s="61"/>
      <c r="D660" s="61"/>
      <c r="E660" s="61"/>
      <c r="F660" s="61"/>
      <c r="G660" s="61"/>
      <c r="H660" s="61"/>
      <c r="I660" s="61"/>
      <c r="J660" s="61"/>
      <c r="K660" s="61"/>
      <c r="L660" s="61"/>
      <c r="M660" s="61"/>
      <c r="N660" s="61"/>
      <c r="O660" s="61"/>
      <c r="P660" s="61"/>
      <c r="Q660" s="61"/>
    </row>
    <row r="661" spans="1:17" ht="12.75">
      <c r="A661" s="61"/>
      <c r="B661" s="61"/>
      <c r="C661" s="61"/>
      <c r="D661" s="61"/>
      <c r="E661" s="61"/>
      <c r="F661" s="61"/>
      <c r="G661" s="61"/>
      <c r="H661" s="61"/>
      <c r="I661" s="61"/>
      <c r="J661" s="61"/>
      <c r="K661" s="61"/>
      <c r="L661" s="61"/>
      <c r="M661" s="61"/>
      <c r="N661" s="61"/>
      <c r="O661" s="61"/>
      <c r="P661" s="61"/>
      <c r="Q661" s="61"/>
    </row>
    <row r="662" spans="1:17" ht="12.75">
      <c r="A662" s="61"/>
      <c r="B662" s="61"/>
      <c r="C662" s="61"/>
      <c r="D662" s="61"/>
      <c r="E662" s="61"/>
      <c r="F662" s="61"/>
      <c r="G662" s="61"/>
      <c r="H662" s="61"/>
      <c r="I662" s="61"/>
      <c r="J662" s="61"/>
      <c r="K662" s="61"/>
      <c r="L662" s="61"/>
      <c r="M662" s="61"/>
      <c r="N662" s="61"/>
      <c r="O662" s="61"/>
      <c r="P662" s="61"/>
      <c r="Q662" s="61"/>
    </row>
    <row r="663" spans="1:17" ht="12.75">
      <c r="A663" s="61"/>
      <c r="B663" s="61"/>
      <c r="C663" s="61"/>
      <c r="D663" s="61"/>
      <c r="E663" s="61"/>
      <c r="F663" s="61"/>
      <c r="G663" s="61"/>
      <c r="H663" s="61"/>
      <c r="I663" s="61"/>
      <c r="J663" s="61"/>
      <c r="K663" s="61"/>
      <c r="L663" s="61"/>
      <c r="M663" s="61"/>
      <c r="N663" s="61"/>
      <c r="O663" s="61"/>
      <c r="P663" s="61"/>
      <c r="Q663" s="61"/>
    </row>
    <row r="664" spans="1:17" ht="12.75">
      <c r="A664" s="61"/>
      <c r="B664" s="61"/>
      <c r="C664" s="61"/>
      <c r="D664" s="61"/>
      <c r="E664" s="61"/>
      <c r="F664" s="61"/>
      <c r="G664" s="61"/>
      <c r="H664" s="61"/>
      <c r="I664" s="61"/>
      <c r="J664" s="61"/>
      <c r="K664" s="61"/>
      <c r="L664" s="61"/>
      <c r="M664" s="61"/>
      <c r="N664" s="61"/>
      <c r="O664" s="61"/>
      <c r="P664" s="61"/>
      <c r="Q664" s="61"/>
    </row>
    <row r="665" spans="1:17" ht="12.75">
      <c r="A665" s="61"/>
      <c r="B665" s="61"/>
      <c r="C665" s="61"/>
      <c r="D665" s="61"/>
      <c r="E665" s="61"/>
      <c r="F665" s="61"/>
      <c r="G665" s="61"/>
      <c r="H665" s="61"/>
      <c r="I665" s="61"/>
      <c r="J665" s="61"/>
      <c r="K665" s="61"/>
      <c r="L665" s="61"/>
      <c r="M665" s="61"/>
      <c r="N665" s="61"/>
      <c r="O665" s="61"/>
      <c r="P665" s="61"/>
      <c r="Q665" s="61"/>
    </row>
    <row r="666" spans="1:17" ht="12.75">
      <c r="A666" s="61"/>
      <c r="B666" s="61"/>
      <c r="C666" s="61"/>
      <c r="D666" s="61"/>
      <c r="E666" s="61"/>
      <c r="F666" s="61"/>
      <c r="G666" s="61"/>
      <c r="H666" s="61"/>
      <c r="I666" s="61"/>
      <c r="J666" s="61"/>
      <c r="K666" s="61"/>
      <c r="L666" s="61"/>
      <c r="M666" s="61"/>
      <c r="N666" s="61"/>
      <c r="O666" s="61"/>
      <c r="P666" s="61"/>
      <c r="Q666" s="61"/>
    </row>
    <row r="667" spans="1:17" ht="12.75">
      <c r="A667" s="61"/>
      <c r="B667" s="61"/>
      <c r="C667" s="61"/>
      <c r="D667" s="61"/>
      <c r="E667" s="61"/>
      <c r="F667" s="61"/>
      <c r="G667" s="61"/>
      <c r="H667" s="61"/>
      <c r="I667" s="61"/>
      <c r="J667" s="61"/>
      <c r="K667" s="61"/>
      <c r="L667" s="61"/>
      <c r="M667" s="61"/>
      <c r="N667" s="61"/>
      <c r="O667" s="61"/>
      <c r="P667" s="61"/>
      <c r="Q667" s="61"/>
    </row>
    <row r="668" spans="1:17" ht="12.75">
      <c r="A668" s="61"/>
      <c r="B668" s="61"/>
      <c r="C668" s="61"/>
      <c r="D668" s="61"/>
      <c r="E668" s="61"/>
      <c r="F668" s="61"/>
      <c r="G668" s="61"/>
      <c r="H668" s="61"/>
      <c r="I668" s="61"/>
      <c r="J668" s="61"/>
      <c r="K668" s="61"/>
      <c r="L668" s="61"/>
      <c r="M668" s="61"/>
      <c r="N668" s="61"/>
      <c r="O668" s="61"/>
      <c r="P668" s="61"/>
      <c r="Q668" s="61"/>
    </row>
    <row r="669" spans="1:17" ht="12.75">
      <c r="A669" s="61"/>
      <c r="B669" s="61"/>
      <c r="C669" s="61"/>
      <c r="D669" s="61"/>
      <c r="E669" s="61"/>
      <c r="F669" s="61"/>
      <c r="G669" s="61"/>
      <c r="H669" s="61"/>
      <c r="I669" s="61"/>
      <c r="J669" s="61"/>
      <c r="K669" s="61"/>
      <c r="L669" s="61"/>
      <c r="M669" s="61"/>
      <c r="N669" s="61"/>
      <c r="O669" s="61"/>
      <c r="P669" s="61"/>
      <c r="Q669" s="61"/>
    </row>
    <row r="670" spans="1:17" ht="12.75">
      <c r="A670" s="61"/>
      <c r="B670" s="61"/>
      <c r="C670" s="61"/>
      <c r="D670" s="61"/>
      <c r="E670" s="61"/>
      <c r="F670" s="61"/>
      <c r="G670" s="61"/>
      <c r="H670" s="61"/>
      <c r="I670" s="61"/>
      <c r="J670" s="61"/>
      <c r="K670" s="61"/>
      <c r="L670" s="61"/>
      <c r="M670" s="61"/>
      <c r="N670" s="61"/>
      <c r="O670" s="61"/>
      <c r="P670" s="61"/>
      <c r="Q670" s="61"/>
    </row>
    <row r="671" spans="1:17" ht="12.75">
      <c r="A671" s="61"/>
      <c r="B671" s="61"/>
      <c r="C671" s="61"/>
      <c r="D671" s="61"/>
      <c r="E671" s="61"/>
      <c r="F671" s="61"/>
      <c r="G671" s="61"/>
      <c r="H671" s="61"/>
      <c r="I671" s="61"/>
      <c r="J671" s="61"/>
      <c r="K671" s="61"/>
      <c r="L671" s="61"/>
      <c r="M671" s="61"/>
      <c r="N671" s="61"/>
      <c r="O671" s="61"/>
      <c r="P671" s="61"/>
      <c r="Q671" s="61"/>
    </row>
    <row r="672" spans="1:17" ht="12.75">
      <c r="A672" s="61"/>
      <c r="B672" s="61"/>
      <c r="C672" s="61"/>
      <c r="D672" s="61"/>
      <c r="E672" s="61"/>
      <c r="F672" s="61"/>
      <c r="G672" s="61"/>
      <c r="H672" s="61"/>
      <c r="I672" s="61"/>
      <c r="J672" s="61"/>
      <c r="K672" s="61"/>
      <c r="L672" s="61"/>
      <c r="M672" s="61"/>
      <c r="N672" s="61"/>
      <c r="O672" s="61"/>
      <c r="P672" s="61"/>
      <c r="Q672" s="61"/>
    </row>
    <row r="673" spans="1:17" ht="12.75">
      <c r="A673" s="61"/>
      <c r="B673" s="61"/>
      <c r="C673" s="61"/>
      <c r="D673" s="61"/>
      <c r="E673" s="61"/>
      <c r="F673" s="61"/>
      <c r="G673" s="61"/>
      <c r="H673" s="61"/>
      <c r="I673" s="61"/>
      <c r="J673" s="61"/>
      <c r="K673" s="61"/>
      <c r="L673" s="61"/>
      <c r="M673" s="61"/>
      <c r="N673" s="61"/>
      <c r="O673" s="61"/>
      <c r="P673" s="61"/>
      <c r="Q673" s="61"/>
    </row>
    <row r="674" spans="1:17" ht="12.75">
      <c r="A674" s="61"/>
      <c r="B674" s="61"/>
      <c r="C674" s="61"/>
      <c r="D674" s="61"/>
      <c r="E674" s="61"/>
      <c r="F674" s="61"/>
      <c r="G674" s="61"/>
      <c r="H674" s="61"/>
      <c r="I674" s="61"/>
      <c r="J674" s="61"/>
      <c r="K674" s="61"/>
      <c r="L674" s="61"/>
      <c r="M674" s="61"/>
      <c r="N674" s="61"/>
      <c r="O674" s="61"/>
      <c r="P674" s="61"/>
      <c r="Q674" s="61"/>
    </row>
    <row r="675" spans="1:17" ht="12.75">
      <c r="A675" s="61"/>
      <c r="B675" s="61"/>
      <c r="C675" s="61"/>
      <c r="D675" s="61"/>
      <c r="E675" s="61"/>
      <c r="F675" s="61"/>
      <c r="G675" s="61"/>
      <c r="H675" s="61"/>
      <c r="I675" s="61"/>
      <c r="J675" s="61"/>
      <c r="K675" s="61"/>
      <c r="L675" s="61"/>
      <c r="M675" s="61"/>
      <c r="N675" s="61"/>
      <c r="O675" s="61"/>
      <c r="P675" s="61"/>
      <c r="Q675" s="61"/>
    </row>
    <row r="676" spans="1:17" ht="12.75">
      <c r="A676" s="61"/>
      <c r="B676" s="61"/>
      <c r="C676" s="61"/>
      <c r="D676" s="61"/>
      <c r="E676" s="61"/>
      <c r="F676" s="61"/>
      <c r="G676" s="61"/>
      <c r="H676" s="61"/>
      <c r="I676" s="61"/>
      <c r="J676" s="61"/>
      <c r="K676" s="61"/>
      <c r="L676" s="61"/>
      <c r="M676" s="61"/>
      <c r="N676" s="61"/>
      <c r="O676" s="61"/>
      <c r="P676" s="61"/>
      <c r="Q676" s="61"/>
    </row>
    <row r="677" spans="1:17" ht="12.75">
      <c r="A677" s="61"/>
      <c r="B677" s="61"/>
      <c r="C677" s="61"/>
      <c r="D677" s="61"/>
      <c r="E677" s="61"/>
      <c r="F677" s="61"/>
      <c r="G677" s="61"/>
      <c r="H677" s="61"/>
      <c r="I677" s="61"/>
      <c r="J677" s="61"/>
      <c r="K677" s="61"/>
      <c r="L677" s="61"/>
      <c r="M677" s="61"/>
      <c r="N677" s="61"/>
      <c r="O677" s="61"/>
      <c r="P677" s="61"/>
      <c r="Q677" s="61"/>
    </row>
    <row r="678" spans="1:17" ht="12.75">
      <c r="A678" s="61"/>
      <c r="B678" s="61"/>
      <c r="C678" s="61"/>
      <c r="D678" s="61"/>
      <c r="E678" s="61"/>
      <c r="F678" s="61"/>
      <c r="G678" s="61"/>
      <c r="H678" s="61"/>
      <c r="I678" s="61"/>
      <c r="J678" s="61"/>
      <c r="K678" s="61"/>
      <c r="L678" s="61"/>
      <c r="M678" s="61"/>
      <c r="N678" s="61"/>
      <c r="O678" s="61"/>
      <c r="P678" s="61"/>
      <c r="Q678" s="61"/>
    </row>
    <row r="679" spans="1:17" ht="12.75">
      <c r="A679" s="61"/>
      <c r="B679" s="61"/>
      <c r="C679" s="61"/>
      <c r="D679" s="61"/>
      <c r="E679" s="61"/>
      <c r="F679" s="61"/>
      <c r="G679" s="61"/>
      <c r="H679" s="61"/>
      <c r="I679" s="61"/>
      <c r="J679" s="61"/>
      <c r="K679" s="61"/>
      <c r="L679" s="61"/>
      <c r="M679" s="61"/>
      <c r="N679" s="61"/>
      <c r="O679" s="61"/>
      <c r="P679" s="61"/>
      <c r="Q679" s="61"/>
    </row>
    <row r="680" spans="1:17" ht="12.75">
      <c r="A680" s="61"/>
      <c r="B680" s="61"/>
      <c r="C680" s="61"/>
      <c r="D680" s="61"/>
      <c r="E680" s="61"/>
      <c r="F680" s="61"/>
      <c r="G680" s="61"/>
      <c r="H680" s="61"/>
      <c r="I680" s="61"/>
      <c r="J680" s="61"/>
      <c r="K680" s="61"/>
      <c r="L680" s="61"/>
      <c r="M680" s="61"/>
      <c r="N680" s="61"/>
      <c r="O680" s="61"/>
      <c r="P680" s="61"/>
      <c r="Q680" s="61"/>
    </row>
    <row r="681" spans="1:17" ht="12.75">
      <c r="A681" s="61"/>
      <c r="B681" s="61"/>
      <c r="C681" s="61"/>
      <c r="D681" s="61"/>
      <c r="E681" s="61"/>
      <c r="F681" s="61"/>
      <c r="G681" s="61"/>
      <c r="H681" s="61"/>
      <c r="I681" s="61"/>
      <c r="J681" s="61"/>
      <c r="K681" s="61"/>
      <c r="L681" s="61"/>
      <c r="M681" s="61"/>
      <c r="N681" s="61"/>
      <c r="O681" s="61"/>
      <c r="P681" s="61"/>
      <c r="Q681" s="61"/>
    </row>
    <row r="682" spans="1:17" ht="12.75">
      <c r="A682" s="61"/>
      <c r="B682" s="61"/>
      <c r="C682" s="61"/>
      <c r="D682" s="61"/>
      <c r="E682" s="61"/>
      <c r="F682" s="61"/>
      <c r="G682" s="61"/>
      <c r="H682" s="61"/>
      <c r="I682" s="61"/>
      <c r="J682" s="61"/>
      <c r="K682" s="61"/>
      <c r="L682" s="61"/>
      <c r="M682" s="61"/>
      <c r="N682" s="61"/>
      <c r="O682" s="61"/>
      <c r="P682" s="61"/>
      <c r="Q682" s="61"/>
    </row>
    <row r="683" spans="1:17" ht="12.75">
      <c r="A683" s="61"/>
      <c r="B683" s="61"/>
      <c r="C683" s="61"/>
      <c r="D683" s="61"/>
      <c r="E683" s="61"/>
      <c r="F683" s="61"/>
      <c r="G683" s="61"/>
      <c r="H683" s="61"/>
      <c r="I683" s="61"/>
      <c r="J683" s="61"/>
      <c r="K683" s="61"/>
      <c r="L683" s="61"/>
      <c r="M683" s="61"/>
      <c r="N683" s="61"/>
      <c r="O683" s="61"/>
      <c r="P683" s="61"/>
      <c r="Q683" s="61"/>
    </row>
    <row r="684" spans="1:17" ht="12.75">
      <c r="A684" s="61"/>
      <c r="B684" s="61"/>
      <c r="C684" s="61"/>
      <c r="D684" s="61"/>
      <c r="E684" s="61"/>
      <c r="F684" s="61"/>
      <c r="G684" s="61"/>
      <c r="H684" s="61"/>
      <c r="I684" s="61"/>
      <c r="J684" s="61"/>
      <c r="K684" s="61"/>
      <c r="L684" s="61"/>
      <c r="M684" s="61"/>
      <c r="N684" s="61"/>
      <c r="O684" s="61"/>
      <c r="P684" s="61"/>
      <c r="Q684" s="61"/>
    </row>
    <row r="685" spans="1:17" ht="12.75">
      <c r="A685" s="61"/>
      <c r="B685" s="61"/>
      <c r="C685" s="61"/>
      <c r="D685" s="61"/>
      <c r="E685" s="61"/>
      <c r="F685" s="61"/>
      <c r="G685" s="61"/>
      <c r="H685" s="61"/>
      <c r="I685" s="61"/>
      <c r="J685" s="61"/>
      <c r="K685" s="61"/>
      <c r="L685" s="61"/>
      <c r="M685" s="61"/>
      <c r="N685" s="61"/>
      <c r="O685" s="61"/>
      <c r="P685" s="61"/>
      <c r="Q685" s="61"/>
    </row>
    <row r="686" spans="1:17" ht="12.75">
      <c r="A686" s="61"/>
      <c r="B686" s="61"/>
      <c r="C686" s="61"/>
      <c r="D686" s="61"/>
      <c r="E686" s="61"/>
      <c r="F686" s="61"/>
      <c r="G686" s="61"/>
      <c r="H686" s="61"/>
      <c r="I686" s="61"/>
      <c r="J686" s="61"/>
      <c r="K686" s="61"/>
      <c r="L686" s="61"/>
      <c r="M686" s="61"/>
      <c r="N686" s="61"/>
      <c r="O686" s="61"/>
      <c r="P686" s="61"/>
      <c r="Q686" s="61"/>
    </row>
    <row r="687" spans="1:17" ht="12.75">
      <c r="A687" s="61"/>
      <c r="B687" s="61"/>
      <c r="C687" s="61"/>
      <c r="D687" s="61"/>
      <c r="E687" s="61"/>
      <c r="F687" s="61"/>
      <c r="G687" s="61"/>
      <c r="H687" s="61"/>
      <c r="I687" s="61"/>
      <c r="J687" s="61"/>
      <c r="K687" s="61"/>
      <c r="L687" s="61"/>
      <c r="M687" s="61"/>
      <c r="N687" s="61"/>
      <c r="O687" s="61"/>
      <c r="P687" s="61"/>
      <c r="Q687" s="61"/>
    </row>
    <row r="688" spans="1:17" ht="12.75">
      <c r="A688" s="61"/>
      <c r="B688" s="61"/>
      <c r="C688" s="61"/>
      <c r="D688" s="61"/>
      <c r="E688" s="61"/>
      <c r="F688" s="61"/>
      <c r="G688" s="61"/>
      <c r="H688" s="61"/>
      <c r="I688" s="61"/>
      <c r="J688" s="61"/>
      <c r="K688" s="61"/>
      <c r="L688" s="61"/>
      <c r="M688" s="61"/>
      <c r="N688" s="61"/>
      <c r="O688" s="61"/>
      <c r="P688" s="61"/>
      <c r="Q688" s="61"/>
    </row>
    <row r="689" spans="1:17" ht="12.75">
      <c r="A689" s="61"/>
      <c r="B689" s="61"/>
      <c r="C689" s="61"/>
      <c r="D689" s="61"/>
      <c r="E689" s="61"/>
      <c r="F689" s="61"/>
      <c r="G689" s="61"/>
      <c r="H689" s="61"/>
      <c r="I689" s="61"/>
      <c r="J689" s="61"/>
      <c r="K689" s="61"/>
      <c r="L689" s="61"/>
      <c r="M689" s="61"/>
      <c r="N689" s="61"/>
      <c r="O689" s="61"/>
      <c r="P689" s="61"/>
      <c r="Q689" s="61"/>
    </row>
    <row r="690" spans="1:17" ht="12.75">
      <c r="A690" s="61"/>
      <c r="B690" s="61"/>
      <c r="C690" s="61"/>
      <c r="D690" s="61"/>
      <c r="E690" s="61"/>
      <c r="F690" s="61"/>
      <c r="G690" s="61"/>
      <c r="H690" s="61"/>
      <c r="I690" s="61"/>
      <c r="J690" s="61"/>
      <c r="K690" s="61"/>
      <c r="L690" s="61"/>
      <c r="M690" s="61"/>
      <c r="N690" s="61"/>
      <c r="O690" s="61"/>
      <c r="P690" s="61"/>
      <c r="Q690" s="61"/>
    </row>
    <row r="691" spans="1:17" ht="12.75">
      <c r="A691" s="61"/>
      <c r="B691" s="61"/>
      <c r="C691" s="61"/>
      <c r="D691" s="61"/>
      <c r="E691" s="61"/>
      <c r="F691" s="61"/>
      <c r="G691" s="61"/>
      <c r="H691" s="61"/>
      <c r="I691" s="61"/>
      <c r="J691" s="61"/>
      <c r="K691" s="61"/>
      <c r="L691" s="61"/>
      <c r="M691" s="61"/>
      <c r="N691" s="61"/>
      <c r="O691" s="61"/>
      <c r="P691" s="61"/>
      <c r="Q691" s="61"/>
    </row>
    <row r="692" spans="1:17" ht="12.75">
      <c r="A692" s="61"/>
      <c r="B692" s="61"/>
      <c r="C692" s="61"/>
      <c r="D692" s="61"/>
      <c r="E692" s="61"/>
      <c r="F692" s="61"/>
      <c r="G692" s="61"/>
      <c r="H692" s="61"/>
      <c r="I692" s="61"/>
      <c r="J692" s="61"/>
      <c r="K692" s="61"/>
      <c r="L692" s="61"/>
      <c r="M692" s="61"/>
      <c r="N692" s="61"/>
      <c r="O692" s="61"/>
      <c r="P692" s="61"/>
      <c r="Q692" s="61"/>
    </row>
    <row r="693" spans="1:17" ht="12.75">
      <c r="A693" s="61"/>
      <c r="B693" s="61"/>
      <c r="C693" s="61"/>
      <c r="D693" s="61"/>
      <c r="E693" s="61"/>
      <c r="F693" s="61"/>
      <c r="G693" s="61"/>
      <c r="H693" s="61"/>
      <c r="I693" s="61"/>
      <c r="J693" s="61"/>
      <c r="K693" s="61"/>
      <c r="L693" s="61"/>
      <c r="M693" s="61"/>
      <c r="N693" s="61"/>
      <c r="O693" s="61"/>
      <c r="P693" s="61"/>
      <c r="Q693" s="61"/>
    </row>
    <row r="694" spans="1:17" ht="12.75">
      <c r="A694" s="61"/>
      <c r="B694" s="61"/>
      <c r="C694" s="61"/>
      <c r="D694" s="61"/>
      <c r="E694" s="61"/>
      <c r="F694" s="61"/>
      <c r="G694" s="61"/>
      <c r="H694" s="61"/>
      <c r="I694" s="61"/>
      <c r="J694" s="61"/>
      <c r="K694" s="61"/>
      <c r="L694" s="61"/>
      <c r="M694" s="61"/>
      <c r="N694" s="61"/>
      <c r="O694" s="61"/>
      <c r="P694" s="61"/>
      <c r="Q694" s="61"/>
    </row>
    <row r="695" spans="1:17" ht="12.75">
      <c r="A695" s="61"/>
      <c r="B695" s="61"/>
      <c r="C695" s="61"/>
      <c r="D695" s="61"/>
      <c r="E695" s="61"/>
      <c r="F695" s="61"/>
      <c r="G695" s="61"/>
      <c r="H695" s="61"/>
      <c r="I695" s="61"/>
      <c r="J695" s="61"/>
      <c r="K695" s="61"/>
      <c r="L695" s="61"/>
      <c r="M695" s="61"/>
      <c r="N695" s="61"/>
      <c r="O695" s="61"/>
      <c r="P695" s="61"/>
      <c r="Q695" s="61"/>
    </row>
    <row r="696" spans="1:17" ht="12.75">
      <c r="A696" s="61"/>
      <c r="B696" s="61"/>
      <c r="C696" s="61"/>
      <c r="D696" s="61"/>
      <c r="E696" s="61"/>
      <c r="F696" s="61"/>
      <c r="G696" s="61"/>
      <c r="H696" s="61"/>
      <c r="I696" s="61"/>
      <c r="J696" s="61"/>
      <c r="K696" s="61"/>
      <c r="L696" s="61"/>
      <c r="M696" s="61"/>
      <c r="N696" s="61"/>
      <c r="O696" s="61"/>
      <c r="P696" s="61"/>
      <c r="Q696" s="61"/>
    </row>
    <row r="697" spans="1:17" ht="12.75">
      <c r="A697" s="61"/>
      <c r="B697" s="61"/>
      <c r="C697" s="61"/>
      <c r="D697" s="61"/>
      <c r="E697" s="61"/>
      <c r="F697" s="61"/>
      <c r="G697" s="61"/>
      <c r="H697" s="61"/>
      <c r="I697" s="61"/>
      <c r="J697" s="61"/>
      <c r="K697" s="61"/>
      <c r="L697" s="61"/>
      <c r="M697" s="61"/>
      <c r="N697" s="61"/>
      <c r="O697" s="61"/>
      <c r="P697" s="61"/>
      <c r="Q697" s="61"/>
    </row>
    <row r="698" spans="1:17" ht="12.75">
      <c r="A698" s="61"/>
      <c r="B698" s="61"/>
      <c r="C698" s="61"/>
      <c r="D698" s="61"/>
      <c r="E698" s="61"/>
      <c r="F698" s="61"/>
      <c r="G698" s="61"/>
      <c r="H698" s="61"/>
      <c r="I698" s="61"/>
      <c r="J698" s="61"/>
      <c r="K698" s="61"/>
      <c r="L698" s="61"/>
      <c r="M698" s="61"/>
      <c r="N698" s="61"/>
      <c r="O698" s="61"/>
      <c r="P698" s="61"/>
      <c r="Q698" s="61"/>
    </row>
    <row r="699" spans="1:17" ht="12.75">
      <c r="A699" s="61"/>
      <c r="B699" s="61"/>
      <c r="C699" s="61"/>
      <c r="D699" s="61"/>
      <c r="E699" s="61"/>
      <c r="F699" s="61"/>
      <c r="G699" s="61"/>
      <c r="H699" s="61"/>
      <c r="I699" s="61"/>
      <c r="J699" s="61"/>
      <c r="K699" s="61"/>
      <c r="L699" s="61"/>
      <c r="M699" s="61"/>
      <c r="N699" s="61"/>
      <c r="O699" s="61"/>
      <c r="P699" s="61"/>
      <c r="Q699" s="61"/>
    </row>
    <row r="700" spans="1:17" ht="12.75">
      <c r="A700" s="61"/>
      <c r="B700" s="61"/>
      <c r="C700" s="61"/>
      <c r="D700" s="61"/>
      <c r="E700" s="61"/>
      <c r="F700" s="61"/>
      <c r="G700" s="61"/>
      <c r="H700" s="61"/>
      <c r="I700" s="61"/>
      <c r="J700" s="61"/>
      <c r="K700" s="61"/>
      <c r="L700" s="61"/>
      <c r="M700" s="61"/>
      <c r="N700" s="61"/>
      <c r="O700" s="61"/>
      <c r="P700" s="61"/>
      <c r="Q700" s="61"/>
    </row>
    <row r="701" spans="1:17" ht="12.75">
      <c r="A701" s="61"/>
      <c r="B701" s="61"/>
      <c r="C701" s="61"/>
      <c r="D701" s="61"/>
      <c r="E701" s="61"/>
      <c r="F701" s="61"/>
      <c r="G701" s="61"/>
      <c r="H701" s="61"/>
      <c r="I701" s="61"/>
      <c r="J701" s="61"/>
      <c r="K701" s="61"/>
      <c r="L701" s="61"/>
      <c r="M701" s="61"/>
      <c r="N701" s="61"/>
      <c r="O701" s="61"/>
      <c r="P701" s="61"/>
      <c r="Q701" s="61"/>
    </row>
    <row r="702" spans="1:17" ht="12.75">
      <c r="A702" s="61"/>
      <c r="B702" s="61"/>
      <c r="C702" s="61"/>
      <c r="D702" s="61"/>
      <c r="E702" s="61"/>
      <c r="F702" s="61"/>
      <c r="G702" s="61"/>
      <c r="H702" s="61"/>
      <c r="I702" s="61"/>
      <c r="J702" s="61"/>
      <c r="K702" s="61"/>
      <c r="L702" s="61"/>
      <c r="M702" s="61"/>
      <c r="N702" s="61"/>
      <c r="O702" s="61"/>
      <c r="P702" s="61"/>
      <c r="Q702" s="61"/>
    </row>
    <row r="703" spans="1:17" ht="12.75">
      <c r="A703" s="61"/>
      <c r="B703" s="61"/>
      <c r="C703" s="61"/>
      <c r="D703" s="61"/>
      <c r="E703" s="61"/>
      <c r="F703" s="61"/>
      <c r="G703" s="61"/>
      <c r="H703" s="61"/>
      <c r="I703" s="61"/>
      <c r="J703" s="61"/>
      <c r="K703" s="61"/>
      <c r="L703" s="61"/>
      <c r="M703" s="61"/>
      <c r="N703" s="61"/>
      <c r="O703" s="61"/>
      <c r="P703" s="61"/>
      <c r="Q703" s="61"/>
    </row>
    <row r="704" spans="1:17" ht="12.75">
      <c r="A704" s="61"/>
      <c r="B704" s="61"/>
      <c r="C704" s="61"/>
      <c r="D704" s="61"/>
      <c r="E704" s="61"/>
      <c r="F704" s="61"/>
      <c r="G704" s="61"/>
      <c r="H704" s="61"/>
      <c r="I704" s="61"/>
      <c r="J704" s="61"/>
      <c r="K704" s="61"/>
      <c r="L704" s="61"/>
      <c r="M704" s="61"/>
      <c r="N704" s="61"/>
      <c r="O704" s="61"/>
      <c r="P704" s="61"/>
      <c r="Q704" s="61"/>
    </row>
    <row r="705" spans="1:17" ht="12.75">
      <c r="A705" s="61"/>
      <c r="B705" s="61"/>
      <c r="C705" s="61"/>
      <c r="D705" s="61"/>
      <c r="E705" s="61"/>
      <c r="F705" s="61"/>
      <c r="G705" s="61"/>
      <c r="H705" s="61"/>
      <c r="I705" s="61"/>
      <c r="J705" s="61"/>
      <c r="K705" s="61"/>
      <c r="L705" s="61"/>
      <c r="M705" s="61"/>
      <c r="N705" s="61"/>
      <c r="O705" s="61"/>
      <c r="P705" s="61"/>
      <c r="Q705" s="61"/>
    </row>
    <row r="706" spans="1:17" ht="12.75">
      <c r="A706" s="61"/>
      <c r="B706" s="61"/>
      <c r="C706" s="61"/>
      <c r="D706" s="61"/>
      <c r="E706" s="61"/>
      <c r="F706" s="61"/>
      <c r="G706" s="61"/>
      <c r="H706" s="61"/>
      <c r="I706" s="61"/>
      <c r="J706" s="61"/>
      <c r="K706" s="61"/>
      <c r="L706" s="61"/>
      <c r="M706" s="61"/>
      <c r="N706" s="61"/>
      <c r="O706" s="61"/>
      <c r="P706" s="61"/>
      <c r="Q706" s="61"/>
    </row>
    <row r="707" spans="1:17" ht="12.75">
      <c r="A707" s="61"/>
      <c r="B707" s="61"/>
      <c r="C707" s="61"/>
      <c r="D707" s="61"/>
      <c r="E707" s="61"/>
      <c r="F707" s="61"/>
      <c r="G707" s="61"/>
      <c r="H707" s="61"/>
      <c r="I707" s="61"/>
      <c r="J707" s="61"/>
      <c r="K707" s="61"/>
      <c r="L707" s="61"/>
      <c r="M707" s="61"/>
      <c r="N707" s="61"/>
      <c r="O707" s="61"/>
      <c r="P707" s="61"/>
      <c r="Q707" s="61"/>
    </row>
    <row r="708" spans="1:17" ht="12.75">
      <c r="A708" s="61"/>
      <c r="B708" s="61"/>
      <c r="C708" s="61"/>
      <c r="D708" s="61"/>
      <c r="E708" s="61"/>
      <c r="F708" s="61"/>
      <c r="G708" s="61"/>
      <c r="H708" s="61"/>
      <c r="I708" s="61"/>
      <c r="J708" s="61"/>
      <c r="K708" s="61"/>
      <c r="L708" s="61"/>
      <c r="M708" s="61"/>
      <c r="N708" s="61"/>
      <c r="O708" s="61"/>
      <c r="P708" s="61"/>
      <c r="Q708" s="61"/>
    </row>
    <row r="709" spans="1:17" ht="12.75">
      <c r="A709" s="61"/>
      <c r="B709" s="61"/>
      <c r="C709" s="61"/>
      <c r="D709" s="61"/>
      <c r="E709" s="61"/>
      <c r="F709" s="61"/>
      <c r="G709" s="61"/>
      <c r="H709" s="61"/>
      <c r="I709" s="61"/>
      <c r="J709" s="61"/>
      <c r="K709" s="61"/>
      <c r="L709" s="61"/>
      <c r="M709" s="61"/>
      <c r="N709" s="61"/>
      <c r="O709" s="61"/>
      <c r="P709" s="61"/>
      <c r="Q709" s="61"/>
    </row>
    <row r="710" spans="1:17" ht="12.75">
      <c r="A710" s="61"/>
      <c r="B710" s="61"/>
      <c r="C710" s="61"/>
      <c r="D710" s="61"/>
      <c r="E710" s="61"/>
      <c r="F710" s="61"/>
      <c r="G710" s="61"/>
      <c r="H710" s="61"/>
      <c r="I710" s="61"/>
      <c r="J710" s="61"/>
      <c r="K710" s="61"/>
      <c r="L710" s="61"/>
      <c r="M710" s="61"/>
      <c r="N710" s="61"/>
      <c r="O710" s="61"/>
      <c r="P710" s="61"/>
      <c r="Q710" s="61"/>
    </row>
    <row r="711" spans="1:17" ht="12.75">
      <c r="A711" s="61"/>
      <c r="B711" s="61"/>
      <c r="C711" s="61"/>
      <c r="D711" s="61"/>
      <c r="E711" s="61"/>
      <c r="F711" s="61"/>
      <c r="G711" s="61"/>
      <c r="H711" s="61"/>
      <c r="I711" s="61"/>
      <c r="J711" s="61"/>
      <c r="K711" s="61"/>
      <c r="L711" s="61"/>
      <c r="M711" s="61"/>
      <c r="N711" s="61"/>
      <c r="O711" s="61"/>
      <c r="P711" s="61"/>
      <c r="Q711" s="61"/>
    </row>
    <row r="712" spans="1:17" ht="12.75">
      <c r="A712" s="61"/>
      <c r="B712" s="61"/>
      <c r="C712" s="61"/>
      <c r="D712" s="61"/>
      <c r="E712" s="61"/>
      <c r="F712" s="61"/>
      <c r="G712" s="61"/>
      <c r="H712" s="61"/>
      <c r="I712" s="61"/>
      <c r="J712" s="61"/>
      <c r="K712" s="61"/>
      <c r="L712" s="61"/>
      <c r="M712" s="61"/>
      <c r="N712" s="61"/>
      <c r="O712" s="61"/>
      <c r="P712" s="61"/>
      <c r="Q712" s="61"/>
    </row>
    <row r="713" spans="1:17" ht="12.75">
      <c r="A713" s="61"/>
      <c r="B713" s="61"/>
      <c r="C713" s="61"/>
      <c r="D713" s="61"/>
      <c r="E713" s="61"/>
      <c r="F713" s="61"/>
      <c r="G713" s="61"/>
      <c r="H713" s="61"/>
      <c r="I713" s="61"/>
      <c r="J713" s="61"/>
      <c r="K713" s="61"/>
      <c r="L713" s="61"/>
      <c r="M713" s="61"/>
      <c r="N713" s="61"/>
      <c r="O713" s="61"/>
      <c r="P713" s="61"/>
      <c r="Q713" s="61"/>
    </row>
    <row r="714" spans="1:17" ht="12.75">
      <c r="A714" s="61"/>
      <c r="B714" s="61"/>
      <c r="C714" s="61"/>
      <c r="D714" s="61"/>
      <c r="E714" s="61"/>
      <c r="F714" s="61"/>
      <c r="G714" s="61"/>
      <c r="H714" s="61"/>
      <c r="I714" s="61"/>
      <c r="J714" s="61"/>
      <c r="K714" s="61"/>
      <c r="L714" s="61"/>
      <c r="M714" s="61"/>
      <c r="N714" s="61"/>
      <c r="O714" s="61"/>
      <c r="P714" s="61"/>
      <c r="Q714" s="61"/>
    </row>
    <row r="715" spans="1:17" ht="12.75">
      <c r="A715" s="61"/>
      <c r="B715" s="61"/>
      <c r="C715" s="61"/>
      <c r="D715" s="61"/>
      <c r="E715" s="61"/>
      <c r="F715" s="61"/>
      <c r="G715" s="61"/>
      <c r="H715" s="61"/>
      <c r="I715" s="61"/>
      <c r="J715" s="61"/>
      <c r="K715" s="61"/>
      <c r="L715" s="61"/>
      <c r="M715" s="61"/>
      <c r="N715" s="61"/>
      <c r="O715" s="61"/>
      <c r="P715" s="61"/>
      <c r="Q715" s="61"/>
    </row>
    <row r="716" spans="1:17" ht="12.75">
      <c r="A716" s="61"/>
      <c r="B716" s="61"/>
      <c r="C716" s="61"/>
      <c r="D716" s="61"/>
      <c r="E716" s="61"/>
      <c r="F716" s="61"/>
      <c r="G716" s="61"/>
      <c r="H716" s="61"/>
      <c r="I716" s="61"/>
      <c r="J716" s="61"/>
      <c r="K716" s="61"/>
      <c r="L716" s="61"/>
      <c r="M716" s="61"/>
      <c r="N716" s="61"/>
      <c r="O716" s="61"/>
      <c r="P716" s="61"/>
      <c r="Q716" s="61"/>
    </row>
    <row r="717" spans="1:17" ht="12.75">
      <c r="A717" s="61"/>
      <c r="B717" s="61"/>
      <c r="C717" s="61"/>
      <c r="D717" s="61"/>
      <c r="E717" s="61"/>
      <c r="F717" s="61"/>
      <c r="G717" s="61"/>
      <c r="H717" s="61"/>
      <c r="I717" s="61"/>
      <c r="J717" s="61"/>
      <c r="K717" s="61"/>
      <c r="L717" s="61"/>
      <c r="M717" s="61"/>
      <c r="N717" s="61"/>
      <c r="O717" s="61"/>
      <c r="P717" s="61"/>
      <c r="Q717" s="61"/>
    </row>
    <row r="718" spans="1:17" ht="12.75">
      <c r="A718" s="61"/>
      <c r="B718" s="61"/>
      <c r="C718" s="61"/>
      <c r="D718" s="61"/>
      <c r="E718" s="61"/>
      <c r="F718" s="61"/>
      <c r="G718" s="61"/>
      <c r="H718" s="61"/>
      <c r="I718" s="61"/>
      <c r="J718" s="61"/>
      <c r="K718" s="61"/>
      <c r="L718" s="61"/>
      <c r="M718" s="61"/>
      <c r="N718" s="61"/>
      <c r="O718" s="61"/>
      <c r="P718" s="61"/>
      <c r="Q718" s="61"/>
    </row>
    <row r="719" spans="1:17" ht="12.75">
      <c r="A719" s="61"/>
      <c r="B719" s="61"/>
      <c r="C719" s="61"/>
      <c r="D719" s="61"/>
      <c r="E719" s="61"/>
      <c r="F719" s="61"/>
      <c r="G719" s="61"/>
      <c r="H719" s="61"/>
      <c r="I719" s="61"/>
      <c r="J719" s="61"/>
      <c r="K719" s="61"/>
      <c r="L719" s="61"/>
      <c r="M719" s="61"/>
      <c r="N719" s="61"/>
      <c r="O719" s="61"/>
      <c r="P719" s="61"/>
      <c r="Q719" s="61"/>
    </row>
    <row r="720" spans="1:17" ht="12.75">
      <c r="A720" s="61"/>
      <c r="B720" s="61"/>
      <c r="C720" s="61"/>
      <c r="D720" s="61"/>
      <c r="E720" s="61"/>
      <c r="F720" s="61"/>
      <c r="G720" s="61"/>
      <c r="H720" s="61"/>
      <c r="I720" s="61"/>
      <c r="J720" s="61"/>
      <c r="K720" s="61"/>
      <c r="L720" s="61"/>
      <c r="M720" s="61"/>
      <c r="N720" s="61"/>
      <c r="O720" s="61"/>
      <c r="P720" s="61"/>
      <c r="Q720" s="61"/>
    </row>
    <row r="721" spans="1:17" ht="12.75">
      <c r="A721" s="61"/>
      <c r="B721" s="61"/>
      <c r="C721" s="61"/>
      <c r="D721" s="61"/>
      <c r="E721" s="61"/>
      <c r="F721" s="61"/>
      <c r="G721" s="61"/>
      <c r="H721" s="61"/>
      <c r="I721" s="61"/>
      <c r="J721" s="61"/>
      <c r="K721" s="61"/>
      <c r="L721" s="61"/>
      <c r="M721" s="61"/>
      <c r="N721" s="61"/>
      <c r="O721" s="61"/>
      <c r="P721" s="61"/>
      <c r="Q721" s="61"/>
    </row>
    <row r="722" spans="1:17" ht="12.75">
      <c r="A722" s="61"/>
      <c r="B722" s="61"/>
      <c r="C722" s="61"/>
      <c r="D722" s="61"/>
      <c r="E722" s="61"/>
      <c r="F722" s="61"/>
      <c r="G722" s="61"/>
      <c r="H722" s="61"/>
      <c r="I722" s="61"/>
      <c r="J722" s="61"/>
      <c r="K722" s="61"/>
      <c r="L722" s="61"/>
      <c r="M722" s="61"/>
      <c r="N722" s="61"/>
      <c r="O722" s="61"/>
      <c r="P722" s="61"/>
      <c r="Q722" s="61"/>
    </row>
    <row r="723" spans="1:17" ht="12.75">
      <c r="A723" s="61"/>
      <c r="B723" s="61"/>
      <c r="C723" s="61"/>
      <c r="D723" s="61"/>
      <c r="E723" s="61"/>
      <c r="F723" s="61"/>
      <c r="G723" s="61"/>
      <c r="H723" s="61"/>
      <c r="I723" s="61"/>
      <c r="J723" s="61"/>
      <c r="K723" s="61"/>
      <c r="L723" s="61"/>
      <c r="M723" s="61"/>
      <c r="N723" s="61"/>
      <c r="O723" s="61"/>
      <c r="P723" s="61"/>
      <c r="Q723" s="61"/>
    </row>
    <row r="724" spans="1:17" ht="12.75">
      <c r="A724" s="61"/>
      <c r="B724" s="61"/>
      <c r="C724" s="61"/>
      <c r="D724" s="61"/>
      <c r="E724" s="61"/>
      <c r="F724" s="61"/>
      <c r="G724" s="61"/>
      <c r="H724" s="61"/>
      <c r="I724" s="61"/>
      <c r="J724" s="61"/>
      <c r="K724" s="61"/>
      <c r="L724" s="61"/>
      <c r="M724" s="61"/>
      <c r="N724" s="61"/>
      <c r="O724" s="61"/>
      <c r="P724" s="61"/>
      <c r="Q724" s="61"/>
    </row>
    <row r="725" spans="1:17" ht="12.75">
      <c r="A725" s="61"/>
      <c r="B725" s="61"/>
      <c r="C725" s="61"/>
      <c r="D725" s="61"/>
      <c r="E725" s="61"/>
      <c r="F725" s="61"/>
      <c r="G725" s="61"/>
      <c r="H725" s="61"/>
      <c r="I725" s="61"/>
      <c r="J725" s="61"/>
      <c r="K725" s="61"/>
      <c r="L725" s="61"/>
      <c r="M725" s="61"/>
      <c r="N725" s="61"/>
      <c r="O725" s="61"/>
      <c r="P725" s="61"/>
      <c r="Q725" s="61"/>
    </row>
    <row r="726" spans="1:17" ht="12.75">
      <c r="A726" s="61"/>
      <c r="B726" s="61"/>
      <c r="C726" s="61"/>
      <c r="D726" s="61"/>
      <c r="E726" s="61"/>
      <c r="F726" s="61"/>
      <c r="G726" s="61"/>
      <c r="H726" s="61"/>
      <c r="I726" s="61"/>
      <c r="J726" s="61"/>
      <c r="K726" s="61"/>
      <c r="L726" s="61"/>
      <c r="M726" s="61"/>
      <c r="N726" s="61"/>
      <c r="O726" s="61"/>
      <c r="P726" s="61"/>
      <c r="Q726" s="61"/>
    </row>
    <row r="727" spans="1:17" ht="12.75">
      <c r="A727" s="61"/>
      <c r="B727" s="61"/>
      <c r="C727" s="61"/>
      <c r="D727" s="61"/>
      <c r="E727" s="61"/>
      <c r="F727" s="61"/>
      <c r="G727" s="61"/>
      <c r="H727" s="61"/>
      <c r="I727" s="61"/>
      <c r="J727" s="61"/>
      <c r="K727" s="61"/>
      <c r="L727" s="61"/>
      <c r="M727" s="61"/>
      <c r="N727" s="61"/>
      <c r="O727" s="61"/>
      <c r="P727" s="61"/>
      <c r="Q727" s="61"/>
    </row>
    <row r="728" spans="1:17" ht="12.75">
      <c r="A728" s="61"/>
      <c r="B728" s="61"/>
      <c r="C728" s="61"/>
      <c r="D728" s="61"/>
      <c r="E728" s="61"/>
      <c r="F728" s="61"/>
      <c r="G728" s="61"/>
      <c r="H728" s="61"/>
      <c r="I728" s="61"/>
      <c r="J728" s="61"/>
      <c r="K728" s="61"/>
      <c r="L728" s="61"/>
      <c r="M728" s="61"/>
      <c r="N728" s="61"/>
      <c r="O728" s="61"/>
      <c r="P728" s="61"/>
      <c r="Q728" s="61"/>
    </row>
    <row r="729" spans="1:17" ht="12.75">
      <c r="A729" s="61"/>
      <c r="B729" s="61"/>
      <c r="C729" s="61"/>
      <c r="D729" s="61"/>
      <c r="E729" s="61"/>
      <c r="F729" s="61"/>
      <c r="G729" s="61"/>
      <c r="H729" s="61"/>
      <c r="I729" s="61"/>
      <c r="J729" s="61"/>
      <c r="K729" s="61"/>
      <c r="L729" s="61"/>
      <c r="M729" s="61"/>
      <c r="N729" s="61"/>
      <c r="O729" s="61"/>
      <c r="P729" s="61"/>
      <c r="Q729" s="61"/>
    </row>
    <row r="730" spans="1:17" ht="12.75">
      <c r="A730" s="61"/>
      <c r="B730" s="61"/>
      <c r="C730" s="61"/>
      <c r="D730" s="61"/>
      <c r="E730" s="61"/>
      <c r="F730" s="61"/>
      <c r="G730" s="61"/>
      <c r="H730" s="61"/>
      <c r="I730" s="61"/>
      <c r="J730" s="61"/>
      <c r="K730" s="61"/>
      <c r="L730" s="61"/>
      <c r="M730" s="61"/>
      <c r="N730" s="61"/>
      <c r="O730" s="61"/>
      <c r="P730" s="61"/>
      <c r="Q730" s="61"/>
    </row>
    <row r="731" spans="1:17" ht="12.75">
      <c r="A731" s="61"/>
      <c r="B731" s="61"/>
      <c r="C731" s="61"/>
      <c r="D731" s="61"/>
      <c r="E731" s="61"/>
      <c r="F731" s="61"/>
      <c r="G731" s="61"/>
      <c r="H731" s="61"/>
      <c r="I731" s="61"/>
      <c r="J731" s="61"/>
      <c r="K731" s="61"/>
      <c r="L731" s="61"/>
      <c r="M731" s="61"/>
      <c r="N731" s="61"/>
      <c r="O731" s="61"/>
      <c r="P731" s="61"/>
      <c r="Q731" s="61"/>
    </row>
    <row r="732" spans="1:17" ht="12.75">
      <c r="A732" s="61"/>
      <c r="B732" s="61"/>
      <c r="C732" s="61"/>
      <c r="D732" s="61"/>
      <c r="E732" s="61"/>
      <c r="F732" s="61"/>
      <c r="G732" s="61"/>
      <c r="H732" s="61"/>
      <c r="I732" s="61"/>
      <c r="J732" s="61"/>
      <c r="K732" s="61"/>
      <c r="L732" s="61"/>
      <c r="M732" s="61"/>
      <c r="N732" s="61"/>
      <c r="O732" s="61"/>
      <c r="P732" s="61"/>
      <c r="Q732" s="61"/>
    </row>
    <row r="733" spans="1:17" ht="12.75">
      <c r="A733" s="61"/>
      <c r="B733" s="61"/>
      <c r="C733" s="61"/>
      <c r="D733" s="61"/>
      <c r="E733" s="61"/>
      <c r="F733" s="61"/>
      <c r="G733" s="61"/>
      <c r="H733" s="61"/>
      <c r="I733" s="61"/>
      <c r="J733" s="61"/>
      <c r="K733" s="61"/>
      <c r="L733" s="61"/>
      <c r="M733" s="61"/>
      <c r="N733" s="61"/>
      <c r="O733" s="61"/>
      <c r="P733" s="61"/>
      <c r="Q733" s="61"/>
    </row>
    <row r="734" spans="1:17" ht="12.75">
      <c r="A734" s="61"/>
      <c r="B734" s="61"/>
      <c r="C734" s="61"/>
      <c r="D734" s="61"/>
      <c r="E734" s="61"/>
      <c r="F734" s="61"/>
      <c r="G734" s="61"/>
      <c r="H734" s="61"/>
      <c r="I734" s="61"/>
      <c r="J734" s="61"/>
      <c r="K734" s="61"/>
      <c r="L734" s="61"/>
      <c r="M734" s="61"/>
      <c r="N734" s="61"/>
      <c r="O734" s="61"/>
      <c r="P734" s="61"/>
      <c r="Q734" s="61"/>
    </row>
    <row r="735" spans="1:17" ht="12.75">
      <c r="A735" s="61"/>
      <c r="B735" s="61"/>
      <c r="C735" s="61"/>
      <c r="D735" s="61"/>
      <c r="E735" s="61"/>
      <c r="F735" s="61"/>
      <c r="G735" s="61"/>
      <c r="H735" s="61"/>
      <c r="I735" s="61"/>
      <c r="J735" s="61"/>
      <c r="K735" s="61"/>
      <c r="L735" s="61"/>
      <c r="M735" s="61"/>
      <c r="N735" s="61"/>
      <c r="O735" s="61"/>
      <c r="P735" s="61"/>
      <c r="Q735" s="61"/>
    </row>
    <row r="736" spans="1:17" ht="12.75">
      <c r="A736" s="61"/>
      <c r="B736" s="61"/>
      <c r="C736" s="61"/>
      <c r="D736" s="61"/>
      <c r="E736" s="61"/>
      <c r="F736" s="61"/>
      <c r="G736" s="61"/>
      <c r="H736" s="61"/>
      <c r="I736" s="61"/>
      <c r="J736" s="61"/>
      <c r="K736" s="61"/>
      <c r="L736" s="61"/>
      <c r="M736" s="61"/>
      <c r="N736" s="61"/>
      <c r="O736" s="61"/>
      <c r="P736" s="61"/>
      <c r="Q736" s="61"/>
    </row>
    <row r="737" spans="1:17" ht="12.75">
      <c r="A737" s="61"/>
      <c r="B737" s="61"/>
      <c r="C737" s="61"/>
      <c r="D737" s="61"/>
      <c r="E737" s="61"/>
      <c r="F737" s="61"/>
      <c r="G737" s="61"/>
      <c r="H737" s="61"/>
      <c r="I737" s="61"/>
      <c r="J737" s="61"/>
      <c r="K737" s="61"/>
      <c r="L737" s="61"/>
      <c r="M737" s="61"/>
      <c r="N737" s="61"/>
      <c r="O737" s="61"/>
      <c r="P737" s="61"/>
      <c r="Q737" s="61"/>
    </row>
    <row r="738" spans="1:17" ht="12.75">
      <c r="A738" s="61"/>
      <c r="B738" s="61"/>
      <c r="C738" s="61"/>
      <c r="D738" s="61"/>
      <c r="E738" s="61"/>
      <c r="F738" s="61"/>
      <c r="G738" s="61"/>
      <c r="H738" s="61"/>
      <c r="I738" s="61"/>
      <c r="J738" s="61"/>
      <c r="K738" s="61"/>
      <c r="L738" s="61"/>
      <c r="M738" s="61"/>
      <c r="N738" s="61"/>
      <c r="O738" s="61"/>
      <c r="P738" s="61"/>
      <c r="Q738" s="61"/>
    </row>
    <row r="739" spans="1:17" ht="12.75">
      <c r="A739" s="61"/>
      <c r="B739" s="61"/>
      <c r="C739" s="61"/>
      <c r="D739" s="61"/>
      <c r="E739" s="61"/>
      <c r="F739" s="61"/>
      <c r="G739" s="61"/>
      <c r="H739" s="61"/>
      <c r="I739" s="61"/>
      <c r="J739" s="61"/>
      <c r="K739" s="61"/>
      <c r="L739" s="61"/>
      <c r="M739" s="61"/>
      <c r="N739" s="61"/>
      <c r="O739" s="61"/>
      <c r="P739" s="61"/>
      <c r="Q739" s="61"/>
    </row>
    <row r="740" spans="1:17" ht="12.75">
      <c r="A740" s="61"/>
      <c r="B740" s="61"/>
      <c r="C740" s="61"/>
      <c r="D740" s="61"/>
      <c r="E740" s="61"/>
      <c r="F740" s="61"/>
      <c r="G740" s="61"/>
      <c r="H740" s="61"/>
      <c r="I740" s="61"/>
      <c r="J740" s="61"/>
      <c r="K740" s="61"/>
      <c r="L740" s="61"/>
      <c r="M740" s="61"/>
      <c r="N740" s="61"/>
      <c r="O740" s="61"/>
      <c r="P740" s="61"/>
      <c r="Q740" s="61"/>
    </row>
    <row r="741" spans="1:17" ht="12.75">
      <c r="A741" s="61"/>
      <c r="B741" s="61"/>
      <c r="C741" s="61"/>
      <c r="D741" s="61"/>
      <c r="E741" s="61"/>
      <c r="F741" s="61"/>
      <c r="G741" s="61"/>
      <c r="H741" s="61"/>
      <c r="I741" s="61"/>
      <c r="J741" s="61"/>
      <c r="K741" s="61"/>
      <c r="L741" s="61"/>
      <c r="M741" s="61"/>
      <c r="N741" s="61"/>
      <c r="O741" s="61"/>
      <c r="P741" s="61"/>
      <c r="Q741" s="61"/>
    </row>
    <row r="742" spans="1:17" ht="12.75">
      <c r="A742" s="61"/>
      <c r="B742" s="61"/>
      <c r="C742" s="61"/>
      <c r="D742" s="61"/>
      <c r="E742" s="61"/>
      <c r="F742" s="61"/>
      <c r="G742" s="61"/>
      <c r="H742" s="61"/>
      <c r="I742" s="61"/>
      <c r="J742" s="61"/>
      <c r="K742" s="61"/>
      <c r="L742" s="61"/>
      <c r="M742" s="61"/>
      <c r="N742" s="61"/>
      <c r="O742" s="61"/>
      <c r="P742" s="61"/>
      <c r="Q742" s="61"/>
    </row>
    <row r="743" spans="1:17" ht="12.75">
      <c r="A743" s="61"/>
      <c r="B743" s="61"/>
      <c r="C743" s="61"/>
      <c r="D743" s="61"/>
      <c r="E743" s="61"/>
      <c r="F743" s="61"/>
      <c r="G743" s="61"/>
      <c r="H743" s="61"/>
      <c r="I743" s="61"/>
      <c r="J743" s="61"/>
      <c r="K743" s="61"/>
      <c r="L743" s="61"/>
      <c r="M743" s="61"/>
      <c r="N743" s="61"/>
      <c r="O743" s="61"/>
      <c r="P743" s="61"/>
      <c r="Q743" s="61"/>
    </row>
    <row r="744" spans="1:17" ht="12.75">
      <c r="A744" s="61"/>
      <c r="B744" s="61"/>
      <c r="C744" s="61"/>
      <c r="D744" s="61"/>
      <c r="E744" s="61"/>
      <c r="F744" s="61"/>
      <c r="G744" s="61"/>
      <c r="H744" s="61"/>
      <c r="I744" s="61"/>
      <c r="J744" s="61"/>
      <c r="K744" s="61"/>
      <c r="L744" s="61"/>
      <c r="M744" s="61"/>
      <c r="N744" s="61"/>
      <c r="O744" s="61"/>
      <c r="P744" s="61"/>
      <c r="Q744" s="61"/>
    </row>
    <row r="745" spans="1:17" ht="12.75">
      <c r="A745" s="61"/>
      <c r="B745" s="61"/>
      <c r="C745" s="61"/>
      <c r="D745" s="61"/>
      <c r="E745" s="61"/>
      <c r="F745" s="61"/>
      <c r="G745" s="61"/>
      <c r="H745" s="61"/>
      <c r="I745" s="61"/>
      <c r="J745" s="61"/>
      <c r="K745" s="61"/>
      <c r="L745" s="61"/>
      <c r="M745" s="61"/>
      <c r="N745" s="61"/>
      <c r="O745" s="61"/>
      <c r="P745" s="61"/>
      <c r="Q745" s="61"/>
    </row>
    <row r="746" spans="1:17" ht="12.75">
      <c r="A746" s="61"/>
      <c r="B746" s="61"/>
      <c r="C746" s="61"/>
      <c r="D746" s="61"/>
      <c r="E746" s="61"/>
      <c r="F746" s="61"/>
      <c r="G746" s="61"/>
      <c r="H746" s="61"/>
      <c r="I746" s="61"/>
      <c r="J746" s="61"/>
      <c r="K746" s="61"/>
      <c r="L746" s="61"/>
      <c r="M746" s="61"/>
      <c r="N746" s="61"/>
      <c r="O746" s="61"/>
      <c r="P746" s="61"/>
      <c r="Q746" s="61"/>
    </row>
    <row r="747" spans="1:17" ht="12.75">
      <c r="A747" s="61"/>
      <c r="B747" s="61"/>
      <c r="C747" s="61"/>
      <c r="D747" s="61"/>
      <c r="E747" s="61"/>
      <c r="F747" s="61"/>
      <c r="G747" s="61"/>
      <c r="H747" s="61"/>
      <c r="I747" s="61"/>
      <c r="J747" s="61"/>
      <c r="K747" s="61"/>
      <c r="L747" s="61"/>
      <c r="M747" s="61"/>
      <c r="N747" s="61"/>
      <c r="O747" s="61"/>
      <c r="P747" s="61"/>
      <c r="Q747" s="61"/>
    </row>
    <row r="748" spans="1:17" ht="12.75">
      <c r="A748" s="61"/>
      <c r="B748" s="61"/>
      <c r="C748" s="61"/>
      <c r="D748" s="61"/>
      <c r="E748" s="61"/>
      <c r="F748" s="61"/>
      <c r="G748" s="61"/>
      <c r="H748" s="61"/>
      <c r="I748" s="61"/>
      <c r="J748" s="61"/>
      <c r="K748" s="61"/>
      <c r="L748" s="61"/>
      <c r="M748" s="61"/>
      <c r="N748" s="61"/>
      <c r="O748" s="61"/>
      <c r="P748" s="61"/>
      <c r="Q748" s="61"/>
    </row>
    <row r="749" spans="1:17" ht="12.75">
      <c r="A749" s="61"/>
      <c r="B749" s="61"/>
      <c r="C749" s="61"/>
      <c r="D749" s="61"/>
      <c r="E749" s="61"/>
      <c r="F749" s="61"/>
      <c r="G749" s="61"/>
      <c r="H749" s="61"/>
      <c r="I749" s="61"/>
      <c r="J749" s="61"/>
      <c r="K749" s="61"/>
      <c r="L749" s="61"/>
      <c r="M749" s="61"/>
      <c r="N749" s="61"/>
      <c r="O749" s="61"/>
      <c r="P749" s="61"/>
      <c r="Q749" s="61"/>
    </row>
    <row r="750" spans="1:17" ht="12.75">
      <c r="A750" s="61"/>
      <c r="B750" s="61"/>
      <c r="C750" s="61"/>
      <c r="D750" s="61"/>
      <c r="E750" s="61"/>
      <c r="F750" s="61"/>
      <c r="G750" s="61"/>
      <c r="H750" s="61"/>
      <c r="I750" s="61"/>
      <c r="J750" s="61"/>
      <c r="K750" s="61"/>
      <c r="L750" s="61"/>
      <c r="M750" s="61"/>
      <c r="N750" s="61"/>
      <c r="O750" s="61"/>
      <c r="P750" s="61"/>
      <c r="Q750" s="61"/>
    </row>
    <row r="751" spans="1:17" ht="12.75">
      <c r="A751" s="61"/>
      <c r="B751" s="61"/>
      <c r="C751" s="61"/>
      <c r="D751" s="61"/>
      <c r="E751" s="61"/>
      <c r="F751" s="61"/>
      <c r="G751" s="61"/>
      <c r="H751" s="61"/>
      <c r="I751" s="61"/>
      <c r="J751" s="61"/>
      <c r="K751" s="61"/>
      <c r="L751" s="61"/>
      <c r="M751" s="61"/>
      <c r="N751" s="61"/>
      <c r="O751" s="61"/>
      <c r="P751" s="61"/>
      <c r="Q751" s="61"/>
    </row>
    <row r="752" spans="1:17" ht="12.75">
      <c r="A752" s="61"/>
      <c r="B752" s="61"/>
      <c r="C752" s="61"/>
      <c r="D752" s="61"/>
      <c r="E752" s="61"/>
      <c r="F752" s="61"/>
      <c r="G752" s="61"/>
      <c r="H752" s="61"/>
      <c r="I752" s="61"/>
      <c r="J752" s="61"/>
      <c r="K752" s="61"/>
      <c r="L752" s="61"/>
      <c r="M752" s="61"/>
      <c r="N752" s="61"/>
      <c r="O752" s="61"/>
      <c r="P752" s="61"/>
      <c r="Q752" s="61"/>
    </row>
    <row r="753" spans="1:17" ht="12.75">
      <c r="A753" s="61"/>
      <c r="B753" s="61"/>
      <c r="C753" s="61"/>
      <c r="D753" s="61"/>
      <c r="E753" s="61"/>
      <c r="F753" s="61"/>
      <c r="G753" s="61"/>
      <c r="H753" s="61"/>
      <c r="I753" s="61"/>
      <c r="J753" s="61"/>
      <c r="K753" s="61"/>
      <c r="L753" s="61"/>
      <c r="M753" s="61"/>
      <c r="N753" s="61"/>
      <c r="O753" s="61"/>
      <c r="P753" s="61"/>
      <c r="Q753" s="61"/>
    </row>
    <row r="754" spans="1:17" ht="12.75">
      <c r="A754" s="61"/>
      <c r="B754" s="61"/>
      <c r="C754" s="61"/>
      <c r="D754" s="61"/>
      <c r="E754" s="61"/>
      <c r="F754" s="61"/>
      <c r="G754" s="61"/>
      <c r="H754" s="61"/>
      <c r="I754" s="61"/>
      <c r="J754" s="61"/>
      <c r="K754" s="61"/>
      <c r="L754" s="61"/>
      <c r="M754" s="61"/>
      <c r="N754" s="61"/>
      <c r="O754" s="61"/>
      <c r="P754" s="61"/>
      <c r="Q754" s="61"/>
    </row>
    <row r="755" spans="1:17" ht="12.75">
      <c r="A755" s="61"/>
      <c r="B755" s="61"/>
      <c r="C755" s="61"/>
      <c r="D755" s="61"/>
      <c r="E755" s="61"/>
      <c r="F755" s="61"/>
      <c r="G755" s="61"/>
      <c r="H755" s="61"/>
      <c r="I755" s="61"/>
      <c r="J755" s="61"/>
      <c r="K755" s="61"/>
      <c r="L755" s="61"/>
      <c r="M755" s="61"/>
      <c r="N755" s="61"/>
      <c r="O755" s="61"/>
      <c r="P755" s="61"/>
      <c r="Q755" s="61"/>
    </row>
    <row r="756" spans="1:17" ht="12.75">
      <c r="A756" s="61"/>
      <c r="B756" s="61"/>
      <c r="C756" s="61"/>
      <c r="D756" s="61"/>
      <c r="E756" s="61"/>
      <c r="F756" s="61"/>
      <c r="G756" s="61"/>
      <c r="H756" s="61"/>
      <c r="I756" s="61"/>
      <c r="J756" s="61"/>
      <c r="K756" s="61"/>
      <c r="L756" s="61"/>
      <c r="M756" s="61"/>
      <c r="N756" s="61"/>
      <c r="O756" s="61"/>
      <c r="P756" s="61"/>
      <c r="Q756" s="61"/>
    </row>
    <row r="757" spans="1:17" ht="12.75">
      <c r="A757" s="61"/>
      <c r="B757" s="61"/>
      <c r="C757" s="61"/>
      <c r="D757" s="61"/>
      <c r="E757" s="61"/>
      <c r="F757" s="61"/>
      <c r="G757" s="61"/>
      <c r="H757" s="61"/>
      <c r="I757" s="61"/>
      <c r="J757" s="61"/>
      <c r="K757" s="61"/>
      <c r="L757" s="61"/>
      <c r="M757" s="61"/>
      <c r="N757" s="61"/>
      <c r="O757" s="61"/>
      <c r="P757" s="61"/>
      <c r="Q757" s="61"/>
    </row>
    <row r="758" spans="1:17" ht="12.75">
      <c r="A758" s="61"/>
      <c r="B758" s="61"/>
      <c r="C758" s="61"/>
      <c r="D758" s="61"/>
      <c r="E758" s="61"/>
      <c r="F758" s="61"/>
      <c r="G758" s="61"/>
      <c r="H758" s="61"/>
      <c r="I758" s="61"/>
      <c r="J758" s="61"/>
      <c r="K758" s="61"/>
      <c r="L758" s="61"/>
      <c r="M758" s="61"/>
      <c r="N758" s="61"/>
      <c r="O758" s="61"/>
      <c r="P758" s="61"/>
      <c r="Q758" s="61"/>
    </row>
    <row r="759" spans="1:17" ht="12.75">
      <c r="A759" s="61"/>
      <c r="B759" s="61"/>
      <c r="C759" s="61"/>
      <c r="D759" s="61"/>
      <c r="E759" s="61"/>
      <c r="F759" s="61"/>
      <c r="G759" s="61"/>
      <c r="H759" s="61"/>
      <c r="I759" s="61"/>
      <c r="J759" s="61"/>
      <c r="K759" s="61"/>
      <c r="L759" s="61"/>
      <c r="M759" s="61"/>
      <c r="N759" s="61"/>
      <c r="O759" s="61"/>
      <c r="P759" s="61"/>
      <c r="Q759" s="61"/>
    </row>
    <row r="760" spans="1:17" ht="12.75">
      <c r="A760" s="61"/>
      <c r="B760" s="61"/>
      <c r="C760" s="61"/>
      <c r="D760" s="61"/>
      <c r="E760" s="61"/>
      <c r="F760" s="61"/>
      <c r="G760" s="61"/>
      <c r="H760" s="61"/>
      <c r="I760" s="61"/>
      <c r="J760" s="61"/>
      <c r="K760" s="61"/>
      <c r="L760" s="61"/>
      <c r="M760" s="61"/>
      <c r="N760" s="61"/>
      <c r="O760" s="61"/>
      <c r="P760" s="61"/>
      <c r="Q760" s="61"/>
    </row>
    <row r="761" spans="1:17" ht="12.75">
      <c r="A761" s="61"/>
      <c r="B761" s="61"/>
      <c r="C761" s="61"/>
      <c r="D761" s="61"/>
      <c r="E761" s="61"/>
      <c r="F761" s="61"/>
      <c r="G761" s="61"/>
      <c r="H761" s="61"/>
      <c r="I761" s="61"/>
      <c r="J761" s="61"/>
      <c r="K761" s="61"/>
      <c r="L761" s="61"/>
      <c r="M761" s="61"/>
      <c r="N761" s="61"/>
      <c r="O761" s="61"/>
      <c r="P761" s="61"/>
      <c r="Q761" s="61"/>
    </row>
    <row r="762" spans="1:17" ht="12.75">
      <c r="A762" s="61"/>
      <c r="B762" s="61"/>
      <c r="C762" s="61"/>
      <c r="D762" s="61"/>
      <c r="E762" s="61"/>
      <c r="F762" s="61"/>
      <c r="G762" s="61"/>
      <c r="H762" s="61"/>
      <c r="I762" s="61"/>
      <c r="J762" s="61"/>
      <c r="K762" s="61"/>
      <c r="L762" s="61"/>
      <c r="M762" s="61"/>
      <c r="N762" s="61"/>
      <c r="O762" s="61"/>
      <c r="P762" s="61"/>
      <c r="Q762" s="61"/>
    </row>
    <row r="763" spans="1:17" ht="12.75">
      <c r="A763" s="61"/>
      <c r="B763" s="61"/>
      <c r="C763" s="61"/>
      <c r="D763" s="61"/>
      <c r="E763" s="61"/>
      <c r="F763" s="61"/>
      <c r="G763" s="61"/>
      <c r="H763" s="61"/>
      <c r="I763" s="61"/>
      <c r="J763" s="61"/>
      <c r="K763" s="61"/>
      <c r="L763" s="61"/>
      <c r="M763" s="61"/>
      <c r="N763" s="61"/>
      <c r="O763" s="61"/>
      <c r="P763" s="61"/>
      <c r="Q763" s="61"/>
    </row>
    <row r="764" spans="1:17" ht="12.75">
      <c r="A764" s="61"/>
      <c r="B764" s="61"/>
      <c r="C764" s="61"/>
      <c r="D764" s="61"/>
      <c r="E764" s="61"/>
      <c r="F764" s="61"/>
      <c r="G764" s="61"/>
      <c r="H764" s="61"/>
      <c r="I764" s="61"/>
      <c r="J764" s="61"/>
      <c r="K764" s="61"/>
      <c r="L764" s="61"/>
      <c r="M764" s="61"/>
      <c r="N764" s="61"/>
      <c r="O764" s="61"/>
      <c r="P764" s="61"/>
      <c r="Q764" s="61"/>
    </row>
    <row r="765" spans="1:17" ht="12.75">
      <c r="A765" s="61"/>
      <c r="B765" s="61"/>
      <c r="C765" s="61"/>
      <c r="D765" s="61"/>
      <c r="E765" s="61"/>
      <c r="F765" s="61"/>
      <c r="G765" s="61"/>
      <c r="H765" s="61"/>
      <c r="I765" s="61"/>
      <c r="J765" s="61"/>
      <c r="K765" s="61"/>
      <c r="L765" s="61"/>
      <c r="M765" s="61"/>
      <c r="N765" s="61"/>
      <c r="O765" s="61"/>
      <c r="P765" s="61"/>
      <c r="Q765" s="61"/>
    </row>
    <row r="766" spans="1:17" ht="12.75">
      <c r="A766" s="61"/>
      <c r="B766" s="61"/>
      <c r="C766" s="61"/>
      <c r="D766" s="61"/>
      <c r="E766" s="61"/>
      <c r="F766" s="61"/>
      <c r="G766" s="61"/>
      <c r="H766" s="61"/>
      <c r="I766" s="61"/>
      <c r="J766" s="61"/>
      <c r="K766" s="61"/>
      <c r="L766" s="61"/>
      <c r="M766" s="61"/>
      <c r="N766" s="61"/>
      <c r="O766" s="61"/>
      <c r="P766" s="61"/>
      <c r="Q766" s="61"/>
    </row>
    <row r="767" spans="1:17" ht="12.75">
      <c r="A767" s="61"/>
      <c r="B767" s="61"/>
      <c r="C767" s="61"/>
      <c r="D767" s="61"/>
      <c r="E767" s="61"/>
      <c r="F767" s="61"/>
      <c r="G767" s="61"/>
      <c r="H767" s="61"/>
      <c r="I767" s="61"/>
      <c r="J767" s="61"/>
      <c r="K767" s="61"/>
      <c r="L767" s="61"/>
      <c r="M767" s="61"/>
      <c r="N767" s="61"/>
      <c r="O767" s="61"/>
      <c r="P767" s="61"/>
      <c r="Q767" s="61"/>
    </row>
    <row r="768" spans="1:17" ht="12.75">
      <c r="A768" s="61"/>
      <c r="B768" s="61"/>
      <c r="C768" s="61"/>
      <c r="D768" s="61"/>
      <c r="E768" s="61"/>
      <c r="F768" s="61"/>
      <c r="G768" s="61"/>
      <c r="H768" s="61"/>
      <c r="I768" s="61"/>
      <c r="J768" s="61"/>
      <c r="K768" s="61"/>
      <c r="L768" s="61"/>
      <c r="M768" s="61"/>
      <c r="N768" s="61"/>
      <c r="O768" s="61"/>
      <c r="P768" s="61"/>
      <c r="Q768" s="61"/>
    </row>
    <row r="769" spans="1:17" ht="12.75">
      <c r="A769" s="61"/>
      <c r="B769" s="61"/>
      <c r="C769" s="61"/>
      <c r="D769" s="61"/>
      <c r="E769" s="61"/>
      <c r="F769" s="61"/>
      <c r="G769" s="61"/>
      <c r="H769" s="61"/>
      <c r="I769" s="61"/>
      <c r="J769" s="61"/>
      <c r="K769" s="61"/>
      <c r="L769" s="61"/>
      <c r="M769" s="61"/>
      <c r="N769" s="61"/>
      <c r="O769" s="61"/>
      <c r="P769" s="61"/>
      <c r="Q769" s="61"/>
    </row>
    <row r="770" spans="1:17" ht="12.75">
      <c r="A770" s="61"/>
      <c r="B770" s="61"/>
      <c r="C770" s="61"/>
      <c r="D770" s="61"/>
      <c r="E770" s="61"/>
      <c r="F770" s="61"/>
      <c r="G770" s="61"/>
      <c r="H770" s="61"/>
      <c r="I770" s="61"/>
      <c r="J770" s="61"/>
      <c r="K770" s="61"/>
      <c r="L770" s="61"/>
      <c r="M770" s="61"/>
      <c r="N770" s="61"/>
      <c r="O770" s="61"/>
      <c r="P770" s="61"/>
      <c r="Q770" s="61"/>
    </row>
    <row r="771" spans="1:17" ht="12.75">
      <c r="A771" s="61"/>
      <c r="B771" s="61"/>
      <c r="C771" s="61"/>
      <c r="D771" s="61"/>
      <c r="E771" s="61"/>
      <c r="F771" s="61"/>
      <c r="G771" s="61"/>
      <c r="H771" s="61"/>
      <c r="I771" s="61"/>
      <c r="J771" s="61"/>
      <c r="K771" s="61"/>
      <c r="L771" s="61"/>
      <c r="M771" s="61"/>
      <c r="N771" s="61"/>
      <c r="O771" s="61"/>
      <c r="P771" s="61"/>
      <c r="Q771" s="61"/>
    </row>
    <row r="772" spans="1:17" ht="12.75">
      <c r="A772" s="61"/>
      <c r="B772" s="61"/>
      <c r="C772" s="61"/>
      <c r="D772" s="61"/>
      <c r="E772" s="61"/>
      <c r="F772" s="61"/>
      <c r="G772" s="61"/>
      <c r="H772" s="61"/>
      <c r="I772" s="61"/>
      <c r="J772" s="61"/>
      <c r="K772" s="61"/>
      <c r="L772" s="61"/>
      <c r="M772" s="61"/>
      <c r="N772" s="61"/>
      <c r="O772" s="61"/>
      <c r="P772" s="61"/>
      <c r="Q772" s="61"/>
    </row>
    <row r="773" spans="1:17" ht="12.75">
      <c r="A773" s="61"/>
      <c r="B773" s="61"/>
      <c r="C773" s="61"/>
      <c r="D773" s="61"/>
      <c r="E773" s="61"/>
      <c r="F773" s="61"/>
      <c r="G773" s="61"/>
      <c r="H773" s="61"/>
      <c r="I773" s="61"/>
      <c r="J773" s="61"/>
      <c r="K773" s="61"/>
      <c r="L773" s="61"/>
      <c r="M773" s="61"/>
      <c r="N773" s="61"/>
      <c r="O773" s="61"/>
      <c r="P773" s="61"/>
      <c r="Q773" s="61"/>
    </row>
    <row r="774" spans="1:17" ht="12.75">
      <c r="A774" s="61"/>
      <c r="B774" s="61"/>
      <c r="C774" s="61"/>
      <c r="D774" s="61"/>
      <c r="E774" s="61"/>
      <c r="F774" s="61"/>
      <c r="G774" s="61"/>
      <c r="H774" s="61"/>
      <c r="I774" s="61"/>
      <c r="J774" s="61"/>
      <c r="K774" s="61"/>
      <c r="L774" s="61"/>
      <c r="M774" s="61"/>
      <c r="N774" s="61"/>
      <c r="O774" s="61"/>
      <c r="P774" s="61"/>
      <c r="Q774" s="61"/>
    </row>
    <row r="775" spans="1:17" ht="12.75">
      <c r="A775" s="61"/>
      <c r="B775" s="61"/>
      <c r="C775" s="61"/>
      <c r="D775" s="61"/>
      <c r="E775" s="61"/>
      <c r="F775" s="61"/>
      <c r="G775" s="61"/>
      <c r="H775" s="61"/>
      <c r="I775" s="61"/>
      <c r="J775" s="61"/>
      <c r="K775" s="61"/>
      <c r="L775" s="61"/>
      <c r="M775" s="61"/>
      <c r="N775" s="61"/>
      <c r="O775" s="61"/>
      <c r="P775" s="61"/>
      <c r="Q775" s="61"/>
    </row>
    <row r="776" spans="1:17" ht="12.75">
      <c r="A776" s="61"/>
      <c r="B776" s="61"/>
      <c r="C776" s="61"/>
      <c r="D776" s="61"/>
      <c r="E776" s="61"/>
      <c r="F776" s="61"/>
      <c r="G776" s="61"/>
      <c r="H776" s="61"/>
      <c r="I776" s="61"/>
      <c r="J776" s="61"/>
      <c r="K776" s="61"/>
      <c r="L776" s="61"/>
      <c r="M776" s="61"/>
      <c r="N776" s="61"/>
      <c r="O776" s="61"/>
      <c r="P776" s="61"/>
      <c r="Q776" s="61"/>
    </row>
    <row r="777" spans="1:17" ht="12.75">
      <c r="A777" s="61"/>
      <c r="B777" s="61"/>
      <c r="C777" s="61"/>
      <c r="D777" s="61"/>
      <c r="E777" s="61"/>
      <c r="F777" s="61"/>
      <c r="G777" s="61"/>
      <c r="H777" s="61"/>
      <c r="I777" s="61"/>
      <c r="J777" s="61"/>
      <c r="K777" s="61"/>
      <c r="L777" s="61"/>
      <c r="M777" s="61"/>
      <c r="N777" s="61"/>
      <c r="O777" s="61"/>
      <c r="P777" s="61"/>
      <c r="Q777" s="61"/>
    </row>
    <row r="778" spans="1:17" ht="12.75">
      <c r="A778" s="61"/>
      <c r="B778" s="61"/>
      <c r="C778" s="61"/>
      <c r="D778" s="61"/>
      <c r="E778" s="61"/>
      <c r="F778" s="61"/>
      <c r="G778" s="61"/>
      <c r="H778" s="61"/>
      <c r="I778" s="61"/>
      <c r="J778" s="61"/>
      <c r="K778" s="61"/>
      <c r="L778" s="61"/>
      <c r="M778" s="61"/>
      <c r="N778" s="61"/>
      <c r="O778" s="61"/>
      <c r="P778" s="61"/>
      <c r="Q778" s="61"/>
    </row>
    <row r="779" spans="1:17" ht="12.75">
      <c r="A779" s="61"/>
      <c r="B779" s="61"/>
      <c r="C779" s="61"/>
      <c r="D779" s="61"/>
      <c r="E779" s="61"/>
      <c r="F779" s="61"/>
      <c r="G779" s="61"/>
      <c r="H779" s="61"/>
      <c r="I779" s="61"/>
      <c r="J779" s="61"/>
      <c r="K779" s="61"/>
      <c r="L779" s="61"/>
      <c r="M779" s="61"/>
      <c r="N779" s="61"/>
      <c r="O779" s="61"/>
      <c r="P779" s="61"/>
      <c r="Q779" s="61"/>
    </row>
    <row r="780" spans="1:17" ht="12.75">
      <c r="A780" s="61"/>
      <c r="B780" s="61"/>
      <c r="C780" s="61"/>
      <c r="D780" s="61"/>
      <c r="E780" s="61"/>
      <c r="F780" s="61"/>
      <c r="G780" s="61"/>
      <c r="H780" s="61"/>
      <c r="I780" s="61"/>
      <c r="J780" s="61"/>
      <c r="K780" s="61"/>
      <c r="L780" s="61"/>
      <c r="M780" s="61"/>
      <c r="N780" s="61"/>
      <c r="O780" s="61"/>
      <c r="P780" s="61"/>
      <c r="Q780" s="61"/>
    </row>
    <row r="781" spans="1:17" ht="12.75">
      <c r="A781" s="61"/>
      <c r="B781" s="61"/>
      <c r="C781" s="61"/>
      <c r="D781" s="61"/>
      <c r="E781" s="61"/>
      <c r="F781" s="61"/>
      <c r="G781" s="61"/>
      <c r="H781" s="61"/>
      <c r="I781" s="61"/>
      <c r="J781" s="61"/>
      <c r="K781" s="61"/>
      <c r="L781" s="61"/>
      <c r="M781" s="61"/>
      <c r="N781" s="61"/>
      <c r="O781" s="61"/>
      <c r="P781" s="61"/>
      <c r="Q781" s="61"/>
    </row>
    <row r="782" spans="1:17" ht="12.75">
      <c r="A782" s="61"/>
      <c r="B782" s="61"/>
      <c r="C782" s="61"/>
      <c r="D782" s="61"/>
      <c r="E782" s="61"/>
      <c r="F782" s="61"/>
      <c r="G782" s="61"/>
      <c r="H782" s="61"/>
      <c r="I782" s="61"/>
      <c r="J782" s="61"/>
      <c r="K782" s="61"/>
      <c r="L782" s="61"/>
      <c r="M782" s="61"/>
      <c r="N782" s="61"/>
      <c r="O782" s="61"/>
      <c r="P782" s="61"/>
      <c r="Q782" s="61"/>
    </row>
    <row r="783" spans="1:17" ht="12.75">
      <c r="A783" s="61"/>
      <c r="B783" s="61"/>
      <c r="C783" s="61"/>
      <c r="D783" s="61"/>
      <c r="E783" s="61"/>
      <c r="F783" s="61"/>
      <c r="G783" s="61"/>
      <c r="H783" s="61"/>
      <c r="I783" s="61"/>
      <c r="J783" s="61"/>
      <c r="K783" s="61"/>
      <c r="L783" s="61"/>
      <c r="M783" s="61"/>
      <c r="N783" s="61"/>
      <c r="O783" s="61"/>
      <c r="P783" s="61"/>
      <c r="Q783" s="61"/>
    </row>
    <row r="784" spans="1:17" ht="12.75">
      <c r="A784" s="61"/>
      <c r="B784" s="61"/>
      <c r="C784" s="61"/>
      <c r="D784" s="61"/>
      <c r="E784" s="61"/>
      <c r="F784" s="61"/>
      <c r="G784" s="61"/>
      <c r="H784" s="61"/>
      <c r="I784" s="61"/>
      <c r="J784" s="61"/>
      <c r="K784" s="61"/>
      <c r="L784" s="61"/>
      <c r="M784" s="61"/>
      <c r="N784" s="61"/>
      <c r="O784" s="61"/>
      <c r="P784" s="61"/>
      <c r="Q784" s="61"/>
    </row>
    <row r="785" spans="1:17" ht="12.75">
      <c r="A785" s="61"/>
      <c r="B785" s="61"/>
      <c r="C785" s="61"/>
      <c r="D785" s="61"/>
      <c r="E785" s="61"/>
      <c r="F785" s="61"/>
      <c r="G785" s="61"/>
      <c r="H785" s="61"/>
      <c r="I785" s="61"/>
      <c r="J785" s="61"/>
      <c r="K785" s="61"/>
      <c r="L785" s="61"/>
      <c r="M785" s="61"/>
      <c r="N785" s="61"/>
      <c r="O785" s="61"/>
      <c r="P785" s="61"/>
      <c r="Q785" s="61"/>
    </row>
    <row r="786" spans="1:17" ht="12.75">
      <c r="A786" s="61"/>
      <c r="B786" s="61"/>
      <c r="C786" s="61"/>
      <c r="D786" s="61"/>
      <c r="E786" s="61"/>
      <c r="F786" s="61"/>
      <c r="G786" s="61"/>
      <c r="H786" s="61"/>
      <c r="I786" s="61"/>
      <c r="J786" s="61"/>
      <c r="K786" s="61"/>
      <c r="L786" s="61"/>
      <c r="M786" s="61"/>
      <c r="N786" s="61"/>
      <c r="O786" s="61"/>
      <c r="P786" s="61"/>
      <c r="Q786" s="61"/>
    </row>
    <row r="787" spans="1:17" ht="12.75">
      <c r="A787" s="61"/>
      <c r="B787" s="61"/>
      <c r="C787" s="61"/>
      <c r="D787" s="61"/>
      <c r="E787" s="61"/>
      <c r="F787" s="61"/>
      <c r="G787" s="61"/>
      <c r="H787" s="61"/>
      <c r="I787" s="61"/>
      <c r="J787" s="61"/>
      <c r="K787" s="61"/>
      <c r="L787" s="61"/>
      <c r="M787" s="61"/>
      <c r="N787" s="61"/>
      <c r="O787" s="61"/>
      <c r="P787" s="61"/>
      <c r="Q787" s="61"/>
    </row>
    <row r="788" spans="1:17" ht="12.75">
      <c r="A788" s="61"/>
      <c r="B788" s="61"/>
      <c r="C788" s="61"/>
      <c r="D788" s="61"/>
      <c r="E788" s="61"/>
      <c r="F788" s="61"/>
      <c r="G788" s="61"/>
      <c r="H788" s="61"/>
      <c r="I788" s="61"/>
      <c r="J788" s="61"/>
      <c r="K788" s="61"/>
      <c r="L788" s="61"/>
      <c r="M788" s="61"/>
      <c r="N788" s="61"/>
      <c r="O788" s="61"/>
      <c r="P788" s="61"/>
      <c r="Q788" s="61"/>
    </row>
    <row r="789" spans="1:17" ht="12.75">
      <c r="A789" s="61"/>
      <c r="B789" s="61"/>
      <c r="C789" s="61"/>
      <c r="D789" s="61"/>
      <c r="E789" s="61"/>
      <c r="F789" s="61"/>
      <c r="G789" s="61"/>
      <c r="H789" s="61"/>
      <c r="I789" s="61"/>
      <c r="J789" s="61"/>
      <c r="K789" s="61"/>
      <c r="L789" s="61"/>
      <c r="M789" s="61"/>
      <c r="N789" s="61"/>
      <c r="O789" s="61"/>
      <c r="P789" s="61"/>
      <c r="Q789" s="61"/>
    </row>
    <row r="790" spans="1:17" ht="12.75">
      <c r="A790" s="61"/>
      <c r="B790" s="61"/>
      <c r="C790" s="61"/>
      <c r="D790" s="61"/>
      <c r="E790" s="61"/>
      <c r="F790" s="61"/>
      <c r="G790" s="61"/>
      <c r="H790" s="61"/>
      <c r="I790" s="61"/>
      <c r="J790" s="61"/>
      <c r="K790" s="61"/>
      <c r="L790" s="61"/>
      <c r="M790" s="61"/>
      <c r="N790" s="61"/>
      <c r="O790" s="61"/>
      <c r="P790" s="61"/>
      <c r="Q790" s="61"/>
    </row>
    <row r="791" spans="1:17" ht="12.75">
      <c r="A791" s="61"/>
      <c r="B791" s="61"/>
      <c r="C791" s="61"/>
      <c r="D791" s="61"/>
      <c r="E791" s="61"/>
      <c r="F791" s="61"/>
      <c r="G791" s="61"/>
      <c r="H791" s="61"/>
      <c r="I791" s="61"/>
      <c r="J791" s="61"/>
      <c r="K791" s="61"/>
      <c r="L791" s="61"/>
      <c r="M791" s="61"/>
      <c r="N791" s="61"/>
      <c r="O791" s="61"/>
      <c r="P791" s="61"/>
      <c r="Q791" s="61"/>
    </row>
    <row r="792" spans="1:17" ht="12.75">
      <c r="A792" s="61"/>
      <c r="B792" s="61"/>
      <c r="C792" s="61"/>
      <c r="D792" s="61"/>
      <c r="E792" s="61"/>
      <c r="F792" s="61"/>
      <c r="G792" s="61"/>
      <c r="H792" s="61"/>
      <c r="I792" s="61"/>
      <c r="J792" s="61"/>
      <c r="K792" s="61"/>
      <c r="L792" s="61"/>
      <c r="M792" s="61"/>
      <c r="N792" s="61"/>
      <c r="O792" s="61"/>
      <c r="P792" s="61"/>
      <c r="Q792" s="61"/>
    </row>
    <row r="793" spans="1:17" ht="12.75">
      <c r="A793" s="61"/>
      <c r="B793" s="61"/>
      <c r="C793" s="61"/>
      <c r="D793" s="61"/>
      <c r="E793" s="61"/>
      <c r="F793" s="61"/>
      <c r="G793" s="61"/>
      <c r="H793" s="61"/>
      <c r="I793" s="61"/>
      <c r="J793" s="61"/>
      <c r="K793" s="61"/>
      <c r="L793" s="61"/>
      <c r="M793" s="61"/>
      <c r="N793" s="61"/>
      <c r="O793" s="61"/>
      <c r="P793" s="61"/>
      <c r="Q793" s="61"/>
    </row>
    <row r="794" spans="1:17" ht="12.75">
      <c r="A794" s="61"/>
      <c r="B794" s="61"/>
      <c r="C794" s="61"/>
      <c r="D794" s="61"/>
      <c r="E794" s="61"/>
      <c r="F794" s="61"/>
      <c r="G794" s="61"/>
      <c r="H794" s="61"/>
      <c r="I794" s="61"/>
      <c r="J794" s="61"/>
      <c r="K794" s="61"/>
      <c r="L794" s="61"/>
      <c r="M794" s="61"/>
      <c r="N794" s="61"/>
      <c r="O794" s="61"/>
      <c r="P794" s="61"/>
      <c r="Q794" s="61"/>
    </row>
    <row r="795" spans="1:17" ht="12.75">
      <c r="A795" s="61"/>
      <c r="B795" s="61"/>
      <c r="C795" s="61"/>
      <c r="D795" s="61"/>
      <c r="E795" s="61"/>
      <c r="F795" s="61"/>
      <c r="G795" s="61"/>
      <c r="H795" s="61"/>
      <c r="I795" s="61"/>
      <c r="J795" s="61"/>
      <c r="K795" s="61"/>
      <c r="L795" s="61"/>
      <c r="M795" s="61"/>
      <c r="N795" s="61"/>
      <c r="O795" s="61"/>
      <c r="P795" s="61"/>
      <c r="Q795" s="61"/>
    </row>
    <row r="796" spans="1:17" ht="12.75">
      <c r="A796" s="61"/>
      <c r="B796" s="61"/>
      <c r="C796" s="61"/>
      <c r="D796" s="61"/>
      <c r="E796" s="61"/>
      <c r="F796" s="61"/>
      <c r="G796" s="61"/>
      <c r="H796" s="61"/>
      <c r="I796" s="61"/>
      <c r="J796" s="61"/>
      <c r="K796" s="61"/>
      <c r="L796" s="61"/>
      <c r="M796" s="61"/>
      <c r="N796" s="61"/>
      <c r="O796" s="61"/>
      <c r="P796" s="61"/>
      <c r="Q796" s="61"/>
    </row>
    <row r="797" spans="1:17" ht="12.75">
      <c r="A797" s="61"/>
      <c r="B797" s="61"/>
      <c r="C797" s="61"/>
      <c r="D797" s="61"/>
      <c r="E797" s="61"/>
      <c r="F797" s="61"/>
      <c r="G797" s="61"/>
      <c r="H797" s="61"/>
      <c r="I797" s="61"/>
      <c r="J797" s="61"/>
      <c r="K797" s="61"/>
      <c r="L797" s="61"/>
      <c r="M797" s="61"/>
      <c r="N797" s="61"/>
      <c r="O797" s="61"/>
      <c r="P797" s="61"/>
      <c r="Q797" s="61"/>
    </row>
    <row r="798" spans="1:17" ht="12.75">
      <c r="A798" s="61"/>
      <c r="B798" s="61"/>
      <c r="C798" s="61"/>
      <c r="D798" s="61"/>
      <c r="E798" s="61"/>
      <c r="F798" s="61"/>
      <c r="G798" s="61"/>
      <c r="H798" s="61"/>
      <c r="I798" s="61"/>
      <c r="J798" s="61"/>
      <c r="K798" s="61"/>
      <c r="L798" s="61"/>
      <c r="M798" s="61"/>
      <c r="N798" s="61"/>
      <c r="O798" s="61"/>
      <c r="P798" s="61"/>
      <c r="Q798" s="61"/>
    </row>
    <row r="799" spans="1:17" ht="12.75">
      <c r="A799" s="61"/>
      <c r="B799" s="61"/>
      <c r="C799" s="61"/>
      <c r="D799" s="61"/>
      <c r="E799" s="61"/>
      <c r="F799" s="61"/>
      <c r="G799" s="61"/>
      <c r="H799" s="61"/>
      <c r="I799" s="61"/>
      <c r="J799" s="61"/>
      <c r="K799" s="61"/>
      <c r="L799" s="61"/>
      <c r="M799" s="61"/>
      <c r="N799" s="61"/>
      <c r="O799" s="61"/>
      <c r="P799" s="61"/>
      <c r="Q799" s="61"/>
    </row>
    <row r="800" spans="1:17" ht="12.75">
      <c r="A800" s="61"/>
      <c r="B800" s="61"/>
      <c r="C800" s="61"/>
      <c r="D800" s="61"/>
      <c r="E800" s="61"/>
      <c r="F800" s="61"/>
      <c r="G800" s="61"/>
      <c r="H800" s="61"/>
      <c r="I800" s="61"/>
      <c r="J800" s="61"/>
      <c r="K800" s="61"/>
      <c r="L800" s="61"/>
      <c r="M800" s="61"/>
      <c r="N800" s="61"/>
      <c r="O800" s="61"/>
      <c r="P800" s="61"/>
      <c r="Q800" s="61"/>
    </row>
    <row r="801" spans="1:17" ht="12.75">
      <c r="A801" s="61"/>
      <c r="B801" s="61"/>
      <c r="C801" s="61"/>
      <c r="D801" s="61"/>
      <c r="E801" s="61"/>
      <c r="F801" s="61"/>
      <c r="G801" s="61"/>
      <c r="H801" s="61"/>
      <c r="I801" s="61"/>
      <c r="J801" s="61"/>
      <c r="K801" s="61"/>
      <c r="L801" s="61"/>
      <c r="M801" s="61"/>
      <c r="N801" s="61"/>
      <c r="O801" s="61"/>
      <c r="P801" s="61"/>
      <c r="Q801" s="61"/>
    </row>
    <row r="802" spans="1:17" ht="12.75">
      <c r="A802" s="61"/>
      <c r="B802" s="61"/>
      <c r="C802" s="61"/>
      <c r="D802" s="61"/>
      <c r="E802" s="61"/>
      <c r="F802" s="61"/>
      <c r="G802" s="61"/>
      <c r="H802" s="61"/>
      <c r="I802" s="61"/>
      <c r="J802" s="61"/>
      <c r="K802" s="61"/>
      <c r="L802" s="61"/>
      <c r="M802" s="61"/>
      <c r="N802" s="61"/>
      <c r="O802" s="61"/>
      <c r="P802" s="61"/>
      <c r="Q802" s="61"/>
    </row>
    <row r="803" spans="1:17" ht="12.75">
      <c r="A803" s="61"/>
      <c r="B803" s="61"/>
      <c r="C803" s="61"/>
      <c r="D803" s="61"/>
      <c r="E803" s="61"/>
      <c r="F803" s="61"/>
      <c r="G803" s="61"/>
      <c r="H803" s="61"/>
      <c r="I803" s="61"/>
      <c r="J803" s="61"/>
      <c r="K803" s="61"/>
      <c r="L803" s="61"/>
      <c r="M803" s="61"/>
      <c r="N803" s="61"/>
      <c r="O803" s="61"/>
      <c r="P803" s="61"/>
      <c r="Q803" s="61"/>
    </row>
    <row r="804" spans="1:17" ht="12.75">
      <c r="A804" s="61"/>
      <c r="B804" s="61"/>
      <c r="C804" s="61"/>
      <c r="D804" s="61"/>
      <c r="E804" s="61"/>
      <c r="F804" s="61"/>
      <c r="G804" s="61"/>
      <c r="H804" s="61"/>
      <c r="I804" s="61"/>
      <c r="J804" s="61"/>
      <c r="K804" s="61"/>
      <c r="L804" s="61"/>
      <c r="M804" s="61"/>
      <c r="N804" s="61"/>
      <c r="O804" s="61"/>
      <c r="P804" s="61"/>
      <c r="Q804" s="61"/>
    </row>
    <row r="805" spans="1:17" ht="12.75">
      <c r="A805" s="61"/>
      <c r="B805" s="61"/>
      <c r="C805" s="61"/>
      <c r="D805" s="61"/>
      <c r="E805" s="61"/>
      <c r="F805" s="61"/>
      <c r="G805" s="61"/>
      <c r="H805" s="61"/>
      <c r="I805" s="61"/>
      <c r="J805" s="61"/>
      <c r="K805" s="61"/>
      <c r="L805" s="61"/>
      <c r="M805" s="61"/>
      <c r="N805" s="61"/>
      <c r="O805" s="61"/>
      <c r="P805" s="61"/>
      <c r="Q805" s="61"/>
    </row>
    <row r="806" spans="1:17" ht="12.75">
      <c r="A806" s="61"/>
      <c r="B806" s="61"/>
      <c r="C806" s="61"/>
      <c r="D806" s="61"/>
      <c r="E806" s="61"/>
      <c r="F806" s="61"/>
      <c r="G806" s="61"/>
      <c r="H806" s="61"/>
      <c r="I806" s="61"/>
      <c r="J806" s="61"/>
      <c r="K806" s="61"/>
      <c r="L806" s="61"/>
      <c r="M806" s="61"/>
      <c r="N806" s="61"/>
      <c r="O806" s="61"/>
      <c r="P806" s="61"/>
      <c r="Q806" s="61"/>
    </row>
    <row r="807" spans="1:17" ht="12.75">
      <c r="A807" s="61"/>
      <c r="B807" s="61"/>
      <c r="C807" s="61"/>
      <c r="D807" s="61"/>
      <c r="E807" s="61"/>
      <c r="F807" s="61"/>
      <c r="G807" s="61"/>
      <c r="H807" s="61"/>
      <c r="I807" s="61"/>
      <c r="J807" s="61"/>
      <c r="K807" s="61"/>
      <c r="L807" s="61"/>
      <c r="M807" s="61"/>
      <c r="N807" s="61"/>
      <c r="O807" s="61"/>
      <c r="P807" s="61"/>
      <c r="Q807" s="61"/>
    </row>
    <row r="808" spans="1:17" ht="12.75">
      <c r="A808" s="61"/>
      <c r="B808" s="61"/>
      <c r="C808" s="61"/>
      <c r="D808" s="61"/>
      <c r="E808" s="61"/>
      <c r="F808" s="61"/>
      <c r="G808" s="61"/>
      <c r="H808" s="61"/>
      <c r="I808" s="61"/>
      <c r="J808" s="61"/>
      <c r="K808" s="61"/>
      <c r="L808" s="61"/>
      <c r="M808" s="61"/>
      <c r="N808" s="61"/>
      <c r="O808" s="61"/>
      <c r="P808" s="61"/>
      <c r="Q808" s="61"/>
    </row>
    <row r="809" spans="1:17" ht="12.75">
      <c r="A809" s="61"/>
      <c r="B809" s="61"/>
      <c r="C809" s="61"/>
      <c r="D809" s="61"/>
      <c r="E809" s="61"/>
      <c r="F809" s="61"/>
      <c r="G809" s="61"/>
      <c r="H809" s="61"/>
      <c r="I809" s="61"/>
      <c r="J809" s="61"/>
      <c r="K809" s="61"/>
      <c r="L809" s="61"/>
      <c r="M809" s="61"/>
      <c r="N809" s="61"/>
      <c r="O809" s="61"/>
      <c r="P809" s="61"/>
      <c r="Q809" s="61"/>
    </row>
    <row r="810" spans="1:17" ht="12.75">
      <c r="A810" s="61"/>
      <c r="B810" s="61"/>
      <c r="C810" s="61"/>
      <c r="D810" s="61"/>
      <c r="E810" s="61"/>
      <c r="F810" s="61"/>
      <c r="G810" s="61"/>
      <c r="H810" s="61"/>
      <c r="I810" s="61"/>
      <c r="J810" s="61"/>
      <c r="K810" s="61"/>
      <c r="L810" s="61"/>
      <c r="M810" s="61"/>
      <c r="N810" s="61"/>
      <c r="O810" s="61"/>
      <c r="P810" s="61"/>
      <c r="Q810" s="61"/>
    </row>
    <row r="811" spans="1:17" ht="12.75">
      <c r="A811" s="61"/>
      <c r="B811" s="61"/>
      <c r="C811" s="61"/>
      <c r="D811" s="61"/>
      <c r="E811" s="61"/>
      <c r="F811" s="61"/>
      <c r="G811" s="61"/>
      <c r="H811" s="61"/>
      <c r="I811" s="61"/>
      <c r="J811" s="61"/>
      <c r="K811" s="61"/>
      <c r="L811" s="61"/>
      <c r="M811" s="61"/>
      <c r="N811" s="61"/>
      <c r="O811" s="61"/>
      <c r="P811" s="61"/>
      <c r="Q811" s="61"/>
    </row>
    <row r="812" spans="1:17" ht="12.75">
      <c r="A812" s="61"/>
      <c r="B812" s="61"/>
      <c r="C812" s="61"/>
      <c r="D812" s="61"/>
      <c r="E812" s="61"/>
      <c r="F812" s="61"/>
      <c r="G812" s="61"/>
      <c r="H812" s="61"/>
      <c r="I812" s="61"/>
      <c r="J812" s="61"/>
      <c r="K812" s="61"/>
      <c r="L812" s="61"/>
      <c r="M812" s="61"/>
      <c r="N812" s="61"/>
      <c r="O812" s="61"/>
      <c r="P812" s="61"/>
      <c r="Q812" s="61"/>
    </row>
    <row r="813" spans="1:17" ht="12.75">
      <c r="A813" s="61"/>
      <c r="B813" s="61"/>
      <c r="C813" s="61"/>
      <c r="D813" s="61"/>
      <c r="E813" s="61"/>
      <c r="F813" s="61"/>
      <c r="G813" s="61"/>
      <c r="H813" s="61"/>
      <c r="I813" s="61"/>
      <c r="J813" s="61"/>
      <c r="K813" s="61"/>
      <c r="L813" s="61"/>
      <c r="M813" s="61"/>
      <c r="N813" s="61"/>
      <c r="O813" s="61"/>
      <c r="P813" s="61"/>
      <c r="Q813" s="61"/>
    </row>
    <row r="814" spans="1:17" ht="12.75">
      <c r="A814" s="61"/>
      <c r="B814" s="61"/>
      <c r="C814" s="61"/>
      <c r="D814" s="61"/>
      <c r="E814" s="61"/>
      <c r="F814" s="61"/>
      <c r="G814" s="61"/>
      <c r="H814" s="61"/>
      <c r="I814" s="61"/>
      <c r="J814" s="61"/>
      <c r="K814" s="61"/>
      <c r="L814" s="61"/>
      <c r="M814" s="61"/>
      <c r="N814" s="61"/>
      <c r="O814" s="61"/>
      <c r="P814" s="61"/>
      <c r="Q814" s="61"/>
    </row>
    <row r="815" spans="1:17" ht="12.75">
      <c r="A815" s="61"/>
      <c r="B815" s="61"/>
      <c r="C815" s="61"/>
      <c r="D815" s="61"/>
      <c r="E815" s="61"/>
      <c r="F815" s="61"/>
      <c r="G815" s="61"/>
      <c r="H815" s="61"/>
      <c r="I815" s="61"/>
      <c r="J815" s="61"/>
      <c r="K815" s="61"/>
      <c r="L815" s="61"/>
      <c r="M815" s="61"/>
      <c r="N815" s="61"/>
      <c r="O815" s="61"/>
      <c r="P815" s="61"/>
      <c r="Q815" s="61"/>
    </row>
    <row r="816" spans="1:17" ht="12.75">
      <c r="A816" s="61"/>
      <c r="B816" s="61"/>
      <c r="C816" s="61"/>
      <c r="D816" s="61"/>
      <c r="E816" s="61"/>
      <c r="F816" s="61"/>
      <c r="G816" s="61"/>
      <c r="H816" s="61"/>
      <c r="I816" s="61"/>
      <c r="J816" s="61"/>
      <c r="K816" s="61"/>
      <c r="L816" s="61"/>
      <c r="M816" s="61"/>
      <c r="N816" s="61"/>
      <c r="O816" s="61"/>
      <c r="P816" s="61"/>
      <c r="Q816" s="61"/>
    </row>
    <row r="817" spans="1:17" ht="12.75">
      <c r="A817" s="61"/>
      <c r="B817" s="61"/>
      <c r="C817" s="61"/>
      <c r="D817" s="61"/>
      <c r="E817" s="61"/>
      <c r="F817" s="61"/>
      <c r="G817" s="61"/>
      <c r="H817" s="61"/>
      <c r="I817" s="61"/>
      <c r="J817" s="61"/>
      <c r="K817" s="61"/>
      <c r="L817" s="61"/>
      <c r="M817" s="61"/>
      <c r="N817" s="61"/>
      <c r="O817" s="61"/>
      <c r="P817" s="61"/>
      <c r="Q817" s="61"/>
    </row>
    <row r="818" spans="1:17" ht="12.75">
      <c r="A818" s="61"/>
      <c r="B818" s="61"/>
      <c r="C818" s="61"/>
      <c r="D818" s="61"/>
      <c r="E818" s="61"/>
      <c r="F818" s="61"/>
      <c r="G818" s="61"/>
      <c r="H818" s="61"/>
      <c r="I818" s="61"/>
      <c r="J818" s="61"/>
      <c r="K818" s="61"/>
      <c r="L818" s="61"/>
      <c r="M818" s="61"/>
      <c r="N818" s="61"/>
      <c r="O818" s="61"/>
      <c r="P818" s="61"/>
      <c r="Q818" s="61"/>
    </row>
    <row r="819" spans="1:17" ht="12.75">
      <c r="A819" s="61"/>
      <c r="B819" s="61"/>
      <c r="C819" s="61"/>
      <c r="D819" s="61"/>
      <c r="E819" s="61"/>
      <c r="F819" s="61"/>
      <c r="G819" s="61"/>
      <c r="H819" s="61"/>
      <c r="I819" s="61"/>
      <c r="J819" s="61"/>
      <c r="K819" s="61"/>
      <c r="L819" s="61"/>
      <c r="M819" s="61"/>
      <c r="N819" s="61"/>
      <c r="O819" s="61"/>
      <c r="P819" s="61"/>
      <c r="Q819" s="61"/>
    </row>
    <row r="820" spans="1:17" ht="12.75">
      <c r="A820" s="61"/>
      <c r="B820" s="61"/>
      <c r="C820" s="61"/>
      <c r="D820" s="61"/>
      <c r="E820" s="61"/>
      <c r="F820" s="61"/>
      <c r="G820" s="61"/>
      <c r="H820" s="61"/>
      <c r="I820" s="61"/>
      <c r="J820" s="61"/>
      <c r="K820" s="61"/>
      <c r="L820" s="61"/>
      <c r="M820" s="61"/>
      <c r="N820" s="61"/>
      <c r="O820" s="61"/>
      <c r="P820" s="61"/>
      <c r="Q820" s="61"/>
    </row>
    <row r="821" spans="1:17" ht="12.75">
      <c r="A821" s="61"/>
      <c r="B821" s="61"/>
      <c r="C821" s="61"/>
      <c r="D821" s="61"/>
      <c r="E821" s="61"/>
      <c r="F821" s="61"/>
      <c r="G821" s="61"/>
      <c r="H821" s="61"/>
      <c r="I821" s="61"/>
      <c r="J821" s="61"/>
      <c r="K821" s="61"/>
      <c r="L821" s="61"/>
      <c r="M821" s="61"/>
      <c r="N821" s="61"/>
      <c r="O821" s="61"/>
      <c r="P821" s="61"/>
      <c r="Q821" s="61"/>
    </row>
    <row r="822" spans="1:17" ht="12.75">
      <c r="A822" s="61"/>
      <c r="B822" s="61"/>
      <c r="C822" s="61"/>
      <c r="D822" s="61"/>
      <c r="E822" s="61"/>
      <c r="F822" s="61"/>
      <c r="G822" s="61"/>
      <c r="H822" s="61"/>
      <c r="I822" s="61"/>
      <c r="J822" s="61"/>
      <c r="K822" s="61"/>
      <c r="L822" s="61"/>
      <c r="M822" s="61"/>
      <c r="N822" s="61"/>
      <c r="O822" s="61"/>
      <c r="P822" s="61"/>
      <c r="Q822" s="61"/>
    </row>
    <row r="823" spans="1:17" ht="12.75">
      <c r="A823" s="61"/>
      <c r="B823" s="61"/>
      <c r="C823" s="61"/>
      <c r="D823" s="61"/>
      <c r="E823" s="61"/>
      <c r="F823" s="61"/>
      <c r="G823" s="61"/>
      <c r="H823" s="61"/>
      <c r="I823" s="61"/>
      <c r="J823" s="61"/>
      <c r="K823" s="61"/>
      <c r="L823" s="61"/>
      <c r="M823" s="61"/>
      <c r="N823" s="61"/>
      <c r="O823" s="61"/>
      <c r="P823" s="61"/>
      <c r="Q823" s="61"/>
    </row>
    <row r="824" spans="1:17" ht="12.75">
      <c r="A824" s="61"/>
      <c r="B824" s="61"/>
      <c r="C824" s="61"/>
      <c r="D824" s="61"/>
      <c r="E824" s="61"/>
      <c r="F824" s="61"/>
      <c r="G824" s="61"/>
      <c r="H824" s="61"/>
      <c r="I824" s="61"/>
      <c r="J824" s="61"/>
      <c r="K824" s="61"/>
      <c r="L824" s="61"/>
      <c r="M824" s="61"/>
      <c r="N824" s="61"/>
      <c r="O824" s="61"/>
      <c r="P824" s="61"/>
      <c r="Q824" s="61"/>
    </row>
    <row r="825" spans="1:17" ht="12.75">
      <c r="A825" s="61"/>
      <c r="B825" s="61"/>
      <c r="C825" s="61"/>
      <c r="D825" s="61"/>
      <c r="E825" s="61"/>
      <c r="F825" s="61"/>
      <c r="G825" s="61"/>
      <c r="H825" s="61"/>
      <c r="I825" s="61"/>
      <c r="J825" s="61"/>
      <c r="K825" s="61"/>
      <c r="L825" s="61"/>
      <c r="M825" s="61"/>
      <c r="N825" s="61"/>
      <c r="O825" s="61"/>
      <c r="P825" s="61"/>
      <c r="Q825" s="61"/>
    </row>
    <row r="826" spans="1:17" ht="12.75">
      <c r="A826" s="61"/>
      <c r="B826" s="61"/>
      <c r="C826" s="61"/>
      <c r="D826" s="61"/>
      <c r="E826" s="61"/>
      <c r="F826" s="61"/>
      <c r="G826" s="61"/>
      <c r="H826" s="61"/>
      <c r="I826" s="61"/>
      <c r="J826" s="61"/>
      <c r="K826" s="61"/>
      <c r="L826" s="61"/>
      <c r="M826" s="61"/>
      <c r="N826" s="61"/>
      <c r="O826" s="61"/>
      <c r="P826" s="61"/>
      <c r="Q826" s="61"/>
    </row>
    <row r="827" spans="1:17" ht="12.75">
      <c r="A827" s="61"/>
      <c r="B827" s="61"/>
      <c r="C827" s="61"/>
      <c r="D827" s="61"/>
      <c r="E827" s="61"/>
      <c r="F827" s="61"/>
      <c r="G827" s="61"/>
      <c r="H827" s="61"/>
      <c r="I827" s="61"/>
      <c r="J827" s="61"/>
      <c r="K827" s="61"/>
      <c r="L827" s="61"/>
      <c r="M827" s="61"/>
      <c r="N827" s="61"/>
      <c r="O827" s="61"/>
      <c r="P827" s="61"/>
      <c r="Q827" s="61"/>
    </row>
    <row r="828" spans="1:17" ht="12.75">
      <c r="A828" s="61"/>
      <c r="B828" s="61"/>
      <c r="C828" s="61"/>
      <c r="D828" s="61"/>
      <c r="E828" s="61"/>
      <c r="F828" s="61"/>
      <c r="G828" s="61"/>
      <c r="H828" s="61"/>
      <c r="I828" s="61"/>
      <c r="J828" s="61"/>
      <c r="K828" s="61"/>
      <c r="L828" s="61"/>
      <c r="M828" s="61"/>
      <c r="N828" s="61"/>
      <c r="O828" s="61"/>
      <c r="P828" s="61"/>
      <c r="Q828" s="61"/>
    </row>
    <row r="829" spans="1:17" ht="12.75">
      <c r="A829" s="61"/>
      <c r="B829" s="61"/>
      <c r="C829" s="61"/>
      <c r="D829" s="61"/>
      <c r="E829" s="61"/>
      <c r="F829" s="61"/>
      <c r="G829" s="61"/>
      <c r="H829" s="61"/>
      <c r="I829" s="61"/>
      <c r="J829" s="61"/>
      <c r="K829" s="61"/>
      <c r="L829" s="61"/>
      <c r="M829" s="61"/>
      <c r="N829" s="61"/>
      <c r="O829" s="61"/>
      <c r="P829" s="61"/>
      <c r="Q829" s="61"/>
    </row>
    <row r="830" spans="1:17" ht="12.75">
      <c r="A830" s="61"/>
      <c r="B830" s="61"/>
      <c r="C830" s="61"/>
      <c r="D830" s="61"/>
      <c r="E830" s="61"/>
      <c r="F830" s="61"/>
      <c r="G830" s="61"/>
      <c r="H830" s="61"/>
      <c r="I830" s="61"/>
      <c r="J830" s="61"/>
      <c r="K830" s="61"/>
      <c r="L830" s="61"/>
      <c r="M830" s="61"/>
      <c r="N830" s="61"/>
      <c r="O830" s="61"/>
      <c r="P830" s="61"/>
      <c r="Q830" s="61"/>
    </row>
    <row r="831" spans="1:17" ht="12.75">
      <c r="A831" s="61"/>
      <c r="B831" s="61"/>
      <c r="C831" s="61"/>
      <c r="D831" s="61"/>
      <c r="E831" s="61"/>
      <c r="F831" s="61"/>
      <c r="G831" s="61"/>
      <c r="H831" s="61"/>
      <c r="I831" s="61"/>
      <c r="J831" s="61"/>
      <c r="K831" s="61"/>
      <c r="L831" s="61"/>
      <c r="M831" s="61"/>
      <c r="N831" s="61"/>
      <c r="O831" s="61"/>
      <c r="P831" s="61"/>
      <c r="Q831" s="61"/>
    </row>
    <row r="832" spans="1:17" ht="12.75">
      <c r="A832" s="61"/>
      <c r="B832" s="61"/>
      <c r="C832" s="61"/>
      <c r="D832" s="61"/>
      <c r="E832" s="61"/>
      <c r="F832" s="61"/>
      <c r="G832" s="61"/>
      <c r="H832" s="61"/>
      <c r="I832" s="61"/>
      <c r="J832" s="61"/>
      <c r="K832" s="61"/>
      <c r="L832" s="61"/>
      <c r="M832" s="61"/>
      <c r="N832" s="61"/>
      <c r="O832" s="61"/>
      <c r="P832" s="61"/>
      <c r="Q832" s="61"/>
    </row>
    <row r="833" spans="1:17" ht="12.75">
      <c r="A833" s="61"/>
      <c r="B833" s="61"/>
      <c r="C833" s="61"/>
      <c r="D833" s="61"/>
      <c r="E833" s="61"/>
      <c r="F833" s="61"/>
      <c r="G833" s="61"/>
      <c r="H833" s="61"/>
      <c r="I833" s="61"/>
      <c r="J833" s="61"/>
      <c r="K833" s="61"/>
      <c r="L833" s="61"/>
      <c r="M833" s="61"/>
      <c r="N833" s="61"/>
      <c r="O833" s="61"/>
      <c r="P833" s="61"/>
      <c r="Q833" s="61"/>
    </row>
    <row r="834" spans="1:17" ht="12.75">
      <c r="A834" s="61"/>
      <c r="B834" s="61"/>
      <c r="C834" s="61"/>
      <c r="D834" s="61"/>
      <c r="E834" s="61"/>
      <c r="F834" s="61"/>
      <c r="G834" s="61"/>
      <c r="H834" s="61"/>
      <c r="I834" s="61"/>
      <c r="J834" s="61"/>
      <c r="K834" s="61"/>
      <c r="L834" s="61"/>
      <c r="M834" s="61"/>
      <c r="N834" s="61"/>
      <c r="O834" s="61"/>
      <c r="P834" s="61"/>
      <c r="Q834" s="61"/>
    </row>
    <row r="835" spans="1:17" ht="12.75">
      <c r="A835" s="61"/>
      <c r="B835" s="61"/>
      <c r="C835" s="61"/>
      <c r="D835" s="61"/>
      <c r="E835" s="61"/>
      <c r="F835" s="61"/>
      <c r="G835" s="61"/>
      <c r="H835" s="61"/>
      <c r="I835" s="61"/>
      <c r="J835" s="61"/>
      <c r="K835" s="61"/>
      <c r="L835" s="61"/>
      <c r="M835" s="61"/>
      <c r="N835" s="61"/>
      <c r="O835" s="61"/>
      <c r="P835" s="61"/>
      <c r="Q835" s="61"/>
    </row>
    <row r="836" spans="1:17" ht="12.75">
      <c r="A836" s="61"/>
      <c r="B836" s="61"/>
      <c r="C836" s="61"/>
      <c r="D836" s="61"/>
      <c r="E836" s="61"/>
      <c r="F836" s="61"/>
      <c r="G836" s="61"/>
      <c r="H836" s="61"/>
      <c r="I836" s="61"/>
      <c r="J836" s="61"/>
      <c r="K836" s="61"/>
      <c r="L836" s="61"/>
      <c r="M836" s="61"/>
      <c r="N836" s="61"/>
      <c r="O836" s="61"/>
      <c r="P836" s="61"/>
      <c r="Q836" s="61"/>
    </row>
    <row r="837" spans="1:17" ht="12.75">
      <c r="A837" s="61"/>
      <c r="B837" s="61"/>
      <c r="C837" s="61"/>
      <c r="D837" s="61"/>
      <c r="E837" s="61"/>
      <c r="F837" s="61"/>
      <c r="G837" s="61"/>
      <c r="H837" s="61"/>
      <c r="I837" s="61"/>
      <c r="J837" s="61"/>
      <c r="K837" s="61"/>
      <c r="L837" s="61"/>
      <c r="M837" s="61"/>
      <c r="N837" s="61"/>
      <c r="O837" s="61"/>
      <c r="P837" s="61"/>
      <c r="Q837" s="61"/>
    </row>
    <row r="838" spans="1:17" ht="12.75">
      <c r="A838" s="61"/>
      <c r="B838" s="61"/>
      <c r="C838" s="61"/>
      <c r="D838" s="61"/>
      <c r="E838" s="61"/>
      <c r="F838" s="61"/>
      <c r="G838" s="61"/>
      <c r="H838" s="61"/>
      <c r="I838" s="61"/>
      <c r="J838" s="61"/>
      <c r="K838" s="61"/>
      <c r="L838" s="61"/>
      <c r="M838" s="61"/>
      <c r="N838" s="61"/>
      <c r="O838" s="61"/>
      <c r="P838" s="61"/>
      <c r="Q838" s="61"/>
    </row>
    <row r="839" spans="1:17" ht="12.75">
      <c r="A839" s="61"/>
      <c r="B839" s="61"/>
      <c r="C839" s="61"/>
      <c r="D839" s="61"/>
      <c r="E839" s="61"/>
      <c r="F839" s="61"/>
      <c r="G839" s="61"/>
      <c r="H839" s="61"/>
      <c r="I839" s="61"/>
      <c r="J839" s="61"/>
      <c r="K839" s="61"/>
      <c r="L839" s="61"/>
      <c r="M839" s="61"/>
      <c r="N839" s="61"/>
      <c r="O839" s="61"/>
      <c r="P839" s="61"/>
      <c r="Q839" s="61"/>
    </row>
    <row r="840" spans="1:17" ht="12.75">
      <c r="A840" s="61"/>
      <c r="B840" s="61"/>
      <c r="C840" s="61"/>
      <c r="D840" s="61"/>
      <c r="E840" s="61"/>
      <c r="F840" s="61"/>
      <c r="G840" s="61"/>
      <c r="H840" s="61"/>
      <c r="I840" s="61"/>
      <c r="J840" s="61"/>
      <c r="K840" s="61"/>
      <c r="L840" s="61"/>
      <c r="M840" s="61"/>
      <c r="N840" s="61"/>
      <c r="O840" s="61"/>
      <c r="P840" s="61"/>
      <c r="Q840" s="61"/>
    </row>
    <row r="841" spans="1:17" ht="12.75">
      <c r="A841" s="61"/>
      <c r="B841" s="61"/>
      <c r="C841" s="61"/>
      <c r="D841" s="61"/>
      <c r="E841" s="61"/>
      <c r="F841" s="61"/>
      <c r="G841" s="61"/>
      <c r="H841" s="61"/>
      <c r="I841" s="61"/>
      <c r="J841" s="61"/>
      <c r="K841" s="61"/>
      <c r="L841" s="61"/>
      <c r="M841" s="61"/>
      <c r="N841" s="61"/>
      <c r="O841" s="61"/>
      <c r="P841" s="61"/>
      <c r="Q841" s="61"/>
    </row>
    <row r="842" spans="1:17" ht="12.75">
      <c r="A842" s="61"/>
      <c r="B842" s="61"/>
      <c r="C842" s="61"/>
      <c r="D842" s="61"/>
      <c r="E842" s="61"/>
      <c r="F842" s="61"/>
      <c r="G842" s="61"/>
      <c r="H842" s="61"/>
      <c r="I842" s="61"/>
      <c r="J842" s="61"/>
      <c r="K842" s="61"/>
      <c r="L842" s="61"/>
      <c r="M842" s="61"/>
      <c r="N842" s="61"/>
      <c r="O842" s="61"/>
      <c r="P842" s="61"/>
      <c r="Q842" s="61"/>
    </row>
    <row r="843" spans="1:17" ht="12.75">
      <c r="A843" s="61"/>
      <c r="B843" s="61"/>
      <c r="C843" s="61"/>
      <c r="D843" s="61"/>
      <c r="E843" s="61"/>
      <c r="F843" s="61"/>
      <c r="G843" s="61"/>
      <c r="H843" s="61"/>
      <c r="I843" s="61"/>
      <c r="J843" s="61"/>
      <c r="K843" s="61"/>
      <c r="L843" s="61"/>
      <c r="M843" s="61"/>
      <c r="N843" s="61"/>
      <c r="O843" s="61"/>
      <c r="P843" s="61"/>
      <c r="Q843" s="61"/>
    </row>
    <row r="844" spans="1:17" ht="12.75">
      <c r="A844" s="61"/>
      <c r="B844" s="61"/>
      <c r="C844" s="61"/>
      <c r="D844" s="61"/>
      <c r="E844" s="61"/>
      <c r="F844" s="61"/>
      <c r="G844" s="61"/>
      <c r="H844" s="61"/>
      <c r="I844" s="61"/>
      <c r="J844" s="61"/>
      <c r="K844" s="61"/>
      <c r="L844" s="61"/>
      <c r="M844" s="61"/>
      <c r="N844" s="61"/>
      <c r="O844" s="61"/>
      <c r="P844" s="61"/>
      <c r="Q844" s="61"/>
    </row>
    <row r="845" spans="1:17" ht="12.75">
      <c r="A845" s="61"/>
      <c r="B845" s="61"/>
      <c r="C845" s="61"/>
      <c r="D845" s="61"/>
      <c r="E845" s="61"/>
      <c r="F845" s="61"/>
      <c r="G845" s="61"/>
      <c r="H845" s="61"/>
      <c r="I845" s="61"/>
      <c r="J845" s="61"/>
      <c r="K845" s="61"/>
      <c r="L845" s="61"/>
      <c r="M845" s="61"/>
      <c r="N845" s="61"/>
      <c r="O845" s="61"/>
      <c r="P845" s="61"/>
      <c r="Q845" s="61"/>
    </row>
    <row r="846" spans="1:17" ht="12.75">
      <c r="A846" s="61"/>
      <c r="B846" s="61"/>
      <c r="C846" s="61"/>
      <c r="D846" s="61"/>
      <c r="E846" s="61"/>
      <c r="F846" s="61"/>
      <c r="G846" s="61"/>
      <c r="H846" s="61"/>
      <c r="I846" s="61"/>
      <c r="J846" s="61"/>
      <c r="K846" s="61"/>
      <c r="L846" s="61"/>
      <c r="M846" s="61"/>
      <c r="N846" s="61"/>
      <c r="O846" s="61"/>
      <c r="P846" s="61"/>
      <c r="Q846" s="61"/>
    </row>
    <row r="847" spans="1:17" ht="12.75">
      <c r="A847" s="61"/>
      <c r="B847" s="61"/>
      <c r="C847" s="61"/>
      <c r="D847" s="61"/>
      <c r="E847" s="61"/>
      <c r="F847" s="61"/>
      <c r="G847" s="61"/>
      <c r="H847" s="61"/>
      <c r="I847" s="61"/>
      <c r="J847" s="61"/>
      <c r="K847" s="61"/>
      <c r="L847" s="61"/>
      <c r="M847" s="61"/>
      <c r="N847" s="61"/>
      <c r="O847" s="61"/>
      <c r="P847" s="61"/>
      <c r="Q847" s="61"/>
    </row>
    <row r="848" spans="1:17" ht="12.75">
      <c r="A848" s="61"/>
      <c r="B848" s="61"/>
      <c r="C848" s="61"/>
      <c r="D848" s="61"/>
      <c r="E848" s="61"/>
      <c r="F848" s="61"/>
      <c r="G848" s="61"/>
      <c r="H848" s="61"/>
      <c r="I848" s="61"/>
      <c r="J848" s="61"/>
      <c r="K848" s="61"/>
      <c r="L848" s="61"/>
      <c r="M848" s="61"/>
      <c r="N848" s="61"/>
      <c r="O848" s="61"/>
      <c r="P848" s="61"/>
      <c r="Q848" s="61"/>
    </row>
    <row r="849" spans="1:17" ht="12.75">
      <c r="A849" s="61"/>
      <c r="B849" s="61"/>
      <c r="C849" s="61"/>
      <c r="D849" s="61"/>
      <c r="E849" s="61"/>
      <c r="F849" s="61"/>
      <c r="G849" s="61"/>
      <c r="H849" s="61"/>
      <c r="I849" s="61"/>
      <c r="J849" s="61"/>
      <c r="K849" s="61"/>
      <c r="L849" s="61"/>
      <c r="M849" s="61"/>
      <c r="N849" s="61"/>
      <c r="O849" s="61"/>
      <c r="P849" s="61"/>
      <c r="Q849" s="61"/>
    </row>
    <row r="850" spans="1:17" ht="12.75">
      <c r="A850" s="61"/>
      <c r="B850" s="61"/>
      <c r="C850" s="61"/>
      <c r="D850" s="61"/>
      <c r="E850" s="61"/>
      <c r="F850" s="61"/>
      <c r="G850" s="61"/>
      <c r="H850" s="61"/>
      <c r="I850" s="61"/>
      <c r="J850" s="61"/>
      <c r="K850" s="61"/>
      <c r="L850" s="61"/>
      <c r="M850" s="61"/>
      <c r="N850" s="61"/>
      <c r="O850" s="61"/>
      <c r="P850" s="61"/>
      <c r="Q850" s="61"/>
    </row>
    <row r="851" spans="1:17" ht="12.75">
      <c r="A851" s="61"/>
      <c r="B851" s="61"/>
      <c r="C851" s="61"/>
      <c r="D851" s="61"/>
      <c r="E851" s="61"/>
      <c r="F851" s="61"/>
      <c r="G851" s="61"/>
      <c r="H851" s="61"/>
      <c r="I851" s="61"/>
      <c r="J851" s="61"/>
      <c r="K851" s="61"/>
      <c r="L851" s="61"/>
      <c r="M851" s="61"/>
      <c r="N851" s="61"/>
      <c r="O851" s="61"/>
      <c r="P851" s="61"/>
      <c r="Q851" s="61"/>
    </row>
    <row r="852" spans="1:17" ht="12.75">
      <c r="A852" s="61"/>
      <c r="B852" s="61"/>
      <c r="C852" s="61"/>
      <c r="D852" s="61"/>
      <c r="E852" s="61"/>
      <c r="F852" s="61"/>
      <c r="G852" s="61"/>
      <c r="H852" s="61"/>
      <c r="I852" s="61"/>
      <c r="J852" s="61"/>
      <c r="K852" s="61"/>
      <c r="L852" s="61"/>
      <c r="M852" s="61"/>
      <c r="N852" s="61"/>
      <c r="O852" s="61"/>
      <c r="P852" s="61"/>
      <c r="Q852" s="61"/>
    </row>
    <row r="853" spans="1:17" ht="12.75">
      <c r="A853" s="61"/>
      <c r="B853" s="61"/>
      <c r="C853" s="61"/>
      <c r="D853" s="61"/>
      <c r="E853" s="61"/>
      <c r="F853" s="61"/>
      <c r="G853" s="61"/>
      <c r="H853" s="61"/>
      <c r="I853" s="61"/>
      <c r="J853" s="61"/>
      <c r="K853" s="61"/>
      <c r="L853" s="61"/>
      <c r="M853" s="61"/>
      <c r="N853" s="61"/>
      <c r="O853" s="61"/>
      <c r="P853" s="61"/>
      <c r="Q853" s="61"/>
    </row>
    <row r="854" spans="1:17" ht="12.75">
      <c r="A854" s="61"/>
      <c r="B854" s="61"/>
      <c r="C854" s="61"/>
      <c r="D854" s="61"/>
      <c r="E854" s="61"/>
      <c r="F854" s="61"/>
      <c r="G854" s="61"/>
      <c r="H854" s="61"/>
      <c r="I854" s="61"/>
      <c r="J854" s="61"/>
      <c r="K854" s="61"/>
      <c r="L854" s="61"/>
      <c r="M854" s="61"/>
      <c r="N854" s="61"/>
      <c r="O854" s="61"/>
      <c r="P854" s="61"/>
      <c r="Q854" s="61"/>
    </row>
    <row r="855" spans="1:17" ht="12.75">
      <c r="A855" s="61"/>
      <c r="B855" s="61"/>
      <c r="C855" s="61"/>
      <c r="D855" s="61"/>
      <c r="E855" s="61"/>
      <c r="F855" s="61"/>
      <c r="G855" s="61"/>
      <c r="H855" s="61"/>
      <c r="I855" s="61"/>
      <c r="J855" s="61"/>
      <c r="K855" s="61"/>
      <c r="L855" s="61"/>
      <c r="M855" s="61"/>
      <c r="N855" s="61"/>
      <c r="O855" s="61"/>
      <c r="P855" s="61"/>
      <c r="Q855" s="61"/>
    </row>
    <row r="856" spans="1:17" ht="12.75">
      <c r="A856" s="61"/>
      <c r="B856" s="61"/>
      <c r="C856" s="61"/>
      <c r="D856" s="61"/>
      <c r="E856" s="61"/>
      <c r="F856" s="61"/>
      <c r="G856" s="61"/>
      <c r="H856" s="61"/>
      <c r="I856" s="61"/>
      <c r="J856" s="61"/>
      <c r="K856" s="61"/>
      <c r="L856" s="61"/>
      <c r="M856" s="61"/>
      <c r="N856" s="61"/>
      <c r="O856" s="61"/>
      <c r="P856" s="61"/>
      <c r="Q856" s="61"/>
    </row>
    <row r="857" spans="1:17" ht="12.75">
      <c r="A857" s="61"/>
      <c r="B857" s="61"/>
      <c r="C857" s="61"/>
      <c r="D857" s="61"/>
      <c r="E857" s="61"/>
      <c r="F857" s="61"/>
      <c r="G857" s="61"/>
      <c r="H857" s="61"/>
      <c r="I857" s="61"/>
      <c r="J857" s="61"/>
      <c r="K857" s="61"/>
      <c r="L857" s="61"/>
      <c r="M857" s="61"/>
      <c r="N857" s="61"/>
      <c r="O857" s="61"/>
      <c r="P857" s="61"/>
      <c r="Q857" s="61"/>
    </row>
    <row r="858" spans="1:17" ht="12.75">
      <c r="A858" s="61"/>
      <c r="B858" s="61"/>
      <c r="C858" s="61"/>
      <c r="D858" s="61"/>
      <c r="E858" s="61"/>
      <c r="F858" s="61"/>
      <c r="G858" s="61"/>
      <c r="H858" s="61"/>
      <c r="I858" s="61"/>
      <c r="J858" s="61"/>
      <c r="K858" s="61"/>
      <c r="L858" s="61"/>
      <c r="M858" s="61"/>
      <c r="N858" s="61"/>
      <c r="O858" s="61"/>
      <c r="P858" s="61"/>
      <c r="Q858" s="61"/>
    </row>
    <row r="859" spans="1:17" ht="12.75">
      <c r="A859" s="61"/>
      <c r="B859" s="61"/>
      <c r="C859" s="61"/>
      <c r="D859" s="61"/>
      <c r="E859" s="61"/>
      <c r="F859" s="61"/>
      <c r="G859" s="61"/>
      <c r="H859" s="61"/>
      <c r="I859" s="61"/>
      <c r="J859" s="61"/>
      <c r="K859" s="61"/>
      <c r="L859" s="61"/>
      <c r="M859" s="61"/>
      <c r="N859" s="61"/>
      <c r="O859" s="61"/>
      <c r="P859" s="61"/>
      <c r="Q859" s="61"/>
    </row>
    <row r="860" spans="1:17" ht="12.75">
      <c r="A860" s="61"/>
      <c r="B860" s="61"/>
      <c r="C860" s="61"/>
      <c r="D860" s="61"/>
      <c r="E860" s="61"/>
      <c r="F860" s="61"/>
      <c r="G860" s="61"/>
      <c r="H860" s="61"/>
      <c r="I860" s="61"/>
      <c r="J860" s="61"/>
      <c r="K860" s="61"/>
      <c r="L860" s="61"/>
      <c r="M860" s="61"/>
      <c r="N860" s="61"/>
      <c r="O860" s="61"/>
      <c r="P860" s="61"/>
      <c r="Q860" s="61"/>
    </row>
    <row r="861" spans="1:17" ht="12.75">
      <c r="A861" s="61"/>
      <c r="B861" s="61"/>
      <c r="C861" s="61"/>
      <c r="D861" s="61"/>
      <c r="E861" s="61"/>
      <c r="F861" s="61"/>
      <c r="G861" s="61"/>
      <c r="H861" s="61"/>
      <c r="I861" s="61"/>
      <c r="J861" s="61"/>
      <c r="K861" s="61"/>
      <c r="L861" s="61"/>
      <c r="M861" s="61"/>
      <c r="N861" s="61"/>
      <c r="O861" s="61"/>
      <c r="P861" s="61"/>
      <c r="Q861" s="61"/>
    </row>
    <row r="862" spans="1:17" ht="12.75">
      <c r="A862" s="61"/>
      <c r="B862" s="61"/>
      <c r="C862" s="61"/>
      <c r="D862" s="61"/>
      <c r="E862" s="61"/>
      <c r="F862" s="61"/>
      <c r="G862" s="61"/>
      <c r="H862" s="61"/>
      <c r="I862" s="61"/>
      <c r="J862" s="61"/>
      <c r="K862" s="61"/>
      <c r="L862" s="61"/>
      <c r="M862" s="61"/>
      <c r="N862" s="61"/>
      <c r="O862" s="61"/>
      <c r="P862" s="61"/>
      <c r="Q862" s="61"/>
    </row>
    <row r="863" spans="1:17" ht="12.75">
      <c r="A863" s="61"/>
      <c r="B863" s="61"/>
      <c r="C863" s="61"/>
      <c r="D863" s="61"/>
      <c r="E863" s="61"/>
      <c r="F863" s="61"/>
      <c r="G863" s="61"/>
      <c r="H863" s="61"/>
      <c r="I863" s="61"/>
      <c r="J863" s="61"/>
      <c r="K863" s="61"/>
      <c r="L863" s="61"/>
      <c r="M863" s="61"/>
      <c r="N863" s="61"/>
      <c r="O863" s="61"/>
      <c r="P863" s="61"/>
      <c r="Q863" s="61"/>
    </row>
    <row r="864" spans="1:17" ht="12.75">
      <c r="A864" s="61"/>
      <c r="B864" s="61"/>
      <c r="C864" s="61"/>
      <c r="D864" s="61"/>
      <c r="E864" s="61"/>
      <c r="F864" s="61"/>
      <c r="G864" s="61"/>
      <c r="H864" s="61"/>
      <c r="I864" s="61"/>
      <c r="J864" s="61"/>
      <c r="K864" s="61"/>
      <c r="L864" s="61"/>
      <c r="M864" s="61"/>
      <c r="N864" s="61"/>
      <c r="O864" s="61"/>
      <c r="P864" s="61"/>
      <c r="Q864" s="61"/>
    </row>
    <row r="865" spans="1:17" ht="12.75">
      <c r="A865" s="61"/>
      <c r="B865" s="61"/>
      <c r="C865" s="61"/>
      <c r="D865" s="61"/>
      <c r="E865" s="61"/>
      <c r="F865" s="61"/>
      <c r="G865" s="61"/>
      <c r="H865" s="61"/>
      <c r="I865" s="61"/>
      <c r="J865" s="61"/>
      <c r="K865" s="61"/>
      <c r="L865" s="61"/>
      <c r="M865" s="61"/>
      <c r="N865" s="61"/>
      <c r="O865" s="61"/>
      <c r="P865" s="61"/>
      <c r="Q865" s="61"/>
    </row>
    <row r="866" spans="1:17" ht="12.75">
      <c r="A866" s="61"/>
      <c r="B866" s="61"/>
      <c r="C866" s="61"/>
      <c r="D866" s="61"/>
      <c r="E866" s="61"/>
      <c r="F866" s="61"/>
      <c r="G866" s="61"/>
      <c r="H866" s="61"/>
      <c r="I866" s="61"/>
      <c r="J866" s="61"/>
      <c r="K866" s="61"/>
      <c r="L866" s="61"/>
      <c r="M866" s="61"/>
      <c r="N866" s="61"/>
      <c r="O866" s="61"/>
      <c r="P866" s="61"/>
      <c r="Q866" s="61"/>
    </row>
    <row r="867" spans="1:17" ht="12.75">
      <c r="A867" s="61"/>
      <c r="B867" s="61"/>
      <c r="C867" s="61"/>
      <c r="D867" s="61"/>
      <c r="E867" s="61"/>
      <c r="F867" s="61"/>
      <c r="G867" s="61"/>
      <c r="H867" s="61"/>
      <c r="I867" s="61"/>
      <c r="J867" s="61"/>
      <c r="K867" s="61"/>
      <c r="L867" s="61"/>
      <c r="M867" s="61"/>
      <c r="N867" s="61"/>
      <c r="O867" s="61"/>
      <c r="P867" s="61"/>
      <c r="Q867" s="61"/>
    </row>
    <row r="868" spans="1:17" ht="12.75">
      <c r="A868" s="61"/>
      <c r="B868" s="61"/>
      <c r="C868" s="61"/>
      <c r="D868" s="61"/>
      <c r="E868" s="61"/>
      <c r="F868" s="61"/>
      <c r="G868" s="61"/>
      <c r="H868" s="61"/>
      <c r="I868" s="61"/>
      <c r="J868" s="61"/>
      <c r="K868" s="61"/>
      <c r="L868" s="61"/>
      <c r="M868" s="61"/>
      <c r="N868" s="61"/>
      <c r="O868" s="61"/>
      <c r="P868" s="61"/>
      <c r="Q868" s="61"/>
    </row>
    <row r="869" spans="1:17" ht="12.75">
      <c r="A869" s="61"/>
      <c r="B869" s="61"/>
      <c r="C869" s="61"/>
      <c r="D869" s="61"/>
      <c r="E869" s="61"/>
      <c r="F869" s="61"/>
      <c r="G869" s="61"/>
      <c r="H869" s="61"/>
      <c r="I869" s="61"/>
      <c r="J869" s="61"/>
      <c r="K869" s="61"/>
      <c r="L869" s="61"/>
      <c r="M869" s="61"/>
      <c r="N869" s="61"/>
      <c r="O869" s="61"/>
      <c r="P869" s="61"/>
      <c r="Q869" s="61"/>
    </row>
    <row r="870" spans="1:17" ht="12.75">
      <c r="A870" s="61"/>
      <c r="B870" s="61"/>
      <c r="C870" s="61"/>
      <c r="D870" s="61"/>
      <c r="E870" s="61"/>
      <c r="F870" s="61"/>
      <c r="G870" s="61"/>
      <c r="H870" s="61"/>
      <c r="I870" s="61"/>
      <c r="J870" s="61"/>
      <c r="K870" s="61"/>
      <c r="L870" s="61"/>
      <c r="M870" s="61"/>
      <c r="N870" s="61"/>
      <c r="O870" s="61"/>
      <c r="P870" s="61"/>
      <c r="Q870" s="61"/>
    </row>
    <row r="871" spans="1:17" ht="12.75">
      <c r="A871" s="61"/>
      <c r="B871" s="61"/>
      <c r="C871" s="61"/>
      <c r="D871" s="61"/>
      <c r="E871" s="61"/>
      <c r="F871" s="61"/>
      <c r="G871" s="61"/>
      <c r="H871" s="61"/>
      <c r="I871" s="61"/>
      <c r="J871" s="61"/>
      <c r="K871" s="61"/>
      <c r="L871" s="61"/>
      <c r="M871" s="61"/>
      <c r="N871" s="61"/>
      <c r="O871" s="61"/>
      <c r="P871" s="61"/>
      <c r="Q871" s="61"/>
    </row>
    <row r="872" spans="1:17" ht="12.75">
      <c r="A872" s="61"/>
      <c r="B872" s="61"/>
      <c r="C872" s="61"/>
      <c r="D872" s="61"/>
      <c r="E872" s="61"/>
      <c r="F872" s="61"/>
      <c r="G872" s="61"/>
      <c r="H872" s="61"/>
      <c r="I872" s="61"/>
      <c r="J872" s="61"/>
      <c r="K872" s="61"/>
      <c r="L872" s="61"/>
      <c r="M872" s="61"/>
      <c r="N872" s="61"/>
      <c r="O872" s="61"/>
      <c r="P872" s="61"/>
      <c r="Q872" s="61"/>
    </row>
    <row r="873" spans="1:17" ht="12.75">
      <c r="A873" s="61"/>
      <c r="B873" s="61"/>
      <c r="C873" s="61"/>
      <c r="D873" s="61"/>
      <c r="E873" s="61"/>
      <c r="F873" s="61"/>
      <c r="G873" s="61"/>
      <c r="H873" s="61"/>
      <c r="I873" s="61"/>
      <c r="J873" s="61"/>
      <c r="K873" s="61"/>
      <c r="L873" s="61"/>
      <c r="M873" s="61"/>
      <c r="N873" s="61"/>
      <c r="O873" s="61"/>
      <c r="P873" s="61"/>
      <c r="Q873" s="61"/>
    </row>
    <row r="874" spans="1:17" ht="12.75">
      <c r="A874" s="61"/>
      <c r="B874" s="61"/>
      <c r="C874" s="61"/>
      <c r="D874" s="61"/>
      <c r="E874" s="61"/>
      <c r="F874" s="61"/>
      <c r="G874" s="61"/>
      <c r="H874" s="61"/>
      <c r="I874" s="61"/>
      <c r="J874" s="61"/>
      <c r="K874" s="61"/>
      <c r="L874" s="61"/>
      <c r="M874" s="61"/>
      <c r="N874" s="61"/>
      <c r="O874" s="61"/>
      <c r="P874" s="61"/>
      <c r="Q874" s="61"/>
    </row>
    <row r="875" spans="1:17" ht="12.75">
      <c r="A875" s="61"/>
      <c r="B875" s="61"/>
      <c r="C875" s="61"/>
      <c r="D875" s="61"/>
      <c r="E875" s="61"/>
      <c r="F875" s="61"/>
      <c r="G875" s="61"/>
      <c r="H875" s="61"/>
      <c r="I875" s="61"/>
      <c r="J875" s="61"/>
      <c r="K875" s="61"/>
      <c r="L875" s="61"/>
      <c r="M875" s="61"/>
      <c r="N875" s="61"/>
      <c r="O875" s="61"/>
      <c r="P875" s="61"/>
      <c r="Q875" s="61"/>
    </row>
    <row r="876" spans="1:17" ht="12.75">
      <c r="A876" s="61"/>
      <c r="B876" s="61"/>
      <c r="C876" s="61"/>
      <c r="D876" s="61"/>
      <c r="E876" s="61"/>
      <c r="F876" s="61"/>
      <c r="G876" s="61"/>
      <c r="H876" s="61"/>
      <c r="I876" s="61"/>
      <c r="J876" s="61"/>
      <c r="K876" s="61"/>
      <c r="L876" s="61"/>
      <c r="M876" s="61"/>
      <c r="N876" s="61"/>
      <c r="O876" s="61"/>
      <c r="P876" s="61"/>
      <c r="Q876" s="61"/>
    </row>
    <row r="877" spans="1:17" ht="12.75">
      <c r="A877" s="61"/>
      <c r="B877" s="61"/>
      <c r="C877" s="61"/>
      <c r="D877" s="61"/>
      <c r="E877" s="61"/>
      <c r="F877" s="61"/>
      <c r="G877" s="61"/>
      <c r="H877" s="61"/>
      <c r="I877" s="61"/>
      <c r="J877" s="61"/>
      <c r="K877" s="61"/>
      <c r="L877" s="61"/>
      <c r="M877" s="61"/>
      <c r="N877" s="61"/>
      <c r="O877" s="61"/>
      <c r="P877" s="61"/>
      <c r="Q877" s="61"/>
    </row>
    <row r="878" spans="1:17" ht="12.75">
      <c r="A878" s="61"/>
      <c r="B878" s="61"/>
      <c r="C878" s="61"/>
      <c r="D878" s="61"/>
      <c r="E878" s="61"/>
      <c r="F878" s="61"/>
      <c r="G878" s="61"/>
      <c r="H878" s="61"/>
      <c r="I878" s="61"/>
      <c r="J878" s="61"/>
      <c r="K878" s="61"/>
      <c r="L878" s="61"/>
      <c r="M878" s="61"/>
      <c r="N878" s="61"/>
      <c r="O878" s="61"/>
      <c r="P878" s="61"/>
      <c r="Q878" s="61"/>
    </row>
    <row r="879" spans="1:17" ht="12.75">
      <c r="A879" s="61"/>
      <c r="B879" s="61"/>
      <c r="C879" s="61"/>
      <c r="D879" s="61"/>
      <c r="E879" s="61"/>
      <c r="F879" s="61"/>
      <c r="G879" s="61"/>
      <c r="H879" s="61"/>
      <c r="I879" s="61"/>
      <c r="J879" s="61"/>
      <c r="K879" s="61"/>
      <c r="L879" s="61"/>
      <c r="M879" s="61"/>
      <c r="N879" s="61"/>
      <c r="O879" s="61"/>
      <c r="P879" s="61"/>
      <c r="Q879" s="61"/>
    </row>
    <row r="880" spans="1:17" ht="12.75">
      <c r="A880" s="61"/>
      <c r="B880" s="61"/>
      <c r="C880" s="61"/>
      <c r="D880" s="61"/>
      <c r="E880" s="61"/>
      <c r="F880" s="61"/>
      <c r="G880" s="61"/>
      <c r="H880" s="61"/>
      <c r="I880" s="61"/>
      <c r="J880" s="61"/>
      <c r="K880" s="61"/>
      <c r="L880" s="61"/>
      <c r="M880" s="61"/>
      <c r="N880" s="61"/>
      <c r="O880" s="61"/>
      <c r="P880" s="61"/>
      <c r="Q880" s="61"/>
    </row>
    <row r="881" spans="1:17" ht="12.75">
      <c r="A881" s="61"/>
      <c r="B881" s="61"/>
      <c r="C881" s="61"/>
      <c r="D881" s="61"/>
      <c r="E881" s="61"/>
      <c r="F881" s="61"/>
      <c r="G881" s="61"/>
      <c r="H881" s="61"/>
      <c r="I881" s="61"/>
      <c r="J881" s="61"/>
      <c r="K881" s="61"/>
      <c r="L881" s="61"/>
      <c r="M881" s="61"/>
      <c r="N881" s="61"/>
      <c r="O881" s="61"/>
      <c r="P881" s="61"/>
      <c r="Q881" s="61"/>
    </row>
    <row r="882" spans="1:17" ht="12.75">
      <c r="A882" s="61"/>
      <c r="B882" s="61"/>
      <c r="C882" s="61"/>
      <c r="D882" s="61"/>
      <c r="E882" s="61"/>
      <c r="F882" s="61"/>
      <c r="G882" s="61"/>
      <c r="H882" s="61"/>
      <c r="I882" s="61"/>
      <c r="J882" s="61"/>
      <c r="K882" s="61"/>
      <c r="L882" s="61"/>
      <c r="M882" s="61"/>
      <c r="N882" s="61"/>
      <c r="O882" s="61"/>
      <c r="P882" s="61"/>
      <c r="Q882" s="61"/>
    </row>
    <row r="883" spans="1:17" ht="12.75">
      <c r="A883" s="61"/>
      <c r="B883" s="61"/>
      <c r="C883" s="61"/>
      <c r="D883" s="61"/>
      <c r="E883" s="61"/>
      <c r="F883" s="61"/>
      <c r="G883" s="61"/>
      <c r="H883" s="61"/>
      <c r="I883" s="61"/>
      <c r="J883" s="61"/>
      <c r="K883" s="61"/>
      <c r="L883" s="61"/>
      <c r="M883" s="61"/>
      <c r="N883" s="61"/>
      <c r="O883" s="61"/>
      <c r="P883" s="61"/>
      <c r="Q883" s="61"/>
    </row>
    <row r="884" spans="1:17" ht="12.75">
      <c r="A884" s="61"/>
      <c r="B884" s="61"/>
      <c r="C884" s="61"/>
      <c r="D884" s="61"/>
      <c r="E884" s="61"/>
      <c r="F884" s="61"/>
      <c r="G884" s="61"/>
      <c r="H884" s="61"/>
      <c r="I884" s="61"/>
      <c r="J884" s="61"/>
      <c r="K884" s="61"/>
      <c r="L884" s="61"/>
      <c r="M884" s="61"/>
      <c r="N884" s="61"/>
      <c r="O884" s="61"/>
      <c r="P884" s="61"/>
      <c r="Q884" s="61"/>
    </row>
    <row r="885" spans="1:17" ht="12.75">
      <c r="A885" s="61"/>
      <c r="B885" s="61"/>
      <c r="C885" s="61"/>
      <c r="D885" s="61"/>
      <c r="E885" s="61"/>
      <c r="F885" s="61"/>
      <c r="G885" s="61"/>
      <c r="H885" s="61"/>
      <c r="I885" s="61"/>
      <c r="J885" s="61"/>
      <c r="K885" s="61"/>
      <c r="L885" s="61"/>
      <c r="M885" s="61"/>
      <c r="N885" s="61"/>
      <c r="O885" s="61"/>
      <c r="P885" s="61"/>
      <c r="Q885" s="61"/>
    </row>
    <row r="886" spans="1:17" ht="12.75">
      <c r="A886" s="61"/>
      <c r="B886" s="61"/>
      <c r="C886" s="61"/>
      <c r="D886" s="61"/>
      <c r="E886" s="61"/>
      <c r="F886" s="61"/>
      <c r="G886" s="61"/>
      <c r="H886" s="61"/>
      <c r="I886" s="61"/>
      <c r="J886" s="61"/>
      <c r="K886" s="61"/>
      <c r="L886" s="61"/>
      <c r="M886" s="61"/>
      <c r="N886" s="61"/>
      <c r="O886" s="61"/>
      <c r="P886" s="61"/>
      <c r="Q886" s="61"/>
    </row>
    <row r="887" spans="1:17" ht="12.75">
      <c r="A887" s="61"/>
      <c r="B887" s="61"/>
      <c r="C887" s="61"/>
      <c r="D887" s="61"/>
      <c r="E887" s="61"/>
      <c r="F887" s="61"/>
      <c r="G887" s="61"/>
      <c r="H887" s="61"/>
      <c r="I887" s="61"/>
      <c r="J887" s="61"/>
      <c r="K887" s="61"/>
      <c r="L887" s="61"/>
      <c r="M887" s="61"/>
      <c r="N887" s="61"/>
      <c r="O887" s="61"/>
      <c r="P887" s="61"/>
      <c r="Q887" s="61"/>
    </row>
    <row r="888" spans="1:17" ht="12.75">
      <c r="A888" s="61"/>
      <c r="B888" s="61"/>
      <c r="C888" s="61"/>
      <c r="D888" s="61"/>
      <c r="E888" s="61"/>
      <c r="F888" s="61"/>
      <c r="G888" s="61"/>
      <c r="H888" s="61"/>
      <c r="I888" s="61"/>
      <c r="J888" s="61"/>
      <c r="K888" s="61"/>
      <c r="L888" s="61"/>
      <c r="M888" s="61"/>
      <c r="N888" s="61"/>
      <c r="O888" s="61"/>
      <c r="P888" s="61"/>
      <c r="Q888" s="61"/>
    </row>
    <row r="889" spans="1:17" ht="12.75">
      <c r="A889" s="61"/>
      <c r="B889" s="61"/>
      <c r="C889" s="61"/>
      <c r="D889" s="61"/>
      <c r="E889" s="61"/>
      <c r="F889" s="61"/>
      <c r="G889" s="61"/>
      <c r="H889" s="61"/>
      <c r="I889" s="61"/>
      <c r="J889" s="61"/>
      <c r="K889" s="61"/>
      <c r="L889" s="61"/>
      <c r="M889" s="61"/>
      <c r="N889" s="61"/>
      <c r="O889" s="61"/>
      <c r="P889" s="61"/>
      <c r="Q889" s="61"/>
    </row>
    <row r="890" spans="1:17" ht="12.75">
      <c r="A890" s="61"/>
      <c r="B890" s="61"/>
      <c r="C890" s="61"/>
      <c r="D890" s="61"/>
      <c r="E890" s="61"/>
      <c r="F890" s="61"/>
      <c r="G890" s="61"/>
      <c r="H890" s="61"/>
      <c r="I890" s="61"/>
      <c r="J890" s="61"/>
      <c r="K890" s="61"/>
      <c r="L890" s="61"/>
      <c r="M890" s="61"/>
      <c r="N890" s="61"/>
      <c r="O890" s="61"/>
      <c r="P890" s="61"/>
      <c r="Q890" s="61"/>
    </row>
    <row r="891" spans="1:17" ht="12.75">
      <c r="A891" s="61"/>
      <c r="B891" s="61"/>
      <c r="C891" s="61"/>
      <c r="D891" s="61"/>
      <c r="E891" s="61"/>
      <c r="F891" s="61"/>
      <c r="G891" s="61"/>
      <c r="H891" s="61"/>
      <c r="I891" s="61"/>
      <c r="J891" s="61"/>
      <c r="K891" s="61"/>
      <c r="L891" s="61"/>
      <c r="M891" s="61"/>
      <c r="N891" s="61"/>
      <c r="O891" s="61"/>
      <c r="P891" s="61"/>
      <c r="Q891" s="61"/>
    </row>
    <row r="892" spans="1:17" ht="12.75">
      <c r="A892" s="61"/>
      <c r="B892" s="61"/>
      <c r="C892" s="61"/>
      <c r="D892" s="61"/>
      <c r="E892" s="61"/>
      <c r="F892" s="61"/>
      <c r="G892" s="61"/>
      <c r="H892" s="61"/>
      <c r="I892" s="61"/>
      <c r="J892" s="61"/>
      <c r="K892" s="61"/>
      <c r="L892" s="61"/>
      <c r="M892" s="61"/>
      <c r="N892" s="61"/>
      <c r="O892" s="61"/>
      <c r="P892" s="61"/>
      <c r="Q892" s="61"/>
    </row>
    <row r="893" spans="1:17" ht="12.75">
      <c r="A893" s="61"/>
      <c r="B893" s="61"/>
      <c r="C893" s="61"/>
      <c r="D893" s="61"/>
      <c r="E893" s="61"/>
      <c r="F893" s="61"/>
      <c r="G893" s="61"/>
      <c r="H893" s="61"/>
      <c r="I893" s="61"/>
      <c r="J893" s="61"/>
      <c r="K893" s="61"/>
      <c r="L893" s="61"/>
      <c r="M893" s="61"/>
      <c r="N893" s="61"/>
      <c r="O893" s="61"/>
      <c r="P893" s="61"/>
      <c r="Q893" s="61"/>
    </row>
    <row r="894" spans="1:17" ht="12.75">
      <c r="A894" s="61"/>
      <c r="B894" s="61"/>
      <c r="C894" s="61"/>
      <c r="D894" s="61"/>
      <c r="E894" s="61"/>
      <c r="F894" s="61"/>
      <c r="G894" s="61"/>
      <c r="H894" s="61"/>
      <c r="I894" s="61"/>
      <c r="J894" s="61"/>
      <c r="K894" s="61"/>
      <c r="L894" s="61"/>
      <c r="M894" s="61"/>
      <c r="N894" s="61"/>
      <c r="O894" s="61"/>
      <c r="P894" s="61"/>
      <c r="Q894" s="61"/>
    </row>
    <row r="895" spans="1:17" ht="12.75">
      <c r="A895" s="61"/>
      <c r="B895" s="61"/>
      <c r="C895" s="61"/>
      <c r="D895" s="61"/>
      <c r="E895" s="61"/>
      <c r="F895" s="61"/>
      <c r="G895" s="61"/>
      <c r="H895" s="61"/>
      <c r="I895" s="61"/>
      <c r="J895" s="61"/>
      <c r="K895" s="61"/>
      <c r="L895" s="61"/>
      <c r="M895" s="61"/>
      <c r="N895" s="61"/>
      <c r="O895" s="61"/>
      <c r="P895" s="61"/>
      <c r="Q895" s="61"/>
    </row>
    <row r="896" spans="1:17" ht="12.75">
      <c r="A896" s="61"/>
      <c r="B896" s="61"/>
      <c r="C896" s="61"/>
      <c r="D896" s="61"/>
      <c r="E896" s="61"/>
      <c r="F896" s="61"/>
      <c r="G896" s="61"/>
      <c r="H896" s="61"/>
      <c r="I896" s="61"/>
      <c r="J896" s="61"/>
      <c r="K896" s="61"/>
      <c r="L896" s="61"/>
      <c r="M896" s="61"/>
      <c r="N896" s="61"/>
      <c r="O896" s="61"/>
      <c r="P896" s="61"/>
      <c r="Q896" s="61"/>
    </row>
    <row r="897" spans="1:17" ht="12.75">
      <c r="A897" s="61"/>
      <c r="B897" s="61"/>
      <c r="C897" s="61"/>
      <c r="D897" s="61"/>
      <c r="E897" s="61"/>
      <c r="F897" s="61"/>
      <c r="G897" s="61"/>
      <c r="H897" s="61"/>
      <c r="I897" s="61"/>
      <c r="J897" s="61"/>
      <c r="K897" s="61"/>
      <c r="L897" s="61"/>
      <c r="M897" s="61"/>
      <c r="N897" s="61"/>
      <c r="O897" s="61"/>
      <c r="P897" s="61"/>
      <c r="Q897" s="61"/>
    </row>
    <row r="898" spans="1:17" ht="12.75">
      <c r="A898" s="61"/>
      <c r="B898" s="61"/>
      <c r="C898" s="61"/>
      <c r="D898" s="61"/>
      <c r="E898" s="61"/>
      <c r="F898" s="61"/>
      <c r="G898" s="61"/>
      <c r="H898" s="61"/>
      <c r="I898" s="61"/>
      <c r="J898" s="61"/>
      <c r="K898" s="61"/>
      <c r="L898" s="61"/>
      <c r="M898" s="61"/>
      <c r="N898" s="61"/>
      <c r="O898" s="61"/>
      <c r="P898" s="61"/>
      <c r="Q898" s="61"/>
    </row>
    <row r="899" spans="1:17" ht="12.75">
      <c r="A899" s="61"/>
      <c r="B899" s="61"/>
      <c r="C899" s="61"/>
      <c r="D899" s="61"/>
      <c r="E899" s="61"/>
      <c r="F899" s="61"/>
      <c r="G899" s="61"/>
      <c r="H899" s="61"/>
      <c r="I899" s="61"/>
      <c r="J899" s="61"/>
      <c r="K899" s="61"/>
      <c r="L899" s="61"/>
      <c r="M899" s="61"/>
      <c r="N899" s="61"/>
      <c r="O899" s="61"/>
      <c r="P899" s="61"/>
      <c r="Q899" s="61"/>
    </row>
    <row r="900" spans="1:17" ht="12.75">
      <c r="A900" s="61"/>
      <c r="B900" s="61"/>
      <c r="C900" s="61"/>
      <c r="D900" s="61"/>
      <c r="E900" s="61"/>
      <c r="F900" s="61"/>
      <c r="G900" s="61"/>
      <c r="H900" s="61"/>
      <c r="I900" s="61"/>
      <c r="J900" s="61"/>
      <c r="K900" s="61"/>
      <c r="L900" s="61"/>
      <c r="M900" s="61"/>
      <c r="N900" s="61"/>
      <c r="O900" s="61"/>
      <c r="P900" s="61"/>
      <c r="Q900" s="61"/>
    </row>
    <row r="901" spans="1:17" ht="12.75">
      <c r="A901" s="61"/>
      <c r="B901" s="61"/>
      <c r="C901" s="61"/>
      <c r="D901" s="61"/>
      <c r="E901" s="61"/>
      <c r="F901" s="61"/>
      <c r="G901" s="61"/>
      <c r="H901" s="61"/>
      <c r="I901" s="61"/>
      <c r="J901" s="61"/>
      <c r="K901" s="61"/>
      <c r="L901" s="61"/>
      <c r="M901" s="61"/>
      <c r="N901" s="61"/>
      <c r="O901" s="61"/>
      <c r="P901" s="61"/>
      <c r="Q901" s="61"/>
    </row>
    <row r="902" spans="1:17" ht="12.75">
      <c r="A902" s="61"/>
      <c r="B902" s="61"/>
      <c r="C902" s="61"/>
      <c r="D902" s="61"/>
      <c r="E902" s="61"/>
      <c r="F902" s="61"/>
      <c r="G902" s="61"/>
      <c r="H902" s="61"/>
      <c r="I902" s="61"/>
      <c r="J902" s="61"/>
      <c r="K902" s="61"/>
      <c r="L902" s="61"/>
      <c r="M902" s="61"/>
      <c r="N902" s="61"/>
      <c r="O902" s="61"/>
      <c r="P902" s="61"/>
      <c r="Q902" s="61"/>
    </row>
    <row r="903" spans="1:17" ht="12.75">
      <c r="A903" s="61"/>
      <c r="B903" s="61"/>
      <c r="C903" s="61"/>
      <c r="D903" s="61"/>
      <c r="E903" s="61"/>
      <c r="F903" s="61"/>
      <c r="G903" s="61"/>
      <c r="H903" s="61"/>
      <c r="I903" s="61"/>
      <c r="J903" s="61"/>
      <c r="K903" s="61"/>
      <c r="L903" s="61"/>
      <c r="M903" s="61"/>
      <c r="N903" s="61"/>
      <c r="O903" s="61"/>
      <c r="P903" s="61"/>
      <c r="Q903" s="61"/>
    </row>
    <row r="904" spans="1:17" ht="12.75">
      <c r="A904" s="61"/>
      <c r="B904" s="61"/>
      <c r="C904" s="61"/>
      <c r="D904" s="61"/>
      <c r="E904" s="61"/>
      <c r="F904" s="61"/>
      <c r="G904" s="61"/>
      <c r="H904" s="61"/>
      <c r="I904" s="61"/>
      <c r="J904" s="61"/>
      <c r="K904" s="61"/>
      <c r="L904" s="61"/>
      <c r="M904" s="61"/>
      <c r="N904" s="61"/>
      <c r="O904" s="61"/>
      <c r="P904" s="61"/>
      <c r="Q904" s="61"/>
    </row>
    <row r="905" spans="1:17" ht="12.75">
      <c r="A905" s="61"/>
      <c r="B905" s="61"/>
      <c r="C905" s="61"/>
      <c r="D905" s="61"/>
      <c r="E905" s="61"/>
      <c r="F905" s="61"/>
      <c r="G905" s="61"/>
      <c r="H905" s="61"/>
      <c r="I905" s="61"/>
      <c r="J905" s="61"/>
      <c r="K905" s="61"/>
      <c r="L905" s="61"/>
      <c r="M905" s="61"/>
      <c r="N905" s="61"/>
      <c r="O905" s="61"/>
      <c r="P905" s="61"/>
      <c r="Q905" s="61"/>
    </row>
    <row r="906" spans="1:17" ht="12.75">
      <c r="A906" s="61"/>
      <c r="B906" s="61"/>
      <c r="C906" s="61"/>
      <c r="D906" s="61"/>
      <c r="E906" s="61"/>
      <c r="F906" s="61"/>
      <c r="G906" s="61"/>
      <c r="H906" s="61"/>
      <c r="I906" s="61"/>
      <c r="J906" s="61"/>
      <c r="K906" s="61"/>
      <c r="L906" s="61"/>
      <c r="M906" s="61"/>
      <c r="N906" s="61"/>
      <c r="O906" s="61"/>
      <c r="P906" s="61"/>
      <c r="Q906" s="61"/>
    </row>
    <row r="907" spans="1:17" ht="12.75">
      <c r="A907" s="61"/>
      <c r="B907" s="61"/>
      <c r="C907" s="61"/>
      <c r="D907" s="61"/>
      <c r="E907" s="61"/>
      <c r="F907" s="61"/>
      <c r="G907" s="61"/>
      <c r="H907" s="61"/>
      <c r="I907" s="61"/>
      <c r="J907" s="61"/>
      <c r="K907" s="61"/>
      <c r="L907" s="61"/>
      <c r="M907" s="61"/>
      <c r="N907" s="61"/>
      <c r="O907" s="61"/>
      <c r="P907" s="61"/>
      <c r="Q907" s="61"/>
    </row>
    <row r="908" spans="1:17" ht="12.75">
      <c r="A908" s="61"/>
      <c r="B908" s="61"/>
      <c r="C908" s="61"/>
      <c r="D908" s="61"/>
      <c r="E908" s="61"/>
      <c r="F908" s="61"/>
      <c r="G908" s="61"/>
      <c r="H908" s="61"/>
      <c r="I908" s="61"/>
      <c r="J908" s="61"/>
      <c r="K908" s="61"/>
      <c r="L908" s="61"/>
      <c r="M908" s="61"/>
      <c r="N908" s="61"/>
      <c r="O908" s="61"/>
      <c r="P908" s="61"/>
      <c r="Q908" s="61"/>
    </row>
    <row r="909" spans="1:17" ht="12.75">
      <c r="A909" s="61"/>
      <c r="B909" s="61"/>
      <c r="C909" s="61"/>
      <c r="D909" s="61"/>
      <c r="E909" s="61"/>
      <c r="F909" s="61"/>
      <c r="G909" s="61"/>
      <c r="H909" s="61"/>
      <c r="I909" s="61"/>
      <c r="J909" s="61"/>
      <c r="K909" s="61"/>
      <c r="L909" s="61"/>
      <c r="M909" s="61"/>
      <c r="N909" s="61"/>
      <c r="O909" s="61"/>
      <c r="P909" s="61"/>
      <c r="Q909" s="61"/>
    </row>
    <row r="910" spans="1:17" ht="12.75">
      <c r="A910" s="61"/>
      <c r="B910" s="61"/>
      <c r="C910" s="61"/>
      <c r="D910" s="61"/>
      <c r="E910" s="61"/>
      <c r="F910" s="61"/>
      <c r="G910" s="61"/>
      <c r="H910" s="61"/>
      <c r="I910" s="61"/>
      <c r="J910" s="61"/>
      <c r="K910" s="61"/>
      <c r="L910" s="61"/>
      <c r="M910" s="61"/>
      <c r="N910" s="61"/>
      <c r="O910" s="61"/>
      <c r="P910" s="61"/>
      <c r="Q910" s="61"/>
    </row>
    <row r="911" spans="1:17" ht="12.75">
      <c r="A911" s="61"/>
      <c r="B911" s="61"/>
      <c r="C911" s="61"/>
      <c r="D911" s="61"/>
      <c r="E911" s="61"/>
      <c r="F911" s="61"/>
      <c r="G911" s="61"/>
      <c r="H911" s="61"/>
      <c r="I911" s="61"/>
      <c r="J911" s="61"/>
      <c r="K911" s="61"/>
      <c r="L911" s="61"/>
      <c r="M911" s="61"/>
      <c r="N911" s="61"/>
      <c r="O911" s="61"/>
      <c r="P911" s="61"/>
      <c r="Q911" s="61"/>
    </row>
    <row r="912" spans="1:17" ht="12.75">
      <c r="A912" s="61"/>
      <c r="B912" s="61"/>
      <c r="C912" s="61"/>
      <c r="D912" s="61"/>
      <c r="E912" s="61"/>
      <c r="F912" s="61"/>
      <c r="G912" s="61"/>
      <c r="H912" s="61"/>
      <c r="I912" s="61"/>
      <c r="J912" s="61"/>
      <c r="K912" s="61"/>
      <c r="L912" s="61"/>
      <c r="M912" s="61"/>
      <c r="N912" s="61"/>
      <c r="O912" s="61"/>
      <c r="P912" s="61"/>
      <c r="Q912" s="61"/>
    </row>
    <row r="913" spans="1:17" ht="12.75">
      <c r="A913" s="61"/>
      <c r="B913" s="61"/>
      <c r="C913" s="61"/>
      <c r="D913" s="61"/>
      <c r="E913" s="61"/>
      <c r="F913" s="61"/>
      <c r="G913" s="61"/>
      <c r="H913" s="61"/>
      <c r="I913" s="61"/>
      <c r="J913" s="61"/>
      <c r="K913" s="61"/>
      <c r="L913" s="61"/>
      <c r="M913" s="61"/>
      <c r="N913" s="61"/>
      <c r="O913" s="61"/>
      <c r="P913" s="61"/>
      <c r="Q913" s="61"/>
    </row>
    <row r="914" spans="1:17" ht="12.75">
      <c r="A914" s="61"/>
      <c r="B914" s="61"/>
      <c r="C914" s="61"/>
      <c r="D914" s="61"/>
      <c r="E914" s="61"/>
      <c r="F914" s="61"/>
      <c r="G914" s="61"/>
      <c r="H914" s="61"/>
      <c r="I914" s="61"/>
      <c r="J914" s="61"/>
      <c r="K914" s="61"/>
      <c r="L914" s="61"/>
      <c r="M914" s="61"/>
      <c r="N914" s="61"/>
      <c r="O914" s="61"/>
      <c r="P914" s="61"/>
      <c r="Q914" s="61"/>
    </row>
    <row r="915" spans="1:17" ht="12.75">
      <c r="A915" s="61"/>
      <c r="B915" s="61"/>
      <c r="C915" s="61"/>
      <c r="D915" s="61"/>
      <c r="E915" s="61"/>
      <c r="F915" s="61"/>
      <c r="G915" s="61"/>
      <c r="H915" s="61"/>
      <c r="I915" s="61"/>
      <c r="J915" s="61"/>
      <c r="K915" s="61"/>
      <c r="L915" s="61"/>
      <c r="M915" s="61"/>
      <c r="N915" s="61"/>
      <c r="O915" s="61"/>
      <c r="P915" s="61"/>
      <c r="Q915" s="61"/>
    </row>
    <row r="916" spans="1:17" ht="12.75">
      <c r="A916" s="61"/>
      <c r="B916" s="61"/>
      <c r="C916" s="61"/>
      <c r="D916" s="61"/>
      <c r="E916" s="61"/>
      <c r="F916" s="61"/>
      <c r="G916" s="61"/>
      <c r="H916" s="61"/>
      <c r="I916" s="61"/>
      <c r="J916" s="61"/>
      <c r="K916" s="61"/>
      <c r="L916" s="61"/>
      <c r="M916" s="61"/>
      <c r="N916" s="61"/>
      <c r="O916" s="61"/>
      <c r="P916" s="61"/>
      <c r="Q916" s="61"/>
    </row>
    <row r="917" spans="1:17" ht="12.75">
      <c r="A917" s="61"/>
      <c r="B917" s="61"/>
      <c r="C917" s="61"/>
      <c r="D917" s="61"/>
      <c r="E917" s="61"/>
      <c r="F917" s="61"/>
      <c r="G917" s="61"/>
      <c r="H917" s="61"/>
      <c r="I917" s="61"/>
      <c r="J917" s="61"/>
      <c r="K917" s="61"/>
      <c r="L917" s="61"/>
      <c r="M917" s="61"/>
      <c r="N917" s="61"/>
      <c r="O917" s="61"/>
      <c r="P917" s="61"/>
      <c r="Q917" s="61"/>
    </row>
    <row r="918" spans="1:17" ht="12.75">
      <c r="A918" s="61"/>
      <c r="B918" s="61"/>
      <c r="C918" s="61"/>
      <c r="D918" s="61"/>
      <c r="E918" s="61"/>
      <c r="F918" s="61"/>
      <c r="G918" s="61"/>
      <c r="H918" s="61"/>
      <c r="I918" s="61"/>
      <c r="J918" s="61"/>
      <c r="K918" s="61"/>
      <c r="L918" s="61"/>
      <c r="M918" s="61"/>
      <c r="N918" s="61"/>
      <c r="O918" s="61"/>
      <c r="P918" s="61"/>
      <c r="Q918" s="61"/>
    </row>
    <row r="919" spans="1:17" ht="12.75">
      <c r="A919" s="61"/>
      <c r="B919" s="61"/>
      <c r="C919" s="61"/>
      <c r="D919" s="61"/>
      <c r="E919" s="61"/>
      <c r="F919" s="61"/>
      <c r="G919" s="61"/>
      <c r="H919" s="61"/>
      <c r="I919" s="61"/>
      <c r="J919" s="61"/>
      <c r="K919" s="61"/>
      <c r="L919" s="61"/>
      <c r="M919" s="61"/>
      <c r="N919" s="61"/>
      <c r="O919" s="61"/>
      <c r="P919" s="61"/>
      <c r="Q919" s="61"/>
    </row>
    <row r="920" spans="1:17" ht="12.75">
      <c r="A920" s="61"/>
      <c r="B920" s="61"/>
      <c r="C920" s="61"/>
      <c r="D920" s="61"/>
      <c r="E920" s="61"/>
      <c r="F920" s="61"/>
      <c r="G920" s="61"/>
      <c r="H920" s="61"/>
      <c r="I920" s="61"/>
      <c r="J920" s="61"/>
      <c r="K920" s="61"/>
      <c r="L920" s="61"/>
      <c r="M920" s="61"/>
      <c r="N920" s="61"/>
      <c r="O920" s="61"/>
      <c r="P920" s="61"/>
      <c r="Q920" s="61"/>
    </row>
    <row r="921" spans="1:17" ht="12.75">
      <c r="A921" s="61"/>
      <c r="B921" s="61"/>
      <c r="C921" s="61"/>
      <c r="D921" s="61"/>
      <c r="E921" s="61"/>
      <c r="F921" s="61"/>
      <c r="G921" s="61"/>
      <c r="H921" s="61"/>
      <c r="I921" s="61"/>
      <c r="J921" s="61"/>
      <c r="K921" s="61"/>
      <c r="L921" s="61"/>
      <c r="M921" s="61"/>
      <c r="N921" s="61"/>
      <c r="O921" s="61"/>
      <c r="P921" s="61"/>
      <c r="Q921" s="61"/>
    </row>
    <row r="922" spans="1:17" ht="12.75">
      <c r="A922" s="61"/>
      <c r="B922" s="61"/>
      <c r="C922" s="61"/>
      <c r="D922" s="61"/>
      <c r="E922" s="61"/>
      <c r="F922" s="61"/>
      <c r="G922" s="61"/>
      <c r="H922" s="61"/>
      <c r="I922" s="61"/>
      <c r="J922" s="61"/>
      <c r="K922" s="61"/>
      <c r="L922" s="61"/>
      <c r="M922" s="61"/>
      <c r="N922" s="61"/>
      <c r="O922" s="61"/>
      <c r="P922" s="61"/>
      <c r="Q922" s="61"/>
    </row>
    <row r="923" spans="1:17" ht="12.75">
      <c r="A923" s="61"/>
      <c r="B923" s="61"/>
      <c r="C923" s="61"/>
      <c r="D923" s="61"/>
      <c r="E923" s="61"/>
      <c r="F923" s="61"/>
      <c r="G923" s="61"/>
      <c r="H923" s="61"/>
      <c r="I923" s="61"/>
      <c r="J923" s="61"/>
      <c r="K923" s="61"/>
      <c r="L923" s="61"/>
      <c r="M923" s="61"/>
      <c r="N923" s="61"/>
      <c r="O923" s="61"/>
      <c r="P923" s="61"/>
      <c r="Q923" s="61"/>
    </row>
    <row r="924" spans="1:17" ht="12.75">
      <c r="A924" s="61"/>
      <c r="B924" s="61"/>
      <c r="C924" s="61"/>
      <c r="D924" s="61"/>
      <c r="E924" s="61"/>
      <c r="F924" s="61"/>
      <c r="G924" s="61"/>
      <c r="H924" s="61"/>
      <c r="I924" s="61"/>
      <c r="J924" s="61"/>
      <c r="K924" s="61"/>
      <c r="L924" s="61"/>
      <c r="M924" s="61"/>
      <c r="N924" s="61"/>
      <c r="O924" s="61"/>
      <c r="P924" s="61"/>
      <c r="Q924" s="61"/>
    </row>
    <row r="925" spans="1:17" ht="12.75">
      <c r="A925" s="61"/>
      <c r="B925" s="61"/>
      <c r="C925" s="61"/>
      <c r="D925" s="61"/>
      <c r="E925" s="61"/>
      <c r="F925" s="61"/>
      <c r="G925" s="61"/>
      <c r="H925" s="61"/>
      <c r="I925" s="61"/>
      <c r="J925" s="61"/>
      <c r="K925" s="61"/>
      <c r="L925" s="61"/>
      <c r="M925" s="61"/>
      <c r="N925" s="61"/>
      <c r="O925" s="61"/>
      <c r="P925" s="61"/>
      <c r="Q925" s="61"/>
    </row>
    <row r="926" spans="1:17" ht="12.75">
      <c r="A926" s="61"/>
      <c r="B926" s="61"/>
      <c r="C926" s="61"/>
      <c r="D926" s="61"/>
      <c r="E926" s="61"/>
      <c r="F926" s="61"/>
      <c r="G926" s="61"/>
      <c r="H926" s="61"/>
      <c r="I926" s="61"/>
      <c r="J926" s="61"/>
      <c r="K926" s="61"/>
      <c r="L926" s="61"/>
      <c r="M926" s="61"/>
      <c r="N926" s="61"/>
      <c r="O926" s="61"/>
      <c r="P926" s="61"/>
      <c r="Q926" s="61"/>
    </row>
    <row r="927" spans="1:17" ht="12.75">
      <c r="A927" s="61"/>
      <c r="B927" s="61"/>
      <c r="C927" s="61"/>
      <c r="D927" s="61"/>
      <c r="E927" s="61"/>
      <c r="F927" s="61"/>
      <c r="G927" s="61"/>
      <c r="H927" s="61"/>
      <c r="I927" s="61"/>
      <c r="J927" s="61"/>
      <c r="K927" s="61"/>
      <c r="L927" s="61"/>
      <c r="M927" s="61"/>
      <c r="N927" s="61"/>
      <c r="O927" s="61"/>
      <c r="P927" s="61"/>
      <c r="Q927" s="61"/>
    </row>
    <row r="928" spans="1:17" ht="12.75">
      <c r="A928" s="61"/>
      <c r="B928" s="61"/>
      <c r="C928" s="61"/>
      <c r="D928" s="61"/>
      <c r="E928" s="61"/>
      <c r="F928" s="61"/>
      <c r="G928" s="61"/>
      <c r="H928" s="61"/>
      <c r="I928" s="61"/>
      <c r="J928" s="61"/>
      <c r="K928" s="61"/>
      <c r="L928" s="61"/>
      <c r="M928" s="61"/>
      <c r="N928" s="61"/>
      <c r="O928" s="61"/>
      <c r="P928" s="61"/>
      <c r="Q928" s="61"/>
    </row>
    <row r="929" spans="1:17" ht="12.75">
      <c r="A929" s="61"/>
      <c r="B929" s="61"/>
      <c r="C929" s="61"/>
      <c r="D929" s="61"/>
      <c r="E929" s="61"/>
      <c r="F929" s="61"/>
      <c r="G929" s="61"/>
      <c r="H929" s="61"/>
      <c r="I929" s="61"/>
      <c r="J929" s="61"/>
      <c r="K929" s="61"/>
      <c r="L929" s="61"/>
      <c r="M929" s="61"/>
      <c r="N929" s="61"/>
      <c r="O929" s="61"/>
      <c r="P929" s="61"/>
      <c r="Q929" s="61"/>
    </row>
    <row r="930" spans="1:17" ht="12.75">
      <c r="A930" s="61"/>
      <c r="B930" s="61"/>
      <c r="C930" s="61"/>
      <c r="D930" s="61"/>
      <c r="E930" s="61"/>
      <c r="F930" s="61"/>
      <c r="G930" s="61"/>
      <c r="H930" s="61"/>
      <c r="I930" s="61"/>
      <c r="J930" s="61"/>
      <c r="K930" s="61"/>
      <c r="L930" s="61"/>
      <c r="M930" s="61"/>
      <c r="N930" s="61"/>
      <c r="O930" s="61"/>
      <c r="P930" s="61"/>
      <c r="Q930" s="61"/>
    </row>
    <row r="931" spans="1:17" ht="12.75">
      <c r="A931" s="61"/>
      <c r="B931" s="61"/>
      <c r="C931" s="61"/>
      <c r="D931" s="61"/>
      <c r="E931" s="61"/>
      <c r="F931" s="61"/>
      <c r="G931" s="61"/>
      <c r="H931" s="61"/>
      <c r="I931" s="61"/>
      <c r="J931" s="61"/>
      <c r="K931" s="61"/>
      <c r="L931" s="61"/>
      <c r="M931" s="61"/>
      <c r="N931" s="61"/>
      <c r="O931" s="61"/>
      <c r="P931" s="61"/>
      <c r="Q931" s="61"/>
    </row>
    <row r="932" spans="1:17" ht="12.75">
      <c r="A932" s="61"/>
      <c r="B932" s="61"/>
      <c r="C932" s="61"/>
      <c r="D932" s="61"/>
      <c r="E932" s="61"/>
      <c r="F932" s="61"/>
      <c r="G932" s="61"/>
      <c r="H932" s="61"/>
      <c r="I932" s="61"/>
      <c r="J932" s="61"/>
      <c r="K932" s="61"/>
      <c r="L932" s="61"/>
      <c r="M932" s="61"/>
      <c r="N932" s="61"/>
      <c r="O932" s="61"/>
      <c r="P932" s="61"/>
      <c r="Q932" s="61"/>
    </row>
    <row r="933" spans="1:17" ht="12.75">
      <c r="A933" s="61"/>
      <c r="B933" s="61"/>
      <c r="C933" s="61"/>
      <c r="D933" s="61"/>
      <c r="E933" s="61"/>
      <c r="F933" s="61"/>
      <c r="G933" s="61"/>
      <c r="H933" s="61"/>
      <c r="I933" s="61"/>
      <c r="J933" s="61"/>
      <c r="K933" s="61"/>
      <c r="L933" s="61"/>
      <c r="M933" s="61"/>
      <c r="N933" s="61"/>
      <c r="O933" s="61"/>
      <c r="P933" s="61"/>
      <c r="Q933" s="61"/>
    </row>
    <row r="934" spans="1:17" ht="12.75">
      <c r="A934" s="61"/>
      <c r="B934" s="61"/>
      <c r="C934" s="61"/>
      <c r="D934" s="61"/>
      <c r="E934" s="61"/>
      <c r="F934" s="61"/>
      <c r="G934" s="61"/>
      <c r="H934" s="61"/>
      <c r="I934" s="61"/>
      <c r="J934" s="61"/>
      <c r="K934" s="61"/>
      <c r="L934" s="61"/>
      <c r="M934" s="61"/>
      <c r="N934" s="61"/>
      <c r="O934" s="61"/>
      <c r="P934" s="61"/>
      <c r="Q934" s="61"/>
    </row>
    <row r="935" spans="1:17" ht="12.75">
      <c r="A935" s="61"/>
      <c r="B935" s="61"/>
      <c r="C935" s="61"/>
      <c r="D935" s="61"/>
      <c r="E935" s="61"/>
      <c r="F935" s="61"/>
      <c r="G935" s="61"/>
      <c r="H935" s="61"/>
      <c r="I935" s="61"/>
      <c r="J935" s="61"/>
      <c r="K935" s="61"/>
      <c r="L935" s="61"/>
      <c r="M935" s="61"/>
      <c r="N935" s="61"/>
      <c r="O935" s="61"/>
      <c r="P935" s="61"/>
      <c r="Q935" s="61"/>
    </row>
    <row r="936" spans="1:17" ht="12.75">
      <c r="A936" s="61"/>
      <c r="B936" s="61"/>
      <c r="C936" s="61"/>
      <c r="D936" s="61"/>
      <c r="E936" s="61"/>
      <c r="F936" s="61"/>
      <c r="G936" s="61"/>
      <c r="H936" s="61"/>
      <c r="I936" s="61"/>
      <c r="J936" s="61"/>
      <c r="K936" s="61"/>
      <c r="L936" s="61"/>
      <c r="M936" s="61"/>
      <c r="N936" s="61"/>
      <c r="O936" s="61"/>
      <c r="P936" s="61"/>
      <c r="Q936" s="61"/>
    </row>
    <row r="937" spans="1:17" ht="12.75">
      <c r="A937" s="61"/>
      <c r="B937" s="61"/>
      <c r="C937" s="61"/>
      <c r="D937" s="61"/>
      <c r="E937" s="61"/>
      <c r="F937" s="61"/>
      <c r="G937" s="61"/>
      <c r="H937" s="61"/>
      <c r="I937" s="61"/>
      <c r="J937" s="61"/>
      <c r="K937" s="61"/>
      <c r="L937" s="61"/>
      <c r="M937" s="61"/>
      <c r="N937" s="61"/>
      <c r="O937" s="61"/>
      <c r="P937" s="61"/>
      <c r="Q937" s="61"/>
    </row>
    <row r="938" spans="1:17" ht="12.75">
      <c r="A938" s="61"/>
      <c r="B938" s="61"/>
      <c r="C938" s="61"/>
      <c r="D938" s="61"/>
      <c r="E938" s="61"/>
      <c r="F938" s="61"/>
      <c r="G938" s="61"/>
      <c r="H938" s="61"/>
      <c r="I938" s="61"/>
      <c r="J938" s="61"/>
      <c r="K938" s="61"/>
      <c r="L938" s="61"/>
      <c r="M938" s="61"/>
      <c r="N938" s="61"/>
      <c r="O938" s="61"/>
      <c r="P938" s="61"/>
      <c r="Q938" s="61"/>
    </row>
    <row r="939" spans="1:17" ht="12.75">
      <c r="A939" s="61"/>
      <c r="B939" s="61"/>
      <c r="C939" s="61"/>
      <c r="D939" s="61"/>
      <c r="E939" s="61"/>
      <c r="F939" s="61"/>
      <c r="G939" s="61"/>
      <c r="H939" s="61"/>
      <c r="I939" s="61"/>
      <c r="J939" s="61"/>
      <c r="K939" s="61"/>
      <c r="L939" s="61"/>
      <c r="M939" s="61"/>
      <c r="N939" s="61"/>
      <c r="O939" s="61"/>
      <c r="P939" s="61"/>
      <c r="Q939" s="61"/>
    </row>
    <row r="940" spans="1:17" ht="12.75">
      <c r="A940" s="61"/>
      <c r="B940" s="61"/>
      <c r="C940" s="61"/>
      <c r="D940" s="61"/>
      <c r="E940" s="61"/>
      <c r="F940" s="61"/>
      <c r="G940" s="61"/>
      <c r="H940" s="61"/>
      <c r="I940" s="61"/>
      <c r="J940" s="61"/>
      <c r="K940" s="61"/>
      <c r="L940" s="61"/>
      <c r="M940" s="61"/>
      <c r="N940" s="61"/>
      <c r="O940" s="61"/>
      <c r="P940" s="61"/>
      <c r="Q940" s="61"/>
    </row>
    <row r="941" spans="1:17" ht="12.75">
      <c r="A941" s="61"/>
      <c r="B941" s="61"/>
      <c r="C941" s="61"/>
      <c r="D941" s="61"/>
      <c r="E941" s="61"/>
      <c r="F941" s="61"/>
      <c r="G941" s="61"/>
      <c r="H941" s="61"/>
      <c r="I941" s="61"/>
      <c r="J941" s="61"/>
      <c r="K941" s="61"/>
      <c r="L941" s="61"/>
      <c r="M941" s="61"/>
      <c r="N941" s="61"/>
      <c r="O941" s="61"/>
      <c r="P941" s="61"/>
      <c r="Q941" s="61"/>
    </row>
    <row r="942" spans="1:17" ht="12.75">
      <c r="A942" s="61"/>
      <c r="B942" s="61"/>
      <c r="C942" s="61"/>
      <c r="D942" s="61"/>
      <c r="E942" s="61"/>
      <c r="F942" s="61"/>
      <c r="G942" s="61"/>
      <c r="H942" s="61"/>
      <c r="I942" s="61"/>
      <c r="J942" s="61"/>
      <c r="K942" s="61"/>
      <c r="L942" s="61"/>
      <c r="M942" s="61"/>
      <c r="N942" s="61"/>
      <c r="O942" s="61"/>
      <c r="P942" s="61"/>
      <c r="Q942" s="61"/>
    </row>
    <row r="943" spans="1:17" ht="12.75">
      <c r="A943" s="61"/>
      <c r="B943" s="61"/>
      <c r="C943" s="61"/>
      <c r="D943" s="61"/>
      <c r="E943" s="61"/>
      <c r="F943" s="61"/>
      <c r="G943" s="61"/>
      <c r="H943" s="61"/>
      <c r="I943" s="61"/>
      <c r="J943" s="61"/>
      <c r="K943" s="61"/>
      <c r="L943" s="61"/>
      <c r="M943" s="61"/>
      <c r="N943" s="61"/>
      <c r="O943" s="61"/>
      <c r="P943" s="61"/>
      <c r="Q943" s="61"/>
    </row>
    <row r="944" spans="1:17" ht="12.75">
      <c r="A944" s="61"/>
      <c r="B944" s="61"/>
      <c r="C944" s="61"/>
      <c r="D944" s="61"/>
      <c r="E944" s="61"/>
      <c r="F944" s="61"/>
      <c r="G944" s="61"/>
      <c r="H944" s="61"/>
      <c r="I944" s="61"/>
      <c r="J944" s="61"/>
      <c r="K944" s="61"/>
      <c r="L944" s="61"/>
      <c r="M944" s="61"/>
      <c r="N944" s="61"/>
      <c r="O944" s="61"/>
      <c r="P944" s="61"/>
      <c r="Q944" s="61"/>
    </row>
    <row r="945" spans="1:17" ht="12.75">
      <c r="A945" s="61"/>
      <c r="B945" s="61"/>
      <c r="C945" s="61"/>
      <c r="D945" s="61"/>
      <c r="E945" s="61"/>
      <c r="F945" s="61"/>
      <c r="G945" s="61"/>
      <c r="H945" s="61"/>
      <c r="I945" s="61"/>
      <c r="J945" s="61"/>
      <c r="K945" s="61"/>
      <c r="L945" s="61"/>
      <c r="M945" s="61"/>
      <c r="N945" s="61"/>
      <c r="O945" s="61"/>
      <c r="P945" s="61"/>
      <c r="Q945" s="61"/>
    </row>
    <row r="946" spans="1:17" ht="12.75">
      <c r="A946" s="61"/>
      <c r="B946" s="61"/>
      <c r="C946" s="61"/>
      <c r="D946" s="61"/>
      <c r="E946" s="61"/>
      <c r="F946" s="61"/>
      <c r="G946" s="61"/>
      <c r="H946" s="61"/>
      <c r="I946" s="61"/>
      <c r="J946" s="61"/>
      <c r="K946" s="61"/>
      <c r="L946" s="61"/>
      <c r="M946" s="61"/>
      <c r="N946" s="61"/>
      <c r="O946" s="61"/>
      <c r="P946" s="61"/>
      <c r="Q946" s="61"/>
    </row>
    <row r="947" spans="1:17" ht="12.75">
      <c r="A947" s="61"/>
      <c r="B947" s="61"/>
      <c r="C947" s="61"/>
      <c r="D947" s="61"/>
      <c r="E947" s="61"/>
      <c r="F947" s="61"/>
      <c r="G947" s="61"/>
      <c r="H947" s="61"/>
      <c r="I947" s="61"/>
      <c r="J947" s="61"/>
      <c r="K947" s="61"/>
      <c r="L947" s="61"/>
      <c r="M947" s="61"/>
      <c r="N947" s="61"/>
      <c r="O947" s="61"/>
      <c r="P947" s="61"/>
      <c r="Q947" s="61"/>
    </row>
    <row r="948" spans="1:17" ht="12.75">
      <c r="A948" s="61"/>
      <c r="B948" s="61"/>
      <c r="C948" s="61"/>
      <c r="D948" s="61"/>
      <c r="E948" s="61"/>
      <c r="F948" s="61"/>
      <c r="G948" s="61"/>
      <c r="H948" s="61"/>
      <c r="I948" s="61"/>
      <c r="J948" s="61"/>
      <c r="K948" s="61"/>
      <c r="L948" s="61"/>
      <c r="M948" s="61"/>
      <c r="N948" s="61"/>
      <c r="O948" s="61"/>
      <c r="P948" s="61"/>
      <c r="Q948" s="61"/>
    </row>
    <row r="949" spans="1:17" ht="12.75">
      <c r="A949" s="61"/>
      <c r="B949" s="61"/>
      <c r="C949" s="61"/>
      <c r="D949" s="61"/>
      <c r="E949" s="61"/>
      <c r="F949" s="61"/>
      <c r="G949" s="61"/>
      <c r="H949" s="61"/>
      <c r="I949" s="61"/>
      <c r="J949" s="61"/>
      <c r="K949" s="61"/>
      <c r="L949" s="61"/>
      <c r="M949" s="61"/>
      <c r="N949" s="61"/>
      <c r="O949" s="61"/>
      <c r="P949" s="61"/>
      <c r="Q949" s="61"/>
    </row>
    <row r="950" spans="1:17" ht="12.75">
      <c r="A950" s="61"/>
      <c r="B950" s="61"/>
      <c r="C950" s="61"/>
      <c r="D950" s="61"/>
      <c r="E950" s="61"/>
      <c r="F950" s="61"/>
      <c r="G950" s="61"/>
      <c r="H950" s="61"/>
      <c r="I950" s="61"/>
      <c r="J950" s="61"/>
      <c r="K950" s="61"/>
      <c r="L950" s="61"/>
      <c r="M950" s="61"/>
      <c r="N950" s="61"/>
      <c r="O950" s="61"/>
      <c r="P950" s="61"/>
      <c r="Q950" s="61"/>
    </row>
    <row r="951" spans="1:17" ht="12.75">
      <c r="A951" s="61"/>
      <c r="B951" s="61"/>
      <c r="C951" s="61"/>
      <c r="D951" s="61"/>
      <c r="E951" s="61"/>
      <c r="F951" s="61"/>
      <c r="G951" s="61"/>
      <c r="H951" s="61"/>
      <c r="I951" s="61"/>
      <c r="J951" s="61"/>
      <c r="K951" s="61"/>
      <c r="L951" s="61"/>
      <c r="M951" s="61"/>
      <c r="N951" s="61"/>
      <c r="O951" s="61"/>
      <c r="P951" s="61"/>
      <c r="Q951" s="61"/>
    </row>
    <row r="952" spans="1:17" ht="12.75">
      <c r="A952" s="61"/>
      <c r="B952" s="61"/>
      <c r="C952" s="61"/>
      <c r="D952" s="61"/>
      <c r="E952" s="61"/>
      <c r="F952" s="61"/>
      <c r="G952" s="61"/>
      <c r="H952" s="61"/>
      <c r="I952" s="61"/>
      <c r="J952" s="61"/>
      <c r="K952" s="61"/>
      <c r="L952" s="61"/>
      <c r="M952" s="61"/>
      <c r="N952" s="61"/>
      <c r="O952" s="61"/>
      <c r="P952" s="61"/>
      <c r="Q952" s="61"/>
    </row>
    <row r="953" spans="1:17" ht="12.75">
      <c r="A953" s="61"/>
      <c r="B953" s="61"/>
      <c r="C953" s="61"/>
      <c r="D953" s="61"/>
      <c r="E953" s="61"/>
      <c r="F953" s="61"/>
      <c r="G953" s="61"/>
      <c r="H953" s="61"/>
      <c r="I953" s="61"/>
      <c r="J953" s="61"/>
      <c r="K953" s="61"/>
      <c r="L953" s="61"/>
      <c r="M953" s="61"/>
      <c r="N953" s="61"/>
      <c r="O953" s="61"/>
      <c r="P953" s="61"/>
      <c r="Q953" s="61"/>
    </row>
    <row r="954" spans="1:17" ht="12.75">
      <c r="A954" s="61"/>
      <c r="B954" s="61"/>
      <c r="C954" s="61"/>
      <c r="D954" s="61"/>
      <c r="E954" s="61"/>
      <c r="F954" s="61"/>
      <c r="G954" s="61"/>
      <c r="H954" s="61"/>
      <c r="I954" s="61"/>
      <c r="J954" s="61"/>
      <c r="K954" s="61"/>
      <c r="L954" s="61"/>
      <c r="M954" s="61"/>
      <c r="N954" s="61"/>
      <c r="O954" s="61"/>
      <c r="P954" s="61"/>
      <c r="Q954" s="61"/>
    </row>
    <row r="955" spans="1:17" ht="12.75">
      <c r="A955" s="61"/>
      <c r="B955" s="61"/>
      <c r="C955" s="61"/>
      <c r="D955" s="61"/>
      <c r="E955" s="61"/>
      <c r="F955" s="61"/>
      <c r="G955" s="61"/>
      <c r="H955" s="61"/>
      <c r="I955" s="61"/>
      <c r="J955" s="61"/>
      <c r="K955" s="61"/>
      <c r="L955" s="61"/>
      <c r="M955" s="61"/>
      <c r="N955" s="61"/>
      <c r="O955" s="61"/>
      <c r="P955" s="61"/>
      <c r="Q955" s="61"/>
    </row>
    <row r="956" spans="1:17" ht="12.75">
      <c r="A956" s="61"/>
      <c r="B956" s="61"/>
      <c r="C956" s="61"/>
      <c r="D956" s="61"/>
      <c r="E956" s="61"/>
      <c r="F956" s="61"/>
      <c r="G956" s="61"/>
      <c r="H956" s="61"/>
      <c r="I956" s="61"/>
      <c r="J956" s="61"/>
      <c r="K956" s="61"/>
      <c r="L956" s="61"/>
      <c r="M956" s="61"/>
      <c r="N956" s="61"/>
      <c r="O956" s="61"/>
      <c r="P956" s="61"/>
      <c r="Q956" s="61"/>
    </row>
    <row r="957" spans="1:17" ht="12.75">
      <c r="A957" s="61"/>
      <c r="B957" s="61"/>
      <c r="C957" s="61"/>
      <c r="D957" s="61"/>
      <c r="E957" s="61"/>
      <c r="F957" s="61"/>
      <c r="G957" s="61"/>
      <c r="H957" s="61"/>
      <c r="I957" s="61"/>
      <c r="J957" s="61"/>
      <c r="K957" s="61"/>
      <c r="L957" s="61"/>
      <c r="M957" s="61"/>
      <c r="N957" s="61"/>
      <c r="O957" s="61"/>
      <c r="P957" s="61"/>
      <c r="Q957" s="61"/>
    </row>
    <row r="958" spans="1:17" ht="12.75">
      <c r="A958" s="61"/>
      <c r="B958" s="61"/>
      <c r="C958" s="61"/>
      <c r="D958" s="61"/>
      <c r="E958" s="61"/>
      <c r="F958" s="61"/>
      <c r="G958" s="61"/>
      <c r="H958" s="61"/>
      <c r="I958" s="61"/>
      <c r="J958" s="61"/>
      <c r="K958" s="61"/>
      <c r="L958" s="61"/>
      <c r="M958" s="61"/>
      <c r="N958" s="61"/>
      <c r="O958" s="61"/>
      <c r="P958" s="61"/>
      <c r="Q958" s="61"/>
    </row>
    <row r="959" spans="1:17" ht="12.75">
      <c r="A959" s="61"/>
      <c r="B959" s="61"/>
      <c r="C959" s="61"/>
      <c r="D959" s="61"/>
      <c r="E959" s="61"/>
      <c r="F959" s="61"/>
      <c r="G959" s="61"/>
      <c r="H959" s="61"/>
      <c r="I959" s="61"/>
      <c r="J959" s="61"/>
      <c r="K959" s="61"/>
      <c r="L959" s="61"/>
      <c r="M959" s="61"/>
      <c r="N959" s="61"/>
      <c r="O959" s="61"/>
      <c r="P959" s="61"/>
      <c r="Q959" s="61"/>
    </row>
    <row r="960" spans="1:17" ht="12.75">
      <c r="A960" s="61"/>
      <c r="B960" s="61"/>
      <c r="C960" s="61"/>
      <c r="D960" s="61"/>
      <c r="E960" s="61"/>
      <c r="F960" s="61"/>
      <c r="G960" s="61"/>
      <c r="H960" s="61"/>
      <c r="I960" s="61"/>
      <c r="J960" s="61"/>
      <c r="K960" s="61"/>
      <c r="L960" s="61"/>
      <c r="M960" s="61"/>
      <c r="N960" s="61"/>
      <c r="O960" s="61"/>
      <c r="P960" s="61"/>
      <c r="Q960" s="61"/>
    </row>
    <row r="961" spans="1:17" ht="12.75">
      <c r="A961" s="61"/>
      <c r="B961" s="61"/>
      <c r="C961" s="61"/>
      <c r="D961" s="61"/>
      <c r="E961" s="61"/>
      <c r="F961" s="61"/>
      <c r="G961" s="61"/>
      <c r="H961" s="61"/>
      <c r="I961" s="61"/>
      <c r="J961" s="61"/>
      <c r="K961" s="61"/>
      <c r="L961" s="61"/>
      <c r="M961" s="61"/>
      <c r="N961" s="61"/>
      <c r="O961" s="61"/>
      <c r="P961" s="61"/>
      <c r="Q961" s="61"/>
    </row>
    <row r="962" spans="1:17" ht="12.75">
      <c r="A962" s="61"/>
      <c r="B962" s="61"/>
      <c r="C962" s="61"/>
      <c r="D962" s="61"/>
      <c r="E962" s="61"/>
      <c r="F962" s="61"/>
      <c r="G962" s="61"/>
      <c r="H962" s="61"/>
      <c r="I962" s="61"/>
      <c r="J962" s="61"/>
      <c r="K962" s="61"/>
      <c r="L962" s="61"/>
      <c r="M962" s="61"/>
      <c r="N962" s="61"/>
      <c r="O962" s="61"/>
      <c r="P962" s="61"/>
      <c r="Q962" s="61"/>
    </row>
    <row r="963" spans="1:17" ht="12.75">
      <c r="A963" s="61"/>
      <c r="B963" s="61"/>
      <c r="C963" s="61"/>
      <c r="D963" s="61"/>
      <c r="E963" s="61"/>
      <c r="F963" s="61"/>
      <c r="G963" s="61"/>
      <c r="H963" s="61"/>
      <c r="I963" s="61"/>
      <c r="J963" s="61"/>
      <c r="K963" s="61"/>
      <c r="L963" s="61"/>
      <c r="M963" s="61"/>
      <c r="N963" s="61"/>
      <c r="O963" s="61"/>
      <c r="P963" s="61"/>
      <c r="Q963" s="61"/>
    </row>
    <row r="964" spans="1:17" ht="12.75">
      <c r="A964" s="61"/>
      <c r="B964" s="61"/>
      <c r="C964" s="61"/>
      <c r="D964" s="61"/>
      <c r="E964" s="61"/>
      <c r="F964" s="61"/>
      <c r="G964" s="61"/>
      <c r="H964" s="61"/>
      <c r="I964" s="61"/>
      <c r="J964" s="61"/>
      <c r="K964" s="61"/>
      <c r="L964" s="61"/>
      <c r="M964" s="61"/>
      <c r="N964" s="61"/>
      <c r="O964" s="61"/>
      <c r="P964" s="61"/>
      <c r="Q964" s="61"/>
    </row>
    <row r="965" spans="1:17" ht="12.75">
      <c r="A965" s="61"/>
      <c r="B965" s="61"/>
      <c r="C965" s="61"/>
      <c r="D965" s="61"/>
      <c r="E965" s="61"/>
      <c r="F965" s="61"/>
      <c r="G965" s="61"/>
      <c r="H965" s="61"/>
      <c r="I965" s="61"/>
      <c r="J965" s="61"/>
      <c r="K965" s="61"/>
      <c r="L965" s="61"/>
      <c r="M965" s="61"/>
      <c r="N965" s="61"/>
      <c r="O965" s="61"/>
      <c r="P965" s="61"/>
      <c r="Q965" s="61"/>
    </row>
    <row r="966" spans="1:17" ht="12.75">
      <c r="A966" s="61"/>
      <c r="B966" s="61"/>
      <c r="C966" s="61"/>
      <c r="D966" s="61"/>
      <c r="E966" s="61"/>
      <c r="F966" s="61"/>
      <c r="G966" s="61"/>
      <c r="H966" s="61"/>
      <c r="I966" s="61"/>
      <c r="J966" s="61"/>
      <c r="K966" s="61"/>
      <c r="L966" s="61"/>
      <c r="M966" s="61"/>
      <c r="N966" s="61"/>
      <c r="O966" s="61"/>
      <c r="P966" s="61"/>
      <c r="Q966" s="61"/>
    </row>
    <row r="967" spans="1:17" ht="12.75">
      <c r="A967" s="61"/>
      <c r="B967" s="61"/>
      <c r="C967" s="61"/>
      <c r="D967" s="61"/>
      <c r="E967" s="61"/>
      <c r="F967" s="61"/>
      <c r="G967" s="61"/>
      <c r="H967" s="61"/>
      <c r="I967" s="61"/>
      <c r="J967" s="61"/>
      <c r="K967" s="61"/>
      <c r="L967" s="61"/>
      <c r="M967" s="61"/>
      <c r="N967" s="61"/>
      <c r="O967" s="61"/>
      <c r="P967" s="61"/>
      <c r="Q967" s="61"/>
    </row>
    <row r="968" spans="1:17" ht="12.75">
      <c r="A968" s="61"/>
      <c r="B968" s="61"/>
      <c r="C968" s="61"/>
      <c r="D968" s="61"/>
      <c r="E968" s="61"/>
      <c r="F968" s="61"/>
      <c r="G968" s="61"/>
      <c r="H968" s="61"/>
      <c r="I968" s="61"/>
      <c r="J968" s="61"/>
      <c r="K968" s="61"/>
      <c r="L968" s="61"/>
      <c r="M968" s="61"/>
      <c r="N968" s="61"/>
      <c r="O968" s="61"/>
      <c r="P968" s="61"/>
      <c r="Q968" s="61"/>
    </row>
    <row r="969" spans="1:17" ht="12.75">
      <c r="A969" s="61"/>
      <c r="B969" s="61"/>
      <c r="C969" s="61"/>
      <c r="D969" s="61"/>
      <c r="E969" s="61"/>
      <c r="F969" s="61"/>
      <c r="G969" s="61"/>
      <c r="H969" s="61"/>
      <c r="I969" s="61"/>
      <c r="J969" s="61"/>
      <c r="K969" s="61"/>
      <c r="L969" s="61"/>
      <c r="M969" s="61"/>
      <c r="N969" s="61"/>
      <c r="O969" s="61"/>
      <c r="P969" s="61"/>
      <c r="Q969" s="61"/>
    </row>
    <row r="970" spans="1:17" ht="12.75">
      <c r="A970" s="61"/>
      <c r="B970" s="61"/>
      <c r="C970" s="61"/>
      <c r="D970" s="61"/>
      <c r="E970" s="61"/>
      <c r="F970" s="61"/>
      <c r="G970" s="61"/>
      <c r="H970" s="61"/>
      <c r="I970" s="61"/>
      <c r="J970" s="61"/>
      <c r="K970" s="61"/>
      <c r="L970" s="61"/>
      <c r="M970" s="61"/>
      <c r="N970" s="61"/>
      <c r="O970" s="61"/>
      <c r="P970" s="61"/>
      <c r="Q970" s="61"/>
    </row>
    <row r="971" spans="1:17" ht="12.75">
      <c r="A971" s="61"/>
      <c r="B971" s="61"/>
      <c r="C971" s="61"/>
      <c r="D971" s="61"/>
      <c r="E971" s="61"/>
      <c r="F971" s="61"/>
      <c r="G971" s="61"/>
      <c r="H971" s="61"/>
      <c r="I971" s="61"/>
      <c r="J971" s="61"/>
      <c r="K971" s="61"/>
      <c r="L971" s="61"/>
      <c r="M971" s="61"/>
      <c r="N971" s="61"/>
      <c r="O971" s="61"/>
      <c r="P971" s="61"/>
      <c r="Q971" s="61"/>
    </row>
    <row r="972" spans="1:17" ht="12.75">
      <c r="A972" s="61"/>
      <c r="B972" s="61"/>
      <c r="C972" s="61"/>
      <c r="D972" s="61"/>
      <c r="E972" s="61"/>
      <c r="F972" s="61"/>
      <c r="G972" s="61"/>
      <c r="H972" s="61"/>
      <c r="I972" s="61"/>
      <c r="J972" s="61"/>
      <c r="K972" s="61"/>
      <c r="L972" s="61"/>
      <c r="M972" s="61"/>
      <c r="N972" s="61"/>
      <c r="O972" s="61"/>
      <c r="P972" s="61"/>
      <c r="Q972" s="61"/>
    </row>
    <row r="973" spans="1:17" ht="12.75">
      <c r="A973" s="61"/>
      <c r="B973" s="61"/>
      <c r="C973" s="61"/>
      <c r="D973" s="61"/>
      <c r="E973" s="61"/>
      <c r="F973" s="61"/>
      <c r="G973" s="61"/>
      <c r="H973" s="61"/>
      <c r="I973" s="61"/>
      <c r="J973" s="61"/>
      <c r="K973" s="61"/>
      <c r="L973" s="61"/>
      <c r="M973" s="61"/>
      <c r="N973" s="61"/>
      <c r="O973" s="61"/>
      <c r="P973" s="61"/>
      <c r="Q973" s="61"/>
    </row>
    <row r="974" spans="1:17" ht="12.75">
      <c r="A974" s="61"/>
      <c r="B974" s="61"/>
      <c r="C974" s="61"/>
      <c r="D974" s="61"/>
      <c r="E974" s="61"/>
      <c r="F974" s="61"/>
      <c r="G974" s="61"/>
      <c r="H974" s="61"/>
      <c r="I974" s="61"/>
      <c r="J974" s="61"/>
      <c r="K974" s="61"/>
      <c r="L974" s="61"/>
      <c r="M974" s="61"/>
      <c r="N974" s="61"/>
      <c r="O974" s="61"/>
      <c r="P974" s="61"/>
      <c r="Q974" s="61"/>
    </row>
    <row r="975" spans="1:17" ht="12.75">
      <c r="A975" s="61"/>
      <c r="B975" s="61"/>
      <c r="C975" s="61"/>
      <c r="D975" s="61"/>
      <c r="E975" s="61"/>
      <c r="F975" s="61"/>
      <c r="G975" s="61"/>
      <c r="H975" s="61"/>
      <c r="I975" s="61"/>
      <c r="J975" s="61"/>
      <c r="K975" s="61"/>
      <c r="L975" s="61"/>
      <c r="M975" s="61"/>
      <c r="N975" s="61"/>
      <c r="O975" s="61"/>
      <c r="P975" s="61"/>
      <c r="Q975" s="61"/>
    </row>
    <row r="976" spans="1:17" ht="12.75">
      <c r="A976" s="61"/>
      <c r="B976" s="61"/>
      <c r="C976" s="61"/>
      <c r="D976" s="61"/>
      <c r="E976" s="61"/>
      <c r="F976" s="61"/>
      <c r="G976" s="61"/>
      <c r="H976" s="61"/>
      <c r="I976" s="61"/>
      <c r="J976" s="61"/>
      <c r="K976" s="61"/>
      <c r="L976" s="61"/>
      <c r="M976" s="61"/>
      <c r="N976" s="61"/>
      <c r="O976" s="61"/>
      <c r="P976" s="61"/>
      <c r="Q976" s="61"/>
    </row>
    <row r="977" spans="1:17" ht="12.75">
      <c r="A977" s="61"/>
      <c r="B977" s="61"/>
      <c r="C977" s="61"/>
      <c r="D977" s="61"/>
      <c r="E977" s="61"/>
      <c r="F977" s="61"/>
      <c r="G977" s="61"/>
      <c r="H977" s="61"/>
      <c r="I977" s="61"/>
      <c r="J977" s="61"/>
      <c r="K977" s="61"/>
      <c r="L977" s="61"/>
      <c r="M977" s="61"/>
      <c r="N977" s="61"/>
      <c r="O977" s="61"/>
      <c r="P977" s="61"/>
      <c r="Q977" s="61"/>
    </row>
    <row r="978" spans="1:17" ht="12.75">
      <c r="A978" s="61"/>
      <c r="B978" s="61"/>
      <c r="C978" s="61"/>
      <c r="D978" s="61"/>
      <c r="E978" s="61"/>
      <c r="F978" s="61"/>
      <c r="G978" s="61"/>
      <c r="H978" s="61"/>
      <c r="I978" s="61"/>
      <c r="J978" s="61"/>
      <c r="K978" s="61"/>
      <c r="L978" s="61"/>
      <c r="M978" s="61"/>
      <c r="N978" s="61"/>
      <c r="O978" s="61"/>
      <c r="P978" s="61"/>
      <c r="Q978" s="61"/>
    </row>
    <row r="979" spans="1:17" ht="12.75">
      <c r="A979" s="61"/>
      <c r="B979" s="61"/>
      <c r="C979" s="61"/>
      <c r="D979" s="61"/>
      <c r="E979" s="61"/>
      <c r="F979" s="61"/>
      <c r="G979" s="61"/>
      <c r="H979" s="61"/>
      <c r="I979" s="61"/>
      <c r="J979" s="61"/>
      <c r="K979" s="61"/>
      <c r="L979" s="61"/>
      <c r="M979" s="61"/>
      <c r="N979" s="61"/>
      <c r="O979" s="61"/>
      <c r="P979" s="61"/>
      <c r="Q979" s="61"/>
    </row>
    <row r="980" spans="1:17" ht="12.75">
      <c r="A980" s="61"/>
      <c r="B980" s="61"/>
      <c r="C980" s="61"/>
      <c r="D980" s="61"/>
      <c r="E980" s="61"/>
      <c r="F980" s="61"/>
      <c r="G980" s="61"/>
      <c r="H980" s="61"/>
      <c r="I980" s="61"/>
      <c r="J980" s="61"/>
      <c r="K980" s="61"/>
      <c r="L980" s="61"/>
      <c r="M980" s="61"/>
      <c r="N980" s="61"/>
      <c r="O980" s="61"/>
      <c r="P980" s="61"/>
      <c r="Q980" s="61"/>
    </row>
    <row r="981" spans="1:17" ht="12.75">
      <c r="A981" s="61"/>
      <c r="B981" s="61"/>
      <c r="C981" s="61"/>
      <c r="D981" s="61"/>
      <c r="E981" s="61"/>
      <c r="F981" s="61"/>
      <c r="G981" s="61"/>
      <c r="H981" s="61"/>
      <c r="I981" s="61"/>
      <c r="J981" s="61"/>
      <c r="K981" s="61"/>
      <c r="L981" s="61"/>
      <c r="M981" s="61"/>
      <c r="N981" s="61"/>
      <c r="O981" s="61"/>
      <c r="P981" s="61"/>
      <c r="Q981" s="61"/>
    </row>
    <row r="982" spans="1:17" ht="12.75">
      <c r="A982" s="61"/>
      <c r="B982" s="61"/>
      <c r="C982" s="61"/>
      <c r="D982" s="61"/>
      <c r="E982" s="61"/>
      <c r="F982" s="61"/>
      <c r="G982" s="61"/>
      <c r="H982" s="61"/>
      <c r="I982" s="61"/>
      <c r="J982" s="61"/>
      <c r="K982" s="61"/>
      <c r="L982" s="61"/>
      <c r="M982" s="61"/>
      <c r="N982" s="61"/>
      <c r="O982" s="61"/>
      <c r="P982" s="61"/>
      <c r="Q982" s="61"/>
    </row>
    <row r="983" spans="1:17" ht="12.75">
      <c r="A983" s="61"/>
      <c r="B983" s="61"/>
      <c r="C983" s="61"/>
      <c r="D983" s="61"/>
      <c r="E983" s="61"/>
      <c r="F983" s="61"/>
      <c r="G983" s="61"/>
      <c r="H983" s="61"/>
      <c r="I983" s="61"/>
      <c r="J983" s="61"/>
      <c r="K983" s="61"/>
      <c r="L983" s="61"/>
      <c r="M983" s="61"/>
      <c r="N983" s="61"/>
      <c r="O983" s="61"/>
      <c r="P983" s="61"/>
      <c r="Q983" s="61"/>
    </row>
    <row r="984" spans="1:17" ht="12.75">
      <c r="A984" s="61"/>
      <c r="B984" s="61"/>
      <c r="C984" s="61"/>
      <c r="D984" s="61"/>
      <c r="E984" s="61"/>
      <c r="F984" s="61"/>
      <c r="G984" s="61"/>
      <c r="H984" s="61"/>
      <c r="I984" s="61"/>
      <c r="J984" s="61"/>
      <c r="K984" s="61"/>
      <c r="L984" s="61"/>
      <c r="M984" s="61"/>
      <c r="N984" s="61"/>
      <c r="O984" s="61"/>
      <c r="P984" s="61"/>
      <c r="Q984" s="61"/>
    </row>
    <row r="985" spans="1:17" ht="12.75">
      <c r="A985" s="61"/>
      <c r="B985" s="61"/>
      <c r="C985" s="61"/>
      <c r="D985" s="61"/>
      <c r="E985" s="61"/>
      <c r="F985" s="61"/>
      <c r="G985" s="61"/>
      <c r="H985" s="61"/>
      <c r="I985" s="61"/>
      <c r="J985" s="61"/>
      <c r="K985" s="61"/>
      <c r="L985" s="61"/>
      <c r="M985" s="61"/>
      <c r="N985" s="61"/>
      <c r="O985" s="61"/>
      <c r="P985" s="61"/>
      <c r="Q985" s="61"/>
    </row>
    <row r="986" spans="1:17" ht="12.75">
      <c r="A986" s="61"/>
      <c r="B986" s="61"/>
      <c r="C986" s="61"/>
      <c r="D986" s="61"/>
      <c r="E986" s="61"/>
      <c r="F986" s="61"/>
      <c r="G986" s="61"/>
      <c r="H986" s="61"/>
      <c r="I986" s="61"/>
      <c r="J986" s="61"/>
      <c r="K986" s="61"/>
      <c r="L986" s="61"/>
      <c r="M986" s="61"/>
      <c r="N986" s="61"/>
      <c r="O986" s="61"/>
      <c r="P986" s="61"/>
      <c r="Q986" s="61"/>
    </row>
    <row r="987" spans="1:17" ht="12.75">
      <c r="A987" s="61"/>
      <c r="B987" s="61"/>
      <c r="C987" s="61"/>
      <c r="D987" s="61"/>
      <c r="E987" s="61"/>
      <c r="F987" s="61"/>
      <c r="G987" s="61"/>
      <c r="H987" s="61"/>
      <c r="I987" s="61"/>
      <c r="J987" s="61"/>
      <c r="K987" s="61"/>
      <c r="L987" s="61"/>
      <c r="M987" s="61"/>
      <c r="N987" s="61"/>
      <c r="O987" s="61"/>
      <c r="P987" s="61"/>
      <c r="Q987" s="61"/>
    </row>
    <row r="988" spans="1:17" ht="12.75">
      <c r="A988" s="61"/>
      <c r="B988" s="61"/>
      <c r="C988" s="61"/>
      <c r="D988" s="61"/>
      <c r="E988" s="61"/>
      <c r="F988" s="61"/>
      <c r="G988" s="61"/>
      <c r="H988" s="61"/>
      <c r="I988" s="61"/>
      <c r="J988" s="61"/>
      <c r="K988" s="61"/>
      <c r="L988" s="61"/>
      <c r="M988" s="61"/>
      <c r="N988" s="61"/>
      <c r="O988" s="61"/>
      <c r="P988" s="61"/>
      <c r="Q988" s="61"/>
    </row>
    <row r="989" spans="1:17" ht="12.75">
      <c r="A989" s="61"/>
      <c r="B989" s="61"/>
      <c r="C989" s="61"/>
      <c r="D989" s="61"/>
      <c r="E989" s="61"/>
      <c r="F989" s="61"/>
      <c r="G989" s="61"/>
      <c r="H989" s="61"/>
      <c r="I989" s="61"/>
      <c r="J989" s="61"/>
      <c r="K989" s="61"/>
      <c r="L989" s="61"/>
      <c r="M989" s="61"/>
      <c r="N989" s="61"/>
      <c r="O989" s="61"/>
      <c r="P989" s="61"/>
      <c r="Q989" s="61"/>
    </row>
    <row r="990" spans="1:17" ht="12.75">
      <c r="A990" s="61"/>
      <c r="B990" s="61"/>
      <c r="C990" s="61"/>
      <c r="D990" s="61"/>
      <c r="E990" s="61"/>
      <c r="F990" s="61"/>
      <c r="G990" s="61"/>
      <c r="H990" s="61"/>
      <c r="I990" s="61"/>
      <c r="J990" s="61"/>
      <c r="K990" s="61"/>
      <c r="L990" s="61"/>
      <c r="M990" s="61"/>
      <c r="N990" s="61"/>
      <c r="O990" s="61"/>
      <c r="P990" s="61"/>
      <c r="Q990" s="61"/>
    </row>
    <row r="991" spans="1:17" ht="12.75">
      <c r="A991" s="61"/>
      <c r="B991" s="61"/>
      <c r="C991" s="61"/>
      <c r="D991" s="61"/>
      <c r="E991" s="61"/>
      <c r="F991" s="61"/>
      <c r="G991" s="61"/>
      <c r="H991" s="61"/>
      <c r="I991" s="61"/>
      <c r="J991" s="61"/>
      <c r="K991" s="61"/>
      <c r="L991" s="61"/>
      <c r="M991" s="61"/>
      <c r="N991" s="61"/>
      <c r="O991" s="61"/>
      <c r="P991" s="61"/>
      <c r="Q991" s="61"/>
    </row>
    <row r="992" spans="1:17" ht="12.75">
      <c r="A992" s="61"/>
      <c r="B992" s="61"/>
      <c r="C992" s="61"/>
      <c r="D992" s="61"/>
      <c r="E992" s="61"/>
      <c r="F992" s="61"/>
      <c r="G992" s="61"/>
      <c r="H992" s="61"/>
      <c r="I992" s="61"/>
      <c r="J992" s="61"/>
      <c r="K992" s="61"/>
      <c r="L992" s="61"/>
      <c r="M992" s="61"/>
      <c r="N992" s="61"/>
      <c r="O992" s="61"/>
      <c r="P992" s="61"/>
      <c r="Q992" s="61"/>
    </row>
    <row r="993" spans="1:17" ht="12.75">
      <c r="A993" s="61"/>
      <c r="B993" s="61"/>
      <c r="C993" s="61"/>
      <c r="D993" s="61"/>
      <c r="E993" s="61"/>
      <c r="F993" s="61"/>
      <c r="G993" s="61"/>
      <c r="H993" s="61"/>
      <c r="I993" s="61"/>
      <c r="J993" s="61"/>
      <c r="K993" s="61"/>
      <c r="L993" s="61"/>
      <c r="M993" s="61"/>
      <c r="N993" s="61"/>
      <c r="O993" s="61"/>
      <c r="P993" s="61"/>
      <c r="Q993" s="61"/>
    </row>
    <row r="994" spans="1:17" ht="12.75">
      <c r="A994" s="61"/>
      <c r="B994" s="61"/>
      <c r="C994" s="61"/>
      <c r="D994" s="61"/>
      <c r="E994" s="61"/>
      <c r="F994" s="61"/>
      <c r="G994" s="61"/>
      <c r="H994" s="61"/>
      <c r="I994" s="61"/>
      <c r="J994" s="61"/>
      <c r="K994" s="61"/>
      <c r="L994" s="61"/>
      <c r="M994" s="61"/>
      <c r="N994" s="61"/>
      <c r="O994" s="61"/>
      <c r="P994" s="61"/>
      <c r="Q994" s="61"/>
    </row>
    <row r="995" spans="1:17" ht="12.75">
      <c r="A995" s="61"/>
      <c r="B995" s="61"/>
      <c r="C995" s="61"/>
      <c r="D995" s="61"/>
      <c r="E995" s="61"/>
      <c r="F995" s="61"/>
      <c r="G995" s="61"/>
      <c r="H995" s="61"/>
      <c r="I995" s="61"/>
      <c r="J995" s="61"/>
      <c r="K995" s="61"/>
      <c r="L995" s="61"/>
      <c r="M995" s="61"/>
      <c r="N995" s="61"/>
      <c r="O995" s="61"/>
      <c r="P995" s="61"/>
      <c r="Q995" s="61"/>
    </row>
    <row r="996" spans="1:17" ht="12.75">
      <c r="A996" s="61"/>
      <c r="B996" s="61"/>
      <c r="C996" s="61"/>
      <c r="D996" s="61"/>
      <c r="E996" s="61"/>
      <c r="F996" s="61"/>
      <c r="G996" s="61"/>
      <c r="H996" s="61"/>
      <c r="I996" s="61"/>
      <c r="J996" s="61"/>
      <c r="K996" s="61"/>
      <c r="L996" s="61"/>
      <c r="M996" s="61"/>
      <c r="N996" s="61"/>
      <c r="O996" s="61"/>
      <c r="P996" s="61"/>
      <c r="Q996" s="61"/>
    </row>
    <row r="997" spans="1:17" ht="12.75">
      <c r="A997" s="61"/>
      <c r="B997" s="61"/>
      <c r="C997" s="61"/>
      <c r="D997" s="61"/>
      <c r="E997" s="61"/>
      <c r="F997" s="61"/>
      <c r="G997" s="61"/>
      <c r="H997" s="61"/>
      <c r="I997" s="61"/>
      <c r="J997" s="61"/>
      <c r="K997" s="61"/>
      <c r="L997" s="61"/>
      <c r="M997" s="61"/>
      <c r="N997" s="61"/>
      <c r="O997" s="61"/>
      <c r="P997" s="61"/>
      <c r="Q997" s="61"/>
    </row>
    <row r="998" spans="1:17" ht="12.75">
      <c r="A998" s="61"/>
      <c r="B998" s="61"/>
      <c r="C998" s="61"/>
      <c r="D998" s="61"/>
      <c r="E998" s="61"/>
      <c r="F998" s="61"/>
      <c r="G998" s="61"/>
      <c r="H998" s="61"/>
      <c r="I998" s="61"/>
      <c r="J998" s="61"/>
      <c r="K998" s="61"/>
      <c r="L998" s="61"/>
      <c r="M998" s="61"/>
      <c r="N998" s="61"/>
      <c r="O998" s="61"/>
      <c r="P998" s="61"/>
      <c r="Q998" s="61"/>
    </row>
    <row r="999" spans="1:17" ht="12.75">
      <c r="A999" s="61"/>
      <c r="B999" s="61"/>
      <c r="C999" s="61"/>
      <c r="D999" s="61"/>
      <c r="E999" s="61"/>
      <c r="F999" s="61"/>
      <c r="G999" s="61"/>
      <c r="H999" s="61"/>
      <c r="I999" s="61"/>
      <c r="J999" s="61"/>
      <c r="K999" s="61"/>
      <c r="L999" s="61"/>
      <c r="M999" s="61"/>
      <c r="N999" s="61"/>
      <c r="O999" s="61"/>
      <c r="P999" s="61"/>
      <c r="Q999" s="61"/>
    </row>
    <row r="1000" spans="1:17" ht="12.75">
      <c r="A1000" s="61"/>
      <c r="B1000" s="61"/>
      <c r="C1000" s="61"/>
      <c r="D1000" s="61"/>
      <c r="E1000" s="61"/>
      <c r="F1000" s="61"/>
      <c r="G1000" s="61"/>
      <c r="H1000" s="61"/>
      <c r="I1000" s="61"/>
      <c r="J1000" s="61"/>
      <c r="K1000" s="61"/>
      <c r="L1000" s="61"/>
      <c r="M1000" s="61"/>
      <c r="N1000" s="61"/>
      <c r="O1000" s="61"/>
      <c r="P1000" s="61"/>
      <c r="Q1000" s="61"/>
    </row>
  </sheetData>
  <mergeCells count="7">
    <mergeCell ref="A74:F74"/>
    <mergeCell ref="B1:K1"/>
    <mergeCell ref="B48:J49"/>
    <mergeCell ref="B47:D47"/>
    <mergeCell ref="A55:L55"/>
    <mergeCell ref="A67:L67"/>
    <mergeCell ref="A62:F6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00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22" customWidth="1"/>
    <col min="2" max="2" width="10.625" customWidth="1"/>
    <col min="3" max="3" width="12.125" customWidth="1"/>
    <col min="4" max="4" width="12.875" customWidth="1"/>
    <col min="5" max="14" width="10.625" customWidth="1"/>
    <col min="15" max="15" width="17.375" customWidth="1"/>
    <col min="17" max="40" width="17.375" customWidth="1"/>
  </cols>
  <sheetData>
    <row r="1" spans="1:18" ht="18" customHeight="1">
      <c r="A1" s="1"/>
      <c r="B1" s="695" t="s">
        <v>82</v>
      </c>
      <c r="C1" s="687"/>
      <c r="D1" s="687"/>
      <c r="E1" s="687"/>
      <c r="F1" s="687"/>
      <c r="G1" s="687"/>
      <c r="H1" s="687"/>
      <c r="I1" s="687"/>
      <c r="J1" s="687"/>
      <c r="K1" s="687"/>
      <c r="L1" s="687"/>
      <c r="M1" s="687"/>
      <c r="N1" s="687"/>
    </row>
    <row r="2" spans="1:18" ht="15.75" customHeight="1">
      <c r="A2" s="6"/>
      <c r="B2" s="4">
        <v>1996</v>
      </c>
      <c r="C2" s="4">
        <v>2000</v>
      </c>
      <c r="D2" s="4">
        <v>2004</v>
      </c>
      <c r="E2" s="4">
        <v>2008</v>
      </c>
      <c r="F2" s="4">
        <v>2010</v>
      </c>
      <c r="G2" s="4">
        <v>2011</v>
      </c>
      <c r="H2" s="4">
        <v>2012</v>
      </c>
      <c r="I2" s="4">
        <v>2013</v>
      </c>
      <c r="J2" s="4">
        <v>2014</v>
      </c>
      <c r="K2" s="6">
        <v>2015</v>
      </c>
      <c r="L2" s="6">
        <v>2016</v>
      </c>
      <c r="M2" s="6"/>
      <c r="N2" s="6"/>
    </row>
    <row r="3" spans="1:18" ht="15.75" customHeight="1">
      <c r="A3" s="35" t="s">
        <v>75</v>
      </c>
      <c r="B3" s="35">
        <f>('ISPs (RV)'!B3)/('ISPs (RV)'!B41)*100</f>
        <v>31.631799163179913</v>
      </c>
      <c r="C3" s="35">
        <f>('ISPs (RV)'!C3)/('ISPs (RV)'!C41)*100</f>
        <v>17.577777777777776</v>
      </c>
      <c r="D3" s="35">
        <f>('ISPs (RV)'!D3)/('ISPs (RV)'!D41)*100</f>
        <v>22.395238095238096</v>
      </c>
      <c r="E3" s="35">
        <f>('ISPs (RV)'!E3)/('ISPs (RV)'!E41)*100</f>
        <v>20.2881051760973</v>
      </c>
      <c r="F3" s="35">
        <f>('ISPs (RV)'!F3)/('ISPs (RV)'!F41)*100</f>
        <v>22.154599064609457</v>
      </c>
      <c r="G3" s="35">
        <f>('ISPs (RV)'!G3)/('ISPs (RV)'!G41)*100</f>
        <v>22.366720287262869</v>
      </c>
      <c r="H3" s="35">
        <f>('ISPs (RV)'!H3)/('ISPs (RV)'!H41)*100</f>
        <v>22.2605271508817</v>
      </c>
      <c r="I3" s="35">
        <f>('ISPs (RV)'!I3)/('ISPs (RV)'!I41)*100</f>
        <v>22.487842449909888</v>
      </c>
      <c r="J3" s="35">
        <f>('ISPs (RV)'!J3)/('ISPs (RV)'!J41)*100</f>
        <v>23.421428571428574</v>
      </c>
      <c r="K3" s="35">
        <f>('ISPs (RV)'!K3)/('ISPs (RV)'!K41)*100</f>
        <v>22.837236457995459</v>
      </c>
      <c r="L3" s="35">
        <f>('ISPs (RV)'!L3)/('ISPs (RV)'!L41)*100</f>
        <v>22.219607843137258</v>
      </c>
      <c r="M3" s="35"/>
      <c r="N3" s="35"/>
      <c r="O3" s="35"/>
    </row>
    <row r="4" spans="1:18" ht="15.75" customHeight="1">
      <c r="A4" s="39" t="s">
        <v>12</v>
      </c>
      <c r="B4" s="39">
        <f>('ISPs (RV)'!B4)/('ISPs (RV)'!B41)*100</f>
        <v>26.820083682008367</v>
      </c>
      <c r="C4" s="39">
        <f>('ISPs (RV)'!C4)/('ISPs (RV)'!C41)*100</f>
        <v>14.055555555555554</v>
      </c>
      <c r="D4" s="39">
        <f>('ISPs (RV)'!D4)/('ISPs (RV)'!D41)*100</f>
        <v>19.55952380952381</v>
      </c>
      <c r="E4" s="39">
        <f>('ISPs (RV)'!E4)/('ISPs (RV)'!E41)*100</f>
        <v>14.373589047065044</v>
      </c>
      <c r="F4" s="39">
        <f>('ISPs (RV)'!F4)/('ISPs (RV)'!F41)*100</f>
        <v>15.629599064609456</v>
      </c>
      <c r="G4" s="39">
        <f>('ISPs (RV)'!G4)/('ISPs (RV)'!G41)*100</f>
        <v>15.708386953929541</v>
      </c>
      <c r="H4" s="39">
        <f>('ISPs (RV)'!H4)/('ISPs (RV)'!H41)*100</f>
        <v>15.547540983606559</v>
      </c>
      <c r="I4" s="39">
        <f>('ISPs (RV)'!I4)/('ISPs (RV)'!I41)*100</f>
        <v>15.661728395061727</v>
      </c>
      <c r="J4" s="39">
        <f>('ISPs (RV)'!J4)/('ISPs (RV)'!J41)*100</f>
        <v>16.25</v>
      </c>
      <c r="K4" s="39"/>
      <c r="L4" s="39"/>
      <c r="M4" s="39"/>
      <c r="N4" s="39"/>
    </row>
    <row r="5" spans="1:18" ht="15.75" customHeight="1">
      <c r="A5" s="39" t="s">
        <v>15</v>
      </c>
      <c r="B5" s="39"/>
      <c r="C5" s="39">
        <f>('ISPs (RV)'!C5)/('ISPs (RV)'!C41)*100</f>
        <v>3.5222222222222226</v>
      </c>
      <c r="D5" s="39">
        <f>('ISPs (RV)'!D5)/('ISPs (RV)'!D41)*100</f>
        <v>2.8357142857142854</v>
      </c>
      <c r="E5" s="39">
        <f>('ISPs (RV)'!E5)/('ISPs (RV)'!E41)*100</f>
        <v>6.2677419354838708</v>
      </c>
      <c r="F5" s="39">
        <f>('ISPs (RV)'!F5)/('ISPs (RV)'!F41)*100</f>
        <v>6.7411764705882353</v>
      </c>
      <c r="G5" s="39">
        <f>('ISPs (RV)'!G5)/('ISPs (RV)'!G41)*100</f>
        <v>6.781944444444445</v>
      </c>
      <c r="H5" s="39">
        <f>('ISPs (RV)'!H5)/('ISPs (RV)'!H41)*100</f>
        <v>6.8301639344262286</v>
      </c>
      <c r="I5" s="39">
        <f>('ISPs (RV)'!I5)/('ISPs (RV)'!I41)*100</f>
        <v>6.8261140548481594</v>
      </c>
      <c r="J5" s="39">
        <f>('ISPs (RV)'!J5)/('ISPs (RV)'!J41)*100</f>
        <v>7.1714285714285717</v>
      </c>
      <c r="K5" s="12" t="s">
        <v>4</v>
      </c>
      <c r="L5" s="12"/>
      <c r="M5" s="39"/>
      <c r="N5" s="39"/>
    </row>
    <row r="6" spans="1:18" ht="15.75" customHeight="1">
      <c r="A6" s="35" t="s">
        <v>76</v>
      </c>
      <c r="B6" s="35">
        <f>('ISPs (RV)'!B6)/('ISPs (RV)'!B41)*100</f>
        <v>1.6736401673640167</v>
      </c>
      <c r="C6" s="12"/>
      <c r="D6" s="12"/>
      <c r="E6" s="12"/>
      <c r="F6" s="12"/>
      <c r="G6" s="12"/>
      <c r="H6" s="35"/>
      <c r="I6" s="35"/>
      <c r="J6" s="35"/>
      <c r="K6" s="35"/>
      <c r="L6" s="35"/>
      <c r="M6" s="35"/>
      <c r="N6" s="35"/>
    </row>
    <row r="7" spans="1:18" ht="15.75" customHeight="1">
      <c r="A7" s="35" t="s">
        <v>77</v>
      </c>
      <c r="B7" s="98">
        <f>('ISPs (RV)'!B7)/('ISPs (RV)'!B41)*100</f>
        <v>1.506276150627615</v>
      </c>
      <c r="C7" s="12"/>
      <c r="D7" s="12"/>
      <c r="E7" s="12"/>
      <c r="F7" s="12"/>
      <c r="G7" s="12"/>
      <c r="H7" s="12"/>
      <c r="I7" s="35"/>
      <c r="J7" s="12"/>
      <c r="K7" s="12"/>
      <c r="L7" s="12"/>
      <c r="M7" s="12"/>
      <c r="N7" s="12"/>
    </row>
    <row r="8" spans="1:18" ht="15.75" customHeight="1">
      <c r="A8" s="35" t="s">
        <v>78</v>
      </c>
      <c r="B8" s="35">
        <f>('ISPs (RV)'!B8)/('ISPs (RV)'!B41)*100</f>
        <v>0.92050209205020928</v>
      </c>
      <c r="C8" s="12"/>
      <c r="D8" s="12"/>
      <c r="E8" s="12"/>
      <c r="F8" s="12"/>
      <c r="G8" s="12"/>
      <c r="H8" s="35"/>
      <c r="I8" s="35"/>
      <c r="J8" s="35"/>
      <c r="K8" s="35"/>
      <c r="L8" s="35"/>
      <c r="M8" s="35"/>
      <c r="N8" s="35"/>
    </row>
    <row r="9" spans="1:18" ht="15.75" customHeight="1">
      <c r="A9" s="35" t="s">
        <v>79</v>
      </c>
      <c r="B9" s="35">
        <f>('ISPs (RV)'!B9)/('ISPs (RV)'!B41)*100</f>
        <v>8.3682008368200847E-2</v>
      </c>
      <c r="C9" s="12"/>
      <c r="D9" s="12"/>
      <c r="E9" s="12"/>
      <c r="F9" s="12"/>
      <c r="G9" s="12"/>
      <c r="H9" s="35"/>
      <c r="I9" s="35"/>
      <c r="J9" s="35"/>
      <c r="K9" s="35"/>
      <c r="L9" s="35"/>
      <c r="M9" s="35"/>
      <c r="N9" s="35"/>
    </row>
    <row r="10" spans="1:18" ht="15.75" customHeight="1">
      <c r="A10" s="35" t="s">
        <v>7</v>
      </c>
      <c r="B10" s="12"/>
      <c r="C10" s="35">
        <f>('ISPs (RV)'!C10)/('ISPs (RV)'!C41)*100</f>
        <v>6.1944444444444446</v>
      </c>
      <c r="D10" s="35">
        <f>('ISPs (RV)'!D10)/('ISPs (RV)'!D41)*100</f>
        <v>9.0214285714285705</v>
      </c>
      <c r="E10" s="35">
        <f>('ISPs (RV)'!E10)/('ISPs (RV)'!E41)*100</f>
        <v>11.209677419354838</v>
      </c>
      <c r="F10" s="35">
        <f>('ISPs (RV)'!F10)/('ISPs (RV)'!F41)*100</f>
        <v>12.470588235294118</v>
      </c>
      <c r="G10" s="35">
        <f>('ISPs (RV)'!G10)/('ISPs (RV)'!G41)*100</f>
        <v>12.861111111111112</v>
      </c>
      <c r="H10" s="35">
        <f>('ISPs (RV)'!H10)/('ISPs (RV)'!H41)*100</f>
        <v>13.088524590163935</v>
      </c>
      <c r="I10" s="35">
        <f>('ISPs (RV)'!I10)/('ISPs (RV)'!I41)*100</f>
        <v>14.308641975308642</v>
      </c>
      <c r="J10" s="35">
        <f>('ISPs (RV)'!J10)/('ISPs (RV)'!J41)*100</f>
        <v>14.821428571428571</v>
      </c>
      <c r="K10" s="35">
        <f>('ISPs (RV)'!K10)/('ISPs (RV)'!K41)*100</f>
        <v>14.520488701481241</v>
      </c>
      <c r="L10" s="35">
        <f>('ISPs (RV)'!L10)/('ISPs (RV)'!L41)*100</f>
        <v>14.65686274509804</v>
      </c>
      <c r="M10" s="35"/>
      <c r="N10" s="35"/>
      <c r="R10" s="99"/>
    </row>
    <row r="11" spans="1:18" ht="15.75" customHeight="1">
      <c r="A11" s="35" t="s">
        <v>25</v>
      </c>
      <c r="B11" s="12"/>
      <c r="C11" s="35">
        <f>('ISPs (RV)'!C11)/('ISPs (RV)'!C41)*100</f>
        <v>5.4944444444444445</v>
      </c>
      <c r="D11" s="35">
        <f>('ISPs (RV)'!D11)/('ISPs (RV)'!D41)*100</f>
        <v>10.297452152246281</v>
      </c>
      <c r="E11" s="35">
        <f>('ISPs (RV)'!E11)/('ISPs (RV)'!E41)*100</f>
        <v>11.517783488625385</v>
      </c>
      <c r="F11" s="35">
        <f>('ISPs (RV)'!F11)/('ISPs (RV)'!F41)*100</f>
        <v>13.640195731492231</v>
      </c>
      <c r="G11" s="35">
        <f>('ISPs (RV)'!G11)/('ISPs (RV)'!G41)*100</f>
        <v>13.563389734531519</v>
      </c>
      <c r="H11" s="35">
        <f>('ISPs (RV)'!H11)/('ISPs (RV)'!H41)*100</f>
        <v>13.337556796757671</v>
      </c>
      <c r="I11" s="35">
        <f>('ISPs (RV)'!I11)/('ISPs (RV)'!I41)*100</f>
        <v>13.630942985888259</v>
      </c>
      <c r="J11" s="35">
        <f>('ISPs (RV)'!J11)/('ISPs (RV)'!J41)*100</f>
        <v>13.602380952380951</v>
      </c>
      <c r="K11" s="35">
        <f>('ISPs (RV)'!K11)/('ISPs (RV)'!K41)*100</f>
        <v>13.09763217645151</v>
      </c>
      <c r="L11" s="35">
        <f>('ISPs (RV)'!L11)/('ISPs (RV)'!L41)*100</f>
        <v>12.665686274509804</v>
      </c>
      <c r="M11" s="35"/>
      <c r="N11" s="35"/>
    </row>
    <row r="12" spans="1:18" ht="15.75" customHeight="1">
      <c r="A12" s="35" t="s">
        <v>80</v>
      </c>
      <c r="B12" s="12"/>
      <c r="C12" s="35">
        <f>('ISPs (RV)'!C12)/('ISPs (RV)'!C41)*100</f>
        <v>0.76666666666666672</v>
      </c>
      <c r="D12" s="12" t="s">
        <v>81</v>
      </c>
      <c r="E12" s="12"/>
      <c r="F12" s="12"/>
      <c r="G12" s="12"/>
      <c r="H12" s="35"/>
      <c r="I12" s="35"/>
      <c r="J12" s="35"/>
      <c r="K12" s="35"/>
      <c r="L12" s="35"/>
      <c r="M12" s="35"/>
      <c r="N12" s="35"/>
    </row>
    <row r="13" spans="1:18" ht="15.75" customHeight="1">
      <c r="A13" s="35" t="s">
        <v>107</v>
      </c>
      <c r="B13" s="12"/>
      <c r="C13" s="58"/>
      <c r="D13" s="35">
        <f>('ISPs (RV)'!D14)/('ISPs (RV)'!D41)*100</f>
        <v>5.2976190476190474</v>
      </c>
      <c r="E13" s="35">
        <f>('ISPs (RV)'!E14)/('ISPs (RV)'!E41)*100</f>
        <v>7.0661290322580648</v>
      </c>
      <c r="F13" s="35">
        <f>('ISPs (RV)'!F14)/('ISPs (RV)'!F41)*100</f>
        <v>9.4749999999999979</v>
      </c>
      <c r="G13" s="35">
        <f>('ISPs (RV)'!G14)/('ISPs (RV)'!G41)*100</f>
        <v>9.6972222222222229</v>
      </c>
      <c r="H13" s="35">
        <f>('ISPs (RV)'!H14)/('ISPs (RV)'!H41)*100</f>
        <v>10.131147540983607</v>
      </c>
      <c r="I13" s="35">
        <f>('ISPs (RV)'!I14)/('ISPs (RV)'!I41)*100</f>
        <v>10.103703703703705</v>
      </c>
      <c r="J13" s="35">
        <f>('ISPs (RV)'!J14)/('ISPs (RV)'!J41)*100</f>
        <v>10.33690476190476</v>
      </c>
      <c r="K13" s="35">
        <f>('ISPs (RV)'!K14)/('ISPs (RV)'!K41)*100</f>
        <v>9.954589685371392</v>
      </c>
      <c r="L13" s="35">
        <f>('ISPs (RV)'!L14)/('ISPs (RV)'!L41)*100</f>
        <v>9.5950980392156868</v>
      </c>
      <c r="M13" s="35"/>
      <c r="N13" s="35"/>
    </row>
    <row r="14" spans="1:18" ht="15.75" customHeight="1">
      <c r="A14" s="35" t="s">
        <v>84</v>
      </c>
      <c r="B14" s="35">
        <f>('ISPs (RV)'!B15)/('ISPs (RV)'!B41)*100</f>
        <v>0.79497907949790791</v>
      </c>
      <c r="C14" s="35">
        <f>('ISPs (RV)'!C15)/('ISPs (RV)'!C41)*100</f>
        <v>3.3166666666666669</v>
      </c>
      <c r="D14" s="12" t="s">
        <v>85</v>
      </c>
      <c r="E14" s="12"/>
      <c r="F14" s="12"/>
      <c r="G14" s="12"/>
      <c r="H14" s="35"/>
      <c r="I14" s="35"/>
      <c r="J14" s="35"/>
      <c r="K14" s="35"/>
      <c r="L14" s="35"/>
      <c r="M14" s="35"/>
      <c r="N14" s="35"/>
    </row>
    <row r="15" spans="1:18" ht="15.75" customHeight="1">
      <c r="A15" s="35" t="s">
        <v>21</v>
      </c>
      <c r="B15" s="35">
        <f>('ISPs (RV)'!B13)/('ISPs (RV)'!B41)*100</f>
        <v>7.0292887029288709</v>
      </c>
      <c r="C15" s="35">
        <f>('ISPs (RV)'!C13)/('ISPs (RV)'!C41)*100</f>
        <v>9.4448032063999996</v>
      </c>
      <c r="D15" s="35">
        <f>('ISPs (RV)'!D13)/('ISPs (RV)'!D41)*100</f>
        <v>8.9998215043386267</v>
      </c>
      <c r="E15" s="35">
        <f>('ISPs (RV)'!E13)/('ISPs (RV)'!E41)*100</f>
        <v>8.1551598942358545</v>
      </c>
      <c r="F15" s="35">
        <f>('ISPs (RV)'!F13)/('ISPs (RV)'!F41)*100</f>
        <v>8.4150161041465754</v>
      </c>
      <c r="G15" s="35">
        <f>('ISPs (RV)'!G13)/('ISPs (RV)'!G41)*100</f>
        <v>8.9440692140921421</v>
      </c>
      <c r="H15" s="35">
        <f>('ISPs (RV)'!H13)/('ISPs (RV)'!H41)*100</f>
        <v>9.4736002407954878</v>
      </c>
      <c r="I15" s="35">
        <f>('ISPs (RV)'!I13)/('ISPs (RV)'!I41)*100</f>
        <v>9.8184164609053486</v>
      </c>
      <c r="J15" s="35">
        <f>('ISPs (RV)'!J13)/('ISPs (RV)'!J41)*100</f>
        <v>10.478821428571429</v>
      </c>
      <c r="K15" s="35">
        <f>('ISPs (RV)'!K13)/('ISPs (RV)'!K41)*100</f>
        <v>10.518542545140015</v>
      </c>
      <c r="L15" s="35">
        <f>('ISPs (RV)'!L13)/('ISPs (RV)'!L41)*100</f>
        <v>10.578431372549019</v>
      </c>
      <c r="M15" s="35"/>
      <c r="N15" s="35"/>
    </row>
    <row r="16" spans="1:18" ht="15.75" customHeight="1">
      <c r="A16" s="35" t="s">
        <v>23</v>
      </c>
      <c r="B16" s="35">
        <f>('ISPs (RV)'!B16)/('ISPs (RV)'!B41)*100</f>
        <v>2.7196652719665275</v>
      </c>
      <c r="C16" s="12" t="s">
        <v>10</v>
      </c>
      <c r="D16" s="12"/>
      <c r="E16" s="12"/>
      <c r="F16" s="12"/>
      <c r="G16" s="12"/>
      <c r="H16" s="35"/>
      <c r="I16" s="35"/>
      <c r="J16" s="35"/>
      <c r="K16" s="35"/>
      <c r="L16" s="35"/>
      <c r="M16" s="35"/>
      <c r="N16" s="35"/>
    </row>
    <row r="17" spans="1:14" ht="15.75" customHeight="1">
      <c r="A17" s="35" t="s">
        <v>36</v>
      </c>
      <c r="B17" s="35">
        <f>('ISPs (RV)'!B17)/('ISPs (RV)'!B41)*100</f>
        <v>0.10375983263598326</v>
      </c>
      <c r="C17" s="35">
        <f>('ISPs (RV)'!C17)/('ISPs (RV)'!C41)*100</f>
        <v>1.6717834086374079</v>
      </c>
      <c r="D17" s="35">
        <f>('ISPs (RV)'!D17)/('ISPs (RV)'!D41)*100</f>
        <v>2.4167500037175884</v>
      </c>
      <c r="E17" s="35">
        <f>('ISPs (RV)'!E17)/('ISPs (RV)'!E41)*100</f>
        <v>3.4823899909506082</v>
      </c>
      <c r="F17" s="35">
        <f>('ISPs (RV)'!F17)/('ISPs (RV)'!F41)*100</f>
        <v>4.1829886687984041</v>
      </c>
      <c r="G17" s="35">
        <f>('ISPs (RV)'!G17)/('ISPs (RV)'!G41)*100</f>
        <v>4.2744044200000006</v>
      </c>
      <c r="H17" s="35">
        <f>('ISPs (RV)'!H17)/('ISPs (RV)'!H41)*100</f>
        <v>4.5266099488524576</v>
      </c>
      <c r="I17" s="35">
        <f>('ISPs (RV)'!I17)/('ISPs (RV)'!I41)*100</f>
        <v>4.6048650370370376</v>
      </c>
      <c r="J17" s="35">
        <f>('ISPs (RV)'!J17)/('ISPs (RV)'!J41)*100</f>
        <v>4.7071428571428573</v>
      </c>
      <c r="K17" s="35">
        <f>('ISPs (RV)'!K17)/('ISPs (RV)'!K41)*100</f>
        <v>4.7324035030814144</v>
      </c>
      <c r="L17" s="35">
        <f>('ISPs (RV)'!L17)/('ISPs (RV)'!L41)*100</f>
        <v>4.68921568627451</v>
      </c>
      <c r="M17" s="35"/>
      <c r="N17" s="35"/>
    </row>
    <row r="18" spans="1:14" ht="16.5" customHeight="1">
      <c r="A18" s="35" t="s">
        <v>33</v>
      </c>
      <c r="B18" s="12"/>
      <c r="C18" s="35">
        <f>('ISPs (RV)'!C18)/('ISPs (RV)'!C41)*100</f>
        <v>7.7777777777777779E-2</v>
      </c>
      <c r="D18" s="35">
        <f>('ISPs (RV)'!D18)/('ISPs (RV)'!D41)*100</f>
        <v>0.49285714285714277</v>
      </c>
      <c r="E18" s="35">
        <f>('ISPs (RV)'!E18)/('ISPs (RV)'!E41)*100</f>
        <v>2.3585806451612905</v>
      </c>
      <c r="F18" s="35">
        <f>('ISPs (RV)'!F18)/('ISPs (RV)'!F41)*100</f>
        <v>2.5566449999999996</v>
      </c>
      <c r="G18" s="35">
        <f>('ISPs (RV)'!G18)/('ISPs (RV)'!G41)*100</f>
        <v>2.3677321388888886</v>
      </c>
      <c r="H18" s="35">
        <f>('ISPs (RV)'!H18)/('ISPs (RV)'!H41)*100</f>
        <v>2.5127868852459012</v>
      </c>
      <c r="I18" s="35">
        <f>('ISPs (RV)'!I18)/('ISPs (RV)'!I41)*100</f>
        <v>2.4975308641975311</v>
      </c>
      <c r="J18" s="35">
        <f>('ISPs (RV)'!J18)/('ISPs (RV)'!J41)*100</f>
        <v>2.4714285714285711</v>
      </c>
      <c r="K18" s="35">
        <f>('ISPs (RV)'!K18)/('ISPs (RV)'!K41)*100</f>
        <v>2.2802465131365555</v>
      </c>
      <c r="L18" s="35">
        <f>('ISPs (RV)'!L18)/('ISPs (RV)'!L41)*100</f>
        <v>2.1441176470588235</v>
      </c>
      <c r="M18" s="35"/>
      <c r="N18" s="35"/>
    </row>
    <row r="19" spans="1:14" ht="15.75" customHeight="1">
      <c r="A19" s="35" t="s">
        <v>19</v>
      </c>
      <c r="B19" s="35">
        <f>('ISPs (RV)'!B19)/('ISPs (RV)'!B41)*100</f>
        <v>0.7531380753138075</v>
      </c>
      <c r="C19" s="35">
        <f>('ISPs (RV)'!C19)/('ISPs (RV)'!C41)*100</f>
        <v>1.3773799788519547</v>
      </c>
      <c r="D19" s="35">
        <f>('ISPs (RV)'!D19)/('ISPs (RV)'!D41)*100</f>
        <v>1.2170744723872189</v>
      </c>
      <c r="E19" s="35">
        <f>('ISPs (RV)'!E19)/('ISPs (RV)'!E41)*100</f>
        <v>1.4486241372181135</v>
      </c>
      <c r="F19" s="35">
        <f>('ISPs (RV)'!F19)/('ISPs (RV)'!F41)*100</f>
        <v>1.6980075258115777</v>
      </c>
      <c r="G19" s="35">
        <f>('ISPs (RV)'!G19)/('ISPs (RV)'!G41)*100</f>
        <v>1.7319680724307298</v>
      </c>
      <c r="H19" s="35">
        <f>('ISPs (RV)'!H19)/('ISPs (RV)'!H41)*100</f>
        <v>1.7833929841030507</v>
      </c>
      <c r="I19" s="35">
        <f>('ISPs (RV)'!I19)/('ISPs (RV)'!I41)*100</f>
        <v>1.7278997820741919</v>
      </c>
      <c r="J19" s="35">
        <f>('ISPs (RV)'!J19)/('ISPs (RV)'!J41)*100</f>
        <v>1.682771619047619</v>
      </c>
      <c r="K19" s="35">
        <f>('ISPs (RV)'!K19)/('ISPs (RV)'!K41)*100</f>
        <v>1.797924099902692</v>
      </c>
      <c r="L19" s="35">
        <f>('ISPs (RV)'!L19)/('ISPs (RV)'!L41)*100</f>
        <v>1.7598039215686274</v>
      </c>
      <c r="M19" s="35"/>
      <c r="N19" s="35"/>
    </row>
    <row r="20" spans="1:14" ht="15.75" customHeight="1">
      <c r="A20" s="35" t="s">
        <v>22</v>
      </c>
      <c r="B20" s="35">
        <f>('ISPs (RV)'!B21)/('ISPs (RV)'!B41)*100</f>
        <v>0.58577405857740583</v>
      </c>
      <c r="C20" s="35">
        <f>('ISPs (RV)'!C21)/('ISPs (RV)'!C41)*100</f>
        <v>1.1555555555555557</v>
      </c>
      <c r="D20" s="35">
        <f>('ISPs (RV)'!D21)/('ISPs (RV)'!D41)*100</f>
        <v>1.1190476190476191</v>
      </c>
      <c r="E20" s="35">
        <f>('ISPs (RV)'!E21)/('ISPs (RV)'!E41)*100</f>
        <v>1.3693548387096774</v>
      </c>
      <c r="F20" s="35">
        <f>('ISPs (RV)'!F21)/('ISPs (RV)'!F41)*100</f>
        <v>1.411764705882353</v>
      </c>
      <c r="G20" s="35">
        <f>('ISPs (RV)'!G21)/('ISPs (RV)'!G41)*100</f>
        <v>1.4236111111111112</v>
      </c>
      <c r="H20" s="35">
        <f>('ISPs (RV)'!H21)/('ISPs (RV)'!H41)*100</f>
        <v>1.4439344262295082</v>
      </c>
      <c r="I20" s="35">
        <f>('ISPs (RV)'!I21)/('ISPs (RV)'!I41)*100</f>
        <v>1.4530864197530864</v>
      </c>
      <c r="J20" s="35">
        <f>('ISPs (RV)'!J21)/('ISPs (RV)'!J41)*100</f>
        <v>1.5297619047619049</v>
      </c>
      <c r="K20" s="35">
        <f>('ISPs (RV)'!K21)/('ISPs (RV)'!K41)*100</f>
        <v>1.5147583522542978</v>
      </c>
      <c r="L20" s="35">
        <f>('ISPs (RV)'!L21)/('ISPs (RV)'!L41)*100</f>
        <v>1.4323529411764706</v>
      </c>
      <c r="M20" s="35"/>
      <c r="N20" s="35"/>
    </row>
    <row r="21" spans="1:14" ht="15.75" customHeight="1">
      <c r="A21" s="35" t="s">
        <v>86</v>
      </c>
      <c r="B21" s="35"/>
      <c r="C21" s="35">
        <f>('ISPs (RV)'!C20)/('ISPs (RV)'!C41)*100</f>
        <v>0.66666666666666674</v>
      </c>
      <c r="D21" s="35">
        <f>('ISPs (RV)'!D20)/('ISPs (RV)'!D41)*100</f>
        <v>0.4285714285714286</v>
      </c>
      <c r="E21" s="35">
        <f>('ISPs (RV)'!E20)/('ISPs (RV)'!E41)*100</f>
        <v>0.72580645161290325</v>
      </c>
      <c r="F21" s="35">
        <f>('ISPs (RV)'!F20)/('ISPs (RV)'!F41)*100</f>
        <v>0.99264705882352933</v>
      </c>
      <c r="G21" s="35">
        <f>('ISPs (RV)'!G20)/('ISPs (RV)'!G41)*100</f>
        <v>1.1458333333333333</v>
      </c>
      <c r="H21" s="35">
        <f>('ISPs (RV)'!H20)/('ISPs (RV)'!H41)*100</f>
        <v>1.2786885245901638</v>
      </c>
      <c r="I21" s="35">
        <f>('ISPs (RV)'!I20)/('ISPs (RV)'!I41)*100</f>
        <v>1.3888888888888888</v>
      </c>
      <c r="J21" s="35">
        <f>('ISPs (RV)'!J20)/('ISPs (RV)'!J41)*100</f>
        <v>1.607142857142857</v>
      </c>
      <c r="K21" s="35">
        <f>('ISPs (RV)'!K20)/('ISPs (RV)'!K41)*100</f>
        <v>1.6217969510217323</v>
      </c>
      <c r="L21" s="35">
        <f>('ISPs (RV)'!L20)/('ISPs (RV)'!L41)*100</f>
        <v>1.7578431372549022</v>
      </c>
      <c r="M21" s="35"/>
      <c r="N21" s="35"/>
    </row>
    <row r="22" spans="1:14" ht="15.75" customHeight="1">
      <c r="A22" s="35" t="s">
        <v>87</v>
      </c>
      <c r="B22" s="12"/>
      <c r="C22" s="12"/>
      <c r="D22" s="12"/>
      <c r="E22" s="12"/>
      <c r="F22" s="12"/>
      <c r="G22" s="35">
        <f>('ISPs (RV)'!G22)/('ISPs (RV)'!G41)*100</f>
        <v>0.8</v>
      </c>
      <c r="H22" s="35">
        <f>('ISPs (RV)'!H22)/('ISPs (RV)'!H41)*100</f>
        <v>0.94426229508196724</v>
      </c>
      <c r="I22" s="35">
        <f>('ISPs (RV)'!I22)/('ISPs (RV)'!I41)*100</f>
        <v>1.2296296296296294</v>
      </c>
      <c r="J22" s="35">
        <f>('ISPs (RV)'!J22)/('ISPs (RV)'!J41)*100</f>
        <v>1.3857142857142857</v>
      </c>
      <c r="K22" s="35">
        <f>('ISPs (RV)'!K22)/('ISPs (RV)'!K41)*100</f>
        <v>1.3363606876419072</v>
      </c>
      <c r="L22" s="35">
        <f>('ISPs (RV)'!L22)/('ISPs (RV)'!L41)*100</f>
        <v>1.411764705882353</v>
      </c>
      <c r="M22" s="35"/>
      <c r="N22" s="35"/>
    </row>
    <row r="23" spans="1:14" ht="15.75" customHeight="1">
      <c r="A23" s="35" t="s">
        <v>39</v>
      </c>
      <c r="B23" s="12"/>
      <c r="C23" s="35">
        <f>('ISPs (RV)'!C23)/('ISPs (RV)'!C41)*100</f>
        <v>1.6555555555555557</v>
      </c>
      <c r="D23" s="35">
        <f>('ISPs (RV)'!D23)/('ISPs (RV)'!D41)*100</f>
        <v>1.2619047619047619</v>
      </c>
      <c r="E23" s="35">
        <f>('ISPs (RV)'!E23)/('ISPs (RV)'!E41)*100</f>
        <v>0.74354838709677418</v>
      </c>
      <c r="F23" s="35">
        <f>('ISPs (RV)'!F23)/('ISPs (RV)'!F41)*100</f>
        <v>0.58529411764705874</v>
      </c>
      <c r="G23" s="35">
        <f>('ISPs (RV)'!G23)/('ISPs (RV)'!G41)*100</f>
        <v>0.51388888888888895</v>
      </c>
      <c r="H23" s="35">
        <f>('ISPs (RV)'!H23)/('ISPs (RV)'!H41)*100</f>
        <v>0.54819672131147545</v>
      </c>
      <c r="I23" s="35">
        <f>('ISPs (RV)'!I23)/('ISPs (RV)'!I41)*100</f>
        <v>0.70000000000000007</v>
      </c>
      <c r="J23" s="35">
        <f>('ISPs (RV)'!J23)/('ISPs (RV)'!J41)*100</f>
        <v>0.61428571428571421</v>
      </c>
      <c r="K23" s="35">
        <f>('ISPs (RV)'!K23)/('ISPs (RV)'!K41)*100</f>
        <v>0.50816304465347606</v>
      </c>
      <c r="L23" s="35">
        <f>('ISPs (RV)'!L23)/('ISPs (RV)'!L41)*100</f>
        <v>0.46078431372549022</v>
      </c>
      <c r="M23" s="35"/>
      <c r="N23" s="35"/>
    </row>
    <row r="24" spans="1:14" ht="15.75" customHeight="1">
      <c r="A24" s="35" t="s">
        <v>88</v>
      </c>
      <c r="B24" s="12"/>
      <c r="C24" s="12"/>
      <c r="D24" s="35">
        <f>('ISPs (RV)'!D24)/('ISPs (RV)'!D41)*100</f>
        <v>0.14285714285714285</v>
      </c>
      <c r="E24" s="35">
        <f>('ISPs (RV)'!E24)/('ISPs (RV)'!E41)*100</f>
        <v>0.14516129032258066</v>
      </c>
      <c r="F24" s="35">
        <f>('ISPs (RV)'!F24)/('ISPs (RV)'!F41)*100</f>
        <v>0.17967058823529411</v>
      </c>
      <c r="G24" s="35">
        <f>('ISPs (RV)'!G24)/('ISPs (RV)'!G41)*100</f>
        <v>0.17983333333333335</v>
      </c>
      <c r="H24" s="35">
        <f>('ISPs (RV)'!H24)/('ISPs (RV)'!H41)*100</f>
        <v>0.18098360655737705</v>
      </c>
      <c r="I24" s="35">
        <f>('ISPs (RV)'!I24)/('ISPs (RV)'!I41)*100</f>
        <v>0.18116543209876546</v>
      </c>
      <c r="J24" s="35">
        <f>('ISPs (RV)'!J24)/('ISPs (RV)'!J41)*100</f>
        <v>0.19355933333333336</v>
      </c>
      <c r="K24" s="35">
        <f>('ISPs (RV)'!K24)/('ISPs (RV)'!K41)*100</f>
        <v>0.18931776408260353</v>
      </c>
      <c r="L24" s="35">
        <f>('ISPs (RV)'!L24)/('ISPs (RV)'!L41)*100</f>
        <v>0.20294117647058824</v>
      </c>
      <c r="M24" s="35"/>
      <c r="N24" s="35"/>
    </row>
    <row r="25" spans="1:14" ht="15.75" customHeight="1">
      <c r="A25" s="35" t="s">
        <v>89</v>
      </c>
      <c r="B25" s="12"/>
      <c r="C25" s="12"/>
      <c r="D25" s="35">
        <f>('ISPs (RV)'!D25)/('ISPs (RV)'!D41)*100</f>
        <v>6.0000000000000005E-2</v>
      </c>
      <c r="E25" s="35">
        <f>('ISPs (RV)'!E25)/('ISPs (RV)'!E41)*100</f>
        <v>6.0290322580645157E-2</v>
      </c>
      <c r="F25" s="35">
        <f>('ISPs (RV)'!F25)/('ISPs (RV)'!F41)*100</f>
        <v>7.4735294117647053E-2</v>
      </c>
      <c r="G25" s="35">
        <f>('ISPs (RV)'!G25)/('ISPs (RV)'!G41)*100</f>
        <v>7.8750000000000001E-2</v>
      </c>
      <c r="H25" s="35">
        <f>('ISPs (RV)'!H25)/('ISPs (RV)'!H41)*100</f>
        <v>6.9954098360655734E-2</v>
      </c>
      <c r="I25" s="35">
        <f>('ISPs (RV)'!I25)/('ISPs (RV)'!I41)*100</f>
        <v>6.4814814814814811E-2</v>
      </c>
      <c r="J25" s="35">
        <f>('ISPs (RV)'!J25)/('ISPs (RV)'!J41)*100</f>
        <v>8.5714285714285715E-2</v>
      </c>
      <c r="K25" s="35">
        <f>('ISPs (RV)'!K25)/('ISPs (RV)'!K41)*100</f>
        <v>7.4062060763325763E-2</v>
      </c>
      <c r="L25" s="35">
        <f>('ISPs (RV)'!L25)/('ISPs (RV)'!L41)*100</f>
        <v>4.9019607843137254E-2</v>
      </c>
      <c r="M25" s="1"/>
      <c r="N25" s="1"/>
    </row>
    <row r="26" spans="1:14" ht="15.75" customHeight="1">
      <c r="A26" s="35" t="s">
        <v>90</v>
      </c>
      <c r="B26" s="35">
        <f>('ISPs (RV)'!B26)/('ISPs (RV)'!B41)*100</f>
        <v>12.05020920502092</v>
      </c>
      <c r="C26" s="35">
        <f>('ISPs (RV)'!C26)/('ISPs (RV)'!C41)*100</f>
        <v>3.833333333333333</v>
      </c>
      <c r="D26" s="35">
        <f>('ISPs (RV)'!D26)/('ISPs (RV)'!D41)*100</f>
        <v>2.8571428571428572</v>
      </c>
      <c r="E26" s="12"/>
      <c r="F26" s="35"/>
      <c r="G26" s="12"/>
      <c r="H26" s="35"/>
      <c r="I26" s="35"/>
      <c r="J26" s="35"/>
      <c r="K26" s="35"/>
      <c r="L26" s="35"/>
      <c r="M26" s="1"/>
      <c r="N26" s="1"/>
    </row>
    <row r="27" spans="1:14" ht="15.75" customHeight="1">
      <c r="A27" s="35" t="s">
        <v>91</v>
      </c>
      <c r="B27" s="35">
        <f>('ISPs (RV)'!B27)/('ISPs (RV)'!B41)*100</f>
        <v>0.20920502092050208</v>
      </c>
      <c r="C27" s="35">
        <f>('ISPs (RV)'!C27)/('ISPs (RV)'!C41)*100</f>
        <v>0.1388888888888889</v>
      </c>
      <c r="D27" s="35">
        <f>('ISPs (RV)'!D27)/('ISPs (RV)'!D41)*100</f>
        <v>0.16666666666666669</v>
      </c>
      <c r="E27" s="35">
        <f>('ISPs (RV)'!E27)/('ISPs (RV)'!E41)*100</f>
        <v>6.9354838709677416E-2</v>
      </c>
      <c r="F27" s="12"/>
      <c r="G27" s="12"/>
      <c r="H27" s="35"/>
      <c r="I27" s="35"/>
      <c r="J27" s="35"/>
      <c r="K27" s="35"/>
      <c r="L27" s="35"/>
      <c r="M27" s="1"/>
      <c r="N27" s="1"/>
    </row>
    <row r="28" spans="1:14" ht="15.75" customHeight="1">
      <c r="A28" s="35" t="s">
        <v>92</v>
      </c>
      <c r="B28" s="12"/>
      <c r="C28" s="35">
        <f>('ISPs (RV)'!C28)/('ISPs (RV)'!C41)*100</f>
        <v>3.3333333333333335</v>
      </c>
      <c r="D28" s="35">
        <f>('ISPs (RV)'!D28)/('ISPs (RV)'!D41)*100</f>
        <v>0.34285714285714286</v>
      </c>
      <c r="E28" s="12"/>
      <c r="F28" s="12"/>
      <c r="G28" s="12"/>
      <c r="H28" s="35"/>
      <c r="I28" s="35"/>
      <c r="J28" s="35"/>
      <c r="K28" s="35"/>
      <c r="L28" s="35"/>
      <c r="M28" s="1"/>
      <c r="N28" s="1"/>
    </row>
    <row r="29" spans="1:14" ht="15.75" customHeight="1">
      <c r="A29" s="35" t="s">
        <v>93</v>
      </c>
      <c r="B29" s="12"/>
      <c r="C29" s="35">
        <f>('ISPs (RV)'!C29)/('ISPs (RV)'!C41)*100</f>
        <v>2.2111111111111108</v>
      </c>
      <c r="D29" s="35">
        <f>('ISPs (RV)'!D29)/('ISPs (RV)'!D41)*100</f>
        <v>0.580952380952381</v>
      </c>
      <c r="E29" s="35">
        <f>('ISPs (RV)'!E29)/('ISPs (RV)'!E41)*100</f>
        <v>0.12580645161290321</v>
      </c>
      <c r="F29" s="12"/>
      <c r="G29" s="12"/>
      <c r="H29" s="35"/>
      <c r="I29" s="35"/>
      <c r="J29" s="35"/>
      <c r="K29" s="35"/>
      <c r="L29" s="35"/>
      <c r="M29" s="1"/>
      <c r="N29" s="1"/>
    </row>
    <row r="30" spans="1:14" ht="15.75" customHeight="1">
      <c r="A30" s="35" t="s">
        <v>94</v>
      </c>
      <c r="B30" s="35">
        <f>('ISPs (RV)'!B30)/('ISPs (RV)'!B41)*100</f>
        <v>6.1506276150627617</v>
      </c>
      <c r="C30" s="12" t="s">
        <v>95</v>
      </c>
      <c r="D30" s="12"/>
      <c r="E30" s="12"/>
      <c r="F30" s="12"/>
      <c r="G30" s="12"/>
      <c r="H30" s="35"/>
      <c r="I30" s="35"/>
      <c r="J30" s="35"/>
      <c r="K30" s="35"/>
      <c r="L30" s="35"/>
      <c r="M30" s="1"/>
      <c r="N30" s="1"/>
    </row>
    <row r="31" spans="1:14" ht="15.75" customHeight="1">
      <c r="A31" s="35" t="s">
        <v>96</v>
      </c>
      <c r="B31" s="12"/>
      <c r="C31" s="12"/>
      <c r="D31" s="12"/>
      <c r="E31" s="35">
        <f>('ISPs (RV)'!E31)/('ISPs (RV)'!E41)*100</f>
        <v>1.2903225806451613E-2</v>
      </c>
      <c r="F31" s="12"/>
      <c r="G31" s="12"/>
      <c r="H31" s="35"/>
      <c r="I31" s="35"/>
      <c r="J31" s="35"/>
      <c r="K31" s="35"/>
      <c r="L31" s="35"/>
      <c r="M31" s="1"/>
      <c r="N31" s="1"/>
    </row>
    <row r="32" spans="1:14" ht="15.75" customHeight="1">
      <c r="A32" s="35" t="s">
        <v>97</v>
      </c>
      <c r="B32" s="12"/>
      <c r="C32" s="35">
        <f>('ISPs (RV)'!C32)/('ISPs (RV)'!C41)*100</f>
        <v>2.5833333333333335</v>
      </c>
      <c r="D32" s="35">
        <f>('ISPs (RV)'!D32)/('ISPs (RV)'!D41)*100</f>
        <v>3.092857142857143</v>
      </c>
      <c r="E32" s="12"/>
      <c r="F32" s="12"/>
      <c r="G32" s="12"/>
      <c r="H32" s="35"/>
      <c r="I32" s="35"/>
      <c r="J32" s="35"/>
      <c r="K32" s="35"/>
      <c r="L32" s="35"/>
      <c r="M32" s="1"/>
      <c r="N32" s="1"/>
    </row>
    <row r="33" spans="1:14" ht="15.75" customHeight="1">
      <c r="A33" s="35" t="s">
        <v>98</v>
      </c>
      <c r="B33" s="12"/>
      <c r="C33" s="35">
        <f>('ISPs (RV)'!C33)/('ISPs (RV)'!C41)*100</f>
        <v>3.3722222222222222</v>
      </c>
      <c r="D33" s="12" t="s">
        <v>99</v>
      </c>
      <c r="E33" s="12"/>
      <c r="F33" s="12"/>
      <c r="G33" s="12"/>
      <c r="H33" s="35"/>
      <c r="I33" s="35"/>
      <c r="J33" s="35"/>
      <c r="K33" s="35"/>
      <c r="L33" s="35"/>
      <c r="M33" s="1"/>
      <c r="N33" s="1"/>
    </row>
    <row r="34" spans="1:14" ht="15.75" customHeight="1">
      <c r="A34" s="35" t="s">
        <v>100</v>
      </c>
      <c r="B34" s="35">
        <f>('ISPs (RV)'!B34)/('ISPs (RV)'!B41)*100</f>
        <v>7.2384937238493725</v>
      </c>
      <c r="C34" s="12" t="s">
        <v>101</v>
      </c>
      <c r="D34" s="12"/>
      <c r="E34" s="12"/>
      <c r="F34" s="12"/>
      <c r="G34" s="12"/>
      <c r="H34" s="35"/>
      <c r="I34" s="35"/>
      <c r="J34" s="35"/>
      <c r="K34" s="35"/>
      <c r="L34" s="35"/>
      <c r="M34" s="1"/>
      <c r="N34" s="1"/>
    </row>
    <row r="35" spans="1:14" ht="15.75" customHeight="1">
      <c r="A35" s="35" t="s">
        <v>124</v>
      </c>
      <c r="B35" s="35">
        <f>('ISPs (RV)'!B35)/('ISPs (RV)'!B41)*100</f>
        <v>0.33472803347280339</v>
      </c>
      <c r="C35" s="35">
        <f>('ISPs (RV)'!C35)/('ISPs (RV)'!C41)*100</f>
        <v>0.35555555555555557</v>
      </c>
      <c r="D35" s="12"/>
      <c r="E35" s="12"/>
      <c r="F35" s="12"/>
      <c r="G35" s="12"/>
      <c r="H35" s="35"/>
      <c r="I35" s="35"/>
      <c r="J35" s="35"/>
      <c r="K35" s="35"/>
      <c r="L35" s="35"/>
      <c r="M35" s="1"/>
      <c r="N35" s="1"/>
    </row>
    <row r="36" spans="1:14" ht="15.75" customHeight="1">
      <c r="A36" s="35" t="s">
        <v>103</v>
      </c>
      <c r="B36" s="12"/>
      <c r="C36" s="35">
        <f>('ISPs (RV)'!C36)/('ISPs (RV)'!C41)*100</f>
        <v>2.7777777777777776E-2</v>
      </c>
      <c r="D36" s="12" t="s">
        <v>104</v>
      </c>
      <c r="E36" s="12"/>
      <c r="F36" s="12"/>
      <c r="G36" s="12"/>
      <c r="H36" s="35"/>
      <c r="I36" s="35"/>
      <c r="J36" s="35"/>
      <c r="K36" s="35"/>
      <c r="L36" s="35"/>
      <c r="M36" s="1"/>
      <c r="N36" s="1"/>
    </row>
    <row r="37" spans="1:14" ht="15.75" customHeight="1">
      <c r="A37" s="35" t="s">
        <v>105</v>
      </c>
      <c r="B37" s="35">
        <f>('ISPs (RV)'!B37)/('ISPs (RV)'!B41)*100</f>
        <v>6.2761506276150625</v>
      </c>
      <c r="C37" s="12" t="s">
        <v>106</v>
      </c>
      <c r="D37" s="12"/>
      <c r="E37" s="12"/>
      <c r="F37" s="12"/>
      <c r="G37" s="12"/>
      <c r="H37" s="35"/>
      <c r="I37" s="35"/>
      <c r="J37" s="35"/>
      <c r="K37" s="35"/>
      <c r="L37" s="35"/>
      <c r="M37" s="1"/>
      <c r="N37" s="1"/>
    </row>
    <row r="38" spans="1:14" ht="15.75" customHeight="1">
      <c r="A38" s="35"/>
      <c r="B38" s="12"/>
      <c r="C38" s="12"/>
      <c r="D38" s="12"/>
      <c r="E38" s="12"/>
      <c r="F38" s="12"/>
      <c r="G38" s="12"/>
      <c r="H38" s="35"/>
      <c r="I38" s="35"/>
      <c r="J38" s="35"/>
      <c r="K38" s="35"/>
      <c r="L38" s="35"/>
      <c r="M38" s="1"/>
      <c r="N38" s="1"/>
    </row>
    <row r="39" spans="1:14" ht="15.75" customHeight="1">
      <c r="A39" s="35"/>
      <c r="B39" s="12"/>
      <c r="C39" s="12"/>
      <c r="D39" s="12"/>
      <c r="E39" s="12"/>
      <c r="F39" s="12"/>
      <c r="G39" s="12"/>
      <c r="H39" s="35"/>
      <c r="I39" s="35"/>
      <c r="J39" s="35"/>
      <c r="K39" s="35"/>
      <c r="L39" s="35"/>
      <c r="M39" s="1"/>
      <c r="N39" s="1"/>
    </row>
    <row r="40" spans="1:14" ht="15.75" customHeight="1">
      <c r="A40" s="35"/>
      <c r="B40" s="12"/>
      <c r="C40" s="12"/>
      <c r="D40" s="12"/>
      <c r="E40" s="12"/>
      <c r="F40" s="12"/>
      <c r="G40" s="12"/>
      <c r="H40" s="35"/>
      <c r="I40" s="35"/>
      <c r="J40" s="35"/>
      <c r="K40" s="35"/>
      <c r="L40" s="35"/>
      <c r="M40" s="1"/>
      <c r="N40" s="1"/>
    </row>
    <row r="41" spans="1:14" ht="15.75" customHeight="1">
      <c r="A41" s="2" t="s">
        <v>35</v>
      </c>
      <c r="B41" s="2">
        <f>'ISPs (RV)'!B41</f>
        <v>239</v>
      </c>
      <c r="C41" s="2">
        <f>'ISPs (RV)'!C41</f>
        <v>1800</v>
      </c>
      <c r="D41" s="2">
        <f>'ISPs (RV)'!D41</f>
        <v>4200</v>
      </c>
      <c r="E41" s="2">
        <f>'ISPs (RV)'!E41</f>
        <v>6200</v>
      </c>
      <c r="F41" s="2">
        <f>'ISPs (RV)'!F41</f>
        <v>6800</v>
      </c>
      <c r="G41" s="2">
        <f>'ISPs (RV)'!G41</f>
        <v>7200</v>
      </c>
      <c r="H41" s="2">
        <f>'ISPs (RV)'!H41</f>
        <v>7625</v>
      </c>
      <c r="I41" s="2">
        <f>'ISPs (RV)'!I41</f>
        <v>8100</v>
      </c>
      <c r="J41" s="2">
        <f>'ISPs (RV)'!J41</f>
        <v>8400</v>
      </c>
      <c r="K41" s="2">
        <f>'ISPs (RV)'!K41</f>
        <v>9249</v>
      </c>
      <c r="L41" s="65">
        <f>'ISPs (RV)'!L41</f>
        <v>10200</v>
      </c>
      <c r="M41" s="2"/>
      <c r="N41" s="2"/>
    </row>
    <row r="42" spans="1:14" ht="15.75" customHeight="1">
      <c r="A42" s="2" t="s">
        <v>37</v>
      </c>
      <c r="B42" s="36">
        <f>SUM(B3+B15+B26+B34)</f>
        <v>57.94979079497908</v>
      </c>
      <c r="C42" s="36">
        <f t="shared" ref="C42:E42" si="0">SUM(C3+C10+C11+C15)</f>
        <v>38.711469873066662</v>
      </c>
      <c r="D42" s="36">
        <f t="shared" si="0"/>
        <v>50.71394032325157</v>
      </c>
      <c r="E42" s="36">
        <f t="shared" si="0"/>
        <v>51.170725978313371</v>
      </c>
      <c r="F42" s="36">
        <f t="shared" ref="F42:I42" si="1">SUM(F3+F10+F11+F13)</f>
        <v>57.740383031395794</v>
      </c>
      <c r="G42" s="36">
        <f t="shared" si="1"/>
        <v>58.488443355127721</v>
      </c>
      <c r="H42" s="36">
        <f t="shared" si="1"/>
        <v>58.817756078786914</v>
      </c>
      <c r="I42" s="36">
        <f t="shared" si="1"/>
        <v>60.531131114810492</v>
      </c>
      <c r="J42" s="36">
        <f t="shared" ref="J42:L42" si="2">SUM(J3+J10+J11+J15)</f>
        <v>62.324059523809531</v>
      </c>
      <c r="K42" s="36">
        <f t="shared" si="2"/>
        <v>60.973899881068228</v>
      </c>
      <c r="L42" s="36">
        <f t="shared" si="2"/>
        <v>60.120588235294122</v>
      </c>
      <c r="M42" s="1"/>
      <c r="N42" s="1"/>
    </row>
    <row r="43" spans="1:14" ht="15.75" customHeight="1">
      <c r="A43" s="2" t="s">
        <v>44</v>
      </c>
      <c r="B43" s="36">
        <f t="shared" ref="B43:L43" si="3">SUMSQ(B3,B6:B37)</f>
        <v>1339.8349988719031</v>
      </c>
      <c r="C43" s="36">
        <f t="shared" si="3"/>
        <v>536.43594174459326</v>
      </c>
      <c r="D43" s="36">
        <f t="shared" si="3"/>
        <v>826.86101525214815</v>
      </c>
      <c r="E43" s="36">
        <f t="shared" si="3"/>
        <v>809.14898543085371</v>
      </c>
      <c r="F43" s="36">
        <f t="shared" si="3"/>
        <v>1023.2608125481307</v>
      </c>
      <c r="G43" s="36">
        <f t="shared" si="3"/>
        <v>1054.8350174804493</v>
      </c>
      <c r="H43" s="36">
        <f t="shared" si="3"/>
        <v>1072.0547949433039</v>
      </c>
      <c r="I43" s="36">
        <f t="shared" si="3"/>
        <v>1131.2365937189406</v>
      </c>
      <c r="J43" s="36">
        <f t="shared" si="3"/>
        <v>1208.2824435930897</v>
      </c>
      <c r="K43" s="36">
        <f t="shared" si="3"/>
        <v>1151.5033552096777</v>
      </c>
      <c r="L43" s="36">
        <f t="shared" si="3"/>
        <v>1109.996855055748</v>
      </c>
      <c r="M43" s="1"/>
      <c r="N43" s="1"/>
    </row>
    <row r="44" spans="1:14" ht="15.75" customHeight="1">
      <c r="A44" s="71" t="s">
        <v>64</v>
      </c>
      <c r="B44" s="38">
        <f>SUM(B4+B15+B26+B34)</f>
        <v>53.138075313807533</v>
      </c>
      <c r="C44" s="38">
        <f t="shared" ref="C44:E44" si="4">SUM(C4+C15+C10+C11)</f>
        <v>35.189247650844443</v>
      </c>
      <c r="D44" s="38">
        <f t="shared" si="4"/>
        <v>47.878226037537289</v>
      </c>
      <c r="E44" s="38">
        <f t="shared" si="4"/>
        <v>45.25620984928112</v>
      </c>
      <c r="F44" s="38">
        <f t="shared" ref="F44:J44" si="5">SUM(F4+F13+F10+F11)</f>
        <v>51.215383031395803</v>
      </c>
      <c r="G44" s="38">
        <f t="shared" si="5"/>
        <v>51.830110021794397</v>
      </c>
      <c r="H44" s="38">
        <f t="shared" si="5"/>
        <v>52.104769911511767</v>
      </c>
      <c r="I44" s="38">
        <f t="shared" si="5"/>
        <v>53.705017059962337</v>
      </c>
      <c r="J44" s="38">
        <f t="shared" si="5"/>
        <v>55.010714285714286</v>
      </c>
      <c r="K44" s="36" t="s">
        <v>65</v>
      </c>
      <c r="L44" s="36" t="s">
        <v>65</v>
      </c>
      <c r="M44" s="38"/>
      <c r="N44" s="38"/>
    </row>
    <row r="45" spans="1:14" ht="15.75" customHeight="1">
      <c r="A45" s="71" t="s">
        <v>66</v>
      </c>
      <c r="B45" s="38">
        <f t="shared" ref="B45:J45" si="6">SUMSQ(B4:B37)</f>
        <v>1058.5811692820846</v>
      </c>
      <c r="C45" s="38">
        <f t="shared" si="6"/>
        <v>437.42236149767962</v>
      </c>
      <c r="D45" s="38">
        <f t="shared" si="6"/>
        <v>715.93057307527749</v>
      </c>
      <c r="E45" s="38">
        <f t="shared" si="6"/>
        <v>643.42642485819886</v>
      </c>
      <c r="F45" s="38">
        <f t="shared" si="6"/>
        <v>822.16237996258985</v>
      </c>
      <c r="G45" s="38">
        <f t="shared" si="6"/>
        <v>847.31303221370695</v>
      </c>
      <c r="H45" s="38">
        <f t="shared" si="6"/>
        <v>864.90089591622473</v>
      </c>
      <c r="I45" s="38">
        <f t="shared" si="6"/>
        <v>917.41910507744967</v>
      </c>
      <c r="J45" s="38">
        <f t="shared" si="6"/>
        <v>975.21101502166118</v>
      </c>
      <c r="K45" s="36" t="s">
        <v>65</v>
      </c>
      <c r="L45" s="36" t="s">
        <v>65</v>
      </c>
      <c r="M45" s="38"/>
      <c r="N45" s="38"/>
    </row>
    <row r="46" spans="1:14" ht="15.75" customHeight="1">
      <c r="A46" s="1"/>
      <c r="B46" s="1"/>
      <c r="C46" s="1"/>
      <c r="D46" s="1"/>
      <c r="E46" s="1"/>
      <c r="F46" s="1"/>
      <c r="G46" s="1"/>
      <c r="H46" s="1"/>
      <c r="I46" s="1"/>
      <c r="J46" s="1"/>
      <c r="K46" s="1"/>
      <c r="L46" s="1"/>
      <c r="M46" s="1"/>
      <c r="N46" s="1"/>
    </row>
    <row r="47" spans="1:14" ht="15.75" customHeight="1">
      <c r="A47" s="1"/>
      <c r="B47" s="65"/>
      <c r="C47" s="1"/>
      <c r="D47" s="1"/>
      <c r="E47" s="1"/>
      <c r="F47" s="1"/>
      <c r="G47" s="1"/>
      <c r="H47" s="1"/>
      <c r="I47" s="1"/>
      <c r="J47" s="1"/>
      <c r="K47" s="1"/>
      <c r="L47" s="1"/>
      <c r="M47" s="1"/>
      <c r="N47" s="1"/>
    </row>
    <row r="48" spans="1:14" ht="15.75" customHeight="1">
      <c r="A48" s="1"/>
      <c r="B48" s="1"/>
      <c r="C48" s="1"/>
      <c r="D48" s="1"/>
      <c r="E48" s="1"/>
      <c r="F48" s="1"/>
      <c r="G48" s="1"/>
      <c r="H48" s="1"/>
      <c r="I48" s="1"/>
      <c r="J48" s="1"/>
      <c r="K48" s="1"/>
      <c r="L48" s="1"/>
      <c r="M48" s="1"/>
      <c r="N48" s="1"/>
    </row>
    <row r="49" spans="1:38" ht="15.75" customHeight="1">
      <c r="A49" s="2"/>
      <c r="B49" s="1"/>
      <c r="C49" s="1"/>
      <c r="D49" s="1"/>
      <c r="E49" s="1"/>
      <c r="F49" s="1"/>
      <c r="G49" s="1"/>
      <c r="H49" s="1"/>
      <c r="I49" s="1"/>
      <c r="J49" s="1"/>
      <c r="K49" s="1"/>
      <c r="L49" s="1"/>
      <c r="M49" s="1"/>
      <c r="N49" s="1"/>
    </row>
    <row r="50" spans="1:38" ht="12.75">
      <c r="A50" s="61"/>
      <c r="B50" s="61"/>
      <c r="C50" s="61"/>
      <c r="D50" s="61"/>
      <c r="E50" s="61"/>
      <c r="F50" s="61"/>
      <c r="G50" s="61"/>
      <c r="H50" s="61"/>
      <c r="I50" s="61"/>
      <c r="J50" s="61"/>
      <c r="K50" s="61"/>
      <c r="L50" s="61"/>
      <c r="M50" s="61"/>
      <c r="N50" s="61"/>
    </row>
    <row r="51" spans="1:38" ht="12.75">
      <c r="A51" s="61"/>
      <c r="B51" s="696" t="s">
        <v>109</v>
      </c>
      <c r="C51" s="687"/>
      <c r="D51" s="687"/>
      <c r="E51" s="687"/>
      <c r="F51" s="687"/>
      <c r="G51" s="687"/>
      <c r="H51" s="687"/>
      <c r="I51" s="687"/>
      <c r="J51" s="687"/>
      <c r="K51" s="687"/>
      <c r="L51" s="687"/>
      <c r="M51" s="687"/>
      <c r="N51" s="61"/>
    </row>
    <row r="52" spans="1:38" ht="12.75">
      <c r="A52" s="103"/>
      <c r="B52" s="108"/>
      <c r="C52" s="109">
        <v>2000</v>
      </c>
      <c r="D52" s="109">
        <v>2001</v>
      </c>
      <c r="E52" s="109">
        <v>2002</v>
      </c>
      <c r="F52" s="109">
        <v>2003</v>
      </c>
      <c r="G52" s="109">
        <v>2004</v>
      </c>
      <c r="H52" s="109">
        <v>2005</v>
      </c>
      <c r="I52" s="109">
        <v>2006</v>
      </c>
      <c r="J52" s="109">
        <v>2007</v>
      </c>
      <c r="K52" s="109">
        <v>2008</v>
      </c>
      <c r="L52" s="109">
        <v>2009</v>
      </c>
      <c r="M52" s="109">
        <v>2010</v>
      </c>
      <c r="N52" s="107">
        <v>2011</v>
      </c>
      <c r="O52" s="107">
        <v>2012</v>
      </c>
      <c r="P52" s="110">
        <v>2013</v>
      </c>
      <c r="Q52" s="107">
        <v>2014</v>
      </c>
      <c r="R52" s="107">
        <v>2015</v>
      </c>
      <c r="S52" s="110">
        <v>2016</v>
      </c>
      <c r="T52" s="102"/>
      <c r="U52" s="102"/>
      <c r="V52" s="102"/>
      <c r="W52" s="102"/>
      <c r="X52" s="102"/>
      <c r="Y52" s="102"/>
      <c r="Z52" s="102"/>
      <c r="AA52" s="111"/>
      <c r="AB52" s="111"/>
      <c r="AC52" s="102"/>
      <c r="AD52" s="101"/>
      <c r="AE52" s="101"/>
      <c r="AF52" s="101"/>
      <c r="AG52" s="101"/>
      <c r="AH52" s="101"/>
      <c r="AI52" s="101"/>
      <c r="AJ52" s="101"/>
      <c r="AK52" s="101"/>
      <c r="AL52" s="101"/>
    </row>
    <row r="53" spans="1:38" ht="12.75">
      <c r="A53" s="61"/>
      <c r="B53" s="112" t="s">
        <v>110</v>
      </c>
      <c r="C53" s="113">
        <v>35.118497999384424</v>
      </c>
      <c r="D53" s="113">
        <v>37.724878582666385</v>
      </c>
      <c r="E53" s="113">
        <v>40.144107050952137</v>
      </c>
      <c r="F53" s="113">
        <v>39.131388462382098</v>
      </c>
      <c r="G53" s="113">
        <v>41.282295133935648</v>
      </c>
      <c r="H53" s="113">
        <v>42.494714587737839</v>
      </c>
      <c r="I53" s="113">
        <v>41.335004700720781</v>
      </c>
      <c r="J53" s="113">
        <v>40.612921038100495</v>
      </c>
      <c r="K53" s="114">
        <v>39.035650166709409</v>
      </c>
      <c r="L53" s="115">
        <v>37.2928821470245</v>
      </c>
      <c r="M53" s="113">
        <v>36.403702071397092</v>
      </c>
      <c r="N53" s="113">
        <v>36.116189315458051</v>
      </c>
      <c r="O53" s="113">
        <v>35.227272727272727</v>
      </c>
      <c r="P53" s="115">
        <v>36.308521387672613</v>
      </c>
      <c r="Q53" s="115">
        <v>37.254004576659042</v>
      </c>
      <c r="R53" s="113">
        <v>38.200692041522494</v>
      </c>
      <c r="S53" s="113">
        <v>38.935852809547491</v>
      </c>
      <c r="T53" s="104"/>
      <c r="U53" s="54"/>
      <c r="V53" s="54"/>
      <c r="W53" s="54"/>
      <c r="X53" s="54"/>
      <c r="Y53" s="54"/>
      <c r="Z53" s="54"/>
      <c r="AA53" s="116"/>
      <c r="AB53" s="116"/>
    </row>
    <row r="54" spans="1:38" ht="12.75">
      <c r="A54" s="61"/>
      <c r="B54" s="112" t="s">
        <v>111</v>
      </c>
      <c r="C54" s="113">
        <v>33.456448137888586</v>
      </c>
      <c r="D54" s="113">
        <v>39.045078322730689</v>
      </c>
      <c r="E54" s="113">
        <v>43.551209469891923</v>
      </c>
      <c r="F54" s="113">
        <v>46.032024566790966</v>
      </c>
      <c r="G54" s="113">
        <v>48.284197178633697</v>
      </c>
      <c r="H54" s="113">
        <v>49.083861874559545</v>
      </c>
      <c r="I54" s="113">
        <v>51.92729551864619</v>
      </c>
      <c r="J54" s="113">
        <v>53.561568194367752</v>
      </c>
      <c r="K54" s="114">
        <v>54.655039753783022</v>
      </c>
      <c r="L54" s="115">
        <v>56.476079346557761</v>
      </c>
      <c r="M54" s="113">
        <v>56.698986337593652</v>
      </c>
      <c r="N54" s="113">
        <v>57.099329677026198</v>
      </c>
      <c r="O54" s="113">
        <v>57.097615499254836</v>
      </c>
      <c r="P54" s="115">
        <v>55.456382620410913</v>
      </c>
      <c r="Q54" s="115">
        <v>53.04347826086957</v>
      </c>
      <c r="R54" s="113">
        <v>50.53287197231834</v>
      </c>
      <c r="S54" s="113">
        <v>49.14221780208851</v>
      </c>
      <c r="T54" s="104"/>
      <c r="U54" s="54"/>
      <c r="V54" s="54"/>
      <c r="W54" s="54"/>
      <c r="X54" s="54"/>
      <c r="Y54" s="54"/>
      <c r="Z54" s="54"/>
      <c r="AA54" s="116"/>
      <c r="AB54" s="116"/>
    </row>
    <row r="55" spans="1:38" ht="12.75">
      <c r="A55" s="61"/>
      <c r="B55" s="117" t="s">
        <v>112</v>
      </c>
      <c r="C55" s="113">
        <v>68.574946137273017</v>
      </c>
      <c r="D55" s="113">
        <v>76.769956905397081</v>
      </c>
      <c r="E55" s="113">
        <v>83.695316520844059</v>
      </c>
      <c r="F55" s="113">
        <v>85.163413029173057</v>
      </c>
      <c r="G55" s="113">
        <v>89.566492312569352</v>
      </c>
      <c r="H55" s="113">
        <v>91.578576462297391</v>
      </c>
      <c r="I55" s="113">
        <v>93.262300219366963</v>
      </c>
      <c r="J55" s="113">
        <v>94.174489232468247</v>
      </c>
      <c r="K55" s="114">
        <v>93.690689920492431</v>
      </c>
      <c r="L55" s="115">
        <v>93.768961493582253</v>
      </c>
      <c r="M55" s="113">
        <v>93.102688408990744</v>
      </c>
      <c r="N55" s="113">
        <v>93.215518992484263</v>
      </c>
      <c r="O55" s="113">
        <v>92.324888226527563</v>
      </c>
      <c r="P55" s="115">
        <v>91.764904008083519</v>
      </c>
      <c r="Q55" s="115">
        <v>90.297482837528605</v>
      </c>
      <c r="R55" s="113">
        <v>88.733564013840834</v>
      </c>
      <c r="S55" s="113">
        <v>88.078070611636008</v>
      </c>
      <c r="AA55" s="118"/>
      <c r="AB55" s="111"/>
    </row>
    <row r="56" spans="1:38" ht="12.75">
      <c r="A56" s="61"/>
      <c r="B56" s="112" t="s">
        <v>113</v>
      </c>
      <c r="C56" s="113">
        <v>31.425053862726994</v>
      </c>
      <c r="D56" s="113">
        <v>23.230043094602916</v>
      </c>
      <c r="E56" s="113">
        <v>16.30983015954709</v>
      </c>
      <c r="F56" s="113">
        <v>14.836586970826934</v>
      </c>
      <c r="G56" s="113">
        <v>10.076874306546205</v>
      </c>
      <c r="H56" s="113">
        <v>8.4214235377026068</v>
      </c>
      <c r="I56" s="113">
        <v>6.7376997806330303</v>
      </c>
      <c r="J56" s="113">
        <v>5.8255107675317506</v>
      </c>
      <c r="K56" s="114">
        <v>6.2836624775583481</v>
      </c>
      <c r="L56" s="115">
        <v>6.231038506417736</v>
      </c>
      <c r="M56" s="113">
        <v>6.8973115910092559</v>
      </c>
      <c r="N56" s="113">
        <v>6.7438553727401986</v>
      </c>
      <c r="O56" s="113">
        <v>6.9477234401349079</v>
      </c>
      <c r="P56" s="115">
        <v>8.2350959919164701</v>
      </c>
      <c r="Q56" s="115">
        <v>9.7025171624713948</v>
      </c>
      <c r="R56" s="113">
        <v>11.26643598615917</v>
      </c>
      <c r="S56" s="113">
        <v>11.921929388363999</v>
      </c>
      <c r="T56" s="104"/>
      <c r="U56" s="54"/>
      <c r="V56" s="54"/>
      <c r="W56" s="54"/>
      <c r="X56" s="54"/>
      <c r="Y56" s="54"/>
      <c r="Z56" s="54"/>
      <c r="AA56" s="116"/>
      <c r="AB56" s="116"/>
    </row>
    <row r="57" spans="1:38" ht="12.75">
      <c r="A57" s="61"/>
      <c r="B57" s="112" t="s">
        <v>114</v>
      </c>
      <c r="C57" s="119">
        <v>100</v>
      </c>
      <c r="D57" s="119">
        <v>100</v>
      </c>
      <c r="E57" s="119">
        <v>100</v>
      </c>
      <c r="F57" s="119">
        <v>100</v>
      </c>
      <c r="G57" s="119">
        <v>100</v>
      </c>
      <c r="H57" s="119">
        <v>100</v>
      </c>
      <c r="I57" s="119">
        <v>100</v>
      </c>
      <c r="J57" s="119">
        <v>100</v>
      </c>
      <c r="K57" s="119">
        <v>100</v>
      </c>
      <c r="L57" s="119">
        <v>100</v>
      </c>
      <c r="M57" s="119">
        <v>100</v>
      </c>
      <c r="N57" s="119">
        <v>100</v>
      </c>
      <c r="O57" s="119">
        <v>100</v>
      </c>
      <c r="P57" s="119">
        <v>100</v>
      </c>
      <c r="Q57" s="119">
        <v>100</v>
      </c>
      <c r="R57" s="119">
        <v>100</v>
      </c>
      <c r="S57" s="119">
        <v>100</v>
      </c>
      <c r="T57" s="104"/>
      <c r="U57" s="54"/>
      <c r="V57" s="54"/>
      <c r="W57" s="54"/>
      <c r="X57" s="54"/>
      <c r="Y57" s="54"/>
      <c r="Z57" s="54"/>
      <c r="AA57" s="111"/>
      <c r="AB57" s="118"/>
    </row>
    <row r="58" spans="1:38" ht="12.75">
      <c r="A58" s="61"/>
      <c r="B58" s="112" t="s">
        <v>44</v>
      </c>
      <c r="C58" s="113">
        <v>3340.1768340112894</v>
      </c>
      <c r="D58" s="113">
        <v>3487.3195074822033</v>
      </c>
      <c r="E58" s="113">
        <v>3774.267737041981</v>
      </c>
      <c r="F58" s="113">
        <v>3870.3371616544096</v>
      </c>
      <c r="G58" s="113">
        <v>4137.1349845004761</v>
      </c>
      <c r="H58" s="113">
        <v>4285.9466388155097</v>
      </c>
      <c r="I58" s="113">
        <v>4450.4232318233644</v>
      </c>
      <c r="J58" s="113">
        <v>4552.1875183895208</v>
      </c>
      <c r="K58" s="113">
        <v>4550.4397685571976</v>
      </c>
      <c r="L58" s="113">
        <v>4619.1324380590077</v>
      </c>
      <c r="M58" s="113">
        <v>4587.5774833971427</v>
      </c>
      <c r="N58" s="120">
        <v>4610.1921655241686</v>
      </c>
      <c r="O58" s="120">
        <v>4549.3693005029991</v>
      </c>
      <c r="P58" s="120">
        <v>4461.5359046965723</v>
      </c>
      <c r="Q58" s="120">
        <v>4295.610282297127</v>
      </c>
      <c r="R58" s="113">
        <v>4139.796602052179</v>
      </c>
      <c r="S58" s="120">
        <v>4073.0906048557899</v>
      </c>
      <c r="AC58" s="121"/>
    </row>
    <row r="59" spans="1:38" ht="12.75">
      <c r="A59" s="61"/>
      <c r="B59" s="697" t="s">
        <v>125</v>
      </c>
      <c r="C59" s="687"/>
      <c r="D59" s="687"/>
      <c r="E59" s="687"/>
      <c r="F59" s="687"/>
      <c r="G59" s="687"/>
      <c r="H59" s="122"/>
      <c r="I59" s="122"/>
      <c r="J59" s="122"/>
      <c r="K59" s="122"/>
      <c r="L59" s="122"/>
      <c r="M59" s="122"/>
      <c r="N59" s="61"/>
    </row>
    <row r="60" spans="1:38" ht="12.75">
      <c r="A60" s="61"/>
      <c r="B60" s="122"/>
      <c r="C60" s="122"/>
      <c r="D60" s="122"/>
      <c r="E60" s="122"/>
      <c r="F60" s="122"/>
      <c r="G60" s="122"/>
      <c r="H60" s="122"/>
      <c r="I60" s="122"/>
      <c r="J60" s="122"/>
      <c r="K60" s="122"/>
      <c r="L60" s="122"/>
      <c r="M60" s="122"/>
      <c r="N60" s="61"/>
    </row>
    <row r="61" spans="1:38" ht="12.75">
      <c r="A61" s="61"/>
      <c r="B61" s="122"/>
      <c r="C61" s="122"/>
      <c r="D61" s="122"/>
      <c r="E61" s="122"/>
      <c r="F61" s="122"/>
      <c r="G61" s="122"/>
      <c r="H61" s="122"/>
      <c r="I61" s="122"/>
      <c r="J61" s="122"/>
      <c r="K61" s="122"/>
      <c r="L61" s="122"/>
      <c r="M61" s="122"/>
      <c r="N61" s="61"/>
    </row>
    <row r="62" spans="1:38" ht="12.75">
      <c r="A62" s="61"/>
      <c r="B62" s="122"/>
      <c r="C62" s="122"/>
      <c r="D62" s="122"/>
      <c r="E62" s="122"/>
      <c r="F62" s="122"/>
      <c r="G62" s="122"/>
      <c r="H62" s="122"/>
      <c r="I62" s="122"/>
      <c r="J62" s="122"/>
      <c r="K62" s="122"/>
      <c r="L62" s="122"/>
      <c r="M62" s="122"/>
      <c r="N62" s="61"/>
    </row>
    <row r="63" spans="1:38" ht="12.75">
      <c r="A63" s="61"/>
      <c r="B63" s="122"/>
      <c r="C63" s="122"/>
      <c r="D63" s="122"/>
      <c r="E63" s="122"/>
      <c r="F63" s="122"/>
      <c r="G63" s="122"/>
      <c r="H63" s="122"/>
      <c r="I63" s="122"/>
      <c r="J63" s="122"/>
      <c r="K63" s="122"/>
      <c r="L63" s="122"/>
      <c r="M63" s="122"/>
      <c r="N63" s="61"/>
    </row>
    <row r="64" spans="1:38" ht="12.75">
      <c r="A64" s="61"/>
      <c r="B64" s="696" t="s">
        <v>119</v>
      </c>
      <c r="C64" s="687"/>
      <c r="D64" s="687"/>
      <c r="E64" s="687"/>
      <c r="F64" s="687"/>
      <c r="G64" s="687"/>
      <c r="H64" s="687"/>
      <c r="I64" s="687"/>
      <c r="J64" s="687"/>
      <c r="K64" s="687"/>
      <c r="L64" s="687"/>
      <c r="M64" s="687"/>
      <c r="N64" s="61"/>
    </row>
    <row r="65" spans="1:40" ht="12.75">
      <c r="A65" s="103"/>
      <c r="B65" s="108"/>
      <c r="C65" s="109">
        <v>2000</v>
      </c>
      <c r="D65" s="109">
        <v>2001</v>
      </c>
      <c r="E65" s="109">
        <v>2002</v>
      </c>
      <c r="F65" s="109">
        <v>2003</v>
      </c>
      <c r="G65" s="109">
        <v>2004</v>
      </c>
      <c r="H65" s="109">
        <v>2005</v>
      </c>
      <c r="I65" s="109">
        <v>2006</v>
      </c>
      <c r="J65" s="110">
        <v>2007</v>
      </c>
      <c r="K65" s="110">
        <v>2008</v>
      </c>
      <c r="L65" s="110">
        <v>2009</v>
      </c>
      <c r="M65" s="110">
        <v>2010</v>
      </c>
      <c r="N65" s="110">
        <v>2011</v>
      </c>
      <c r="O65" s="107">
        <v>2012</v>
      </c>
      <c r="P65" s="110">
        <v>2013</v>
      </c>
      <c r="Q65" s="107">
        <v>2014</v>
      </c>
      <c r="R65" s="107">
        <v>2015</v>
      </c>
      <c r="S65" s="107">
        <v>2016</v>
      </c>
      <c r="T65" s="123"/>
      <c r="U65" s="124"/>
      <c r="V65" s="124"/>
      <c r="W65" s="124"/>
      <c r="X65" s="124"/>
      <c r="Y65" s="124"/>
      <c r="Z65" s="124"/>
      <c r="AA65" s="124"/>
      <c r="AB65" s="124"/>
      <c r="AC65" s="124"/>
      <c r="AF65" s="101"/>
      <c r="AG65" s="101"/>
      <c r="AH65" s="101"/>
      <c r="AI65" s="101"/>
      <c r="AJ65" s="101"/>
      <c r="AK65" s="101"/>
      <c r="AL65" s="101"/>
      <c r="AM65" s="101"/>
      <c r="AN65" s="101"/>
    </row>
    <row r="66" spans="1:40" ht="12.75">
      <c r="A66" s="61"/>
      <c r="B66" s="112" t="s">
        <v>110</v>
      </c>
      <c r="C66" s="125">
        <v>39.6854764107308</v>
      </c>
      <c r="D66" s="125">
        <v>42.534174553101998</v>
      </c>
      <c r="E66" s="125">
        <v>42.645486482358329</v>
      </c>
      <c r="F66" s="125">
        <v>42.521032368458577</v>
      </c>
      <c r="G66" s="125">
        <v>44.033861865090032</v>
      </c>
      <c r="H66" s="125">
        <v>43.028635738401903</v>
      </c>
      <c r="I66" s="125">
        <v>42.942528735632187</v>
      </c>
      <c r="J66" s="126">
        <v>42.744886975242196</v>
      </c>
      <c r="K66" s="126">
        <v>40.95218676725456</v>
      </c>
      <c r="L66" s="126">
        <v>39.346054462333527</v>
      </c>
      <c r="M66" s="126">
        <v>38.284337349397589</v>
      </c>
      <c r="N66" s="126">
        <v>37.584332833583204</v>
      </c>
      <c r="O66" s="125">
        <v>37.430625056864706</v>
      </c>
      <c r="P66" s="126">
        <v>37.721091458537018</v>
      </c>
      <c r="Q66" s="126">
        <v>38.082545141874462</v>
      </c>
      <c r="R66" s="126">
        <v>38.156252600049925</v>
      </c>
      <c r="S66" s="125">
        <v>38.395252418502565</v>
      </c>
      <c r="T66" s="127"/>
      <c r="U66" s="104"/>
      <c r="V66" s="104"/>
      <c r="W66" s="104"/>
      <c r="X66" s="104"/>
      <c r="Y66" s="104"/>
      <c r="Z66" s="104"/>
      <c r="AA66" s="104"/>
      <c r="AB66" s="104"/>
      <c r="AC66" s="104"/>
    </row>
    <row r="67" spans="1:40" ht="12.75">
      <c r="A67" s="61"/>
      <c r="B67" s="112" t="s">
        <v>111</v>
      </c>
      <c r="C67" s="125">
        <v>23.543015726179465</v>
      </c>
      <c r="D67" s="125">
        <v>29.600420609884331</v>
      </c>
      <c r="E67" s="125">
        <v>32.457614174431036</v>
      </c>
      <c r="F67" s="125">
        <v>36.731783830029947</v>
      </c>
      <c r="G67" s="125">
        <v>39.922063961300722</v>
      </c>
      <c r="H67" s="125">
        <v>44.016506189821179</v>
      </c>
      <c r="I67" s="125">
        <v>46.885057471264368</v>
      </c>
      <c r="J67" s="126">
        <v>49.407965554359528</v>
      </c>
      <c r="K67" s="126">
        <v>51.055153430522992</v>
      </c>
      <c r="L67" s="126">
        <v>53.388988272709206</v>
      </c>
      <c r="M67" s="126">
        <v>54.486746987951804</v>
      </c>
      <c r="N67" s="126">
        <v>54.778860569715135</v>
      </c>
      <c r="O67" s="125">
        <v>53.953234464561916</v>
      </c>
      <c r="P67" s="126">
        <v>52.733090391965156</v>
      </c>
      <c r="Q67" s="126">
        <v>51.195184866723984</v>
      </c>
      <c r="R67" s="126">
        <v>49.804476245943924</v>
      </c>
      <c r="S67" s="125">
        <v>49.020404845134543</v>
      </c>
      <c r="T67" s="127"/>
      <c r="U67" s="104"/>
      <c r="V67" s="104"/>
      <c r="W67" s="104"/>
      <c r="X67" s="104"/>
      <c r="Y67" s="104"/>
      <c r="Z67" s="104"/>
      <c r="AA67" s="104"/>
      <c r="AB67" s="104"/>
      <c r="AC67" s="104"/>
    </row>
    <row r="68" spans="1:40" ht="12.75">
      <c r="A68" s="61"/>
      <c r="B68" s="117" t="s">
        <v>112</v>
      </c>
      <c r="C68" s="125">
        <v>63.228492136910262</v>
      </c>
      <c r="D68" s="125">
        <v>72.134595162986329</v>
      </c>
      <c r="E68" s="125">
        <v>75.103100656789366</v>
      </c>
      <c r="F68" s="125">
        <v>79.252816198488517</v>
      </c>
      <c r="G68" s="125">
        <v>83.955925826390754</v>
      </c>
      <c r="H68" s="125">
        <v>87.045141928223075</v>
      </c>
      <c r="I68" s="125">
        <v>89.827586206896541</v>
      </c>
      <c r="J68" s="126">
        <v>92.152852529601731</v>
      </c>
      <c r="K68" s="126">
        <v>92.007340197777552</v>
      </c>
      <c r="L68" s="126">
        <v>92.73504273504274</v>
      </c>
      <c r="M68" s="126">
        <v>92.771084337349393</v>
      </c>
      <c r="N68" s="126">
        <v>92.363193403298354</v>
      </c>
      <c r="O68" s="125">
        <v>91.383859521426629</v>
      </c>
      <c r="P68" s="126">
        <v>90.454181850502181</v>
      </c>
      <c r="Q68" s="126">
        <v>89.277730008598454</v>
      </c>
      <c r="R68" s="126">
        <v>87.960728845993842</v>
      </c>
      <c r="S68" s="125">
        <v>87.415657263637101</v>
      </c>
      <c r="T68" s="122"/>
    </row>
    <row r="69" spans="1:40" ht="12.75">
      <c r="A69" s="61"/>
      <c r="B69" s="112" t="s">
        <v>113</v>
      </c>
      <c r="C69" s="125">
        <v>36.771507863089731</v>
      </c>
      <c r="D69" s="125">
        <v>27.882930248860848</v>
      </c>
      <c r="E69" s="125">
        <v>24.881625171834429</v>
      </c>
      <c r="F69" s="125">
        <v>20.747183801511479</v>
      </c>
      <c r="G69" s="125">
        <v>16.030636925557644</v>
      </c>
      <c r="H69" s="125">
        <v>12.954858071776917</v>
      </c>
      <c r="I69" s="125">
        <v>10.183908045977011</v>
      </c>
      <c r="J69" s="126">
        <v>7.8471474703982773</v>
      </c>
      <c r="K69" s="126">
        <v>8.0028545213579374</v>
      </c>
      <c r="L69" s="126">
        <v>7.2649572649572658</v>
      </c>
      <c r="M69" s="126">
        <v>7.2289156626506017</v>
      </c>
      <c r="N69" s="126">
        <v>7.636806596701649</v>
      </c>
      <c r="O69" s="125">
        <v>8.6161404785733779</v>
      </c>
      <c r="P69" s="126">
        <v>9.5458181494978227</v>
      </c>
      <c r="Q69" s="126">
        <v>10.722269991401548</v>
      </c>
      <c r="R69" s="126">
        <v>12.039271154006157</v>
      </c>
      <c r="S69" s="125">
        <v>12.584342736362897</v>
      </c>
      <c r="T69" s="127"/>
      <c r="U69" s="104"/>
      <c r="V69" s="104"/>
      <c r="W69" s="104"/>
      <c r="X69" s="104"/>
      <c r="Y69" s="104"/>
      <c r="Z69" s="104"/>
      <c r="AA69" s="104"/>
      <c r="AB69" s="104"/>
      <c r="AC69" s="104"/>
    </row>
    <row r="70" spans="1:40" ht="12.75">
      <c r="A70" s="61"/>
      <c r="B70" s="112" t="s">
        <v>114</v>
      </c>
      <c r="C70" s="128">
        <v>100</v>
      </c>
      <c r="D70" s="128">
        <v>100</v>
      </c>
      <c r="E70" s="128">
        <v>100</v>
      </c>
      <c r="F70" s="128">
        <v>100</v>
      </c>
      <c r="G70" s="128">
        <v>100</v>
      </c>
      <c r="H70" s="128">
        <v>100</v>
      </c>
      <c r="I70" s="128">
        <v>100</v>
      </c>
      <c r="J70" s="129">
        <v>100</v>
      </c>
      <c r="K70" s="129">
        <v>100</v>
      </c>
      <c r="L70" s="129">
        <v>100</v>
      </c>
      <c r="M70" s="129">
        <v>100</v>
      </c>
      <c r="N70" s="129">
        <v>100</v>
      </c>
      <c r="O70" s="128">
        <v>100</v>
      </c>
      <c r="P70" s="129">
        <v>100</v>
      </c>
      <c r="Q70" s="128">
        <v>100</v>
      </c>
      <c r="R70" s="128">
        <v>100</v>
      </c>
      <c r="S70" s="128">
        <v>100</v>
      </c>
      <c r="T70" s="127"/>
      <c r="U70" s="104"/>
      <c r="V70" s="104"/>
      <c r="W70" s="104"/>
      <c r="X70" s="104"/>
      <c r="Y70" s="104"/>
      <c r="Z70" s="104"/>
      <c r="AA70" s="104"/>
      <c r="AB70" s="104"/>
      <c r="AC70" s="104"/>
    </row>
    <row r="71" spans="1:40" ht="12.75">
      <c r="A71" s="61"/>
      <c r="B71" s="112" t="s">
        <v>44</v>
      </c>
      <c r="C71" s="125">
        <v>3481.3544179550745</v>
      </c>
      <c r="D71" s="125">
        <v>3462.7987044586539</v>
      </c>
      <c r="E71" s="125">
        <v>3491.2295064048981</v>
      </c>
      <c r="F71" s="125">
        <v>3587.7077727092515</v>
      </c>
      <c r="G71" s="125">
        <v>3789.7335019230686</v>
      </c>
      <c r="H71" s="125">
        <v>3956.7446583265273</v>
      </c>
      <c r="I71" s="125">
        <v>4145.9813713832746</v>
      </c>
      <c r="J71" s="126">
        <v>4329.8501461691858</v>
      </c>
      <c r="K71" s="126">
        <v>4347.7559733243625</v>
      </c>
      <c r="L71" s="126">
        <v>4451.2756745980523</v>
      </c>
      <c r="M71" s="126">
        <v>4486.7533052692697</v>
      </c>
      <c r="N71" s="126">
        <v>4471.6264548572781</v>
      </c>
      <c r="O71" s="125">
        <v>4386.2410780820901</v>
      </c>
      <c r="P71" s="128">
        <v>4294.7822072537638</v>
      </c>
      <c r="Q71" s="125">
        <v>4186.1942717894608</v>
      </c>
      <c r="R71" s="125">
        <v>4081.3295165312943</v>
      </c>
      <c r="S71" s="125">
        <v>4035.5611815676666</v>
      </c>
      <c r="T71" s="122"/>
      <c r="U71" s="61"/>
    </row>
    <row r="72" spans="1:40" ht="12.75">
      <c r="A72" s="61"/>
      <c r="B72" s="697" t="s">
        <v>126</v>
      </c>
      <c r="C72" s="687"/>
      <c r="D72" s="687"/>
      <c r="E72" s="687"/>
      <c r="F72" s="687"/>
      <c r="G72" s="687"/>
      <c r="H72" s="122"/>
      <c r="I72" s="122"/>
      <c r="J72" s="122"/>
      <c r="K72" s="122"/>
      <c r="L72" s="122"/>
      <c r="M72" s="122"/>
      <c r="N72" s="122"/>
      <c r="O72" s="130"/>
      <c r="P72" s="130"/>
      <c r="Q72" s="130"/>
      <c r="R72" s="130"/>
      <c r="S72" s="130"/>
      <c r="T72" s="130"/>
    </row>
    <row r="73" spans="1:40" ht="12.75">
      <c r="A73" s="61"/>
      <c r="B73" s="61"/>
      <c r="C73" s="61"/>
      <c r="D73" s="61"/>
      <c r="E73" s="61"/>
      <c r="F73" s="61"/>
      <c r="G73" s="61"/>
      <c r="H73" s="61"/>
      <c r="I73" s="61"/>
      <c r="J73" s="61"/>
      <c r="K73" s="61"/>
      <c r="L73" s="61"/>
      <c r="M73" s="61"/>
      <c r="N73" s="61"/>
    </row>
    <row r="74" spans="1:40" ht="12.75">
      <c r="A74" s="61"/>
      <c r="B74" s="61"/>
      <c r="C74" s="61"/>
      <c r="D74" s="61"/>
      <c r="E74" s="61"/>
      <c r="F74" s="61"/>
      <c r="G74" s="61"/>
      <c r="H74" s="61"/>
      <c r="I74" s="61"/>
      <c r="J74" s="61"/>
      <c r="K74" s="61"/>
      <c r="L74" s="61"/>
      <c r="M74" s="61"/>
      <c r="N74" s="61"/>
    </row>
    <row r="75" spans="1:40" ht="12.75">
      <c r="A75" s="61"/>
      <c r="B75" s="61"/>
      <c r="C75" s="61"/>
      <c r="D75" s="61"/>
      <c r="E75" s="61"/>
      <c r="F75" s="61"/>
      <c r="G75" s="61"/>
      <c r="H75" s="61"/>
      <c r="I75" s="61"/>
      <c r="J75" s="61"/>
      <c r="K75" s="61"/>
      <c r="L75" s="61"/>
      <c r="M75" s="61"/>
      <c r="N75" s="61"/>
    </row>
    <row r="76" spans="1:40" ht="12.75">
      <c r="A76" s="61"/>
      <c r="B76" s="61"/>
      <c r="C76" s="61"/>
      <c r="D76" s="61"/>
      <c r="E76" s="61"/>
      <c r="F76" s="61"/>
      <c r="G76" s="61"/>
      <c r="H76" s="61"/>
      <c r="I76" s="61"/>
      <c r="J76" s="61"/>
      <c r="K76" s="61"/>
      <c r="L76" s="61"/>
      <c r="M76" s="61"/>
      <c r="N76" s="61"/>
    </row>
    <row r="77" spans="1:40" ht="12.75">
      <c r="A77" s="61"/>
      <c r="B77" s="61"/>
      <c r="C77" s="61"/>
      <c r="D77" s="61"/>
      <c r="E77" s="61"/>
      <c r="F77" s="61"/>
      <c r="G77" s="61"/>
      <c r="H77" s="61"/>
      <c r="I77" s="61"/>
      <c r="J77" s="61"/>
      <c r="K77" s="61"/>
      <c r="L77" s="61"/>
      <c r="M77" s="61"/>
      <c r="N77" s="61"/>
    </row>
    <row r="78" spans="1:40" ht="12.75">
      <c r="A78" s="61"/>
      <c r="B78" s="61"/>
      <c r="C78" s="61"/>
      <c r="D78" s="61"/>
      <c r="E78" s="61"/>
      <c r="F78" s="61"/>
      <c r="G78" s="61"/>
      <c r="H78" s="61"/>
      <c r="I78" s="61"/>
      <c r="J78" s="61"/>
      <c r="K78" s="61"/>
      <c r="L78" s="61"/>
      <c r="M78" s="61"/>
      <c r="N78" s="61"/>
    </row>
    <row r="79" spans="1:40" ht="12.75">
      <c r="A79" s="61"/>
      <c r="B79" s="131"/>
      <c r="C79" s="61"/>
      <c r="D79" s="61"/>
      <c r="E79" s="61"/>
      <c r="F79" s="61"/>
      <c r="G79" s="61"/>
      <c r="H79" s="61"/>
      <c r="I79" s="61"/>
      <c r="J79" s="61"/>
      <c r="K79" s="61"/>
      <c r="L79" s="61"/>
      <c r="M79" s="61"/>
      <c r="N79" s="61"/>
    </row>
    <row r="80" spans="1:40" ht="12.75">
      <c r="A80" s="103"/>
      <c r="B80" s="103"/>
      <c r="C80" s="132"/>
      <c r="D80" s="132"/>
      <c r="E80" s="132"/>
      <c r="F80" s="132"/>
      <c r="G80" s="132"/>
      <c r="H80" s="132"/>
      <c r="I80" s="132"/>
      <c r="J80" s="132"/>
      <c r="K80" s="132"/>
      <c r="L80" s="132"/>
      <c r="M80" s="132"/>
      <c r="N80" s="132"/>
      <c r="O80" s="124"/>
      <c r="P80" s="124"/>
      <c r="Q80" s="124"/>
      <c r="R80" s="124"/>
      <c r="S80" s="124"/>
      <c r="T80" s="101"/>
      <c r="U80" s="101"/>
      <c r="V80" s="101"/>
      <c r="W80" s="101"/>
      <c r="X80" s="101"/>
      <c r="Y80" s="101"/>
      <c r="Z80" s="101"/>
      <c r="AA80" s="101"/>
      <c r="AB80" s="101"/>
      <c r="AC80" s="101"/>
      <c r="AD80" s="101"/>
      <c r="AE80" s="101"/>
      <c r="AF80" s="101"/>
      <c r="AG80" s="101"/>
      <c r="AH80" s="101"/>
      <c r="AI80" s="101"/>
      <c r="AJ80" s="101"/>
      <c r="AK80" s="101"/>
      <c r="AL80" s="101"/>
      <c r="AM80" s="101"/>
      <c r="AN80" s="101"/>
    </row>
    <row r="81" spans="1:19" ht="12.75">
      <c r="A81" s="61"/>
      <c r="B81" s="131"/>
      <c r="C81" s="78"/>
      <c r="D81" s="78"/>
      <c r="E81" s="78"/>
      <c r="F81" s="78"/>
      <c r="G81" s="78"/>
      <c r="H81" s="78"/>
      <c r="I81" s="78"/>
      <c r="J81" s="78"/>
      <c r="K81" s="78"/>
      <c r="L81" s="133"/>
      <c r="M81" s="78"/>
      <c r="N81" s="78"/>
      <c r="O81" s="134"/>
      <c r="P81" s="53"/>
      <c r="Q81" s="53"/>
      <c r="R81" s="134"/>
      <c r="S81" s="134"/>
    </row>
    <row r="82" spans="1:19" ht="12.75">
      <c r="A82" s="61"/>
      <c r="B82" s="131"/>
      <c r="C82" s="78"/>
      <c r="D82" s="78"/>
      <c r="E82" s="78"/>
      <c r="F82" s="78"/>
      <c r="G82" s="78"/>
      <c r="H82" s="78"/>
      <c r="I82" s="78"/>
      <c r="J82" s="78"/>
      <c r="K82" s="78"/>
      <c r="L82" s="133"/>
      <c r="M82" s="78"/>
      <c r="N82" s="78"/>
      <c r="O82" s="134"/>
      <c r="P82" s="53"/>
      <c r="Q82" s="53"/>
      <c r="R82" s="134"/>
      <c r="S82" s="134"/>
    </row>
    <row r="83" spans="1:19" ht="12.75">
      <c r="A83" s="61"/>
      <c r="B83" s="131"/>
      <c r="C83" s="78"/>
      <c r="D83" s="78"/>
      <c r="E83" s="78"/>
      <c r="F83" s="78"/>
      <c r="G83" s="78"/>
      <c r="H83" s="78"/>
      <c r="I83" s="78"/>
      <c r="J83" s="78"/>
      <c r="K83" s="78"/>
      <c r="L83" s="133"/>
      <c r="M83" s="78"/>
      <c r="N83" s="78"/>
      <c r="O83" s="134"/>
      <c r="P83" s="53"/>
      <c r="Q83" s="53"/>
      <c r="R83" s="134"/>
      <c r="S83" s="134"/>
    </row>
    <row r="84" spans="1:19" ht="12.75">
      <c r="A84" s="61"/>
      <c r="B84" s="131"/>
      <c r="C84" s="78"/>
      <c r="D84" s="78"/>
      <c r="E84" s="78"/>
      <c r="F84" s="78"/>
      <c r="G84" s="78"/>
      <c r="H84" s="78"/>
      <c r="I84" s="78"/>
      <c r="J84" s="78"/>
      <c r="K84" s="78"/>
      <c r="L84" s="133"/>
      <c r="M84" s="78"/>
      <c r="N84" s="78"/>
      <c r="O84" s="134"/>
      <c r="P84" s="53"/>
      <c r="Q84" s="53"/>
      <c r="R84" s="134"/>
      <c r="S84" s="134"/>
    </row>
    <row r="85" spans="1:19" ht="12.75">
      <c r="A85" s="61"/>
      <c r="B85" s="131"/>
      <c r="C85" s="133"/>
      <c r="D85" s="133"/>
      <c r="E85" s="133"/>
      <c r="F85" s="133"/>
      <c r="G85" s="133"/>
      <c r="H85" s="133"/>
      <c r="I85" s="133"/>
      <c r="J85" s="133"/>
      <c r="K85" s="133"/>
      <c r="L85" s="133"/>
      <c r="M85" s="133"/>
      <c r="N85" s="133"/>
      <c r="O85" s="53"/>
      <c r="P85" s="53"/>
      <c r="Q85" s="53"/>
      <c r="R85" s="53"/>
      <c r="S85" s="53"/>
    </row>
    <row r="86" spans="1:19" ht="12.75">
      <c r="A86" s="61"/>
      <c r="B86" s="131"/>
      <c r="C86" s="78"/>
      <c r="D86" s="78"/>
      <c r="E86" s="78"/>
      <c r="F86" s="78"/>
      <c r="G86" s="78"/>
      <c r="H86" s="78"/>
      <c r="I86" s="78"/>
      <c r="J86" s="78"/>
      <c r="K86" s="78"/>
      <c r="L86" s="78"/>
      <c r="M86" s="78"/>
      <c r="N86" s="78"/>
      <c r="O86" s="134"/>
      <c r="P86" s="134"/>
      <c r="Q86" s="134"/>
      <c r="R86" s="134"/>
      <c r="S86" s="134"/>
    </row>
    <row r="87" spans="1:19" ht="12.75">
      <c r="A87" s="61"/>
      <c r="B87" s="61"/>
      <c r="C87" s="61"/>
      <c r="D87" s="61"/>
      <c r="E87" s="61"/>
      <c r="F87" s="61"/>
      <c r="G87" s="61"/>
      <c r="H87" s="61"/>
      <c r="I87" s="61"/>
      <c r="J87" s="61"/>
      <c r="K87" s="61"/>
      <c r="L87" s="61"/>
      <c r="M87" s="61"/>
      <c r="N87" s="61"/>
    </row>
    <row r="88" spans="1:19" ht="12.75">
      <c r="A88" s="61"/>
      <c r="B88" s="61"/>
      <c r="C88" s="61"/>
      <c r="D88" s="61"/>
      <c r="E88" s="61"/>
      <c r="F88" s="61"/>
      <c r="G88" s="61"/>
      <c r="H88" s="61"/>
      <c r="I88" s="61"/>
      <c r="J88" s="61"/>
      <c r="K88" s="61"/>
      <c r="L88" s="61"/>
      <c r="M88" s="61"/>
      <c r="N88" s="61"/>
    </row>
    <row r="89" spans="1:19" ht="12.75">
      <c r="A89" s="61"/>
      <c r="B89" s="61"/>
      <c r="C89" s="61"/>
      <c r="D89" s="61"/>
      <c r="E89" s="61"/>
      <c r="F89" s="61"/>
      <c r="G89" s="61"/>
      <c r="H89" s="61"/>
      <c r="I89" s="61"/>
      <c r="J89" s="61"/>
      <c r="K89" s="61"/>
      <c r="L89" s="61"/>
      <c r="M89" s="61"/>
      <c r="N89" s="61"/>
    </row>
    <row r="90" spans="1:19" ht="12.75">
      <c r="A90" s="61"/>
      <c r="B90" s="61"/>
      <c r="C90" s="61"/>
      <c r="D90" s="61"/>
      <c r="E90" s="61"/>
      <c r="F90" s="61"/>
      <c r="G90" s="61"/>
      <c r="H90" s="61"/>
      <c r="I90" s="61"/>
      <c r="J90" s="61"/>
      <c r="K90" s="61"/>
      <c r="L90" s="61"/>
      <c r="M90" s="61"/>
      <c r="N90" s="61"/>
    </row>
    <row r="91" spans="1:19" ht="12.75">
      <c r="A91" s="61"/>
      <c r="B91" s="61"/>
      <c r="C91" s="61"/>
      <c r="D91" s="61"/>
      <c r="E91" s="61"/>
      <c r="F91" s="61"/>
      <c r="G91" s="61"/>
      <c r="H91" s="61"/>
      <c r="I91" s="61"/>
      <c r="J91" s="61"/>
      <c r="K91" s="61"/>
      <c r="L91" s="61"/>
      <c r="M91" s="61"/>
      <c r="N91" s="61"/>
    </row>
    <row r="92" spans="1:19" ht="12.75">
      <c r="A92" s="61"/>
      <c r="B92" s="61"/>
      <c r="C92" s="61"/>
      <c r="D92" s="61"/>
      <c r="E92" s="61"/>
      <c r="F92" s="61"/>
      <c r="G92" s="61"/>
      <c r="H92" s="61"/>
      <c r="I92" s="61"/>
      <c r="J92" s="61"/>
      <c r="K92" s="61"/>
      <c r="L92" s="61"/>
      <c r="M92" s="61"/>
      <c r="N92" s="61"/>
    </row>
    <row r="93" spans="1:19" ht="12.75">
      <c r="A93" s="61"/>
      <c r="B93" s="61"/>
      <c r="C93" s="61"/>
      <c r="D93" s="61"/>
      <c r="E93" s="61"/>
      <c r="F93" s="61"/>
      <c r="G93" s="61"/>
      <c r="H93" s="61"/>
      <c r="I93" s="61"/>
      <c r="J93" s="61"/>
      <c r="K93" s="61"/>
      <c r="L93" s="61"/>
      <c r="M93" s="61"/>
      <c r="N93" s="61"/>
    </row>
    <row r="94" spans="1:19" ht="12.75">
      <c r="A94" s="61"/>
      <c r="B94" s="61"/>
      <c r="C94" s="61"/>
      <c r="D94" s="61"/>
      <c r="E94" s="61"/>
      <c r="F94" s="61"/>
      <c r="G94" s="61"/>
      <c r="H94" s="61"/>
      <c r="I94" s="61"/>
      <c r="J94" s="61"/>
      <c r="K94" s="61"/>
      <c r="L94" s="61"/>
      <c r="M94" s="61"/>
      <c r="N94" s="61"/>
    </row>
    <row r="95" spans="1:19" ht="12.75">
      <c r="A95" s="61"/>
      <c r="B95" s="61"/>
      <c r="C95" s="61"/>
      <c r="D95" s="61"/>
      <c r="E95" s="61"/>
      <c r="F95" s="61"/>
      <c r="G95" s="61"/>
      <c r="H95" s="61"/>
      <c r="I95" s="61"/>
      <c r="J95" s="61"/>
      <c r="K95" s="61"/>
      <c r="L95" s="61"/>
      <c r="M95" s="61"/>
      <c r="N95" s="61"/>
    </row>
    <row r="96" spans="1:19" ht="12.75">
      <c r="A96" s="61"/>
      <c r="B96" s="61"/>
      <c r="C96" s="61"/>
      <c r="D96" s="61"/>
      <c r="E96" s="61"/>
      <c r="F96" s="61"/>
      <c r="G96" s="61"/>
      <c r="H96" s="61"/>
      <c r="I96" s="61"/>
      <c r="J96" s="61"/>
      <c r="K96" s="61"/>
      <c r="L96" s="61"/>
      <c r="M96" s="61"/>
      <c r="N96" s="61"/>
    </row>
    <row r="97" spans="1:14" ht="12.75">
      <c r="A97" s="61"/>
      <c r="B97" s="61"/>
      <c r="C97" s="61"/>
      <c r="D97" s="61"/>
      <c r="E97" s="61"/>
      <c r="F97" s="61"/>
      <c r="G97" s="61"/>
      <c r="H97" s="61"/>
      <c r="I97" s="61"/>
      <c r="J97" s="61"/>
      <c r="K97" s="61"/>
      <c r="L97" s="61"/>
      <c r="M97" s="61"/>
      <c r="N97" s="61"/>
    </row>
    <row r="98" spans="1:14" ht="12.75">
      <c r="A98" s="61"/>
      <c r="B98" s="61"/>
      <c r="C98" s="61"/>
      <c r="D98" s="61"/>
      <c r="E98" s="61"/>
      <c r="F98" s="61"/>
      <c r="G98" s="61"/>
      <c r="H98" s="61"/>
      <c r="I98" s="61"/>
      <c r="J98" s="61"/>
      <c r="K98" s="61"/>
      <c r="L98" s="61"/>
      <c r="M98" s="61"/>
      <c r="N98" s="61"/>
    </row>
    <row r="99" spans="1:14" ht="12.75">
      <c r="A99" s="61"/>
      <c r="B99" s="61"/>
      <c r="C99" s="61"/>
      <c r="D99" s="61"/>
      <c r="E99" s="61"/>
      <c r="F99" s="61"/>
      <c r="G99" s="61"/>
      <c r="H99" s="61"/>
      <c r="I99" s="61"/>
      <c r="J99" s="61"/>
      <c r="K99" s="61"/>
      <c r="L99" s="61"/>
      <c r="M99" s="61"/>
      <c r="N99" s="61"/>
    </row>
    <row r="100" spans="1:14" ht="12.75">
      <c r="A100" s="61"/>
      <c r="B100" s="61"/>
      <c r="C100" s="61"/>
      <c r="D100" s="61"/>
      <c r="E100" s="61"/>
      <c r="F100" s="61"/>
      <c r="G100" s="61"/>
      <c r="H100" s="61"/>
      <c r="I100" s="61"/>
      <c r="J100" s="61"/>
      <c r="K100" s="61"/>
      <c r="L100" s="61"/>
      <c r="M100" s="61"/>
      <c r="N100" s="61"/>
    </row>
    <row r="101" spans="1:14" ht="12.75">
      <c r="A101" s="61"/>
      <c r="B101" s="61"/>
      <c r="C101" s="61"/>
      <c r="D101" s="61"/>
      <c r="E101" s="61"/>
      <c r="F101" s="61"/>
      <c r="G101" s="61"/>
      <c r="H101" s="61"/>
      <c r="I101" s="61"/>
      <c r="J101" s="61"/>
      <c r="K101" s="61"/>
      <c r="L101" s="61"/>
      <c r="M101" s="61"/>
      <c r="N101" s="61"/>
    </row>
    <row r="102" spans="1:14" ht="12.75">
      <c r="A102" s="61"/>
      <c r="B102" s="61"/>
      <c r="C102" s="61"/>
      <c r="D102" s="61"/>
      <c r="E102" s="61"/>
      <c r="F102" s="61"/>
      <c r="G102" s="61"/>
      <c r="H102" s="61"/>
      <c r="I102" s="61"/>
      <c r="J102" s="61"/>
      <c r="K102" s="61"/>
      <c r="L102" s="61"/>
      <c r="M102" s="61"/>
      <c r="N102" s="61"/>
    </row>
    <row r="103" spans="1:14" ht="12.75">
      <c r="A103" s="61"/>
      <c r="B103" s="61"/>
      <c r="C103" s="61"/>
      <c r="D103" s="61"/>
      <c r="E103" s="61"/>
      <c r="F103" s="61"/>
      <c r="G103" s="61"/>
      <c r="H103" s="61"/>
      <c r="I103" s="61"/>
      <c r="J103" s="61"/>
      <c r="K103" s="61"/>
      <c r="L103" s="61"/>
      <c r="M103" s="61"/>
      <c r="N103" s="61"/>
    </row>
    <row r="104" spans="1:14" ht="12.75">
      <c r="A104" s="61"/>
      <c r="B104" s="61"/>
      <c r="C104" s="61"/>
      <c r="D104" s="61"/>
      <c r="E104" s="61"/>
      <c r="F104" s="61"/>
      <c r="G104" s="61"/>
      <c r="H104" s="61"/>
      <c r="I104" s="61"/>
      <c r="J104" s="61"/>
      <c r="K104" s="61"/>
      <c r="L104" s="61"/>
      <c r="M104" s="61"/>
      <c r="N104" s="61"/>
    </row>
    <row r="105" spans="1:14" ht="12.75">
      <c r="A105" s="61"/>
      <c r="B105" s="61"/>
      <c r="C105" s="61"/>
      <c r="D105" s="61"/>
      <c r="E105" s="61"/>
      <c r="F105" s="61"/>
      <c r="G105" s="61"/>
      <c r="H105" s="61"/>
      <c r="I105" s="61"/>
      <c r="J105" s="61"/>
      <c r="K105" s="61"/>
      <c r="L105" s="61"/>
      <c r="M105" s="61"/>
      <c r="N105" s="61"/>
    </row>
    <row r="106" spans="1:14" ht="12.75">
      <c r="A106" s="61"/>
      <c r="B106" s="61"/>
      <c r="C106" s="61"/>
      <c r="D106" s="61"/>
      <c r="E106" s="61"/>
      <c r="F106" s="61"/>
      <c r="G106" s="61"/>
      <c r="H106" s="61"/>
      <c r="I106" s="61"/>
      <c r="J106" s="61"/>
      <c r="K106" s="61"/>
      <c r="L106" s="61"/>
      <c r="M106" s="61"/>
      <c r="N106" s="61"/>
    </row>
    <row r="107" spans="1:14" ht="12.75">
      <c r="A107" s="61"/>
      <c r="B107" s="61"/>
      <c r="C107" s="61"/>
      <c r="D107" s="61"/>
      <c r="E107" s="61"/>
      <c r="F107" s="61"/>
      <c r="G107" s="61"/>
      <c r="H107" s="61"/>
      <c r="I107" s="61"/>
      <c r="J107" s="61"/>
      <c r="K107" s="61"/>
      <c r="L107" s="61"/>
      <c r="M107" s="61"/>
      <c r="N107" s="61"/>
    </row>
    <row r="108" spans="1:14" ht="12.75">
      <c r="A108" s="61"/>
      <c r="B108" s="61"/>
      <c r="C108" s="61"/>
      <c r="D108" s="61"/>
      <c r="E108" s="61"/>
      <c r="F108" s="61"/>
      <c r="G108" s="61"/>
      <c r="H108" s="61"/>
      <c r="I108" s="61"/>
      <c r="J108" s="61"/>
      <c r="K108" s="61"/>
      <c r="L108" s="61"/>
      <c r="M108" s="61"/>
      <c r="N108" s="61"/>
    </row>
    <row r="109" spans="1:14" ht="12.75">
      <c r="A109" s="61"/>
      <c r="B109" s="61"/>
      <c r="C109" s="61"/>
      <c r="D109" s="61"/>
      <c r="E109" s="61"/>
      <c r="F109" s="61"/>
      <c r="G109" s="61"/>
      <c r="H109" s="61"/>
      <c r="I109" s="61"/>
      <c r="J109" s="61"/>
      <c r="K109" s="61"/>
      <c r="L109" s="61"/>
      <c r="M109" s="61"/>
      <c r="N109" s="61"/>
    </row>
    <row r="110" spans="1:14" ht="12.75">
      <c r="A110" s="61"/>
      <c r="B110" s="61"/>
      <c r="C110" s="61"/>
      <c r="D110" s="61"/>
      <c r="E110" s="61"/>
      <c r="F110" s="61"/>
      <c r="G110" s="61"/>
      <c r="H110" s="61"/>
      <c r="I110" s="61"/>
      <c r="J110" s="61"/>
      <c r="K110" s="61"/>
      <c r="L110" s="61"/>
      <c r="M110" s="61"/>
      <c r="N110" s="61"/>
    </row>
    <row r="111" spans="1:14" ht="12.75">
      <c r="A111" s="61"/>
      <c r="B111" s="61"/>
      <c r="C111" s="61"/>
      <c r="D111" s="61"/>
      <c r="E111" s="61"/>
      <c r="F111" s="61"/>
      <c r="G111" s="61"/>
      <c r="H111" s="61"/>
      <c r="I111" s="61"/>
      <c r="J111" s="61"/>
      <c r="K111" s="61"/>
      <c r="L111" s="61"/>
      <c r="M111" s="61"/>
      <c r="N111" s="61"/>
    </row>
    <row r="112" spans="1:14" ht="12.75">
      <c r="A112" s="61"/>
      <c r="B112" s="61"/>
      <c r="C112" s="61"/>
      <c r="D112" s="61"/>
      <c r="E112" s="61"/>
      <c r="F112" s="61"/>
      <c r="G112" s="61"/>
      <c r="H112" s="61"/>
      <c r="I112" s="61"/>
      <c r="J112" s="61"/>
      <c r="K112" s="61"/>
      <c r="L112" s="61"/>
      <c r="M112" s="61"/>
      <c r="N112" s="61"/>
    </row>
    <row r="113" spans="1:14" ht="12.75">
      <c r="A113" s="61"/>
      <c r="B113" s="61"/>
      <c r="C113" s="61"/>
      <c r="D113" s="61"/>
      <c r="E113" s="61"/>
      <c r="F113" s="61"/>
      <c r="G113" s="61"/>
      <c r="H113" s="61"/>
      <c r="I113" s="61"/>
      <c r="J113" s="61"/>
      <c r="K113" s="61"/>
      <c r="L113" s="61"/>
      <c r="M113" s="61"/>
      <c r="N113" s="61"/>
    </row>
    <row r="114" spans="1:14" ht="12.75">
      <c r="A114" s="61"/>
      <c r="B114" s="61"/>
      <c r="C114" s="61"/>
      <c r="D114" s="61"/>
      <c r="E114" s="61"/>
      <c r="F114" s="61"/>
      <c r="G114" s="61"/>
      <c r="H114" s="61"/>
      <c r="I114" s="61"/>
      <c r="J114" s="61"/>
      <c r="K114" s="61"/>
      <c r="L114" s="61"/>
      <c r="M114" s="61"/>
      <c r="N114" s="61"/>
    </row>
    <row r="115" spans="1:14" ht="12.75">
      <c r="A115" s="61"/>
      <c r="B115" s="61"/>
      <c r="C115" s="61"/>
      <c r="D115" s="61"/>
      <c r="E115" s="61"/>
      <c r="F115" s="61"/>
      <c r="G115" s="61"/>
      <c r="H115" s="61"/>
      <c r="I115" s="61"/>
      <c r="J115" s="61"/>
      <c r="K115" s="61"/>
      <c r="L115" s="61"/>
      <c r="M115" s="61"/>
      <c r="N115" s="61"/>
    </row>
    <row r="116" spans="1:14" ht="12.75">
      <c r="A116" s="61"/>
      <c r="B116" s="61"/>
      <c r="C116" s="61"/>
      <c r="D116" s="61"/>
      <c r="E116" s="61"/>
      <c r="F116" s="61"/>
      <c r="G116" s="61"/>
      <c r="H116" s="61"/>
      <c r="I116" s="61"/>
      <c r="J116" s="61"/>
      <c r="K116" s="61"/>
      <c r="L116" s="61"/>
      <c r="M116" s="61"/>
      <c r="N116" s="61"/>
    </row>
    <row r="117" spans="1:14" ht="12.75">
      <c r="A117" s="61"/>
      <c r="B117" s="61"/>
      <c r="C117" s="61"/>
      <c r="D117" s="61"/>
      <c r="E117" s="61"/>
      <c r="F117" s="61"/>
      <c r="G117" s="61"/>
      <c r="H117" s="61"/>
      <c r="I117" s="61"/>
      <c r="J117" s="61"/>
      <c r="K117" s="61"/>
      <c r="L117" s="61"/>
      <c r="M117" s="61"/>
      <c r="N117" s="61"/>
    </row>
    <row r="118" spans="1:14" ht="12.75">
      <c r="A118" s="61"/>
      <c r="B118" s="61"/>
      <c r="C118" s="61"/>
      <c r="D118" s="61"/>
      <c r="E118" s="61"/>
      <c r="F118" s="61"/>
      <c r="G118" s="61"/>
      <c r="H118" s="61"/>
      <c r="I118" s="61"/>
      <c r="J118" s="61"/>
      <c r="K118" s="61"/>
      <c r="L118" s="61"/>
      <c r="M118" s="61"/>
      <c r="N118" s="61"/>
    </row>
    <row r="119" spans="1:14" ht="12.75">
      <c r="A119" s="61"/>
      <c r="B119" s="61"/>
      <c r="C119" s="61"/>
      <c r="D119" s="61"/>
      <c r="E119" s="61"/>
      <c r="F119" s="61"/>
      <c r="G119" s="61"/>
      <c r="H119" s="61"/>
      <c r="I119" s="61"/>
      <c r="J119" s="61"/>
      <c r="K119" s="61"/>
      <c r="L119" s="61"/>
      <c r="M119" s="61"/>
      <c r="N119" s="61"/>
    </row>
    <row r="120" spans="1:14" ht="12.75">
      <c r="A120" s="61"/>
      <c r="B120" s="61"/>
      <c r="C120" s="61"/>
      <c r="D120" s="61"/>
      <c r="E120" s="61"/>
      <c r="F120" s="61"/>
      <c r="G120" s="61"/>
      <c r="H120" s="61"/>
      <c r="I120" s="61"/>
      <c r="J120" s="61"/>
      <c r="K120" s="61"/>
      <c r="L120" s="61"/>
      <c r="M120" s="61"/>
      <c r="N120" s="61"/>
    </row>
    <row r="121" spans="1:14" ht="12.75">
      <c r="A121" s="61"/>
      <c r="B121" s="61"/>
      <c r="C121" s="61"/>
      <c r="D121" s="61"/>
      <c r="E121" s="61"/>
      <c r="F121" s="61"/>
      <c r="G121" s="61"/>
      <c r="H121" s="61"/>
      <c r="I121" s="61"/>
      <c r="J121" s="61"/>
      <c r="K121" s="61"/>
      <c r="L121" s="61"/>
      <c r="M121" s="61"/>
      <c r="N121" s="61"/>
    </row>
    <row r="122" spans="1:14" ht="12.75">
      <c r="A122" s="61"/>
      <c r="B122" s="61"/>
      <c r="C122" s="61"/>
      <c r="D122" s="61"/>
      <c r="E122" s="61"/>
      <c r="F122" s="61"/>
      <c r="G122" s="61"/>
      <c r="H122" s="61"/>
      <c r="I122" s="61"/>
      <c r="J122" s="61"/>
      <c r="K122" s="61"/>
      <c r="L122" s="61"/>
      <c r="M122" s="61"/>
      <c r="N122" s="61"/>
    </row>
    <row r="123" spans="1:14" ht="12.75">
      <c r="A123" s="61"/>
      <c r="B123" s="61"/>
      <c r="C123" s="61"/>
      <c r="D123" s="61"/>
      <c r="E123" s="61"/>
      <c r="F123" s="61"/>
      <c r="G123" s="61"/>
      <c r="H123" s="61"/>
      <c r="I123" s="61"/>
      <c r="J123" s="61"/>
      <c r="K123" s="61"/>
      <c r="L123" s="61"/>
      <c r="M123" s="61"/>
      <c r="N123" s="61"/>
    </row>
    <row r="124" spans="1:14" ht="12.75">
      <c r="A124" s="61"/>
      <c r="B124" s="61"/>
      <c r="C124" s="61"/>
      <c r="D124" s="61"/>
      <c r="E124" s="61"/>
      <c r="F124" s="61"/>
      <c r="G124" s="61"/>
      <c r="H124" s="61"/>
      <c r="I124" s="61"/>
      <c r="J124" s="61"/>
      <c r="K124" s="61"/>
      <c r="L124" s="61"/>
      <c r="M124" s="61"/>
      <c r="N124" s="61"/>
    </row>
    <row r="125" spans="1:14" ht="12.75">
      <c r="A125" s="61"/>
      <c r="B125" s="61"/>
      <c r="C125" s="61"/>
      <c r="D125" s="61"/>
      <c r="E125" s="61"/>
      <c r="F125" s="61"/>
      <c r="G125" s="61"/>
      <c r="H125" s="61"/>
      <c r="I125" s="61"/>
      <c r="J125" s="61"/>
      <c r="K125" s="61"/>
      <c r="L125" s="61"/>
      <c r="M125" s="61"/>
      <c r="N125" s="61"/>
    </row>
    <row r="126" spans="1:14" ht="12.75">
      <c r="A126" s="61"/>
      <c r="B126" s="61"/>
      <c r="C126" s="61"/>
      <c r="D126" s="61"/>
      <c r="E126" s="61"/>
      <c r="F126" s="61"/>
      <c r="G126" s="61"/>
      <c r="H126" s="61"/>
      <c r="I126" s="61"/>
      <c r="J126" s="61"/>
      <c r="K126" s="61"/>
      <c r="L126" s="61"/>
      <c r="M126" s="61"/>
      <c r="N126" s="61"/>
    </row>
    <row r="127" spans="1:14" ht="12.75">
      <c r="A127" s="61"/>
      <c r="B127" s="61"/>
      <c r="C127" s="61"/>
      <c r="D127" s="61"/>
      <c r="E127" s="61"/>
      <c r="F127" s="61"/>
      <c r="G127" s="61"/>
      <c r="H127" s="61"/>
      <c r="I127" s="61"/>
      <c r="J127" s="61"/>
      <c r="K127" s="61"/>
      <c r="L127" s="61"/>
      <c r="M127" s="61"/>
      <c r="N127" s="61"/>
    </row>
    <row r="128" spans="1:14" ht="12.75">
      <c r="A128" s="61"/>
      <c r="B128" s="61"/>
      <c r="C128" s="61"/>
      <c r="D128" s="61"/>
      <c r="E128" s="61"/>
      <c r="F128" s="61"/>
      <c r="G128" s="61"/>
      <c r="H128" s="61"/>
      <c r="I128" s="61"/>
      <c r="J128" s="61"/>
      <c r="K128" s="61"/>
      <c r="L128" s="61"/>
      <c r="M128" s="61"/>
      <c r="N128" s="61"/>
    </row>
    <row r="129" spans="1:14" ht="12.75">
      <c r="A129" s="61"/>
      <c r="B129" s="61"/>
      <c r="C129" s="61"/>
      <c r="D129" s="61"/>
      <c r="E129" s="61"/>
      <c r="F129" s="61"/>
      <c r="G129" s="61"/>
      <c r="H129" s="61"/>
      <c r="I129" s="61"/>
      <c r="J129" s="61"/>
      <c r="K129" s="61"/>
      <c r="L129" s="61"/>
      <c r="M129" s="61"/>
      <c r="N129" s="61"/>
    </row>
    <row r="130" spans="1:14" ht="12.75">
      <c r="A130" s="61"/>
      <c r="B130" s="61"/>
      <c r="C130" s="61"/>
      <c r="D130" s="61"/>
      <c r="E130" s="61"/>
      <c r="F130" s="61"/>
      <c r="G130" s="61"/>
      <c r="H130" s="61"/>
      <c r="I130" s="61"/>
      <c r="J130" s="61"/>
      <c r="K130" s="61"/>
      <c r="L130" s="61"/>
      <c r="M130" s="61"/>
      <c r="N130" s="61"/>
    </row>
    <row r="131" spans="1:14" ht="12.75">
      <c r="A131" s="61"/>
      <c r="B131" s="61"/>
      <c r="C131" s="61"/>
      <c r="D131" s="61"/>
      <c r="E131" s="61"/>
      <c r="F131" s="61"/>
      <c r="G131" s="61"/>
      <c r="H131" s="61"/>
      <c r="I131" s="61"/>
      <c r="J131" s="61"/>
      <c r="K131" s="61"/>
      <c r="L131" s="61"/>
      <c r="M131" s="61"/>
      <c r="N131" s="61"/>
    </row>
    <row r="132" spans="1:14" ht="12.75">
      <c r="A132" s="61"/>
      <c r="B132" s="61"/>
      <c r="C132" s="61"/>
      <c r="D132" s="61"/>
      <c r="E132" s="61"/>
      <c r="F132" s="61"/>
      <c r="G132" s="61"/>
      <c r="H132" s="61"/>
      <c r="I132" s="61"/>
      <c r="J132" s="61"/>
      <c r="K132" s="61"/>
      <c r="L132" s="61"/>
      <c r="M132" s="61"/>
      <c r="N132" s="61"/>
    </row>
    <row r="133" spans="1:14" ht="12.75">
      <c r="A133" s="61"/>
      <c r="B133" s="61"/>
      <c r="C133" s="61"/>
      <c r="D133" s="61"/>
      <c r="E133" s="61"/>
      <c r="F133" s="61"/>
      <c r="G133" s="61"/>
      <c r="H133" s="61"/>
      <c r="I133" s="61"/>
      <c r="J133" s="61"/>
      <c r="K133" s="61"/>
      <c r="L133" s="61"/>
      <c r="M133" s="61"/>
      <c r="N133" s="61"/>
    </row>
    <row r="134" spans="1:14" ht="12.75">
      <c r="A134" s="61"/>
      <c r="B134" s="61"/>
      <c r="C134" s="61"/>
      <c r="D134" s="61"/>
      <c r="E134" s="61"/>
      <c r="F134" s="61"/>
      <c r="G134" s="61"/>
      <c r="H134" s="61"/>
      <c r="I134" s="61"/>
      <c r="J134" s="61"/>
      <c r="K134" s="61"/>
      <c r="L134" s="61"/>
      <c r="M134" s="61"/>
      <c r="N134" s="61"/>
    </row>
    <row r="135" spans="1:14" ht="12.75">
      <c r="A135" s="61"/>
      <c r="B135" s="61"/>
      <c r="C135" s="61"/>
      <c r="D135" s="61"/>
      <c r="E135" s="61"/>
      <c r="F135" s="61"/>
      <c r="G135" s="61"/>
      <c r="H135" s="61"/>
      <c r="I135" s="61"/>
      <c r="J135" s="61"/>
      <c r="K135" s="61"/>
      <c r="L135" s="61"/>
      <c r="M135" s="61"/>
      <c r="N135" s="61"/>
    </row>
    <row r="136" spans="1:14" ht="12.75">
      <c r="A136" s="61"/>
      <c r="B136" s="61"/>
      <c r="C136" s="61"/>
      <c r="D136" s="61"/>
      <c r="E136" s="61"/>
      <c r="F136" s="61"/>
      <c r="G136" s="61"/>
      <c r="H136" s="61"/>
      <c r="I136" s="61"/>
      <c r="J136" s="61"/>
      <c r="K136" s="61"/>
      <c r="L136" s="61"/>
      <c r="M136" s="61"/>
      <c r="N136" s="61"/>
    </row>
    <row r="137" spans="1:14" ht="12.75">
      <c r="A137" s="61"/>
      <c r="B137" s="61"/>
      <c r="C137" s="61"/>
      <c r="D137" s="61"/>
      <c r="E137" s="61"/>
      <c r="F137" s="61"/>
      <c r="G137" s="61"/>
      <c r="H137" s="61"/>
      <c r="I137" s="61"/>
      <c r="J137" s="61"/>
      <c r="K137" s="61"/>
      <c r="L137" s="61"/>
      <c r="M137" s="61"/>
      <c r="N137" s="61"/>
    </row>
    <row r="138" spans="1:14" ht="12.75">
      <c r="A138" s="61"/>
      <c r="B138" s="61"/>
      <c r="C138" s="61"/>
      <c r="D138" s="61"/>
      <c r="E138" s="61"/>
      <c r="F138" s="61"/>
      <c r="G138" s="61"/>
      <c r="H138" s="61"/>
      <c r="I138" s="61"/>
      <c r="J138" s="61"/>
      <c r="K138" s="61"/>
      <c r="L138" s="61"/>
      <c r="M138" s="61"/>
      <c r="N138" s="61"/>
    </row>
    <row r="139" spans="1:14" ht="12.75">
      <c r="A139" s="61"/>
      <c r="B139" s="61"/>
      <c r="C139" s="61"/>
      <c r="D139" s="61"/>
      <c r="E139" s="61"/>
      <c r="F139" s="61"/>
      <c r="G139" s="61"/>
      <c r="H139" s="61"/>
      <c r="I139" s="61"/>
      <c r="J139" s="61"/>
      <c r="K139" s="61"/>
      <c r="L139" s="61"/>
      <c r="M139" s="61"/>
      <c r="N139" s="61"/>
    </row>
    <row r="140" spans="1:14" ht="12.75">
      <c r="A140" s="61"/>
      <c r="B140" s="61"/>
      <c r="C140" s="61"/>
      <c r="D140" s="61"/>
      <c r="E140" s="61"/>
      <c r="F140" s="61"/>
      <c r="G140" s="61"/>
      <c r="H140" s="61"/>
      <c r="I140" s="61"/>
      <c r="J140" s="61"/>
      <c r="K140" s="61"/>
      <c r="L140" s="61"/>
      <c r="M140" s="61"/>
      <c r="N140" s="61"/>
    </row>
    <row r="141" spans="1:14" ht="12.75">
      <c r="A141" s="61"/>
      <c r="B141" s="61"/>
      <c r="C141" s="61"/>
      <c r="D141" s="61"/>
      <c r="E141" s="61"/>
      <c r="F141" s="61"/>
      <c r="G141" s="61"/>
      <c r="H141" s="61"/>
      <c r="I141" s="61"/>
      <c r="J141" s="61"/>
      <c r="K141" s="61"/>
      <c r="L141" s="61"/>
      <c r="M141" s="61"/>
      <c r="N141" s="61"/>
    </row>
    <row r="142" spans="1:14" ht="12.75">
      <c r="A142" s="61"/>
      <c r="B142" s="61"/>
      <c r="C142" s="61"/>
      <c r="D142" s="61"/>
      <c r="E142" s="61"/>
      <c r="F142" s="61"/>
      <c r="G142" s="61"/>
      <c r="H142" s="61"/>
      <c r="I142" s="61"/>
      <c r="J142" s="61"/>
      <c r="K142" s="61"/>
      <c r="L142" s="61"/>
      <c r="M142" s="61"/>
      <c r="N142" s="61"/>
    </row>
    <row r="143" spans="1:14" ht="12.75">
      <c r="A143" s="61"/>
      <c r="B143" s="61"/>
      <c r="C143" s="61"/>
      <c r="D143" s="61"/>
      <c r="E143" s="61"/>
      <c r="F143" s="61"/>
      <c r="G143" s="61"/>
      <c r="H143" s="61"/>
      <c r="I143" s="61"/>
      <c r="J143" s="61"/>
      <c r="K143" s="61"/>
      <c r="L143" s="61"/>
      <c r="M143" s="61"/>
      <c r="N143" s="61"/>
    </row>
    <row r="144" spans="1:14" ht="12.75">
      <c r="A144" s="61"/>
      <c r="B144" s="61"/>
      <c r="C144" s="61"/>
      <c r="D144" s="61"/>
      <c r="E144" s="61"/>
      <c r="F144" s="61"/>
      <c r="G144" s="61"/>
      <c r="H144" s="61"/>
      <c r="I144" s="61"/>
      <c r="J144" s="61"/>
      <c r="K144" s="61"/>
      <c r="L144" s="61"/>
      <c r="M144" s="61"/>
      <c r="N144" s="61"/>
    </row>
    <row r="145" spans="1:14" ht="12.75">
      <c r="A145" s="61"/>
      <c r="B145" s="61"/>
      <c r="C145" s="61"/>
      <c r="D145" s="61"/>
      <c r="E145" s="61"/>
      <c r="F145" s="61"/>
      <c r="G145" s="61"/>
      <c r="H145" s="61"/>
      <c r="I145" s="61"/>
      <c r="J145" s="61"/>
      <c r="K145" s="61"/>
      <c r="L145" s="61"/>
      <c r="M145" s="61"/>
      <c r="N145" s="61"/>
    </row>
    <row r="146" spans="1:14" ht="12.75">
      <c r="A146" s="61"/>
      <c r="B146" s="61"/>
      <c r="C146" s="61"/>
      <c r="D146" s="61"/>
      <c r="E146" s="61"/>
      <c r="F146" s="61"/>
      <c r="G146" s="61"/>
      <c r="H146" s="61"/>
      <c r="I146" s="61"/>
      <c r="J146" s="61"/>
      <c r="K146" s="61"/>
      <c r="L146" s="61"/>
      <c r="M146" s="61"/>
      <c r="N146" s="61"/>
    </row>
    <row r="147" spans="1:14" ht="12.75">
      <c r="A147" s="61"/>
      <c r="B147" s="61"/>
      <c r="C147" s="61"/>
      <c r="D147" s="61"/>
      <c r="E147" s="61"/>
      <c r="F147" s="61"/>
      <c r="G147" s="61"/>
      <c r="H147" s="61"/>
      <c r="I147" s="61"/>
      <c r="J147" s="61"/>
      <c r="K147" s="61"/>
      <c r="L147" s="61"/>
      <c r="M147" s="61"/>
      <c r="N147" s="61"/>
    </row>
    <row r="148" spans="1:14" ht="12.75">
      <c r="A148" s="61"/>
      <c r="B148" s="61"/>
      <c r="C148" s="61"/>
      <c r="D148" s="61"/>
      <c r="E148" s="61"/>
      <c r="F148" s="61"/>
      <c r="G148" s="61"/>
      <c r="H148" s="61"/>
      <c r="I148" s="61"/>
      <c r="J148" s="61"/>
      <c r="K148" s="61"/>
      <c r="L148" s="61"/>
      <c r="M148" s="61"/>
      <c r="N148" s="61"/>
    </row>
    <row r="149" spans="1:14" ht="12.75">
      <c r="A149" s="61"/>
      <c r="B149" s="61"/>
      <c r="C149" s="61"/>
      <c r="D149" s="61"/>
      <c r="E149" s="61"/>
      <c r="F149" s="61"/>
      <c r="G149" s="61"/>
      <c r="H149" s="61"/>
      <c r="I149" s="61"/>
      <c r="J149" s="61"/>
      <c r="K149" s="61"/>
      <c r="L149" s="61"/>
      <c r="M149" s="61"/>
      <c r="N149" s="61"/>
    </row>
    <row r="150" spans="1:14" ht="12.75">
      <c r="A150" s="61"/>
      <c r="B150" s="61"/>
      <c r="C150" s="61"/>
      <c r="D150" s="61"/>
      <c r="E150" s="61"/>
      <c r="F150" s="61"/>
      <c r="G150" s="61"/>
      <c r="H150" s="61"/>
      <c r="I150" s="61"/>
      <c r="J150" s="61"/>
      <c r="K150" s="61"/>
      <c r="L150" s="61"/>
      <c r="M150" s="61"/>
      <c r="N150" s="61"/>
    </row>
    <row r="151" spans="1:14" ht="12.75">
      <c r="A151" s="61"/>
      <c r="B151" s="61"/>
      <c r="C151" s="61"/>
      <c r="D151" s="61"/>
      <c r="E151" s="61"/>
      <c r="F151" s="61"/>
      <c r="G151" s="61"/>
      <c r="H151" s="61"/>
      <c r="I151" s="61"/>
      <c r="J151" s="61"/>
      <c r="K151" s="61"/>
      <c r="L151" s="61"/>
      <c r="M151" s="61"/>
      <c r="N151" s="61"/>
    </row>
    <row r="152" spans="1:14" ht="12.75">
      <c r="A152" s="61"/>
      <c r="B152" s="61"/>
      <c r="C152" s="61"/>
      <c r="D152" s="61"/>
      <c r="E152" s="61"/>
      <c r="F152" s="61"/>
      <c r="G152" s="61"/>
      <c r="H152" s="61"/>
      <c r="I152" s="61"/>
      <c r="J152" s="61"/>
      <c r="K152" s="61"/>
      <c r="L152" s="61"/>
      <c r="M152" s="61"/>
      <c r="N152" s="61"/>
    </row>
    <row r="153" spans="1:14" ht="12.75">
      <c r="A153" s="61"/>
      <c r="B153" s="61"/>
      <c r="C153" s="61"/>
      <c r="D153" s="61"/>
      <c r="E153" s="61"/>
      <c r="F153" s="61"/>
      <c r="G153" s="61"/>
      <c r="H153" s="61"/>
      <c r="I153" s="61"/>
      <c r="J153" s="61"/>
      <c r="K153" s="61"/>
      <c r="L153" s="61"/>
      <c r="M153" s="61"/>
      <c r="N153" s="61"/>
    </row>
    <row r="154" spans="1:14" ht="12.75">
      <c r="A154" s="61"/>
      <c r="B154" s="61"/>
      <c r="C154" s="61"/>
      <c r="D154" s="61"/>
      <c r="E154" s="61"/>
      <c r="F154" s="61"/>
      <c r="G154" s="61"/>
      <c r="H154" s="61"/>
      <c r="I154" s="61"/>
      <c r="J154" s="61"/>
      <c r="K154" s="61"/>
      <c r="L154" s="61"/>
      <c r="M154" s="61"/>
      <c r="N154" s="61"/>
    </row>
    <row r="155" spans="1:14" ht="12.75">
      <c r="A155" s="61"/>
      <c r="B155" s="61"/>
      <c r="C155" s="61"/>
      <c r="D155" s="61"/>
      <c r="E155" s="61"/>
      <c r="F155" s="61"/>
      <c r="G155" s="61"/>
      <c r="H155" s="61"/>
      <c r="I155" s="61"/>
      <c r="J155" s="61"/>
      <c r="K155" s="61"/>
      <c r="L155" s="61"/>
      <c r="M155" s="61"/>
      <c r="N155" s="61"/>
    </row>
    <row r="156" spans="1:14" ht="12.75">
      <c r="A156" s="61"/>
      <c r="B156" s="61"/>
      <c r="C156" s="61"/>
      <c r="D156" s="61"/>
      <c r="E156" s="61"/>
      <c r="F156" s="61"/>
      <c r="G156" s="61"/>
      <c r="H156" s="61"/>
      <c r="I156" s="61"/>
      <c r="J156" s="61"/>
      <c r="K156" s="61"/>
      <c r="L156" s="61"/>
      <c r="M156" s="61"/>
      <c r="N156" s="61"/>
    </row>
    <row r="157" spans="1:14" ht="12.75">
      <c r="A157" s="61"/>
      <c r="B157" s="61"/>
      <c r="C157" s="61"/>
      <c r="D157" s="61"/>
      <c r="E157" s="61"/>
      <c r="F157" s="61"/>
      <c r="G157" s="61"/>
      <c r="H157" s="61"/>
      <c r="I157" s="61"/>
      <c r="J157" s="61"/>
      <c r="K157" s="61"/>
      <c r="L157" s="61"/>
      <c r="M157" s="61"/>
      <c r="N157" s="61"/>
    </row>
    <row r="158" spans="1:14" ht="12.75">
      <c r="A158" s="61"/>
      <c r="B158" s="61"/>
      <c r="C158" s="61"/>
      <c r="D158" s="61"/>
      <c r="E158" s="61"/>
      <c r="F158" s="61"/>
      <c r="G158" s="61"/>
      <c r="H158" s="61"/>
      <c r="I158" s="61"/>
      <c r="J158" s="61"/>
      <c r="K158" s="61"/>
      <c r="L158" s="61"/>
      <c r="M158" s="61"/>
      <c r="N158" s="61"/>
    </row>
    <row r="159" spans="1:14" ht="12.75">
      <c r="A159" s="61"/>
      <c r="B159" s="61"/>
      <c r="C159" s="61"/>
      <c r="D159" s="61"/>
      <c r="E159" s="61"/>
      <c r="F159" s="61"/>
      <c r="G159" s="61"/>
      <c r="H159" s="61"/>
      <c r="I159" s="61"/>
      <c r="J159" s="61"/>
      <c r="K159" s="61"/>
      <c r="L159" s="61"/>
      <c r="M159" s="61"/>
      <c r="N159" s="61"/>
    </row>
    <row r="160" spans="1:14" ht="12.75">
      <c r="A160" s="61"/>
      <c r="B160" s="61"/>
      <c r="C160" s="61"/>
      <c r="D160" s="61"/>
      <c r="E160" s="61"/>
      <c r="F160" s="61"/>
      <c r="G160" s="61"/>
      <c r="H160" s="61"/>
      <c r="I160" s="61"/>
      <c r="J160" s="61"/>
      <c r="K160" s="61"/>
      <c r="L160" s="61"/>
      <c r="M160" s="61"/>
      <c r="N160" s="61"/>
    </row>
    <row r="161" spans="1:14" ht="12.75">
      <c r="A161" s="61"/>
      <c r="B161" s="61"/>
      <c r="C161" s="61"/>
      <c r="D161" s="61"/>
      <c r="E161" s="61"/>
      <c r="F161" s="61"/>
      <c r="G161" s="61"/>
      <c r="H161" s="61"/>
      <c r="I161" s="61"/>
      <c r="J161" s="61"/>
      <c r="K161" s="61"/>
      <c r="L161" s="61"/>
      <c r="M161" s="61"/>
      <c r="N161" s="61"/>
    </row>
    <row r="162" spans="1:14" ht="12.75">
      <c r="A162" s="61"/>
      <c r="B162" s="61"/>
      <c r="C162" s="61"/>
      <c r="D162" s="61"/>
      <c r="E162" s="61"/>
      <c r="F162" s="61"/>
      <c r="G162" s="61"/>
      <c r="H162" s="61"/>
      <c r="I162" s="61"/>
      <c r="J162" s="61"/>
      <c r="K162" s="61"/>
      <c r="L162" s="61"/>
      <c r="M162" s="61"/>
      <c r="N162" s="61"/>
    </row>
    <row r="163" spans="1:14" ht="12.75">
      <c r="A163" s="61"/>
      <c r="B163" s="61"/>
      <c r="C163" s="61"/>
      <c r="D163" s="61"/>
      <c r="E163" s="61"/>
      <c r="F163" s="61"/>
      <c r="G163" s="61"/>
      <c r="H163" s="61"/>
      <c r="I163" s="61"/>
      <c r="J163" s="61"/>
      <c r="K163" s="61"/>
      <c r="L163" s="61"/>
      <c r="M163" s="61"/>
      <c r="N163" s="61"/>
    </row>
    <row r="164" spans="1:14" ht="12.75">
      <c r="A164" s="61"/>
      <c r="B164" s="61"/>
      <c r="C164" s="61"/>
      <c r="D164" s="61"/>
      <c r="E164" s="61"/>
      <c r="F164" s="61"/>
      <c r="G164" s="61"/>
      <c r="H164" s="61"/>
      <c r="I164" s="61"/>
      <c r="J164" s="61"/>
      <c r="K164" s="61"/>
      <c r="L164" s="61"/>
      <c r="M164" s="61"/>
      <c r="N164" s="61"/>
    </row>
    <row r="165" spans="1:14" ht="12.75">
      <c r="A165" s="61"/>
      <c r="B165" s="61"/>
      <c r="C165" s="61"/>
      <c r="D165" s="61"/>
      <c r="E165" s="61"/>
      <c r="F165" s="61"/>
      <c r="G165" s="61"/>
      <c r="H165" s="61"/>
      <c r="I165" s="61"/>
      <c r="J165" s="61"/>
      <c r="K165" s="61"/>
      <c r="L165" s="61"/>
      <c r="M165" s="61"/>
      <c r="N165" s="61"/>
    </row>
    <row r="166" spans="1:14" ht="12.75">
      <c r="A166" s="61"/>
      <c r="B166" s="61"/>
      <c r="C166" s="61"/>
      <c r="D166" s="61"/>
      <c r="E166" s="61"/>
      <c r="F166" s="61"/>
      <c r="G166" s="61"/>
      <c r="H166" s="61"/>
      <c r="I166" s="61"/>
      <c r="J166" s="61"/>
      <c r="K166" s="61"/>
      <c r="L166" s="61"/>
      <c r="M166" s="61"/>
      <c r="N166" s="61"/>
    </row>
    <row r="167" spans="1:14" ht="12.75">
      <c r="A167" s="61"/>
      <c r="B167" s="61"/>
      <c r="C167" s="61"/>
      <c r="D167" s="61"/>
      <c r="E167" s="61"/>
      <c r="F167" s="61"/>
      <c r="G167" s="61"/>
      <c r="H167" s="61"/>
      <c r="I167" s="61"/>
      <c r="J167" s="61"/>
      <c r="K167" s="61"/>
      <c r="L167" s="61"/>
      <c r="M167" s="61"/>
      <c r="N167" s="61"/>
    </row>
    <row r="168" spans="1:14" ht="12.75">
      <c r="A168" s="61"/>
      <c r="B168" s="61"/>
      <c r="C168" s="61"/>
      <c r="D168" s="61"/>
      <c r="E168" s="61"/>
      <c r="F168" s="61"/>
      <c r="G168" s="61"/>
      <c r="H168" s="61"/>
      <c r="I168" s="61"/>
      <c r="J168" s="61"/>
      <c r="K168" s="61"/>
      <c r="L168" s="61"/>
      <c r="M168" s="61"/>
      <c r="N168" s="61"/>
    </row>
    <row r="169" spans="1:14" ht="12.75">
      <c r="A169" s="61"/>
      <c r="B169" s="61"/>
      <c r="C169" s="61"/>
      <c r="D169" s="61"/>
      <c r="E169" s="61"/>
      <c r="F169" s="61"/>
      <c r="G169" s="61"/>
      <c r="H169" s="61"/>
      <c r="I169" s="61"/>
      <c r="J169" s="61"/>
      <c r="K169" s="61"/>
      <c r="L169" s="61"/>
      <c r="M169" s="61"/>
      <c r="N169" s="61"/>
    </row>
    <row r="170" spans="1:14" ht="12.75">
      <c r="A170" s="61"/>
      <c r="B170" s="61"/>
      <c r="C170" s="61"/>
      <c r="D170" s="61"/>
      <c r="E170" s="61"/>
      <c r="F170" s="61"/>
      <c r="G170" s="61"/>
      <c r="H170" s="61"/>
      <c r="I170" s="61"/>
      <c r="J170" s="61"/>
      <c r="K170" s="61"/>
      <c r="L170" s="61"/>
      <c r="M170" s="61"/>
      <c r="N170" s="61"/>
    </row>
    <row r="171" spans="1:14" ht="12.75">
      <c r="A171" s="61"/>
      <c r="B171" s="61"/>
      <c r="C171" s="61"/>
      <c r="D171" s="61"/>
      <c r="E171" s="61"/>
      <c r="F171" s="61"/>
      <c r="G171" s="61"/>
      <c r="H171" s="61"/>
      <c r="I171" s="61"/>
      <c r="J171" s="61"/>
      <c r="K171" s="61"/>
      <c r="L171" s="61"/>
      <c r="M171" s="61"/>
      <c r="N171" s="61"/>
    </row>
    <row r="172" spans="1:14" ht="12.75">
      <c r="A172" s="61"/>
      <c r="B172" s="61"/>
      <c r="C172" s="61"/>
      <c r="D172" s="61"/>
      <c r="E172" s="61"/>
      <c r="F172" s="61"/>
      <c r="G172" s="61"/>
      <c r="H172" s="61"/>
      <c r="I172" s="61"/>
      <c r="J172" s="61"/>
      <c r="K172" s="61"/>
      <c r="L172" s="61"/>
      <c r="M172" s="61"/>
      <c r="N172" s="61"/>
    </row>
    <row r="173" spans="1:14" ht="12.75">
      <c r="A173" s="61"/>
      <c r="B173" s="61"/>
      <c r="C173" s="61"/>
      <c r="D173" s="61"/>
      <c r="E173" s="61"/>
      <c r="F173" s="61"/>
      <c r="G173" s="61"/>
      <c r="H173" s="61"/>
      <c r="I173" s="61"/>
      <c r="J173" s="61"/>
      <c r="K173" s="61"/>
      <c r="L173" s="61"/>
      <c r="M173" s="61"/>
      <c r="N173" s="61"/>
    </row>
    <row r="174" spans="1:14" ht="12.75">
      <c r="A174" s="61"/>
      <c r="B174" s="61"/>
      <c r="C174" s="61"/>
      <c r="D174" s="61"/>
      <c r="E174" s="61"/>
      <c r="F174" s="61"/>
      <c r="G174" s="61"/>
      <c r="H174" s="61"/>
      <c r="I174" s="61"/>
      <c r="J174" s="61"/>
      <c r="K174" s="61"/>
      <c r="L174" s="61"/>
      <c r="M174" s="61"/>
      <c r="N174" s="61"/>
    </row>
    <row r="175" spans="1:14" ht="12.75">
      <c r="A175" s="61"/>
      <c r="B175" s="61"/>
      <c r="C175" s="61"/>
      <c r="D175" s="61"/>
      <c r="E175" s="61"/>
      <c r="F175" s="61"/>
      <c r="G175" s="61"/>
      <c r="H175" s="61"/>
      <c r="I175" s="61"/>
      <c r="J175" s="61"/>
      <c r="K175" s="61"/>
      <c r="L175" s="61"/>
      <c r="M175" s="61"/>
      <c r="N175" s="61"/>
    </row>
    <row r="176" spans="1:14" ht="12.75">
      <c r="A176" s="61"/>
      <c r="B176" s="61"/>
      <c r="C176" s="61"/>
      <c r="D176" s="61"/>
      <c r="E176" s="61"/>
      <c r="F176" s="61"/>
      <c r="G176" s="61"/>
      <c r="H176" s="61"/>
      <c r="I176" s="61"/>
      <c r="J176" s="61"/>
      <c r="K176" s="61"/>
      <c r="L176" s="61"/>
      <c r="M176" s="61"/>
      <c r="N176" s="61"/>
    </row>
    <row r="177" spans="1:14" ht="12.75">
      <c r="A177" s="61"/>
      <c r="B177" s="61"/>
      <c r="C177" s="61"/>
      <c r="D177" s="61"/>
      <c r="E177" s="61"/>
      <c r="F177" s="61"/>
      <c r="G177" s="61"/>
      <c r="H177" s="61"/>
      <c r="I177" s="61"/>
      <c r="J177" s="61"/>
      <c r="K177" s="61"/>
      <c r="L177" s="61"/>
      <c r="M177" s="61"/>
      <c r="N177" s="61"/>
    </row>
    <row r="178" spans="1:14" ht="12.75">
      <c r="A178" s="61"/>
      <c r="B178" s="61"/>
      <c r="C178" s="61"/>
      <c r="D178" s="61"/>
      <c r="E178" s="61"/>
      <c r="F178" s="61"/>
      <c r="G178" s="61"/>
      <c r="H178" s="61"/>
      <c r="I178" s="61"/>
      <c r="J178" s="61"/>
      <c r="K178" s="61"/>
      <c r="L178" s="61"/>
      <c r="M178" s="61"/>
      <c r="N178" s="61"/>
    </row>
    <row r="179" spans="1:14" ht="12.75">
      <c r="A179" s="61"/>
      <c r="B179" s="61"/>
      <c r="C179" s="61"/>
      <c r="D179" s="61"/>
      <c r="E179" s="61"/>
      <c r="F179" s="61"/>
      <c r="G179" s="61"/>
      <c r="H179" s="61"/>
      <c r="I179" s="61"/>
      <c r="J179" s="61"/>
      <c r="K179" s="61"/>
      <c r="L179" s="61"/>
      <c r="M179" s="61"/>
      <c r="N179" s="61"/>
    </row>
    <row r="180" spans="1:14" ht="12.75">
      <c r="A180" s="61"/>
      <c r="B180" s="61"/>
      <c r="C180" s="61"/>
      <c r="D180" s="61"/>
      <c r="E180" s="61"/>
      <c r="F180" s="61"/>
      <c r="G180" s="61"/>
      <c r="H180" s="61"/>
      <c r="I180" s="61"/>
      <c r="J180" s="61"/>
      <c r="K180" s="61"/>
      <c r="L180" s="61"/>
      <c r="M180" s="61"/>
      <c r="N180" s="61"/>
    </row>
    <row r="181" spans="1:14" ht="12.75">
      <c r="A181" s="61"/>
      <c r="B181" s="61"/>
      <c r="C181" s="61"/>
      <c r="D181" s="61"/>
      <c r="E181" s="61"/>
      <c r="F181" s="61"/>
      <c r="G181" s="61"/>
      <c r="H181" s="61"/>
      <c r="I181" s="61"/>
      <c r="J181" s="61"/>
      <c r="K181" s="61"/>
      <c r="L181" s="61"/>
      <c r="M181" s="61"/>
      <c r="N181" s="61"/>
    </row>
    <row r="182" spans="1:14" ht="12.75">
      <c r="A182" s="61"/>
      <c r="B182" s="61"/>
      <c r="C182" s="61"/>
      <c r="D182" s="61"/>
      <c r="E182" s="61"/>
      <c r="F182" s="61"/>
      <c r="G182" s="61"/>
      <c r="H182" s="61"/>
      <c r="I182" s="61"/>
      <c r="J182" s="61"/>
      <c r="K182" s="61"/>
      <c r="L182" s="61"/>
      <c r="M182" s="61"/>
      <c r="N182" s="61"/>
    </row>
    <row r="183" spans="1:14" ht="12.75">
      <c r="A183" s="61"/>
      <c r="B183" s="61"/>
      <c r="C183" s="61"/>
      <c r="D183" s="61"/>
      <c r="E183" s="61"/>
      <c r="F183" s="61"/>
      <c r="G183" s="61"/>
      <c r="H183" s="61"/>
      <c r="I183" s="61"/>
      <c r="J183" s="61"/>
      <c r="K183" s="61"/>
      <c r="L183" s="61"/>
      <c r="M183" s="61"/>
      <c r="N183" s="61"/>
    </row>
    <row r="184" spans="1:14" ht="12.75">
      <c r="A184" s="61"/>
      <c r="B184" s="61"/>
      <c r="C184" s="61"/>
      <c r="D184" s="61"/>
      <c r="E184" s="61"/>
      <c r="F184" s="61"/>
      <c r="G184" s="61"/>
      <c r="H184" s="61"/>
      <c r="I184" s="61"/>
      <c r="J184" s="61"/>
      <c r="K184" s="61"/>
      <c r="L184" s="61"/>
      <c r="M184" s="61"/>
      <c r="N184" s="61"/>
    </row>
    <row r="185" spans="1:14" ht="12.75">
      <c r="A185" s="61"/>
      <c r="B185" s="61"/>
      <c r="C185" s="61"/>
      <c r="D185" s="61"/>
      <c r="E185" s="61"/>
      <c r="F185" s="61"/>
      <c r="G185" s="61"/>
      <c r="H185" s="61"/>
      <c r="I185" s="61"/>
      <c r="J185" s="61"/>
      <c r="K185" s="61"/>
      <c r="L185" s="61"/>
      <c r="M185" s="61"/>
      <c r="N185" s="61"/>
    </row>
    <row r="186" spans="1:14" ht="12.75">
      <c r="A186" s="61"/>
      <c r="B186" s="61"/>
      <c r="C186" s="61"/>
      <c r="D186" s="61"/>
      <c r="E186" s="61"/>
      <c r="F186" s="61"/>
      <c r="G186" s="61"/>
      <c r="H186" s="61"/>
      <c r="I186" s="61"/>
      <c r="J186" s="61"/>
      <c r="K186" s="61"/>
      <c r="L186" s="61"/>
      <c r="M186" s="61"/>
      <c r="N186" s="61"/>
    </row>
    <row r="187" spans="1:14" ht="12.75">
      <c r="A187" s="61"/>
      <c r="B187" s="61"/>
      <c r="C187" s="61"/>
      <c r="D187" s="61"/>
      <c r="E187" s="61"/>
      <c r="F187" s="61"/>
      <c r="G187" s="61"/>
      <c r="H187" s="61"/>
      <c r="I187" s="61"/>
      <c r="J187" s="61"/>
      <c r="K187" s="61"/>
      <c r="L187" s="61"/>
      <c r="M187" s="61"/>
      <c r="N187" s="61"/>
    </row>
    <row r="188" spans="1:14" ht="12.75">
      <c r="A188" s="61"/>
      <c r="B188" s="61"/>
      <c r="C188" s="61"/>
      <c r="D188" s="61"/>
      <c r="E188" s="61"/>
      <c r="F188" s="61"/>
      <c r="G188" s="61"/>
      <c r="H188" s="61"/>
      <c r="I188" s="61"/>
      <c r="J188" s="61"/>
      <c r="K188" s="61"/>
      <c r="L188" s="61"/>
      <c r="M188" s="61"/>
      <c r="N188" s="61"/>
    </row>
    <row r="189" spans="1:14" ht="12.75">
      <c r="A189" s="61"/>
      <c r="B189" s="61"/>
      <c r="C189" s="61"/>
      <c r="D189" s="61"/>
      <c r="E189" s="61"/>
      <c r="F189" s="61"/>
      <c r="G189" s="61"/>
      <c r="H189" s="61"/>
      <c r="I189" s="61"/>
      <c r="J189" s="61"/>
      <c r="K189" s="61"/>
      <c r="L189" s="61"/>
      <c r="M189" s="61"/>
      <c r="N189" s="61"/>
    </row>
    <row r="190" spans="1:14" ht="12.75">
      <c r="A190" s="61"/>
      <c r="B190" s="61"/>
      <c r="C190" s="61"/>
      <c r="D190" s="61"/>
      <c r="E190" s="61"/>
      <c r="F190" s="61"/>
      <c r="G190" s="61"/>
      <c r="H190" s="61"/>
      <c r="I190" s="61"/>
      <c r="J190" s="61"/>
      <c r="K190" s="61"/>
      <c r="L190" s="61"/>
      <c r="M190" s="61"/>
      <c r="N190" s="61"/>
    </row>
    <row r="191" spans="1:14" ht="12.75">
      <c r="A191" s="61"/>
      <c r="B191" s="61"/>
      <c r="C191" s="61"/>
      <c r="D191" s="61"/>
      <c r="E191" s="61"/>
      <c r="F191" s="61"/>
      <c r="G191" s="61"/>
      <c r="H191" s="61"/>
      <c r="I191" s="61"/>
      <c r="J191" s="61"/>
      <c r="K191" s="61"/>
      <c r="L191" s="61"/>
      <c r="M191" s="61"/>
      <c r="N191" s="61"/>
    </row>
    <row r="192" spans="1:14" ht="12.75">
      <c r="A192" s="61"/>
      <c r="B192" s="61"/>
      <c r="C192" s="61"/>
      <c r="D192" s="61"/>
      <c r="E192" s="61"/>
      <c r="F192" s="61"/>
      <c r="G192" s="61"/>
      <c r="H192" s="61"/>
      <c r="I192" s="61"/>
      <c r="J192" s="61"/>
      <c r="K192" s="61"/>
      <c r="L192" s="61"/>
      <c r="M192" s="61"/>
      <c r="N192" s="61"/>
    </row>
    <row r="193" spans="1:14" ht="12.75">
      <c r="A193" s="61"/>
      <c r="B193" s="61"/>
      <c r="C193" s="61"/>
      <c r="D193" s="61"/>
      <c r="E193" s="61"/>
      <c r="F193" s="61"/>
      <c r="G193" s="61"/>
      <c r="H193" s="61"/>
      <c r="I193" s="61"/>
      <c r="J193" s="61"/>
      <c r="K193" s="61"/>
      <c r="L193" s="61"/>
      <c r="M193" s="61"/>
      <c r="N193" s="61"/>
    </row>
    <row r="194" spans="1:14" ht="12.75">
      <c r="A194" s="61"/>
      <c r="B194" s="61"/>
      <c r="C194" s="61"/>
      <c r="D194" s="61"/>
      <c r="E194" s="61"/>
      <c r="F194" s="61"/>
      <c r="G194" s="61"/>
      <c r="H194" s="61"/>
      <c r="I194" s="61"/>
      <c r="J194" s="61"/>
      <c r="K194" s="61"/>
      <c r="L194" s="61"/>
      <c r="M194" s="61"/>
      <c r="N194" s="61"/>
    </row>
    <row r="195" spans="1:14" ht="12.75">
      <c r="A195" s="61"/>
      <c r="B195" s="61"/>
      <c r="C195" s="61"/>
      <c r="D195" s="61"/>
      <c r="E195" s="61"/>
      <c r="F195" s="61"/>
      <c r="G195" s="61"/>
      <c r="H195" s="61"/>
      <c r="I195" s="61"/>
      <c r="J195" s="61"/>
      <c r="K195" s="61"/>
      <c r="L195" s="61"/>
      <c r="M195" s="61"/>
      <c r="N195" s="61"/>
    </row>
    <row r="196" spans="1:14" ht="12.75">
      <c r="A196" s="61"/>
      <c r="B196" s="61"/>
      <c r="C196" s="61"/>
      <c r="D196" s="61"/>
      <c r="E196" s="61"/>
      <c r="F196" s="61"/>
      <c r="G196" s="61"/>
      <c r="H196" s="61"/>
      <c r="I196" s="61"/>
      <c r="J196" s="61"/>
      <c r="K196" s="61"/>
      <c r="L196" s="61"/>
      <c r="M196" s="61"/>
      <c r="N196" s="61"/>
    </row>
    <row r="197" spans="1:14" ht="12.75">
      <c r="A197" s="61"/>
      <c r="B197" s="61"/>
      <c r="C197" s="61"/>
      <c r="D197" s="61"/>
      <c r="E197" s="61"/>
      <c r="F197" s="61"/>
      <c r="G197" s="61"/>
      <c r="H197" s="61"/>
      <c r="I197" s="61"/>
      <c r="J197" s="61"/>
      <c r="K197" s="61"/>
      <c r="L197" s="61"/>
      <c r="M197" s="61"/>
      <c r="N197" s="61"/>
    </row>
    <row r="198" spans="1:14" ht="12.75">
      <c r="A198" s="61"/>
      <c r="B198" s="61"/>
      <c r="C198" s="61"/>
      <c r="D198" s="61"/>
      <c r="E198" s="61"/>
      <c r="F198" s="61"/>
      <c r="G198" s="61"/>
      <c r="H198" s="61"/>
      <c r="I198" s="61"/>
      <c r="J198" s="61"/>
      <c r="K198" s="61"/>
      <c r="L198" s="61"/>
      <c r="M198" s="61"/>
      <c r="N198" s="61"/>
    </row>
    <row r="199" spans="1:14" ht="12.75">
      <c r="A199" s="61"/>
      <c r="B199" s="61"/>
      <c r="C199" s="61"/>
      <c r="D199" s="61"/>
      <c r="E199" s="61"/>
      <c r="F199" s="61"/>
      <c r="G199" s="61"/>
      <c r="H199" s="61"/>
      <c r="I199" s="61"/>
      <c r="J199" s="61"/>
      <c r="K199" s="61"/>
      <c r="L199" s="61"/>
      <c r="M199" s="61"/>
      <c r="N199" s="61"/>
    </row>
    <row r="200" spans="1:14" ht="12.75">
      <c r="A200" s="61"/>
      <c r="B200" s="61"/>
      <c r="C200" s="61"/>
      <c r="D200" s="61"/>
      <c r="E200" s="61"/>
      <c r="F200" s="61"/>
      <c r="G200" s="61"/>
      <c r="H200" s="61"/>
      <c r="I200" s="61"/>
      <c r="J200" s="61"/>
      <c r="K200" s="61"/>
      <c r="L200" s="61"/>
      <c r="M200" s="61"/>
      <c r="N200" s="61"/>
    </row>
    <row r="201" spans="1:14" ht="12.75">
      <c r="A201" s="61"/>
      <c r="B201" s="61"/>
      <c r="C201" s="61"/>
      <c r="D201" s="61"/>
      <c r="E201" s="61"/>
      <c r="F201" s="61"/>
      <c r="G201" s="61"/>
      <c r="H201" s="61"/>
      <c r="I201" s="61"/>
      <c r="J201" s="61"/>
      <c r="K201" s="61"/>
      <c r="L201" s="61"/>
      <c r="M201" s="61"/>
      <c r="N201" s="61"/>
    </row>
    <row r="202" spans="1:14" ht="12.75">
      <c r="A202" s="61"/>
      <c r="B202" s="61"/>
      <c r="C202" s="61"/>
      <c r="D202" s="61"/>
      <c r="E202" s="61"/>
      <c r="F202" s="61"/>
      <c r="G202" s="61"/>
      <c r="H202" s="61"/>
      <c r="I202" s="61"/>
      <c r="J202" s="61"/>
      <c r="K202" s="61"/>
      <c r="L202" s="61"/>
      <c r="M202" s="61"/>
      <c r="N202" s="61"/>
    </row>
    <row r="203" spans="1:14" ht="12.75">
      <c r="A203" s="61"/>
      <c r="B203" s="61"/>
      <c r="C203" s="61"/>
      <c r="D203" s="61"/>
      <c r="E203" s="61"/>
      <c r="F203" s="61"/>
      <c r="G203" s="61"/>
      <c r="H203" s="61"/>
      <c r="I203" s="61"/>
      <c r="J203" s="61"/>
      <c r="K203" s="61"/>
      <c r="L203" s="61"/>
      <c r="M203" s="61"/>
      <c r="N203" s="61"/>
    </row>
    <row r="204" spans="1:14" ht="12.75">
      <c r="A204" s="61"/>
      <c r="B204" s="61"/>
      <c r="C204" s="61"/>
      <c r="D204" s="61"/>
      <c r="E204" s="61"/>
      <c r="F204" s="61"/>
      <c r="G204" s="61"/>
      <c r="H204" s="61"/>
      <c r="I204" s="61"/>
      <c r="J204" s="61"/>
      <c r="K204" s="61"/>
      <c r="L204" s="61"/>
      <c r="M204" s="61"/>
      <c r="N204" s="61"/>
    </row>
    <row r="205" spans="1:14" ht="12.75">
      <c r="A205" s="61"/>
      <c r="B205" s="61"/>
      <c r="C205" s="61"/>
      <c r="D205" s="61"/>
      <c r="E205" s="61"/>
      <c r="F205" s="61"/>
      <c r="G205" s="61"/>
      <c r="H205" s="61"/>
      <c r="I205" s="61"/>
      <c r="J205" s="61"/>
      <c r="K205" s="61"/>
      <c r="L205" s="61"/>
      <c r="M205" s="61"/>
      <c r="N205" s="61"/>
    </row>
    <row r="206" spans="1:14" ht="12.75">
      <c r="A206" s="61"/>
      <c r="B206" s="61"/>
      <c r="C206" s="61"/>
      <c r="D206" s="61"/>
      <c r="E206" s="61"/>
      <c r="F206" s="61"/>
      <c r="G206" s="61"/>
      <c r="H206" s="61"/>
      <c r="I206" s="61"/>
      <c r="J206" s="61"/>
      <c r="K206" s="61"/>
      <c r="L206" s="61"/>
      <c r="M206" s="61"/>
      <c r="N206" s="61"/>
    </row>
    <row r="207" spans="1:14" ht="12.75">
      <c r="A207" s="61"/>
      <c r="B207" s="61"/>
      <c r="C207" s="61"/>
      <c r="D207" s="61"/>
      <c r="E207" s="61"/>
      <c r="F207" s="61"/>
      <c r="G207" s="61"/>
      <c r="H207" s="61"/>
      <c r="I207" s="61"/>
      <c r="J207" s="61"/>
      <c r="K207" s="61"/>
      <c r="L207" s="61"/>
      <c r="M207" s="61"/>
      <c r="N207" s="61"/>
    </row>
    <row r="208" spans="1:14" ht="12.75">
      <c r="A208" s="61"/>
      <c r="B208" s="61"/>
      <c r="C208" s="61"/>
      <c r="D208" s="61"/>
      <c r="E208" s="61"/>
      <c r="F208" s="61"/>
      <c r="G208" s="61"/>
      <c r="H208" s="61"/>
      <c r="I208" s="61"/>
      <c r="J208" s="61"/>
      <c r="K208" s="61"/>
      <c r="L208" s="61"/>
      <c r="M208" s="61"/>
      <c r="N208" s="61"/>
    </row>
    <row r="209" spans="1:14" ht="12.75">
      <c r="A209" s="61"/>
      <c r="B209" s="61"/>
      <c r="C209" s="61"/>
      <c r="D209" s="61"/>
      <c r="E209" s="61"/>
      <c r="F209" s="61"/>
      <c r="G209" s="61"/>
      <c r="H209" s="61"/>
      <c r="I209" s="61"/>
      <c r="J209" s="61"/>
      <c r="K209" s="61"/>
      <c r="L209" s="61"/>
      <c r="M209" s="61"/>
      <c r="N209" s="61"/>
    </row>
    <row r="210" spans="1:14" ht="12.75">
      <c r="A210" s="61"/>
      <c r="B210" s="61"/>
      <c r="C210" s="61"/>
      <c r="D210" s="61"/>
      <c r="E210" s="61"/>
      <c r="F210" s="61"/>
      <c r="G210" s="61"/>
      <c r="H210" s="61"/>
      <c r="I210" s="61"/>
      <c r="J210" s="61"/>
      <c r="K210" s="61"/>
      <c r="L210" s="61"/>
      <c r="M210" s="61"/>
      <c r="N210" s="61"/>
    </row>
    <row r="211" spans="1:14" ht="12.75">
      <c r="A211" s="61"/>
      <c r="B211" s="61"/>
      <c r="C211" s="61"/>
      <c r="D211" s="61"/>
      <c r="E211" s="61"/>
      <c r="F211" s="61"/>
      <c r="G211" s="61"/>
      <c r="H211" s="61"/>
      <c r="I211" s="61"/>
      <c r="J211" s="61"/>
      <c r="K211" s="61"/>
      <c r="L211" s="61"/>
      <c r="M211" s="61"/>
      <c r="N211" s="61"/>
    </row>
    <row r="212" spans="1:14" ht="12.75">
      <c r="A212" s="61"/>
      <c r="B212" s="61"/>
      <c r="C212" s="61"/>
      <c r="D212" s="61"/>
      <c r="E212" s="61"/>
      <c r="F212" s="61"/>
      <c r="G212" s="61"/>
      <c r="H212" s="61"/>
      <c r="I212" s="61"/>
      <c r="J212" s="61"/>
      <c r="K212" s="61"/>
      <c r="L212" s="61"/>
      <c r="M212" s="61"/>
      <c r="N212" s="61"/>
    </row>
    <row r="213" spans="1:14" ht="12.75">
      <c r="A213" s="61"/>
      <c r="B213" s="61"/>
      <c r="C213" s="61"/>
      <c r="D213" s="61"/>
      <c r="E213" s="61"/>
      <c r="F213" s="61"/>
      <c r="G213" s="61"/>
      <c r="H213" s="61"/>
      <c r="I213" s="61"/>
      <c r="J213" s="61"/>
      <c r="K213" s="61"/>
      <c r="L213" s="61"/>
      <c r="M213" s="61"/>
      <c r="N213" s="61"/>
    </row>
    <row r="214" spans="1:14" ht="12.75">
      <c r="A214" s="61"/>
      <c r="B214" s="61"/>
      <c r="C214" s="61"/>
      <c r="D214" s="61"/>
      <c r="E214" s="61"/>
      <c r="F214" s="61"/>
      <c r="G214" s="61"/>
      <c r="H214" s="61"/>
      <c r="I214" s="61"/>
      <c r="J214" s="61"/>
      <c r="K214" s="61"/>
      <c r="L214" s="61"/>
      <c r="M214" s="61"/>
      <c r="N214" s="61"/>
    </row>
    <row r="215" spans="1:14" ht="12.75">
      <c r="A215" s="61"/>
      <c r="B215" s="61"/>
      <c r="C215" s="61"/>
      <c r="D215" s="61"/>
      <c r="E215" s="61"/>
      <c r="F215" s="61"/>
      <c r="G215" s="61"/>
      <c r="H215" s="61"/>
      <c r="I215" s="61"/>
      <c r="J215" s="61"/>
      <c r="K215" s="61"/>
      <c r="L215" s="61"/>
      <c r="M215" s="61"/>
      <c r="N215" s="61"/>
    </row>
    <row r="216" spans="1:14" ht="12.75">
      <c r="A216" s="61"/>
      <c r="B216" s="61"/>
      <c r="C216" s="61"/>
      <c r="D216" s="61"/>
      <c r="E216" s="61"/>
      <c r="F216" s="61"/>
      <c r="G216" s="61"/>
      <c r="H216" s="61"/>
      <c r="I216" s="61"/>
      <c r="J216" s="61"/>
      <c r="K216" s="61"/>
      <c r="L216" s="61"/>
      <c r="M216" s="61"/>
      <c r="N216" s="61"/>
    </row>
    <row r="217" spans="1:14" ht="12.75">
      <c r="A217" s="61"/>
      <c r="B217" s="61"/>
      <c r="C217" s="61"/>
      <c r="D217" s="61"/>
      <c r="E217" s="61"/>
      <c r="F217" s="61"/>
      <c r="G217" s="61"/>
      <c r="H217" s="61"/>
      <c r="I217" s="61"/>
      <c r="J217" s="61"/>
      <c r="K217" s="61"/>
      <c r="L217" s="61"/>
      <c r="M217" s="61"/>
      <c r="N217" s="61"/>
    </row>
    <row r="218" spans="1:14" ht="12.75">
      <c r="A218" s="61"/>
      <c r="B218" s="61"/>
      <c r="C218" s="61"/>
      <c r="D218" s="61"/>
      <c r="E218" s="61"/>
      <c r="F218" s="61"/>
      <c r="G218" s="61"/>
      <c r="H218" s="61"/>
      <c r="I218" s="61"/>
      <c r="J218" s="61"/>
      <c r="K218" s="61"/>
      <c r="L218" s="61"/>
      <c r="M218" s="61"/>
      <c r="N218" s="61"/>
    </row>
    <row r="219" spans="1:14" ht="12.75">
      <c r="A219" s="61"/>
      <c r="B219" s="61"/>
      <c r="C219" s="61"/>
      <c r="D219" s="61"/>
      <c r="E219" s="61"/>
      <c r="F219" s="61"/>
      <c r="G219" s="61"/>
      <c r="H219" s="61"/>
      <c r="I219" s="61"/>
      <c r="J219" s="61"/>
      <c r="K219" s="61"/>
      <c r="L219" s="61"/>
      <c r="M219" s="61"/>
      <c r="N219" s="61"/>
    </row>
    <row r="220" spans="1:14" ht="12.75">
      <c r="A220" s="61"/>
      <c r="B220" s="61"/>
      <c r="C220" s="61"/>
      <c r="D220" s="61"/>
      <c r="E220" s="61"/>
      <c r="F220" s="61"/>
      <c r="G220" s="61"/>
      <c r="H220" s="61"/>
      <c r="I220" s="61"/>
      <c r="J220" s="61"/>
      <c r="K220" s="61"/>
      <c r="L220" s="61"/>
      <c r="M220" s="61"/>
      <c r="N220" s="61"/>
    </row>
    <row r="221" spans="1:14" ht="12.75">
      <c r="A221" s="61"/>
      <c r="B221" s="61"/>
      <c r="C221" s="61"/>
      <c r="D221" s="61"/>
      <c r="E221" s="61"/>
      <c r="F221" s="61"/>
      <c r="G221" s="61"/>
      <c r="H221" s="61"/>
      <c r="I221" s="61"/>
      <c r="J221" s="61"/>
      <c r="K221" s="61"/>
      <c r="L221" s="61"/>
      <c r="M221" s="61"/>
      <c r="N221" s="61"/>
    </row>
    <row r="222" spans="1:14" ht="12.75">
      <c r="A222" s="61"/>
      <c r="B222" s="61"/>
      <c r="C222" s="61"/>
      <c r="D222" s="61"/>
      <c r="E222" s="61"/>
      <c r="F222" s="61"/>
      <c r="G222" s="61"/>
      <c r="H222" s="61"/>
      <c r="I222" s="61"/>
      <c r="J222" s="61"/>
      <c r="K222" s="61"/>
      <c r="L222" s="61"/>
      <c r="M222" s="61"/>
      <c r="N222" s="61"/>
    </row>
    <row r="223" spans="1:14" ht="12.75">
      <c r="A223" s="61"/>
      <c r="B223" s="61"/>
      <c r="C223" s="61"/>
      <c r="D223" s="61"/>
      <c r="E223" s="61"/>
      <c r="F223" s="61"/>
      <c r="G223" s="61"/>
      <c r="H223" s="61"/>
      <c r="I223" s="61"/>
      <c r="J223" s="61"/>
      <c r="K223" s="61"/>
      <c r="L223" s="61"/>
      <c r="M223" s="61"/>
      <c r="N223" s="61"/>
    </row>
    <row r="224" spans="1:14" ht="12.75">
      <c r="A224" s="61"/>
      <c r="B224" s="61"/>
      <c r="C224" s="61"/>
      <c r="D224" s="61"/>
      <c r="E224" s="61"/>
      <c r="F224" s="61"/>
      <c r="G224" s="61"/>
      <c r="H224" s="61"/>
      <c r="I224" s="61"/>
      <c r="J224" s="61"/>
      <c r="K224" s="61"/>
      <c r="L224" s="61"/>
      <c r="M224" s="61"/>
      <c r="N224" s="61"/>
    </row>
    <row r="225" spans="1:14" ht="12.75">
      <c r="A225" s="61"/>
      <c r="B225" s="61"/>
      <c r="C225" s="61"/>
      <c r="D225" s="61"/>
      <c r="E225" s="61"/>
      <c r="F225" s="61"/>
      <c r="G225" s="61"/>
      <c r="H225" s="61"/>
      <c r="I225" s="61"/>
      <c r="J225" s="61"/>
      <c r="K225" s="61"/>
      <c r="L225" s="61"/>
      <c r="M225" s="61"/>
      <c r="N225" s="61"/>
    </row>
    <row r="226" spans="1:14" ht="12.75">
      <c r="A226" s="61"/>
      <c r="B226" s="61"/>
      <c r="C226" s="61"/>
      <c r="D226" s="61"/>
      <c r="E226" s="61"/>
      <c r="F226" s="61"/>
      <c r="G226" s="61"/>
      <c r="H226" s="61"/>
      <c r="I226" s="61"/>
      <c r="J226" s="61"/>
      <c r="K226" s="61"/>
      <c r="L226" s="61"/>
      <c r="M226" s="61"/>
      <c r="N226" s="61"/>
    </row>
    <row r="227" spans="1:14" ht="12.75">
      <c r="A227" s="61"/>
      <c r="B227" s="61"/>
      <c r="C227" s="61"/>
      <c r="D227" s="61"/>
      <c r="E227" s="61"/>
      <c r="F227" s="61"/>
      <c r="G227" s="61"/>
      <c r="H227" s="61"/>
      <c r="I227" s="61"/>
      <c r="J227" s="61"/>
      <c r="K227" s="61"/>
      <c r="L227" s="61"/>
      <c r="M227" s="61"/>
      <c r="N227" s="61"/>
    </row>
    <row r="228" spans="1:14" ht="12.75">
      <c r="A228" s="61"/>
      <c r="B228" s="61"/>
      <c r="C228" s="61"/>
      <c r="D228" s="61"/>
      <c r="E228" s="61"/>
      <c r="F228" s="61"/>
      <c r="G228" s="61"/>
      <c r="H228" s="61"/>
      <c r="I228" s="61"/>
      <c r="J228" s="61"/>
      <c r="K228" s="61"/>
      <c r="L228" s="61"/>
      <c r="M228" s="61"/>
      <c r="N228" s="61"/>
    </row>
    <row r="229" spans="1:14" ht="12.75">
      <c r="A229" s="61"/>
      <c r="B229" s="61"/>
      <c r="C229" s="61"/>
      <c r="D229" s="61"/>
      <c r="E229" s="61"/>
      <c r="F229" s="61"/>
      <c r="G229" s="61"/>
      <c r="H229" s="61"/>
      <c r="I229" s="61"/>
      <c r="J229" s="61"/>
      <c r="K229" s="61"/>
      <c r="L229" s="61"/>
      <c r="M229" s="61"/>
      <c r="N229" s="61"/>
    </row>
    <row r="230" spans="1:14" ht="12.75">
      <c r="A230" s="61"/>
      <c r="B230" s="61"/>
      <c r="C230" s="61"/>
      <c r="D230" s="61"/>
      <c r="E230" s="61"/>
      <c r="F230" s="61"/>
      <c r="G230" s="61"/>
      <c r="H230" s="61"/>
      <c r="I230" s="61"/>
      <c r="J230" s="61"/>
      <c r="K230" s="61"/>
      <c r="L230" s="61"/>
      <c r="M230" s="61"/>
      <c r="N230" s="61"/>
    </row>
    <row r="231" spans="1:14" ht="12.75">
      <c r="A231" s="61"/>
      <c r="B231" s="61"/>
      <c r="C231" s="61"/>
      <c r="D231" s="61"/>
      <c r="E231" s="61"/>
      <c r="F231" s="61"/>
      <c r="G231" s="61"/>
      <c r="H231" s="61"/>
      <c r="I231" s="61"/>
      <c r="J231" s="61"/>
      <c r="K231" s="61"/>
      <c r="L231" s="61"/>
      <c r="M231" s="61"/>
      <c r="N231" s="61"/>
    </row>
    <row r="232" spans="1:14" ht="12.75">
      <c r="A232" s="61"/>
      <c r="B232" s="61"/>
      <c r="C232" s="61"/>
      <c r="D232" s="61"/>
      <c r="E232" s="61"/>
      <c r="F232" s="61"/>
      <c r="G232" s="61"/>
      <c r="H232" s="61"/>
      <c r="I232" s="61"/>
      <c r="J232" s="61"/>
      <c r="K232" s="61"/>
      <c r="L232" s="61"/>
      <c r="M232" s="61"/>
      <c r="N232" s="61"/>
    </row>
    <row r="233" spans="1:14" ht="12.75">
      <c r="A233" s="61"/>
      <c r="B233" s="61"/>
      <c r="C233" s="61"/>
      <c r="D233" s="61"/>
      <c r="E233" s="61"/>
      <c r="F233" s="61"/>
      <c r="G233" s="61"/>
      <c r="H233" s="61"/>
      <c r="I233" s="61"/>
      <c r="J233" s="61"/>
      <c r="K233" s="61"/>
      <c r="L233" s="61"/>
      <c r="M233" s="61"/>
      <c r="N233" s="61"/>
    </row>
    <row r="234" spans="1:14" ht="12.75">
      <c r="A234" s="61"/>
      <c r="B234" s="61"/>
      <c r="C234" s="61"/>
      <c r="D234" s="61"/>
      <c r="E234" s="61"/>
      <c r="F234" s="61"/>
      <c r="G234" s="61"/>
      <c r="H234" s="61"/>
      <c r="I234" s="61"/>
      <c r="J234" s="61"/>
      <c r="K234" s="61"/>
      <c r="L234" s="61"/>
      <c r="M234" s="61"/>
      <c r="N234" s="61"/>
    </row>
    <row r="235" spans="1:14" ht="12.75">
      <c r="A235" s="61"/>
      <c r="B235" s="61"/>
      <c r="C235" s="61"/>
      <c r="D235" s="61"/>
      <c r="E235" s="61"/>
      <c r="F235" s="61"/>
      <c r="G235" s="61"/>
      <c r="H235" s="61"/>
      <c r="I235" s="61"/>
      <c r="J235" s="61"/>
      <c r="K235" s="61"/>
      <c r="L235" s="61"/>
      <c r="M235" s="61"/>
      <c r="N235" s="61"/>
    </row>
    <row r="236" spans="1:14" ht="12.75">
      <c r="A236" s="61"/>
      <c r="B236" s="61"/>
      <c r="C236" s="61"/>
      <c r="D236" s="61"/>
      <c r="E236" s="61"/>
      <c r="F236" s="61"/>
      <c r="G236" s="61"/>
      <c r="H236" s="61"/>
      <c r="I236" s="61"/>
      <c r="J236" s="61"/>
      <c r="K236" s="61"/>
      <c r="L236" s="61"/>
      <c r="M236" s="61"/>
      <c r="N236" s="61"/>
    </row>
    <row r="237" spans="1:14" ht="12.75">
      <c r="A237" s="61"/>
      <c r="B237" s="61"/>
      <c r="C237" s="61"/>
      <c r="D237" s="61"/>
      <c r="E237" s="61"/>
      <c r="F237" s="61"/>
      <c r="G237" s="61"/>
      <c r="H237" s="61"/>
      <c r="I237" s="61"/>
      <c r="J237" s="61"/>
      <c r="K237" s="61"/>
      <c r="L237" s="61"/>
      <c r="M237" s="61"/>
      <c r="N237" s="61"/>
    </row>
    <row r="238" spans="1:14" ht="12.75">
      <c r="A238" s="61"/>
      <c r="B238" s="61"/>
      <c r="C238" s="61"/>
      <c r="D238" s="61"/>
      <c r="E238" s="61"/>
      <c r="F238" s="61"/>
      <c r="G238" s="61"/>
      <c r="H238" s="61"/>
      <c r="I238" s="61"/>
      <c r="J238" s="61"/>
      <c r="K238" s="61"/>
      <c r="L238" s="61"/>
      <c r="M238" s="61"/>
      <c r="N238" s="61"/>
    </row>
    <row r="239" spans="1:14" ht="12.75">
      <c r="A239" s="61"/>
      <c r="B239" s="61"/>
      <c r="C239" s="61"/>
      <c r="D239" s="61"/>
      <c r="E239" s="61"/>
      <c r="F239" s="61"/>
      <c r="G239" s="61"/>
      <c r="H239" s="61"/>
      <c r="I239" s="61"/>
      <c r="J239" s="61"/>
      <c r="K239" s="61"/>
      <c r="L239" s="61"/>
      <c r="M239" s="61"/>
      <c r="N239" s="61"/>
    </row>
    <row r="240" spans="1:14" ht="12.75">
      <c r="A240" s="61"/>
      <c r="B240" s="61"/>
      <c r="C240" s="61"/>
      <c r="D240" s="61"/>
      <c r="E240" s="61"/>
      <c r="F240" s="61"/>
      <c r="G240" s="61"/>
      <c r="H240" s="61"/>
      <c r="I240" s="61"/>
      <c r="J240" s="61"/>
      <c r="K240" s="61"/>
      <c r="L240" s="61"/>
      <c r="M240" s="61"/>
      <c r="N240" s="61"/>
    </row>
    <row r="241" spans="1:14" ht="12.75">
      <c r="A241" s="61"/>
      <c r="B241" s="61"/>
      <c r="C241" s="61"/>
      <c r="D241" s="61"/>
      <c r="E241" s="61"/>
      <c r="F241" s="61"/>
      <c r="G241" s="61"/>
      <c r="H241" s="61"/>
      <c r="I241" s="61"/>
      <c r="J241" s="61"/>
      <c r="K241" s="61"/>
      <c r="L241" s="61"/>
      <c r="M241" s="61"/>
      <c r="N241" s="61"/>
    </row>
    <row r="242" spans="1:14" ht="12.75">
      <c r="A242" s="61"/>
      <c r="B242" s="61"/>
      <c r="C242" s="61"/>
      <c r="D242" s="61"/>
      <c r="E242" s="61"/>
      <c r="F242" s="61"/>
      <c r="G242" s="61"/>
      <c r="H242" s="61"/>
      <c r="I242" s="61"/>
      <c r="J242" s="61"/>
      <c r="K242" s="61"/>
      <c r="L242" s="61"/>
      <c r="M242" s="61"/>
      <c r="N242" s="61"/>
    </row>
    <row r="243" spans="1:14" ht="12.75">
      <c r="A243" s="61"/>
      <c r="B243" s="61"/>
      <c r="C243" s="61"/>
      <c r="D243" s="61"/>
      <c r="E243" s="61"/>
      <c r="F243" s="61"/>
      <c r="G243" s="61"/>
      <c r="H243" s="61"/>
      <c r="I243" s="61"/>
      <c r="J243" s="61"/>
      <c r="K243" s="61"/>
      <c r="L243" s="61"/>
      <c r="M243" s="61"/>
      <c r="N243" s="61"/>
    </row>
    <row r="244" spans="1:14" ht="12.75">
      <c r="A244" s="61"/>
      <c r="B244" s="61"/>
      <c r="C244" s="61"/>
      <c r="D244" s="61"/>
      <c r="E244" s="61"/>
      <c r="F244" s="61"/>
      <c r="G244" s="61"/>
      <c r="H244" s="61"/>
      <c r="I244" s="61"/>
      <c r="J244" s="61"/>
      <c r="K244" s="61"/>
      <c r="L244" s="61"/>
      <c r="M244" s="61"/>
      <c r="N244" s="61"/>
    </row>
    <row r="245" spans="1:14" ht="12.75">
      <c r="A245" s="61"/>
      <c r="B245" s="61"/>
      <c r="C245" s="61"/>
      <c r="D245" s="61"/>
      <c r="E245" s="61"/>
      <c r="F245" s="61"/>
      <c r="G245" s="61"/>
      <c r="H245" s="61"/>
      <c r="I245" s="61"/>
      <c r="J245" s="61"/>
      <c r="K245" s="61"/>
      <c r="L245" s="61"/>
      <c r="M245" s="61"/>
      <c r="N245" s="61"/>
    </row>
    <row r="246" spans="1:14" ht="12.75">
      <c r="A246" s="61"/>
      <c r="B246" s="61"/>
      <c r="C246" s="61"/>
      <c r="D246" s="61"/>
      <c r="E246" s="61"/>
      <c r="F246" s="61"/>
      <c r="G246" s="61"/>
      <c r="H246" s="61"/>
      <c r="I246" s="61"/>
      <c r="J246" s="61"/>
      <c r="K246" s="61"/>
      <c r="L246" s="61"/>
      <c r="M246" s="61"/>
      <c r="N246" s="61"/>
    </row>
    <row r="247" spans="1:14" ht="12.75">
      <c r="A247" s="61"/>
      <c r="B247" s="61"/>
      <c r="C247" s="61"/>
      <c r="D247" s="61"/>
      <c r="E247" s="61"/>
      <c r="F247" s="61"/>
      <c r="G247" s="61"/>
      <c r="H247" s="61"/>
      <c r="I247" s="61"/>
      <c r="J247" s="61"/>
      <c r="K247" s="61"/>
      <c r="L247" s="61"/>
      <c r="M247" s="61"/>
      <c r="N247" s="61"/>
    </row>
    <row r="248" spans="1:14" ht="12.75">
      <c r="A248" s="61"/>
      <c r="B248" s="61"/>
      <c r="C248" s="61"/>
      <c r="D248" s="61"/>
      <c r="E248" s="61"/>
      <c r="F248" s="61"/>
      <c r="G248" s="61"/>
      <c r="H248" s="61"/>
      <c r="I248" s="61"/>
      <c r="J248" s="61"/>
      <c r="K248" s="61"/>
      <c r="L248" s="61"/>
      <c r="M248" s="61"/>
      <c r="N248" s="61"/>
    </row>
    <row r="249" spans="1:14" ht="12.75">
      <c r="A249" s="61"/>
      <c r="B249" s="61"/>
      <c r="C249" s="61"/>
      <c r="D249" s="61"/>
      <c r="E249" s="61"/>
      <c r="F249" s="61"/>
      <c r="G249" s="61"/>
      <c r="H249" s="61"/>
      <c r="I249" s="61"/>
      <c r="J249" s="61"/>
      <c r="K249" s="61"/>
      <c r="L249" s="61"/>
      <c r="M249" s="61"/>
      <c r="N249" s="61"/>
    </row>
    <row r="250" spans="1:14" ht="12.75">
      <c r="A250" s="61"/>
      <c r="B250" s="61"/>
      <c r="C250" s="61"/>
      <c r="D250" s="61"/>
      <c r="E250" s="61"/>
      <c r="F250" s="61"/>
      <c r="G250" s="61"/>
      <c r="H250" s="61"/>
      <c r="I250" s="61"/>
      <c r="J250" s="61"/>
      <c r="K250" s="61"/>
      <c r="L250" s="61"/>
      <c r="M250" s="61"/>
      <c r="N250" s="61"/>
    </row>
    <row r="251" spans="1:14" ht="12.75">
      <c r="A251" s="61"/>
      <c r="B251" s="61"/>
      <c r="C251" s="61"/>
      <c r="D251" s="61"/>
      <c r="E251" s="61"/>
      <c r="F251" s="61"/>
      <c r="G251" s="61"/>
      <c r="H251" s="61"/>
      <c r="I251" s="61"/>
      <c r="J251" s="61"/>
      <c r="K251" s="61"/>
      <c r="L251" s="61"/>
      <c r="M251" s="61"/>
      <c r="N251" s="61"/>
    </row>
    <row r="252" spans="1:14" ht="12.75">
      <c r="A252" s="61"/>
      <c r="B252" s="61"/>
      <c r="C252" s="61"/>
      <c r="D252" s="61"/>
      <c r="E252" s="61"/>
      <c r="F252" s="61"/>
      <c r="G252" s="61"/>
      <c r="H252" s="61"/>
      <c r="I252" s="61"/>
      <c r="J252" s="61"/>
      <c r="K252" s="61"/>
      <c r="L252" s="61"/>
      <c r="M252" s="61"/>
      <c r="N252" s="61"/>
    </row>
    <row r="253" spans="1:14" ht="12.75">
      <c r="A253" s="61"/>
      <c r="B253" s="61"/>
      <c r="C253" s="61"/>
      <c r="D253" s="61"/>
      <c r="E253" s="61"/>
      <c r="F253" s="61"/>
      <c r="G253" s="61"/>
      <c r="H253" s="61"/>
      <c r="I253" s="61"/>
      <c r="J253" s="61"/>
      <c r="K253" s="61"/>
      <c r="L253" s="61"/>
      <c r="M253" s="61"/>
      <c r="N253" s="61"/>
    </row>
    <row r="254" spans="1:14" ht="12.75">
      <c r="A254" s="61"/>
      <c r="B254" s="61"/>
      <c r="C254" s="61"/>
      <c r="D254" s="61"/>
      <c r="E254" s="61"/>
      <c r="F254" s="61"/>
      <c r="G254" s="61"/>
      <c r="H254" s="61"/>
      <c r="I254" s="61"/>
      <c r="J254" s="61"/>
      <c r="K254" s="61"/>
      <c r="L254" s="61"/>
      <c r="M254" s="61"/>
      <c r="N254" s="61"/>
    </row>
    <row r="255" spans="1:14" ht="12.75">
      <c r="A255" s="61"/>
      <c r="B255" s="61"/>
      <c r="C255" s="61"/>
      <c r="D255" s="61"/>
      <c r="E255" s="61"/>
      <c r="F255" s="61"/>
      <c r="G255" s="61"/>
      <c r="H255" s="61"/>
      <c r="I255" s="61"/>
      <c r="J255" s="61"/>
      <c r="K255" s="61"/>
      <c r="L255" s="61"/>
      <c r="M255" s="61"/>
      <c r="N255" s="61"/>
    </row>
    <row r="256" spans="1:14" ht="12.75">
      <c r="A256" s="61"/>
      <c r="B256" s="61"/>
      <c r="C256" s="61"/>
      <c r="D256" s="61"/>
      <c r="E256" s="61"/>
      <c r="F256" s="61"/>
      <c r="G256" s="61"/>
      <c r="H256" s="61"/>
      <c r="I256" s="61"/>
      <c r="J256" s="61"/>
      <c r="K256" s="61"/>
      <c r="L256" s="61"/>
      <c r="M256" s="61"/>
      <c r="N256" s="61"/>
    </row>
    <row r="257" spans="1:14" ht="12.75">
      <c r="A257" s="61"/>
      <c r="B257" s="61"/>
      <c r="C257" s="61"/>
      <c r="D257" s="61"/>
      <c r="E257" s="61"/>
      <c r="F257" s="61"/>
      <c r="G257" s="61"/>
      <c r="H257" s="61"/>
      <c r="I257" s="61"/>
      <c r="J257" s="61"/>
      <c r="K257" s="61"/>
      <c r="L257" s="61"/>
      <c r="M257" s="61"/>
      <c r="N257" s="61"/>
    </row>
    <row r="258" spans="1:14" ht="12.75">
      <c r="A258" s="61"/>
      <c r="B258" s="61"/>
      <c r="C258" s="61"/>
      <c r="D258" s="61"/>
      <c r="E258" s="61"/>
      <c r="F258" s="61"/>
      <c r="G258" s="61"/>
      <c r="H258" s="61"/>
      <c r="I258" s="61"/>
      <c r="J258" s="61"/>
      <c r="K258" s="61"/>
      <c r="L258" s="61"/>
      <c r="M258" s="61"/>
      <c r="N258" s="61"/>
    </row>
    <row r="259" spans="1:14" ht="12.75">
      <c r="A259" s="61"/>
      <c r="B259" s="61"/>
      <c r="C259" s="61"/>
      <c r="D259" s="61"/>
      <c r="E259" s="61"/>
      <c r="F259" s="61"/>
      <c r="G259" s="61"/>
      <c r="H259" s="61"/>
      <c r="I259" s="61"/>
      <c r="J259" s="61"/>
      <c r="K259" s="61"/>
      <c r="L259" s="61"/>
      <c r="M259" s="61"/>
      <c r="N259" s="61"/>
    </row>
    <row r="260" spans="1:14" ht="12.75">
      <c r="A260" s="61"/>
      <c r="B260" s="61"/>
      <c r="C260" s="61"/>
      <c r="D260" s="61"/>
      <c r="E260" s="61"/>
      <c r="F260" s="61"/>
      <c r="G260" s="61"/>
      <c r="H260" s="61"/>
      <c r="I260" s="61"/>
      <c r="J260" s="61"/>
      <c r="K260" s="61"/>
      <c r="L260" s="61"/>
      <c r="M260" s="61"/>
      <c r="N260" s="61"/>
    </row>
    <row r="261" spans="1:14" ht="12.75">
      <c r="A261" s="61"/>
      <c r="B261" s="61"/>
      <c r="C261" s="61"/>
      <c r="D261" s="61"/>
      <c r="E261" s="61"/>
      <c r="F261" s="61"/>
      <c r="G261" s="61"/>
      <c r="H261" s="61"/>
      <c r="I261" s="61"/>
      <c r="J261" s="61"/>
      <c r="K261" s="61"/>
      <c r="L261" s="61"/>
      <c r="M261" s="61"/>
      <c r="N261" s="61"/>
    </row>
    <row r="262" spans="1:14" ht="12.75">
      <c r="A262" s="61"/>
      <c r="B262" s="61"/>
      <c r="C262" s="61"/>
      <c r="D262" s="61"/>
      <c r="E262" s="61"/>
      <c r="F262" s="61"/>
      <c r="G262" s="61"/>
      <c r="H262" s="61"/>
      <c r="I262" s="61"/>
      <c r="J262" s="61"/>
      <c r="K262" s="61"/>
      <c r="L262" s="61"/>
      <c r="M262" s="61"/>
      <c r="N262" s="61"/>
    </row>
    <row r="263" spans="1:14" ht="12.75">
      <c r="A263" s="61"/>
      <c r="B263" s="61"/>
      <c r="C263" s="61"/>
      <c r="D263" s="61"/>
      <c r="E263" s="61"/>
      <c r="F263" s="61"/>
      <c r="G263" s="61"/>
      <c r="H263" s="61"/>
      <c r="I263" s="61"/>
      <c r="J263" s="61"/>
      <c r="K263" s="61"/>
      <c r="L263" s="61"/>
      <c r="M263" s="61"/>
      <c r="N263" s="61"/>
    </row>
    <row r="264" spans="1:14" ht="12.75">
      <c r="A264" s="61"/>
      <c r="B264" s="61"/>
      <c r="C264" s="61"/>
      <c r="D264" s="61"/>
      <c r="E264" s="61"/>
      <c r="F264" s="61"/>
      <c r="G264" s="61"/>
      <c r="H264" s="61"/>
      <c r="I264" s="61"/>
      <c r="J264" s="61"/>
      <c r="K264" s="61"/>
      <c r="L264" s="61"/>
      <c r="M264" s="61"/>
      <c r="N264" s="61"/>
    </row>
    <row r="265" spans="1:14" ht="12.75">
      <c r="A265" s="61"/>
      <c r="B265" s="61"/>
      <c r="C265" s="61"/>
      <c r="D265" s="61"/>
      <c r="E265" s="61"/>
      <c r="F265" s="61"/>
      <c r="G265" s="61"/>
      <c r="H265" s="61"/>
      <c r="I265" s="61"/>
      <c r="J265" s="61"/>
      <c r="K265" s="61"/>
      <c r="L265" s="61"/>
      <c r="M265" s="61"/>
      <c r="N265" s="61"/>
    </row>
    <row r="266" spans="1:14" ht="12.75">
      <c r="A266" s="61"/>
      <c r="B266" s="61"/>
      <c r="C266" s="61"/>
      <c r="D266" s="61"/>
      <c r="E266" s="61"/>
      <c r="F266" s="61"/>
      <c r="G266" s="61"/>
      <c r="H266" s="61"/>
      <c r="I266" s="61"/>
      <c r="J266" s="61"/>
      <c r="K266" s="61"/>
      <c r="L266" s="61"/>
      <c r="M266" s="61"/>
      <c r="N266" s="61"/>
    </row>
    <row r="267" spans="1:14" ht="12.75">
      <c r="A267" s="61"/>
      <c r="B267" s="61"/>
      <c r="C267" s="61"/>
      <c r="D267" s="61"/>
      <c r="E267" s="61"/>
      <c r="F267" s="61"/>
      <c r="G267" s="61"/>
      <c r="H267" s="61"/>
      <c r="I267" s="61"/>
      <c r="J267" s="61"/>
      <c r="K267" s="61"/>
      <c r="L267" s="61"/>
      <c r="M267" s="61"/>
      <c r="N267" s="61"/>
    </row>
    <row r="268" spans="1:14" ht="12.75">
      <c r="A268" s="61"/>
      <c r="B268" s="61"/>
      <c r="C268" s="61"/>
      <c r="D268" s="61"/>
      <c r="E268" s="61"/>
      <c r="F268" s="61"/>
      <c r="G268" s="61"/>
      <c r="H268" s="61"/>
      <c r="I268" s="61"/>
      <c r="J268" s="61"/>
      <c r="K268" s="61"/>
      <c r="L268" s="61"/>
      <c r="M268" s="61"/>
      <c r="N268" s="61"/>
    </row>
    <row r="269" spans="1:14" ht="12.75">
      <c r="A269" s="61"/>
      <c r="B269" s="61"/>
      <c r="C269" s="61"/>
      <c r="D269" s="61"/>
      <c r="E269" s="61"/>
      <c r="F269" s="61"/>
      <c r="G269" s="61"/>
      <c r="H269" s="61"/>
      <c r="I269" s="61"/>
      <c r="J269" s="61"/>
      <c r="K269" s="61"/>
      <c r="L269" s="61"/>
      <c r="M269" s="61"/>
      <c r="N269" s="61"/>
    </row>
    <row r="270" spans="1:14" ht="12.75">
      <c r="A270" s="61"/>
      <c r="B270" s="61"/>
      <c r="C270" s="61"/>
      <c r="D270" s="61"/>
      <c r="E270" s="61"/>
      <c r="F270" s="61"/>
      <c r="G270" s="61"/>
      <c r="H270" s="61"/>
      <c r="I270" s="61"/>
      <c r="J270" s="61"/>
      <c r="K270" s="61"/>
      <c r="L270" s="61"/>
      <c r="M270" s="61"/>
      <c r="N270" s="61"/>
    </row>
    <row r="271" spans="1:14" ht="12.75">
      <c r="A271" s="61"/>
      <c r="B271" s="61"/>
      <c r="C271" s="61"/>
      <c r="D271" s="61"/>
      <c r="E271" s="61"/>
      <c r="F271" s="61"/>
      <c r="G271" s="61"/>
      <c r="H271" s="61"/>
      <c r="I271" s="61"/>
      <c r="J271" s="61"/>
      <c r="K271" s="61"/>
      <c r="L271" s="61"/>
      <c r="M271" s="61"/>
      <c r="N271" s="61"/>
    </row>
    <row r="272" spans="1:14" ht="12.75">
      <c r="A272" s="61"/>
      <c r="B272" s="61"/>
      <c r="C272" s="61"/>
      <c r="D272" s="61"/>
      <c r="E272" s="61"/>
      <c r="F272" s="61"/>
      <c r="G272" s="61"/>
      <c r="H272" s="61"/>
      <c r="I272" s="61"/>
      <c r="J272" s="61"/>
      <c r="K272" s="61"/>
      <c r="L272" s="61"/>
      <c r="M272" s="61"/>
      <c r="N272" s="61"/>
    </row>
    <row r="273" spans="1:14" ht="12.75">
      <c r="A273" s="61"/>
      <c r="B273" s="61"/>
      <c r="C273" s="61"/>
      <c r="D273" s="61"/>
      <c r="E273" s="61"/>
      <c r="F273" s="61"/>
      <c r="G273" s="61"/>
      <c r="H273" s="61"/>
      <c r="I273" s="61"/>
      <c r="J273" s="61"/>
      <c r="K273" s="61"/>
      <c r="L273" s="61"/>
      <c r="M273" s="61"/>
      <c r="N273" s="61"/>
    </row>
    <row r="274" spans="1:14" ht="12.75">
      <c r="A274" s="61"/>
      <c r="B274" s="61"/>
      <c r="C274" s="61"/>
      <c r="D274" s="61"/>
      <c r="E274" s="61"/>
      <c r="F274" s="61"/>
      <c r="G274" s="61"/>
      <c r="H274" s="61"/>
      <c r="I274" s="61"/>
      <c r="J274" s="61"/>
      <c r="K274" s="61"/>
      <c r="L274" s="61"/>
      <c r="M274" s="61"/>
      <c r="N274" s="61"/>
    </row>
    <row r="275" spans="1:14" ht="12.75">
      <c r="A275" s="61"/>
      <c r="B275" s="61"/>
      <c r="C275" s="61"/>
      <c r="D275" s="61"/>
      <c r="E275" s="61"/>
      <c r="F275" s="61"/>
      <c r="G275" s="61"/>
      <c r="H275" s="61"/>
      <c r="I275" s="61"/>
      <c r="J275" s="61"/>
      <c r="K275" s="61"/>
      <c r="L275" s="61"/>
      <c r="M275" s="61"/>
      <c r="N275" s="61"/>
    </row>
    <row r="276" spans="1:14" ht="12.75">
      <c r="A276" s="61"/>
      <c r="B276" s="61"/>
      <c r="C276" s="61"/>
      <c r="D276" s="61"/>
      <c r="E276" s="61"/>
      <c r="F276" s="61"/>
      <c r="G276" s="61"/>
      <c r="H276" s="61"/>
      <c r="I276" s="61"/>
      <c r="J276" s="61"/>
      <c r="K276" s="61"/>
      <c r="L276" s="61"/>
      <c r="M276" s="61"/>
      <c r="N276" s="61"/>
    </row>
    <row r="277" spans="1:14" ht="12.75">
      <c r="A277" s="61"/>
      <c r="B277" s="61"/>
      <c r="C277" s="61"/>
      <c r="D277" s="61"/>
      <c r="E277" s="61"/>
      <c r="F277" s="61"/>
      <c r="G277" s="61"/>
      <c r="H277" s="61"/>
      <c r="I277" s="61"/>
      <c r="J277" s="61"/>
      <c r="K277" s="61"/>
      <c r="L277" s="61"/>
      <c r="M277" s="61"/>
      <c r="N277" s="61"/>
    </row>
    <row r="278" spans="1:14" ht="12.75">
      <c r="A278" s="61"/>
      <c r="B278" s="61"/>
      <c r="C278" s="61"/>
      <c r="D278" s="61"/>
      <c r="E278" s="61"/>
      <c r="F278" s="61"/>
      <c r="G278" s="61"/>
      <c r="H278" s="61"/>
      <c r="I278" s="61"/>
      <c r="J278" s="61"/>
      <c r="K278" s="61"/>
      <c r="L278" s="61"/>
      <c r="M278" s="61"/>
      <c r="N278" s="61"/>
    </row>
    <row r="279" spans="1:14" ht="12.75">
      <c r="A279" s="61"/>
      <c r="B279" s="61"/>
      <c r="C279" s="61"/>
      <c r="D279" s="61"/>
      <c r="E279" s="61"/>
      <c r="F279" s="61"/>
      <c r="G279" s="61"/>
      <c r="H279" s="61"/>
      <c r="I279" s="61"/>
      <c r="J279" s="61"/>
      <c r="K279" s="61"/>
      <c r="L279" s="61"/>
      <c r="M279" s="61"/>
      <c r="N279" s="61"/>
    </row>
    <row r="280" spans="1:14" ht="12.75">
      <c r="A280" s="61"/>
      <c r="B280" s="61"/>
      <c r="C280" s="61"/>
      <c r="D280" s="61"/>
      <c r="E280" s="61"/>
      <c r="F280" s="61"/>
      <c r="G280" s="61"/>
      <c r="H280" s="61"/>
      <c r="I280" s="61"/>
      <c r="J280" s="61"/>
      <c r="K280" s="61"/>
      <c r="L280" s="61"/>
      <c r="M280" s="61"/>
      <c r="N280" s="61"/>
    </row>
    <row r="281" spans="1:14" ht="12.75">
      <c r="A281" s="61"/>
      <c r="B281" s="61"/>
      <c r="C281" s="61"/>
      <c r="D281" s="61"/>
      <c r="E281" s="61"/>
      <c r="F281" s="61"/>
      <c r="G281" s="61"/>
      <c r="H281" s="61"/>
      <c r="I281" s="61"/>
      <c r="J281" s="61"/>
      <c r="K281" s="61"/>
      <c r="L281" s="61"/>
      <c r="M281" s="61"/>
      <c r="N281" s="61"/>
    </row>
    <row r="282" spans="1:14" ht="12.75">
      <c r="A282" s="61"/>
      <c r="B282" s="61"/>
      <c r="C282" s="61"/>
      <c r="D282" s="61"/>
      <c r="E282" s="61"/>
      <c r="F282" s="61"/>
      <c r="G282" s="61"/>
      <c r="H282" s="61"/>
      <c r="I282" s="61"/>
      <c r="J282" s="61"/>
      <c r="K282" s="61"/>
      <c r="L282" s="61"/>
      <c r="M282" s="61"/>
      <c r="N282" s="61"/>
    </row>
    <row r="283" spans="1:14" ht="12.75">
      <c r="A283" s="61"/>
      <c r="B283" s="61"/>
      <c r="C283" s="61"/>
      <c r="D283" s="61"/>
      <c r="E283" s="61"/>
      <c r="F283" s="61"/>
      <c r="G283" s="61"/>
      <c r="H283" s="61"/>
      <c r="I283" s="61"/>
      <c r="J283" s="61"/>
      <c r="K283" s="61"/>
      <c r="L283" s="61"/>
      <c r="M283" s="61"/>
      <c r="N283" s="61"/>
    </row>
    <row r="284" spans="1:14" ht="12.75">
      <c r="A284" s="61"/>
      <c r="B284" s="61"/>
      <c r="C284" s="61"/>
      <c r="D284" s="61"/>
      <c r="E284" s="61"/>
      <c r="F284" s="61"/>
      <c r="G284" s="61"/>
      <c r="H284" s="61"/>
      <c r="I284" s="61"/>
      <c r="J284" s="61"/>
      <c r="K284" s="61"/>
      <c r="L284" s="61"/>
      <c r="M284" s="61"/>
      <c r="N284" s="61"/>
    </row>
    <row r="285" spans="1:14" ht="12.75">
      <c r="A285" s="61"/>
      <c r="B285" s="61"/>
      <c r="C285" s="61"/>
      <c r="D285" s="61"/>
      <c r="E285" s="61"/>
      <c r="F285" s="61"/>
      <c r="G285" s="61"/>
      <c r="H285" s="61"/>
      <c r="I285" s="61"/>
      <c r="J285" s="61"/>
      <c r="K285" s="61"/>
      <c r="L285" s="61"/>
      <c r="M285" s="61"/>
      <c r="N285" s="61"/>
    </row>
    <row r="286" spans="1:14" ht="12.75">
      <c r="A286" s="61"/>
      <c r="B286" s="61"/>
      <c r="C286" s="61"/>
      <c r="D286" s="61"/>
      <c r="E286" s="61"/>
      <c r="F286" s="61"/>
      <c r="G286" s="61"/>
      <c r="H286" s="61"/>
      <c r="I286" s="61"/>
      <c r="J286" s="61"/>
      <c r="K286" s="61"/>
      <c r="L286" s="61"/>
      <c r="M286" s="61"/>
      <c r="N286" s="61"/>
    </row>
    <row r="287" spans="1:14" ht="12.75">
      <c r="A287" s="61"/>
      <c r="B287" s="61"/>
      <c r="C287" s="61"/>
      <c r="D287" s="61"/>
      <c r="E287" s="61"/>
      <c r="F287" s="61"/>
      <c r="G287" s="61"/>
      <c r="H287" s="61"/>
      <c r="I287" s="61"/>
      <c r="J287" s="61"/>
      <c r="K287" s="61"/>
      <c r="L287" s="61"/>
      <c r="M287" s="61"/>
      <c r="N287" s="61"/>
    </row>
    <row r="288" spans="1:14" ht="12.75">
      <c r="A288" s="61"/>
      <c r="B288" s="61"/>
      <c r="C288" s="61"/>
      <c r="D288" s="61"/>
      <c r="E288" s="61"/>
      <c r="F288" s="61"/>
      <c r="G288" s="61"/>
      <c r="H288" s="61"/>
      <c r="I288" s="61"/>
      <c r="J288" s="61"/>
      <c r="K288" s="61"/>
      <c r="L288" s="61"/>
      <c r="M288" s="61"/>
      <c r="N288" s="61"/>
    </row>
    <row r="289" spans="1:14" ht="12.75">
      <c r="A289" s="61"/>
      <c r="B289" s="61"/>
      <c r="C289" s="61"/>
      <c r="D289" s="61"/>
      <c r="E289" s="61"/>
      <c r="F289" s="61"/>
      <c r="G289" s="61"/>
      <c r="H289" s="61"/>
      <c r="I289" s="61"/>
      <c r="J289" s="61"/>
      <c r="K289" s="61"/>
      <c r="L289" s="61"/>
      <c r="M289" s="61"/>
      <c r="N289" s="61"/>
    </row>
    <row r="290" spans="1:14" ht="12.75">
      <c r="A290" s="61"/>
      <c r="B290" s="61"/>
      <c r="C290" s="61"/>
      <c r="D290" s="61"/>
      <c r="E290" s="61"/>
      <c r="F290" s="61"/>
      <c r="G290" s="61"/>
      <c r="H290" s="61"/>
      <c r="I290" s="61"/>
      <c r="J290" s="61"/>
      <c r="K290" s="61"/>
      <c r="L290" s="61"/>
      <c r="M290" s="61"/>
      <c r="N290" s="61"/>
    </row>
    <row r="291" spans="1:14" ht="12.75">
      <c r="A291" s="61"/>
      <c r="B291" s="61"/>
      <c r="C291" s="61"/>
      <c r="D291" s="61"/>
      <c r="E291" s="61"/>
      <c r="F291" s="61"/>
      <c r="G291" s="61"/>
      <c r="H291" s="61"/>
      <c r="I291" s="61"/>
      <c r="J291" s="61"/>
      <c r="K291" s="61"/>
      <c r="L291" s="61"/>
      <c r="M291" s="61"/>
      <c r="N291" s="61"/>
    </row>
    <row r="292" spans="1:14" ht="12.75">
      <c r="A292" s="61"/>
      <c r="B292" s="61"/>
      <c r="C292" s="61"/>
      <c r="D292" s="61"/>
      <c r="E292" s="61"/>
      <c r="F292" s="61"/>
      <c r="G292" s="61"/>
      <c r="H292" s="61"/>
      <c r="I292" s="61"/>
      <c r="J292" s="61"/>
      <c r="K292" s="61"/>
      <c r="L292" s="61"/>
      <c r="M292" s="61"/>
      <c r="N292" s="61"/>
    </row>
    <row r="293" spans="1:14" ht="12.75">
      <c r="A293" s="61"/>
      <c r="B293" s="61"/>
      <c r="C293" s="61"/>
      <c r="D293" s="61"/>
      <c r="E293" s="61"/>
      <c r="F293" s="61"/>
      <c r="G293" s="61"/>
      <c r="H293" s="61"/>
      <c r="I293" s="61"/>
      <c r="J293" s="61"/>
      <c r="K293" s="61"/>
      <c r="L293" s="61"/>
      <c r="M293" s="61"/>
      <c r="N293" s="61"/>
    </row>
    <row r="294" spans="1:14" ht="12.75">
      <c r="A294" s="61"/>
      <c r="B294" s="61"/>
      <c r="C294" s="61"/>
      <c r="D294" s="61"/>
      <c r="E294" s="61"/>
      <c r="F294" s="61"/>
      <c r="G294" s="61"/>
      <c r="H294" s="61"/>
      <c r="I294" s="61"/>
      <c r="J294" s="61"/>
      <c r="K294" s="61"/>
      <c r="L294" s="61"/>
      <c r="M294" s="61"/>
      <c r="N294" s="61"/>
    </row>
    <row r="295" spans="1:14" ht="12.75">
      <c r="A295" s="61"/>
      <c r="B295" s="61"/>
      <c r="C295" s="61"/>
      <c r="D295" s="61"/>
      <c r="E295" s="61"/>
      <c r="F295" s="61"/>
      <c r="G295" s="61"/>
      <c r="H295" s="61"/>
      <c r="I295" s="61"/>
      <c r="J295" s="61"/>
      <c r="K295" s="61"/>
      <c r="L295" s="61"/>
      <c r="M295" s="61"/>
      <c r="N295" s="61"/>
    </row>
    <row r="296" spans="1:14" ht="12.75">
      <c r="A296" s="61"/>
      <c r="B296" s="61"/>
      <c r="C296" s="61"/>
      <c r="D296" s="61"/>
      <c r="E296" s="61"/>
      <c r="F296" s="61"/>
      <c r="G296" s="61"/>
      <c r="H296" s="61"/>
      <c r="I296" s="61"/>
      <c r="J296" s="61"/>
      <c r="K296" s="61"/>
      <c r="L296" s="61"/>
      <c r="M296" s="61"/>
      <c r="N296" s="61"/>
    </row>
    <row r="297" spans="1:14" ht="12.75">
      <c r="A297" s="61"/>
      <c r="B297" s="61"/>
      <c r="C297" s="61"/>
      <c r="D297" s="61"/>
      <c r="E297" s="61"/>
      <c r="F297" s="61"/>
      <c r="G297" s="61"/>
      <c r="H297" s="61"/>
      <c r="I297" s="61"/>
      <c r="J297" s="61"/>
      <c r="K297" s="61"/>
      <c r="L297" s="61"/>
      <c r="M297" s="61"/>
      <c r="N297" s="61"/>
    </row>
    <row r="298" spans="1:14" ht="12.75">
      <c r="A298" s="61"/>
      <c r="B298" s="61"/>
      <c r="C298" s="61"/>
      <c r="D298" s="61"/>
      <c r="E298" s="61"/>
      <c r="F298" s="61"/>
      <c r="G298" s="61"/>
      <c r="H298" s="61"/>
      <c r="I298" s="61"/>
      <c r="J298" s="61"/>
      <c r="K298" s="61"/>
      <c r="L298" s="61"/>
      <c r="M298" s="61"/>
      <c r="N298" s="61"/>
    </row>
    <row r="299" spans="1:14" ht="12.75">
      <c r="A299" s="61"/>
      <c r="B299" s="61"/>
      <c r="C299" s="61"/>
      <c r="D299" s="61"/>
      <c r="E299" s="61"/>
      <c r="F299" s="61"/>
      <c r="G299" s="61"/>
      <c r="H299" s="61"/>
      <c r="I299" s="61"/>
      <c r="J299" s="61"/>
      <c r="K299" s="61"/>
      <c r="L299" s="61"/>
      <c r="M299" s="61"/>
      <c r="N299" s="61"/>
    </row>
    <row r="300" spans="1:14" ht="12.75">
      <c r="A300" s="61"/>
      <c r="B300" s="61"/>
      <c r="C300" s="61"/>
      <c r="D300" s="61"/>
      <c r="E300" s="61"/>
      <c r="F300" s="61"/>
      <c r="G300" s="61"/>
      <c r="H300" s="61"/>
      <c r="I300" s="61"/>
      <c r="J300" s="61"/>
      <c r="K300" s="61"/>
      <c r="L300" s="61"/>
      <c r="M300" s="61"/>
      <c r="N300" s="61"/>
    </row>
    <row r="301" spans="1:14" ht="12.75">
      <c r="A301" s="61"/>
      <c r="B301" s="61"/>
      <c r="C301" s="61"/>
      <c r="D301" s="61"/>
      <c r="E301" s="61"/>
      <c r="F301" s="61"/>
      <c r="G301" s="61"/>
      <c r="H301" s="61"/>
      <c r="I301" s="61"/>
      <c r="J301" s="61"/>
      <c r="K301" s="61"/>
      <c r="L301" s="61"/>
      <c r="M301" s="61"/>
      <c r="N301" s="61"/>
    </row>
    <row r="302" spans="1:14" ht="12.75">
      <c r="A302" s="61"/>
      <c r="B302" s="61"/>
      <c r="C302" s="61"/>
      <c r="D302" s="61"/>
      <c r="E302" s="61"/>
      <c r="F302" s="61"/>
      <c r="G302" s="61"/>
      <c r="H302" s="61"/>
      <c r="I302" s="61"/>
      <c r="J302" s="61"/>
      <c r="K302" s="61"/>
      <c r="L302" s="61"/>
      <c r="M302" s="61"/>
      <c r="N302" s="61"/>
    </row>
    <row r="303" spans="1:14" ht="12.75">
      <c r="A303" s="61"/>
      <c r="B303" s="61"/>
      <c r="C303" s="61"/>
      <c r="D303" s="61"/>
      <c r="E303" s="61"/>
      <c r="F303" s="61"/>
      <c r="G303" s="61"/>
      <c r="H303" s="61"/>
      <c r="I303" s="61"/>
      <c r="J303" s="61"/>
      <c r="K303" s="61"/>
      <c r="L303" s="61"/>
      <c r="M303" s="61"/>
      <c r="N303" s="61"/>
    </row>
    <row r="304" spans="1:14" ht="12.75">
      <c r="A304" s="61"/>
      <c r="B304" s="61"/>
      <c r="C304" s="61"/>
      <c r="D304" s="61"/>
      <c r="E304" s="61"/>
      <c r="F304" s="61"/>
      <c r="G304" s="61"/>
      <c r="H304" s="61"/>
      <c r="I304" s="61"/>
      <c r="J304" s="61"/>
      <c r="K304" s="61"/>
      <c r="L304" s="61"/>
      <c r="M304" s="61"/>
      <c r="N304" s="61"/>
    </row>
    <row r="305" spans="1:14" ht="12.75">
      <c r="A305" s="61"/>
      <c r="B305" s="61"/>
      <c r="C305" s="61"/>
      <c r="D305" s="61"/>
      <c r="E305" s="61"/>
      <c r="F305" s="61"/>
      <c r="G305" s="61"/>
      <c r="H305" s="61"/>
      <c r="I305" s="61"/>
      <c r="J305" s="61"/>
      <c r="K305" s="61"/>
      <c r="L305" s="61"/>
      <c r="M305" s="61"/>
      <c r="N305" s="61"/>
    </row>
    <row r="306" spans="1:14" ht="12.75">
      <c r="A306" s="61"/>
      <c r="B306" s="61"/>
      <c r="C306" s="61"/>
      <c r="D306" s="61"/>
      <c r="E306" s="61"/>
      <c r="F306" s="61"/>
      <c r="G306" s="61"/>
      <c r="H306" s="61"/>
      <c r="I306" s="61"/>
      <c r="J306" s="61"/>
      <c r="K306" s="61"/>
      <c r="L306" s="61"/>
      <c r="M306" s="61"/>
      <c r="N306" s="61"/>
    </row>
    <row r="307" spans="1:14" ht="12.75">
      <c r="A307" s="61"/>
      <c r="B307" s="61"/>
      <c r="C307" s="61"/>
      <c r="D307" s="61"/>
      <c r="E307" s="61"/>
      <c r="F307" s="61"/>
      <c r="G307" s="61"/>
      <c r="H307" s="61"/>
      <c r="I307" s="61"/>
      <c r="J307" s="61"/>
      <c r="K307" s="61"/>
      <c r="L307" s="61"/>
      <c r="M307" s="61"/>
      <c r="N307" s="61"/>
    </row>
    <row r="308" spans="1:14" ht="12.75">
      <c r="A308" s="61"/>
      <c r="B308" s="61"/>
      <c r="C308" s="61"/>
      <c r="D308" s="61"/>
      <c r="E308" s="61"/>
      <c r="F308" s="61"/>
      <c r="G308" s="61"/>
      <c r="H308" s="61"/>
      <c r="I308" s="61"/>
      <c r="J308" s="61"/>
      <c r="K308" s="61"/>
      <c r="L308" s="61"/>
      <c r="M308" s="61"/>
      <c r="N308" s="61"/>
    </row>
    <row r="309" spans="1:14" ht="12.75">
      <c r="A309" s="61"/>
      <c r="B309" s="61"/>
      <c r="C309" s="61"/>
      <c r="D309" s="61"/>
      <c r="E309" s="61"/>
      <c r="F309" s="61"/>
      <c r="G309" s="61"/>
      <c r="H309" s="61"/>
      <c r="I309" s="61"/>
      <c r="J309" s="61"/>
      <c r="K309" s="61"/>
      <c r="L309" s="61"/>
      <c r="M309" s="61"/>
      <c r="N309" s="61"/>
    </row>
    <row r="310" spans="1:14" ht="12.75">
      <c r="A310" s="61"/>
      <c r="B310" s="61"/>
      <c r="C310" s="61"/>
      <c r="D310" s="61"/>
      <c r="E310" s="61"/>
      <c r="F310" s="61"/>
      <c r="G310" s="61"/>
      <c r="H310" s="61"/>
      <c r="I310" s="61"/>
      <c r="J310" s="61"/>
      <c r="K310" s="61"/>
      <c r="L310" s="61"/>
      <c r="M310" s="61"/>
      <c r="N310" s="61"/>
    </row>
    <row r="311" spans="1:14" ht="12.75">
      <c r="A311" s="61"/>
      <c r="B311" s="61"/>
      <c r="C311" s="61"/>
      <c r="D311" s="61"/>
      <c r="E311" s="61"/>
      <c r="F311" s="61"/>
      <c r="G311" s="61"/>
      <c r="H311" s="61"/>
      <c r="I311" s="61"/>
      <c r="J311" s="61"/>
      <c r="K311" s="61"/>
      <c r="L311" s="61"/>
      <c r="M311" s="61"/>
      <c r="N311" s="61"/>
    </row>
    <row r="312" spans="1:14" ht="12.75">
      <c r="A312" s="61"/>
      <c r="B312" s="61"/>
      <c r="C312" s="61"/>
      <c r="D312" s="61"/>
      <c r="E312" s="61"/>
      <c r="F312" s="61"/>
      <c r="G312" s="61"/>
      <c r="H312" s="61"/>
      <c r="I312" s="61"/>
      <c r="J312" s="61"/>
      <c r="K312" s="61"/>
      <c r="L312" s="61"/>
      <c r="M312" s="61"/>
      <c r="N312" s="61"/>
    </row>
    <row r="313" spans="1:14" ht="12.75">
      <c r="A313" s="61"/>
      <c r="B313" s="61"/>
      <c r="C313" s="61"/>
      <c r="D313" s="61"/>
      <c r="E313" s="61"/>
      <c r="F313" s="61"/>
      <c r="G313" s="61"/>
      <c r="H313" s="61"/>
      <c r="I313" s="61"/>
      <c r="J313" s="61"/>
      <c r="K313" s="61"/>
      <c r="L313" s="61"/>
      <c r="M313" s="61"/>
      <c r="N313" s="61"/>
    </row>
    <row r="314" spans="1:14" ht="12.75">
      <c r="A314" s="61"/>
      <c r="B314" s="61"/>
      <c r="C314" s="61"/>
      <c r="D314" s="61"/>
      <c r="E314" s="61"/>
      <c r="F314" s="61"/>
      <c r="G314" s="61"/>
      <c r="H314" s="61"/>
      <c r="I314" s="61"/>
      <c r="J314" s="61"/>
      <c r="K314" s="61"/>
      <c r="L314" s="61"/>
      <c r="M314" s="61"/>
      <c r="N314" s="61"/>
    </row>
    <row r="315" spans="1:14" ht="12.75">
      <c r="A315" s="61"/>
      <c r="B315" s="61"/>
      <c r="C315" s="61"/>
      <c r="D315" s="61"/>
      <c r="E315" s="61"/>
      <c r="F315" s="61"/>
      <c r="G315" s="61"/>
      <c r="H315" s="61"/>
      <c r="I315" s="61"/>
      <c r="J315" s="61"/>
      <c r="K315" s="61"/>
      <c r="L315" s="61"/>
      <c r="M315" s="61"/>
      <c r="N315" s="61"/>
    </row>
    <row r="316" spans="1:14" ht="12.75">
      <c r="A316" s="61"/>
      <c r="B316" s="61"/>
      <c r="C316" s="61"/>
      <c r="D316" s="61"/>
      <c r="E316" s="61"/>
      <c r="F316" s="61"/>
      <c r="G316" s="61"/>
      <c r="H316" s="61"/>
      <c r="I316" s="61"/>
      <c r="J316" s="61"/>
      <c r="K316" s="61"/>
      <c r="L316" s="61"/>
      <c r="M316" s="61"/>
      <c r="N316" s="61"/>
    </row>
    <row r="317" spans="1:14" ht="12.75">
      <c r="A317" s="61"/>
      <c r="B317" s="61"/>
      <c r="C317" s="61"/>
      <c r="D317" s="61"/>
      <c r="E317" s="61"/>
      <c r="F317" s="61"/>
      <c r="G317" s="61"/>
      <c r="H317" s="61"/>
      <c r="I317" s="61"/>
      <c r="J317" s="61"/>
      <c r="K317" s="61"/>
      <c r="L317" s="61"/>
      <c r="M317" s="61"/>
      <c r="N317" s="61"/>
    </row>
    <row r="318" spans="1:14" ht="12.75">
      <c r="A318" s="61"/>
      <c r="B318" s="61"/>
      <c r="C318" s="61"/>
      <c r="D318" s="61"/>
      <c r="E318" s="61"/>
      <c r="F318" s="61"/>
      <c r="G318" s="61"/>
      <c r="H318" s="61"/>
      <c r="I318" s="61"/>
      <c r="J318" s="61"/>
      <c r="K318" s="61"/>
      <c r="L318" s="61"/>
      <c r="M318" s="61"/>
      <c r="N318" s="61"/>
    </row>
    <row r="319" spans="1:14" ht="12.75">
      <c r="A319" s="61"/>
      <c r="B319" s="61"/>
      <c r="C319" s="61"/>
      <c r="D319" s="61"/>
      <c r="E319" s="61"/>
      <c r="F319" s="61"/>
      <c r="G319" s="61"/>
      <c r="H319" s="61"/>
      <c r="I319" s="61"/>
      <c r="J319" s="61"/>
      <c r="K319" s="61"/>
      <c r="L319" s="61"/>
      <c r="M319" s="61"/>
      <c r="N319" s="61"/>
    </row>
    <row r="320" spans="1:14" ht="12.75">
      <c r="A320" s="61"/>
      <c r="B320" s="61"/>
      <c r="C320" s="61"/>
      <c r="D320" s="61"/>
      <c r="E320" s="61"/>
      <c r="F320" s="61"/>
      <c r="G320" s="61"/>
      <c r="H320" s="61"/>
      <c r="I320" s="61"/>
      <c r="J320" s="61"/>
      <c r="K320" s="61"/>
      <c r="L320" s="61"/>
      <c r="M320" s="61"/>
      <c r="N320" s="61"/>
    </row>
    <row r="321" spans="1:14" ht="12.75">
      <c r="A321" s="61"/>
      <c r="B321" s="61"/>
      <c r="C321" s="61"/>
      <c r="D321" s="61"/>
      <c r="E321" s="61"/>
      <c r="F321" s="61"/>
      <c r="G321" s="61"/>
      <c r="H321" s="61"/>
      <c r="I321" s="61"/>
      <c r="J321" s="61"/>
      <c r="K321" s="61"/>
      <c r="L321" s="61"/>
      <c r="M321" s="61"/>
      <c r="N321" s="61"/>
    </row>
    <row r="322" spans="1:14" ht="12.75">
      <c r="A322" s="61"/>
      <c r="B322" s="61"/>
      <c r="C322" s="61"/>
      <c r="D322" s="61"/>
      <c r="E322" s="61"/>
      <c r="F322" s="61"/>
      <c r="G322" s="61"/>
      <c r="H322" s="61"/>
      <c r="I322" s="61"/>
      <c r="J322" s="61"/>
      <c r="K322" s="61"/>
      <c r="L322" s="61"/>
      <c r="M322" s="61"/>
      <c r="N322" s="61"/>
    </row>
    <row r="323" spans="1:14" ht="12.75">
      <c r="A323" s="61"/>
      <c r="B323" s="61"/>
      <c r="C323" s="61"/>
      <c r="D323" s="61"/>
      <c r="E323" s="61"/>
      <c r="F323" s="61"/>
      <c r="G323" s="61"/>
      <c r="H323" s="61"/>
      <c r="I323" s="61"/>
      <c r="J323" s="61"/>
      <c r="K323" s="61"/>
      <c r="L323" s="61"/>
      <c r="M323" s="61"/>
      <c r="N323" s="61"/>
    </row>
    <row r="324" spans="1:14" ht="12.75">
      <c r="A324" s="61"/>
      <c r="B324" s="61"/>
      <c r="C324" s="61"/>
      <c r="D324" s="61"/>
      <c r="E324" s="61"/>
      <c r="F324" s="61"/>
      <c r="G324" s="61"/>
      <c r="H324" s="61"/>
      <c r="I324" s="61"/>
      <c r="J324" s="61"/>
      <c r="K324" s="61"/>
      <c r="L324" s="61"/>
      <c r="M324" s="61"/>
      <c r="N324" s="61"/>
    </row>
    <row r="325" spans="1:14" ht="12.75">
      <c r="A325" s="61"/>
      <c r="B325" s="61"/>
      <c r="C325" s="61"/>
      <c r="D325" s="61"/>
      <c r="E325" s="61"/>
      <c r="F325" s="61"/>
      <c r="G325" s="61"/>
      <c r="H325" s="61"/>
      <c r="I325" s="61"/>
      <c r="J325" s="61"/>
      <c r="K325" s="61"/>
      <c r="L325" s="61"/>
      <c r="M325" s="61"/>
      <c r="N325" s="61"/>
    </row>
    <row r="326" spans="1:14" ht="12.75">
      <c r="A326" s="61"/>
      <c r="B326" s="61"/>
      <c r="C326" s="61"/>
      <c r="D326" s="61"/>
      <c r="E326" s="61"/>
      <c r="F326" s="61"/>
      <c r="G326" s="61"/>
      <c r="H326" s="61"/>
      <c r="I326" s="61"/>
      <c r="J326" s="61"/>
      <c r="K326" s="61"/>
      <c r="L326" s="61"/>
      <c r="M326" s="61"/>
      <c r="N326" s="61"/>
    </row>
    <row r="327" spans="1:14" ht="12.75">
      <c r="A327" s="61"/>
      <c r="B327" s="61"/>
      <c r="C327" s="61"/>
      <c r="D327" s="61"/>
      <c r="E327" s="61"/>
      <c r="F327" s="61"/>
      <c r="G327" s="61"/>
      <c r="H327" s="61"/>
      <c r="I327" s="61"/>
      <c r="J327" s="61"/>
      <c r="K327" s="61"/>
      <c r="L327" s="61"/>
      <c r="M327" s="61"/>
      <c r="N327" s="61"/>
    </row>
    <row r="328" spans="1:14" ht="12.75">
      <c r="A328" s="61"/>
      <c r="B328" s="61"/>
      <c r="C328" s="61"/>
      <c r="D328" s="61"/>
      <c r="E328" s="61"/>
      <c r="F328" s="61"/>
      <c r="G328" s="61"/>
      <c r="H328" s="61"/>
      <c r="I328" s="61"/>
      <c r="J328" s="61"/>
      <c r="K328" s="61"/>
      <c r="L328" s="61"/>
      <c r="M328" s="61"/>
      <c r="N328" s="61"/>
    </row>
    <row r="329" spans="1:14" ht="12.75">
      <c r="A329" s="61"/>
      <c r="B329" s="61"/>
      <c r="C329" s="61"/>
      <c r="D329" s="61"/>
      <c r="E329" s="61"/>
      <c r="F329" s="61"/>
      <c r="G329" s="61"/>
      <c r="H329" s="61"/>
      <c r="I329" s="61"/>
      <c r="J329" s="61"/>
      <c r="K329" s="61"/>
      <c r="L329" s="61"/>
      <c r="M329" s="61"/>
      <c r="N329" s="61"/>
    </row>
    <row r="330" spans="1:14" ht="12.75">
      <c r="A330" s="61"/>
      <c r="B330" s="61"/>
      <c r="C330" s="61"/>
      <c r="D330" s="61"/>
      <c r="E330" s="61"/>
      <c r="F330" s="61"/>
      <c r="G330" s="61"/>
      <c r="H330" s="61"/>
      <c r="I330" s="61"/>
      <c r="J330" s="61"/>
      <c r="K330" s="61"/>
      <c r="L330" s="61"/>
      <c r="M330" s="61"/>
      <c r="N330" s="61"/>
    </row>
    <row r="331" spans="1:14" ht="12.75">
      <c r="A331" s="61"/>
      <c r="B331" s="61"/>
      <c r="C331" s="61"/>
      <c r="D331" s="61"/>
      <c r="E331" s="61"/>
      <c r="F331" s="61"/>
      <c r="G331" s="61"/>
      <c r="H331" s="61"/>
      <c r="I331" s="61"/>
      <c r="J331" s="61"/>
      <c r="K331" s="61"/>
      <c r="L331" s="61"/>
      <c r="M331" s="61"/>
      <c r="N331" s="61"/>
    </row>
    <row r="332" spans="1:14" ht="12.75">
      <c r="A332" s="61"/>
      <c r="B332" s="61"/>
      <c r="C332" s="61"/>
      <c r="D332" s="61"/>
      <c r="E332" s="61"/>
      <c r="F332" s="61"/>
      <c r="G332" s="61"/>
      <c r="H332" s="61"/>
      <c r="I332" s="61"/>
      <c r="J332" s="61"/>
      <c r="K332" s="61"/>
      <c r="L332" s="61"/>
      <c r="M332" s="61"/>
      <c r="N332" s="61"/>
    </row>
    <row r="333" spans="1:14" ht="12.75">
      <c r="A333" s="61"/>
      <c r="B333" s="61"/>
      <c r="C333" s="61"/>
      <c r="D333" s="61"/>
      <c r="E333" s="61"/>
      <c r="F333" s="61"/>
      <c r="G333" s="61"/>
      <c r="H333" s="61"/>
      <c r="I333" s="61"/>
      <c r="J333" s="61"/>
      <c r="K333" s="61"/>
      <c r="L333" s="61"/>
      <c r="M333" s="61"/>
      <c r="N333" s="61"/>
    </row>
    <row r="334" spans="1:14" ht="12.75">
      <c r="A334" s="61"/>
      <c r="B334" s="61"/>
      <c r="C334" s="61"/>
      <c r="D334" s="61"/>
      <c r="E334" s="61"/>
      <c r="F334" s="61"/>
      <c r="G334" s="61"/>
      <c r="H334" s="61"/>
      <c r="I334" s="61"/>
      <c r="J334" s="61"/>
      <c r="K334" s="61"/>
      <c r="L334" s="61"/>
      <c r="M334" s="61"/>
      <c r="N334" s="61"/>
    </row>
    <row r="335" spans="1:14" ht="12.75">
      <c r="A335" s="61"/>
      <c r="B335" s="61"/>
      <c r="C335" s="61"/>
      <c r="D335" s="61"/>
      <c r="E335" s="61"/>
      <c r="F335" s="61"/>
      <c r="G335" s="61"/>
      <c r="H335" s="61"/>
      <c r="I335" s="61"/>
      <c r="J335" s="61"/>
      <c r="K335" s="61"/>
      <c r="L335" s="61"/>
      <c r="M335" s="61"/>
      <c r="N335" s="61"/>
    </row>
    <row r="336" spans="1:14" ht="12.75">
      <c r="A336" s="61"/>
      <c r="B336" s="61"/>
      <c r="C336" s="61"/>
      <c r="D336" s="61"/>
      <c r="E336" s="61"/>
      <c r="F336" s="61"/>
      <c r="G336" s="61"/>
      <c r="H336" s="61"/>
      <c r="I336" s="61"/>
      <c r="J336" s="61"/>
      <c r="K336" s="61"/>
      <c r="L336" s="61"/>
      <c r="M336" s="61"/>
      <c r="N336" s="61"/>
    </row>
    <row r="337" spans="1:14" ht="12.75">
      <c r="A337" s="61"/>
      <c r="B337" s="61"/>
      <c r="C337" s="61"/>
      <c r="D337" s="61"/>
      <c r="E337" s="61"/>
      <c r="F337" s="61"/>
      <c r="G337" s="61"/>
      <c r="H337" s="61"/>
      <c r="I337" s="61"/>
      <c r="J337" s="61"/>
      <c r="K337" s="61"/>
      <c r="L337" s="61"/>
      <c r="M337" s="61"/>
      <c r="N337" s="61"/>
    </row>
    <row r="338" spans="1:14" ht="12.75">
      <c r="A338" s="61"/>
      <c r="B338" s="61"/>
      <c r="C338" s="61"/>
      <c r="D338" s="61"/>
      <c r="E338" s="61"/>
      <c r="F338" s="61"/>
      <c r="G338" s="61"/>
      <c r="H338" s="61"/>
      <c r="I338" s="61"/>
      <c r="J338" s="61"/>
      <c r="K338" s="61"/>
      <c r="L338" s="61"/>
      <c r="M338" s="61"/>
      <c r="N338" s="61"/>
    </row>
    <row r="339" spans="1:14" ht="12.75">
      <c r="A339" s="61"/>
      <c r="B339" s="61"/>
      <c r="C339" s="61"/>
      <c r="D339" s="61"/>
      <c r="E339" s="61"/>
      <c r="F339" s="61"/>
      <c r="G339" s="61"/>
      <c r="H339" s="61"/>
      <c r="I339" s="61"/>
      <c r="J339" s="61"/>
      <c r="K339" s="61"/>
      <c r="L339" s="61"/>
      <c r="M339" s="61"/>
      <c r="N339" s="61"/>
    </row>
    <row r="340" spans="1:14" ht="12.75">
      <c r="A340" s="61"/>
      <c r="B340" s="61"/>
      <c r="C340" s="61"/>
      <c r="D340" s="61"/>
      <c r="E340" s="61"/>
      <c r="F340" s="61"/>
      <c r="G340" s="61"/>
      <c r="H340" s="61"/>
      <c r="I340" s="61"/>
      <c r="J340" s="61"/>
      <c r="K340" s="61"/>
      <c r="L340" s="61"/>
      <c r="M340" s="61"/>
      <c r="N340" s="61"/>
    </row>
    <row r="341" spans="1:14" ht="12.75">
      <c r="A341" s="61"/>
      <c r="B341" s="61"/>
      <c r="C341" s="61"/>
      <c r="D341" s="61"/>
      <c r="E341" s="61"/>
      <c r="F341" s="61"/>
      <c r="G341" s="61"/>
      <c r="H341" s="61"/>
      <c r="I341" s="61"/>
      <c r="J341" s="61"/>
      <c r="K341" s="61"/>
      <c r="L341" s="61"/>
      <c r="M341" s="61"/>
      <c r="N341" s="61"/>
    </row>
    <row r="342" spans="1:14" ht="12.75">
      <c r="A342" s="61"/>
      <c r="B342" s="61"/>
      <c r="C342" s="61"/>
      <c r="D342" s="61"/>
      <c r="E342" s="61"/>
      <c r="F342" s="61"/>
      <c r="G342" s="61"/>
      <c r="H342" s="61"/>
      <c r="I342" s="61"/>
      <c r="J342" s="61"/>
      <c r="K342" s="61"/>
      <c r="L342" s="61"/>
      <c r="M342" s="61"/>
      <c r="N342" s="61"/>
    </row>
    <row r="343" spans="1:14" ht="12.75">
      <c r="A343" s="61"/>
      <c r="B343" s="61"/>
      <c r="C343" s="61"/>
      <c r="D343" s="61"/>
      <c r="E343" s="61"/>
      <c r="F343" s="61"/>
      <c r="G343" s="61"/>
      <c r="H343" s="61"/>
      <c r="I343" s="61"/>
      <c r="J343" s="61"/>
      <c r="K343" s="61"/>
      <c r="L343" s="61"/>
      <c r="M343" s="61"/>
      <c r="N343" s="61"/>
    </row>
    <row r="344" spans="1:14" ht="12.75">
      <c r="A344" s="61"/>
      <c r="B344" s="61"/>
      <c r="C344" s="61"/>
      <c r="D344" s="61"/>
      <c r="E344" s="61"/>
      <c r="F344" s="61"/>
      <c r="G344" s="61"/>
      <c r="H344" s="61"/>
      <c r="I344" s="61"/>
      <c r="J344" s="61"/>
      <c r="K344" s="61"/>
      <c r="L344" s="61"/>
      <c r="M344" s="61"/>
      <c r="N344" s="61"/>
    </row>
    <row r="345" spans="1:14" ht="12.75">
      <c r="A345" s="61"/>
      <c r="B345" s="61"/>
      <c r="C345" s="61"/>
      <c r="D345" s="61"/>
      <c r="E345" s="61"/>
      <c r="F345" s="61"/>
      <c r="G345" s="61"/>
      <c r="H345" s="61"/>
      <c r="I345" s="61"/>
      <c r="J345" s="61"/>
      <c r="K345" s="61"/>
      <c r="L345" s="61"/>
      <c r="M345" s="61"/>
      <c r="N345" s="61"/>
    </row>
    <row r="346" spans="1:14" ht="12.75">
      <c r="A346" s="61"/>
      <c r="B346" s="61"/>
      <c r="C346" s="61"/>
      <c r="D346" s="61"/>
      <c r="E346" s="61"/>
      <c r="F346" s="61"/>
      <c r="G346" s="61"/>
      <c r="H346" s="61"/>
      <c r="I346" s="61"/>
      <c r="J346" s="61"/>
      <c r="K346" s="61"/>
      <c r="L346" s="61"/>
      <c r="M346" s="61"/>
      <c r="N346" s="61"/>
    </row>
    <row r="347" spans="1:14" ht="12.75">
      <c r="A347" s="61"/>
      <c r="B347" s="61"/>
      <c r="C347" s="61"/>
      <c r="D347" s="61"/>
      <c r="E347" s="61"/>
      <c r="F347" s="61"/>
      <c r="G347" s="61"/>
      <c r="H347" s="61"/>
      <c r="I347" s="61"/>
      <c r="J347" s="61"/>
      <c r="K347" s="61"/>
      <c r="L347" s="61"/>
      <c r="M347" s="61"/>
      <c r="N347" s="61"/>
    </row>
    <row r="348" spans="1:14" ht="12.75">
      <c r="A348" s="61"/>
      <c r="B348" s="61"/>
      <c r="C348" s="61"/>
      <c r="D348" s="61"/>
      <c r="E348" s="61"/>
      <c r="F348" s="61"/>
      <c r="G348" s="61"/>
      <c r="H348" s="61"/>
      <c r="I348" s="61"/>
      <c r="J348" s="61"/>
      <c r="K348" s="61"/>
      <c r="L348" s="61"/>
      <c r="M348" s="61"/>
      <c r="N348" s="61"/>
    </row>
    <row r="349" spans="1:14" ht="12.75">
      <c r="A349" s="61"/>
      <c r="B349" s="61"/>
      <c r="C349" s="61"/>
      <c r="D349" s="61"/>
      <c r="E349" s="61"/>
      <c r="F349" s="61"/>
      <c r="G349" s="61"/>
      <c r="H349" s="61"/>
      <c r="I349" s="61"/>
      <c r="J349" s="61"/>
      <c r="K349" s="61"/>
      <c r="L349" s="61"/>
      <c r="M349" s="61"/>
      <c r="N349" s="61"/>
    </row>
    <row r="350" spans="1:14" ht="12.75">
      <c r="A350" s="61"/>
      <c r="B350" s="61"/>
      <c r="C350" s="61"/>
      <c r="D350" s="61"/>
      <c r="E350" s="61"/>
      <c r="F350" s="61"/>
      <c r="G350" s="61"/>
      <c r="H350" s="61"/>
      <c r="I350" s="61"/>
      <c r="J350" s="61"/>
      <c r="K350" s="61"/>
      <c r="L350" s="61"/>
      <c r="M350" s="61"/>
      <c r="N350" s="61"/>
    </row>
    <row r="351" spans="1:14" ht="12.75">
      <c r="A351" s="61"/>
      <c r="B351" s="61"/>
      <c r="C351" s="61"/>
      <c r="D351" s="61"/>
      <c r="E351" s="61"/>
      <c r="F351" s="61"/>
      <c r="G351" s="61"/>
      <c r="H351" s="61"/>
      <c r="I351" s="61"/>
      <c r="J351" s="61"/>
      <c r="K351" s="61"/>
      <c r="L351" s="61"/>
      <c r="M351" s="61"/>
      <c r="N351" s="61"/>
    </row>
    <row r="352" spans="1:14" ht="12.75">
      <c r="A352" s="61"/>
      <c r="B352" s="61"/>
      <c r="C352" s="61"/>
      <c r="D352" s="61"/>
      <c r="E352" s="61"/>
      <c r="F352" s="61"/>
      <c r="G352" s="61"/>
      <c r="H352" s="61"/>
      <c r="I352" s="61"/>
      <c r="J352" s="61"/>
      <c r="K352" s="61"/>
      <c r="L352" s="61"/>
      <c r="M352" s="61"/>
      <c r="N352" s="61"/>
    </row>
    <row r="353" spans="1:14" ht="12.75">
      <c r="A353" s="61"/>
      <c r="B353" s="61"/>
      <c r="C353" s="61"/>
      <c r="D353" s="61"/>
      <c r="E353" s="61"/>
      <c r="F353" s="61"/>
      <c r="G353" s="61"/>
      <c r="H353" s="61"/>
      <c r="I353" s="61"/>
      <c r="J353" s="61"/>
      <c r="K353" s="61"/>
      <c r="L353" s="61"/>
      <c r="M353" s="61"/>
      <c r="N353" s="61"/>
    </row>
    <row r="354" spans="1:14" ht="12.75">
      <c r="A354" s="61"/>
      <c r="B354" s="61"/>
      <c r="C354" s="61"/>
      <c r="D354" s="61"/>
      <c r="E354" s="61"/>
      <c r="F354" s="61"/>
      <c r="G354" s="61"/>
      <c r="H354" s="61"/>
      <c r="I354" s="61"/>
      <c r="J354" s="61"/>
      <c r="K354" s="61"/>
      <c r="L354" s="61"/>
      <c r="M354" s="61"/>
      <c r="N354" s="61"/>
    </row>
    <row r="355" spans="1:14" ht="12.75">
      <c r="A355" s="61"/>
      <c r="B355" s="61"/>
      <c r="C355" s="61"/>
      <c r="D355" s="61"/>
      <c r="E355" s="61"/>
      <c r="F355" s="61"/>
      <c r="G355" s="61"/>
      <c r="H355" s="61"/>
      <c r="I355" s="61"/>
      <c r="J355" s="61"/>
      <c r="K355" s="61"/>
      <c r="L355" s="61"/>
      <c r="M355" s="61"/>
      <c r="N355" s="61"/>
    </row>
    <row r="356" spans="1:14" ht="12.75">
      <c r="A356" s="61"/>
      <c r="B356" s="61"/>
      <c r="C356" s="61"/>
      <c r="D356" s="61"/>
      <c r="E356" s="61"/>
      <c r="F356" s="61"/>
      <c r="G356" s="61"/>
      <c r="H356" s="61"/>
      <c r="I356" s="61"/>
      <c r="J356" s="61"/>
      <c r="K356" s="61"/>
      <c r="L356" s="61"/>
      <c r="M356" s="61"/>
      <c r="N356" s="61"/>
    </row>
    <row r="357" spans="1:14" ht="12.75">
      <c r="A357" s="61"/>
      <c r="B357" s="61"/>
      <c r="C357" s="61"/>
      <c r="D357" s="61"/>
      <c r="E357" s="61"/>
      <c r="F357" s="61"/>
      <c r="G357" s="61"/>
      <c r="H357" s="61"/>
      <c r="I357" s="61"/>
      <c r="J357" s="61"/>
      <c r="K357" s="61"/>
      <c r="L357" s="61"/>
      <c r="M357" s="61"/>
      <c r="N357" s="61"/>
    </row>
    <row r="358" spans="1:14" ht="12.75">
      <c r="A358" s="61"/>
      <c r="B358" s="61"/>
      <c r="C358" s="61"/>
      <c r="D358" s="61"/>
      <c r="E358" s="61"/>
      <c r="F358" s="61"/>
      <c r="G358" s="61"/>
      <c r="H358" s="61"/>
      <c r="I358" s="61"/>
      <c r="J358" s="61"/>
      <c r="K358" s="61"/>
      <c r="L358" s="61"/>
      <c r="M358" s="61"/>
      <c r="N358" s="61"/>
    </row>
    <row r="359" spans="1:14" ht="12.75">
      <c r="A359" s="61"/>
      <c r="B359" s="61"/>
      <c r="C359" s="61"/>
      <c r="D359" s="61"/>
      <c r="E359" s="61"/>
      <c r="F359" s="61"/>
      <c r="G359" s="61"/>
      <c r="H359" s="61"/>
      <c r="I359" s="61"/>
      <c r="J359" s="61"/>
      <c r="K359" s="61"/>
      <c r="L359" s="61"/>
      <c r="M359" s="61"/>
      <c r="N359" s="61"/>
    </row>
    <row r="360" spans="1:14" ht="12.75">
      <c r="A360" s="61"/>
      <c r="B360" s="61"/>
      <c r="C360" s="61"/>
      <c r="D360" s="61"/>
      <c r="E360" s="61"/>
      <c r="F360" s="61"/>
      <c r="G360" s="61"/>
      <c r="H360" s="61"/>
      <c r="I360" s="61"/>
      <c r="J360" s="61"/>
      <c r="K360" s="61"/>
      <c r="L360" s="61"/>
      <c r="M360" s="61"/>
      <c r="N360" s="61"/>
    </row>
    <row r="361" spans="1:14" ht="12.75">
      <c r="A361" s="61"/>
      <c r="B361" s="61"/>
      <c r="C361" s="61"/>
      <c r="D361" s="61"/>
      <c r="E361" s="61"/>
      <c r="F361" s="61"/>
      <c r="G361" s="61"/>
      <c r="H361" s="61"/>
      <c r="I361" s="61"/>
      <c r="J361" s="61"/>
      <c r="K361" s="61"/>
      <c r="L361" s="61"/>
      <c r="M361" s="61"/>
      <c r="N361" s="61"/>
    </row>
    <row r="362" spans="1:14" ht="12.75">
      <c r="A362" s="61"/>
      <c r="B362" s="61"/>
      <c r="C362" s="61"/>
      <c r="D362" s="61"/>
      <c r="E362" s="61"/>
      <c r="F362" s="61"/>
      <c r="G362" s="61"/>
      <c r="H362" s="61"/>
      <c r="I362" s="61"/>
      <c r="J362" s="61"/>
      <c r="K362" s="61"/>
      <c r="L362" s="61"/>
      <c r="M362" s="61"/>
      <c r="N362" s="61"/>
    </row>
    <row r="363" spans="1:14" ht="12.75">
      <c r="A363" s="61"/>
      <c r="B363" s="61"/>
      <c r="C363" s="61"/>
      <c r="D363" s="61"/>
      <c r="E363" s="61"/>
      <c r="F363" s="61"/>
      <c r="G363" s="61"/>
      <c r="H363" s="61"/>
      <c r="I363" s="61"/>
      <c r="J363" s="61"/>
      <c r="K363" s="61"/>
      <c r="L363" s="61"/>
      <c r="M363" s="61"/>
      <c r="N363" s="61"/>
    </row>
    <row r="364" spans="1:14" ht="12.75">
      <c r="A364" s="61"/>
      <c r="B364" s="61"/>
      <c r="C364" s="61"/>
      <c r="D364" s="61"/>
      <c r="E364" s="61"/>
      <c r="F364" s="61"/>
      <c r="G364" s="61"/>
      <c r="H364" s="61"/>
      <c r="I364" s="61"/>
      <c r="J364" s="61"/>
      <c r="K364" s="61"/>
      <c r="L364" s="61"/>
      <c r="M364" s="61"/>
      <c r="N364" s="61"/>
    </row>
    <row r="365" spans="1:14" ht="12.75">
      <c r="A365" s="61"/>
      <c r="B365" s="61"/>
      <c r="C365" s="61"/>
      <c r="D365" s="61"/>
      <c r="E365" s="61"/>
      <c r="F365" s="61"/>
      <c r="G365" s="61"/>
      <c r="H365" s="61"/>
      <c r="I365" s="61"/>
      <c r="J365" s="61"/>
      <c r="K365" s="61"/>
      <c r="L365" s="61"/>
      <c r="M365" s="61"/>
      <c r="N365" s="61"/>
    </row>
    <row r="366" spans="1:14" ht="12.75">
      <c r="A366" s="61"/>
      <c r="B366" s="61"/>
      <c r="C366" s="61"/>
      <c r="D366" s="61"/>
      <c r="E366" s="61"/>
      <c r="F366" s="61"/>
      <c r="G366" s="61"/>
      <c r="H366" s="61"/>
      <c r="I366" s="61"/>
      <c r="J366" s="61"/>
      <c r="K366" s="61"/>
      <c r="L366" s="61"/>
      <c r="M366" s="61"/>
      <c r="N366" s="61"/>
    </row>
    <row r="367" spans="1:14" ht="12.75">
      <c r="A367" s="61"/>
      <c r="B367" s="61"/>
      <c r="C367" s="61"/>
      <c r="D367" s="61"/>
      <c r="E367" s="61"/>
      <c r="F367" s="61"/>
      <c r="G367" s="61"/>
      <c r="H367" s="61"/>
      <c r="I367" s="61"/>
      <c r="J367" s="61"/>
      <c r="K367" s="61"/>
      <c r="L367" s="61"/>
      <c r="M367" s="61"/>
      <c r="N367" s="61"/>
    </row>
    <row r="368" spans="1:14" ht="12.75">
      <c r="A368" s="61"/>
      <c r="B368" s="61"/>
      <c r="C368" s="61"/>
      <c r="D368" s="61"/>
      <c r="E368" s="61"/>
      <c r="F368" s="61"/>
      <c r="G368" s="61"/>
      <c r="H368" s="61"/>
      <c r="I368" s="61"/>
      <c r="J368" s="61"/>
      <c r="K368" s="61"/>
      <c r="L368" s="61"/>
      <c r="M368" s="61"/>
      <c r="N368" s="61"/>
    </row>
    <row r="369" spans="1:14" ht="12.75">
      <c r="A369" s="61"/>
      <c r="B369" s="61"/>
      <c r="C369" s="61"/>
      <c r="D369" s="61"/>
      <c r="E369" s="61"/>
      <c r="F369" s="61"/>
      <c r="G369" s="61"/>
      <c r="H369" s="61"/>
      <c r="I369" s="61"/>
      <c r="J369" s="61"/>
      <c r="K369" s="61"/>
      <c r="L369" s="61"/>
      <c r="M369" s="61"/>
      <c r="N369" s="61"/>
    </row>
    <row r="370" spans="1:14" ht="12.75">
      <c r="A370" s="61"/>
      <c r="B370" s="61"/>
      <c r="C370" s="61"/>
      <c r="D370" s="61"/>
      <c r="E370" s="61"/>
      <c r="F370" s="61"/>
      <c r="G370" s="61"/>
      <c r="H370" s="61"/>
      <c r="I370" s="61"/>
      <c r="J370" s="61"/>
      <c r="K370" s="61"/>
      <c r="L370" s="61"/>
      <c r="M370" s="61"/>
      <c r="N370" s="61"/>
    </row>
    <row r="371" spans="1:14" ht="12.75">
      <c r="A371" s="61"/>
      <c r="B371" s="61"/>
      <c r="C371" s="61"/>
      <c r="D371" s="61"/>
      <c r="E371" s="61"/>
      <c r="F371" s="61"/>
      <c r="G371" s="61"/>
      <c r="H371" s="61"/>
      <c r="I371" s="61"/>
      <c r="J371" s="61"/>
      <c r="K371" s="61"/>
      <c r="L371" s="61"/>
      <c r="M371" s="61"/>
      <c r="N371" s="61"/>
    </row>
    <row r="372" spans="1:14" ht="12.75">
      <c r="A372" s="61"/>
      <c r="B372" s="61"/>
      <c r="C372" s="61"/>
      <c r="D372" s="61"/>
      <c r="E372" s="61"/>
      <c r="F372" s="61"/>
      <c r="G372" s="61"/>
      <c r="H372" s="61"/>
      <c r="I372" s="61"/>
      <c r="J372" s="61"/>
      <c r="K372" s="61"/>
      <c r="L372" s="61"/>
      <c r="M372" s="61"/>
      <c r="N372" s="61"/>
    </row>
    <row r="373" spans="1:14" ht="12.75">
      <c r="A373" s="61"/>
      <c r="B373" s="61"/>
      <c r="C373" s="61"/>
      <c r="D373" s="61"/>
      <c r="E373" s="61"/>
      <c r="F373" s="61"/>
      <c r="G373" s="61"/>
      <c r="H373" s="61"/>
      <c r="I373" s="61"/>
      <c r="J373" s="61"/>
      <c r="K373" s="61"/>
      <c r="L373" s="61"/>
      <c r="M373" s="61"/>
      <c r="N373" s="61"/>
    </row>
    <row r="374" spans="1:14" ht="12.75">
      <c r="A374" s="61"/>
      <c r="B374" s="61"/>
      <c r="C374" s="61"/>
      <c r="D374" s="61"/>
      <c r="E374" s="61"/>
      <c r="F374" s="61"/>
      <c r="G374" s="61"/>
      <c r="H374" s="61"/>
      <c r="I374" s="61"/>
      <c r="J374" s="61"/>
      <c r="K374" s="61"/>
      <c r="L374" s="61"/>
      <c r="M374" s="61"/>
      <c r="N374" s="61"/>
    </row>
    <row r="375" spans="1:14" ht="12.75">
      <c r="A375" s="61"/>
      <c r="B375" s="61"/>
      <c r="C375" s="61"/>
      <c r="D375" s="61"/>
      <c r="E375" s="61"/>
      <c r="F375" s="61"/>
      <c r="G375" s="61"/>
      <c r="H375" s="61"/>
      <c r="I375" s="61"/>
      <c r="J375" s="61"/>
      <c r="K375" s="61"/>
      <c r="L375" s="61"/>
      <c r="M375" s="61"/>
      <c r="N375" s="61"/>
    </row>
    <row r="376" spans="1:14" ht="12.75">
      <c r="A376" s="61"/>
      <c r="B376" s="61"/>
      <c r="C376" s="61"/>
      <c r="D376" s="61"/>
      <c r="E376" s="61"/>
      <c r="F376" s="61"/>
      <c r="G376" s="61"/>
      <c r="H376" s="61"/>
      <c r="I376" s="61"/>
      <c r="J376" s="61"/>
      <c r="K376" s="61"/>
      <c r="L376" s="61"/>
      <c r="M376" s="61"/>
      <c r="N376" s="61"/>
    </row>
    <row r="377" spans="1:14" ht="12.75">
      <c r="A377" s="61"/>
      <c r="B377" s="61"/>
      <c r="C377" s="61"/>
      <c r="D377" s="61"/>
      <c r="E377" s="61"/>
      <c r="F377" s="61"/>
      <c r="G377" s="61"/>
      <c r="H377" s="61"/>
      <c r="I377" s="61"/>
      <c r="J377" s="61"/>
      <c r="K377" s="61"/>
      <c r="L377" s="61"/>
      <c r="M377" s="61"/>
      <c r="N377" s="61"/>
    </row>
    <row r="378" spans="1:14" ht="12.75">
      <c r="A378" s="61"/>
      <c r="B378" s="61"/>
      <c r="C378" s="61"/>
      <c r="D378" s="61"/>
      <c r="E378" s="61"/>
      <c r="F378" s="61"/>
      <c r="G378" s="61"/>
      <c r="H378" s="61"/>
      <c r="I378" s="61"/>
      <c r="J378" s="61"/>
      <c r="K378" s="61"/>
      <c r="L378" s="61"/>
      <c r="M378" s="61"/>
      <c r="N378" s="61"/>
    </row>
    <row r="379" spans="1:14" ht="12.75">
      <c r="A379" s="61"/>
      <c r="B379" s="61"/>
      <c r="C379" s="61"/>
      <c r="D379" s="61"/>
      <c r="E379" s="61"/>
      <c r="F379" s="61"/>
      <c r="G379" s="61"/>
      <c r="H379" s="61"/>
      <c r="I379" s="61"/>
      <c r="J379" s="61"/>
      <c r="K379" s="61"/>
      <c r="L379" s="61"/>
      <c r="M379" s="61"/>
      <c r="N379" s="61"/>
    </row>
    <row r="380" spans="1:14" ht="12.75">
      <c r="A380" s="61"/>
      <c r="B380" s="61"/>
      <c r="C380" s="61"/>
      <c r="D380" s="61"/>
      <c r="E380" s="61"/>
      <c r="F380" s="61"/>
      <c r="G380" s="61"/>
      <c r="H380" s="61"/>
      <c r="I380" s="61"/>
      <c r="J380" s="61"/>
      <c r="K380" s="61"/>
      <c r="L380" s="61"/>
      <c r="M380" s="61"/>
      <c r="N380" s="61"/>
    </row>
    <row r="381" spans="1:14" ht="12.75">
      <c r="A381" s="61"/>
      <c r="B381" s="61"/>
      <c r="C381" s="61"/>
      <c r="D381" s="61"/>
      <c r="E381" s="61"/>
      <c r="F381" s="61"/>
      <c r="G381" s="61"/>
      <c r="H381" s="61"/>
      <c r="I381" s="61"/>
      <c r="J381" s="61"/>
      <c r="K381" s="61"/>
      <c r="L381" s="61"/>
      <c r="M381" s="61"/>
      <c r="N381" s="61"/>
    </row>
    <row r="382" spans="1:14" ht="12.75">
      <c r="A382" s="61"/>
      <c r="B382" s="61"/>
      <c r="C382" s="61"/>
      <c r="D382" s="61"/>
      <c r="E382" s="61"/>
      <c r="F382" s="61"/>
      <c r="G382" s="61"/>
      <c r="H382" s="61"/>
      <c r="I382" s="61"/>
      <c r="J382" s="61"/>
      <c r="K382" s="61"/>
      <c r="L382" s="61"/>
      <c r="M382" s="61"/>
      <c r="N382" s="61"/>
    </row>
    <row r="383" spans="1:14" ht="12.75">
      <c r="A383" s="61"/>
      <c r="B383" s="61"/>
      <c r="C383" s="61"/>
      <c r="D383" s="61"/>
      <c r="E383" s="61"/>
      <c r="F383" s="61"/>
      <c r="G383" s="61"/>
      <c r="H383" s="61"/>
      <c r="I383" s="61"/>
      <c r="J383" s="61"/>
      <c r="K383" s="61"/>
      <c r="L383" s="61"/>
      <c r="M383" s="61"/>
      <c r="N383" s="61"/>
    </row>
    <row r="384" spans="1:14" ht="12.75">
      <c r="A384" s="61"/>
      <c r="B384" s="61"/>
      <c r="C384" s="61"/>
      <c r="D384" s="61"/>
      <c r="E384" s="61"/>
      <c r="F384" s="61"/>
      <c r="G384" s="61"/>
      <c r="H384" s="61"/>
      <c r="I384" s="61"/>
      <c r="J384" s="61"/>
      <c r="K384" s="61"/>
      <c r="L384" s="61"/>
      <c r="M384" s="61"/>
      <c r="N384" s="61"/>
    </row>
    <row r="385" spans="1:14" ht="12.75">
      <c r="A385" s="61"/>
      <c r="B385" s="61"/>
      <c r="C385" s="61"/>
      <c r="D385" s="61"/>
      <c r="E385" s="61"/>
      <c r="F385" s="61"/>
      <c r="G385" s="61"/>
      <c r="H385" s="61"/>
      <c r="I385" s="61"/>
      <c r="J385" s="61"/>
      <c r="K385" s="61"/>
      <c r="L385" s="61"/>
      <c r="M385" s="61"/>
      <c r="N385" s="61"/>
    </row>
    <row r="386" spans="1:14" ht="12.75">
      <c r="A386" s="61"/>
      <c r="B386" s="61"/>
      <c r="C386" s="61"/>
      <c r="D386" s="61"/>
      <c r="E386" s="61"/>
      <c r="F386" s="61"/>
      <c r="G386" s="61"/>
      <c r="H386" s="61"/>
      <c r="I386" s="61"/>
      <c r="J386" s="61"/>
      <c r="K386" s="61"/>
      <c r="L386" s="61"/>
      <c r="M386" s="61"/>
      <c r="N386" s="61"/>
    </row>
    <row r="387" spans="1:14" ht="12.75">
      <c r="A387" s="61"/>
      <c r="B387" s="61"/>
      <c r="C387" s="61"/>
      <c r="D387" s="61"/>
      <c r="E387" s="61"/>
      <c r="F387" s="61"/>
      <c r="G387" s="61"/>
      <c r="H387" s="61"/>
      <c r="I387" s="61"/>
      <c r="J387" s="61"/>
      <c r="K387" s="61"/>
      <c r="L387" s="61"/>
      <c r="M387" s="61"/>
      <c r="N387" s="61"/>
    </row>
    <row r="388" spans="1:14" ht="12.75">
      <c r="A388" s="61"/>
      <c r="B388" s="61"/>
      <c r="C388" s="61"/>
      <c r="D388" s="61"/>
      <c r="E388" s="61"/>
      <c r="F388" s="61"/>
      <c r="G388" s="61"/>
      <c r="H388" s="61"/>
      <c r="I388" s="61"/>
      <c r="J388" s="61"/>
      <c r="K388" s="61"/>
      <c r="L388" s="61"/>
      <c r="M388" s="61"/>
      <c r="N388" s="61"/>
    </row>
    <row r="389" spans="1:14" ht="12.75">
      <c r="A389" s="61"/>
      <c r="B389" s="61"/>
      <c r="C389" s="61"/>
      <c r="D389" s="61"/>
      <c r="E389" s="61"/>
      <c r="F389" s="61"/>
      <c r="G389" s="61"/>
      <c r="H389" s="61"/>
      <c r="I389" s="61"/>
      <c r="J389" s="61"/>
      <c r="K389" s="61"/>
      <c r="L389" s="61"/>
      <c r="M389" s="61"/>
      <c r="N389" s="61"/>
    </row>
    <row r="390" spans="1:14" ht="12.75">
      <c r="A390" s="61"/>
      <c r="B390" s="61"/>
      <c r="C390" s="61"/>
      <c r="D390" s="61"/>
      <c r="E390" s="61"/>
      <c r="F390" s="61"/>
      <c r="G390" s="61"/>
      <c r="H390" s="61"/>
      <c r="I390" s="61"/>
      <c r="J390" s="61"/>
      <c r="K390" s="61"/>
      <c r="L390" s="61"/>
      <c r="M390" s="61"/>
      <c r="N390" s="61"/>
    </row>
    <row r="391" spans="1:14" ht="12.75">
      <c r="A391" s="61"/>
      <c r="B391" s="61"/>
      <c r="C391" s="61"/>
      <c r="D391" s="61"/>
      <c r="E391" s="61"/>
      <c r="F391" s="61"/>
      <c r="G391" s="61"/>
      <c r="H391" s="61"/>
      <c r="I391" s="61"/>
      <c r="J391" s="61"/>
      <c r="K391" s="61"/>
      <c r="L391" s="61"/>
      <c r="M391" s="61"/>
      <c r="N391" s="61"/>
    </row>
    <row r="392" spans="1:14" ht="12.75">
      <c r="A392" s="61"/>
      <c r="B392" s="61"/>
      <c r="C392" s="61"/>
      <c r="D392" s="61"/>
      <c r="E392" s="61"/>
      <c r="F392" s="61"/>
      <c r="G392" s="61"/>
      <c r="H392" s="61"/>
      <c r="I392" s="61"/>
      <c r="J392" s="61"/>
      <c r="K392" s="61"/>
      <c r="L392" s="61"/>
      <c r="M392" s="61"/>
      <c r="N392" s="61"/>
    </row>
    <row r="393" spans="1:14" ht="12.75">
      <c r="A393" s="61"/>
      <c r="B393" s="61"/>
      <c r="C393" s="61"/>
      <c r="D393" s="61"/>
      <c r="E393" s="61"/>
      <c r="F393" s="61"/>
      <c r="G393" s="61"/>
      <c r="H393" s="61"/>
      <c r="I393" s="61"/>
      <c r="J393" s="61"/>
      <c r="K393" s="61"/>
      <c r="L393" s="61"/>
      <c r="M393" s="61"/>
      <c r="N393" s="61"/>
    </row>
    <row r="394" spans="1:14" ht="12.75">
      <c r="A394" s="61"/>
      <c r="B394" s="61"/>
      <c r="C394" s="61"/>
      <c r="D394" s="61"/>
      <c r="E394" s="61"/>
      <c r="F394" s="61"/>
      <c r="G394" s="61"/>
      <c r="H394" s="61"/>
      <c r="I394" s="61"/>
      <c r="J394" s="61"/>
      <c r="K394" s="61"/>
      <c r="L394" s="61"/>
      <c r="M394" s="61"/>
      <c r="N394" s="61"/>
    </row>
    <row r="395" spans="1:14" ht="12.75">
      <c r="A395" s="61"/>
      <c r="B395" s="61"/>
      <c r="C395" s="61"/>
      <c r="D395" s="61"/>
      <c r="E395" s="61"/>
      <c r="F395" s="61"/>
      <c r="G395" s="61"/>
      <c r="H395" s="61"/>
      <c r="I395" s="61"/>
      <c r="J395" s="61"/>
      <c r="K395" s="61"/>
      <c r="L395" s="61"/>
      <c r="M395" s="61"/>
      <c r="N395" s="61"/>
    </row>
    <row r="396" spans="1:14" ht="12.75">
      <c r="A396" s="61"/>
      <c r="B396" s="61"/>
      <c r="C396" s="61"/>
      <c r="D396" s="61"/>
      <c r="E396" s="61"/>
      <c r="F396" s="61"/>
      <c r="G396" s="61"/>
      <c r="H396" s="61"/>
      <c r="I396" s="61"/>
      <c r="J396" s="61"/>
      <c r="K396" s="61"/>
      <c r="L396" s="61"/>
      <c r="M396" s="61"/>
      <c r="N396" s="61"/>
    </row>
    <row r="397" spans="1:14" ht="12.75">
      <c r="A397" s="61"/>
      <c r="B397" s="61"/>
      <c r="C397" s="61"/>
      <c r="D397" s="61"/>
      <c r="E397" s="61"/>
      <c r="F397" s="61"/>
      <c r="G397" s="61"/>
      <c r="H397" s="61"/>
      <c r="I397" s="61"/>
      <c r="J397" s="61"/>
      <c r="K397" s="61"/>
      <c r="L397" s="61"/>
      <c r="M397" s="61"/>
      <c r="N397" s="61"/>
    </row>
    <row r="398" spans="1:14" ht="12.75">
      <c r="A398" s="61"/>
      <c r="B398" s="61"/>
      <c r="C398" s="61"/>
      <c r="D398" s="61"/>
      <c r="E398" s="61"/>
      <c r="F398" s="61"/>
      <c r="G398" s="61"/>
      <c r="H398" s="61"/>
      <c r="I398" s="61"/>
      <c r="J398" s="61"/>
      <c r="K398" s="61"/>
      <c r="L398" s="61"/>
      <c r="M398" s="61"/>
      <c r="N398" s="61"/>
    </row>
    <row r="399" spans="1:14" ht="12.75">
      <c r="A399" s="61"/>
      <c r="B399" s="61"/>
      <c r="C399" s="61"/>
      <c r="D399" s="61"/>
      <c r="E399" s="61"/>
      <c r="F399" s="61"/>
      <c r="G399" s="61"/>
      <c r="H399" s="61"/>
      <c r="I399" s="61"/>
      <c r="J399" s="61"/>
      <c r="K399" s="61"/>
      <c r="L399" s="61"/>
      <c r="M399" s="61"/>
      <c r="N399" s="61"/>
    </row>
    <row r="400" spans="1:14" ht="12.75">
      <c r="A400" s="61"/>
      <c r="B400" s="61"/>
      <c r="C400" s="61"/>
      <c r="D400" s="61"/>
      <c r="E400" s="61"/>
      <c r="F400" s="61"/>
      <c r="G400" s="61"/>
      <c r="H400" s="61"/>
      <c r="I400" s="61"/>
      <c r="J400" s="61"/>
      <c r="K400" s="61"/>
      <c r="L400" s="61"/>
      <c r="M400" s="61"/>
      <c r="N400" s="61"/>
    </row>
    <row r="401" spans="1:14" ht="12.75">
      <c r="A401" s="61"/>
      <c r="B401" s="61"/>
      <c r="C401" s="61"/>
      <c r="D401" s="61"/>
      <c r="E401" s="61"/>
      <c r="F401" s="61"/>
      <c r="G401" s="61"/>
      <c r="H401" s="61"/>
      <c r="I401" s="61"/>
      <c r="J401" s="61"/>
      <c r="K401" s="61"/>
      <c r="L401" s="61"/>
      <c r="M401" s="61"/>
      <c r="N401" s="61"/>
    </row>
    <row r="402" spans="1:14" ht="12.75">
      <c r="A402" s="61"/>
      <c r="B402" s="61"/>
      <c r="C402" s="61"/>
      <c r="D402" s="61"/>
      <c r="E402" s="61"/>
      <c r="F402" s="61"/>
      <c r="G402" s="61"/>
      <c r="H402" s="61"/>
      <c r="I402" s="61"/>
      <c r="J402" s="61"/>
      <c r="K402" s="61"/>
      <c r="L402" s="61"/>
      <c r="M402" s="61"/>
      <c r="N402" s="61"/>
    </row>
    <row r="403" spans="1:14" ht="12.75">
      <c r="A403" s="61"/>
      <c r="B403" s="61"/>
      <c r="C403" s="61"/>
      <c r="D403" s="61"/>
      <c r="E403" s="61"/>
      <c r="F403" s="61"/>
      <c r="G403" s="61"/>
      <c r="H403" s="61"/>
      <c r="I403" s="61"/>
      <c r="J403" s="61"/>
      <c r="K403" s="61"/>
      <c r="L403" s="61"/>
      <c r="M403" s="61"/>
      <c r="N403" s="61"/>
    </row>
    <row r="404" spans="1:14" ht="12.75">
      <c r="A404" s="61"/>
      <c r="B404" s="61"/>
      <c r="C404" s="61"/>
      <c r="D404" s="61"/>
      <c r="E404" s="61"/>
      <c r="F404" s="61"/>
      <c r="G404" s="61"/>
      <c r="H404" s="61"/>
      <c r="I404" s="61"/>
      <c r="J404" s="61"/>
      <c r="K404" s="61"/>
      <c r="L404" s="61"/>
      <c r="M404" s="61"/>
      <c r="N404" s="61"/>
    </row>
    <row r="405" spans="1:14" ht="12.75">
      <c r="A405" s="61"/>
      <c r="B405" s="61"/>
      <c r="C405" s="61"/>
      <c r="D405" s="61"/>
      <c r="E405" s="61"/>
      <c r="F405" s="61"/>
      <c r="G405" s="61"/>
      <c r="H405" s="61"/>
      <c r="I405" s="61"/>
      <c r="J405" s="61"/>
      <c r="K405" s="61"/>
      <c r="L405" s="61"/>
      <c r="M405" s="61"/>
      <c r="N405" s="61"/>
    </row>
    <row r="406" spans="1:14" ht="12.75">
      <c r="A406" s="61"/>
      <c r="B406" s="61"/>
      <c r="C406" s="61"/>
      <c r="D406" s="61"/>
      <c r="E406" s="61"/>
      <c r="F406" s="61"/>
      <c r="G406" s="61"/>
      <c r="H406" s="61"/>
      <c r="I406" s="61"/>
      <c r="J406" s="61"/>
      <c r="K406" s="61"/>
      <c r="L406" s="61"/>
      <c r="M406" s="61"/>
      <c r="N406" s="61"/>
    </row>
    <row r="407" spans="1:14" ht="12.75">
      <c r="A407" s="61"/>
      <c r="B407" s="61"/>
      <c r="C407" s="61"/>
      <c r="D407" s="61"/>
      <c r="E407" s="61"/>
      <c r="F407" s="61"/>
      <c r="G407" s="61"/>
      <c r="H407" s="61"/>
      <c r="I407" s="61"/>
      <c r="J407" s="61"/>
      <c r="K407" s="61"/>
      <c r="L407" s="61"/>
      <c r="M407" s="61"/>
      <c r="N407" s="61"/>
    </row>
    <row r="408" spans="1:14" ht="12.75">
      <c r="A408" s="61"/>
      <c r="B408" s="61"/>
      <c r="C408" s="61"/>
      <c r="D408" s="61"/>
      <c r="E408" s="61"/>
      <c r="F408" s="61"/>
      <c r="G408" s="61"/>
      <c r="H408" s="61"/>
      <c r="I408" s="61"/>
      <c r="J408" s="61"/>
      <c r="K408" s="61"/>
      <c r="L408" s="61"/>
      <c r="M408" s="61"/>
      <c r="N408" s="61"/>
    </row>
    <row r="409" spans="1:14" ht="12.75">
      <c r="A409" s="61"/>
      <c r="B409" s="61"/>
      <c r="C409" s="61"/>
      <c r="D409" s="61"/>
      <c r="E409" s="61"/>
      <c r="F409" s="61"/>
      <c r="G409" s="61"/>
      <c r="H409" s="61"/>
      <c r="I409" s="61"/>
      <c r="J409" s="61"/>
      <c r="K409" s="61"/>
      <c r="L409" s="61"/>
      <c r="M409" s="61"/>
      <c r="N409" s="61"/>
    </row>
    <row r="410" spans="1:14" ht="12.75">
      <c r="A410" s="61"/>
      <c r="B410" s="61"/>
      <c r="C410" s="61"/>
      <c r="D410" s="61"/>
      <c r="E410" s="61"/>
      <c r="F410" s="61"/>
      <c r="G410" s="61"/>
      <c r="H410" s="61"/>
      <c r="I410" s="61"/>
      <c r="J410" s="61"/>
      <c r="K410" s="61"/>
      <c r="L410" s="61"/>
      <c r="M410" s="61"/>
      <c r="N410" s="61"/>
    </row>
    <row r="411" spans="1:14" ht="12.75">
      <c r="A411" s="61"/>
      <c r="B411" s="61"/>
      <c r="C411" s="61"/>
      <c r="D411" s="61"/>
      <c r="E411" s="61"/>
      <c r="F411" s="61"/>
      <c r="G411" s="61"/>
      <c r="H411" s="61"/>
      <c r="I411" s="61"/>
      <c r="J411" s="61"/>
      <c r="K411" s="61"/>
      <c r="L411" s="61"/>
      <c r="M411" s="61"/>
      <c r="N411" s="61"/>
    </row>
    <row r="412" spans="1:14" ht="12.75">
      <c r="A412" s="61"/>
      <c r="B412" s="61"/>
      <c r="C412" s="61"/>
      <c r="D412" s="61"/>
      <c r="E412" s="61"/>
      <c r="F412" s="61"/>
      <c r="G412" s="61"/>
      <c r="H412" s="61"/>
      <c r="I412" s="61"/>
      <c r="J412" s="61"/>
      <c r="K412" s="61"/>
      <c r="L412" s="61"/>
      <c r="M412" s="61"/>
      <c r="N412" s="61"/>
    </row>
    <row r="413" spans="1:14" ht="12.75">
      <c r="A413" s="61"/>
      <c r="B413" s="61"/>
      <c r="C413" s="61"/>
      <c r="D413" s="61"/>
      <c r="E413" s="61"/>
      <c r="F413" s="61"/>
      <c r="G413" s="61"/>
      <c r="H413" s="61"/>
      <c r="I413" s="61"/>
      <c r="J413" s="61"/>
      <c r="K413" s="61"/>
      <c r="L413" s="61"/>
      <c r="M413" s="61"/>
      <c r="N413" s="61"/>
    </row>
    <row r="414" spans="1:14" ht="12.75">
      <c r="A414" s="61"/>
      <c r="B414" s="61"/>
      <c r="C414" s="61"/>
      <c r="D414" s="61"/>
      <c r="E414" s="61"/>
      <c r="F414" s="61"/>
      <c r="G414" s="61"/>
      <c r="H414" s="61"/>
      <c r="I414" s="61"/>
      <c r="J414" s="61"/>
      <c r="K414" s="61"/>
      <c r="L414" s="61"/>
      <c r="M414" s="61"/>
      <c r="N414" s="61"/>
    </row>
    <row r="415" spans="1:14" ht="12.75">
      <c r="A415" s="61"/>
      <c r="B415" s="61"/>
      <c r="C415" s="61"/>
      <c r="D415" s="61"/>
      <c r="E415" s="61"/>
      <c r="F415" s="61"/>
      <c r="G415" s="61"/>
      <c r="H415" s="61"/>
      <c r="I415" s="61"/>
      <c r="J415" s="61"/>
      <c r="K415" s="61"/>
      <c r="L415" s="61"/>
      <c r="M415" s="61"/>
      <c r="N415" s="61"/>
    </row>
    <row r="416" spans="1:14" ht="12.75">
      <c r="A416" s="61"/>
      <c r="B416" s="61"/>
      <c r="C416" s="61"/>
      <c r="D416" s="61"/>
      <c r="E416" s="61"/>
      <c r="F416" s="61"/>
      <c r="G416" s="61"/>
      <c r="H416" s="61"/>
      <c r="I416" s="61"/>
      <c r="J416" s="61"/>
      <c r="K416" s="61"/>
      <c r="L416" s="61"/>
      <c r="M416" s="61"/>
      <c r="N416" s="61"/>
    </row>
    <row r="417" spans="1:14" ht="12.75">
      <c r="A417" s="61"/>
      <c r="B417" s="61"/>
      <c r="C417" s="61"/>
      <c r="D417" s="61"/>
      <c r="E417" s="61"/>
      <c r="F417" s="61"/>
      <c r="G417" s="61"/>
      <c r="H417" s="61"/>
      <c r="I417" s="61"/>
      <c r="J417" s="61"/>
      <c r="K417" s="61"/>
      <c r="L417" s="61"/>
      <c r="M417" s="61"/>
      <c r="N417" s="61"/>
    </row>
    <row r="418" spans="1:14" ht="12.75">
      <c r="A418" s="61"/>
      <c r="B418" s="61"/>
      <c r="C418" s="61"/>
      <c r="D418" s="61"/>
      <c r="E418" s="61"/>
      <c r="F418" s="61"/>
      <c r="G418" s="61"/>
      <c r="H418" s="61"/>
      <c r="I418" s="61"/>
      <c r="J418" s="61"/>
      <c r="K418" s="61"/>
      <c r="L418" s="61"/>
      <c r="M418" s="61"/>
      <c r="N418" s="61"/>
    </row>
    <row r="419" spans="1:14" ht="12.75">
      <c r="A419" s="61"/>
      <c r="B419" s="61"/>
      <c r="C419" s="61"/>
      <c r="D419" s="61"/>
      <c r="E419" s="61"/>
      <c r="F419" s="61"/>
      <c r="G419" s="61"/>
      <c r="H419" s="61"/>
      <c r="I419" s="61"/>
      <c r="J419" s="61"/>
      <c r="K419" s="61"/>
      <c r="L419" s="61"/>
      <c r="M419" s="61"/>
      <c r="N419" s="61"/>
    </row>
    <row r="420" spans="1:14" ht="12.75">
      <c r="A420" s="61"/>
      <c r="B420" s="61"/>
      <c r="C420" s="61"/>
      <c r="D420" s="61"/>
      <c r="E420" s="61"/>
      <c r="F420" s="61"/>
      <c r="G420" s="61"/>
      <c r="H420" s="61"/>
      <c r="I420" s="61"/>
      <c r="J420" s="61"/>
      <c r="K420" s="61"/>
      <c r="L420" s="61"/>
      <c r="M420" s="61"/>
      <c r="N420" s="61"/>
    </row>
    <row r="421" spans="1:14" ht="12.75">
      <c r="A421" s="61"/>
      <c r="B421" s="61"/>
      <c r="C421" s="61"/>
      <c r="D421" s="61"/>
      <c r="E421" s="61"/>
      <c r="F421" s="61"/>
      <c r="G421" s="61"/>
      <c r="H421" s="61"/>
      <c r="I421" s="61"/>
      <c r="J421" s="61"/>
      <c r="K421" s="61"/>
      <c r="L421" s="61"/>
      <c r="M421" s="61"/>
      <c r="N421" s="61"/>
    </row>
    <row r="422" spans="1:14" ht="12.75">
      <c r="A422" s="61"/>
      <c r="B422" s="61"/>
      <c r="C422" s="61"/>
      <c r="D422" s="61"/>
      <c r="E422" s="61"/>
      <c r="F422" s="61"/>
      <c r="G422" s="61"/>
      <c r="H422" s="61"/>
      <c r="I422" s="61"/>
      <c r="J422" s="61"/>
      <c r="K422" s="61"/>
      <c r="L422" s="61"/>
      <c r="M422" s="61"/>
      <c r="N422" s="61"/>
    </row>
    <row r="423" spans="1:14" ht="12.75">
      <c r="A423" s="61"/>
      <c r="B423" s="61"/>
      <c r="C423" s="61"/>
      <c r="D423" s="61"/>
      <c r="E423" s="61"/>
      <c r="F423" s="61"/>
      <c r="G423" s="61"/>
      <c r="H423" s="61"/>
      <c r="I423" s="61"/>
      <c r="J423" s="61"/>
      <c r="K423" s="61"/>
      <c r="L423" s="61"/>
      <c r="M423" s="61"/>
      <c r="N423" s="61"/>
    </row>
    <row r="424" spans="1:14" ht="12.75">
      <c r="A424" s="61"/>
      <c r="B424" s="61"/>
      <c r="C424" s="61"/>
      <c r="D424" s="61"/>
      <c r="E424" s="61"/>
      <c r="F424" s="61"/>
      <c r="G424" s="61"/>
      <c r="H424" s="61"/>
      <c r="I424" s="61"/>
      <c r="J424" s="61"/>
      <c r="K424" s="61"/>
      <c r="L424" s="61"/>
      <c r="M424" s="61"/>
      <c r="N424" s="61"/>
    </row>
    <row r="425" spans="1:14" ht="12.75">
      <c r="A425" s="61"/>
      <c r="B425" s="61"/>
      <c r="C425" s="61"/>
      <c r="D425" s="61"/>
      <c r="E425" s="61"/>
      <c r="F425" s="61"/>
      <c r="G425" s="61"/>
      <c r="H425" s="61"/>
      <c r="I425" s="61"/>
      <c r="J425" s="61"/>
      <c r="K425" s="61"/>
      <c r="L425" s="61"/>
      <c r="M425" s="61"/>
      <c r="N425" s="61"/>
    </row>
    <row r="426" spans="1:14" ht="12.75">
      <c r="A426" s="61"/>
      <c r="B426" s="61"/>
      <c r="C426" s="61"/>
      <c r="D426" s="61"/>
      <c r="E426" s="61"/>
      <c r="F426" s="61"/>
      <c r="G426" s="61"/>
      <c r="H426" s="61"/>
      <c r="I426" s="61"/>
      <c r="J426" s="61"/>
      <c r="K426" s="61"/>
      <c r="L426" s="61"/>
      <c r="M426" s="61"/>
      <c r="N426" s="61"/>
    </row>
    <row r="427" spans="1:14" ht="12.75">
      <c r="A427" s="61"/>
      <c r="B427" s="61"/>
      <c r="C427" s="61"/>
      <c r="D427" s="61"/>
      <c r="E427" s="61"/>
      <c r="F427" s="61"/>
      <c r="G427" s="61"/>
      <c r="H427" s="61"/>
      <c r="I427" s="61"/>
      <c r="J427" s="61"/>
      <c r="K427" s="61"/>
      <c r="L427" s="61"/>
      <c r="M427" s="61"/>
      <c r="N427" s="61"/>
    </row>
    <row r="428" spans="1:14" ht="12.75">
      <c r="A428" s="61"/>
      <c r="B428" s="61"/>
      <c r="C428" s="61"/>
      <c r="D428" s="61"/>
      <c r="E428" s="61"/>
      <c r="F428" s="61"/>
      <c r="G428" s="61"/>
      <c r="H428" s="61"/>
      <c r="I428" s="61"/>
      <c r="J428" s="61"/>
      <c r="K428" s="61"/>
      <c r="L428" s="61"/>
      <c r="M428" s="61"/>
      <c r="N428" s="61"/>
    </row>
    <row r="429" spans="1:14" ht="12.75">
      <c r="A429" s="61"/>
      <c r="B429" s="61"/>
      <c r="C429" s="61"/>
      <c r="D429" s="61"/>
      <c r="E429" s="61"/>
      <c r="F429" s="61"/>
      <c r="G429" s="61"/>
      <c r="H429" s="61"/>
      <c r="I429" s="61"/>
      <c r="J429" s="61"/>
      <c r="K429" s="61"/>
      <c r="L429" s="61"/>
      <c r="M429" s="61"/>
      <c r="N429" s="61"/>
    </row>
    <row r="430" spans="1:14" ht="12.75">
      <c r="A430" s="61"/>
      <c r="B430" s="61"/>
      <c r="C430" s="61"/>
      <c r="D430" s="61"/>
      <c r="E430" s="61"/>
      <c r="F430" s="61"/>
      <c r="G430" s="61"/>
      <c r="H430" s="61"/>
      <c r="I430" s="61"/>
      <c r="J430" s="61"/>
      <c r="K430" s="61"/>
      <c r="L430" s="61"/>
      <c r="M430" s="61"/>
      <c r="N430" s="61"/>
    </row>
    <row r="431" spans="1:14" ht="12.75">
      <c r="A431" s="61"/>
      <c r="B431" s="61"/>
      <c r="C431" s="61"/>
      <c r="D431" s="61"/>
      <c r="E431" s="61"/>
      <c r="F431" s="61"/>
      <c r="G431" s="61"/>
      <c r="H431" s="61"/>
      <c r="I431" s="61"/>
      <c r="J431" s="61"/>
      <c r="K431" s="61"/>
      <c r="L431" s="61"/>
      <c r="M431" s="61"/>
      <c r="N431" s="61"/>
    </row>
    <row r="432" spans="1:14" ht="12.75">
      <c r="A432" s="61"/>
      <c r="B432" s="61"/>
      <c r="C432" s="61"/>
      <c r="D432" s="61"/>
      <c r="E432" s="61"/>
      <c r="F432" s="61"/>
      <c r="G432" s="61"/>
      <c r="H432" s="61"/>
      <c r="I432" s="61"/>
      <c r="J432" s="61"/>
      <c r="K432" s="61"/>
      <c r="L432" s="61"/>
      <c r="M432" s="61"/>
      <c r="N432" s="61"/>
    </row>
    <row r="433" spans="1:14" ht="12.75">
      <c r="A433" s="61"/>
      <c r="B433" s="61"/>
      <c r="C433" s="61"/>
      <c r="D433" s="61"/>
      <c r="E433" s="61"/>
      <c r="F433" s="61"/>
      <c r="G433" s="61"/>
      <c r="H433" s="61"/>
      <c r="I433" s="61"/>
      <c r="J433" s="61"/>
      <c r="K433" s="61"/>
      <c r="L433" s="61"/>
      <c r="M433" s="61"/>
      <c r="N433" s="61"/>
    </row>
    <row r="434" spans="1:14" ht="12.75">
      <c r="A434" s="61"/>
      <c r="B434" s="61"/>
      <c r="C434" s="61"/>
      <c r="D434" s="61"/>
      <c r="E434" s="61"/>
      <c r="F434" s="61"/>
      <c r="G434" s="61"/>
      <c r="H434" s="61"/>
      <c r="I434" s="61"/>
      <c r="J434" s="61"/>
      <c r="K434" s="61"/>
      <c r="L434" s="61"/>
      <c r="M434" s="61"/>
      <c r="N434" s="61"/>
    </row>
    <row r="435" spans="1:14" ht="12.75">
      <c r="A435" s="61"/>
      <c r="B435" s="61"/>
      <c r="C435" s="61"/>
      <c r="D435" s="61"/>
      <c r="E435" s="61"/>
      <c r="F435" s="61"/>
      <c r="G435" s="61"/>
      <c r="H435" s="61"/>
      <c r="I435" s="61"/>
      <c r="J435" s="61"/>
      <c r="K435" s="61"/>
      <c r="L435" s="61"/>
      <c r="M435" s="61"/>
      <c r="N435" s="61"/>
    </row>
    <row r="436" spans="1:14" ht="12.75">
      <c r="A436" s="61"/>
      <c r="B436" s="61"/>
      <c r="C436" s="61"/>
      <c r="D436" s="61"/>
      <c r="E436" s="61"/>
      <c r="F436" s="61"/>
      <c r="G436" s="61"/>
      <c r="H436" s="61"/>
      <c r="I436" s="61"/>
      <c r="J436" s="61"/>
      <c r="K436" s="61"/>
      <c r="L436" s="61"/>
      <c r="M436" s="61"/>
      <c r="N436" s="61"/>
    </row>
    <row r="437" spans="1:14" ht="12.75">
      <c r="A437" s="61"/>
      <c r="B437" s="61"/>
      <c r="C437" s="61"/>
      <c r="D437" s="61"/>
      <c r="E437" s="61"/>
      <c r="F437" s="61"/>
      <c r="G437" s="61"/>
      <c r="H437" s="61"/>
      <c r="I437" s="61"/>
      <c r="J437" s="61"/>
      <c r="K437" s="61"/>
      <c r="L437" s="61"/>
      <c r="M437" s="61"/>
      <c r="N437" s="61"/>
    </row>
    <row r="438" spans="1:14" ht="12.75">
      <c r="A438" s="61"/>
      <c r="B438" s="61"/>
      <c r="C438" s="61"/>
      <c r="D438" s="61"/>
      <c r="E438" s="61"/>
      <c r="F438" s="61"/>
      <c r="G438" s="61"/>
      <c r="H438" s="61"/>
      <c r="I438" s="61"/>
      <c r="J438" s="61"/>
      <c r="K438" s="61"/>
      <c r="L438" s="61"/>
      <c r="M438" s="61"/>
      <c r="N438" s="61"/>
    </row>
    <row r="439" spans="1:14" ht="12.75">
      <c r="A439" s="61"/>
      <c r="B439" s="61"/>
      <c r="C439" s="61"/>
      <c r="D439" s="61"/>
      <c r="E439" s="61"/>
      <c r="F439" s="61"/>
      <c r="G439" s="61"/>
      <c r="H439" s="61"/>
      <c r="I439" s="61"/>
      <c r="J439" s="61"/>
      <c r="K439" s="61"/>
      <c r="L439" s="61"/>
      <c r="M439" s="61"/>
      <c r="N439" s="61"/>
    </row>
    <row r="440" spans="1:14" ht="12.75">
      <c r="A440" s="61"/>
      <c r="B440" s="61"/>
      <c r="C440" s="61"/>
      <c r="D440" s="61"/>
      <c r="E440" s="61"/>
      <c r="F440" s="61"/>
      <c r="G440" s="61"/>
      <c r="H440" s="61"/>
      <c r="I440" s="61"/>
      <c r="J440" s="61"/>
      <c r="K440" s="61"/>
      <c r="L440" s="61"/>
      <c r="M440" s="61"/>
      <c r="N440" s="61"/>
    </row>
    <row r="441" spans="1:14" ht="12.75">
      <c r="A441" s="61"/>
      <c r="B441" s="61"/>
      <c r="C441" s="61"/>
      <c r="D441" s="61"/>
      <c r="E441" s="61"/>
      <c r="F441" s="61"/>
      <c r="G441" s="61"/>
      <c r="H441" s="61"/>
      <c r="I441" s="61"/>
      <c r="J441" s="61"/>
      <c r="K441" s="61"/>
      <c r="L441" s="61"/>
      <c r="M441" s="61"/>
      <c r="N441" s="61"/>
    </row>
    <row r="442" spans="1:14" ht="12.75">
      <c r="A442" s="61"/>
      <c r="B442" s="61"/>
      <c r="C442" s="61"/>
      <c r="D442" s="61"/>
      <c r="E442" s="61"/>
      <c r="F442" s="61"/>
      <c r="G442" s="61"/>
      <c r="H442" s="61"/>
      <c r="I442" s="61"/>
      <c r="J442" s="61"/>
      <c r="K442" s="61"/>
      <c r="L442" s="61"/>
      <c r="M442" s="61"/>
      <c r="N442" s="61"/>
    </row>
    <row r="443" spans="1:14" ht="12.75">
      <c r="A443" s="61"/>
      <c r="B443" s="61"/>
      <c r="C443" s="61"/>
      <c r="D443" s="61"/>
      <c r="E443" s="61"/>
      <c r="F443" s="61"/>
      <c r="G443" s="61"/>
      <c r="H443" s="61"/>
      <c r="I443" s="61"/>
      <c r="J443" s="61"/>
      <c r="K443" s="61"/>
      <c r="L443" s="61"/>
      <c r="M443" s="61"/>
      <c r="N443" s="61"/>
    </row>
    <row r="444" spans="1:14" ht="12.75">
      <c r="A444" s="61"/>
      <c r="B444" s="61"/>
      <c r="C444" s="61"/>
      <c r="D444" s="61"/>
      <c r="E444" s="61"/>
      <c r="F444" s="61"/>
      <c r="G444" s="61"/>
      <c r="H444" s="61"/>
      <c r="I444" s="61"/>
      <c r="J444" s="61"/>
      <c r="K444" s="61"/>
      <c r="L444" s="61"/>
      <c r="M444" s="61"/>
      <c r="N444" s="61"/>
    </row>
    <row r="445" spans="1:14" ht="12.75">
      <c r="A445" s="61"/>
      <c r="B445" s="61"/>
      <c r="C445" s="61"/>
      <c r="D445" s="61"/>
      <c r="E445" s="61"/>
      <c r="F445" s="61"/>
      <c r="G445" s="61"/>
      <c r="H445" s="61"/>
      <c r="I445" s="61"/>
      <c r="J445" s="61"/>
      <c r="K445" s="61"/>
      <c r="L445" s="61"/>
      <c r="M445" s="61"/>
      <c r="N445" s="61"/>
    </row>
    <row r="446" spans="1:14" ht="12.75">
      <c r="A446" s="61"/>
      <c r="B446" s="61"/>
      <c r="C446" s="61"/>
      <c r="D446" s="61"/>
      <c r="E446" s="61"/>
      <c r="F446" s="61"/>
      <c r="G446" s="61"/>
      <c r="H446" s="61"/>
      <c r="I446" s="61"/>
      <c r="J446" s="61"/>
      <c r="K446" s="61"/>
      <c r="L446" s="61"/>
      <c r="M446" s="61"/>
      <c r="N446" s="61"/>
    </row>
    <row r="447" spans="1:14" ht="12.75">
      <c r="A447" s="61"/>
      <c r="B447" s="61"/>
      <c r="C447" s="61"/>
      <c r="D447" s="61"/>
      <c r="E447" s="61"/>
      <c r="F447" s="61"/>
      <c r="G447" s="61"/>
      <c r="H447" s="61"/>
      <c r="I447" s="61"/>
      <c r="J447" s="61"/>
      <c r="K447" s="61"/>
      <c r="L447" s="61"/>
      <c r="M447" s="61"/>
      <c r="N447" s="61"/>
    </row>
    <row r="448" spans="1:14" ht="12.75">
      <c r="A448" s="61"/>
      <c r="B448" s="61"/>
      <c r="C448" s="61"/>
      <c r="D448" s="61"/>
      <c r="E448" s="61"/>
      <c r="F448" s="61"/>
      <c r="G448" s="61"/>
      <c r="H448" s="61"/>
      <c r="I448" s="61"/>
      <c r="J448" s="61"/>
      <c r="K448" s="61"/>
      <c r="L448" s="61"/>
      <c r="M448" s="61"/>
      <c r="N448" s="61"/>
    </row>
    <row r="449" spans="1:14" ht="12.75">
      <c r="A449" s="61"/>
      <c r="B449" s="61"/>
      <c r="C449" s="61"/>
      <c r="D449" s="61"/>
      <c r="E449" s="61"/>
      <c r="F449" s="61"/>
      <c r="G449" s="61"/>
      <c r="H449" s="61"/>
      <c r="I449" s="61"/>
      <c r="J449" s="61"/>
      <c r="K449" s="61"/>
      <c r="L449" s="61"/>
      <c r="M449" s="61"/>
      <c r="N449" s="61"/>
    </row>
    <row r="450" spans="1:14" ht="12.75">
      <c r="A450" s="61"/>
      <c r="B450" s="61"/>
      <c r="C450" s="61"/>
      <c r="D450" s="61"/>
      <c r="E450" s="61"/>
      <c r="F450" s="61"/>
      <c r="G450" s="61"/>
      <c r="H450" s="61"/>
      <c r="I450" s="61"/>
      <c r="J450" s="61"/>
      <c r="K450" s="61"/>
      <c r="L450" s="61"/>
      <c r="M450" s="61"/>
      <c r="N450" s="61"/>
    </row>
    <row r="451" spans="1:14" ht="12.75">
      <c r="A451" s="61"/>
      <c r="B451" s="61"/>
      <c r="C451" s="61"/>
      <c r="D451" s="61"/>
      <c r="E451" s="61"/>
      <c r="F451" s="61"/>
      <c r="G451" s="61"/>
      <c r="H451" s="61"/>
      <c r="I451" s="61"/>
      <c r="J451" s="61"/>
      <c r="K451" s="61"/>
      <c r="L451" s="61"/>
      <c r="M451" s="61"/>
      <c r="N451" s="61"/>
    </row>
    <row r="452" spans="1:14" ht="12.75">
      <c r="A452" s="61"/>
      <c r="B452" s="61"/>
      <c r="C452" s="61"/>
      <c r="D452" s="61"/>
      <c r="E452" s="61"/>
      <c r="F452" s="61"/>
      <c r="G452" s="61"/>
      <c r="H452" s="61"/>
      <c r="I452" s="61"/>
      <c r="J452" s="61"/>
      <c r="K452" s="61"/>
      <c r="L452" s="61"/>
      <c r="M452" s="61"/>
      <c r="N452" s="61"/>
    </row>
    <row r="453" spans="1:14" ht="12.75">
      <c r="A453" s="61"/>
      <c r="B453" s="61"/>
      <c r="C453" s="61"/>
      <c r="D453" s="61"/>
      <c r="E453" s="61"/>
      <c r="F453" s="61"/>
      <c r="G453" s="61"/>
      <c r="H453" s="61"/>
      <c r="I453" s="61"/>
      <c r="J453" s="61"/>
      <c r="K453" s="61"/>
      <c r="L453" s="61"/>
      <c r="M453" s="61"/>
      <c r="N453" s="61"/>
    </row>
    <row r="454" spans="1:14" ht="12.75">
      <c r="A454" s="61"/>
      <c r="B454" s="61"/>
      <c r="C454" s="61"/>
      <c r="D454" s="61"/>
      <c r="E454" s="61"/>
      <c r="F454" s="61"/>
      <c r="G454" s="61"/>
      <c r="H454" s="61"/>
      <c r="I454" s="61"/>
      <c r="J454" s="61"/>
      <c r="K454" s="61"/>
      <c r="L454" s="61"/>
      <c r="M454" s="61"/>
      <c r="N454" s="61"/>
    </row>
    <row r="455" spans="1:14" ht="12.75">
      <c r="A455" s="61"/>
      <c r="B455" s="61"/>
      <c r="C455" s="61"/>
      <c r="D455" s="61"/>
      <c r="E455" s="61"/>
      <c r="F455" s="61"/>
      <c r="G455" s="61"/>
      <c r="H455" s="61"/>
      <c r="I455" s="61"/>
      <c r="J455" s="61"/>
      <c r="K455" s="61"/>
      <c r="L455" s="61"/>
      <c r="M455" s="61"/>
      <c r="N455" s="61"/>
    </row>
    <row r="456" spans="1:14" ht="12.75">
      <c r="A456" s="61"/>
      <c r="B456" s="61"/>
      <c r="C456" s="61"/>
      <c r="D456" s="61"/>
      <c r="E456" s="61"/>
      <c r="F456" s="61"/>
      <c r="G456" s="61"/>
      <c r="H456" s="61"/>
      <c r="I456" s="61"/>
      <c r="J456" s="61"/>
      <c r="K456" s="61"/>
      <c r="L456" s="61"/>
      <c r="M456" s="61"/>
      <c r="N456" s="61"/>
    </row>
    <row r="457" spans="1:14" ht="12.75">
      <c r="A457" s="61"/>
      <c r="B457" s="61"/>
      <c r="C457" s="61"/>
      <c r="D457" s="61"/>
      <c r="E457" s="61"/>
      <c r="F457" s="61"/>
      <c r="G457" s="61"/>
      <c r="H457" s="61"/>
      <c r="I457" s="61"/>
      <c r="J457" s="61"/>
      <c r="K457" s="61"/>
      <c r="L457" s="61"/>
      <c r="M457" s="61"/>
      <c r="N457" s="61"/>
    </row>
    <row r="458" spans="1:14" ht="12.75">
      <c r="A458" s="61"/>
      <c r="B458" s="61"/>
      <c r="C458" s="61"/>
      <c r="D458" s="61"/>
      <c r="E458" s="61"/>
      <c r="F458" s="61"/>
      <c r="G458" s="61"/>
      <c r="H458" s="61"/>
      <c r="I458" s="61"/>
      <c r="J458" s="61"/>
      <c r="K458" s="61"/>
      <c r="L458" s="61"/>
      <c r="M458" s="61"/>
      <c r="N458" s="61"/>
    </row>
    <row r="459" spans="1:14" ht="12.75">
      <c r="A459" s="61"/>
      <c r="B459" s="61"/>
      <c r="C459" s="61"/>
      <c r="D459" s="61"/>
      <c r="E459" s="61"/>
      <c r="F459" s="61"/>
      <c r="G459" s="61"/>
      <c r="H459" s="61"/>
      <c r="I459" s="61"/>
      <c r="J459" s="61"/>
      <c r="K459" s="61"/>
      <c r="L459" s="61"/>
      <c r="M459" s="61"/>
      <c r="N459" s="61"/>
    </row>
    <row r="460" spans="1:14" ht="12.75">
      <c r="A460" s="61"/>
      <c r="B460" s="61"/>
      <c r="C460" s="61"/>
      <c r="D460" s="61"/>
      <c r="E460" s="61"/>
      <c r="F460" s="61"/>
      <c r="G460" s="61"/>
      <c r="H460" s="61"/>
      <c r="I460" s="61"/>
      <c r="J460" s="61"/>
      <c r="K460" s="61"/>
      <c r="L460" s="61"/>
      <c r="M460" s="61"/>
      <c r="N460" s="61"/>
    </row>
    <row r="461" spans="1:14" ht="12.75">
      <c r="A461" s="61"/>
      <c r="B461" s="61"/>
      <c r="C461" s="61"/>
      <c r="D461" s="61"/>
      <c r="E461" s="61"/>
      <c r="F461" s="61"/>
      <c r="G461" s="61"/>
      <c r="H461" s="61"/>
      <c r="I461" s="61"/>
      <c r="J461" s="61"/>
      <c r="K461" s="61"/>
      <c r="L461" s="61"/>
      <c r="M461" s="61"/>
      <c r="N461" s="61"/>
    </row>
    <row r="462" spans="1:14" ht="12.75">
      <c r="A462" s="61"/>
      <c r="B462" s="61"/>
      <c r="C462" s="61"/>
      <c r="D462" s="61"/>
      <c r="E462" s="61"/>
      <c r="F462" s="61"/>
      <c r="G462" s="61"/>
      <c r="H462" s="61"/>
      <c r="I462" s="61"/>
      <c r="J462" s="61"/>
      <c r="K462" s="61"/>
      <c r="L462" s="61"/>
      <c r="M462" s="61"/>
      <c r="N462" s="61"/>
    </row>
    <row r="463" spans="1:14" ht="12.75">
      <c r="A463" s="61"/>
      <c r="B463" s="61"/>
      <c r="C463" s="61"/>
      <c r="D463" s="61"/>
      <c r="E463" s="61"/>
      <c r="F463" s="61"/>
      <c r="G463" s="61"/>
      <c r="H463" s="61"/>
      <c r="I463" s="61"/>
      <c r="J463" s="61"/>
      <c r="K463" s="61"/>
      <c r="L463" s="61"/>
      <c r="M463" s="61"/>
      <c r="N463" s="61"/>
    </row>
    <row r="464" spans="1:14" ht="12.75">
      <c r="A464" s="61"/>
      <c r="B464" s="61"/>
      <c r="C464" s="61"/>
      <c r="D464" s="61"/>
      <c r="E464" s="61"/>
      <c r="F464" s="61"/>
      <c r="G464" s="61"/>
      <c r="H464" s="61"/>
      <c r="I464" s="61"/>
      <c r="J464" s="61"/>
      <c r="K464" s="61"/>
      <c r="L464" s="61"/>
      <c r="M464" s="61"/>
      <c r="N464" s="61"/>
    </row>
    <row r="465" spans="1:14" ht="12.75">
      <c r="A465" s="61"/>
      <c r="B465" s="61"/>
      <c r="C465" s="61"/>
      <c r="D465" s="61"/>
      <c r="E465" s="61"/>
      <c r="F465" s="61"/>
      <c r="G465" s="61"/>
      <c r="H465" s="61"/>
      <c r="I465" s="61"/>
      <c r="J465" s="61"/>
      <c r="K465" s="61"/>
      <c r="L465" s="61"/>
      <c r="M465" s="61"/>
      <c r="N465" s="61"/>
    </row>
    <row r="466" spans="1:14" ht="12.75">
      <c r="A466" s="61"/>
      <c r="B466" s="61"/>
      <c r="C466" s="61"/>
      <c r="D466" s="61"/>
      <c r="E466" s="61"/>
      <c r="F466" s="61"/>
      <c r="G466" s="61"/>
      <c r="H466" s="61"/>
      <c r="I466" s="61"/>
      <c r="J466" s="61"/>
      <c r="K466" s="61"/>
      <c r="L466" s="61"/>
      <c r="M466" s="61"/>
      <c r="N466" s="61"/>
    </row>
    <row r="467" spans="1:14" ht="12.75">
      <c r="A467" s="61"/>
      <c r="B467" s="61"/>
      <c r="C467" s="61"/>
      <c r="D467" s="61"/>
      <c r="E467" s="61"/>
      <c r="F467" s="61"/>
      <c r="G467" s="61"/>
      <c r="H467" s="61"/>
      <c r="I467" s="61"/>
      <c r="J467" s="61"/>
      <c r="K467" s="61"/>
      <c r="L467" s="61"/>
      <c r="M467" s="61"/>
      <c r="N467" s="61"/>
    </row>
    <row r="468" spans="1:14" ht="12.75">
      <c r="A468" s="61"/>
      <c r="B468" s="61"/>
      <c r="C468" s="61"/>
      <c r="D468" s="61"/>
      <c r="E468" s="61"/>
      <c r="F468" s="61"/>
      <c r="G468" s="61"/>
      <c r="H468" s="61"/>
      <c r="I468" s="61"/>
      <c r="J468" s="61"/>
      <c r="K468" s="61"/>
      <c r="L468" s="61"/>
      <c r="M468" s="61"/>
      <c r="N468" s="61"/>
    </row>
    <row r="469" spans="1:14" ht="12.75">
      <c r="A469" s="61"/>
      <c r="B469" s="61"/>
      <c r="C469" s="61"/>
      <c r="D469" s="61"/>
      <c r="E469" s="61"/>
      <c r="F469" s="61"/>
      <c r="G469" s="61"/>
      <c r="H469" s="61"/>
      <c r="I469" s="61"/>
      <c r="J469" s="61"/>
      <c r="K469" s="61"/>
      <c r="L469" s="61"/>
      <c r="M469" s="61"/>
      <c r="N469" s="61"/>
    </row>
    <row r="470" spans="1:14" ht="12.75">
      <c r="A470" s="61"/>
      <c r="B470" s="61"/>
      <c r="C470" s="61"/>
      <c r="D470" s="61"/>
      <c r="E470" s="61"/>
      <c r="F470" s="61"/>
      <c r="G470" s="61"/>
      <c r="H470" s="61"/>
      <c r="I470" s="61"/>
      <c r="J470" s="61"/>
      <c r="K470" s="61"/>
      <c r="L470" s="61"/>
      <c r="M470" s="61"/>
      <c r="N470" s="61"/>
    </row>
    <row r="471" spans="1:14" ht="12.75">
      <c r="A471" s="61"/>
      <c r="B471" s="61"/>
      <c r="C471" s="61"/>
      <c r="D471" s="61"/>
      <c r="E471" s="61"/>
      <c r="F471" s="61"/>
      <c r="G471" s="61"/>
      <c r="H471" s="61"/>
      <c r="I471" s="61"/>
      <c r="J471" s="61"/>
      <c r="K471" s="61"/>
      <c r="L471" s="61"/>
      <c r="M471" s="61"/>
      <c r="N471" s="61"/>
    </row>
    <row r="472" spans="1:14" ht="12.75">
      <c r="A472" s="61"/>
      <c r="B472" s="61"/>
      <c r="C472" s="61"/>
      <c r="D472" s="61"/>
      <c r="E472" s="61"/>
      <c r="F472" s="61"/>
      <c r="G472" s="61"/>
      <c r="H472" s="61"/>
      <c r="I472" s="61"/>
      <c r="J472" s="61"/>
      <c r="K472" s="61"/>
      <c r="L472" s="61"/>
      <c r="M472" s="61"/>
      <c r="N472" s="61"/>
    </row>
    <row r="473" spans="1:14" ht="12.75">
      <c r="A473" s="61"/>
      <c r="B473" s="61"/>
      <c r="C473" s="61"/>
      <c r="D473" s="61"/>
      <c r="E473" s="61"/>
      <c r="F473" s="61"/>
      <c r="G473" s="61"/>
      <c r="H473" s="61"/>
      <c r="I473" s="61"/>
      <c r="J473" s="61"/>
      <c r="K473" s="61"/>
      <c r="L473" s="61"/>
      <c r="M473" s="61"/>
      <c r="N473" s="61"/>
    </row>
    <row r="474" spans="1:14" ht="12.75">
      <c r="A474" s="61"/>
      <c r="B474" s="61"/>
      <c r="C474" s="61"/>
      <c r="D474" s="61"/>
      <c r="E474" s="61"/>
      <c r="F474" s="61"/>
      <c r="G474" s="61"/>
      <c r="H474" s="61"/>
      <c r="I474" s="61"/>
      <c r="J474" s="61"/>
      <c r="K474" s="61"/>
      <c r="L474" s="61"/>
      <c r="M474" s="61"/>
      <c r="N474" s="61"/>
    </row>
    <row r="475" spans="1:14" ht="12.75">
      <c r="A475" s="61"/>
      <c r="B475" s="61"/>
      <c r="C475" s="61"/>
      <c r="D475" s="61"/>
      <c r="E475" s="61"/>
      <c r="F475" s="61"/>
      <c r="G475" s="61"/>
      <c r="H475" s="61"/>
      <c r="I475" s="61"/>
      <c r="J475" s="61"/>
      <c r="K475" s="61"/>
      <c r="L475" s="61"/>
      <c r="M475" s="61"/>
      <c r="N475" s="61"/>
    </row>
    <row r="476" spans="1:14" ht="12.75">
      <c r="A476" s="61"/>
      <c r="B476" s="61"/>
      <c r="C476" s="61"/>
      <c r="D476" s="61"/>
      <c r="E476" s="61"/>
      <c r="F476" s="61"/>
      <c r="G476" s="61"/>
      <c r="H476" s="61"/>
      <c r="I476" s="61"/>
      <c r="J476" s="61"/>
      <c r="K476" s="61"/>
      <c r="L476" s="61"/>
      <c r="M476" s="61"/>
      <c r="N476" s="61"/>
    </row>
    <row r="477" spans="1:14" ht="12.75">
      <c r="A477" s="61"/>
      <c r="B477" s="61"/>
      <c r="C477" s="61"/>
      <c r="D477" s="61"/>
      <c r="E477" s="61"/>
      <c r="F477" s="61"/>
      <c r="G477" s="61"/>
      <c r="H477" s="61"/>
      <c r="I477" s="61"/>
      <c r="J477" s="61"/>
      <c r="K477" s="61"/>
      <c r="L477" s="61"/>
      <c r="M477" s="61"/>
      <c r="N477" s="61"/>
    </row>
    <row r="478" spans="1:14" ht="12.75">
      <c r="A478" s="61"/>
      <c r="B478" s="61"/>
      <c r="C478" s="61"/>
      <c r="D478" s="61"/>
      <c r="E478" s="61"/>
      <c r="F478" s="61"/>
      <c r="G478" s="61"/>
      <c r="H478" s="61"/>
      <c r="I478" s="61"/>
      <c r="J478" s="61"/>
      <c r="K478" s="61"/>
      <c r="L478" s="61"/>
      <c r="M478" s="61"/>
      <c r="N478" s="61"/>
    </row>
    <row r="479" spans="1:14" ht="12.75">
      <c r="A479" s="61"/>
      <c r="B479" s="61"/>
      <c r="C479" s="61"/>
      <c r="D479" s="61"/>
      <c r="E479" s="61"/>
      <c r="F479" s="61"/>
      <c r="G479" s="61"/>
      <c r="H479" s="61"/>
      <c r="I479" s="61"/>
      <c r="J479" s="61"/>
      <c r="K479" s="61"/>
      <c r="L479" s="61"/>
      <c r="M479" s="61"/>
      <c r="N479" s="61"/>
    </row>
    <row r="480" spans="1:14" ht="12.75">
      <c r="A480" s="61"/>
      <c r="B480" s="61"/>
      <c r="C480" s="61"/>
      <c r="D480" s="61"/>
      <c r="E480" s="61"/>
      <c r="F480" s="61"/>
      <c r="G480" s="61"/>
      <c r="H480" s="61"/>
      <c r="I480" s="61"/>
      <c r="J480" s="61"/>
      <c r="K480" s="61"/>
      <c r="L480" s="61"/>
      <c r="M480" s="61"/>
      <c r="N480" s="61"/>
    </row>
    <row r="481" spans="1:14" ht="12.75">
      <c r="A481" s="61"/>
      <c r="B481" s="61"/>
      <c r="C481" s="61"/>
      <c r="D481" s="61"/>
      <c r="E481" s="61"/>
      <c r="F481" s="61"/>
      <c r="G481" s="61"/>
      <c r="H481" s="61"/>
      <c r="I481" s="61"/>
      <c r="J481" s="61"/>
      <c r="K481" s="61"/>
      <c r="L481" s="61"/>
      <c r="M481" s="61"/>
      <c r="N481" s="61"/>
    </row>
    <row r="482" spans="1:14" ht="12.75">
      <c r="A482" s="61"/>
      <c r="B482" s="61"/>
      <c r="C482" s="61"/>
      <c r="D482" s="61"/>
      <c r="E482" s="61"/>
      <c r="F482" s="61"/>
      <c r="G482" s="61"/>
      <c r="H482" s="61"/>
      <c r="I482" s="61"/>
      <c r="J482" s="61"/>
      <c r="K482" s="61"/>
      <c r="L482" s="61"/>
      <c r="M482" s="61"/>
      <c r="N482" s="61"/>
    </row>
    <row r="483" spans="1:14" ht="12.75">
      <c r="A483" s="61"/>
      <c r="B483" s="61"/>
      <c r="C483" s="61"/>
      <c r="D483" s="61"/>
      <c r="E483" s="61"/>
      <c r="F483" s="61"/>
      <c r="G483" s="61"/>
      <c r="H483" s="61"/>
      <c r="I483" s="61"/>
      <c r="J483" s="61"/>
      <c r="K483" s="61"/>
      <c r="L483" s="61"/>
      <c r="M483" s="61"/>
      <c r="N483" s="61"/>
    </row>
    <row r="484" spans="1:14" ht="12.75">
      <c r="A484" s="61"/>
      <c r="B484" s="61"/>
      <c r="C484" s="61"/>
      <c r="D484" s="61"/>
      <c r="E484" s="61"/>
      <c r="F484" s="61"/>
      <c r="G484" s="61"/>
      <c r="H484" s="61"/>
      <c r="I484" s="61"/>
      <c r="J484" s="61"/>
      <c r="K484" s="61"/>
      <c r="L484" s="61"/>
      <c r="M484" s="61"/>
      <c r="N484" s="61"/>
    </row>
    <row r="485" spans="1:14" ht="12.75">
      <c r="A485" s="61"/>
      <c r="B485" s="61"/>
      <c r="C485" s="61"/>
      <c r="D485" s="61"/>
      <c r="E485" s="61"/>
      <c r="F485" s="61"/>
      <c r="G485" s="61"/>
      <c r="H485" s="61"/>
      <c r="I485" s="61"/>
      <c r="J485" s="61"/>
      <c r="K485" s="61"/>
      <c r="L485" s="61"/>
      <c r="M485" s="61"/>
      <c r="N485" s="61"/>
    </row>
    <row r="486" spans="1:14" ht="12.75">
      <c r="A486" s="61"/>
      <c r="B486" s="61"/>
      <c r="C486" s="61"/>
      <c r="D486" s="61"/>
      <c r="E486" s="61"/>
      <c r="F486" s="61"/>
      <c r="G486" s="61"/>
      <c r="H486" s="61"/>
      <c r="I486" s="61"/>
      <c r="J486" s="61"/>
      <c r="K486" s="61"/>
      <c r="L486" s="61"/>
      <c r="M486" s="61"/>
      <c r="N486" s="61"/>
    </row>
    <row r="487" spans="1:14" ht="12.75">
      <c r="A487" s="61"/>
      <c r="B487" s="61"/>
      <c r="C487" s="61"/>
      <c r="D487" s="61"/>
      <c r="E487" s="61"/>
      <c r="F487" s="61"/>
      <c r="G487" s="61"/>
      <c r="H487" s="61"/>
      <c r="I487" s="61"/>
      <c r="J487" s="61"/>
      <c r="K487" s="61"/>
      <c r="L487" s="61"/>
      <c r="M487" s="61"/>
      <c r="N487" s="61"/>
    </row>
    <row r="488" spans="1:14" ht="12.75">
      <c r="A488" s="61"/>
      <c r="B488" s="61"/>
      <c r="C488" s="61"/>
      <c r="D488" s="61"/>
      <c r="E488" s="61"/>
      <c r="F488" s="61"/>
      <c r="G488" s="61"/>
      <c r="H488" s="61"/>
      <c r="I488" s="61"/>
      <c r="J488" s="61"/>
      <c r="K488" s="61"/>
      <c r="L488" s="61"/>
      <c r="M488" s="61"/>
      <c r="N488" s="61"/>
    </row>
    <row r="489" spans="1:14" ht="12.75">
      <c r="A489" s="61"/>
      <c r="B489" s="61"/>
      <c r="C489" s="61"/>
      <c r="D489" s="61"/>
      <c r="E489" s="61"/>
      <c r="F489" s="61"/>
      <c r="G489" s="61"/>
      <c r="H489" s="61"/>
      <c r="I489" s="61"/>
      <c r="J489" s="61"/>
      <c r="K489" s="61"/>
      <c r="L489" s="61"/>
      <c r="M489" s="61"/>
      <c r="N489" s="61"/>
    </row>
    <row r="490" spans="1:14" ht="12.75">
      <c r="A490" s="61"/>
      <c r="B490" s="61"/>
      <c r="C490" s="61"/>
      <c r="D490" s="61"/>
      <c r="E490" s="61"/>
      <c r="F490" s="61"/>
      <c r="G490" s="61"/>
      <c r="H490" s="61"/>
      <c r="I490" s="61"/>
      <c r="J490" s="61"/>
      <c r="K490" s="61"/>
      <c r="L490" s="61"/>
      <c r="M490" s="61"/>
      <c r="N490" s="61"/>
    </row>
    <row r="491" spans="1:14" ht="12.75">
      <c r="A491" s="61"/>
      <c r="B491" s="61"/>
      <c r="C491" s="61"/>
      <c r="D491" s="61"/>
      <c r="E491" s="61"/>
      <c r="F491" s="61"/>
      <c r="G491" s="61"/>
      <c r="H491" s="61"/>
      <c r="I491" s="61"/>
      <c r="J491" s="61"/>
      <c r="K491" s="61"/>
      <c r="L491" s="61"/>
      <c r="M491" s="61"/>
      <c r="N491" s="61"/>
    </row>
    <row r="492" spans="1:14" ht="12.75">
      <c r="A492" s="61"/>
      <c r="B492" s="61"/>
      <c r="C492" s="61"/>
      <c r="D492" s="61"/>
      <c r="E492" s="61"/>
      <c r="F492" s="61"/>
      <c r="G492" s="61"/>
      <c r="H492" s="61"/>
      <c r="I492" s="61"/>
      <c r="J492" s="61"/>
      <c r="K492" s="61"/>
      <c r="L492" s="61"/>
      <c r="M492" s="61"/>
      <c r="N492" s="61"/>
    </row>
    <row r="493" spans="1:14" ht="12.75">
      <c r="A493" s="61"/>
      <c r="B493" s="61"/>
      <c r="C493" s="61"/>
      <c r="D493" s="61"/>
      <c r="E493" s="61"/>
      <c r="F493" s="61"/>
      <c r="G493" s="61"/>
      <c r="H493" s="61"/>
      <c r="I493" s="61"/>
      <c r="J493" s="61"/>
      <c r="K493" s="61"/>
      <c r="L493" s="61"/>
      <c r="M493" s="61"/>
      <c r="N493" s="61"/>
    </row>
    <row r="494" spans="1:14" ht="12.75">
      <c r="A494" s="61"/>
      <c r="B494" s="61"/>
      <c r="C494" s="61"/>
      <c r="D494" s="61"/>
      <c r="E494" s="61"/>
      <c r="F494" s="61"/>
      <c r="G494" s="61"/>
      <c r="H494" s="61"/>
      <c r="I494" s="61"/>
      <c r="J494" s="61"/>
      <c r="K494" s="61"/>
      <c r="L494" s="61"/>
      <c r="M494" s="61"/>
      <c r="N494" s="61"/>
    </row>
    <row r="495" spans="1:14" ht="12.75">
      <c r="A495" s="61"/>
      <c r="B495" s="61"/>
      <c r="C495" s="61"/>
      <c r="D495" s="61"/>
      <c r="E495" s="61"/>
      <c r="F495" s="61"/>
      <c r="G495" s="61"/>
      <c r="H495" s="61"/>
      <c r="I495" s="61"/>
      <c r="J495" s="61"/>
      <c r="K495" s="61"/>
      <c r="L495" s="61"/>
      <c r="M495" s="61"/>
      <c r="N495" s="61"/>
    </row>
    <row r="496" spans="1:14" ht="12.75">
      <c r="A496" s="61"/>
      <c r="B496" s="61"/>
      <c r="C496" s="61"/>
      <c r="D496" s="61"/>
      <c r="E496" s="61"/>
      <c r="F496" s="61"/>
      <c r="G496" s="61"/>
      <c r="H496" s="61"/>
      <c r="I496" s="61"/>
      <c r="J496" s="61"/>
      <c r="K496" s="61"/>
      <c r="L496" s="61"/>
      <c r="M496" s="61"/>
      <c r="N496" s="61"/>
    </row>
    <row r="497" spans="1:14" ht="12.75">
      <c r="A497" s="61"/>
      <c r="B497" s="61"/>
      <c r="C497" s="61"/>
      <c r="D497" s="61"/>
      <c r="E497" s="61"/>
      <c r="F497" s="61"/>
      <c r="G497" s="61"/>
      <c r="H497" s="61"/>
      <c r="I497" s="61"/>
      <c r="J497" s="61"/>
      <c r="K497" s="61"/>
      <c r="L497" s="61"/>
      <c r="M497" s="61"/>
      <c r="N497" s="61"/>
    </row>
    <row r="498" spans="1:14" ht="12.75">
      <c r="A498" s="61"/>
      <c r="B498" s="61"/>
      <c r="C498" s="61"/>
      <c r="D498" s="61"/>
      <c r="E498" s="61"/>
      <c r="F498" s="61"/>
      <c r="G498" s="61"/>
      <c r="H498" s="61"/>
      <c r="I498" s="61"/>
      <c r="J498" s="61"/>
      <c r="K498" s="61"/>
      <c r="L498" s="61"/>
      <c r="M498" s="61"/>
      <c r="N498" s="61"/>
    </row>
    <row r="499" spans="1:14" ht="12.75">
      <c r="A499" s="61"/>
      <c r="B499" s="61"/>
      <c r="C499" s="61"/>
      <c r="D499" s="61"/>
      <c r="E499" s="61"/>
      <c r="F499" s="61"/>
      <c r="G499" s="61"/>
      <c r="H499" s="61"/>
      <c r="I499" s="61"/>
      <c r="J499" s="61"/>
      <c r="K499" s="61"/>
      <c r="L499" s="61"/>
      <c r="M499" s="61"/>
      <c r="N499" s="61"/>
    </row>
    <row r="500" spans="1:14" ht="12.75">
      <c r="A500" s="61"/>
      <c r="B500" s="61"/>
      <c r="C500" s="61"/>
      <c r="D500" s="61"/>
      <c r="E500" s="61"/>
      <c r="F500" s="61"/>
      <c r="G500" s="61"/>
      <c r="H500" s="61"/>
      <c r="I500" s="61"/>
      <c r="J500" s="61"/>
      <c r="K500" s="61"/>
      <c r="L500" s="61"/>
      <c r="M500" s="61"/>
      <c r="N500" s="61"/>
    </row>
    <row r="501" spans="1:14" ht="12.75">
      <c r="A501" s="61"/>
      <c r="B501" s="61"/>
      <c r="C501" s="61"/>
      <c r="D501" s="61"/>
      <c r="E501" s="61"/>
      <c r="F501" s="61"/>
      <c r="G501" s="61"/>
      <c r="H501" s="61"/>
      <c r="I501" s="61"/>
      <c r="J501" s="61"/>
      <c r="K501" s="61"/>
      <c r="L501" s="61"/>
      <c r="M501" s="61"/>
      <c r="N501" s="61"/>
    </row>
    <row r="502" spans="1:14" ht="12.75">
      <c r="A502" s="61"/>
      <c r="B502" s="61"/>
      <c r="C502" s="61"/>
      <c r="D502" s="61"/>
      <c r="E502" s="61"/>
      <c r="F502" s="61"/>
      <c r="G502" s="61"/>
      <c r="H502" s="61"/>
      <c r="I502" s="61"/>
      <c r="J502" s="61"/>
      <c r="K502" s="61"/>
      <c r="L502" s="61"/>
      <c r="M502" s="61"/>
      <c r="N502" s="61"/>
    </row>
    <row r="503" spans="1:14" ht="12.75">
      <c r="A503" s="61"/>
      <c r="B503" s="61"/>
      <c r="C503" s="61"/>
      <c r="D503" s="61"/>
      <c r="E503" s="61"/>
      <c r="F503" s="61"/>
      <c r="G503" s="61"/>
      <c r="H503" s="61"/>
      <c r="I503" s="61"/>
      <c r="J503" s="61"/>
      <c r="K503" s="61"/>
      <c r="L503" s="61"/>
      <c r="M503" s="61"/>
      <c r="N503" s="61"/>
    </row>
    <row r="504" spans="1:14" ht="12.75">
      <c r="A504" s="61"/>
      <c r="B504" s="61"/>
      <c r="C504" s="61"/>
      <c r="D504" s="61"/>
      <c r="E504" s="61"/>
      <c r="F504" s="61"/>
      <c r="G504" s="61"/>
      <c r="H504" s="61"/>
      <c r="I504" s="61"/>
      <c r="J504" s="61"/>
      <c r="K504" s="61"/>
      <c r="L504" s="61"/>
      <c r="M504" s="61"/>
      <c r="N504" s="61"/>
    </row>
    <row r="505" spans="1:14" ht="12.75">
      <c r="A505" s="61"/>
      <c r="B505" s="61"/>
      <c r="C505" s="61"/>
      <c r="D505" s="61"/>
      <c r="E505" s="61"/>
      <c r="F505" s="61"/>
      <c r="G505" s="61"/>
      <c r="H505" s="61"/>
      <c r="I505" s="61"/>
      <c r="J505" s="61"/>
      <c r="K505" s="61"/>
      <c r="L505" s="61"/>
      <c r="M505" s="61"/>
      <c r="N505" s="61"/>
    </row>
    <row r="506" spans="1:14" ht="12.75">
      <c r="A506" s="61"/>
      <c r="B506" s="61"/>
      <c r="C506" s="61"/>
      <c r="D506" s="61"/>
      <c r="E506" s="61"/>
      <c r="F506" s="61"/>
      <c r="G506" s="61"/>
      <c r="H506" s="61"/>
      <c r="I506" s="61"/>
      <c r="J506" s="61"/>
      <c r="K506" s="61"/>
      <c r="L506" s="61"/>
      <c r="M506" s="61"/>
      <c r="N506" s="61"/>
    </row>
    <row r="507" spans="1:14" ht="12.75">
      <c r="A507" s="61"/>
      <c r="B507" s="61"/>
      <c r="C507" s="61"/>
      <c r="D507" s="61"/>
      <c r="E507" s="61"/>
      <c r="F507" s="61"/>
      <c r="G507" s="61"/>
      <c r="H507" s="61"/>
      <c r="I507" s="61"/>
      <c r="J507" s="61"/>
      <c r="K507" s="61"/>
      <c r="L507" s="61"/>
      <c r="M507" s="61"/>
      <c r="N507" s="61"/>
    </row>
    <row r="508" spans="1:14" ht="12.75">
      <c r="A508" s="61"/>
      <c r="B508" s="61"/>
      <c r="C508" s="61"/>
      <c r="D508" s="61"/>
      <c r="E508" s="61"/>
      <c r="F508" s="61"/>
      <c r="G508" s="61"/>
      <c r="H508" s="61"/>
      <c r="I508" s="61"/>
      <c r="J508" s="61"/>
      <c r="K508" s="61"/>
      <c r="L508" s="61"/>
      <c r="M508" s="61"/>
      <c r="N508" s="61"/>
    </row>
    <row r="509" spans="1:14" ht="12.75">
      <c r="A509" s="61"/>
      <c r="B509" s="61"/>
      <c r="C509" s="61"/>
      <c r="D509" s="61"/>
      <c r="E509" s="61"/>
      <c r="F509" s="61"/>
      <c r="G509" s="61"/>
      <c r="H509" s="61"/>
      <c r="I509" s="61"/>
      <c r="J509" s="61"/>
      <c r="K509" s="61"/>
      <c r="L509" s="61"/>
      <c r="M509" s="61"/>
      <c r="N509" s="61"/>
    </row>
    <row r="510" spans="1:14" ht="12.75">
      <c r="A510" s="61"/>
      <c r="B510" s="61"/>
      <c r="C510" s="61"/>
      <c r="D510" s="61"/>
      <c r="E510" s="61"/>
      <c r="F510" s="61"/>
      <c r="G510" s="61"/>
      <c r="H510" s="61"/>
      <c r="I510" s="61"/>
      <c r="J510" s="61"/>
      <c r="K510" s="61"/>
      <c r="L510" s="61"/>
      <c r="M510" s="61"/>
      <c r="N510" s="61"/>
    </row>
    <row r="511" spans="1:14" ht="12.75">
      <c r="A511" s="61"/>
      <c r="B511" s="61"/>
      <c r="C511" s="61"/>
      <c r="D511" s="61"/>
      <c r="E511" s="61"/>
      <c r="F511" s="61"/>
      <c r="G511" s="61"/>
      <c r="H511" s="61"/>
      <c r="I511" s="61"/>
      <c r="J511" s="61"/>
      <c r="K511" s="61"/>
      <c r="L511" s="61"/>
      <c r="M511" s="61"/>
      <c r="N511" s="61"/>
    </row>
    <row r="512" spans="1:14" ht="12.75">
      <c r="A512" s="61"/>
      <c r="B512" s="61"/>
      <c r="C512" s="61"/>
      <c r="D512" s="61"/>
      <c r="E512" s="61"/>
      <c r="F512" s="61"/>
      <c r="G512" s="61"/>
      <c r="H512" s="61"/>
      <c r="I512" s="61"/>
      <c r="J512" s="61"/>
      <c r="K512" s="61"/>
      <c r="L512" s="61"/>
      <c r="M512" s="61"/>
      <c r="N512" s="61"/>
    </row>
    <row r="513" spans="1:14" ht="12.75">
      <c r="A513" s="61"/>
      <c r="B513" s="61"/>
      <c r="C513" s="61"/>
      <c r="D513" s="61"/>
      <c r="E513" s="61"/>
      <c r="F513" s="61"/>
      <c r="G513" s="61"/>
      <c r="H513" s="61"/>
      <c r="I513" s="61"/>
      <c r="J513" s="61"/>
      <c r="K513" s="61"/>
      <c r="L513" s="61"/>
      <c r="M513" s="61"/>
      <c r="N513" s="61"/>
    </row>
    <row r="514" spans="1:14" ht="12.75">
      <c r="A514" s="61"/>
      <c r="B514" s="61"/>
      <c r="C514" s="61"/>
      <c r="D514" s="61"/>
      <c r="E514" s="61"/>
      <c r="F514" s="61"/>
      <c r="G514" s="61"/>
      <c r="H514" s="61"/>
      <c r="I514" s="61"/>
      <c r="J514" s="61"/>
      <c r="K514" s="61"/>
      <c r="L514" s="61"/>
      <c r="M514" s="61"/>
      <c r="N514" s="61"/>
    </row>
    <row r="515" spans="1:14" ht="12.75">
      <c r="A515" s="61"/>
      <c r="B515" s="61"/>
      <c r="C515" s="61"/>
      <c r="D515" s="61"/>
      <c r="E515" s="61"/>
      <c r="F515" s="61"/>
      <c r="G515" s="61"/>
      <c r="H515" s="61"/>
      <c r="I515" s="61"/>
      <c r="J515" s="61"/>
      <c r="K515" s="61"/>
      <c r="L515" s="61"/>
      <c r="M515" s="61"/>
      <c r="N515" s="61"/>
    </row>
    <row r="516" spans="1:14" ht="12.75">
      <c r="A516" s="61"/>
      <c r="B516" s="61"/>
      <c r="C516" s="61"/>
      <c r="D516" s="61"/>
      <c r="E516" s="61"/>
      <c r="F516" s="61"/>
      <c r="G516" s="61"/>
      <c r="H516" s="61"/>
      <c r="I516" s="61"/>
      <c r="J516" s="61"/>
      <c r="K516" s="61"/>
      <c r="L516" s="61"/>
      <c r="M516" s="61"/>
      <c r="N516" s="61"/>
    </row>
    <row r="517" spans="1:14" ht="12.75">
      <c r="A517" s="61"/>
      <c r="B517" s="61"/>
      <c r="C517" s="61"/>
      <c r="D517" s="61"/>
      <c r="E517" s="61"/>
      <c r="F517" s="61"/>
      <c r="G517" s="61"/>
      <c r="H517" s="61"/>
      <c r="I517" s="61"/>
      <c r="J517" s="61"/>
      <c r="K517" s="61"/>
      <c r="L517" s="61"/>
      <c r="M517" s="61"/>
      <c r="N517" s="61"/>
    </row>
    <row r="518" spans="1:14" ht="12.75">
      <c r="A518" s="61"/>
      <c r="B518" s="61"/>
      <c r="C518" s="61"/>
      <c r="D518" s="61"/>
      <c r="E518" s="61"/>
      <c r="F518" s="61"/>
      <c r="G518" s="61"/>
      <c r="H518" s="61"/>
      <c r="I518" s="61"/>
      <c r="J518" s="61"/>
      <c r="K518" s="61"/>
      <c r="L518" s="61"/>
      <c r="M518" s="61"/>
      <c r="N518" s="61"/>
    </row>
    <row r="519" spans="1:14" ht="12.75">
      <c r="A519" s="61"/>
      <c r="B519" s="61"/>
      <c r="C519" s="61"/>
      <c r="D519" s="61"/>
      <c r="E519" s="61"/>
      <c r="F519" s="61"/>
      <c r="G519" s="61"/>
      <c r="H519" s="61"/>
      <c r="I519" s="61"/>
      <c r="J519" s="61"/>
      <c r="K519" s="61"/>
      <c r="L519" s="61"/>
      <c r="M519" s="61"/>
      <c r="N519" s="61"/>
    </row>
    <row r="520" spans="1:14" ht="12.75">
      <c r="A520" s="61"/>
      <c r="B520" s="61"/>
      <c r="C520" s="61"/>
      <c r="D520" s="61"/>
      <c r="E520" s="61"/>
      <c r="F520" s="61"/>
      <c r="G520" s="61"/>
      <c r="H520" s="61"/>
      <c r="I520" s="61"/>
      <c r="J520" s="61"/>
      <c r="K520" s="61"/>
      <c r="L520" s="61"/>
      <c r="M520" s="61"/>
      <c r="N520" s="61"/>
    </row>
    <row r="521" spans="1:14" ht="12.75">
      <c r="A521" s="61"/>
      <c r="B521" s="61"/>
      <c r="C521" s="61"/>
      <c r="D521" s="61"/>
      <c r="E521" s="61"/>
      <c r="F521" s="61"/>
      <c r="G521" s="61"/>
      <c r="H521" s="61"/>
      <c r="I521" s="61"/>
      <c r="J521" s="61"/>
      <c r="K521" s="61"/>
      <c r="L521" s="61"/>
      <c r="M521" s="61"/>
      <c r="N521" s="61"/>
    </row>
    <row r="522" spans="1:14" ht="12.75">
      <c r="A522" s="61"/>
      <c r="B522" s="61"/>
      <c r="C522" s="61"/>
      <c r="D522" s="61"/>
      <c r="E522" s="61"/>
      <c r="F522" s="61"/>
      <c r="G522" s="61"/>
      <c r="H522" s="61"/>
      <c r="I522" s="61"/>
      <c r="J522" s="61"/>
      <c r="K522" s="61"/>
      <c r="L522" s="61"/>
      <c r="M522" s="61"/>
      <c r="N522" s="61"/>
    </row>
    <row r="523" spans="1:14" ht="12.75">
      <c r="A523" s="61"/>
      <c r="B523" s="61"/>
      <c r="C523" s="61"/>
      <c r="D523" s="61"/>
      <c r="E523" s="61"/>
      <c r="F523" s="61"/>
      <c r="G523" s="61"/>
      <c r="H523" s="61"/>
      <c r="I523" s="61"/>
      <c r="J523" s="61"/>
      <c r="K523" s="61"/>
      <c r="L523" s="61"/>
      <c r="M523" s="61"/>
      <c r="N523" s="61"/>
    </row>
    <row r="524" spans="1:14" ht="12.75">
      <c r="A524" s="61"/>
      <c r="B524" s="61"/>
      <c r="C524" s="61"/>
      <c r="D524" s="61"/>
      <c r="E524" s="61"/>
      <c r="F524" s="61"/>
      <c r="G524" s="61"/>
      <c r="H524" s="61"/>
      <c r="I524" s="61"/>
      <c r="J524" s="61"/>
      <c r="K524" s="61"/>
      <c r="L524" s="61"/>
      <c r="M524" s="61"/>
      <c r="N524" s="61"/>
    </row>
    <row r="525" spans="1:14" ht="12.75">
      <c r="A525" s="61"/>
      <c r="B525" s="61"/>
      <c r="C525" s="61"/>
      <c r="D525" s="61"/>
      <c r="E525" s="61"/>
      <c r="F525" s="61"/>
      <c r="G525" s="61"/>
      <c r="H525" s="61"/>
      <c r="I525" s="61"/>
      <c r="J525" s="61"/>
      <c r="K525" s="61"/>
      <c r="L525" s="61"/>
      <c r="M525" s="61"/>
      <c r="N525" s="61"/>
    </row>
    <row r="526" spans="1:14" ht="12.75">
      <c r="A526" s="61"/>
      <c r="B526" s="61"/>
      <c r="C526" s="61"/>
      <c r="D526" s="61"/>
      <c r="E526" s="61"/>
      <c r="F526" s="61"/>
      <c r="G526" s="61"/>
      <c r="H526" s="61"/>
      <c r="I526" s="61"/>
      <c r="J526" s="61"/>
      <c r="K526" s="61"/>
      <c r="L526" s="61"/>
      <c r="M526" s="61"/>
      <c r="N526" s="61"/>
    </row>
    <row r="527" spans="1:14" ht="12.75">
      <c r="A527" s="61"/>
      <c r="B527" s="61"/>
      <c r="C527" s="61"/>
      <c r="D527" s="61"/>
      <c r="E527" s="61"/>
      <c r="F527" s="61"/>
      <c r="G527" s="61"/>
      <c r="H527" s="61"/>
      <c r="I527" s="61"/>
      <c r="J527" s="61"/>
      <c r="K527" s="61"/>
      <c r="L527" s="61"/>
      <c r="M527" s="61"/>
      <c r="N527" s="61"/>
    </row>
    <row r="528" spans="1:14" ht="12.75">
      <c r="A528" s="61"/>
      <c r="B528" s="61"/>
      <c r="C528" s="61"/>
      <c r="D528" s="61"/>
      <c r="E528" s="61"/>
      <c r="F528" s="61"/>
      <c r="G528" s="61"/>
      <c r="H528" s="61"/>
      <c r="I528" s="61"/>
      <c r="J528" s="61"/>
      <c r="K528" s="61"/>
      <c r="L528" s="61"/>
      <c r="M528" s="61"/>
      <c r="N528" s="61"/>
    </row>
    <row r="529" spans="1:14" ht="12.75">
      <c r="A529" s="61"/>
      <c r="B529" s="61"/>
      <c r="C529" s="61"/>
      <c r="D529" s="61"/>
      <c r="E529" s="61"/>
      <c r="F529" s="61"/>
      <c r="G529" s="61"/>
      <c r="H529" s="61"/>
      <c r="I529" s="61"/>
      <c r="J529" s="61"/>
      <c r="K529" s="61"/>
      <c r="L529" s="61"/>
      <c r="M529" s="61"/>
      <c r="N529" s="61"/>
    </row>
    <row r="530" spans="1:14" ht="12.75">
      <c r="A530" s="61"/>
      <c r="B530" s="61"/>
      <c r="C530" s="61"/>
      <c r="D530" s="61"/>
      <c r="E530" s="61"/>
      <c r="F530" s="61"/>
      <c r="G530" s="61"/>
      <c r="H530" s="61"/>
      <c r="I530" s="61"/>
      <c r="J530" s="61"/>
      <c r="K530" s="61"/>
      <c r="L530" s="61"/>
      <c r="M530" s="61"/>
      <c r="N530" s="61"/>
    </row>
    <row r="531" spans="1:14" ht="12.75">
      <c r="A531" s="61"/>
      <c r="B531" s="61"/>
      <c r="C531" s="61"/>
      <c r="D531" s="61"/>
      <c r="E531" s="61"/>
      <c r="F531" s="61"/>
      <c r="G531" s="61"/>
      <c r="H531" s="61"/>
      <c r="I531" s="61"/>
      <c r="J531" s="61"/>
      <c r="K531" s="61"/>
      <c r="L531" s="61"/>
      <c r="M531" s="61"/>
      <c r="N531" s="61"/>
    </row>
    <row r="532" spans="1:14" ht="12.75">
      <c r="A532" s="61"/>
      <c r="B532" s="61"/>
      <c r="C532" s="61"/>
      <c r="D532" s="61"/>
      <c r="E532" s="61"/>
      <c r="F532" s="61"/>
      <c r="G532" s="61"/>
      <c r="H532" s="61"/>
      <c r="I532" s="61"/>
      <c r="J532" s="61"/>
      <c r="K532" s="61"/>
      <c r="L532" s="61"/>
      <c r="M532" s="61"/>
      <c r="N532" s="61"/>
    </row>
    <row r="533" spans="1:14" ht="12.75">
      <c r="A533" s="61"/>
      <c r="B533" s="61"/>
      <c r="C533" s="61"/>
      <c r="D533" s="61"/>
      <c r="E533" s="61"/>
      <c r="F533" s="61"/>
      <c r="G533" s="61"/>
      <c r="H533" s="61"/>
      <c r="I533" s="61"/>
      <c r="J533" s="61"/>
      <c r="K533" s="61"/>
      <c r="L533" s="61"/>
      <c r="M533" s="61"/>
      <c r="N533" s="61"/>
    </row>
    <row r="534" spans="1:14" ht="12.75">
      <c r="A534" s="61"/>
      <c r="B534" s="61"/>
      <c r="C534" s="61"/>
      <c r="D534" s="61"/>
      <c r="E534" s="61"/>
      <c r="F534" s="61"/>
      <c r="G534" s="61"/>
      <c r="H534" s="61"/>
      <c r="I534" s="61"/>
      <c r="J534" s="61"/>
      <c r="K534" s="61"/>
      <c r="L534" s="61"/>
      <c r="M534" s="61"/>
      <c r="N534" s="61"/>
    </row>
    <row r="535" spans="1:14" ht="12.75">
      <c r="A535" s="61"/>
      <c r="B535" s="61"/>
      <c r="C535" s="61"/>
      <c r="D535" s="61"/>
      <c r="E535" s="61"/>
      <c r="F535" s="61"/>
      <c r="G535" s="61"/>
      <c r="H535" s="61"/>
      <c r="I535" s="61"/>
      <c r="J535" s="61"/>
      <c r="K535" s="61"/>
      <c r="L535" s="61"/>
      <c r="M535" s="61"/>
      <c r="N535" s="61"/>
    </row>
    <row r="536" spans="1:14" ht="12.75">
      <c r="A536" s="61"/>
      <c r="B536" s="61"/>
      <c r="C536" s="61"/>
      <c r="D536" s="61"/>
      <c r="E536" s="61"/>
      <c r="F536" s="61"/>
      <c r="G536" s="61"/>
      <c r="H536" s="61"/>
      <c r="I536" s="61"/>
      <c r="J536" s="61"/>
      <c r="K536" s="61"/>
      <c r="L536" s="61"/>
      <c r="M536" s="61"/>
      <c r="N536" s="61"/>
    </row>
    <row r="537" spans="1:14" ht="12.75">
      <c r="A537" s="61"/>
      <c r="B537" s="61"/>
      <c r="C537" s="61"/>
      <c r="D537" s="61"/>
      <c r="E537" s="61"/>
      <c r="F537" s="61"/>
      <c r="G537" s="61"/>
      <c r="H537" s="61"/>
      <c r="I537" s="61"/>
      <c r="J537" s="61"/>
      <c r="K537" s="61"/>
      <c r="L537" s="61"/>
      <c r="M537" s="61"/>
      <c r="N537" s="61"/>
    </row>
    <row r="538" spans="1:14" ht="12.75">
      <c r="A538" s="61"/>
      <c r="B538" s="61"/>
      <c r="C538" s="61"/>
      <c r="D538" s="61"/>
      <c r="E538" s="61"/>
      <c r="F538" s="61"/>
      <c r="G538" s="61"/>
      <c r="H538" s="61"/>
      <c r="I538" s="61"/>
      <c r="J538" s="61"/>
      <c r="K538" s="61"/>
      <c r="L538" s="61"/>
      <c r="M538" s="61"/>
      <c r="N538" s="61"/>
    </row>
    <row r="539" spans="1:14" ht="12.75">
      <c r="A539" s="61"/>
      <c r="B539" s="61"/>
      <c r="C539" s="61"/>
      <c r="D539" s="61"/>
      <c r="E539" s="61"/>
      <c r="F539" s="61"/>
      <c r="G539" s="61"/>
      <c r="H539" s="61"/>
      <c r="I539" s="61"/>
      <c r="J539" s="61"/>
      <c r="K539" s="61"/>
      <c r="L539" s="61"/>
      <c r="M539" s="61"/>
      <c r="N539" s="61"/>
    </row>
    <row r="540" spans="1:14" ht="12.75">
      <c r="A540" s="61"/>
      <c r="B540" s="61"/>
      <c r="C540" s="61"/>
      <c r="D540" s="61"/>
      <c r="E540" s="61"/>
      <c r="F540" s="61"/>
      <c r="G540" s="61"/>
      <c r="H540" s="61"/>
      <c r="I540" s="61"/>
      <c r="J540" s="61"/>
      <c r="K540" s="61"/>
      <c r="L540" s="61"/>
      <c r="M540" s="61"/>
      <c r="N540" s="61"/>
    </row>
    <row r="541" spans="1:14" ht="12.75">
      <c r="A541" s="61"/>
      <c r="B541" s="61"/>
      <c r="C541" s="61"/>
      <c r="D541" s="61"/>
      <c r="E541" s="61"/>
      <c r="F541" s="61"/>
      <c r="G541" s="61"/>
      <c r="H541" s="61"/>
      <c r="I541" s="61"/>
      <c r="J541" s="61"/>
      <c r="K541" s="61"/>
      <c r="L541" s="61"/>
      <c r="M541" s="61"/>
      <c r="N541" s="61"/>
    </row>
    <row r="542" spans="1:14" ht="12.75">
      <c r="A542" s="61"/>
      <c r="B542" s="61"/>
      <c r="C542" s="61"/>
      <c r="D542" s="61"/>
      <c r="E542" s="61"/>
      <c r="F542" s="61"/>
      <c r="G542" s="61"/>
      <c r="H542" s="61"/>
      <c r="I542" s="61"/>
      <c r="J542" s="61"/>
      <c r="K542" s="61"/>
      <c r="L542" s="61"/>
      <c r="M542" s="61"/>
      <c r="N542" s="61"/>
    </row>
    <row r="543" spans="1:14" ht="12.75">
      <c r="A543" s="61"/>
      <c r="B543" s="61"/>
      <c r="C543" s="61"/>
      <c r="D543" s="61"/>
      <c r="E543" s="61"/>
      <c r="F543" s="61"/>
      <c r="G543" s="61"/>
      <c r="H543" s="61"/>
      <c r="I543" s="61"/>
      <c r="J543" s="61"/>
      <c r="K543" s="61"/>
      <c r="L543" s="61"/>
      <c r="M543" s="61"/>
      <c r="N543" s="61"/>
    </row>
    <row r="544" spans="1:14" ht="12.75">
      <c r="A544" s="61"/>
      <c r="B544" s="61"/>
      <c r="C544" s="61"/>
      <c r="D544" s="61"/>
      <c r="E544" s="61"/>
      <c r="F544" s="61"/>
      <c r="G544" s="61"/>
      <c r="H544" s="61"/>
      <c r="I544" s="61"/>
      <c r="J544" s="61"/>
      <c r="K544" s="61"/>
      <c r="L544" s="61"/>
      <c r="M544" s="61"/>
      <c r="N544" s="61"/>
    </row>
    <row r="545" spans="1:14" ht="12.75">
      <c r="A545" s="61"/>
      <c r="B545" s="61"/>
      <c r="C545" s="61"/>
      <c r="D545" s="61"/>
      <c r="E545" s="61"/>
      <c r="F545" s="61"/>
      <c r="G545" s="61"/>
      <c r="H545" s="61"/>
      <c r="I545" s="61"/>
      <c r="J545" s="61"/>
      <c r="K545" s="61"/>
      <c r="L545" s="61"/>
      <c r="M545" s="61"/>
      <c r="N545" s="61"/>
    </row>
    <row r="546" spans="1:14" ht="12.75">
      <c r="A546" s="61"/>
      <c r="B546" s="61"/>
      <c r="C546" s="61"/>
      <c r="D546" s="61"/>
      <c r="E546" s="61"/>
      <c r="F546" s="61"/>
      <c r="G546" s="61"/>
      <c r="H546" s="61"/>
      <c r="I546" s="61"/>
      <c r="J546" s="61"/>
      <c r="K546" s="61"/>
      <c r="L546" s="61"/>
      <c r="M546" s="61"/>
      <c r="N546" s="61"/>
    </row>
    <row r="547" spans="1:14" ht="12.75">
      <c r="A547" s="61"/>
      <c r="B547" s="61"/>
      <c r="C547" s="61"/>
      <c r="D547" s="61"/>
      <c r="E547" s="61"/>
      <c r="F547" s="61"/>
      <c r="G547" s="61"/>
      <c r="H547" s="61"/>
      <c r="I547" s="61"/>
      <c r="J547" s="61"/>
      <c r="K547" s="61"/>
      <c r="L547" s="61"/>
      <c r="M547" s="61"/>
      <c r="N547" s="61"/>
    </row>
    <row r="548" spans="1:14" ht="12.75">
      <c r="A548" s="61"/>
      <c r="B548" s="61"/>
      <c r="C548" s="61"/>
      <c r="D548" s="61"/>
      <c r="E548" s="61"/>
      <c r="F548" s="61"/>
      <c r="G548" s="61"/>
      <c r="H548" s="61"/>
      <c r="I548" s="61"/>
      <c r="J548" s="61"/>
      <c r="K548" s="61"/>
      <c r="L548" s="61"/>
      <c r="M548" s="61"/>
      <c r="N548" s="61"/>
    </row>
    <row r="549" spans="1:14" ht="12.75">
      <c r="A549" s="61"/>
      <c r="B549" s="61"/>
      <c r="C549" s="61"/>
      <c r="D549" s="61"/>
      <c r="E549" s="61"/>
      <c r="F549" s="61"/>
      <c r="G549" s="61"/>
      <c r="H549" s="61"/>
      <c r="I549" s="61"/>
      <c r="J549" s="61"/>
      <c r="K549" s="61"/>
      <c r="L549" s="61"/>
      <c r="M549" s="61"/>
      <c r="N549" s="61"/>
    </row>
    <row r="550" spans="1:14" ht="12.75">
      <c r="A550" s="61"/>
      <c r="B550" s="61"/>
      <c r="C550" s="61"/>
      <c r="D550" s="61"/>
      <c r="E550" s="61"/>
      <c r="F550" s="61"/>
      <c r="G550" s="61"/>
      <c r="H550" s="61"/>
      <c r="I550" s="61"/>
      <c r="J550" s="61"/>
      <c r="K550" s="61"/>
      <c r="L550" s="61"/>
      <c r="M550" s="61"/>
      <c r="N550" s="61"/>
    </row>
    <row r="551" spans="1:14" ht="12.75">
      <c r="A551" s="61"/>
      <c r="B551" s="61"/>
      <c r="C551" s="61"/>
      <c r="D551" s="61"/>
      <c r="E551" s="61"/>
      <c r="F551" s="61"/>
      <c r="G551" s="61"/>
      <c r="H551" s="61"/>
      <c r="I551" s="61"/>
      <c r="J551" s="61"/>
      <c r="K551" s="61"/>
      <c r="L551" s="61"/>
      <c r="M551" s="61"/>
      <c r="N551" s="61"/>
    </row>
    <row r="552" spans="1:14" ht="12.75">
      <c r="A552" s="61"/>
      <c r="B552" s="61"/>
      <c r="C552" s="61"/>
      <c r="D552" s="61"/>
      <c r="E552" s="61"/>
      <c r="F552" s="61"/>
      <c r="G552" s="61"/>
      <c r="H552" s="61"/>
      <c r="I552" s="61"/>
      <c r="J552" s="61"/>
      <c r="K552" s="61"/>
      <c r="L552" s="61"/>
      <c r="M552" s="61"/>
      <c r="N552" s="61"/>
    </row>
    <row r="553" spans="1:14" ht="12.75">
      <c r="A553" s="61"/>
      <c r="B553" s="61"/>
      <c r="C553" s="61"/>
      <c r="D553" s="61"/>
      <c r="E553" s="61"/>
      <c r="F553" s="61"/>
      <c r="G553" s="61"/>
      <c r="H553" s="61"/>
      <c r="I553" s="61"/>
      <c r="J553" s="61"/>
      <c r="K553" s="61"/>
      <c r="L553" s="61"/>
      <c r="M553" s="61"/>
      <c r="N553" s="61"/>
    </row>
    <row r="554" spans="1:14" ht="12.75">
      <c r="A554" s="61"/>
      <c r="B554" s="61"/>
      <c r="C554" s="61"/>
      <c r="D554" s="61"/>
      <c r="E554" s="61"/>
      <c r="F554" s="61"/>
      <c r="G554" s="61"/>
      <c r="H554" s="61"/>
      <c r="I554" s="61"/>
      <c r="J554" s="61"/>
      <c r="K554" s="61"/>
      <c r="L554" s="61"/>
      <c r="M554" s="61"/>
      <c r="N554" s="61"/>
    </row>
    <row r="555" spans="1:14" ht="12.75">
      <c r="A555" s="61"/>
      <c r="B555" s="61"/>
      <c r="C555" s="61"/>
      <c r="D555" s="61"/>
      <c r="E555" s="61"/>
      <c r="F555" s="61"/>
      <c r="G555" s="61"/>
      <c r="H555" s="61"/>
      <c r="I555" s="61"/>
      <c r="J555" s="61"/>
      <c r="K555" s="61"/>
      <c r="L555" s="61"/>
      <c r="M555" s="61"/>
      <c r="N555" s="61"/>
    </row>
    <row r="556" spans="1:14" ht="12.75">
      <c r="A556" s="61"/>
      <c r="B556" s="61"/>
      <c r="C556" s="61"/>
      <c r="D556" s="61"/>
      <c r="E556" s="61"/>
      <c r="F556" s="61"/>
      <c r="G556" s="61"/>
      <c r="H556" s="61"/>
      <c r="I556" s="61"/>
      <c r="J556" s="61"/>
      <c r="K556" s="61"/>
      <c r="L556" s="61"/>
      <c r="M556" s="61"/>
      <c r="N556" s="61"/>
    </row>
    <row r="557" spans="1:14" ht="12.75">
      <c r="A557" s="61"/>
      <c r="B557" s="61"/>
      <c r="C557" s="61"/>
      <c r="D557" s="61"/>
      <c r="E557" s="61"/>
      <c r="F557" s="61"/>
      <c r="G557" s="61"/>
      <c r="H557" s="61"/>
      <c r="I557" s="61"/>
      <c r="J557" s="61"/>
      <c r="K557" s="61"/>
      <c r="L557" s="61"/>
      <c r="M557" s="61"/>
      <c r="N557" s="61"/>
    </row>
    <row r="558" spans="1:14" ht="12.75">
      <c r="A558" s="61"/>
      <c r="B558" s="61"/>
      <c r="C558" s="61"/>
      <c r="D558" s="61"/>
      <c r="E558" s="61"/>
      <c r="F558" s="61"/>
      <c r="G558" s="61"/>
      <c r="H558" s="61"/>
      <c r="I558" s="61"/>
      <c r="J558" s="61"/>
      <c r="K558" s="61"/>
      <c r="L558" s="61"/>
      <c r="M558" s="61"/>
      <c r="N558" s="61"/>
    </row>
    <row r="559" spans="1:14" ht="12.75">
      <c r="A559" s="61"/>
      <c r="B559" s="61"/>
      <c r="C559" s="61"/>
      <c r="D559" s="61"/>
      <c r="E559" s="61"/>
      <c r="F559" s="61"/>
      <c r="G559" s="61"/>
      <c r="H559" s="61"/>
      <c r="I559" s="61"/>
      <c r="J559" s="61"/>
      <c r="K559" s="61"/>
      <c r="L559" s="61"/>
      <c r="M559" s="61"/>
      <c r="N559" s="61"/>
    </row>
    <row r="560" spans="1:14" ht="12.75">
      <c r="A560" s="61"/>
      <c r="B560" s="61"/>
      <c r="C560" s="61"/>
      <c r="D560" s="61"/>
      <c r="E560" s="61"/>
      <c r="F560" s="61"/>
      <c r="G560" s="61"/>
      <c r="H560" s="61"/>
      <c r="I560" s="61"/>
      <c r="J560" s="61"/>
      <c r="K560" s="61"/>
      <c r="L560" s="61"/>
      <c r="M560" s="61"/>
      <c r="N560" s="61"/>
    </row>
    <row r="561" spans="1:14" ht="12.75">
      <c r="A561" s="61"/>
      <c r="B561" s="61"/>
      <c r="C561" s="61"/>
      <c r="D561" s="61"/>
      <c r="E561" s="61"/>
      <c r="F561" s="61"/>
      <c r="G561" s="61"/>
      <c r="H561" s="61"/>
      <c r="I561" s="61"/>
      <c r="J561" s="61"/>
      <c r="K561" s="61"/>
      <c r="L561" s="61"/>
      <c r="M561" s="61"/>
      <c r="N561" s="61"/>
    </row>
    <row r="562" spans="1:14" ht="12.75">
      <c r="A562" s="61"/>
      <c r="B562" s="61"/>
      <c r="C562" s="61"/>
      <c r="D562" s="61"/>
      <c r="E562" s="61"/>
      <c r="F562" s="61"/>
      <c r="G562" s="61"/>
      <c r="H562" s="61"/>
      <c r="I562" s="61"/>
      <c r="J562" s="61"/>
      <c r="K562" s="61"/>
      <c r="L562" s="61"/>
      <c r="M562" s="61"/>
      <c r="N562" s="61"/>
    </row>
    <row r="563" spans="1:14" ht="12.75">
      <c r="A563" s="61"/>
      <c r="B563" s="61"/>
      <c r="C563" s="61"/>
      <c r="D563" s="61"/>
      <c r="E563" s="61"/>
      <c r="F563" s="61"/>
      <c r="G563" s="61"/>
      <c r="H563" s="61"/>
      <c r="I563" s="61"/>
      <c r="J563" s="61"/>
      <c r="K563" s="61"/>
      <c r="L563" s="61"/>
      <c r="M563" s="61"/>
      <c r="N563" s="61"/>
    </row>
    <row r="564" spans="1:14" ht="12.75">
      <c r="A564" s="61"/>
      <c r="B564" s="61"/>
      <c r="C564" s="61"/>
      <c r="D564" s="61"/>
      <c r="E564" s="61"/>
      <c r="F564" s="61"/>
      <c r="G564" s="61"/>
      <c r="H564" s="61"/>
      <c r="I564" s="61"/>
      <c r="J564" s="61"/>
      <c r="K564" s="61"/>
      <c r="L564" s="61"/>
      <c r="M564" s="61"/>
      <c r="N564" s="61"/>
    </row>
    <row r="565" spans="1:14" ht="12.75">
      <c r="A565" s="61"/>
      <c r="B565" s="61"/>
      <c r="C565" s="61"/>
      <c r="D565" s="61"/>
      <c r="E565" s="61"/>
      <c r="F565" s="61"/>
      <c r="G565" s="61"/>
      <c r="H565" s="61"/>
      <c r="I565" s="61"/>
      <c r="J565" s="61"/>
      <c r="K565" s="61"/>
      <c r="L565" s="61"/>
      <c r="M565" s="61"/>
      <c r="N565" s="61"/>
    </row>
    <row r="566" spans="1:14" ht="12.75">
      <c r="A566" s="61"/>
      <c r="B566" s="61"/>
      <c r="C566" s="61"/>
      <c r="D566" s="61"/>
      <c r="E566" s="61"/>
      <c r="F566" s="61"/>
      <c r="G566" s="61"/>
      <c r="H566" s="61"/>
      <c r="I566" s="61"/>
      <c r="J566" s="61"/>
      <c r="K566" s="61"/>
      <c r="L566" s="61"/>
      <c r="M566" s="61"/>
      <c r="N566" s="61"/>
    </row>
    <row r="567" spans="1:14" ht="12.75">
      <c r="A567" s="61"/>
      <c r="B567" s="61"/>
      <c r="C567" s="61"/>
      <c r="D567" s="61"/>
      <c r="E567" s="61"/>
      <c r="F567" s="61"/>
      <c r="G567" s="61"/>
      <c r="H567" s="61"/>
      <c r="I567" s="61"/>
      <c r="J567" s="61"/>
      <c r="K567" s="61"/>
      <c r="L567" s="61"/>
      <c r="M567" s="61"/>
      <c r="N567" s="61"/>
    </row>
    <row r="568" spans="1:14" ht="12.75">
      <c r="A568" s="61"/>
      <c r="B568" s="61"/>
      <c r="C568" s="61"/>
      <c r="D568" s="61"/>
      <c r="E568" s="61"/>
      <c r="F568" s="61"/>
      <c r="G568" s="61"/>
      <c r="H568" s="61"/>
      <c r="I568" s="61"/>
      <c r="J568" s="61"/>
      <c r="K568" s="61"/>
      <c r="L568" s="61"/>
      <c r="M568" s="61"/>
      <c r="N568" s="61"/>
    </row>
    <row r="569" spans="1:14" ht="12.75">
      <c r="A569" s="61"/>
      <c r="B569" s="61"/>
      <c r="C569" s="61"/>
      <c r="D569" s="61"/>
      <c r="E569" s="61"/>
      <c r="F569" s="61"/>
      <c r="G569" s="61"/>
      <c r="H569" s="61"/>
      <c r="I569" s="61"/>
      <c r="J569" s="61"/>
      <c r="K569" s="61"/>
      <c r="L569" s="61"/>
      <c r="M569" s="61"/>
      <c r="N569" s="61"/>
    </row>
    <row r="570" spans="1:14" ht="12.75">
      <c r="A570" s="61"/>
      <c r="B570" s="61"/>
      <c r="C570" s="61"/>
      <c r="D570" s="61"/>
      <c r="E570" s="61"/>
      <c r="F570" s="61"/>
      <c r="G570" s="61"/>
      <c r="H570" s="61"/>
      <c r="I570" s="61"/>
      <c r="J570" s="61"/>
      <c r="K570" s="61"/>
      <c r="L570" s="61"/>
      <c r="M570" s="61"/>
      <c r="N570" s="61"/>
    </row>
    <row r="571" spans="1:14" ht="12.75">
      <c r="A571" s="61"/>
      <c r="B571" s="61"/>
      <c r="C571" s="61"/>
      <c r="D571" s="61"/>
      <c r="E571" s="61"/>
      <c r="F571" s="61"/>
      <c r="G571" s="61"/>
      <c r="H571" s="61"/>
      <c r="I571" s="61"/>
      <c r="J571" s="61"/>
      <c r="K571" s="61"/>
      <c r="L571" s="61"/>
      <c r="M571" s="61"/>
      <c r="N571" s="61"/>
    </row>
    <row r="572" spans="1:14" ht="12.75">
      <c r="A572" s="61"/>
      <c r="B572" s="61"/>
      <c r="C572" s="61"/>
      <c r="D572" s="61"/>
      <c r="E572" s="61"/>
      <c r="F572" s="61"/>
      <c r="G572" s="61"/>
      <c r="H572" s="61"/>
      <c r="I572" s="61"/>
      <c r="J572" s="61"/>
      <c r="K572" s="61"/>
      <c r="L572" s="61"/>
      <c r="M572" s="61"/>
      <c r="N572" s="61"/>
    </row>
    <row r="573" spans="1:14" ht="12.75">
      <c r="A573" s="61"/>
      <c r="B573" s="61"/>
      <c r="C573" s="61"/>
      <c r="D573" s="61"/>
      <c r="E573" s="61"/>
      <c r="F573" s="61"/>
      <c r="G573" s="61"/>
      <c r="H573" s="61"/>
      <c r="I573" s="61"/>
      <c r="J573" s="61"/>
      <c r="K573" s="61"/>
      <c r="L573" s="61"/>
      <c r="M573" s="61"/>
      <c r="N573" s="61"/>
    </row>
    <row r="574" spans="1:14" ht="12.75">
      <c r="A574" s="61"/>
      <c r="B574" s="61"/>
      <c r="C574" s="61"/>
      <c r="D574" s="61"/>
      <c r="E574" s="61"/>
      <c r="F574" s="61"/>
      <c r="G574" s="61"/>
      <c r="H574" s="61"/>
      <c r="I574" s="61"/>
      <c r="J574" s="61"/>
      <c r="K574" s="61"/>
      <c r="L574" s="61"/>
      <c r="M574" s="61"/>
      <c r="N574" s="61"/>
    </row>
    <row r="575" spans="1:14" ht="12.75">
      <c r="A575" s="61"/>
      <c r="B575" s="61"/>
      <c r="C575" s="61"/>
      <c r="D575" s="61"/>
      <c r="E575" s="61"/>
      <c r="F575" s="61"/>
      <c r="G575" s="61"/>
      <c r="H575" s="61"/>
      <c r="I575" s="61"/>
      <c r="J575" s="61"/>
      <c r="K575" s="61"/>
      <c r="L575" s="61"/>
      <c r="M575" s="61"/>
      <c r="N575" s="61"/>
    </row>
    <row r="576" spans="1:14" ht="12.75">
      <c r="A576" s="61"/>
      <c r="B576" s="61"/>
      <c r="C576" s="61"/>
      <c r="D576" s="61"/>
      <c r="E576" s="61"/>
      <c r="F576" s="61"/>
      <c r="G576" s="61"/>
      <c r="H576" s="61"/>
      <c r="I576" s="61"/>
      <c r="J576" s="61"/>
      <c r="K576" s="61"/>
      <c r="L576" s="61"/>
      <c r="M576" s="61"/>
      <c r="N576" s="61"/>
    </row>
    <row r="577" spans="1:14" ht="12.75">
      <c r="A577" s="61"/>
      <c r="B577" s="61"/>
      <c r="C577" s="61"/>
      <c r="D577" s="61"/>
      <c r="E577" s="61"/>
      <c r="F577" s="61"/>
      <c r="G577" s="61"/>
      <c r="H577" s="61"/>
      <c r="I577" s="61"/>
      <c r="J577" s="61"/>
      <c r="K577" s="61"/>
      <c r="L577" s="61"/>
      <c r="M577" s="61"/>
      <c r="N577" s="61"/>
    </row>
    <row r="578" spans="1:14" ht="12.75">
      <c r="A578" s="61"/>
      <c r="B578" s="61"/>
      <c r="C578" s="61"/>
      <c r="D578" s="61"/>
      <c r="E578" s="61"/>
      <c r="F578" s="61"/>
      <c r="G578" s="61"/>
      <c r="H578" s="61"/>
      <c r="I578" s="61"/>
      <c r="J578" s="61"/>
      <c r="K578" s="61"/>
      <c r="L578" s="61"/>
      <c r="M578" s="61"/>
      <c r="N578" s="61"/>
    </row>
    <row r="579" spans="1:14" ht="12.75">
      <c r="A579" s="61"/>
      <c r="B579" s="61"/>
      <c r="C579" s="61"/>
      <c r="D579" s="61"/>
      <c r="E579" s="61"/>
      <c r="F579" s="61"/>
      <c r="G579" s="61"/>
      <c r="H579" s="61"/>
      <c r="I579" s="61"/>
      <c r="J579" s="61"/>
      <c r="K579" s="61"/>
      <c r="L579" s="61"/>
      <c r="M579" s="61"/>
      <c r="N579" s="61"/>
    </row>
    <row r="580" spans="1:14" ht="12.75">
      <c r="A580" s="61"/>
      <c r="B580" s="61"/>
      <c r="C580" s="61"/>
      <c r="D580" s="61"/>
      <c r="E580" s="61"/>
      <c r="F580" s="61"/>
      <c r="G580" s="61"/>
      <c r="H580" s="61"/>
      <c r="I580" s="61"/>
      <c r="J580" s="61"/>
      <c r="K580" s="61"/>
      <c r="L580" s="61"/>
      <c r="M580" s="61"/>
      <c r="N580" s="61"/>
    </row>
    <row r="581" spans="1:14" ht="12.75">
      <c r="A581" s="61"/>
      <c r="B581" s="61"/>
      <c r="C581" s="61"/>
      <c r="D581" s="61"/>
      <c r="E581" s="61"/>
      <c r="F581" s="61"/>
      <c r="G581" s="61"/>
      <c r="H581" s="61"/>
      <c r="I581" s="61"/>
      <c r="J581" s="61"/>
      <c r="K581" s="61"/>
      <c r="L581" s="61"/>
      <c r="M581" s="61"/>
      <c r="N581" s="61"/>
    </row>
    <row r="582" spans="1:14" ht="12.75">
      <c r="A582" s="61"/>
      <c r="B582" s="61"/>
      <c r="C582" s="61"/>
      <c r="D582" s="61"/>
      <c r="E582" s="61"/>
      <c r="F582" s="61"/>
      <c r="G582" s="61"/>
      <c r="H582" s="61"/>
      <c r="I582" s="61"/>
      <c r="J582" s="61"/>
      <c r="K582" s="61"/>
      <c r="L582" s="61"/>
      <c r="M582" s="61"/>
      <c r="N582" s="61"/>
    </row>
    <row r="583" spans="1:14" ht="12.75">
      <c r="A583" s="61"/>
      <c r="B583" s="61"/>
      <c r="C583" s="61"/>
      <c r="D583" s="61"/>
      <c r="E583" s="61"/>
      <c r="F583" s="61"/>
      <c r="G583" s="61"/>
      <c r="H583" s="61"/>
      <c r="I583" s="61"/>
      <c r="J583" s="61"/>
      <c r="K583" s="61"/>
      <c r="L583" s="61"/>
      <c r="M583" s="61"/>
      <c r="N583" s="61"/>
    </row>
    <row r="584" spans="1:14" ht="12.75">
      <c r="A584" s="61"/>
      <c r="B584" s="61"/>
      <c r="C584" s="61"/>
      <c r="D584" s="61"/>
      <c r="E584" s="61"/>
      <c r="F584" s="61"/>
      <c r="G584" s="61"/>
      <c r="H584" s="61"/>
      <c r="I584" s="61"/>
      <c r="J584" s="61"/>
      <c r="K584" s="61"/>
      <c r="L584" s="61"/>
      <c r="M584" s="61"/>
      <c r="N584" s="61"/>
    </row>
    <row r="585" spans="1:14" ht="12.75">
      <c r="A585" s="61"/>
      <c r="B585" s="61"/>
      <c r="C585" s="61"/>
      <c r="D585" s="61"/>
      <c r="E585" s="61"/>
      <c r="F585" s="61"/>
      <c r="G585" s="61"/>
      <c r="H585" s="61"/>
      <c r="I585" s="61"/>
      <c r="J585" s="61"/>
      <c r="K585" s="61"/>
      <c r="L585" s="61"/>
      <c r="M585" s="61"/>
      <c r="N585" s="61"/>
    </row>
    <row r="586" spans="1:14" ht="12.75">
      <c r="A586" s="61"/>
      <c r="B586" s="61"/>
      <c r="C586" s="61"/>
      <c r="D586" s="61"/>
      <c r="E586" s="61"/>
      <c r="F586" s="61"/>
      <c r="G586" s="61"/>
      <c r="H586" s="61"/>
      <c r="I586" s="61"/>
      <c r="J586" s="61"/>
      <c r="K586" s="61"/>
      <c r="L586" s="61"/>
      <c r="M586" s="61"/>
      <c r="N586" s="61"/>
    </row>
    <row r="587" spans="1:14" ht="12.75">
      <c r="A587" s="61"/>
      <c r="B587" s="61"/>
      <c r="C587" s="61"/>
      <c r="D587" s="61"/>
      <c r="E587" s="61"/>
      <c r="F587" s="61"/>
      <c r="G587" s="61"/>
      <c r="H587" s="61"/>
      <c r="I587" s="61"/>
      <c r="J587" s="61"/>
      <c r="K587" s="61"/>
      <c r="L587" s="61"/>
      <c r="M587" s="61"/>
      <c r="N587" s="61"/>
    </row>
    <row r="588" spans="1:14" ht="12.75">
      <c r="A588" s="61"/>
      <c r="B588" s="61"/>
      <c r="C588" s="61"/>
      <c r="D588" s="61"/>
      <c r="E588" s="61"/>
      <c r="F588" s="61"/>
      <c r="G588" s="61"/>
      <c r="H588" s="61"/>
      <c r="I588" s="61"/>
      <c r="J588" s="61"/>
      <c r="K588" s="61"/>
      <c r="L588" s="61"/>
      <c r="M588" s="61"/>
      <c r="N588" s="61"/>
    </row>
    <row r="589" spans="1:14" ht="12.75">
      <c r="A589" s="61"/>
      <c r="B589" s="61"/>
      <c r="C589" s="61"/>
      <c r="D589" s="61"/>
      <c r="E589" s="61"/>
      <c r="F589" s="61"/>
      <c r="G589" s="61"/>
      <c r="H589" s="61"/>
      <c r="I589" s="61"/>
      <c r="J589" s="61"/>
      <c r="K589" s="61"/>
      <c r="L589" s="61"/>
      <c r="M589" s="61"/>
      <c r="N589" s="61"/>
    </row>
    <row r="590" spans="1:14" ht="12.75">
      <c r="A590" s="61"/>
      <c r="B590" s="61"/>
      <c r="C590" s="61"/>
      <c r="D590" s="61"/>
      <c r="E590" s="61"/>
      <c r="F590" s="61"/>
      <c r="G590" s="61"/>
      <c r="H590" s="61"/>
      <c r="I590" s="61"/>
      <c r="J590" s="61"/>
      <c r="K590" s="61"/>
      <c r="L590" s="61"/>
      <c r="M590" s="61"/>
      <c r="N590" s="61"/>
    </row>
    <row r="591" spans="1:14" ht="12.75">
      <c r="A591" s="61"/>
      <c r="B591" s="61"/>
      <c r="C591" s="61"/>
      <c r="D591" s="61"/>
      <c r="E591" s="61"/>
      <c r="F591" s="61"/>
      <c r="G591" s="61"/>
      <c r="H591" s="61"/>
      <c r="I591" s="61"/>
      <c r="J591" s="61"/>
      <c r="K591" s="61"/>
      <c r="L591" s="61"/>
      <c r="M591" s="61"/>
      <c r="N591" s="61"/>
    </row>
    <row r="592" spans="1:14" ht="12.75">
      <c r="A592" s="61"/>
      <c r="B592" s="61"/>
      <c r="C592" s="61"/>
      <c r="D592" s="61"/>
      <c r="E592" s="61"/>
      <c r="F592" s="61"/>
      <c r="G592" s="61"/>
      <c r="H592" s="61"/>
      <c r="I592" s="61"/>
      <c r="J592" s="61"/>
      <c r="K592" s="61"/>
      <c r="L592" s="61"/>
      <c r="M592" s="61"/>
      <c r="N592" s="61"/>
    </row>
    <row r="593" spans="1:14" ht="12.75">
      <c r="A593" s="61"/>
      <c r="B593" s="61"/>
      <c r="C593" s="61"/>
      <c r="D593" s="61"/>
      <c r="E593" s="61"/>
      <c r="F593" s="61"/>
      <c r="G593" s="61"/>
      <c r="H593" s="61"/>
      <c r="I593" s="61"/>
      <c r="J593" s="61"/>
      <c r="K593" s="61"/>
      <c r="L593" s="61"/>
      <c r="M593" s="61"/>
      <c r="N593" s="61"/>
    </row>
    <row r="594" spans="1:14" ht="12.75">
      <c r="A594" s="61"/>
      <c r="B594" s="61"/>
      <c r="C594" s="61"/>
      <c r="D594" s="61"/>
      <c r="E594" s="61"/>
      <c r="F594" s="61"/>
      <c r="G594" s="61"/>
      <c r="H594" s="61"/>
      <c r="I594" s="61"/>
      <c r="J594" s="61"/>
      <c r="K594" s="61"/>
      <c r="L594" s="61"/>
      <c r="M594" s="61"/>
      <c r="N594" s="61"/>
    </row>
    <row r="595" spans="1:14" ht="12.75">
      <c r="A595" s="61"/>
      <c r="B595" s="61"/>
      <c r="C595" s="61"/>
      <c r="D595" s="61"/>
      <c r="E595" s="61"/>
      <c r="F595" s="61"/>
      <c r="G595" s="61"/>
      <c r="H595" s="61"/>
      <c r="I595" s="61"/>
      <c r="J595" s="61"/>
      <c r="K595" s="61"/>
      <c r="L595" s="61"/>
      <c r="M595" s="61"/>
      <c r="N595" s="61"/>
    </row>
    <row r="596" spans="1:14" ht="12.75">
      <c r="A596" s="61"/>
      <c r="B596" s="61"/>
      <c r="C596" s="61"/>
      <c r="D596" s="61"/>
      <c r="E596" s="61"/>
      <c r="F596" s="61"/>
      <c r="G596" s="61"/>
      <c r="H596" s="61"/>
      <c r="I596" s="61"/>
      <c r="J596" s="61"/>
      <c r="K596" s="61"/>
      <c r="L596" s="61"/>
      <c r="M596" s="61"/>
      <c r="N596" s="61"/>
    </row>
    <row r="597" spans="1:14" ht="12.75">
      <c r="A597" s="61"/>
      <c r="B597" s="61"/>
      <c r="C597" s="61"/>
      <c r="D597" s="61"/>
      <c r="E597" s="61"/>
      <c r="F597" s="61"/>
      <c r="G597" s="61"/>
      <c r="H597" s="61"/>
      <c r="I597" s="61"/>
      <c r="J597" s="61"/>
      <c r="K597" s="61"/>
      <c r="L597" s="61"/>
      <c r="M597" s="61"/>
      <c r="N597" s="61"/>
    </row>
    <row r="598" spans="1:14" ht="12.75">
      <c r="A598" s="61"/>
      <c r="B598" s="61"/>
      <c r="C598" s="61"/>
      <c r="D598" s="61"/>
      <c r="E598" s="61"/>
      <c r="F598" s="61"/>
      <c r="G598" s="61"/>
      <c r="H598" s="61"/>
      <c r="I598" s="61"/>
      <c r="J598" s="61"/>
      <c r="K598" s="61"/>
      <c r="L598" s="61"/>
      <c r="M598" s="61"/>
      <c r="N598" s="61"/>
    </row>
    <row r="599" spans="1:14" ht="12.75">
      <c r="A599" s="61"/>
      <c r="B599" s="61"/>
      <c r="C599" s="61"/>
      <c r="D599" s="61"/>
      <c r="E599" s="61"/>
      <c r="F599" s="61"/>
      <c r="G599" s="61"/>
      <c r="H599" s="61"/>
      <c r="I599" s="61"/>
      <c r="J599" s="61"/>
      <c r="K599" s="61"/>
      <c r="L599" s="61"/>
      <c r="M599" s="61"/>
      <c r="N599" s="61"/>
    </row>
    <row r="600" spans="1:14" ht="12.75">
      <c r="A600" s="61"/>
      <c r="B600" s="61"/>
      <c r="C600" s="61"/>
      <c r="D600" s="61"/>
      <c r="E600" s="61"/>
      <c r="F600" s="61"/>
      <c r="G600" s="61"/>
      <c r="H600" s="61"/>
      <c r="I600" s="61"/>
      <c r="J600" s="61"/>
      <c r="K600" s="61"/>
      <c r="L600" s="61"/>
      <c r="M600" s="61"/>
      <c r="N600" s="61"/>
    </row>
    <row r="601" spans="1:14" ht="12.75">
      <c r="A601" s="61"/>
      <c r="B601" s="61"/>
      <c r="C601" s="61"/>
      <c r="D601" s="61"/>
      <c r="E601" s="61"/>
      <c r="F601" s="61"/>
      <c r="G601" s="61"/>
      <c r="H601" s="61"/>
      <c r="I601" s="61"/>
      <c r="J601" s="61"/>
      <c r="K601" s="61"/>
      <c r="L601" s="61"/>
      <c r="M601" s="61"/>
      <c r="N601" s="61"/>
    </row>
    <row r="602" spans="1:14" ht="12.75">
      <c r="A602" s="61"/>
      <c r="B602" s="61"/>
      <c r="C602" s="61"/>
      <c r="D602" s="61"/>
      <c r="E602" s="61"/>
      <c r="F602" s="61"/>
      <c r="G602" s="61"/>
      <c r="H602" s="61"/>
      <c r="I602" s="61"/>
      <c r="J602" s="61"/>
      <c r="K602" s="61"/>
      <c r="L602" s="61"/>
      <c r="M602" s="61"/>
      <c r="N602" s="61"/>
    </row>
    <row r="603" spans="1:14" ht="12.75">
      <c r="A603" s="61"/>
      <c r="B603" s="61"/>
      <c r="C603" s="61"/>
      <c r="D603" s="61"/>
      <c r="E603" s="61"/>
      <c r="F603" s="61"/>
      <c r="G603" s="61"/>
      <c r="H603" s="61"/>
      <c r="I603" s="61"/>
      <c r="J603" s="61"/>
      <c r="K603" s="61"/>
      <c r="L603" s="61"/>
      <c r="M603" s="61"/>
      <c r="N603" s="61"/>
    </row>
    <row r="604" spans="1:14" ht="12.75">
      <c r="A604" s="61"/>
      <c r="B604" s="61"/>
      <c r="C604" s="61"/>
      <c r="D604" s="61"/>
      <c r="E604" s="61"/>
      <c r="F604" s="61"/>
      <c r="G604" s="61"/>
      <c r="H604" s="61"/>
      <c r="I604" s="61"/>
      <c r="J604" s="61"/>
      <c r="K604" s="61"/>
      <c r="L604" s="61"/>
      <c r="M604" s="61"/>
      <c r="N604" s="61"/>
    </row>
    <row r="605" spans="1:14" ht="12.75">
      <c r="A605" s="61"/>
      <c r="B605" s="61"/>
      <c r="C605" s="61"/>
      <c r="D605" s="61"/>
      <c r="E605" s="61"/>
      <c r="F605" s="61"/>
      <c r="G605" s="61"/>
      <c r="H605" s="61"/>
      <c r="I605" s="61"/>
      <c r="J605" s="61"/>
      <c r="K605" s="61"/>
      <c r="L605" s="61"/>
      <c r="M605" s="61"/>
      <c r="N605" s="61"/>
    </row>
    <row r="606" spans="1:14" ht="12.75">
      <c r="A606" s="61"/>
      <c r="B606" s="61"/>
      <c r="C606" s="61"/>
      <c r="D606" s="61"/>
      <c r="E606" s="61"/>
      <c r="F606" s="61"/>
      <c r="G606" s="61"/>
      <c r="H606" s="61"/>
      <c r="I606" s="61"/>
      <c r="J606" s="61"/>
      <c r="K606" s="61"/>
      <c r="L606" s="61"/>
      <c r="M606" s="61"/>
      <c r="N606" s="61"/>
    </row>
    <row r="607" spans="1:14" ht="12.75">
      <c r="A607" s="61"/>
      <c r="B607" s="61"/>
      <c r="C607" s="61"/>
      <c r="D607" s="61"/>
      <c r="E607" s="61"/>
      <c r="F607" s="61"/>
      <c r="G607" s="61"/>
      <c r="H607" s="61"/>
      <c r="I607" s="61"/>
      <c r="J607" s="61"/>
      <c r="K607" s="61"/>
      <c r="L607" s="61"/>
      <c r="M607" s="61"/>
      <c r="N607" s="61"/>
    </row>
    <row r="608" spans="1:14" ht="12.75">
      <c r="A608" s="61"/>
      <c r="B608" s="61"/>
      <c r="C608" s="61"/>
      <c r="D608" s="61"/>
      <c r="E608" s="61"/>
      <c r="F608" s="61"/>
      <c r="G608" s="61"/>
      <c r="H608" s="61"/>
      <c r="I608" s="61"/>
      <c r="J608" s="61"/>
      <c r="K608" s="61"/>
      <c r="L608" s="61"/>
      <c r="M608" s="61"/>
      <c r="N608" s="61"/>
    </row>
    <row r="609" spans="1:14" ht="12.75">
      <c r="A609" s="61"/>
      <c r="B609" s="61"/>
      <c r="C609" s="61"/>
      <c r="D609" s="61"/>
      <c r="E609" s="61"/>
      <c r="F609" s="61"/>
      <c r="G609" s="61"/>
      <c r="H609" s="61"/>
      <c r="I609" s="61"/>
      <c r="J609" s="61"/>
      <c r="K609" s="61"/>
      <c r="L609" s="61"/>
      <c r="M609" s="61"/>
      <c r="N609" s="61"/>
    </row>
    <row r="610" spans="1:14" ht="12.75">
      <c r="A610" s="61"/>
      <c r="B610" s="61"/>
      <c r="C610" s="61"/>
      <c r="D610" s="61"/>
      <c r="E610" s="61"/>
      <c r="F610" s="61"/>
      <c r="G610" s="61"/>
      <c r="H610" s="61"/>
      <c r="I610" s="61"/>
      <c r="J610" s="61"/>
      <c r="K610" s="61"/>
      <c r="L610" s="61"/>
      <c r="M610" s="61"/>
      <c r="N610" s="61"/>
    </row>
    <row r="611" spans="1:14" ht="12.75">
      <c r="A611" s="61"/>
      <c r="B611" s="61"/>
      <c r="C611" s="61"/>
      <c r="D611" s="61"/>
      <c r="E611" s="61"/>
      <c r="F611" s="61"/>
      <c r="G611" s="61"/>
      <c r="H611" s="61"/>
      <c r="I611" s="61"/>
      <c r="J611" s="61"/>
      <c r="K611" s="61"/>
      <c r="L611" s="61"/>
      <c r="M611" s="61"/>
      <c r="N611" s="61"/>
    </row>
    <row r="612" spans="1:14" ht="12.75">
      <c r="A612" s="61"/>
      <c r="B612" s="61"/>
      <c r="C612" s="61"/>
      <c r="D612" s="61"/>
      <c r="E612" s="61"/>
      <c r="F612" s="61"/>
      <c r="G612" s="61"/>
      <c r="H612" s="61"/>
      <c r="I612" s="61"/>
      <c r="J612" s="61"/>
      <c r="K612" s="61"/>
      <c r="L612" s="61"/>
      <c r="M612" s="61"/>
      <c r="N612" s="61"/>
    </row>
    <row r="613" spans="1:14" ht="12.75">
      <c r="A613" s="61"/>
      <c r="B613" s="61"/>
      <c r="C613" s="61"/>
      <c r="D613" s="61"/>
      <c r="E613" s="61"/>
      <c r="F613" s="61"/>
      <c r="G613" s="61"/>
      <c r="H613" s="61"/>
      <c r="I613" s="61"/>
      <c r="J613" s="61"/>
      <c r="K613" s="61"/>
      <c r="L613" s="61"/>
      <c r="M613" s="61"/>
      <c r="N613" s="61"/>
    </row>
    <row r="614" spans="1:14" ht="12.75">
      <c r="A614" s="61"/>
      <c r="B614" s="61"/>
      <c r="C614" s="61"/>
      <c r="D614" s="61"/>
      <c r="E614" s="61"/>
      <c r="F614" s="61"/>
      <c r="G614" s="61"/>
      <c r="H614" s="61"/>
      <c r="I614" s="61"/>
      <c r="J614" s="61"/>
      <c r="K614" s="61"/>
      <c r="L614" s="61"/>
      <c r="M614" s="61"/>
      <c r="N614" s="61"/>
    </row>
    <row r="615" spans="1:14" ht="12.75">
      <c r="A615" s="61"/>
      <c r="B615" s="61"/>
      <c r="C615" s="61"/>
      <c r="D615" s="61"/>
      <c r="E615" s="61"/>
      <c r="F615" s="61"/>
      <c r="G615" s="61"/>
      <c r="H615" s="61"/>
      <c r="I615" s="61"/>
      <c r="J615" s="61"/>
      <c r="K615" s="61"/>
      <c r="L615" s="61"/>
      <c r="M615" s="61"/>
      <c r="N615" s="61"/>
    </row>
    <row r="616" spans="1:14" ht="12.75">
      <c r="A616" s="61"/>
      <c r="B616" s="61"/>
      <c r="C616" s="61"/>
      <c r="D616" s="61"/>
      <c r="E616" s="61"/>
      <c r="F616" s="61"/>
      <c r="G616" s="61"/>
      <c r="H616" s="61"/>
      <c r="I616" s="61"/>
      <c r="J616" s="61"/>
      <c r="K616" s="61"/>
      <c r="L616" s="61"/>
      <c r="M616" s="61"/>
      <c r="N616" s="61"/>
    </row>
    <row r="617" spans="1:14" ht="12.75">
      <c r="A617" s="61"/>
      <c r="B617" s="61"/>
      <c r="C617" s="61"/>
      <c r="D617" s="61"/>
      <c r="E617" s="61"/>
      <c r="F617" s="61"/>
      <c r="G617" s="61"/>
      <c r="H617" s="61"/>
      <c r="I617" s="61"/>
      <c r="J617" s="61"/>
      <c r="K617" s="61"/>
      <c r="L617" s="61"/>
      <c r="M617" s="61"/>
      <c r="N617" s="61"/>
    </row>
    <row r="618" spans="1:14" ht="12.75">
      <c r="A618" s="61"/>
      <c r="B618" s="61"/>
      <c r="C618" s="61"/>
      <c r="D618" s="61"/>
      <c r="E618" s="61"/>
      <c r="F618" s="61"/>
      <c r="G618" s="61"/>
      <c r="H618" s="61"/>
      <c r="I618" s="61"/>
      <c r="J618" s="61"/>
      <c r="K618" s="61"/>
      <c r="L618" s="61"/>
      <c r="M618" s="61"/>
      <c r="N618" s="61"/>
    </row>
    <row r="619" spans="1:14" ht="12.75">
      <c r="A619" s="61"/>
      <c r="B619" s="61"/>
      <c r="C619" s="61"/>
      <c r="D619" s="61"/>
      <c r="E619" s="61"/>
      <c r="F619" s="61"/>
      <c r="G619" s="61"/>
      <c r="H619" s="61"/>
      <c r="I619" s="61"/>
      <c r="J619" s="61"/>
      <c r="K619" s="61"/>
      <c r="L619" s="61"/>
      <c r="M619" s="61"/>
      <c r="N619" s="61"/>
    </row>
    <row r="620" spans="1:14" ht="12.75">
      <c r="A620" s="61"/>
      <c r="B620" s="61"/>
      <c r="C620" s="61"/>
      <c r="D620" s="61"/>
      <c r="E620" s="61"/>
      <c r="F620" s="61"/>
      <c r="G620" s="61"/>
      <c r="H620" s="61"/>
      <c r="I620" s="61"/>
      <c r="J620" s="61"/>
      <c r="K620" s="61"/>
      <c r="L620" s="61"/>
      <c r="M620" s="61"/>
      <c r="N620" s="61"/>
    </row>
    <row r="621" spans="1:14" ht="12.75">
      <c r="A621" s="61"/>
      <c r="B621" s="61"/>
      <c r="C621" s="61"/>
      <c r="D621" s="61"/>
      <c r="E621" s="61"/>
      <c r="F621" s="61"/>
      <c r="G621" s="61"/>
      <c r="H621" s="61"/>
      <c r="I621" s="61"/>
      <c r="J621" s="61"/>
      <c r="K621" s="61"/>
      <c r="L621" s="61"/>
      <c r="M621" s="61"/>
      <c r="N621" s="61"/>
    </row>
    <row r="622" spans="1:14" ht="12.75">
      <c r="A622" s="61"/>
      <c r="B622" s="61"/>
      <c r="C622" s="61"/>
      <c r="D622" s="61"/>
      <c r="E622" s="61"/>
      <c r="F622" s="61"/>
      <c r="G622" s="61"/>
      <c r="H622" s="61"/>
      <c r="I622" s="61"/>
      <c r="J622" s="61"/>
      <c r="K622" s="61"/>
      <c r="L622" s="61"/>
      <c r="M622" s="61"/>
      <c r="N622" s="61"/>
    </row>
    <row r="623" spans="1:14" ht="12.75">
      <c r="A623" s="61"/>
      <c r="B623" s="61"/>
      <c r="C623" s="61"/>
      <c r="D623" s="61"/>
      <c r="E623" s="61"/>
      <c r="F623" s="61"/>
      <c r="G623" s="61"/>
      <c r="H623" s="61"/>
      <c r="I623" s="61"/>
      <c r="J623" s="61"/>
      <c r="K623" s="61"/>
      <c r="L623" s="61"/>
      <c r="M623" s="61"/>
      <c r="N623" s="61"/>
    </row>
    <row r="624" spans="1:14" ht="12.75">
      <c r="A624" s="61"/>
      <c r="B624" s="61"/>
      <c r="C624" s="61"/>
      <c r="D624" s="61"/>
      <c r="E624" s="61"/>
      <c r="F624" s="61"/>
      <c r="G624" s="61"/>
      <c r="H624" s="61"/>
      <c r="I624" s="61"/>
      <c r="J624" s="61"/>
      <c r="K624" s="61"/>
      <c r="L624" s="61"/>
      <c r="M624" s="61"/>
      <c r="N624" s="61"/>
    </row>
    <row r="625" spans="1:14" ht="12.75">
      <c r="A625" s="61"/>
      <c r="B625" s="61"/>
      <c r="C625" s="61"/>
      <c r="D625" s="61"/>
      <c r="E625" s="61"/>
      <c r="F625" s="61"/>
      <c r="G625" s="61"/>
      <c r="H625" s="61"/>
      <c r="I625" s="61"/>
      <c r="J625" s="61"/>
      <c r="K625" s="61"/>
      <c r="L625" s="61"/>
      <c r="M625" s="61"/>
      <c r="N625" s="61"/>
    </row>
    <row r="626" spans="1:14" ht="12.75">
      <c r="A626" s="61"/>
      <c r="B626" s="61"/>
      <c r="C626" s="61"/>
      <c r="D626" s="61"/>
      <c r="E626" s="61"/>
      <c r="F626" s="61"/>
      <c r="G626" s="61"/>
      <c r="H626" s="61"/>
      <c r="I626" s="61"/>
      <c r="J626" s="61"/>
      <c r="K626" s="61"/>
      <c r="L626" s="61"/>
      <c r="M626" s="61"/>
      <c r="N626" s="61"/>
    </row>
    <row r="627" spans="1:14" ht="12.75">
      <c r="A627" s="61"/>
      <c r="B627" s="61"/>
      <c r="C627" s="61"/>
      <c r="D627" s="61"/>
      <c r="E627" s="61"/>
      <c r="F627" s="61"/>
      <c r="G627" s="61"/>
      <c r="H627" s="61"/>
      <c r="I627" s="61"/>
      <c r="J627" s="61"/>
      <c r="K627" s="61"/>
      <c r="L627" s="61"/>
      <c r="M627" s="61"/>
      <c r="N627" s="61"/>
    </row>
    <row r="628" spans="1:14" ht="12.75">
      <c r="A628" s="61"/>
      <c r="B628" s="61"/>
      <c r="C628" s="61"/>
      <c r="D628" s="61"/>
      <c r="E628" s="61"/>
      <c r="F628" s="61"/>
      <c r="G628" s="61"/>
      <c r="H628" s="61"/>
      <c r="I628" s="61"/>
      <c r="J628" s="61"/>
      <c r="K628" s="61"/>
      <c r="L628" s="61"/>
      <c r="M628" s="61"/>
      <c r="N628" s="61"/>
    </row>
    <row r="629" spans="1:14" ht="12.75">
      <c r="A629" s="61"/>
      <c r="B629" s="61"/>
      <c r="C629" s="61"/>
      <c r="D629" s="61"/>
      <c r="E629" s="61"/>
      <c r="F629" s="61"/>
      <c r="G629" s="61"/>
      <c r="H629" s="61"/>
      <c r="I629" s="61"/>
      <c r="J629" s="61"/>
      <c r="K629" s="61"/>
      <c r="L629" s="61"/>
      <c r="M629" s="61"/>
      <c r="N629" s="61"/>
    </row>
    <row r="630" spans="1:14" ht="12.75">
      <c r="A630" s="61"/>
      <c r="B630" s="61"/>
      <c r="C630" s="61"/>
      <c r="D630" s="61"/>
      <c r="E630" s="61"/>
      <c r="F630" s="61"/>
      <c r="G630" s="61"/>
      <c r="H630" s="61"/>
      <c r="I630" s="61"/>
      <c r="J630" s="61"/>
      <c r="K630" s="61"/>
      <c r="L630" s="61"/>
      <c r="M630" s="61"/>
      <c r="N630" s="61"/>
    </row>
    <row r="631" spans="1:14" ht="12.75">
      <c r="A631" s="61"/>
      <c r="B631" s="61"/>
      <c r="C631" s="61"/>
      <c r="D631" s="61"/>
      <c r="E631" s="61"/>
      <c r="F631" s="61"/>
      <c r="G631" s="61"/>
      <c r="H631" s="61"/>
      <c r="I631" s="61"/>
      <c r="J631" s="61"/>
      <c r="K631" s="61"/>
      <c r="L631" s="61"/>
      <c r="M631" s="61"/>
      <c r="N631" s="61"/>
    </row>
    <row r="632" spans="1:14" ht="12.75">
      <c r="A632" s="61"/>
      <c r="B632" s="61"/>
      <c r="C632" s="61"/>
      <c r="D632" s="61"/>
      <c r="E632" s="61"/>
      <c r="F632" s="61"/>
      <c r="G632" s="61"/>
      <c r="H632" s="61"/>
      <c r="I632" s="61"/>
      <c r="J632" s="61"/>
      <c r="K632" s="61"/>
      <c r="L632" s="61"/>
      <c r="M632" s="61"/>
      <c r="N632" s="61"/>
    </row>
    <row r="633" spans="1:14" ht="12.75">
      <c r="A633" s="61"/>
      <c r="B633" s="61"/>
      <c r="C633" s="61"/>
      <c r="D633" s="61"/>
      <c r="E633" s="61"/>
      <c r="F633" s="61"/>
      <c r="G633" s="61"/>
      <c r="H633" s="61"/>
      <c r="I633" s="61"/>
      <c r="J633" s="61"/>
      <c r="K633" s="61"/>
      <c r="L633" s="61"/>
      <c r="M633" s="61"/>
      <c r="N633" s="61"/>
    </row>
    <row r="634" spans="1:14" ht="12.75">
      <c r="A634" s="61"/>
      <c r="B634" s="61"/>
      <c r="C634" s="61"/>
      <c r="D634" s="61"/>
      <c r="E634" s="61"/>
      <c r="F634" s="61"/>
      <c r="G634" s="61"/>
      <c r="H634" s="61"/>
      <c r="I634" s="61"/>
      <c r="J634" s="61"/>
      <c r="K634" s="61"/>
      <c r="L634" s="61"/>
      <c r="M634" s="61"/>
      <c r="N634" s="61"/>
    </row>
    <row r="635" spans="1:14" ht="12.75">
      <c r="A635" s="61"/>
      <c r="B635" s="61"/>
      <c r="C635" s="61"/>
      <c r="D635" s="61"/>
      <c r="E635" s="61"/>
      <c r="F635" s="61"/>
      <c r="G635" s="61"/>
      <c r="H635" s="61"/>
      <c r="I635" s="61"/>
      <c r="J635" s="61"/>
      <c r="K635" s="61"/>
      <c r="L635" s="61"/>
      <c r="M635" s="61"/>
      <c r="N635" s="61"/>
    </row>
    <row r="636" spans="1:14" ht="12.75">
      <c r="A636" s="61"/>
      <c r="B636" s="61"/>
      <c r="C636" s="61"/>
      <c r="D636" s="61"/>
      <c r="E636" s="61"/>
      <c r="F636" s="61"/>
      <c r="G636" s="61"/>
      <c r="H636" s="61"/>
      <c r="I636" s="61"/>
      <c r="J636" s="61"/>
      <c r="K636" s="61"/>
      <c r="L636" s="61"/>
      <c r="M636" s="61"/>
      <c r="N636" s="61"/>
    </row>
    <row r="637" spans="1:14" ht="12.75">
      <c r="A637" s="61"/>
      <c r="B637" s="61"/>
      <c r="C637" s="61"/>
      <c r="D637" s="61"/>
      <c r="E637" s="61"/>
      <c r="F637" s="61"/>
      <c r="G637" s="61"/>
      <c r="H637" s="61"/>
      <c r="I637" s="61"/>
      <c r="J637" s="61"/>
      <c r="K637" s="61"/>
      <c r="L637" s="61"/>
      <c r="M637" s="61"/>
      <c r="N637" s="61"/>
    </row>
    <row r="638" spans="1:14" ht="12.75">
      <c r="A638" s="61"/>
      <c r="B638" s="61"/>
      <c r="C638" s="61"/>
      <c r="D638" s="61"/>
      <c r="E638" s="61"/>
      <c r="F638" s="61"/>
      <c r="G638" s="61"/>
      <c r="H638" s="61"/>
      <c r="I638" s="61"/>
      <c r="J638" s="61"/>
      <c r="K638" s="61"/>
      <c r="L638" s="61"/>
      <c r="M638" s="61"/>
      <c r="N638" s="61"/>
    </row>
    <row r="639" spans="1:14" ht="12.75">
      <c r="A639" s="61"/>
      <c r="B639" s="61"/>
      <c r="C639" s="61"/>
      <c r="D639" s="61"/>
      <c r="E639" s="61"/>
      <c r="F639" s="61"/>
      <c r="G639" s="61"/>
      <c r="H639" s="61"/>
      <c r="I639" s="61"/>
      <c r="J639" s="61"/>
      <c r="K639" s="61"/>
      <c r="L639" s="61"/>
      <c r="M639" s="61"/>
      <c r="N639" s="61"/>
    </row>
    <row r="640" spans="1:14" ht="12.75">
      <c r="A640" s="61"/>
      <c r="B640" s="61"/>
      <c r="C640" s="61"/>
      <c r="D640" s="61"/>
      <c r="E640" s="61"/>
      <c r="F640" s="61"/>
      <c r="G640" s="61"/>
      <c r="H640" s="61"/>
      <c r="I640" s="61"/>
      <c r="J640" s="61"/>
      <c r="K640" s="61"/>
      <c r="L640" s="61"/>
      <c r="M640" s="61"/>
      <c r="N640" s="61"/>
    </row>
    <row r="641" spans="1:14" ht="12.75">
      <c r="A641" s="61"/>
      <c r="B641" s="61"/>
      <c r="C641" s="61"/>
      <c r="D641" s="61"/>
      <c r="E641" s="61"/>
      <c r="F641" s="61"/>
      <c r="G641" s="61"/>
      <c r="H641" s="61"/>
      <c r="I641" s="61"/>
      <c r="J641" s="61"/>
      <c r="K641" s="61"/>
      <c r="L641" s="61"/>
      <c r="M641" s="61"/>
      <c r="N641" s="61"/>
    </row>
    <row r="642" spans="1:14" ht="12.75">
      <c r="A642" s="61"/>
      <c r="B642" s="61"/>
      <c r="C642" s="61"/>
      <c r="D642" s="61"/>
      <c r="E642" s="61"/>
      <c r="F642" s="61"/>
      <c r="G642" s="61"/>
      <c r="H642" s="61"/>
      <c r="I642" s="61"/>
      <c r="J642" s="61"/>
      <c r="K642" s="61"/>
      <c r="L642" s="61"/>
      <c r="M642" s="61"/>
      <c r="N642" s="61"/>
    </row>
    <row r="643" spans="1:14" ht="12.75">
      <c r="A643" s="61"/>
      <c r="B643" s="61"/>
      <c r="C643" s="61"/>
      <c r="D643" s="61"/>
      <c r="E643" s="61"/>
      <c r="F643" s="61"/>
      <c r="G643" s="61"/>
      <c r="H643" s="61"/>
      <c r="I643" s="61"/>
      <c r="J643" s="61"/>
      <c r="K643" s="61"/>
      <c r="L643" s="61"/>
      <c r="M643" s="61"/>
      <c r="N643" s="61"/>
    </row>
    <row r="644" spans="1:14" ht="12.75">
      <c r="A644" s="61"/>
      <c r="B644" s="61"/>
      <c r="C644" s="61"/>
      <c r="D644" s="61"/>
      <c r="E644" s="61"/>
      <c r="F644" s="61"/>
      <c r="G644" s="61"/>
      <c r="H644" s="61"/>
      <c r="I644" s="61"/>
      <c r="J644" s="61"/>
      <c r="K644" s="61"/>
      <c r="L644" s="61"/>
      <c r="M644" s="61"/>
      <c r="N644" s="61"/>
    </row>
    <row r="645" spans="1:14" ht="12.75">
      <c r="A645" s="61"/>
      <c r="B645" s="61"/>
      <c r="C645" s="61"/>
      <c r="D645" s="61"/>
      <c r="E645" s="61"/>
      <c r="F645" s="61"/>
      <c r="G645" s="61"/>
      <c r="H645" s="61"/>
      <c r="I645" s="61"/>
      <c r="J645" s="61"/>
      <c r="K645" s="61"/>
      <c r="L645" s="61"/>
      <c r="M645" s="61"/>
      <c r="N645" s="61"/>
    </row>
    <row r="646" spans="1:14" ht="12.75">
      <c r="A646" s="61"/>
      <c r="B646" s="61"/>
      <c r="C646" s="61"/>
      <c r="D646" s="61"/>
      <c r="E646" s="61"/>
      <c r="F646" s="61"/>
      <c r="G646" s="61"/>
      <c r="H646" s="61"/>
      <c r="I646" s="61"/>
      <c r="J646" s="61"/>
      <c r="K646" s="61"/>
      <c r="L646" s="61"/>
      <c r="M646" s="61"/>
      <c r="N646" s="61"/>
    </row>
    <row r="647" spans="1:14" ht="12.75">
      <c r="A647" s="61"/>
      <c r="B647" s="61"/>
      <c r="C647" s="61"/>
      <c r="D647" s="61"/>
      <c r="E647" s="61"/>
      <c r="F647" s="61"/>
      <c r="G647" s="61"/>
      <c r="H647" s="61"/>
      <c r="I647" s="61"/>
      <c r="J647" s="61"/>
      <c r="K647" s="61"/>
      <c r="L647" s="61"/>
      <c r="M647" s="61"/>
      <c r="N647" s="61"/>
    </row>
    <row r="648" spans="1:14" ht="12.75">
      <c r="A648" s="61"/>
      <c r="B648" s="61"/>
      <c r="C648" s="61"/>
      <c r="D648" s="61"/>
      <c r="E648" s="61"/>
      <c r="F648" s="61"/>
      <c r="G648" s="61"/>
      <c r="H648" s="61"/>
      <c r="I648" s="61"/>
      <c r="J648" s="61"/>
      <c r="K648" s="61"/>
      <c r="L648" s="61"/>
      <c r="M648" s="61"/>
      <c r="N648" s="61"/>
    </row>
    <row r="649" spans="1:14" ht="12.75">
      <c r="A649" s="61"/>
      <c r="B649" s="61"/>
      <c r="C649" s="61"/>
      <c r="D649" s="61"/>
      <c r="E649" s="61"/>
      <c r="F649" s="61"/>
      <c r="G649" s="61"/>
      <c r="H649" s="61"/>
      <c r="I649" s="61"/>
      <c r="J649" s="61"/>
      <c r="K649" s="61"/>
      <c r="L649" s="61"/>
      <c r="M649" s="61"/>
      <c r="N649" s="61"/>
    </row>
    <row r="650" spans="1:14" ht="12.75">
      <c r="A650" s="61"/>
      <c r="B650" s="61"/>
      <c r="C650" s="61"/>
      <c r="D650" s="61"/>
      <c r="E650" s="61"/>
      <c r="F650" s="61"/>
      <c r="G650" s="61"/>
      <c r="H650" s="61"/>
      <c r="I650" s="61"/>
      <c r="J650" s="61"/>
      <c r="K650" s="61"/>
      <c r="L650" s="61"/>
      <c r="M650" s="61"/>
      <c r="N650" s="61"/>
    </row>
    <row r="651" spans="1:14" ht="12.75">
      <c r="A651" s="61"/>
      <c r="B651" s="61"/>
      <c r="C651" s="61"/>
      <c r="D651" s="61"/>
      <c r="E651" s="61"/>
      <c r="F651" s="61"/>
      <c r="G651" s="61"/>
      <c r="H651" s="61"/>
      <c r="I651" s="61"/>
      <c r="J651" s="61"/>
      <c r="K651" s="61"/>
      <c r="L651" s="61"/>
      <c r="M651" s="61"/>
      <c r="N651" s="61"/>
    </row>
    <row r="652" spans="1:14" ht="12.75">
      <c r="A652" s="61"/>
      <c r="B652" s="61"/>
      <c r="C652" s="61"/>
      <c r="D652" s="61"/>
      <c r="E652" s="61"/>
      <c r="F652" s="61"/>
      <c r="G652" s="61"/>
      <c r="H652" s="61"/>
      <c r="I652" s="61"/>
      <c r="J652" s="61"/>
      <c r="K652" s="61"/>
      <c r="L652" s="61"/>
      <c r="M652" s="61"/>
      <c r="N652" s="61"/>
    </row>
    <row r="653" spans="1:14" ht="12.75">
      <c r="A653" s="61"/>
      <c r="B653" s="61"/>
      <c r="C653" s="61"/>
      <c r="D653" s="61"/>
      <c r="E653" s="61"/>
      <c r="F653" s="61"/>
      <c r="G653" s="61"/>
      <c r="H653" s="61"/>
      <c r="I653" s="61"/>
      <c r="J653" s="61"/>
      <c r="K653" s="61"/>
      <c r="L653" s="61"/>
      <c r="M653" s="61"/>
      <c r="N653" s="61"/>
    </row>
    <row r="654" spans="1:14" ht="12.75">
      <c r="A654" s="61"/>
      <c r="B654" s="61"/>
      <c r="C654" s="61"/>
      <c r="D654" s="61"/>
      <c r="E654" s="61"/>
      <c r="F654" s="61"/>
      <c r="G654" s="61"/>
      <c r="H654" s="61"/>
      <c r="I654" s="61"/>
      <c r="J654" s="61"/>
      <c r="K654" s="61"/>
      <c r="L654" s="61"/>
      <c r="M654" s="61"/>
      <c r="N654" s="61"/>
    </row>
    <row r="655" spans="1:14" ht="12.75">
      <c r="A655" s="61"/>
      <c r="B655" s="61"/>
      <c r="C655" s="61"/>
      <c r="D655" s="61"/>
      <c r="E655" s="61"/>
      <c r="F655" s="61"/>
      <c r="G655" s="61"/>
      <c r="H655" s="61"/>
      <c r="I655" s="61"/>
      <c r="J655" s="61"/>
      <c r="K655" s="61"/>
      <c r="L655" s="61"/>
      <c r="M655" s="61"/>
      <c r="N655" s="61"/>
    </row>
    <row r="656" spans="1:14" ht="12.75">
      <c r="A656" s="61"/>
      <c r="B656" s="61"/>
      <c r="C656" s="61"/>
      <c r="D656" s="61"/>
      <c r="E656" s="61"/>
      <c r="F656" s="61"/>
      <c r="G656" s="61"/>
      <c r="H656" s="61"/>
      <c r="I656" s="61"/>
      <c r="J656" s="61"/>
      <c r="K656" s="61"/>
      <c r="L656" s="61"/>
      <c r="M656" s="61"/>
      <c r="N656" s="61"/>
    </row>
    <row r="657" spans="1:14" ht="12.75">
      <c r="A657" s="61"/>
      <c r="B657" s="61"/>
      <c r="C657" s="61"/>
      <c r="D657" s="61"/>
      <c r="E657" s="61"/>
      <c r="F657" s="61"/>
      <c r="G657" s="61"/>
      <c r="H657" s="61"/>
      <c r="I657" s="61"/>
      <c r="J657" s="61"/>
      <c r="K657" s="61"/>
      <c r="L657" s="61"/>
      <c r="M657" s="61"/>
      <c r="N657" s="61"/>
    </row>
    <row r="658" spans="1:14" ht="12.75">
      <c r="A658" s="61"/>
      <c r="B658" s="61"/>
      <c r="C658" s="61"/>
      <c r="D658" s="61"/>
      <c r="E658" s="61"/>
      <c r="F658" s="61"/>
      <c r="G658" s="61"/>
      <c r="H658" s="61"/>
      <c r="I658" s="61"/>
      <c r="J658" s="61"/>
      <c r="K658" s="61"/>
      <c r="L658" s="61"/>
      <c r="M658" s="61"/>
      <c r="N658" s="61"/>
    </row>
    <row r="659" spans="1:14" ht="12.75">
      <c r="A659" s="61"/>
      <c r="B659" s="61"/>
      <c r="C659" s="61"/>
      <c r="D659" s="61"/>
      <c r="E659" s="61"/>
      <c r="F659" s="61"/>
      <c r="G659" s="61"/>
      <c r="H659" s="61"/>
      <c r="I659" s="61"/>
      <c r="J659" s="61"/>
      <c r="K659" s="61"/>
      <c r="L659" s="61"/>
      <c r="M659" s="61"/>
      <c r="N659" s="61"/>
    </row>
    <row r="660" spans="1:14" ht="12.75">
      <c r="A660" s="61"/>
      <c r="B660" s="61"/>
      <c r="C660" s="61"/>
      <c r="D660" s="61"/>
      <c r="E660" s="61"/>
      <c r="F660" s="61"/>
      <c r="G660" s="61"/>
      <c r="H660" s="61"/>
      <c r="I660" s="61"/>
      <c r="J660" s="61"/>
      <c r="K660" s="61"/>
      <c r="L660" s="61"/>
      <c r="M660" s="61"/>
      <c r="N660" s="61"/>
    </row>
    <row r="661" spans="1:14" ht="12.75">
      <c r="A661" s="61"/>
      <c r="B661" s="61"/>
      <c r="C661" s="61"/>
      <c r="D661" s="61"/>
      <c r="E661" s="61"/>
      <c r="F661" s="61"/>
      <c r="G661" s="61"/>
      <c r="H661" s="61"/>
      <c r="I661" s="61"/>
      <c r="J661" s="61"/>
      <c r="K661" s="61"/>
      <c r="L661" s="61"/>
      <c r="M661" s="61"/>
      <c r="N661" s="61"/>
    </row>
    <row r="662" spans="1:14" ht="12.75">
      <c r="A662" s="61"/>
      <c r="B662" s="61"/>
      <c r="C662" s="61"/>
      <c r="D662" s="61"/>
      <c r="E662" s="61"/>
      <c r="F662" s="61"/>
      <c r="G662" s="61"/>
      <c r="H662" s="61"/>
      <c r="I662" s="61"/>
      <c r="J662" s="61"/>
      <c r="K662" s="61"/>
      <c r="L662" s="61"/>
      <c r="M662" s="61"/>
      <c r="N662" s="61"/>
    </row>
    <row r="663" spans="1:14" ht="12.75">
      <c r="A663" s="61"/>
      <c r="B663" s="61"/>
      <c r="C663" s="61"/>
      <c r="D663" s="61"/>
      <c r="E663" s="61"/>
      <c r="F663" s="61"/>
      <c r="G663" s="61"/>
      <c r="H663" s="61"/>
      <c r="I663" s="61"/>
      <c r="J663" s="61"/>
      <c r="K663" s="61"/>
      <c r="L663" s="61"/>
      <c r="M663" s="61"/>
      <c r="N663" s="61"/>
    </row>
    <row r="664" spans="1:14" ht="12.75">
      <c r="A664" s="61"/>
      <c r="B664" s="61"/>
      <c r="C664" s="61"/>
      <c r="D664" s="61"/>
      <c r="E664" s="61"/>
      <c r="F664" s="61"/>
      <c r="G664" s="61"/>
      <c r="H664" s="61"/>
      <c r="I664" s="61"/>
      <c r="J664" s="61"/>
      <c r="K664" s="61"/>
      <c r="L664" s="61"/>
      <c r="M664" s="61"/>
      <c r="N664" s="61"/>
    </row>
    <row r="665" spans="1:14" ht="12.75">
      <c r="A665" s="61"/>
      <c r="B665" s="61"/>
      <c r="C665" s="61"/>
      <c r="D665" s="61"/>
      <c r="E665" s="61"/>
      <c r="F665" s="61"/>
      <c r="G665" s="61"/>
      <c r="H665" s="61"/>
      <c r="I665" s="61"/>
      <c r="J665" s="61"/>
      <c r="K665" s="61"/>
      <c r="L665" s="61"/>
      <c r="M665" s="61"/>
      <c r="N665" s="61"/>
    </row>
    <row r="666" spans="1:14" ht="12.75">
      <c r="A666" s="61"/>
      <c r="B666" s="61"/>
      <c r="C666" s="61"/>
      <c r="D666" s="61"/>
      <c r="E666" s="61"/>
      <c r="F666" s="61"/>
      <c r="G666" s="61"/>
      <c r="H666" s="61"/>
      <c r="I666" s="61"/>
      <c r="J666" s="61"/>
      <c r="K666" s="61"/>
      <c r="L666" s="61"/>
      <c r="M666" s="61"/>
      <c r="N666" s="61"/>
    </row>
    <row r="667" spans="1:14" ht="12.75">
      <c r="A667" s="61"/>
      <c r="B667" s="61"/>
      <c r="C667" s="61"/>
      <c r="D667" s="61"/>
      <c r="E667" s="61"/>
      <c r="F667" s="61"/>
      <c r="G667" s="61"/>
      <c r="H667" s="61"/>
      <c r="I667" s="61"/>
      <c r="J667" s="61"/>
      <c r="K667" s="61"/>
      <c r="L667" s="61"/>
      <c r="M667" s="61"/>
      <c r="N667" s="61"/>
    </row>
    <row r="668" spans="1:14" ht="12.75">
      <c r="A668" s="61"/>
      <c r="B668" s="61"/>
      <c r="C668" s="61"/>
      <c r="D668" s="61"/>
      <c r="E668" s="61"/>
      <c r="F668" s="61"/>
      <c r="G668" s="61"/>
      <c r="H668" s="61"/>
      <c r="I668" s="61"/>
      <c r="J668" s="61"/>
      <c r="K668" s="61"/>
      <c r="L668" s="61"/>
      <c r="M668" s="61"/>
      <c r="N668" s="61"/>
    </row>
    <row r="669" spans="1:14" ht="12.75">
      <c r="A669" s="61"/>
      <c r="B669" s="61"/>
      <c r="C669" s="61"/>
      <c r="D669" s="61"/>
      <c r="E669" s="61"/>
      <c r="F669" s="61"/>
      <c r="G669" s="61"/>
      <c r="H669" s="61"/>
      <c r="I669" s="61"/>
      <c r="J669" s="61"/>
      <c r="K669" s="61"/>
      <c r="L669" s="61"/>
      <c r="M669" s="61"/>
      <c r="N669" s="61"/>
    </row>
    <row r="670" spans="1:14" ht="12.75">
      <c r="A670" s="61"/>
      <c r="B670" s="61"/>
      <c r="C670" s="61"/>
      <c r="D670" s="61"/>
      <c r="E670" s="61"/>
      <c r="F670" s="61"/>
      <c r="G670" s="61"/>
      <c r="H670" s="61"/>
      <c r="I670" s="61"/>
      <c r="J670" s="61"/>
      <c r="K670" s="61"/>
      <c r="L670" s="61"/>
      <c r="M670" s="61"/>
      <c r="N670" s="61"/>
    </row>
    <row r="671" spans="1:14" ht="12.75">
      <c r="A671" s="61"/>
      <c r="B671" s="61"/>
      <c r="C671" s="61"/>
      <c r="D671" s="61"/>
      <c r="E671" s="61"/>
      <c r="F671" s="61"/>
      <c r="G671" s="61"/>
      <c r="H671" s="61"/>
      <c r="I671" s="61"/>
      <c r="J671" s="61"/>
      <c r="K671" s="61"/>
      <c r="L671" s="61"/>
      <c r="M671" s="61"/>
      <c r="N671" s="61"/>
    </row>
    <row r="672" spans="1:14" ht="12.75">
      <c r="A672" s="61"/>
      <c r="B672" s="61"/>
      <c r="C672" s="61"/>
      <c r="D672" s="61"/>
      <c r="E672" s="61"/>
      <c r="F672" s="61"/>
      <c r="G672" s="61"/>
      <c r="H672" s="61"/>
      <c r="I672" s="61"/>
      <c r="J672" s="61"/>
      <c r="K672" s="61"/>
      <c r="L672" s="61"/>
      <c r="M672" s="61"/>
      <c r="N672" s="61"/>
    </row>
    <row r="673" spans="1:14" ht="12.75">
      <c r="A673" s="61"/>
      <c r="B673" s="61"/>
      <c r="C673" s="61"/>
      <c r="D673" s="61"/>
      <c r="E673" s="61"/>
      <c r="F673" s="61"/>
      <c r="G673" s="61"/>
      <c r="H673" s="61"/>
      <c r="I673" s="61"/>
      <c r="J673" s="61"/>
      <c r="K673" s="61"/>
      <c r="L673" s="61"/>
      <c r="M673" s="61"/>
      <c r="N673" s="61"/>
    </row>
    <row r="674" spans="1:14" ht="12.75">
      <c r="A674" s="61"/>
      <c r="B674" s="61"/>
      <c r="C674" s="61"/>
      <c r="D674" s="61"/>
      <c r="E674" s="61"/>
      <c r="F674" s="61"/>
      <c r="G674" s="61"/>
      <c r="H674" s="61"/>
      <c r="I674" s="61"/>
      <c r="J674" s="61"/>
      <c r="K674" s="61"/>
      <c r="L674" s="61"/>
      <c r="M674" s="61"/>
      <c r="N674" s="61"/>
    </row>
    <row r="675" spans="1:14" ht="12.75">
      <c r="A675" s="61"/>
      <c r="B675" s="61"/>
      <c r="C675" s="61"/>
      <c r="D675" s="61"/>
      <c r="E675" s="61"/>
      <c r="F675" s="61"/>
      <c r="G675" s="61"/>
      <c r="H675" s="61"/>
      <c r="I675" s="61"/>
      <c r="J675" s="61"/>
      <c r="K675" s="61"/>
      <c r="L675" s="61"/>
      <c r="M675" s="61"/>
      <c r="N675" s="61"/>
    </row>
    <row r="676" spans="1:14" ht="12.75">
      <c r="A676" s="61"/>
      <c r="B676" s="61"/>
      <c r="C676" s="61"/>
      <c r="D676" s="61"/>
      <c r="E676" s="61"/>
      <c r="F676" s="61"/>
      <c r="G676" s="61"/>
      <c r="H676" s="61"/>
      <c r="I676" s="61"/>
      <c r="J676" s="61"/>
      <c r="K676" s="61"/>
      <c r="L676" s="61"/>
      <c r="M676" s="61"/>
      <c r="N676" s="61"/>
    </row>
    <row r="677" spans="1:14" ht="12.75">
      <c r="A677" s="61"/>
      <c r="B677" s="61"/>
      <c r="C677" s="61"/>
      <c r="D677" s="61"/>
      <c r="E677" s="61"/>
      <c r="F677" s="61"/>
      <c r="G677" s="61"/>
      <c r="H677" s="61"/>
      <c r="I677" s="61"/>
      <c r="J677" s="61"/>
      <c r="K677" s="61"/>
      <c r="L677" s="61"/>
      <c r="M677" s="61"/>
      <c r="N677" s="61"/>
    </row>
    <row r="678" spans="1:14" ht="12.75">
      <c r="A678" s="61"/>
      <c r="B678" s="61"/>
      <c r="C678" s="61"/>
      <c r="D678" s="61"/>
      <c r="E678" s="61"/>
      <c r="F678" s="61"/>
      <c r="G678" s="61"/>
      <c r="H678" s="61"/>
      <c r="I678" s="61"/>
      <c r="J678" s="61"/>
      <c r="K678" s="61"/>
      <c r="L678" s="61"/>
      <c r="M678" s="61"/>
      <c r="N678" s="61"/>
    </row>
    <row r="679" spans="1:14" ht="12.75">
      <c r="A679" s="61"/>
      <c r="B679" s="61"/>
      <c r="C679" s="61"/>
      <c r="D679" s="61"/>
      <c r="E679" s="61"/>
      <c r="F679" s="61"/>
      <c r="G679" s="61"/>
      <c r="H679" s="61"/>
      <c r="I679" s="61"/>
      <c r="J679" s="61"/>
      <c r="K679" s="61"/>
      <c r="L679" s="61"/>
      <c r="M679" s="61"/>
      <c r="N679" s="61"/>
    </row>
    <row r="680" spans="1:14" ht="12.75">
      <c r="A680" s="61"/>
      <c r="B680" s="61"/>
      <c r="C680" s="61"/>
      <c r="D680" s="61"/>
      <c r="E680" s="61"/>
      <c r="F680" s="61"/>
      <c r="G680" s="61"/>
      <c r="H680" s="61"/>
      <c r="I680" s="61"/>
      <c r="J680" s="61"/>
      <c r="K680" s="61"/>
      <c r="L680" s="61"/>
      <c r="M680" s="61"/>
      <c r="N680" s="61"/>
    </row>
    <row r="681" spans="1:14" ht="12.75">
      <c r="A681" s="61"/>
      <c r="B681" s="61"/>
      <c r="C681" s="61"/>
      <c r="D681" s="61"/>
      <c r="E681" s="61"/>
      <c r="F681" s="61"/>
      <c r="G681" s="61"/>
      <c r="H681" s="61"/>
      <c r="I681" s="61"/>
      <c r="J681" s="61"/>
      <c r="K681" s="61"/>
      <c r="L681" s="61"/>
      <c r="M681" s="61"/>
      <c r="N681" s="61"/>
    </row>
    <row r="682" spans="1:14" ht="12.75">
      <c r="A682" s="61"/>
      <c r="B682" s="61"/>
      <c r="C682" s="61"/>
      <c r="D682" s="61"/>
      <c r="E682" s="61"/>
      <c r="F682" s="61"/>
      <c r="G682" s="61"/>
      <c r="H682" s="61"/>
      <c r="I682" s="61"/>
      <c r="J682" s="61"/>
      <c r="K682" s="61"/>
      <c r="L682" s="61"/>
      <c r="M682" s="61"/>
      <c r="N682" s="61"/>
    </row>
    <row r="683" spans="1:14" ht="12.75">
      <c r="A683" s="61"/>
      <c r="B683" s="61"/>
      <c r="C683" s="61"/>
      <c r="D683" s="61"/>
      <c r="E683" s="61"/>
      <c r="F683" s="61"/>
      <c r="G683" s="61"/>
      <c r="H683" s="61"/>
      <c r="I683" s="61"/>
      <c r="J683" s="61"/>
      <c r="K683" s="61"/>
      <c r="L683" s="61"/>
      <c r="M683" s="61"/>
      <c r="N683" s="61"/>
    </row>
    <row r="684" spans="1:14" ht="12.75">
      <c r="A684" s="61"/>
      <c r="B684" s="61"/>
      <c r="C684" s="61"/>
      <c r="D684" s="61"/>
      <c r="E684" s="61"/>
      <c r="F684" s="61"/>
      <c r="G684" s="61"/>
      <c r="H684" s="61"/>
      <c r="I684" s="61"/>
      <c r="J684" s="61"/>
      <c r="K684" s="61"/>
      <c r="L684" s="61"/>
      <c r="M684" s="61"/>
      <c r="N684" s="61"/>
    </row>
    <row r="685" spans="1:14" ht="12.75">
      <c r="A685" s="61"/>
      <c r="B685" s="61"/>
      <c r="C685" s="61"/>
      <c r="D685" s="61"/>
      <c r="E685" s="61"/>
      <c r="F685" s="61"/>
      <c r="G685" s="61"/>
      <c r="H685" s="61"/>
      <c r="I685" s="61"/>
      <c r="J685" s="61"/>
      <c r="K685" s="61"/>
      <c r="L685" s="61"/>
      <c r="M685" s="61"/>
      <c r="N685" s="61"/>
    </row>
    <row r="686" spans="1:14" ht="12.75">
      <c r="A686" s="61"/>
      <c r="B686" s="61"/>
      <c r="C686" s="61"/>
      <c r="D686" s="61"/>
      <c r="E686" s="61"/>
      <c r="F686" s="61"/>
      <c r="G686" s="61"/>
      <c r="H686" s="61"/>
      <c r="I686" s="61"/>
      <c r="J686" s="61"/>
      <c r="K686" s="61"/>
      <c r="L686" s="61"/>
      <c r="M686" s="61"/>
      <c r="N686" s="61"/>
    </row>
    <row r="687" spans="1:14" ht="12.75">
      <c r="A687" s="61"/>
      <c r="B687" s="61"/>
      <c r="C687" s="61"/>
      <c r="D687" s="61"/>
      <c r="E687" s="61"/>
      <c r="F687" s="61"/>
      <c r="G687" s="61"/>
      <c r="H687" s="61"/>
      <c r="I687" s="61"/>
      <c r="J687" s="61"/>
      <c r="K687" s="61"/>
      <c r="L687" s="61"/>
      <c r="M687" s="61"/>
      <c r="N687" s="61"/>
    </row>
    <row r="688" spans="1:14" ht="12.75">
      <c r="A688" s="61"/>
      <c r="B688" s="61"/>
      <c r="C688" s="61"/>
      <c r="D688" s="61"/>
      <c r="E688" s="61"/>
      <c r="F688" s="61"/>
      <c r="G688" s="61"/>
      <c r="H688" s="61"/>
      <c r="I688" s="61"/>
      <c r="J688" s="61"/>
      <c r="K688" s="61"/>
      <c r="L688" s="61"/>
      <c r="M688" s="61"/>
      <c r="N688" s="61"/>
    </row>
    <row r="689" spans="1:14" ht="12.75">
      <c r="A689" s="61"/>
      <c r="B689" s="61"/>
      <c r="C689" s="61"/>
      <c r="D689" s="61"/>
      <c r="E689" s="61"/>
      <c r="F689" s="61"/>
      <c r="G689" s="61"/>
      <c r="H689" s="61"/>
      <c r="I689" s="61"/>
      <c r="J689" s="61"/>
      <c r="K689" s="61"/>
      <c r="L689" s="61"/>
      <c r="M689" s="61"/>
      <c r="N689" s="61"/>
    </row>
    <row r="690" spans="1:14" ht="12.75">
      <c r="A690" s="61"/>
      <c r="B690" s="61"/>
      <c r="C690" s="61"/>
      <c r="D690" s="61"/>
      <c r="E690" s="61"/>
      <c r="F690" s="61"/>
      <c r="G690" s="61"/>
      <c r="H690" s="61"/>
      <c r="I690" s="61"/>
      <c r="J690" s="61"/>
      <c r="K690" s="61"/>
      <c r="L690" s="61"/>
      <c r="M690" s="61"/>
      <c r="N690" s="61"/>
    </row>
    <row r="691" spans="1:14" ht="12.75">
      <c r="A691" s="61"/>
      <c r="B691" s="61"/>
      <c r="C691" s="61"/>
      <c r="D691" s="61"/>
      <c r="E691" s="61"/>
      <c r="F691" s="61"/>
      <c r="G691" s="61"/>
      <c r="H691" s="61"/>
      <c r="I691" s="61"/>
      <c r="J691" s="61"/>
      <c r="K691" s="61"/>
      <c r="L691" s="61"/>
      <c r="M691" s="61"/>
      <c r="N691" s="61"/>
    </row>
    <row r="692" spans="1:14" ht="12.75">
      <c r="A692" s="61"/>
      <c r="B692" s="61"/>
      <c r="C692" s="61"/>
      <c r="D692" s="61"/>
      <c r="E692" s="61"/>
      <c r="F692" s="61"/>
      <c r="G692" s="61"/>
      <c r="H692" s="61"/>
      <c r="I692" s="61"/>
      <c r="J692" s="61"/>
      <c r="K692" s="61"/>
      <c r="L692" s="61"/>
      <c r="M692" s="61"/>
      <c r="N692" s="61"/>
    </row>
    <row r="693" spans="1:14" ht="12.75">
      <c r="A693" s="61"/>
      <c r="B693" s="61"/>
      <c r="C693" s="61"/>
      <c r="D693" s="61"/>
      <c r="E693" s="61"/>
      <c r="F693" s="61"/>
      <c r="G693" s="61"/>
      <c r="H693" s="61"/>
      <c r="I693" s="61"/>
      <c r="J693" s="61"/>
      <c r="K693" s="61"/>
      <c r="L693" s="61"/>
      <c r="M693" s="61"/>
      <c r="N693" s="61"/>
    </row>
    <row r="694" spans="1:14" ht="12.75">
      <c r="A694" s="61"/>
      <c r="B694" s="61"/>
      <c r="C694" s="61"/>
      <c r="D694" s="61"/>
      <c r="E694" s="61"/>
      <c r="F694" s="61"/>
      <c r="G694" s="61"/>
      <c r="H694" s="61"/>
      <c r="I694" s="61"/>
      <c r="J694" s="61"/>
      <c r="K694" s="61"/>
      <c r="L694" s="61"/>
      <c r="M694" s="61"/>
      <c r="N694" s="61"/>
    </row>
    <row r="695" spans="1:14" ht="12.75">
      <c r="A695" s="61"/>
      <c r="B695" s="61"/>
      <c r="C695" s="61"/>
      <c r="D695" s="61"/>
      <c r="E695" s="61"/>
      <c r="F695" s="61"/>
      <c r="G695" s="61"/>
      <c r="H695" s="61"/>
      <c r="I695" s="61"/>
      <c r="J695" s="61"/>
      <c r="K695" s="61"/>
      <c r="L695" s="61"/>
      <c r="M695" s="61"/>
      <c r="N695" s="61"/>
    </row>
    <row r="696" spans="1:14" ht="12.75">
      <c r="A696" s="61"/>
      <c r="B696" s="61"/>
      <c r="C696" s="61"/>
      <c r="D696" s="61"/>
      <c r="E696" s="61"/>
      <c r="F696" s="61"/>
      <c r="G696" s="61"/>
      <c r="H696" s="61"/>
      <c r="I696" s="61"/>
      <c r="J696" s="61"/>
      <c r="K696" s="61"/>
      <c r="L696" s="61"/>
      <c r="M696" s="61"/>
      <c r="N696" s="61"/>
    </row>
    <row r="697" spans="1:14" ht="12.75">
      <c r="A697" s="61"/>
      <c r="B697" s="61"/>
      <c r="C697" s="61"/>
      <c r="D697" s="61"/>
      <c r="E697" s="61"/>
      <c r="F697" s="61"/>
      <c r="G697" s="61"/>
      <c r="H697" s="61"/>
      <c r="I697" s="61"/>
      <c r="J697" s="61"/>
      <c r="K697" s="61"/>
      <c r="L697" s="61"/>
      <c r="M697" s="61"/>
      <c r="N697" s="61"/>
    </row>
    <row r="698" spans="1:14" ht="12.75">
      <c r="A698" s="61"/>
      <c r="B698" s="61"/>
      <c r="C698" s="61"/>
      <c r="D698" s="61"/>
      <c r="E698" s="61"/>
      <c r="F698" s="61"/>
      <c r="G698" s="61"/>
      <c r="H698" s="61"/>
      <c r="I698" s="61"/>
      <c r="J698" s="61"/>
      <c r="K698" s="61"/>
      <c r="L698" s="61"/>
      <c r="M698" s="61"/>
      <c r="N698" s="61"/>
    </row>
    <row r="699" spans="1:14" ht="12.75">
      <c r="A699" s="61"/>
      <c r="B699" s="61"/>
      <c r="C699" s="61"/>
      <c r="D699" s="61"/>
      <c r="E699" s="61"/>
      <c r="F699" s="61"/>
      <c r="G699" s="61"/>
      <c r="H699" s="61"/>
      <c r="I699" s="61"/>
      <c r="J699" s="61"/>
      <c r="K699" s="61"/>
      <c r="L699" s="61"/>
      <c r="M699" s="61"/>
      <c r="N699" s="61"/>
    </row>
    <row r="700" spans="1:14" ht="12.75">
      <c r="A700" s="61"/>
      <c r="B700" s="61"/>
      <c r="C700" s="61"/>
      <c r="D700" s="61"/>
      <c r="E700" s="61"/>
      <c r="F700" s="61"/>
      <c r="G700" s="61"/>
      <c r="H700" s="61"/>
      <c r="I700" s="61"/>
      <c r="J700" s="61"/>
      <c r="K700" s="61"/>
      <c r="L700" s="61"/>
      <c r="M700" s="61"/>
      <c r="N700" s="61"/>
    </row>
    <row r="701" spans="1:14" ht="12.75">
      <c r="A701" s="61"/>
      <c r="B701" s="61"/>
      <c r="C701" s="61"/>
      <c r="D701" s="61"/>
      <c r="E701" s="61"/>
      <c r="F701" s="61"/>
      <c r="G701" s="61"/>
      <c r="H701" s="61"/>
      <c r="I701" s="61"/>
      <c r="J701" s="61"/>
      <c r="K701" s="61"/>
      <c r="L701" s="61"/>
      <c r="M701" s="61"/>
      <c r="N701" s="61"/>
    </row>
    <row r="702" spans="1:14" ht="12.75">
      <c r="A702" s="61"/>
      <c r="B702" s="61"/>
      <c r="C702" s="61"/>
      <c r="D702" s="61"/>
      <c r="E702" s="61"/>
      <c r="F702" s="61"/>
      <c r="G702" s="61"/>
      <c r="H702" s="61"/>
      <c r="I702" s="61"/>
      <c r="J702" s="61"/>
      <c r="K702" s="61"/>
      <c r="L702" s="61"/>
      <c r="M702" s="61"/>
      <c r="N702" s="61"/>
    </row>
    <row r="703" spans="1:14" ht="12.75">
      <c r="A703" s="61"/>
      <c r="B703" s="61"/>
      <c r="C703" s="61"/>
      <c r="D703" s="61"/>
      <c r="E703" s="61"/>
      <c r="F703" s="61"/>
      <c r="G703" s="61"/>
      <c r="H703" s="61"/>
      <c r="I703" s="61"/>
      <c r="J703" s="61"/>
      <c r="K703" s="61"/>
      <c r="L703" s="61"/>
      <c r="M703" s="61"/>
      <c r="N703" s="61"/>
    </row>
    <row r="704" spans="1:14" ht="12.75">
      <c r="A704" s="61"/>
      <c r="B704" s="61"/>
      <c r="C704" s="61"/>
      <c r="D704" s="61"/>
      <c r="E704" s="61"/>
      <c r="F704" s="61"/>
      <c r="G704" s="61"/>
      <c r="H704" s="61"/>
      <c r="I704" s="61"/>
      <c r="J704" s="61"/>
      <c r="K704" s="61"/>
      <c r="L704" s="61"/>
      <c r="M704" s="61"/>
      <c r="N704" s="61"/>
    </row>
    <row r="705" spans="1:14" ht="12.75">
      <c r="A705" s="61"/>
      <c r="B705" s="61"/>
      <c r="C705" s="61"/>
      <c r="D705" s="61"/>
      <c r="E705" s="61"/>
      <c r="F705" s="61"/>
      <c r="G705" s="61"/>
      <c r="H705" s="61"/>
      <c r="I705" s="61"/>
      <c r="J705" s="61"/>
      <c r="K705" s="61"/>
      <c r="L705" s="61"/>
      <c r="M705" s="61"/>
      <c r="N705" s="61"/>
    </row>
    <row r="706" spans="1:14" ht="12.75">
      <c r="A706" s="61"/>
      <c r="B706" s="61"/>
      <c r="C706" s="61"/>
      <c r="D706" s="61"/>
      <c r="E706" s="61"/>
      <c r="F706" s="61"/>
      <c r="G706" s="61"/>
      <c r="H706" s="61"/>
      <c r="I706" s="61"/>
      <c r="J706" s="61"/>
      <c r="K706" s="61"/>
      <c r="L706" s="61"/>
      <c r="M706" s="61"/>
      <c r="N706" s="61"/>
    </row>
    <row r="707" spans="1:14" ht="12.75">
      <c r="A707" s="61"/>
      <c r="B707" s="61"/>
      <c r="C707" s="61"/>
      <c r="D707" s="61"/>
      <c r="E707" s="61"/>
      <c r="F707" s="61"/>
      <c r="G707" s="61"/>
      <c r="H707" s="61"/>
      <c r="I707" s="61"/>
      <c r="J707" s="61"/>
      <c r="K707" s="61"/>
      <c r="L707" s="61"/>
      <c r="M707" s="61"/>
      <c r="N707" s="61"/>
    </row>
    <row r="708" spans="1:14" ht="12.75">
      <c r="A708" s="61"/>
      <c r="B708" s="61"/>
      <c r="C708" s="61"/>
      <c r="D708" s="61"/>
      <c r="E708" s="61"/>
      <c r="F708" s="61"/>
      <c r="G708" s="61"/>
      <c r="H708" s="61"/>
      <c r="I708" s="61"/>
      <c r="J708" s="61"/>
      <c r="K708" s="61"/>
      <c r="L708" s="61"/>
      <c r="M708" s="61"/>
      <c r="N708" s="61"/>
    </row>
    <row r="709" spans="1:14" ht="12.75">
      <c r="A709" s="61"/>
      <c r="B709" s="61"/>
      <c r="C709" s="61"/>
      <c r="D709" s="61"/>
      <c r="E709" s="61"/>
      <c r="F709" s="61"/>
      <c r="G709" s="61"/>
      <c r="H709" s="61"/>
      <c r="I709" s="61"/>
      <c r="J709" s="61"/>
      <c r="K709" s="61"/>
      <c r="L709" s="61"/>
      <c r="M709" s="61"/>
      <c r="N709" s="61"/>
    </row>
    <row r="710" spans="1:14" ht="12.75">
      <c r="A710" s="61"/>
      <c r="B710" s="61"/>
      <c r="C710" s="61"/>
      <c r="D710" s="61"/>
      <c r="E710" s="61"/>
      <c r="F710" s="61"/>
      <c r="G710" s="61"/>
      <c r="H710" s="61"/>
      <c r="I710" s="61"/>
      <c r="J710" s="61"/>
      <c r="K710" s="61"/>
      <c r="L710" s="61"/>
      <c r="M710" s="61"/>
      <c r="N710" s="61"/>
    </row>
    <row r="711" spans="1:14" ht="12.75">
      <c r="A711" s="61"/>
      <c r="B711" s="61"/>
      <c r="C711" s="61"/>
      <c r="D711" s="61"/>
      <c r="E711" s="61"/>
      <c r="F711" s="61"/>
      <c r="G711" s="61"/>
      <c r="H711" s="61"/>
      <c r="I711" s="61"/>
      <c r="J711" s="61"/>
      <c r="K711" s="61"/>
      <c r="L711" s="61"/>
      <c r="M711" s="61"/>
      <c r="N711" s="61"/>
    </row>
    <row r="712" spans="1:14" ht="12.75">
      <c r="A712" s="61"/>
      <c r="B712" s="61"/>
      <c r="C712" s="61"/>
      <c r="D712" s="61"/>
      <c r="E712" s="61"/>
      <c r="F712" s="61"/>
      <c r="G712" s="61"/>
      <c r="H712" s="61"/>
      <c r="I712" s="61"/>
      <c r="J712" s="61"/>
      <c r="K712" s="61"/>
      <c r="L712" s="61"/>
      <c r="M712" s="61"/>
      <c r="N712" s="61"/>
    </row>
    <row r="713" spans="1:14" ht="12.75">
      <c r="A713" s="61"/>
      <c r="B713" s="61"/>
      <c r="C713" s="61"/>
      <c r="D713" s="61"/>
      <c r="E713" s="61"/>
      <c r="F713" s="61"/>
      <c r="G713" s="61"/>
      <c r="H713" s="61"/>
      <c r="I713" s="61"/>
      <c r="J713" s="61"/>
      <c r="K713" s="61"/>
      <c r="L713" s="61"/>
      <c r="M713" s="61"/>
      <c r="N713" s="61"/>
    </row>
    <row r="714" spans="1:14" ht="12.75">
      <c r="A714" s="61"/>
      <c r="B714" s="61"/>
      <c r="C714" s="61"/>
      <c r="D714" s="61"/>
      <c r="E714" s="61"/>
      <c r="F714" s="61"/>
      <c r="G714" s="61"/>
      <c r="H714" s="61"/>
      <c r="I714" s="61"/>
      <c r="J714" s="61"/>
      <c r="K714" s="61"/>
      <c r="L714" s="61"/>
      <c r="M714" s="61"/>
      <c r="N714" s="61"/>
    </row>
    <row r="715" spans="1:14" ht="12.75">
      <c r="A715" s="61"/>
      <c r="B715" s="61"/>
      <c r="C715" s="61"/>
      <c r="D715" s="61"/>
      <c r="E715" s="61"/>
      <c r="F715" s="61"/>
      <c r="G715" s="61"/>
      <c r="H715" s="61"/>
      <c r="I715" s="61"/>
      <c r="J715" s="61"/>
      <c r="K715" s="61"/>
      <c r="L715" s="61"/>
      <c r="M715" s="61"/>
      <c r="N715" s="61"/>
    </row>
    <row r="716" spans="1:14" ht="12.75">
      <c r="A716" s="61"/>
      <c r="B716" s="61"/>
      <c r="C716" s="61"/>
      <c r="D716" s="61"/>
      <c r="E716" s="61"/>
      <c r="F716" s="61"/>
      <c r="G716" s="61"/>
      <c r="H716" s="61"/>
      <c r="I716" s="61"/>
      <c r="J716" s="61"/>
      <c r="K716" s="61"/>
      <c r="L716" s="61"/>
      <c r="M716" s="61"/>
      <c r="N716" s="61"/>
    </row>
    <row r="717" spans="1:14" ht="12.75">
      <c r="A717" s="61"/>
      <c r="B717" s="61"/>
      <c r="C717" s="61"/>
      <c r="D717" s="61"/>
      <c r="E717" s="61"/>
      <c r="F717" s="61"/>
      <c r="G717" s="61"/>
      <c r="H717" s="61"/>
      <c r="I717" s="61"/>
      <c r="J717" s="61"/>
      <c r="K717" s="61"/>
      <c r="L717" s="61"/>
      <c r="M717" s="61"/>
      <c r="N717" s="61"/>
    </row>
    <row r="718" spans="1:14" ht="12.75">
      <c r="A718" s="61"/>
      <c r="B718" s="61"/>
      <c r="C718" s="61"/>
      <c r="D718" s="61"/>
      <c r="E718" s="61"/>
      <c r="F718" s="61"/>
      <c r="G718" s="61"/>
      <c r="H718" s="61"/>
      <c r="I718" s="61"/>
      <c r="J718" s="61"/>
      <c r="K718" s="61"/>
      <c r="L718" s="61"/>
      <c r="M718" s="61"/>
      <c r="N718" s="61"/>
    </row>
    <row r="719" spans="1:14" ht="12.75">
      <c r="A719" s="61"/>
      <c r="B719" s="61"/>
      <c r="C719" s="61"/>
      <c r="D719" s="61"/>
      <c r="E719" s="61"/>
      <c r="F719" s="61"/>
      <c r="G719" s="61"/>
      <c r="H719" s="61"/>
      <c r="I719" s="61"/>
      <c r="J719" s="61"/>
      <c r="K719" s="61"/>
      <c r="L719" s="61"/>
      <c r="M719" s="61"/>
      <c r="N719" s="61"/>
    </row>
    <row r="720" spans="1:14" ht="12.75">
      <c r="A720" s="61"/>
      <c r="B720" s="61"/>
      <c r="C720" s="61"/>
      <c r="D720" s="61"/>
      <c r="E720" s="61"/>
      <c r="F720" s="61"/>
      <c r="G720" s="61"/>
      <c r="H720" s="61"/>
      <c r="I720" s="61"/>
      <c r="J720" s="61"/>
      <c r="K720" s="61"/>
      <c r="L720" s="61"/>
      <c r="M720" s="61"/>
      <c r="N720" s="61"/>
    </row>
    <row r="721" spans="1:14" ht="12.75">
      <c r="A721" s="61"/>
      <c r="B721" s="61"/>
      <c r="C721" s="61"/>
      <c r="D721" s="61"/>
      <c r="E721" s="61"/>
      <c r="F721" s="61"/>
      <c r="G721" s="61"/>
      <c r="H721" s="61"/>
      <c r="I721" s="61"/>
      <c r="J721" s="61"/>
      <c r="K721" s="61"/>
      <c r="L721" s="61"/>
      <c r="M721" s="61"/>
      <c r="N721" s="61"/>
    </row>
    <row r="722" spans="1:14" ht="12.75">
      <c r="A722" s="61"/>
      <c r="B722" s="61"/>
      <c r="C722" s="61"/>
      <c r="D722" s="61"/>
      <c r="E722" s="61"/>
      <c r="F722" s="61"/>
      <c r="G722" s="61"/>
      <c r="H722" s="61"/>
      <c r="I722" s="61"/>
      <c r="J722" s="61"/>
      <c r="K722" s="61"/>
      <c r="L722" s="61"/>
      <c r="M722" s="61"/>
      <c r="N722" s="61"/>
    </row>
    <row r="723" spans="1:14" ht="12.75">
      <c r="A723" s="61"/>
      <c r="B723" s="61"/>
      <c r="C723" s="61"/>
      <c r="D723" s="61"/>
      <c r="E723" s="61"/>
      <c r="F723" s="61"/>
      <c r="G723" s="61"/>
      <c r="H723" s="61"/>
      <c r="I723" s="61"/>
      <c r="J723" s="61"/>
      <c r="K723" s="61"/>
      <c r="L723" s="61"/>
      <c r="M723" s="61"/>
      <c r="N723" s="61"/>
    </row>
    <row r="724" spans="1:14" ht="12.75">
      <c r="A724" s="61"/>
      <c r="B724" s="61"/>
      <c r="C724" s="61"/>
      <c r="D724" s="61"/>
      <c r="E724" s="61"/>
      <c r="F724" s="61"/>
      <c r="G724" s="61"/>
      <c r="H724" s="61"/>
      <c r="I724" s="61"/>
      <c r="J724" s="61"/>
      <c r="K724" s="61"/>
      <c r="L724" s="61"/>
      <c r="M724" s="61"/>
      <c r="N724" s="61"/>
    </row>
    <row r="725" spans="1:14" ht="12.75">
      <c r="A725" s="61"/>
      <c r="B725" s="61"/>
      <c r="C725" s="61"/>
      <c r="D725" s="61"/>
      <c r="E725" s="61"/>
      <c r="F725" s="61"/>
      <c r="G725" s="61"/>
      <c r="H725" s="61"/>
      <c r="I725" s="61"/>
      <c r="J725" s="61"/>
      <c r="K725" s="61"/>
      <c r="L725" s="61"/>
      <c r="M725" s="61"/>
      <c r="N725" s="61"/>
    </row>
    <row r="726" spans="1:14" ht="12.75">
      <c r="A726" s="61"/>
      <c r="B726" s="61"/>
      <c r="C726" s="61"/>
      <c r="D726" s="61"/>
      <c r="E726" s="61"/>
      <c r="F726" s="61"/>
      <c r="G726" s="61"/>
      <c r="H726" s="61"/>
      <c r="I726" s="61"/>
      <c r="J726" s="61"/>
      <c r="K726" s="61"/>
      <c r="L726" s="61"/>
      <c r="M726" s="61"/>
      <c r="N726" s="61"/>
    </row>
    <row r="727" spans="1:14" ht="12.75">
      <c r="A727" s="61"/>
      <c r="B727" s="61"/>
      <c r="C727" s="61"/>
      <c r="D727" s="61"/>
      <c r="E727" s="61"/>
      <c r="F727" s="61"/>
      <c r="G727" s="61"/>
      <c r="H727" s="61"/>
      <c r="I727" s="61"/>
      <c r="J727" s="61"/>
      <c r="K727" s="61"/>
      <c r="L727" s="61"/>
      <c r="M727" s="61"/>
      <c r="N727" s="61"/>
    </row>
    <row r="728" spans="1:14" ht="12.75">
      <c r="A728" s="61"/>
      <c r="B728" s="61"/>
      <c r="C728" s="61"/>
      <c r="D728" s="61"/>
      <c r="E728" s="61"/>
      <c r="F728" s="61"/>
      <c r="G728" s="61"/>
      <c r="H728" s="61"/>
      <c r="I728" s="61"/>
      <c r="J728" s="61"/>
      <c r="K728" s="61"/>
      <c r="L728" s="61"/>
      <c r="M728" s="61"/>
      <c r="N728" s="61"/>
    </row>
    <row r="729" spans="1:14" ht="12.75">
      <c r="A729" s="61"/>
      <c r="B729" s="61"/>
      <c r="C729" s="61"/>
      <c r="D729" s="61"/>
      <c r="E729" s="61"/>
      <c r="F729" s="61"/>
      <c r="G729" s="61"/>
      <c r="H729" s="61"/>
      <c r="I729" s="61"/>
      <c r="J729" s="61"/>
      <c r="K729" s="61"/>
      <c r="L729" s="61"/>
      <c r="M729" s="61"/>
      <c r="N729" s="61"/>
    </row>
    <row r="730" spans="1:14" ht="12.75">
      <c r="A730" s="61"/>
      <c r="B730" s="61"/>
      <c r="C730" s="61"/>
      <c r="D730" s="61"/>
      <c r="E730" s="61"/>
      <c r="F730" s="61"/>
      <c r="G730" s="61"/>
      <c r="H730" s="61"/>
      <c r="I730" s="61"/>
      <c r="J730" s="61"/>
      <c r="K730" s="61"/>
      <c r="L730" s="61"/>
      <c r="M730" s="61"/>
      <c r="N730" s="61"/>
    </row>
    <row r="731" spans="1:14" ht="12.75">
      <c r="A731" s="61"/>
      <c r="B731" s="61"/>
      <c r="C731" s="61"/>
      <c r="D731" s="61"/>
      <c r="E731" s="61"/>
      <c r="F731" s="61"/>
      <c r="G731" s="61"/>
      <c r="H731" s="61"/>
      <c r="I731" s="61"/>
      <c r="J731" s="61"/>
      <c r="K731" s="61"/>
      <c r="L731" s="61"/>
      <c r="M731" s="61"/>
      <c r="N731" s="61"/>
    </row>
    <row r="732" spans="1:14" ht="12.75">
      <c r="A732" s="61"/>
      <c r="B732" s="61"/>
      <c r="C732" s="61"/>
      <c r="D732" s="61"/>
      <c r="E732" s="61"/>
      <c r="F732" s="61"/>
      <c r="G732" s="61"/>
      <c r="H732" s="61"/>
      <c r="I732" s="61"/>
      <c r="J732" s="61"/>
      <c r="K732" s="61"/>
      <c r="L732" s="61"/>
      <c r="M732" s="61"/>
      <c r="N732" s="61"/>
    </row>
    <row r="733" spans="1:14" ht="12.75">
      <c r="A733" s="61"/>
      <c r="B733" s="61"/>
      <c r="C733" s="61"/>
      <c r="D733" s="61"/>
      <c r="E733" s="61"/>
      <c r="F733" s="61"/>
      <c r="G733" s="61"/>
      <c r="H733" s="61"/>
      <c r="I733" s="61"/>
      <c r="J733" s="61"/>
      <c r="K733" s="61"/>
      <c r="L733" s="61"/>
      <c r="M733" s="61"/>
      <c r="N733" s="61"/>
    </row>
    <row r="734" spans="1:14" ht="12.75">
      <c r="A734" s="61"/>
      <c r="B734" s="61"/>
      <c r="C734" s="61"/>
      <c r="D734" s="61"/>
      <c r="E734" s="61"/>
      <c r="F734" s="61"/>
      <c r="G734" s="61"/>
      <c r="H734" s="61"/>
      <c r="I734" s="61"/>
      <c r="J734" s="61"/>
      <c r="K734" s="61"/>
      <c r="L734" s="61"/>
      <c r="M734" s="61"/>
      <c r="N734" s="61"/>
    </row>
    <row r="735" spans="1:14" ht="12.75">
      <c r="A735" s="61"/>
      <c r="B735" s="61"/>
      <c r="C735" s="61"/>
      <c r="D735" s="61"/>
      <c r="E735" s="61"/>
      <c r="F735" s="61"/>
      <c r="G735" s="61"/>
      <c r="H735" s="61"/>
      <c r="I735" s="61"/>
      <c r="J735" s="61"/>
      <c r="K735" s="61"/>
      <c r="L735" s="61"/>
      <c r="M735" s="61"/>
      <c r="N735" s="61"/>
    </row>
    <row r="736" spans="1:14" ht="12.75">
      <c r="A736" s="61"/>
      <c r="B736" s="61"/>
      <c r="C736" s="61"/>
      <c r="D736" s="61"/>
      <c r="E736" s="61"/>
      <c r="F736" s="61"/>
      <c r="G736" s="61"/>
      <c r="H736" s="61"/>
      <c r="I736" s="61"/>
      <c r="J736" s="61"/>
      <c r="K736" s="61"/>
      <c r="L736" s="61"/>
      <c r="M736" s="61"/>
      <c r="N736" s="61"/>
    </row>
    <row r="737" spans="1:14" ht="12.75">
      <c r="A737" s="61"/>
      <c r="B737" s="61"/>
      <c r="C737" s="61"/>
      <c r="D737" s="61"/>
      <c r="E737" s="61"/>
      <c r="F737" s="61"/>
      <c r="G737" s="61"/>
      <c r="H737" s="61"/>
      <c r="I737" s="61"/>
      <c r="J737" s="61"/>
      <c r="K737" s="61"/>
      <c r="L737" s="61"/>
      <c r="M737" s="61"/>
      <c r="N737" s="61"/>
    </row>
    <row r="738" spans="1:14" ht="12.75">
      <c r="A738" s="61"/>
      <c r="B738" s="61"/>
      <c r="C738" s="61"/>
      <c r="D738" s="61"/>
      <c r="E738" s="61"/>
      <c r="F738" s="61"/>
      <c r="G738" s="61"/>
      <c r="H738" s="61"/>
      <c r="I738" s="61"/>
      <c r="J738" s="61"/>
      <c r="K738" s="61"/>
      <c r="L738" s="61"/>
      <c r="M738" s="61"/>
      <c r="N738" s="61"/>
    </row>
    <row r="739" spans="1:14" ht="12.75">
      <c r="A739" s="61"/>
      <c r="B739" s="61"/>
      <c r="C739" s="61"/>
      <c r="D739" s="61"/>
      <c r="E739" s="61"/>
      <c r="F739" s="61"/>
      <c r="G739" s="61"/>
      <c r="H739" s="61"/>
      <c r="I739" s="61"/>
      <c r="J739" s="61"/>
      <c r="K739" s="61"/>
      <c r="L739" s="61"/>
      <c r="M739" s="61"/>
      <c r="N739" s="61"/>
    </row>
    <row r="740" spans="1:14" ht="12.75">
      <c r="A740" s="61"/>
      <c r="B740" s="61"/>
      <c r="C740" s="61"/>
      <c r="D740" s="61"/>
      <c r="E740" s="61"/>
      <c r="F740" s="61"/>
      <c r="G740" s="61"/>
      <c r="H740" s="61"/>
      <c r="I740" s="61"/>
      <c r="J740" s="61"/>
      <c r="K740" s="61"/>
      <c r="L740" s="61"/>
      <c r="M740" s="61"/>
      <c r="N740" s="61"/>
    </row>
    <row r="741" spans="1:14" ht="12.75">
      <c r="A741" s="61"/>
      <c r="B741" s="61"/>
      <c r="C741" s="61"/>
      <c r="D741" s="61"/>
      <c r="E741" s="61"/>
      <c r="F741" s="61"/>
      <c r="G741" s="61"/>
      <c r="H741" s="61"/>
      <c r="I741" s="61"/>
      <c r="J741" s="61"/>
      <c r="K741" s="61"/>
      <c r="L741" s="61"/>
      <c r="M741" s="61"/>
      <c r="N741" s="61"/>
    </row>
    <row r="742" spans="1:14" ht="12.75">
      <c r="A742" s="61"/>
      <c r="B742" s="61"/>
      <c r="C742" s="61"/>
      <c r="D742" s="61"/>
      <c r="E742" s="61"/>
      <c r="F742" s="61"/>
      <c r="G742" s="61"/>
      <c r="H742" s="61"/>
      <c r="I742" s="61"/>
      <c r="J742" s="61"/>
      <c r="K742" s="61"/>
      <c r="L742" s="61"/>
      <c r="M742" s="61"/>
      <c r="N742" s="61"/>
    </row>
    <row r="743" spans="1:14" ht="12.75">
      <c r="A743" s="61"/>
      <c r="B743" s="61"/>
      <c r="C743" s="61"/>
      <c r="D743" s="61"/>
      <c r="E743" s="61"/>
      <c r="F743" s="61"/>
      <c r="G743" s="61"/>
      <c r="H743" s="61"/>
      <c r="I743" s="61"/>
      <c r="J743" s="61"/>
      <c r="K743" s="61"/>
      <c r="L743" s="61"/>
      <c r="M743" s="61"/>
      <c r="N743" s="61"/>
    </row>
    <row r="744" spans="1:14" ht="12.75">
      <c r="A744" s="61"/>
      <c r="B744" s="61"/>
      <c r="C744" s="61"/>
      <c r="D744" s="61"/>
      <c r="E744" s="61"/>
      <c r="F744" s="61"/>
      <c r="G744" s="61"/>
      <c r="H744" s="61"/>
      <c r="I744" s="61"/>
      <c r="J744" s="61"/>
      <c r="K744" s="61"/>
      <c r="L744" s="61"/>
      <c r="M744" s="61"/>
      <c r="N744" s="61"/>
    </row>
    <row r="745" spans="1:14" ht="12.75">
      <c r="A745" s="61"/>
      <c r="B745" s="61"/>
      <c r="C745" s="61"/>
      <c r="D745" s="61"/>
      <c r="E745" s="61"/>
      <c r="F745" s="61"/>
      <c r="G745" s="61"/>
      <c r="H745" s="61"/>
      <c r="I745" s="61"/>
      <c r="J745" s="61"/>
      <c r="K745" s="61"/>
      <c r="L745" s="61"/>
      <c r="M745" s="61"/>
      <c r="N745" s="61"/>
    </row>
    <row r="746" spans="1:14" ht="12.75">
      <c r="A746" s="61"/>
      <c r="B746" s="61"/>
      <c r="C746" s="61"/>
      <c r="D746" s="61"/>
      <c r="E746" s="61"/>
      <c r="F746" s="61"/>
      <c r="G746" s="61"/>
      <c r="H746" s="61"/>
      <c r="I746" s="61"/>
      <c r="J746" s="61"/>
      <c r="K746" s="61"/>
      <c r="L746" s="61"/>
      <c r="M746" s="61"/>
      <c r="N746" s="61"/>
    </row>
    <row r="747" spans="1:14" ht="12.75">
      <c r="A747" s="61"/>
      <c r="B747" s="61"/>
      <c r="C747" s="61"/>
      <c r="D747" s="61"/>
      <c r="E747" s="61"/>
      <c r="F747" s="61"/>
      <c r="G747" s="61"/>
      <c r="H747" s="61"/>
      <c r="I747" s="61"/>
      <c r="J747" s="61"/>
      <c r="K747" s="61"/>
      <c r="L747" s="61"/>
      <c r="M747" s="61"/>
      <c r="N747" s="61"/>
    </row>
    <row r="748" spans="1:14" ht="12.75">
      <c r="A748" s="61"/>
      <c r="B748" s="61"/>
      <c r="C748" s="61"/>
      <c r="D748" s="61"/>
      <c r="E748" s="61"/>
      <c r="F748" s="61"/>
      <c r="G748" s="61"/>
      <c r="H748" s="61"/>
      <c r="I748" s="61"/>
      <c r="J748" s="61"/>
      <c r="K748" s="61"/>
      <c r="L748" s="61"/>
      <c r="M748" s="61"/>
      <c r="N748" s="61"/>
    </row>
    <row r="749" spans="1:14" ht="12.75">
      <c r="A749" s="61"/>
      <c r="B749" s="61"/>
      <c r="C749" s="61"/>
      <c r="D749" s="61"/>
      <c r="E749" s="61"/>
      <c r="F749" s="61"/>
      <c r="G749" s="61"/>
      <c r="H749" s="61"/>
      <c r="I749" s="61"/>
      <c r="J749" s="61"/>
      <c r="K749" s="61"/>
      <c r="L749" s="61"/>
      <c r="M749" s="61"/>
      <c r="N749" s="61"/>
    </row>
    <row r="750" spans="1:14" ht="12.75">
      <c r="A750" s="61"/>
      <c r="B750" s="61"/>
      <c r="C750" s="61"/>
      <c r="D750" s="61"/>
      <c r="E750" s="61"/>
      <c r="F750" s="61"/>
      <c r="G750" s="61"/>
      <c r="H750" s="61"/>
      <c r="I750" s="61"/>
      <c r="J750" s="61"/>
      <c r="K750" s="61"/>
      <c r="L750" s="61"/>
      <c r="M750" s="61"/>
      <c r="N750" s="61"/>
    </row>
    <row r="751" spans="1:14" ht="12.75">
      <c r="A751" s="61"/>
      <c r="B751" s="61"/>
      <c r="C751" s="61"/>
      <c r="D751" s="61"/>
      <c r="E751" s="61"/>
      <c r="F751" s="61"/>
      <c r="G751" s="61"/>
      <c r="H751" s="61"/>
      <c r="I751" s="61"/>
      <c r="J751" s="61"/>
      <c r="K751" s="61"/>
      <c r="L751" s="61"/>
      <c r="M751" s="61"/>
      <c r="N751" s="61"/>
    </row>
    <row r="752" spans="1:14" ht="12.75">
      <c r="A752" s="61"/>
      <c r="B752" s="61"/>
      <c r="C752" s="61"/>
      <c r="D752" s="61"/>
      <c r="E752" s="61"/>
      <c r="F752" s="61"/>
      <c r="G752" s="61"/>
      <c r="H752" s="61"/>
      <c r="I752" s="61"/>
      <c r="J752" s="61"/>
      <c r="K752" s="61"/>
      <c r="L752" s="61"/>
      <c r="M752" s="61"/>
      <c r="N752" s="61"/>
    </row>
    <row r="753" spans="1:14" ht="12.75">
      <c r="A753" s="61"/>
      <c r="B753" s="61"/>
      <c r="C753" s="61"/>
      <c r="D753" s="61"/>
      <c r="E753" s="61"/>
      <c r="F753" s="61"/>
      <c r="G753" s="61"/>
      <c r="H753" s="61"/>
      <c r="I753" s="61"/>
      <c r="J753" s="61"/>
      <c r="K753" s="61"/>
      <c r="L753" s="61"/>
      <c r="M753" s="61"/>
      <c r="N753" s="61"/>
    </row>
    <row r="754" spans="1:14" ht="12.75">
      <c r="A754" s="61"/>
      <c r="B754" s="61"/>
      <c r="C754" s="61"/>
      <c r="D754" s="61"/>
      <c r="E754" s="61"/>
      <c r="F754" s="61"/>
      <c r="G754" s="61"/>
      <c r="H754" s="61"/>
      <c r="I754" s="61"/>
      <c r="J754" s="61"/>
      <c r="K754" s="61"/>
      <c r="L754" s="61"/>
      <c r="M754" s="61"/>
      <c r="N754" s="61"/>
    </row>
    <row r="755" spans="1:14" ht="12.75">
      <c r="A755" s="61"/>
      <c r="B755" s="61"/>
      <c r="C755" s="61"/>
      <c r="D755" s="61"/>
      <c r="E755" s="61"/>
      <c r="F755" s="61"/>
      <c r="G755" s="61"/>
      <c r="H755" s="61"/>
      <c r="I755" s="61"/>
      <c r="J755" s="61"/>
      <c r="K755" s="61"/>
      <c r="L755" s="61"/>
      <c r="M755" s="61"/>
      <c r="N755" s="61"/>
    </row>
    <row r="756" spans="1:14" ht="12.75">
      <c r="A756" s="61"/>
      <c r="B756" s="61"/>
      <c r="C756" s="61"/>
      <c r="D756" s="61"/>
      <c r="E756" s="61"/>
      <c r="F756" s="61"/>
      <c r="G756" s="61"/>
      <c r="H756" s="61"/>
      <c r="I756" s="61"/>
      <c r="J756" s="61"/>
      <c r="K756" s="61"/>
      <c r="L756" s="61"/>
      <c r="M756" s="61"/>
      <c r="N756" s="61"/>
    </row>
    <row r="757" spans="1:14" ht="12.75">
      <c r="A757" s="61"/>
      <c r="B757" s="61"/>
      <c r="C757" s="61"/>
      <c r="D757" s="61"/>
      <c r="E757" s="61"/>
      <c r="F757" s="61"/>
      <c r="G757" s="61"/>
      <c r="H757" s="61"/>
      <c r="I757" s="61"/>
      <c r="J757" s="61"/>
      <c r="K757" s="61"/>
      <c r="L757" s="61"/>
      <c r="M757" s="61"/>
      <c r="N757" s="61"/>
    </row>
    <row r="758" spans="1:14" ht="12.75">
      <c r="A758" s="61"/>
      <c r="B758" s="61"/>
      <c r="C758" s="61"/>
      <c r="D758" s="61"/>
      <c r="E758" s="61"/>
      <c r="F758" s="61"/>
      <c r="G758" s="61"/>
      <c r="H758" s="61"/>
      <c r="I758" s="61"/>
      <c r="J758" s="61"/>
      <c r="K758" s="61"/>
      <c r="L758" s="61"/>
      <c r="M758" s="61"/>
      <c r="N758" s="61"/>
    </row>
    <row r="759" spans="1:14" ht="12.75">
      <c r="A759" s="61"/>
      <c r="B759" s="61"/>
      <c r="C759" s="61"/>
      <c r="D759" s="61"/>
      <c r="E759" s="61"/>
      <c r="F759" s="61"/>
      <c r="G759" s="61"/>
      <c r="H759" s="61"/>
      <c r="I759" s="61"/>
      <c r="J759" s="61"/>
      <c r="K759" s="61"/>
      <c r="L759" s="61"/>
      <c r="M759" s="61"/>
      <c r="N759" s="61"/>
    </row>
    <row r="760" spans="1:14" ht="12.75">
      <c r="A760" s="61"/>
      <c r="B760" s="61"/>
      <c r="C760" s="61"/>
      <c r="D760" s="61"/>
      <c r="E760" s="61"/>
      <c r="F760" s="61"/>
      <c r="G760" s="61"/>
      <c r="H760" s="61"/>
      <c r="I760" s="61"/>
      <c r="J760" s="61"/>
      <c r="K760" s="61"/>
      <c r="L760" s="61"/>
      <c r="M760" s="61"/>
      <c r="N760" s="61"/>
    </row>
    <row r="761" spans="1:14" ht="12.75">
      <c r="A761" s="61"/>
      <c r="B761" s="61"/>
      <c r="C761" s="61"/>
      <c r="D761" s="61"/>
      <c r="E761" s="61"/>
      <c r="F761" s="61"/>
      <c r="G761" s="61"/>
      <c r="H761" s="61"/>
      <c r="I761" s="61"/>
      <c r="J761" s="61"/>
      <c r="K761" s="61"/>
      <c r="L761" s="61"/>
      <c r="M761" s="61"/>
      <c r="N761" s="61"/>
    </row>
    <row r="762" spans="1:14" ht="12.75">
      <c r="A762" s="61"/>
      <c r="B762" s="61"/>
      <c r="C762" s="61"/>
      <c r="D762" s="61"/>
      <c r="E762" s="61"/>
      <c r="F762" s="61"/>
      <c r="G762" s="61"/>
      <c r="H762" s="61"/>
      <c r="I762" s="61"/>
      <c r="J762" s="61"/>
      <c r="K762" s="61"/>
      <c r="L762" s="61"/>
      <c r="M762" s="61"/>
      <c r="N762" s="61"/>
    </row>
    <row r="763" spans="1:14" ht="12.75">
      <c r="A763" s="61"/>
      <c r="B763" s="61"/>
      <c r="C763" s="61"/>
      <c r="D763" s="61"/>
      <c r="E763" s="61"/>
      <c r="F763" s="61"/>
      <c r="G763" s="61"/>
      <c r="H763" s="61"/>
      <c r="I763" s="61"/>
      <c r="J763" s="61"/>
      <c r="K763" s="61"/>
      <c r="L763" s="61"/>
      <c r="M763" s="61"/>
      <c r="N763" s="61"/>
    </row>
    <row r="764" spans="1:14" ht="12.75">
      <c r="A764" s="61"/>
      <c r="B764" s="61"/>
      <c r="C764" s="61"/>
      <c r="D764" s="61"/>
      <c r="E764" s="61"/>
      <c r="F764" s="61"/>
      <c r="G764" s="61"/>
      <c r="H764" s="61"/>
      <c r="I764" s="61"/>
      <c r="J764" s="61"/>
      <c r="K764" s="61"/>
      <c r="L764" s="61"/>
      <c r="M764" s="61"/>
      <c r="N764" s="61"/>
    </row>
    <row r="765" spans="1:14" ht="12.75">
      <c r="A765" s="61"/>
      <c r="B765" s="61"/>
      <c r="C765" s="61"/>
      <c r="D765" s="61"/>
      <c r="E765" s="61"/>
      <c r="F765" s="61"/>
      <c r="G765" s="61"/>
      <c r="H765" s="61"/>
      <c r="I765" s="61"/>
      <c r="J765" s="61"/>
      <c r="K765" s="61"/>
      <c r="L765" s="61"/>
      <c r="M765" s="61"/>
      <c r="N765" s="61"/>
    </row>
    <row r="766" spans="1:14" ht="12.75">
      <c r="A766" s="61"/>
      <c r="B766" s="61"/>
      <c r="C766" s="61"/>
      <c r="D766" s="61"/>
      <c r="E766" s="61"/>
      <c r="F766" s="61"/>
      <c r="G766" s="61"/>
      <c r="H766" s="61"/>
      <c r="I766" s="61"/>
      <c r="J766" s="61"/>
      <c r="K766" s="61"/>
      <c r="L766" s="61"/>
      <c r="M766" s="61"/>
      <c r="N766" s="61"/>
    </row>
    <row r="767" spans="1:14" ht="12.75">
      <c r="A767" s="61"/>
      <c r="B767" s="61"/>
      <c r="C767" s="61"/>
      <c r="D767" s="61"/>
      <c r="E767" s="61"/>
      <c r="F767" s="61"/>
      <c r="G767" s="61"/>
      <c r="H767" s="61"/>
      <c r="I767" s="61"/>
      <c r="J767" s="61"/>
      <c r="K767" s="61"/>
      <c r="L767" s="61"/>
      <c r="M767" s="61"/>
      <c r="N767" s="61"/>
    </row>
    <row r="768" spans="1:14" ht="12.75">
      <c r="A768" s="61"/>
      <c r="B768" s="61"/>
      <c r="C768" s="61"/>
      <c r="D768" s="61"/>
      <c r="E768" s="61"/>
      <c r="F768" s="61"/>
      <c r="G768" s="61"/>
      <c r="H768" s="61"/>
      <c r="I768" s="61"/>
      <c r="J768" s="61"/>
      <c r="K768" s="61"/>
      <c r="L768" s="61"/>
      <c r="M768" s="61"/>
      <c r="N768" s="61"/>
    </row>
    <row r="769" spans="1:14" ht="12.75">
      <c r="A769" s="61"/>
      <c r="B769" s="61"/>
      <c r="C769" s="61"/>
      <c r="D769" s="61"/>
      <c r="E769" s="61"/>
      <c r="F769" s="61"/>
      <c r="G769" s="61"/>
      <c r="H769" s="61"/>
      <c r="I769" s="61"/>
      <c r="J769" s="61"/>
      <c r="K769" s="61"/>
      <c r="L769" s="61"/>
      <c r="M769" s="61"/>
      <c r="N769" s="61"/>
    </row>
    <row r="770" spans="1:14" ht="12.75">
      <c r="A770" s="61"/>
      <c r="B770" s="61"/>
      <c r="C770" s="61"/>
      <c r="D770" s="61"/>
      <c r="E770" s="61"/>
      <c r="F770" s="61"/>
      <c r="G770" s="61"/>
      <c r="H770" s="61"/>
      <c r="I770" s="61"/>
      <c r="J770" s="61"/>
      <c r="K770" s="61"/>
      <c r="L770" s="61"/>
      <c r="M770" s="61"/>
      <c r="N770" s="61"/>
    </row>
    <row r="771" spans="1:14" ht="12.75">
      <c r="A771" s="61"/>
      <c r="B771" s="61"/>
      <c r="C771" s="61"/>
      <c r="D771" s="61"/>
      <c r="E771" s="61"/>
      <c r="F771" s="61"/>
      <c r="G771" s="61"/>
      <c r="H771" s="61"/>
      <c r="I771" s="61"/>
      <c r="J771" s="61"/>
      <c r="K771" s="61"/>
      <c r="L771" s="61"/>
      <c r="M771" s="61"/>
      <c r="N771" s="61"/>
    </row>
    <row r="772" spans="1:14" ht="12.75">
      <c r="A772" s="61"/>
      <c r="B772" s="61"/>
      <c r="C772" s="61"/>
      <c r="D772" s="61"/>
      <c r="E772" s="61"/>
      <c r="F772" s="61"/>
      <c r="G772" s="61"/>
      <c r="H772" s="61"/>
      <c r="I772" s="61"/>
      <c r="J772" s="61"/>
      <c r="K772" s="61"/>
      <c r="L772" s="61"/>
      <c r="M772" s="61"/>
      <c r="N772" s="61"/>
    </row>
    <row r="773" spans="1:14" ht="12.75">
      <c r="A773" s="61"/>
      <c r="B773" s="61"/>
      <c r="C773" s="61"/>
      <c r="D773" s="61"/>
      <c r="E773" s="61"/>
      <c r="F773" s="61"/>
      <c r="G773" s="61"/>
      <c r="H773" s="61"/>
      <c r="I773" s="61"/>
      <c r="J773" s="61"/>
      <c r="K773" s="61"/>
      <c r="L773" s="61"/>
      <c r="M773" s="61"/>
      <c r="N773" s="61"/>
    </row>
    <row r="774" spans="1:14" ht="12.75">
      <c r="A774" s="61"/>
      <c r="B774" s="61"/>
      <c r="C774" s="61"/>
      <c r="D774" s="61"/>
      <c r="E774" s="61"/>
      <c r="F774" s="61"/>
      <c r="G774" s="61"/>
      <c r="H774" s="61"/>
      <c r="I774" s="61"/>
      <c r="J774" s="61"/>
      <c r="K774" s="61"/>
      <c r="L774" s="61"/>
      <c r="M774" s="61"/>
      <c r="N774" s="61"/>
    </row>
    <row r="775" spans="1:14" ht="12.75">
      <c r="A775" s="61"/>
      <c r="B775" s="61"/>
      <c r="C775" s="61"/>
      <c r="D775" s="61"/>
      <c r="E775" s="61"/>
      <c r="F775" s="61"/>
      <c r="G775" s="61"/>
      <c r="H775" s="61"/>
      <c r="I775" s="61"/>
      <c r="J775" s="61"/>
      <c r="K775" s="61"/>
      <c r="L775" s="61"/>
      <c r="M775" s="61"/>
      <c r="N775" s="61"/>
    </row>
    <row r="776" spans="1:14" ht="12.75">
      <c r="A776" s="61"/>
      <c r="B776" s="61"/>
      <c r="C776" s="61"/>
      <c r="D776" s="61"/>
      <c r="E776" s="61"/>
      <c r="F776" s="61"/>
      <c r="G776" s="61"/>
      <c r="H776" s="61"/>
      <c r="I776" s="61"/>
      <c r="J776" s="61"/>
      <c r="K776" s="61"/>
      <c r="L776" s="61"/>
      <c r="M776" s="61"/>
      <c r="N776" s="61"/>
    </row>
    <row r="777" spans="1:14" ht="12.75">
      <c r="A777" s="61"/>
      <c r="B777" s="61"/>
      <c r="C777" s="61"/>
      <c r="D777" s="61"/>
      <c r="E777" s="61"/>
      <c r="F777" s="61"/>
      <c r="G777" s="61"/>
      <c r="H777" s="61"/>
      <c r="I777" s="61"/>
      <c r="J777" s="61"/>
      <c r="K777" s="61"/>
      <c r="L777" s="61"/>
      <c r="M777" s="61"/>
      <c r="N777" s="61"/>
    </row>
    <row r="778" spans="1:14" ht="12.75">
      <c r="A778" s="61"/>
      <c r="B778" s="61"/>
      <c r="C778" s="61"/>
      <c r="D778" s="61"/>
      <c r="E778" s="61"/>
      <c r="F778" s="61"/>
      <c r="G778" s="61"/>
      <c r="H778" s="61"/>
      <c r="I778" s="61"/>
      <c r="J778" s="61"/>
      <c r="K778" s="61"/>
      <c r="L778" s="61"/>
      <c r="M778" s="61"/>
      <c r="N778" s="61"/>
    </row>
    <row r="779" spans="1:14" ht="12.75">
      <c r="A779" s="61"/>
      <c r="B779" s="61"/>
      <c r="C779" s="61"/>
      <c r="D779" s="61"/>
      <c r="E779" s="61"/>
      <c r="F779" s="61"/>
      <c r="G779" s="61"/>
      <c r="H779" s="61"/>
      <c r="I779" s="61"/>
      <c r="J779" s="61"/>
      <c r="K779" s="61"/>
      <c r="L779" s="61"/>
      <c r="M779" s="61"/>
      <c r="N779" s="61"/>
    </row>
    <row r="780" spans="1:14" ht="12.75">
      <c r="A780" s="61"/>
      <c r="B780" s="61"/>
      <c r="C780" s="61"/>
      <c r="D780" s="61"/>
      <c r="E780" s="61"/>
      <c r="F780" s="61"/>
      <c r="G780" s="61"/>
      <c r="H780" s="61"/>
      <c r="I780" s="61"/>
      <c r="J780" s="61"/>
      <c r="K780" s="61"/>
      <c r="L780" s="61"/>
      <c r="M780" s="61"/>
      <c r="N780" s="61"/>
    </row>
    <row r="781" spans="1:14" ht="12.75">
      <c r="A781" s="61"/>
      <c r="B781" s="61"/>
      <c r="C781" s="61"/>
      <c r="D781" s="61"/>
      <c r="E781" s="61"/>
      <c r="F781" s="61"/>
      <c r="G781" s="61"/>
      <c r="H781" s="61"/>
      <c r="I781" s="61"/>
      <c r="J781" s="61"/>
      <c r="K781" s="61"/>
      <c r="L781" s="61"/>
      <c r="M781" s="61"/>
      <c r="N781" s="61"/>
    </row>
    <row r="782" spans="1:14" ht="12.75">
      <c r="A782" s="61"/>
      <c r="B782" s="61"/>
      <c r="C782" s="61"/>
      <c r="D782" s="61"/>
      <c r="E782" s="61"/>
      <c r="F782" s="61"/>
      <c r="G782" s="61"/>
      <c r="H782" s="61"/>
      <c r="I782" s="61"/>
      <c r="J782" s="61"/>
      <c r="K782" s="61"/>
      <c r="L782" s="61"/>
      <c r="M782" s="61"/>
      <c r="N782" s="61"/>
    </row>
    <row r="783" spans="1:14" ht="12.75">
      <c r="A783" s="61"/>
      <c r="B783" s="61"/>
      <c r="C783" s="61"/>
      <c r="D783" s="61"/>
      <c r="E783" s="61"/>
      <c r="F783" s="61"/>
      <c r="G783" s="61"/>
      <c r="H783" s="61"/>
      <c r="I783" s="61"/>
      <c r="J783" s="61"/>
      <c r="K783" s="61"/>
      <c r="L783" s="61"/>
      <c r="M783" s="61"/>
      <c r="N783" s="61"/>
    </row>
    <row r="784" spans="1:14" ht="12.75">
      <c r="A784" s="61"/>
      <c r="B784" s="61"/>
      <c r="C784" s="61"/>
      <c r="D784" s="61"/>
      <c r="E784" s="61"/>
      <c r="F784" s="61"/>
      <c r="G784" s="61"/>
      <c r="H784" s="61"/>
      <c r="I784" s="61"/>
      <c r="J784" s="61"/>
      <c r="K784" s="61"/>
      <c r="L784" s="61"/>
      <c r="M784" s="61"/>
      <c r="N784" s="61"/>
    </row>
    <row r="785" spans="1:14" ht="12.75">
      <c r="A785" s="61"/>
      <c r="B785" s="61"/>
      <c r="C785" s="61"/>
      <c r="D785" s="61"/>
      <c r="E785" s="61"/>
      <c r="F785" s="61"/>
      <c r="G785" s="61"/>
      <c r="H785" s="61"/>
      <c r="I785" s="61"/>
      <c r="J785" s="61"/>
      <c r="K785" s="61"/>
      <c r="L785" s="61"/>
      <c r="M785" s="61"/>
      <c r="N785" s="61"/>
    </row>
    <row r="786" spans="1:14" ht="12.75">
      <c r="A786" s="61"/>
      <c r="B786" s="61"/>
      <c r="C786" s="61"/>
      <c r="D786" s="61"/>
      <c r="E786" s="61"/>
      <c r="F786" s="61"/>
      <c r="G786" s="61"/>
      <c r="H786" s="61"/>
      <c r="I786" s="61"/>
      <c r="J786" s="61"/>
      <c r="K786" s="61"/>
      <c r="L786" s="61"/>
      <c r="M786" s="61"/>
      <c r="N786" s="61"/>
    </row>
    <row r="787" spans="1:14" ht="12.75">
      <c r="A787" s="61"/>
      <c r="B787" s="61"/>
      <c r="C787" s="61"/>
      <c r="D787" s="61"/>
      <c r="E787" s="61"/>
      <c r="F787" s="61"/>
      <c r="G787" s="61"/>
      <c r="H787" s="61"/>
      <c r="I787" s="61"/>
      <c r="J787" s="61"/>
      <c r="K787" s="61"/>
      <c r="L787" s="61"/>
      <c r="M787" s="61"/>
      <c r="N787" s="61"/>
    </row>
    <row r="788" spans="1:14" ht="12.75">
      <c r="A788" s="61"/>
      <c r="B788" s="61"/>
      <c r="C788" s="61"/>
      <c r="D788" s="61"/>
      <c r="E788" s="61"/>
      <c r="F788" s="61"/>
      <c r="G788" s="61"/>
      <c r="H788" s="61"/>
      <c r="I788" s="61"/>
      <c r="J788" s="61"/>
      <c r="K788" s="61"/>
      <c r="L788" s="61"/>
      <c r="M788" s="61"/>
      <c r="N788" s="61"/>
    </row>
    <row r="789" spans="1:14" ht="12.75">
      <c r="A789" s="61"/>
      <c r="B789" s="61"/>
      <c r="C789" s="61"/>
      <c r="D789" s="61"/>
      <c r="E789" s="61"/>
      <c r="F789" s="61"/>
      <c r="G789" s="61"/>
      <c r="H789" s="61"/>
      <c r="I789" s="61"/>
      <c r="J789" s="61"/>
      <c r="K789" s="61"/>
      <c r="L789" s="61"/>
      <c r="M789" s="61"/>
      <c r="N789" s="61"/>
    </row>
    <row r="790" spans="1:14" ht="12.75">
      <c r="A790" s="61"/>
      <c r="B790" s="61"/>
      <c r="C790" s="61"/>
      <c r="D790" s="61"/>
      <c r="E790" s="61"/>
      <c r="F790" s="61"/>
      <c r="G790" s="61"/>
      <c r="H790" s="61"/>
      <c r="I790" s="61"/>
      <c r="J790" s="61"/>
      <c r="K790" s="61"/>
      <c r="L790" s="61"/>
      <c r="M790" s="61"/>
      <c r="N790" s="61"/>
    </row>
    <row r="791" spans="1:14" ht="12.75">
      <c r="A791" s="61"/>
      <c r="B791" s="61"/>
      <c r="C791" s="61"/>
      <c r="D791" s="61"/>
      <c r="E791" s="61"/>
      <c r="F791" s="61"/>
      <c r="G791" s="61"/>
      <c r="H791" s="61"/>
      <c r="I791" s="61"/>
      <c r="J791" s="61"/>
      <c r="K791" s="61"/>
      <c r="L791" s="61"/>
      <c r="M791" s="61"/>
      <c r="N791" s="61"/>
    </row>
    <row r="792" spans="1:14" ht="12.75">
      <c r="A792" s="61"/>
      <c r="B792" s="61"/>
      <c r="C792" s="61"/>
      <c r="D792" s="61"/>
      <c r="E792" s="61"/>
      <c r="F792" s="61"/>
      <c r="G792" s="61"/>
      <c r="H792" s="61"/>
      <c r="I792" s="61"/>
      <c r="J792" s="61"/>
      <c r="K792" s="61"/>
      <c r="L792" s="61"/>
      <c r="M792" s="61"/>
      <c r="N792" s="61"/>
    </row>
    <row r="793" spans="1:14" ht="12.75">
      <c r="A793" s="61"/>
      <c r="B793" s="61"/>
      <c r="C793" s="61"/>
      <c r="D793" s="61"/>
      <c r="E793" s="61"/>
      <c r="F793" s="61"/>
      <c r="G793" s="61"/>
      <c r="H793" s="61"/>
      <c r="I793" s="61"/>
      <c r="J793" s="61"/>
      <c r="K793" s="61"/>
      <c r="L793" s="61"/>
      <c r="M793" s="61"/>
      <c r="N793" s="61"/>
    </row>
    <row r="794" spans="1:14" ht="12.75">
      <c r="A794" s="61"/>
      <c r="B794" s="61"/>
      <c r="C794" s="61"/>
      <c r="D794" s="61"/>
      <c r="E794" s="61"/>
      <c r="F794" s="61"/>
      <c r="G794" s="61"/>
      <c r="H794" s="61"/>
      <c r="I794" s="61"/>
      <c r="J794" s="61"/>
      <c r="K794" s="61"/>
      <c r="L794" s="61"/>
      <c r="M794" s="61"/>
      <c r="N794" s="61"/>
    </row>
    <row r="795" spans="1:14" ht="12.75">
      <c r="A795" s="61"/>
      <c r="B795" s="61"/>
      <c r="C795" s="61"/>
      <c r="D795" s="61"/>
      <c r="E795" s="61"/>
      <c r="F795" s="61"/>
      <c r="G795" s="61"/>
      <c r="H795" s="61"/>
      <c r="I795" s="61"/>
      <c r="J795" s="61"/>
      <c r="K795" s="61"/>
      <c r="L795" s="61"/>
      <c r="M795" s="61"/>
      <c r="N795" s="61"/>
    </row>
    <row r="796" spans="1:14" ht="12.75">
      <c r="A796" s="61"/>
      <c r="B796" s="61"/>
      <c r="C796" s="61"/>
      <c r="D796" s="61"/>
      <c r="E796" s="61"/>
      <c r="F796" s="61"/>
      <c r="G796" s="61"/>
      <c r="H796" s="61"/>
      <c r="I796" s="61"/>
      <c r="J796" s="61"/>
      <c r="K796" s="61"/>
      <c r="L796" s="61"/>
      <c r="M796" s="61"/>
      <c r="N796" s="61"/>
    </row>
    <row r="797" spans="1:14" ht="12.75">
      <c r="A797" s="61"/>
      <c r="B797" s="61"/>
      <c r="C797" s="61"/>
      <c r="D797" s="61"/>
      <c r="E797" s="61"/>
      <c r="F797" s="61"/>
      <c r="G797" s="61"/>
      <c r="H797" s="61"/>
      <c r="I797" s="61"/>
      <c r="J797" s="61"/>
      <c r="K797" s="61"/>
      <c r="L797" s="61"/>
      <c r="M797" s="61"/>
      <c r="N797" s="61"/>
    </row>
    <row r="798" spans="1:14" ht="12.75">
      <c r="A798" s="61"/>
      <c r="B798" s="61"/>
      <c r="C798" s="61"/>
      <c r="D798" s="61"/>
      <c r="E798" s="61"/>
      <c r="F798" s="61"/>
      <c r="G798" s="61"/>
      <c r="H798" s="61"/>
      <c r="I798" s="61"/>
      <c r="J798" s="61"/>
      <c r="K798" s="61"/>
      <c r="L798" s="61"/>
      <c r="M798" s="61"/>
      <c r="N798" s="61"/>
    </row>
    <row r="799" spans="1:14" ht="12.75">
      <c r="A799" s="61"/>
      <c r="B799" s="61"/>
      <c r="C799" s="61"/>
      <c r="D799" s="61"/>
      <c r="E799" s="61"/>
      <c r="F799" s="61"/>
      <c r="G799" s="61"/>
      <c r="H799" s="61"/>
      <c r="I799" s="61"/>
      <c r="J799" s="61"/>
      <c r="K799" s="61"/>
      <c r="L799" s="61"/>
      <c r="M799" s="61"/>
      <c r="N799" s="61"/>
    </row>
    <row r="800" spans="1:14" ht="12.75">
      <c r="A800" s="61"/>
      <c r="B800" s="61"/>
      <c r="C800" s="61"/>
      <c r="D800" s="61"/>
      <c r="E800" s="61"/>
      <c r="F800" s="61"/>
      <c r="G800" s="61"/>
      <c r="H800" s="61"/>
      <c r="I800" s="61"/>
      <c r="J800" s="61"/>
      <c r="K800" s="61"/>
      <c r="L800" s="61"/>
      <c r="M800" s="61"/>
      <c r="N800" s="61"/>
    </row>
    <row r="801" spans="1:14" ht="12.75">
      <c r="A801" s="61"/>
      <c r="B801" s="61"/>
      <c r="C801" s="61"/>
      <c r="D801" s="61"/>
      <c r="E801" s="61"/>
      <c r="F801" s="61"/>
      <c r="G801" s="61"/>
      <c r="H801" s="61"/>
      <c r="I801" s="61"/>
      <c r="J801" s="61"/>
      <c r="K801" s="61"/>
      <c r="L801" s="61"/>
      <c r="M801" s="61"/>
      <c r="N801" s="61"/>
    </row>
    <row r="802" spans="1:14" ht="12.75">
      <c r="A802" s="61"/>
      <c r="B802" s="61"/>
      <c r="C802" s="61"/>
      <c r="D802" s="61"/>
      <c r="E802" s="61"/>
      <c r="F802" s="61"/>
      <c r="G802" s="61"/>
      <c r="H802" s="61"/>
      <c r="I802" s="61"/>
      <c r="J802" s="61"/>
      <c r="K802" s="61"/>
      <c r="L802" s="61"/>
      <c r="M802" s="61"/>
      <c r="N802" s="61"/>
    </row>
    <row r="803" spans="1:14" ht="12.75">
      <c r="A803" s="61"/>
      <c r="B803" s="61"/>
      <c r="C803" s="61"/>
      <c r="D803" s="61"/>
      <c r="E803" s="61"/>
      <c r="F803" s="61"/>
      <c r="G803" s="61"/>
      <c r="H803" s="61"/>
      <c r="I803" s="61"/>
      <c r="J803" s="61"/>
      <c r="K803" s="61"/>
      <c r="L803" s="61"/>
      <c r="M803" s="61"/>
      <c r="N803" s="61"/>
    </row>
    <row r="804" spans="1:14" ht="12.75">
      <c r="A804" s="61"/>
      <c r="B804" s="61"/>
      <c r="C804" s="61"/>
      <c r="D804" s="61"/>
      <c r="E804" s="61"/>
      <c r="F804" s="61"/>
      <c r="G804" s="61"/>
      <c r="H804" s="61"/>
      <c r="I804" s="61"/>
      <c r="J804" s="61"/>
      <c r="K804" s="61"/>
      <c r="L804" s="61"/>
      <c r="M804" s="61"/>
      <c r="N804" s="61"/>
    </row>
    <row r="805" spans="1:14" ht="12.75">
      <c r="A805" s="61"/>
      <c r="B805" s="61"/>
      <c r="C805" s="61"/>
      <c r="D805" s="61"/>
      <c r="E805" s="61"/>
      <c r="F805" s="61"/>
      <c r="G805" s="61"/>
      <c r="H805" s="61"/>
      <c r="I805" s="61"/>
      <c r="J805" s="61"/>
      <c r="K805" s="61"/>
      <c r="L805" s="61"/>
      <c r="M805" s="61"/>
      <c r="N805" s="61"/>
    </row>
    <row r="806" spans="1:14" ht="12.75">
      <c r="A806" s="61"/>
      <c r="B806" s="61"/>
      <c r="C806" s="61"/>
      <c r="D806" s="61"/>
      <c r="E806" s="61"/>
      <c r="F806" s="61"/>
      <c r="G806" s="61"/>
      <c r="H806" s="61"/>
      <c r="I806" s="61"/>
      <c r="J806" s="61"/>
      <c r="K806" s="61"/>
      <c r="L806" s="61"/>
      <c r="M806" s="61"/>
      <c r="N806" s="61"/>
    </row>
    <row r="807" spans="1:14" ht="12.75">
      <c r="A807" s="61"/>
      <c r="B807" s="61"/>
      <c r="C807" s="61"/>
      <c r="D807" s="61"/>
      <c r="E807" s="61"/>
      <c r="F807" s="61"/>
      <c r="G807" s="61"/>
      <c r="H807" s="61"/>
      <c r="I807" s="61"/>
      <c r="J807" s="61"/>
      <c r="K807" s="61"/>
      <c r="L807" s="61"/>
      <c r="M807" s="61"/>
      <c r="N807" s="61"/>
    </row>
    <row r="808" spans="1:14" ht="12.75">
      <c r="A808" s="61"/>
      <c r="B808" s="61"/>
      <c r="C808" s="61"/>
      <c r="D808" s="61"/>
      <c r="E808" s="61"/>
      <c r="F808" s="61"/>
      <c r="G808" s="61"/>
      <c r="H808" s="61"/>
      <c r="I808" s="61"/>
      <c r="J808" s="61"/>
      <c r="K808" s="61"/>
      <c r="L808" s="61"/>
      <c r="M808" s="61"/>
      <c r="N808" s="61"/>
    </row>
    <row r="809" spans="1:14" ht="12.75">
      <c r="A809" s="61"/>
      <c r="B809" s="61"/>
      <c r="C809" s="61"/>
      <c r="D809" s="61"/>
      <c r="E809" s="61"/>
      <c r="F809" s="61"/>
      <c r="G809" s="61"/>
      <c r="H809" s="61"/>
      <c r="I809" s="61"/>
      <c r="J809" s="61"/>
      <c r="K809" s="61"/>
      <c r="L809" s="61"/>
      <c r="M809" s="61"/>
      <c r="N809" s="61"/>
    </row>
    <row r="810" spans="1:14" ht="12.75">
      <c r="A810" s="61"/>
      <c r="B810" s="61"/>
      <c r="C810" s="61"/>
      <c r="D810" s="61"/>
      <c r="E810" s="61"/>
      <c r="F810" s="61"/>
      <c r="G810" s="61"/>
      <c r="H810" s="61"/>
      <c r="I810" s="61"/>
      <c r="J810" s="61"/>
      <c r="K810" s="61"/>
      <c r="L810" s="61"/>
      <c r="M810" s="61"/>
      <c r="N810" s="61"/>
    </row>
    <row r="811" spans="1:14" ht="12.75">
      <c r="A811" s="61"/>
      <c r="B811" s="61"/>
      <c r="C811" s="61"/>
      <c r="D811" s="61"/>
      <c r="E811" s="61"/>
      <c r="F811" s="61"/>
      <c r="G811" s="61"/>
      <c r="H811" s="61"/>
      <c r="I811" s="61"/>
      <c r="J811" s="61"/>
      <c r="K811" s="61"/>
      <c r="L811" s="61"/>
      <c r="M811" s="61"/>
      <c r="N811" s="61"/>
    </row>
    <row r="812" spans="1:14" ht="12.75">
      <c r="A812" s="61"/>
      <c r="B812" s="61"/>
      <c r="C812" s="61"/>
      <c r="D812" s="61"/>
      <c r="E812" s="61"/>
      <c r="F812" s="61"/>
      <c r="G812" s="61"/>
      <c r="H812" s="61"/>
      <c r="I812" s="61"/>
      <c r="J812" s="61"/>
      <c r="K812" s="61"/>
      <c r="L812" s="61"/>
      <c r="M812" s="61"/>
      <c r="N812" s="61"/>
    </row>
    <row r="813" spans="1:14" ht="12.75">
      <c r="A813" s="61"/>
      <c r="B813" s="61"/>
      <c r="C813" s="61"/>
      <c r="D813" s="61"/>
      <c r="E813" s="61"/>
      <c r="F813" s="61"/>
      <c r="G813" s="61"/>
      <c r="H813" s="61"/>
      <c r="I813" s="61"/>
      <c r="J813" s="61"/>
      <c r="K813" s="61"/>
      <c r="L813" s="61"/>
      <c r="M813" s="61"/>
      <c r="N813" s="61"/>
    </row>
    <row r="814" spans="1:14" ht="12.75">
      <c r="A814" s="61"/>
      <c r="B814" s="61"/>
      <c r="C814" s="61"/>
      <c r="D814" s="61"/>
      <c r="E814" s="61"/>
      <c r="F814" s="61"/>
      <c r="G814" s="61"/>
      <c r="H814" s="61"/>
      <c r="I814" s="61"/>
      <c r="J814" s="61"/>
      <c r="K814" s="61"/>
      <c r="L814" s="61"/>
      <c r="M814" s="61"/>
      <c r="N814" s="61"/>
    </row>
    <row r="815" spans="1:14" ht="12.75">
      <c r="A815" s="61"/>
      <c r="B815" s="61"/>
      <c r="C815" s="61"/>
      <c r="D815" s="61"/>
      <c r="E815" s="61"/>
      <c r="F815" s="61"/>
      <c r="G815" s="61"/>
      <c r="H815" s="61"/>
      <c r="I815" s="61"/>
      <c r="J815" s="61"/>
      <c r="K815" s="61"/>
      <c r="L815" s="61"/>
      <c r="M815" s="61"/>
      <c r="N815" s="61"/>
    </row>
    <row r="816" spans="1:14" ht="12.75">
      <c r="A816" s="61"/>
      <c r="B816" s="61"/>
      <c r="C816" s="61"/>
      <c r="D816" s="61"/>
      <c r="E816" s="61"/>
      <c r="F816" s="61"/>
      <c r="G816" s="61"/>
      <c r="H816" s="61"/>
      <c r="I816" s="61"/>
      <c r="J816" s="61"/>
      <c r="K816" s="61"/>
      <c r="L816" s="61"/>
      <c r="M816" s="61"/>
      <c r="N816" s="61"/>
    </row>
    <row r="817" spans="1:14" ht="12.75">
      <c r="A817" s="61"/>
      <c r="B817" s="61"/>
      <c r="C817" s="61"/>
      <c r="D817" s="61"/>
      <c r="E817" s="61"/>
      <c r="F817" s="61"/>
      <c r="G817" s="61"/>
      <c r="H817" s="61"/>
      <c r="I817" s="61"/>
      <c r="J817" s="61"/>
      <c r="K817" s="61"/>
      <c r="L817" s="61"/>
      <c r="M817" s="61"/>
      <c r="N817" s="61"/>
    </row>
    <row r="818" spans="1:14" ht="12.75">
      <c r="A818" s="61"/>
      <c r="B818" s="61"/>
      <c r="C818" s="61"/>
      <c r="D818" s="61"/>
      <c r="E818" s="61"/>
      <c r="F818" s="61"/>
      <c r="G818" s="61"/>
      <c r="H818" s="61"/>
      <c r="I818" s="61"/>
      <c r="J818" s="61"/>
      <c r="K818" s="61"/>
      <c r="L818" s="61"/>
      <c r="M818" s="61"/>
      <c r="N818" s="61"/>
    </row>
    <row r="819" spans="1:14" ht="12.75">
      <c r="A819" s="61"/>
      <c r="B819" s="61"/>
      <c r="C819" s="61"/>
      <c r="D819" s="61"/>
      <c r="E819" s="61"/>
      <c r="F819" s="61"/>
      <c r="G819" s="61"/>
      <c r="H819" s="61"/>
      <c r="I819" s="61"/>
      <c r="J819" s="61"/>
      <c r="K819" s="61"/>
      <c r="L819" s="61"/>
      <c r="M819" s="61"/>
      <c r="N819" s="61"/>
    </row>
    <row r="820" spans="1:14" ht="12.75">
      <c r="A820" s="61"/>
      <c r="B820" s="61"/>
      <c r="C820" s="61"/>
      <c r="D820" s="61"/>
      <c r="E820" s="61"/>
      <c r="F820" s="61"/>
      <c r="G820" s="61"/>
      <c r="H820" s="61"/>
      <c r="I820" s="61"/>
      <c r="J820" s="61"/>
      <c r="K820" s="61"/>
      <c r="L820" s="61"/>
      <c r="M820" s="61"/>
      <c r="N820" s="61"/>
    </row>
    <row r="821" spans="1:14" ht="12.75">
      <c r="A821" s="61"/>
      <c r="B821" s="61"/>
      <c r="C821" s="61"/>
      <c r="D821" s="61"/>
      <c r="E821" s="61"/>
      <c r="F821" s="61"/>
      <c r="G821" s="61"/>
      <c r="H821" s="61"/>
      <c r="I821" s="61"/>
      <c r="J821" s="61"/>
      <c r="K821" s="61"/>
      <c r="L821" s="61"/>
      <c r="M821" s="61"/>
      <c r="N821" s="61"/>
    </row>
    <row r="822" spans="1:14" ht="12.75">
      <c r="A822" s="61"/>
      <c r="B822" s="61"/>
      <c r="C822" s="61"/>
      <c r="D822" s="61"/>
      <c r="E822" s="61"/>
      <c r="F822" s="61"/>
      <c r="G822" s="61"/>
      <c r="H822" s="61"/>
      <c r="I822" s="61"/>
      <c r="J822" s="61"/>
      <c r="K822" s="61"/>
      <c r="L822" s="61"/>
      <c r="M822" s="61"/>
      <c r="N822" s="61"/>
    </row>
    <row r="823" spans="1:14" ht="12.75">
      <c r="A823" s="61"/>
      <c r="B823" s="61"/>
      <c r="C823" s="61"/>
      <c r="D823" s="61"/>
      <c r="E823" s="61"/>
      <c r="F823" s="61"/>
      <c r="G823" s="61"/>
      <c r="H823" s="61"/>
      <c r="I823" s="61"/>
      <c r="J823" s="61"/>
      <c r="K823" s="61"/>
      <c r="L823" s="61"/>
      <c r="M823" s="61"/>
      <c r="N823" s="61"/>
    </row>
    <row r="824" spans="1:14" ht="12.75">
      <c r="A824" s="61"/>
      <c r="B824" s="61"/>
      <c r="C824" s="61"/>
      <c r="D824" s="61"/>
      <c r="E824" s="61"/>
      <c r="F824" s="61"/>
      <c r="G824" s="61"/>
      <c r="H824" s="61"/>
      <c r="I824" s="61"/>
      <c r="J824" s="61"/>
      <c r="K824" s="61"/>
      <c r="L824" s="61"/>
      <c r="M824" s="61"/>
      <c r="N824" s="61"/>
    </row>
    <row r="825" spans="1:14" ht="12.75">
      <c r="A825" s="61"/>
      <c r="B825" s="61"/>
      <c r="C825" s="61"/>
      <c r="D825" s="61"/>
      <c r="E825" s="61"/>
      <c r="F825" s="61"/>
      <c r="G825" s="61"/>
      <c r="H825" s="61"/>
      <c r="I825" s="61"/>
      <c r="J825" s="61"/>
      <c r="K825" s="61"/>
      <c r="L825" s="61"/>
      <c r="M825" s="61"/>
      <c r="N825" s="61"/>
    </row>
    <row r="826" spans="1:14" ht="12.75">
      <c r="A826" s="61"/>
      <c r="B826" s="61"/>
      <c r="C826" s="61"/>
      <c r="D826" s="61"/>
      <c r="E826" s="61"/>
      <c r="F826" s="61"/>
      <c r="G826" s="61"/>
      <c r="H826" s="61"/>
      <c r="I826" s="61"/>
      <c r="J826" s="61"/>
      <c r="K826" s="61"/>
      <c r="L826" s="61"/>
      <c r="M826" s="61"/>
      <c r="N826" s="61"/>
    </row>
    <row r="827" spans="1:14" ht="12.75">
      <c r="A827" s="61"/>
      <c r="B827" s="61"/>
      <c r="C827" s="61"/>
      <c r="D827" s="61"/>
      <c r="E827" s="61"/>
      <c r="F827" s="61"/>
      <c r="G827" s="61"/>
      <c r="H827" s="61"/>
      <c r="I827" s="61"/>
      <c r="J827" s="61"/>
      <c r="K827" s="61"/>
      <c r="L827" s="61"/>
      <c r="M827" s="61"/>
      <c r="N827" s="61"/>
    </row>
    <row r="828" spans="1:14" ht="12.75">
      <c r="A828" s="61"/>
      <c r="B828" s="61"/>
      <c r="C828" s="61"/>
      <c r="D828" s="61"/>
      <c r="E828" s="61"/>
      <c r="F828" s="61"/>
      <c r="G828" s="61"/>
      <c r="H828" s="61"/>
      <c r="I828" s="61"/>
      <c r="J828" s="61"/>
      <c r="K828" s="61"/>
      <c r="L828" s="61"/>
      <c r="M828" s="61"/>
      <c r="N828" s="61"/>
    </row>
    <row r="829" spans="1:14" ht="12.75">
      <c r="A829" s="61"/>
      <c r="B829" s="61"/>
      <c r="C829" s="61"/>
      <c r="D829" s="61"/>
      <c r="E829" s="61"/>
      <c r="F829" s="61"/>
      <c r="G829" s="61"/>
      <c r="H829" s="61"/>
      <c r="I829" s="61"/>
      <c r="J829" s="61"/>
      <c r="K829" s="61"/>
      <c r="L829" s="61"/>
      <c r="M829" s="61"/>
      <c r="N829" s="61"/>
    </row>
    <row r="830" spans="1:14" ht="12.75">
      <c r="A830" s="61"/>
      <c r="B830" s="61"/>
      <c r="C830" s="61"/>
      <c r="D830" s="61"/>
      <c r="E830" s="61"/>
      <c r="F830" s="61"/>
      <c r="G830" s="61"/>
      <c r="H830" s="61"/>
      <c r="I830" s="61"/>
      <c r="J830" s="61"/>
      <c r="K830" s="61"/>
      <c r="L830" s="61"/>
      <c r="M830" s="61"/>
      <c r="N830" s="61"/>
    </row>
    <row r="831" spans="1:14" ht="12.75">
      <c r="A831" s="61"/>
      <c r="B831" s="61"/>
      <c r="C831" s="61"/>
      <c r="D831" s="61"/>
      <c r="E831" s="61"/>
      <c r="F831" s="61"/>
      <c r="G831" s="61"/>
      <c r="H831" s="61"/>
      <c r="I831" s="61"/>
      <c r="J831" s="61"/>
      <c r="K831" s="61"/>
      <c r="L831" s="61"/>
      <c r="M831" s="61"/>
      <c r="N831" s="61"/>
    </row>
    <row r="832" spans="1:14" ht="12.75">
      <c r="A832" s="61"/>
      <c r="B832" s="61"/>
      <c r="C832" s="61"/>
      <c r="D832" s="61"/>
      <c r="E832" s="61"/>
      <c r="F832" s="61"/>
      <c r="G832" s="61"/>
      <c r="H832" s="61"/>
      <c r="I832" s="61"/>
      <c r="J832" s="61"/>
      <c r="K832" s="61"/>
      <c r="L832" s="61"/>
      <c r="M832" s="61"/>
      <c r="N832" s="61"/>
    </row>
    <row r="833" spans="1:14" ht="12.75">
      <c r="A833" s="61"/>
      <c r="B833" s="61"/>
      <c r="C833" s="61"/>
      <c r="D833" s="61"/>
      <c r="E833" s="61"/>
      <c r="F833" s="61"/>
      <c r="G833" s="61"/>
      <c r="H833" s="61"/>
      <c r="I833" s="61"/>
      <c r="J833" s="61"/>
      <c r="K833" s="61"/>
      <c r="L833" s="61"/>
      <c r="M833" s="61"/>
      <c r="N833" s="61"/>
    </row>
    <row r="834" spans="1:14" ht="12.75">
      <c r="A834" s="61"/>
      <c r="B834" s="61"/>
      <c r="C834" s="61"/>
      <c r="D834" s="61"/>
      <c r="E834" s="61"/>
      <c r="F834" s="61"/>
      <c r="G834" s="61"/>
      <c r="H834" s="61"/>
      <c r="I834" s="61"/>
      <c r="J834" s="61"/>
      <c r="K834" s="61"/>
      <c r="L834" s="61"/>
      <c r="M834" s="61"/>
      <c r="N834" s="61"/>
    </row>
    <row r="835" spans="1:14" ht="12.75">
      <c r="A835" s="61"/>
      <c r="B835" s="61"/>
      <c r="C835" s="61"/>
      <c r="D835" s="61"/>
      <c r="E835" s="61"/>
      <c r="F835" s="61"/>
      <c r="G835" s="61"/>
      <c r="H835" s="61"/>
      <c r="I835" s="61"/>
      <c r="J835" s="61"/>
      <c r="K835" s="61"/>
      <c r="L835" s="61"/>
      <c r="M835" s="61"/>
      <c r="N835" s="61"/>
    </row>
    <row r="836" spans="1:14" ht="12.75">
      <c r="A836" s="61"/>
      <c r="B836" s="61"/>
      <c r="C836" s="61"/>
      <c r="D836" s="61"/>
      <c r="E836" s="61"/>
      <c r="F836" s="61"/>
      <c r="G836" s="61"/>
      <c r="H836" s="61"/>
      <c r="I836" s="61"/>
      <c r="J836" s="61"/>
      <c r="K836" s="61"/>
      <c r="L836" s="61"/>
      <c r="M836" s="61"/>
      <c r="N836" s="61"/>
    </row>
    <row r="837" spans="1:14" ht="12.75">
      <c r="A837" s="61"/>
      <c r="B837" s="61"/>
      <c r="C837" s="61"/>
      <c r="D837" s="61"/>
      <c r="E837" s="61"/>
      <c r="F837" s="61"/>
      <c r="G837" s="61"/>
      <c r="H837" s="61"/>
      <c r="I837" s="61"/>
      <c r="J837" s="61"/>
      <c r="K837" s="61"/>
      <c r="L837" s="61"/>
      <c r="M837" s="61"/>
      <c r="N837" s="61"/>
    </row>
    <row r="838" spans="1:14" ht="12.75">
      <c r="A838" s="61"/>
      <c r="B838" s="61"/>
      <c r="C838" s="61"/>
      <c r="D838" s="61"/>
      <c r="E838" s="61"/>
      <c r="F838" s="61"/>
      <c r="G838" s="61"/>
      <c r="H838" s="61"/>
      <c r="I838" s="61"/>
      <c r="J838" s="61"/>
      <c r="K838" s="61"/>
      <c r="L838" s="61"/>
      <c r="M838" s="61"/>
      <c r="N838" s="61"/>
    </row>
    <row r="839" spans="1:14" ht="12.75">
      <c r="A839" s="61"/>
      <c r="B839" s="61"/>
      <c r="C839" s="61"/>
      <c r="D839" s="61"/>
      <c r="E839" s="61"/>
      <c r="F839" s="61"/>
      <c r="G839" s="61"/>
      <c r="H839" s="61"/>
      <c r="I839" s="61"/>
      <c r="J839" s="61"/>
      <c r="K839" s="61"/>
      <c r="L839" s="61"/>
      <c r="M839" s="61"/>
      <c r="N839" s="61"/>
    </row>
    <row r="840" spans="1:14" ht="12.75">
      <c r="A840" s="61"/>
      <c r="B840" s="61"/>
      <c r="C840" s="61"/>
      <c r="D840" s="61"/>
      <c r="E840" s="61"/>
      <c r="F840" s="61"/>
      <c r="G840" s="61"/>
      <c r="H840" s="61"/>
      <c r="I840" s="61"/>
      <c r="J840" s="61"/>
      <c r="K840" s="61"/>
      <c r="L840" s="61"/>
      <c r="M840" s="61"/>
      <c r="N840" s="61"/>
    </row>
    <row r="841" spans="1:14" ht="12.75">
      <c r="A841" s="61"/>
      <c r="B841" s="61"/>
      <c r="C841" s="61"/>
      <c r="D841" s="61"/>
      <c r="E841" s="61"/>
      <c r="F841" s="61"/>
      <c r="G841" s="61"/>
      <c r="H841" s="61"/>
      <c r="I841" s="61"/>
      <c r="J841" s="61"/>
      <c r="K841" s="61"/>
      <c r="L841" s="61"/>
      <c r="M841" s="61"/>
      <c r="N841" s="61"/>
    </row>
    <row r="842" spans="1:14" ht="12.75">
      <c r="A842" s="61"/>
      <c r="B842" s="61"/>
      <c r="C842" s="61"/>
      <c r="D842" s="61"/>
      <c r="E842" s="61"/>
      <c r="F842" s="61"/>
      <c r="G842" s="61"/>
      <c r="H842" s="61"/>
      <c r="I842" s="61"/>
      <c r="J842" s="61"/>
      <c r="K842" s="61"/>
      <c r="L842" s="61"/>
      <c r="M842" s="61"/>
      <c r="N842" s="61"/>
    </row>
    <row r="843" spans="1:14" ht="12.75">
      <c r="A843" s="61"/>
      <c r="B843" s="61"/>
      <c r="C843" s="61"/>
      <c r="D843" s="61"/>
      <c r="E843" s="61"/>
      <c r="F843" s="61"/>
      <c r="G843" s="61"/>
      <c r="H843" s="61"/>
      <c r="I843" s="61"/>
      <c r="J843" s="61"/>
      <c r="K843" s="61"/>
      <c r="L843" s="61"/>
      <c r="M843" s="61"/>
      <c r="N843" s="61"/>
    </row>
    <row r="844" spans="1:14" ht="12.75">
      <c r="A844" s="61"/>
      <c r="B844" s="61"/>
      <c r="C844" s="61"/>
      <c r="D844" s="61"/>
      <c r="E844" s="61"/>
      <c r="F844" s="61"/>
      <c r="G844" s="61"/>
      <c r="H844" s="61"/>
      <c r="I844" s="61"/>
      <c r="J844" s="61"/>
      <c r="K844" s="61"/>
      <c r="L844" s="61"/>
      <c r="M844" s="61"/>
      <c r="N844" s="61"/>
    </row>
    <row r="845" spans="1:14" ht="12.75">
      <c r="A845" s="61"/>
      <c r="B845" s="61"/>
      <c r="C845" s="61"/>
      <c r="D845" s="61"/>
      <c r="E845" s="61"/>
      <c r="F845" s="61"/>
      <c r="G845" s="61"/>
      <c r="H845" s="61"/>
      <c r="I845" s="61"/>
      <c r="J845" s="61"/>
      <c r="K845" s="61"/>
      <c r="L845" s="61"/>
      <c r="M845" s="61"/>
      <c r="N845" s="61"/>
    </row>
    <row r="846" spans="1:14" ht="12.75">
      <c r="A846" s="61"/>
      <c r="B846" s="61"/>
      <c r="C846" s="61"/>
      <c r="D846" s="61"/>
      <c r="E846" s="61"/>
      <c r="F846" s="61"/>
      <c r="G846" s="61"/>
      <c r="H846" s="61"/>
      <c r="I846" s="61"/>
      <c r="J846" s="61"/>
      <c r="K846" s="61"/>
      <c r="L846" s="61"/>
      <c r="M846" s="61"/>
      <c r="N846" s="61"/>
    </row>
    <row r="847" spans="1:14" ht="12.75">
      <c r="A847" s="61"/>
      <c r="B847" s="61"/>
      <c r="C847" s="61"/>
      <c r="D847" s="61"/>
      <c r="E847" s="61"/>
      <c r="F847" s="61"/>
      <c r="G847" s="61"/>
      <c r="H847" s="61"/>
      <c r="I847" s="61"/>
      <c r="J847" s="61"/>
      <c r="K847" s="61"/>
      <c r="L847" s="61"/>
      <c r="M847" s="61"/>
      <c r="N847" s="61"/>
    </row>
    <row r="848" spans="1:14" ht="12.75">
      <c r="A848" s="61"/>
      <c r="B848" s="61"/>
      <c r="C848" s="61"/>
      <c r="D848" s="61"/>
      <c r="E848" s="61"/>
      <c r="F848" s="61"/>
      <c r="G848" s="61"/>
      <c r="H848" s="61"/>
      <c r="I848" s="61"/>
      <c r="J848" s="61"/>
      <c r="K848" s="61"/>
      <c r="L848" s="61"/>
      <c r="M848" s="61"/>
      <c r="N848" s="61"/>
    </row>
    <row r="849" spans="1:14" ht="12.75">
      <c r="A849" s="61"/>
      <c r="B849" s="61"/>
      <c r="C849" s="61"/>
      <c r="D849" s="61"/>
      <c r="E849" s="61"/>
      <c r="F849" s="61"/>
      <c r="G849" s="61"/>
      <c r="H849" s="61"/>
      <c r="I849" s="61"/>
      <c r="J849" s="61"/>
      <c r="K849" s="61"/>
      <c r="L849" s="61"/>
      <c r="M849" s="61"/>
      <c r="N849" s="61"/>
    </row>
    <row r="850" spans="1:14" ht="12.75">
      <c r="A850" s="61"/>
      <c r="B850" s="61"/>
      <c r="C850" s="61"/>
      <c r="D850" s="61"/>
      <c r="E850" s="61"/>
      <c r="F850" s="61"/>
      <c r="G850" s="61"/>
      <c r="H850" s="61"/>
      <c r="I850" s="61"/>
      <c r="J850" s="61"/>
      <c r="K850" s="61"/>
      <c r="L850" s="61"/>
      <c r="M850" s="61"/>
      <c r="N850" s="61"/>
    </row>
    <row r="851" spans="1:14" ht="12.75">
      <c r="A851" s="61"/>
      <c r="B851" s="61"/>
      <c r="C851" s="61"/>
      <c r="D851" s="61"/>
      <c r="E851" s="61"/>
      <c r="F851" s="61"/>
      <c r="G851" s="61"/>
      <c r="H851" s="61"/>
      <c r="I851" s="61"/>
      <c r="J851" s="61"/>
      <c r="K851" s="61"/>
      <c r="L851" s="61"/>
      <c r="M851" s="61"/>
      <c r="N851" s="61"/>
    </row>
    <row r="852" spans="1:14" ht="12.75">
      <c r="A852" s="61"/>
      <c r="B852" s="61"/>
      <c r="C852" s="61"/>
      <c r="D852" s="61"/>
      <c r="E852" s="61"/>
      <c r="F852" s="61"/>
      <c r="G852" s="61"/>
      <c r="H852" s="61"/>
      <c r="I852" s="61"/>
      <c r="J852" s="61"/>
      <c r="K852" s="61"/>
      <c r="L852" s="61"/>
      <c r="M852" s="61"/>
      <c r="N852" s="61"/>
    </row>
    <row r="853" spans="1:14" ht="12.75">
      <c r="A853" s="61"/>
      <c r="B853" s="61"/>
      <c r="C853" s="61"/>
      <c r="D853" s="61"/>
      <c r="E853" s="61"/>
      <c r="F853" s="61"/>
      <c r="G853" s="61"/>
      <c r="H853" s="61"/>
      <c r="I853" s="61"/>
      <c r="J853" s="61"/>
      <c r="K853" s="61"/>
      <c r="L853" s="61"/>
      <c r="M853" s="61"/>
      <c r="N853" s="61"/>
    </row>
    <row r="854" spans="1:14" ht="12.75">
      <c r="A854" s="61"/>
      <c r="B854" s="61"/>
      <c r="C854" s="61"/>
      <c r="D854" s="61"/>
      <c r="E854" s="61"/>
      <c r="F854" s="61"/>
      <c r="G854" s="61"/>
      <c r="H854" s="61"/>
      <c r="I854" s="61"/>
      <c r="J854" s="61"/>
      <c r="K854" s="61"/>
      <c r="L854" s="61"/>
      <c r="M854" s="61"/>
      <c r="N854" s="61"/>
    </row>
    <row r="855" spans="1:14" ht="12.75">
      <c r="A855" s="61"/>
      <c r="B855" s="61"/>
      <c r="C855" s="61"/>
      <c r="D855" s="61"/>
      <c r="E855" s="61"/>
      <c r="F855" s="61"/>
      <c r="G855" s="61"/>
      <c r="H855" s="61"/>
      <c r="I855" s="61"/>
      <c r="J855" s="61"/>
      <c r="K855" s="61"/>
      <c r="L855" s="61"/>
      <c r="M855" s="61"/>
      <c r="N855" s="61"/>
    </row>
    <row r="856" spans="1:14" ht="12.75">
      <c r="A856" s="61"/>
      <c r="B856" s="61"/>
      <c r="C856" s="61"/>
      <c r="D856" s="61"/>
      <c r="E856" s="61"/>
      <c r="F856" s="61"/>
      <c r="G856" s="61"/>
      <c r="H856" s="61"/>
      <c r="I856" s="61"/>
      <c r="J856" s="61"/>
      <c r="K856" s="61"/>
      <c r="L856" s="61"/>
      <c r="M856" s="61"/>
      <c r="N856" s="61"/>
    </row>
    <row r="857" spans="1:14" ht="12.75">
      <c r="A857" s="61"/>
      <c r="B857" s="61"/>
      <c r="C857" s="61"/>
      <c r="D857" s="61"/>
      <c r="E857" s="61"/>
      <c r="F857" s="61"/>
      <c r="G857" s="61"/>
      <c r="H857" s="61"/>
      <c r="I857" s="61"/>
      <c r="J857" s="61"/>
      <c r="K857" s="61"/>
      <c r="L857" s="61"/>
      <c r="M857" s="61"/>
      <c r="N857" s="61"/>
    </row>
    <row r="858" spans="1:14" ht="12.75">
      <c r="A858" s="61"/>
      <c r="B858" s="61"/>
      <c r="C858" s="61"/>
      <c r="D858" s="61"/>
      <c r="E858" s="61"/>
      <c r="F858" s="61"/>
      <c r="G858" s="61"/>
      <c r="H858" s="61"/>
      <c r="I858" s="61"/>
      <c r="J858" s="61"/>
      <c r="K858" s="61"/>
      <c r="L858" s="61"/>
      <c r="M858" s="61"/>
      <c r="N858" s="61"/>
    </row>
    <row r="859" spans="1:14" ht="12.75">
      <c r="A859" s="61"/>
      <c r="B859" s="61"/>
      <c r="C859" s="61"/>
      <c r="D859" s="61"/>
      <c r="E859" s="61"/>
      <c r="F859" s="61"/>
      <c r="G859" s="61"/>
      <c r="H859" s="61"/>
      <c r="I859" s="61"/>
      <c r="J859" s="61"/>
      <c r="K859" s="61"/>
      <c r="L859" s="61"/>
      <c r="M859" s="61"/>
      <c r="N859" s="61"/>
    </row>
    <row r="860" spans="1:14" ht="12.75">
      <c r="A860" s="61"/>
      <c r="B860" s="61"/>
      <c r="C860" s="61"/>
      <c r="D860" s="61"/>
      <c r="E860" s="61"/>
      <c r="F860" s="61"/>
      <c r="G860" s="61"/>
      <c r="H860" s="61"/>
      <c r="I860" s="61"/>
      <c r="J860" s="61"/>
      <c r="K860" s="61"/>
      <c r="L860" s="61"/>
      <c r="M860" s="61"/>
      <c r="N860" s="61"/>
    </row>
    <row r="861" spans="1:14" ht="12.75">
      <c r="A861" s="61"/>
      <c r="B861" s="61"/>
      <c r="C861" s="61"/>
      <c r="D861" s="61"/>
      <c r="E861" s="61"/>
      <c r="F861" s="61"/>
      <c r="G861" s="61"/>
      <c r="H861" s="61"/>
      <c r="I861" s="61"/>
      <c r="J861" s="61"/>
      <c r="K861" s="61"/>
      <c r="L861" s="61"/>
      <c r="M861" s="61"/>
      <c r="N861" s="61"/>
    </row>
    <row r="862" spans="1:14" ht="12.75">
      <c r="A862" s="61"/>
      <c r="B862" s="61"/>
      <c r="C862" s="61"/>
      <c r="D862" s="61"/>
      <c r="E862" s="61"/>
      <c r="F862" s="61"/>
      <c r="G862" s="61"/>
      <c r="H862" s="61"/>
      <c r="I862" s="61"/>
      <c r="J862" s="61"/>
      <c r="K862" s="61"/>
      <c r="L862" s="61"/>
      <c r="M862" s="61"/>
      <c r="N862" s="61"/>
    </row>
    <row r="863" spans="1:14" ht="12.75">
      <c r="A863" s="61"/>
      <c r="B863" s="61"/>
      <c r="C863" s="61"/>
      <c r="D863" s="61"/>
      <c r="E863" s="61"/>
      <c r="F863" s="61"/>
      <c r="G863" s="61"/>
      <c r="H863" s="61"/>
      <c r="I863" s="61"/>
      <c r="J863" s="61"/>
      <c r="K863" s="61"/>
      <c r="L863" s="61"/>
      <c r="M863" s="61"/>
      <c r="N863" s="61"/>
    </row>
    <row r="864" spans="1:14" ht="12.75">
      <c r="A864" s="61"/>
      <c r="B864" s="61"/>
      <c r="C864" s="61"/>
      <c r="D864" s="61"/>
      <c r="E864" s="61"/>
      <c r="F864" s="61"/>
      <c r="G864" s="61"/>
      <c r="H864" s="61"/>
      <c r="I864" s="61"/>
      <c r="J864" s="61"/>
      <c r="K864" s="61"/>
      <c r="L864" s="61"/>
      <c r="M864" s="61"/>
      <c r="N864" s="61"/>
    </row>
    <row r="865" spans="1:14" ht="12.75">
      <c r="A865" s="61"/>
      <c r="B865" s="61"/>
      <c r="C865" s="61"/>
      <c r="D865" s="61"/>
      <c r="E865" s="61"/>
      <c r="F865" s="61"/>
      <c r="G865" s="61"/>
      <c r="H865" s="61"/>
      <c r="I865" s="61"/>
      <c r="J865" s="61"/>
      <c r="K865" s="61"/>
      <c r="L865" s="61"/>
      <c r="M865" s="61"/>
      <c r="N865" s="61"/>
    </row>
    <row r="866" spans="1:14" ht="12.75">
      <c r="A866" s="61"/>
      <c r="B866" s="61"/>
      <c r="C866" s="61"/>
      <c r="D866" s="61"/>
      <c r="E866" s="61"/>
      <c r="F866" s="61"/>
      <c r="G866" s="61"/>
      <c r="H866" s="61"/>
      <c r="I866" s="61"/>
      <c r="J866" s="61"/>
      <c r="K866" s="61"/>
      <c r="L866" s="61"/>
      <c r="M866" s="61"/>
      <c r="N866" s="61"/>
    </row>
    <row r="867" spans="1:14" ht="12.75">
      <c r="A867" s="61"/>
      <c r="B867" s="61"/>
      <c r="C867" s="61"/>
      <c r="D867" s="61"/>
      <c r="E867" s="61"/>
      <c r="F867" s="61"/>
      <c r="G867" s="61"/>
      <c r="H867" s="61"/>
      <c r="I867" s="61"/>
      <c r="J867" s="61"/>
      <c r="K867" s="61"/>
      <c r="L867" s="61"/>
      <c r="M867" s="61"/>
      <c r="N867" s="61"/>
    </row>
    <row r="868" spans="1:14" ht="12.75">
      <c r="A868" s="61"/>
      <c r="B868" s="61"/>
      <c r="C868" s="61"/>
      <c r="D868" s="61"/>
      <c r="E868" s="61"/>
      <c r="F868" s="61"/>
      <c r="G868" s="61"/>
      <c r="H868" s="61"/>
      <c r="I868" s="61"/>
      <c r="J868" s="61"/>
      <c r="K868" s="61"/>
      <c r="L868" s="61"/>
      <c r="M868" s="61"/>
      <c r="N868" s="61"/>
    </row>
    <row r="869" spans="1:14" ht="12.75">
      <c r="A869" s="61"/>
      <c r="B869" s="61"/>
      <c r="C869" s="61"/>
      <c r="D869" s="61"/>
      <c r="E869" s="61"/>
      <c r="F869" s="61"/>
      <c r="G869" s="61"/>
      <c r="H869" s="61"/>
      <c r="I869" s="61"/>
      <c r="J869" s="61"/>
      <c r="K869" s="61"/>
      <c r="L869" s="61"/>
      <c r="M869" s="61"/>
      <c r="N869" s="61"/>
    </row>
    <row r="870" spans="1:14" ht="12.75">
      <c r="A870" s="61"/>
      <c r="B870" s="61"/>
      <c r="C870" s="61"/>
      <c r="D870" s="61"/>
      <c r="E870" s="61"/>
      <c r="F870" s="61"/>
      <c r="G870" s="61"/>
      <c r="H870" s="61"/>
      <c r="I870" s="61"/>
      <c r="J870" s="61"/>
      <c r="K870" s="61"/>
      <c r="L870" s="61"/>
      <c r="M870" s="61"/>
      <c r="N870" s="61"/>
    </row>
    <row r="871" spans="1:14" ht="12.75">
      <c r="A871" s="61"/>
      <c r="B871" s="61"/>
      <c r="C871" s="61"/>
      <c r="D871" s="61"/>
      <c r="E871" s="61"/>
      <c r="F871" s="61"/>
      <c r="G871" s="61"/>
      <c r="H871" s="61"/>
      <c r="I871" s="61"/>
      <c r="J871" s="61"/>
      <c r="K871" s="61"/>
      <c r="L871" s="61"/>
      <c r="M871" s="61"/>
      <c r="N871" s="61"/>
    </row>
    <row r="872" spans="1:14" ht="12.75">
      <c r="A872" s="61"/>
      <c r="B872" s="61"/>
      <c r="C872" s="61"/>
      <c r="D872" s="61"/>
      <c r="E872" s="61"/>
      <c r="F872" s="61"/>
      <c r="G872" s="61"/>
      <c r="H872" s="61"/>
      <c r="I872" s="61"/>
      <c r="J872" s="61"/>
      <c r="K872" s="61"/>
      <c r="L872" s="61"/>
      <c r="M872" s="61"/>
      <c r="N872" s="61"/>
    </row>
    <row r="873" spans="1:14" ht="12.75">
      <c r="A873" s="61"/>
      <c r="B873" s="61"/>
      <c r="C873" s="61"/>
      <c r="D873" s="61"/>
      <c r="E873" s="61"/>
      <c r="F873" s="61"/>
      <c r="G873" s="61"/>
      <c r="H873" s="61"/>
      <c r="I873" s="61"/>
      <c r="J873" s="61"/>
      <c r="K873" s="61"/>
      <c r="L873" s="61"/>
      <c r="M873" s="61"/>
      <c r="N873" s="61"/>
    </row>
    <row r="874" spans="1:14" ht="12.75">
      <c r="A874" s="61"/>
      <c r="B874" s="61"/>
      <c r="C874" s="61"/>
      <c r="D874" s="61"/>
      <c r="E874" s="61"/>
      <c r="F874" s="61"/>
      <c r="G874" s="61"/>
      <c r="H874" s="61"/>
      <c r="I874" s="61"/>
      <c r="J874" s="61"/>
      <c r="K874" s="61"/>
      <c r="L874" s="61"/>
      <c r="M874" s="61"/>
      <c r="N874" s="61"/>
    </row>
    <row r="875" spans="1:14" ht="12.75">
      <c r="A875" s="61"/>
      <c r="B875" s="61"/>
      <c r="C875" s="61"/>
      <c r="D875" s="61"/>
      <c r="E875" s="61"/>
      <c r="F875" s="61"/>
      <c r="G875" s="61"/>
      <c r="H875" s="61"/>
      <c r="I875" s="61"/>
      <c r="J875" s="61"/>
      <c r="K875" s="61"/>
      <c r="L875" s="61"/>
      <c r="M875" s="61"/>
      <c r="N875" s="61"/>
    </row>
    <row r="876" spans="1:14" ht="12.75">
      <c r="A876" s="61"/>
      <c r="B876" s="61"/>
      <c r="C876" s="61"/>
      <c r="D876" s="61"/>
      <c r="E876" s="61"/>
      <c r="F876" s="61"/>
      <c r="G876" s="61"/>
      <c r="H876" s="61"/>
      <c r="I876" s="61"/>
      <c r="J876" s="61"/>
      <c r="K876" s="61"/>
      <c r="L876" s="61"/>
      <c r="M876" s="61"/>
      <c r="N876" s="61"/>
    </row>
    <row r="877" spans="1:14" ht="12.75">
      <c r="A877" s="61"/>
      <c r="B877" s="61"/>
      <c r="C877" s="61"/>
      <c r="D877" s="61"/>
      <c r="E877" s="61"/>
      <c r="F877" s="61"/>
      <c r="G877" s="61"/>
      <c r="H877" s="61"/>
      <c r="I877" s="61"/>
      <c r="J877" s="61"/>
      <c r="K877" s="61"/>
      <c r="L877" s="61"/>
      <c r="M877" s="61"/>
      <c r="N877" s="61"/>
    </row>
    <row r="878" spans="1:14" ht="12.75">
      <c r="A878" s="61"/>
      <c r="B878" s="61"/>
      <c r="C878" s="61"/>
      <c r="D878" s="61"/>
      <c r="E878" s="61"/>
      <c r="F878" s="61"/>
      <c r="G878" s="61"/>
      <c r="H878" s="61"/>
      <c r="I878" s="61"/>
      <c r="J878" s="61"/>
      <c r="K878" s="61"/>
      <c r="L878" s="61"/>
      <c r="M878" s="61"/>
      <c r="N878" s="61"/>
    </row>
    <row r="879" spans="1:14" ht="12.75">
      <c r="A879" s="61"/>
      <c r="B879" s="61"/>
      <c r="C879" s="61"/>
      <c r="D879" s="61"/>
      <c r="E879" s="61"/>
      <c r="F879" s="61"/>
      <c r="G879" s="61"/>
      <c r="H879" s="61"/>
      <c r="I879" s="61"/>
      <c r="J879" s="61"/>
      <c r="K879" s="61"/>
      <c r="L879" s="61"/>
      <c r="M879" s="61"/>
      <c r="N879" s="61"/>
    </row>
    <row r="880" spans="1:14" ht="12.75">
      <c r="A880" s="61"/>
      <c r="B880" s="61"/>
      <c r="C880" s="61"/>
      <c r="D880" s="61"/>
      <c r="E880" s="61"/>
      <c r="F880" s="61"/>
      <c r="G880" s="61"/>
      <c r="H880" s="61"/>
      <c r="I880" s="61"/>
      <c r="J880" s="61"/>
      <c r="K880" s="61"/>
      <c r="L880" s="61"/>
      <c r="M880" s="61"/>
      <c r="N880" s="61"/>
    </row>
    <row r="881" spans="1:14" ht="12.75">
      <c r="A881" s="61"/>
      <c r="B881" s="61"/>
      <c r="C881" s="61"/>
      <c r="D881" s="61"/>
      <c r="E881" s="61"/>
      <c r="F881" s="61"/>
      <c r="G881" s="61"/>
      <c r="H881" s="61"/>
      <c r="I881" s="61"/>
      <c r="J881" s="61"/>
      <c r="K881" s="61"/>
      <c r="L881" s="61"/>
      <c r="M881" s="61"/>
      <c r="N881" s="61"/>
    </row>
    <row r="882" spans="1:14" ht="12.75">
      <c r="A882" s="61"/>
      <c r="B882" s="61"/>
      <c r="C882" s="61"/>
      <c r="D882" s="61"/>
      <c r="E882" s="61"/>
      <c r="F882" s="61"/>
      <c r="G882" s="61"/>
      <c r="H882" s="61"/>
      <c r="I882" s="61"/>
      <c r="J882" s="61"/>
      <c r="K882" s="61"/>
      <c r="L882" s="61"/>
      <c r="M882" s="61"/>
      <c r="N882" s="61"/>
    </row>
    <row r="883" spans="1:14" ht="12.75">
      <c r="A883" s="61"/>
      <c r="B883" s="61"/>
      <c r="C883" s="61"/>
      <c r="D883" s="61"/>
      <c r="E883" s="61"/>
      <c r="F883" s="61"/>
      <c r="G883" s="61"/>
      <c r="H883" s="61"/>
      <c r="I883" s="61"/>
      <c r="J883" s="61"/>
      <c r="K883" s="61"/>
      <c r="L883" s="61"/>
      <c r="M883" s="61"/>
      <c r="N883" s="61"/>
    </row>
    <row r="884" spans="1:14" ht="12.75">
      <c r="A884" s="61"/>
      <c r="B884" s="61"/>
      <c r="C884" s="61"/>
      <c r="D884" s="61"/>
      <c r="E884" s="61"/>
      <c r="F884" s="61"/>
      <c r="G884" s="61"/>
      <c r="H884" s="61"/>
      <c r="I884" s="61"/>
      <c r="J884" s="61"/>
      <c r="K884" s="61"/>
      <c r="L884" s="61"/>
      <c r="M884" s="61"/>
      <c r="N884" s="61"/>
    </row>
    <row r="885" spans="1:14" ht="12.75">
      <c r="A885" s="61"/>
      <c r="B885" s="61"/>
      <c r="C885" s="61"/>
      <c r="D885" s="61"/>
      <c r="E885" s="61"/>
      <c r="F885" s="61"/>
      <c r="G885" s="61"/>
      <c r="H885" s="61"/>
      <c r="I885" s="61"/>
      <c r="J885" s="61"/>
      <c r="K885" s="61"/>
      <c r="L885" s="61"/>
      <c r="M885" s="61"/>
      <c r="N885" s="61"/>
    </row>
    <row r="886" spans="1:14" ht="12.75">
      <c r="A886" s="61"/>
      <c r="B886" s="61"/>
      <c r="C886" s="61"/>
      <c r="D886" s="61"/>
      <c r="E886" s="61"/>
      <c r="F886" s="61"/>
      <c r="G886" s="61"/>
      <c r="H886" s="61"/>
      <c r="I886" s="61"/>
      <c r="J886" s="61"/>
      <c r="K886" s="61"/>
      <c r="L886" s="61"/>
      <c r="M886" s="61"/>
      <c r="N886" s="61"/>
    </row>
    <row r="887" spans="1:14" ht="12.75">
      <c r="A887" s="61"/>
      <c r="B887" s="61"/>
      <c r="C887" s="61"/>
      <c r="D887" s="61"/>
      <c r="E887" s="61"/>
      <c r="F887" s="61"/>
      <c r="G887" s="61"/>
      <c r="H887" s="61"/>
      <c r="I887" s="61"/>
      <c r="J887" s="61"/>
      <c r="K887" s="61"/>
      <c r="L887" s="61"/>
      <c r="M887" s="61"/>
      <c r="N887" s="61"/>
    </row>
    <row r="888" spans="1:14" ht="12.75">
      <c r="A888" s="61"/>
      <c r="B888" s="61"/>
      <c r="C888" s="61"/>
      <c r="D888" s="61"/>
      <c r="E888" s="61"/>
      <c r="F888" s="61"/>
      <c r="G888" s="61"/>
      <c r="H888" s="61"/>
      <c r="I888" s="61"/>
      <c r="J888" s="61"/>
      <c r="K888" s="61"/>
      <c r="L888" s="61"/>
      <c r="M888" s="61"/>
      <c r="N888" s="61"/>
    </row>
    <row r="889" spans="1:14" ht="12.75">
      <c r="A889" s="61"/>
      <c r="B889" s="61"/>
      <c r="C889" s="61"/>
      <c r="D889" s="61"/>
      <c r="E889" s="61"/>
      <c r="F889" s="61"/>
      <c r="G889" s="61"/>
      <c r="H889" s="61"/>
      <c r="I889" s="61"/>
      <c r="J889" s="61"/>
      <c r="K889" s="61"/>
      <c r="L889" s="61"/>
      <c r="M889" s="61"/>
      <c r="N889" s="61"/>
    </row>
    <row r="890" spans="1:14" ht="12.75">
      <c r="A890" s="61"/>
      <c r="B890" s="61"/>
      <c r="C890" s="61"/>
      <c r="D890" s="61"/>
      <c r="E890" s="61"/>
      <c r="F890" s="61"/>
      <c r="G890" s="61"/>
      <c r="H890" s="61"/>
      <c r="I890" s="61"/>
      <c r="J890" s="61"/>
      <c r="K890" s="61"/>
      <c r="L890" s="61"/>
      <c r="M890" s="61"/>
      <c r="N890" s="61"/>
    </row>
    <row r="891" spans="1:14" ht="12.75">
      <c r="A891" s="61"/>
      <c r="B891" s="61"/>
      <c r="C891" s="61"/>
      <c r="D891" s="61"/>
      <c r="E891" s="61"/>
      <c r="F891" s="61"/>
      <c r="G891" s="61"/>
      <c r="H891" s="61"/>
      <c r="I891" s="61"/>
      <c r="J891" s="61"/>
      <c r="K891" s="61"/>
      <c r="L891" s="61"/>
      <c r="M891" s="61"/>
      <c r="N891" s="61"/>
    </row>
    <row r="892" spans="1:14" ht="12.75">
      <c r="A892" s="61"/>
      <c r="B892" s="61"/>
      <c r="C892" s="61"/>
      <c r="D892" s="61"/>
      <c r="E892" s="61"/>
      <c r="F892" s="61"/>
      <c r="G892" s="61"/>
      <c r="H892" s="61"/>
      <c r="I892" s="61"/>
      <c r="J892" s="61"/>
      <c r="K892" s="61"/>
      <c r="L892" s="61"/>
      <c r="M892" s="61"/>
      <c r="N892" s="61"/>
    </row>
    <row r="893" spans="1:14" ht="12.75">
      <c r="A893" s="61"/>
      <c r="B893" s="61"/>
      <c r="C893" s="61"/>
      <c r="D893" s="61"/>
      <c r="E893" s="61"/>
      <c r="F893" s="61"/>
      <c r="G893" s="61"/>
      <c r="H893" s="61"/>
      <c r="I893" s="61"/>
      <c r="J893" s="61"/>
      <c r="K893" s="61"/>
      <c r="L893" s="61"/>
      <c r="M893" s="61"/>
      <c r="N893" s="61"/>
    </row>
    <row r="894" spans="1:14" ht="12.75">
      <c r="A894" s="61"/>
      <c r="B894" s="61"/>
      <c r="C894" s="61"/>
      <c r="D894" s="61"/>
      <c r="E894" s="61"/>
      <c r="F894" s="61"/>
      <c r="G894" s="61"/>
      <c r="H894" s="61"/>
      <c r="I894" s="61"/>
      <c r="J894" s="61"/>
      <c r="K894" s="61"/>
      <c r="L894" s="61"/>
      <c r="M894" s="61"/>
      <c r="N894" s="61"/>
    </row>
    <row r="895" spans="1:14" ht="12.75">
      <c r="A895" s="61"/>
      <c r="B895" s="61"/>
      <c r="C895" s="61"/>
      <c r="D895" s="61"/>
      <c r="E895" s="61"/>
      <c r="F895" s="61"/>
      <c r="G895" s="61"/>
      <c r="H895" s="61"/>
      <c r="I895" s="61"/>
      <c r="J895" s="61"/>
      <c r="K895" s="61"/>
      <c r="L895" s="61"/>
      <c r="M895" s="61"/>
      <c r="N895" s="61"/>
    </row>
    <row r="896" spans="1:14" ht="12.75">
      <c r="A896" s="61"/>
      <c r="B896" s="61"/>
      <c r="C896" s="61"/>
      <c r="D896" s="61"/>
      <c r="E896" s="61"/>
      <c r="F896" s="61"/>
      <c r="G896" s="61"/>
      <c r="H896" s="61"/>
      <c r="I896" s="61"/>
      <c r="J896" s="61"/>
      <c r="K896" s="61"/>
      <c r="L896" s="61"/>
      <c r="M896" s="61"/>
      <c r="N896" s="61"/>
    </row>
    <row r="897" spans="1:14" ht="12.75">
      <c r="A897" s="61"/>
      <c r="B897" s="61"/>
      <c r="C897" s="61"/>
      <c r="D897" s="61"/>
      <c r="E897" s="61"/>
      <c r="F897" s="61"/>
      <c r="G897" s="61"/>
      <c r="H897" s="61"/>
      <c r="I897" s="61"/>
      <c r="J897" s="61"/>
      <c r="K897" s="61"/>
      <c r="L897" s="61"/>
      <c r="M897" s="61"/>
      <c r="N897" s="61"/>
    </row>
    <row r="898" spans="1:14" ht="12.75">
      <c r="A898" s="61"/>
      <c r="B898" s="61"/>
      <c r="C898" s="61"/>
      <c r="D898" s="61"/>
      <c r="E898" s="61"/>
      <c r="F898" s="61"/>
      <c r="G898" s="61"/>
      <c r="H898" s="61"/>
      <c r="I898" s="61"/>
      <c r="J898" s="61"/>
      <c r="K898" s="61"/>
      <c r="L898" s="61"/>
      <c r="M898" s="61"/>
      <c r="N898" s="61"/>
    </row>
    <row r="899" spans="1:14" ht="12.75">
      <c r="A899" s="61"/>
      <c r="B899" s="61"/>
      <c r="C899" s="61"/>
      <c r="D899" s="61"/>
      <c r="E899" s="61"/>
      <c r="F899" s="61"/>
      <c r="G899" s="61"/>
      <c r="H899" s="61"/>
      <c r="I899" s="61"/>
      <c r="J899" s="61"/>
      <c r="K899" s="61"/>
      <c r="L899" s="61"/>
      <c r="M899" s="61"/>
      <c r="N899" s="61"/>
    </row>
    <row r="900" spans="1:14" ht="12.75">
      <c r="A900" s="61"/>
      <c r="B900" s="61"/>
      <c r="C900" s="61"/>
      <c r="D900" s="61"/>
      <c r="E900" s="61"/>
      <c r="F900" s="61"/>
      <c r="G900" s="61"/>
      <c r="H900" s="61"/>
      <c r="I900" s="61"/>
      <c r="J900" s="61"/>
      <c r="K900" s="61"/>
      <c r="L900" s="61"/>
      <c r="M900" s="61"/>
      <c r="N900" s="61"/>
    </row>
    <row r="901" spans="1:14" ht="12.75">
      <c r="A901" s="61"/>
      <c r="B901" s="61"/>
      <c r="C901" s="61"/>
      <c r="D901" s="61"/>
      <c r="E901" s="61"/>
      <c r="F901" s="61"/>
      <c r="G901" s="61"/>
      <c r="H901" s="61"/>
      <c r="I901" s="61"/>
      <c r="J901" s="61"/>
      <c r="K901" s="61"/>
      <c r="L901" s="61"/>
      <c r="M901" s="61"/>
      <c r="N901" s="61"/>
    </row>
    <row r="902" spans="1:14" ht="12.75">
      <c r="A902" s="61"/>
      <c r="B902" s="61"/>
      <c r="C902" s="61"/>
      <c r="D902" s="61"/>
      <c r="E902" s="61"/>
      <c r="F902" s="61"/>
      <c r="G902" s="61"/>
      <c r="H902" s="61"/>
      <c r="I902" s="61"/>
      <c r="J902" s="61"/>
      <c r="K902" s="61"/>
      <c r="L902" s="61"/>
      <c r="M902" s="61"/>
      <c r="N902" s="61"/>
    </row>
    <row r="903" spans="1:14" ht="12.75">
      <c r="A903" s="61"/>
      <c r="B903" s="61"/>
      <c r="C903" s="61"/>
      <c r="D903" s="61"/>
      <c r="E903" s="61"/>
      <c r="F903" s="61"/>
      <c r="G903" s="61"/>
      <c r="H903" s="61"/>
      <c r="I903" s="61"/>
      <c r="J903" s="61"/>
      <c r="K903" s="61"/>
      <c r="L903" s="61"/>
      <c r="M903" s="61"/>
      <c r="N903" s="61"/>
    </row>
    <row r="904" spans="1:14" ht="12.75">
      <c r="A904" s="61"/>
      <c r="B904" s="61"/>
      <c r="C904" s="61"/>
      <c r="D904" s="61"/>
      <c r="E904" s="61"/>
      <c r="F904" s="61"/>
      <c r="G904" s="61"/>
      <c r="H904" s="61"/>
      <c r="I904" s="61"/>
      <c r="J904" s="61"/>
      <c r="K904" s="61"/>
      <c r="L904" s="61"/>
      <c r="M904" s="61"/>
      <c r="N904" s="61"/>
    </row>
    <row r="905" spans="1:14" ht="12.75">
      <c r="A905" s="61"/>
      <c r="B905" s="61"/>
      <c r="C905" s="61"/>
      <c r="D905" s="61"/>
      <c r="E905" s="61"/>
      <c r="F905" s="61"/>
      <c r="G905" s="61"/>
      <c r="H905" s="61"/>
      <c r="I905" s="61"/>
      <c r="J905" s="61"/>
      <c r="K905" s="61"/>
      <c r="L905" s="61"/>
      <c r="M905" s="61"/>
      <c r="N905" s="61"/>
    </row>
    <row r="906" spans="1:14" ht="12.75">
      <c r="A906" s="61"/>
      <c r="B906" s="61"/>
      <c r="C906" s="61"/>
      <c r="D906" s="61"/>
      <c r="E906" s="61"/>
      <c r="F906" s="61"/>
      <c r="G906" s="61"/>
      <c r="H906" s="61"/>
      <c r="I906" s="61"/>
      <c r="J906" s="61"/>
      <c r="K906" s="61"/>
      <c r="L906" s="61"/>
      <c r="M906" s="61"/>
      <c r="N906" s="61"/>
    </row>
    <row r="907" spans="1:14" ht="12.75">
      <c r="A907" s="61"/>
      <c r="B907" s="61"/>
      <c r="C907" s="61"/>
      <c r="D907" s="61"/>
      <c r="E907" s="61"/>
      <c r="F907" s="61"/>
      <c r="G907" s="61"/>
      <c r="H907" s="61"/>
      <c r="I907" s="61"/>
      <c r="J907" s="61"/>
      <c r="K907" s="61"/>
      <c r="L907" s="61"/>
      <c r="M907" s="61"/>
      <c r="N907" s="61"/>
    </row>
    <row r="908" spans="1:14" ht="12.75">
      <c r="A908" s="61"/>
      <c r="B908" s="61"/>
      <c r="C908" s="61"/>
      <c r="D908" s="61"/>
      <c r="E908" s="61"/>
      <c r="F908" s="61"/>
      <c r="G908" s="61"/>
      <c r="H908" s="61"/>
      <c r="I908" s="61"/>
      <c r="J908" s="61"/>
      <c r="K908" s="61"/>
      <c r="L908" s="61"/>
      <c r="M908" s="61"/>
      <c r="N908" s="61"/>
    </row>
    <row r="909" spans="1:14" ht="12.75">
      <c r="A909" s="61"/>
      <c r="B909" s="61"/>
      <c r="C909" s="61"/>
      <c r="D909" s="61"/>
      <c r="E909" s="61"/>
      <c r="F909" s="61"/>
      <c r="G909" s="61"/>
      <c r="H909" s="61"/>
      <c r="I909" s="61"/>
      <c r="J909" s="61"/>
      <c r="K909" s="61"/>
      <c r="L909" s="61"/>
      <c r="M909" s="61"/>
      <c r="N909" s="61"/>
    </row>
    <row r="910" spans="1:14" ht="12.75">
      <c r="A910" s="61"/>
      <c r="B910" s="61"/>
      <c r="C910" s="61"/>
      <c r="D910" s="61"/>
      <c r="E910" s="61"/>
      <c r="F910" s="61"/>
      <c r="G910" s="61"/>
      <c r="H910" s="61"/>
      <c r="I910" s="61"/>
      <c r="J910" s="61"/>
      <c r="K910" s="61"/>
      <c r="L910" s="61"/>
      <c r="M910" s="61"/>
      <c r="N910" s="61"/>
    </row>
    <row r="911" spans="1:14" ht="12.75">
      <c r="A911" s="61"/>
      <c r="B911" s="61"/>
      <c r="C911" s="61"/>
      <c r="D911" s="61"/>
      <c r="E911" s="61"/>
      <c r="F911" s="61"/>
      <c r="G911" s="61"/>
      <c r="H911" s="61"/>
      <c r="I911" s="61"/>
      <c r="J911" s="61"/>
      <c r="K911" s="61"/>
      <c r="L911" s="61"/>
      <c r="M911" s="61"/>
      <c r="N911" s="61"/>
    </row>
    <row r="912" spans="1:14" ht="12.75">
      <c r="A912" s="61"/>
      <c r="B912" s="61"/>
      <c r="C912" s="61"/>
      <c r="D912" s="61"/>
      <c r="E912" s="61"/>
      <c r="F912" s="61"/>
      <c r="G912" s="61"/>
      <c r="H912" s="61"/>
      <c r="I912" s="61"/>
      <c r="J912" s="61"/>
      <c r="K912" s="61"/>
      <c r="L912" s="61"/>
      <c r="M912" s="61"/>
      <c r="N912" s="61"/>
    </row>
    <row r="913" spans="1:14" ht="12.75">
      <c r="A913" s="61"/>
      <c r="B913" s="61"/>
      <c r="C913" s="61"/>
      <c r="D913" s="61"/>
      <c r="E913" s="61"/>
      <c r="F913" s="61"/>
      <c r="G913" s="61"/>
      <c r="H913" s="61"/>
      <c r="I913" s="61"/>
      <c r="J913" s="61"/>
      <c r="K913" s="61"/>
      <c r="L913" s="61"/>
      <c r="M913" s="61"/>
      <c r="N913" s="61"/>
    </row>
    <row r="914" spans="1:14" ht="12.75">
      <c r="A914" s="61"/>
      <c r="B914" s="61"/>
      <c r="C914" s="61"/>
      <c r="D914" s="61"/>
      <c r="E914" s="61"/>
      <c r="F914" s="61"/>
      <c r="G914" s="61"/>
      <c r="H914" s="61"/>
      <c r="I914" s="61"/>
      <c r="J914" s="61"/>
      <c r="K914" s="61"/>
      <c r="L914" s="61"/>
      <c r="M914" s="61"/>
      <c r="N914" s="61"/>
    </row>
    <row r="915" spans="1:14" ht="12.75">
      <c r="A915" s="61"/>
      <c r="B915" s="61"/>
      <c r="C915" s="61"/>
      <c r="D915" s="61"/>
      <c r="E915" s="61"/>
      <c r="F915" s="61"/>
      <c r="G915" s="61"/>
      <c r="H915" s="61"/>
      <c r="I915" s="61"/>
      <c r="J915" s="61"/>
      <c r="K915" s="61"/>
      <c r="L915" s="61"/>
      <c r="M915" s="61"/>
      <c r="N915" s="61"/>
    </row>
    <row r="916" spans="1:14" ht="12.75">
      <c r="A916" s="61"/>
      <c r="B916" s="61"/>
      <c r="C916" s="61"/>
      <c r="D916" s="61"/>
      <c r="E916" s="61"/>
      <c r="F916" s="61"/>
      <c r="G916" s="61"/>
      <c r="H916" s="61"/>
      <c r="I916" s="61"/>
      <c r="J916" s="61"/>
      <c r="K916" s="61"/>
      <c r="L916" s="61"/>
      <c r="M916" s="61"/>
      <c r="N916" s="61"/>
    </row>
    <row r="917" spans="1:14" ht="12.75">
      <c r="A917" s="61"/>
      <c r="B917" s="61"/>
      <c r="C917" s="61"/>
      <c r="D917" s="61"/>
      <c r="E917" s="61"/>
      <c r="F917" s="61"/>
      <c r="G917" s="61"/>
      <c r="H917" s="61"/>
      <c r="I917" s="61"/>
      <c r="J917" s="61"/>
      <c r="K917" s="61"/>
      <c r="L917" s="61"/>
      <c r="M917" s="61"/>
      <c r="N917" s="61"/>
    </row>
    <row r="918" spans="1:14" ht="12.75">
      <c r="A918" s="61"/>
      <c r="B918" s="61"/>
      <c r="C918" s="61"/>
      <c r="D918" s="61"/>
      <c r="E918" s="61"/>
      <c r="F918" s="61"/>
      <c r="G918" s="61"/>
      <c r="H918" s="61"/>
      <c r="I918" s="61"/>
      <c r="J918" s="61"/>
      <c r="K918" s="61"/>
      <c r="L918" s="61"/>
      <c r="M918" s="61"/>
      <c r="N918" s="61"/>
    </row>
    <row r="919" spans="1:14" ht="12.75">
      <c r="A919" s="61"/>
      <c r="B919" s="61"/>
      <c r="C919" s="61"/>
      <c r="D919" s="61"/>
      <c r="E919" s="61"/>
      <c r="F919" s="61"/>
      <c r="G919" s="61"/>
      <c r="H919" s="61"/>
      <c r="I919" s="61"/>
      <c r="J919" s="61"/>
      <c r="K919" s="61"/>
      <c r="L919" s="61"/>
      <c r="M919" s="61"/>
      <c r="N919" s="61"/>
    </row>
    <row r="920" spans="1:14" ht="12.75">
      <c r="A920" s="61"/>
      <c r="B920" s="61"/>
      <c r="C920" s="61"/>
      <c r="D920" s="61"/>
      <c r="E920" s="61"/>
      <c r="F920" s="61"/>
      <c r="G920" s="61"/>
      <c r="H920" s="61"/>
      <c r="I920" s="61"/>
      <c r="J920" s="61"/>
      <c r="K920" s="61"/>
      <c r="L920" s="61"/>
      <c r="M920" s="61"/>
      <c r="N920" s="61"/>
    </row>
    <row r="921" spans="1:14" ht="12.75">
      <c r="A921" s="61"/>
      <c r="B921" s="61"/>
      <c r="C921" s="61"/>
      <c r="D921" s="61"/>
      <c r="E921" s="61"/>
      <c r="F921" s="61"/>
      <c r="G921" s="61"/>
      <c r="H921" s="61"/>
      <c r="I921" s="61"/>
      <c r="J921" s="61"/>
      <c r="K921" s="61"/>
      <c r="L921" s="61"/>
      <c r="M921" s="61"/>
      <c r="N921" s="61"/>
    </row>
    <row r="922" spans="1:14" ht="12.75">
      <c r="A922" s="61"/>
      <c r="B922" s="61"/>
      <c r="C922" s="61"/>
      <c r="D922" s="61"/>
      <c r="E922" s="61"/>
      <c r="F922" s="61"/>
      <c r="G922" s="61"/>
      <c r="H922" s="61"/>
      <c r="I922" s="61"/>
      <c r="J922" s="61"/>
      <c r="K922" s="61"/>
      <c r="L922" s="61"/>
      <c r="M922" s="61"/>
      <c r="N922" s="61"/>
    </row>
    <row r="923" spans="1:14" ht="12.75">
      <c r="A923" s="61"/>
      <c r="B923" s="61"/>
      <c r="C923" s="61"/>
      <c r="D923" s="61"/>
      <c r="E923" s="61"/>
      <c r="F923" s="61"/>
      <c r="G923" s="61"/>
      <c r="H923" s="61"/>
      <c r="I923" s="61"/>
      <c r="J923" s="61"/>
      <c r="K923" s="61"/>
      <c r="L923" s="61"/>
      <c r="M923" s="61"/>
      <c r="N923" s="61"/>
    </row>
    <row r="924" spans="1:14" ht="12.75">
      <c r="A924" s="61"/>
      <c r="B924" s="61"/>
      <c r="C924" s="61"/>
      <c r="D924" s="61"/>
      <c r="E924" s="61"/>
      <c r="F924" s="61"/>
      <c r="G924" s="61"/>
      <c r="H924" s="61"/>
      <c r="I924" s="61"/>
      <c r="J924" s="61"/>
      <c r="K924" s="61"/>
      <c r="L924" s="61"/>
      <c r="M924" s="61"/>
      <c r="N924" s="61"/>
    </row>
    <row r="925" spans="1:14" ht="12.75">
      <c r="A925" s="61"/>
      <c r="B925" s="61"/>
      <c r="C925" s="61"/>
      <c r="D925" s="61"/>
      <c r="E925" s="61"/>
      <c r="F925" s="61"/>
      <c r="G925" s="61"/>
      <c r="H925" s="61"/>
      <c r="I925" s="61"/>
      <c r="J925" s="61"/>
      <c r="K925" s="61"/>
      <c r="L925" s="61"/>
      <c r="M925" s="61"/>
      <c r="N925" s="61"/>
    </row>
    <row r="926" spans="1:14" ht="12.75">
      <c r="A926" s="61"/>
      <c r="B926" s="61"/>
      <c r="C926" s="61"/>
      <c r="D926" s="61"/>
      <c r="E926" s="61"/>
      <c r="F926" s="61"/>
      <c r="G926" s="61"/>
      <c r="H926" s="61"/>
      <c r="I926" s="61"/>
      <c r="J926" s="61"/>
      <c r="K926" s="61"/>
      <c r="L926" s="61"/>
      <c r="M926" s="61"/>
      <c r="N926" s="61"/>
    </row>
    <row r="927" spans="1:14" ht="12.75">
      <c r="A927" s="61"/>
      <c r="B927" s="61"/>
      <c r="C927" s="61"/>
      <c r="D927" s="61"/>
      <c r="E927" s="61"/>
      <c r="F927" s="61"/>
      <c r="G927" s="61"/>
      <c r="H927" s="61"/>
      <c r="I927" s="61"/>
      <c r="J927" s="61"/>
      <c r="K927" s="61"/>
      <c r="L927" s="61"/>
      <c r="M927" s="61"/>
      <c r="N927" s="61"/>
    </row>
    <row r="928" spans="1:14" ht="12.75">
      <c r="A928" s="61"/>
      <c r="B928" s="61"/>
      <c r="C928" s="61"/>
      <c r="D928" s="61"/>
      <c r="E928" s="61"/>
      <c r="F928" s="61"/>
      <c r="G928" s="61"/>
      <c r="H928" s="61"/>
      <c r="I928" s="61"/>
      <c r="J928" s="61"/>
      <c r="K928" s="61"/>
      <c r="L928" s="61"/>
      <c r="M928" s="61"/>
      <c r="N928" s="61"/>
    </row>
    <row r="929" spans="1:14" ht="12.75">
      <c r="A929" s="61"/>
      <c r="B929" s="61"/>
      <c r="C929" s="61"/>
      <c r="D929" s="61"/>
      <c r="E929" s="61"/>
      <c r="F929" s="61"/>
      <c r="G929" s="61"/>
      <c r="H929" s="61"/>
      <c r="I929" s="61"/>
      <c r="J929" s="61"/>
      <c r="K929" s="61"/>
      <c r="L929" s="61"/>
      <c r="M929" s="61"/>
      <c r="N929" s="61"/>
    </row>
    <row r="930" spans="1:14" ht="12.75">
      <c r="A930" s="61"/>
      <c r="B930" s="61"/>
      <c r="C930" s="61"/>
      <c r="D930" s="61"/>
      <c r="E930" s="61"/>
      <c r="F930" s="61"/>
      <c r="G930" s="61"/>
      <c r="H930" s="61"/>
      <c r="I930" s="61"/>
      <c r="J930" s="61"/>
      <c r="K930" s="61"/>
      <c r="L930" s="61"/>
      <c r="M930" s="61"/>
      <c r="N930" s="61"/>
    </row>
    <row r="931" spans="1:14" ht="12.75">
      <c r="A931" s="61"/>
      <c r="B931" s="61"/>
      <c r="C931" s="61"/>
      <c r="D931" s="61"/>
      <c r="E931" s="61"/>
      <c r="F931" s="61"/>
      <c r="G931" s="61"/>
      <c r="H931" s="61"/>
      <c r="I931" s="61"/>
      <c r="J931" s="61"/>
      <c r="K931" s="61"/>
      <c r="L931" s="61"/>
      <c r="M931" s="61"/>
      <c r="N931" s="61"/>
    </row>
    <row r="932" spans="1:14" ht="12.75">
      <c r="A932" s="61"/>
      <c r="B932" s="61"/>
      <c r="C932" s="61"/>
      <c r="D932" s="61"/>
      <c r="E932" s="61"/>
      <c r="F932" s="61"/>
      <c r="G932" s="61"/>
      <c r="H932" s="61"/>
      <c r="I932" s="61"/>
      <c r="J932" s="61"/>
      <c r="K932" s="61"/>
      <c r="L932" s="61"/>
      <c r="M932" s="61"/>
      <c r="N932" s="61"/>
    </row>
    <row r="933" spans="1:14" ht="12.75">
      <c r="A933" s="61"/>
      <c r="B933" s="61"/>
      <c r="C933" s="61"/>
      <c r="D933" s="61"/>
      <c r="E933" s="61"/>
      <c r="F933" s="61"/>
      <c r="G933" s="61"/>
      <c r="H933" s="61"/>
      <c r="I933" s="61"/>
      <c r="J933" s="61"/>
      <c r="K933" s="61"/>
      <c r="L933" s="61"/>
      <c r="M933" s="61"/>
      <c r="N933" s="61"/>
    </row>
    <row r="934" spans="1:14" ht="12.75">
      <c r="A934" s="61"/>
      <c r="B934" s="61"/>
      <c r="C934" s="61"/>
      <c r="D934" s="61"/>
      <c r="E934" s="61"/>
      <c r="F934" s="61"/>
      <c r="G934" s="61"/>
      <c r="H934" s="61"/>
      <c r="I934" s="61"/>
      <c r="J934" s="61"/>
      <c r="K934" s="61"/>
      <c r="L934" s="61"/>
      <c r="M934" s="61"/>
      <c r="N934" s="61"/>
    </row>
    <row r="935" spans="1:14" ht="12.75">
      <c r="A935" s="61"/>
      <c r="B935" s="61"/>
      <c r="C935" s="61"/>
      <c r="D935" s="61"/>
      <c r="E935" s="61"/>
      <c r="F935" s="61"/>
      <c r="G935" s="61"/>
      <c r="H935" s="61"/>
      <c r="I935" s="61"/>
      <c r="J935" s="61"/>
      <c r="K935" s="61"/>
      <c r="L935" s="61"/>
      <c r="M935" s="61"/>
      <c r="N935" s="61"/>
    </row>
    <row r="936" spans="1:14" ht="12.75">
      <c r="A936" s="61"/>
      <c r="B936" s="61"/>
      <c r="C936" s="61"/>
      <c r="D936" s="61"/>
      <c r="E936" s="61"/>
      <c r="F936" s="61"/>
      <c r="G936" s="61"/>
      <c r="H936" s="61"/>
      <c r="I936" s="61"/>
      <c r="J936" s="61"/>
      <c r="K936" s="61"/>
      <c r="L936" s="61"/>
      <c r="M936" s="61"/>
      <c r="N936" s="61"/>
    </row>
    <row r="937" spans="1:14" ht="12.75">
      <c r="A937" s="61"/>
      <c r="B937" s="61"/>
      <c r="C937" s="61"/>
      <c r="D937" s="61"/>
      <c r="E937" s="61"/>
      <c r="F937" s="61"/>
      <c r="G937" s="61"/>
      <c r="H937" s="61"/>
      <c r="I937" s="61"/>
      <c r="J937" s="61"/>
      <c r="K937" s="61"/>
      <c r="L937" s="61"/>
      <c r="M937" s="61"/>
      <c r="N937" s="61"/>
    </row>
    <row r="938" spans="1:14" ht="12.75">
      <c r="A938" s="61"/>
      <c r="B938" s="61"/>
      <c r="C938" s="61"/>
      <c r="D938" s="61"/>
      <c r="E938" s="61"/>
      <c r="F938" s="61"/>
      <c r="G938" s="61"/>
      <c r="H938" s="61"/>
      <c r="I938" s="61"/>
      <c r="J938" s="61"/>
      <c r="K938" s="61"/>
      <c r="L938" s="61"/>
      <c r="M938" s="61"/>
      <c r="N938" s="61"/>
    </row>
    <row r="939" spans="1:14" ht="12.75">
      <c r="A939" s="61"/>
      <c r="B939" s="61"/>
      <c r="C939" s="61"/>
      <c r="D939" s="61"/>
      <c r="E939" s="61"/>
      <c r="F939" s="61"/>
      <c r="G939" s="61"/>
      <c r="H939" s="61"/>
      <c r="I939" s="61"/>
      <c r="J939" s="61"/>
      <c r="K939" s="61"/>
      <c r="L939" s="61"/>
      <c r="M939" s="61"/>
      <c r="N939" s="61"/>
    </row>
    <row r="940" spans="1:14" ht="12.75">
      <c r="A940" s="61"/>
      <c r="B940" s="61"/>
      <c r="C940" s="61"/>
      <c r="D940" s="61"/>
      <c r="E940" s="61"/>
      <c r="F940" s="61"/>
      <c r="G940" s="61"/>
      <c r="H940" s="61"/>
      <c r="I940" s="61"/>
      <c r="J940" s="61"/>
      <c r="K940" s="61"/>
      <c r="L940" s="61"/>
      <c r="M940" s="61"/>
      <c r="N940" s="61"/>
    </row>
    <row r="941" spans="1:14" ht="12.75">
      <c r="A941" s="61"/>
      <c r="B941" s="61"/>
      <c r="C941" s="61"/>
      <c r="D941" s="61"/>
      <c r="E941" s="61"/>
      <c r="F941" s="61"/>
      <c r="G941" s="61"/>
      <c r="H941" s="61"/>
      <c r="I941" s="61"/>
      <c r="J941" s="61"/>
      <c r="K941" s="61"/>
      <c r="L941" s="61"/>
      <c r="M941" s="61"/>
      <c r="N941" s="61"/>
    </row>
    <row r="942" spans="1:14" ht="12.75">
      <c r="A942" s="61"/>
      <c r="B942" s="61"/>
      <c r="C942" s="61"/>
      <c r="D942" s="61"/>
      <c r="E942" s="61"/>
      <c r="F942" s="61"/>
      <c r="G942" s="61"/>
      <c r="H942" s="61"/>
      <c r="I942" s="61"/>
      <c r="J942" s="61"/>
      <c r="K942" s="61"/>
      <c r="L942" s="61"/>
      <c r="M942" s="61"/>
      <c r="N942" s="61"/>
    </row>
    <row r="943" spans="1:14" ht="12.75">
      <c r="A943" s="61"/>
      <c r="B943" s="61"/>
      <c r="C943" s="61"/>
      <c r="D943" s="61"/>
      <c r="E943" s="61"/>
      <c r="F943" s="61"/>
      <c r="G943" s="61"/>
      <c r="H943" s="61"/>
      <c r="I943" s="61"/>
      <c r="J943" s="61"/>
      <c r="K943" s="61"/>
      <c r="L943" s="61"/>
      <c r="M943" s="61"/>
      <c r="N943" s="61"/>
    </row>
    <row r="944" spans="1:14" ht="12.75">
      <c r="A944" s="61"/>
      <c r="B944" s="61"/>
      <c r="C944" s="61"/>
      <c r="D944" s="61"/>
      <c r="E944" s="61"/>
      <c r="F944" s="61"/>
      <c r="G944" s="61"/>
      <c r="H944" s="61"/>
      <c r="I944" s="61"/>
      <c r="J944" s="61"/>
      <c r="K944" s="61"/>
      <c r="L944" s="61"/>
      <c r="M944" s="61"/>
      <c r="N944" s="61"/>
    </row>
    <row r="945" spans="1:14" ht="12.75">
      <c r="A945" s="61"/>
      <c r="B945" s="61"/>
      <c r="C945" s="61"/>
      <c r="D945" s="61"/>
      <c r="E945" s="61"/>
      <c r="F945" s="61"/>
      <c r="G945" s="61"/>
      <c r="H945" s="61"/>
      <c r="I945" s="61"/>
      <c r="J945" s="61"/>
      <c r="K945" s="61"/>
      <c r="L945" s="61"/>
      <c r="M945" s="61"/>
      <c r="N945" s="61"/>
    </row>
    <row r="946" spans="1:14" ht="12.75">
      <c r="A946" s="61"/>
      <c r="B946" s="61"/>
      <c r="C946" s="61"/>
      <c r="D946" s="61"/>
      <c r="E946" s="61"/>
      <c r="F946" s="61"/>
      <c r="G946" s="61"/>
      <c r="H946" s="61"/>
      <c r="I946" s="61"/>
      <c r="J946" s="61"/>
      <c r="K946" s="61"/>
      <c r="L946" s="61"/>
      <c r="M946" s="61"/>
      <c r="N946" s="61"/>
    </row>
    <row r="947" spans="1:14" ht="12.75">
      <c r="A947" s="61"/>
      <c r="B947" s="61"/>
      <c r="C947" s="61"/>
      <c r="D947" s="61"/>
      <c r="E947" s="61"/>
      <c r="F947" s="61"/>
      <c r="G947" s="61"/>
      <c r="H947" s="61"/>
      <c r="I947" s="61"/>
      <c r="J947" s="61"/>
      <c r="K947" s="61"/>
      <c r="L947" s="61"/>
      <c r="M947" s="61"/>
      <c r="N947" s="61"/>
    </row>
    <row r="948" spans="1:14" ht="12.75">
      <c r="A948" s="61"/>
      <c r="B948" s="61"/>
      <c r="C948" s="61"/>
      <c r="D948" s="61"/>
      <c r="E948" s="61"/>
      <c r="F948" s="61"/>
      <c r="G948" s="61"/>
      <c r="H948" s="61"/>
      <c r="I948" s="61"/>
      <c r="J948" s="61"/>
      <c r="K948" s="61"/>
      <c r="L948" s="61"/>
      <c r="M948" s="61"/>
      <c r="N948" s="61"/>
    </row>
    <row r="949" spans="1:14" ht="12.75">
      <c r="A949" s="61"/>
      <c r="B949" s="61"/>
      <c r="C949" s="61"/>
      <c r="D949" s="61"/>
      <c r="E949" s="61"/>
      <c r="F949" s="61"/>
      <c r="G949" s="61"/>
      <c r="H949" s="61"/>
      <c r="I949" s="61"/>
      <c r="J949" s="61"/>
      <c r="K949" s="61"/>
      <c r="L949" s="61"/>
      <c r="M949" s="61"/>
      <c r="N949" s="61"/>
    </row>
    <row r="950" spans="1:14" ht="12.75">
      <c r="A950" s="61"/>
      <c r="B950" s="61"/>
      <c r="C950" s="61"/>
      <c r="D950" s="61"/>
      <c r="E950" s="61"/>
      <c r="F950" s="61"/>
      <c r="G950" s="61"/>
      <c r="H950" s="61"/>
      <c r="I950" s="61"/>
      <c r="J950" s="61"/>
      <c r="K950" s="61"/>
      <c r="L950" s="61"/>
      <c r="M950" s="61"/>
      <c r="N950" s="61"/>
    </row>
    <row r="951" spans="1:14" ht="12.75">
      <c r="A951" s="61"/>
      <c r="B951" s="61"/>
      <c r="C951" s="61"/>
      <c r="D951" s="61"/>
      <c r="E951" s="61"/>
      <c r="F951" s="61"/>
      <c r="G951" s="61"/>
      <c r="H951" s="61"/>
      <c r="I951" s="61"/>
      <c r="J951" s="61"/>
      <c r="K951" s="61"/>
      <c r="L951" s="61"/>
      <c r="M951" s="61"/>
      <c r="N951" s="61"/>
    </row>
    <row r="952" spans="1:14" ht="12.75">
      <c r="A952" s="61"/>
      <c r="B952" s="61"/>
      <c r="C952" s="61"/>
      <c r="D952" s="61"/>
      <c r="E952" s="61"/>
      <c r="F952" s="61"/>
      <c r="G952" s="61"/>
      <c r="H952" s="61"/>
      <c r="I952" s="61"/>
      <c r="J952" s="61"/>
      <c r="K952" s="61"/>
      <c r="L952" s="61"/>
      <c r="M952" s="61"/>
      <c r="N952" s="61"/>
    </row>
    <row r="953" spans="1:14" ht="12.75">
      <c r="A953" s="61"/>
      <c r="B953" s="61"/>
      <c r="C953" s="61"/>
      <c r="D953" s="61"/>
      <c r="E953" s="61"/>
      <c r="F953" s="61"/>
      <c r="G953" s="61"/>
      <c r="H953" s="61"/>
      <c r="I953" s="61"/>
      <c r="J953" s="61"/>
      <c r="K953" s="61"/>
      <c r="L953" s="61"/>
      <c r="M953" s="61"/>
      <c r="N953" s="61"/>
    </row>
    <row r="954" spans="1:14" ht="12.75">
      <c r="A954" s="61"/>
      <c r="B954" s="61"/>
      <c r="C954" s="61"/>
      <c r="D954" s="61"/>
      <c r="E954" s="61"/>
      <c r="F954" s="61"/>
      <c r="G954" s="61"/>
      <c r="H954" s="61"/>
      <c r="I954" s="61"/>
      <c r="J954" s="61"/>
      <c r="K954" s="61"/>
      <c r="L954" s="61"/>
      <c r="M954" s="61"/>
      <c r="N954" s="61"/>
    </row>
    <row r="955" spans="1:14" ht="12.75">
      <c r="A955" s="61"/>
      <c r="B955" s="61"/>
      <c r="C955" s="61"/>
      <c r="D955" s="61"/>
      <c r="E955" s="61"/>
      <c r="F955" s="61"/>
      <c r="G955" s="61"/>
      <c r="H955" s="61"/>
      <c r="I955" s="61"/>
      <c r="J955" s="61"/>
      <c r="K955" s="61"/>
      <c r="L955" s="61"/>
      <c r="M955" s="61"/>
      <c r="N955" s="61"/>
    </row>
    <row r="956" spans="1:14" ht="12.75">
      <c r="A956" s="61"/>
      <c r="B956" s="61"/>
      <c r="C956" s="61"/>
      <c r="D956" s="61"/>
      <c r="E956" s="61"/>
      <c r="F956" s="61"/>
      <c r="G956" s="61"/>
      <c r="H956" s="61"/>
      <c r="I956" s="61"/>
      <c r="J956" s="61"/>
      <c r="K956" s="61"/>
      <c r="L956" s="61"/>
      <c r="M956" s="61"/>
      <c r="N956" s="61"/>
    </row>
    <row r="957" spans="1:14" ht="12.75">
      <c r="A957" s="61"/>
      <c r="B957" s="61"/>
      <c r="C957" s="61"/>
      <c r="D957" s="61"/>
      <c r="E957" s="61"/>
      <c r="F957" s="61"/>
      <c r="G957" s="61"/>
      <c r="H957" s="61"/>
      <c r="I957" s="61"/>
      <c r="J957" s="61"/>
      <c r="K957" s="61"/>
      <c r="L957" s="61"/>
      <c r="M957" s="61"/>
      <c r="N957" s="61"/>
    </row>
    <row r="958" spans="1:14" ht="12.75">
      <c r="A958" s="61"/>
      <c r="B958" s="61"/>
      <c r="C958" s="61"/>
      <c r="D958" s="61"/>
      <c r="E958" s="61"/>
      <c r="F958" s="61"/>
      <c r="G958" s="61"/>
      <c r="H958" s="61"/>
      <c r="I958" s="61"/>
      <c r="J958" s="61"/>
      <c r="K958" s="61"/>
      <c r="L958" s="61"/>
      <c r="M958" s="61"/>
      <c r="N958" s="61"/>
    </row>
    <row r="959" spans="1:14" ht="12.75">
      <c r="A959" s="61"/>
      <c r="B959" s="61"/>
      <c r="C959" s="61"/>
      <c r="D959" s="61"/>
      <c r="E959" s="61"/>
      <c r="F959" s="61"/>
      <c r="G959" s="61"/>
      <c r="H959" s="61"/>
      <c r="I959" s="61"/>
      <c r="J959" s="61"/>
      <c r="K959" s="61"/>
      <c r="L959" s="61"/>
      <c r="M959" s="61"/>
      <c r="N959" s="61"/>
    </row>
    <row r="960" spans="1:14" ht="12.75">
      <c r="A960" s="61"/>
      <c r="B960" s="61"/>
      <c r="C960" s="61"/>
      <c r="D960" s="61"/>
      <c r="E960" s="61"/>
      <c r="F960" s="61"/>
      <c r="G960" s="61"/>
      <c r="H960" s="61"/>
      <c r="I960" s="61"/>
      <c r="J960" s="61"/>
      <c r="K960" s="61"/>
      <c r="L960" s="61"/>
      <c r="M960" s="61"/>
      <c r="N960" s="61"/>
    </row>
    <row r="961" spans="1:14" ht="12.75">
      <c r="A961" s="61"/>
      <c r="B961" s="61"/>
      <c r="C961" s="61"/>
      <c r="D961" s="61"/>
      <c r="E961" s="61"/>
      <c r="F961" s="61"/>
      <c r="G961" s="61"/>
      <c r="H961" s="61"/>
      <c r="I961" s="61"/>
      <c r="J961" s="61"/>
      <c r="K961" s="61"/>
      <c r="L961" s="61"/>
      <c r="M961" s="61"/>
      <c r="N961" s="61"/>
    </row>
    <row r="962" spans="1:14" ht="12.75">
      <c r="A962" s="61"/>
      <c r="B962" s="61"/>
      <c r="C962" s="61"/>
      <c r="D962" s="61"/>
      <c r="E962" s="61"/>
      <c r="F962" s="61"/>
      <c r="G962" s="61"/>
      <c r="H962" s="61"/>
      <c r="I962" s="61"/>
      <c r="J962" s="61"/>
      <c r="K962" s="61"/>
      <c r="L962" s="61"/>
      <c r="M962" s="61"/>
      <c r="N962" s="61"/>
    </row>
    <row r="963" spans="1:14" ht="12.75">
      <c r="A963" s="61"/>
      <c r="B963" s="61"/>
      <c r="C963" s="61"/>
      <c r="D963" s="61"/>
      <c r="E963" s="61"/>
      <c r="F963" s="61"/>
      <c r="G963" s="61"/>
      <c r="H963" s="61"/>
      <c r="I963" s="61"/>
      <c r="J963" s="61"/>
      <c r="K963" s="61"/>
      <c r="L963" s="61"/>
      <c r="M963" s="61"/>
      <c r="N963" s="61"/>
    </row>
    <row r="964" spans="1:14" ht="12.75">
      <c r="A964" s="61"/>
      <c r="B964" s="61"/>
      <c r="C964" s="61"/>
      <c r="D964" s="61"/>
      <c r="E964" s="61"/>
      <c r="F964" s="61"/>
      <c r="G964" s="61"/>
      <c r="H964" s="61"/>
      <c r="I964" s="61"/>
      <c r="J964" s="61"/>
      <c r="K964" s="61"/>
      <c r="L964" s="61"/>
      <c r="M964" s="61"/>
      <c r="N964" s="61"/>
    </row>
    <row r="965" spans="1:14" ht="12.75">
      <c r="A965" s="61"/>
      <c r="B965" s="61"/>
      <c r="C965" s="61"/>
      <c r="D965" s="61"/>
      <c r="E965" s="61"/>
      <c r="F965" s="61"/>
      <c r="G965" s="61"/>
      <c r="H965" s="61"/>
      <c r="I965" s="61"/>
      <c r="J965" s="61"/>
      <c r="K965" s="61"/>
      <c r="L965" s="61"/>
      <c r="M965" s="61"/>
      <c r="N965" s="61"/>
    </row>
    <row r="966" spans="1:14" ht="12.75">
      <c r="A966" s="61"/>
      <c r="B966" s="61"/>
      <c r="C966" s="61"/>
      <c r="D966" s="61"/>
      <c r="E966" s="61"/>
      <c r="F966" s="61"/>
      <c r="G966" s="61"/>
      <c r="H966" s="61"/>
      <c r="I966" s="61"/>
      <c r="J966" s="61"/>
      <c r="K966" s="61"/>
      <c r="L966" s="61"/>
      <c r="M966" s="61"/>
      <c r="N966" s="61"/>
    </row>
    <row r="967" spans="1:14" ht="12.75">
      <c r="A967" s="61"/>
      <c r="B967" s="61"/>
      <c r="C967" s="61"/>
      <c r="D967" s="61"/>
      <c r="E967" s="61"/>
      <c r="F967" s="61"/>
      <c r="G967" s="61"/>
      <c r="H967" s="61"/>
      <c r="I967" s="61"/>
      <c r="J967" s="61"/>
      <c r="K967" s="61"/>
      <c r="L967" s="61"/>
      <c r="M967" s="61"/>
      <c r="N967" s="61"/>
    </row>
    <row r="968" spans="1:14" ht="12.75">
      <c r="A968" s="61"/>
      <c r="B968" s="61"/>
      <c r="C968" s="61"/>
      <c r="D968" s="61"/>
      <c r="E968" s="61"/>
      <c r="F968" s="61"/>
      <c r="G968" s="61"/>
      <c r="H968" s="61"/>
      <c r="I968" s="61"/>
      <c r="J968" s="61"/>
      <c r="K968" s="61"/>
      <c r="L968" s="61"/>
      <c r="M968" s="61"/>
      <c r="N968" s="61"/>
    </row>
    <row r="969" spans="1:14" ht="12.75">
      <c r="A969" s="61"/>
      <c r="B969" s="61"/>
      <c r="C969" s="61"/>
      <c r="D969" s="61"/>
      <c r="E969" s="61"/>
      <c r="F969" s="61"/>
      <c r="G969" s="61"/>
      <c r="H969" s="61"/>
      <c r="I969" s="61"/>
      <c r="J969" s="61"/>
      <c r="K969" s="61"/>
      <c r="L969" s="61"/>
      <c r="M969" s="61"/>
      <c r="N969" s="61"/>
    </row>
    <row r="970" spans="1:14" ht="12.75">
      <c r="A970" s="61"/>
      <c r="B970" s="61"/>
      <c r="C970" s="61"/>
      <c r="D970" s="61"/>
      <c r="E970" s="61"/>
      <c r="F970" s="61"/>
      <c r="G970" s="61"/>
      <c r="H970" s="61"/>
      <c r="I970" s="61"/>
      <c r="J970" s="61"/>
      <c r="K970" s="61"/>
      <c r="L970" s="61"/>
      <c r="M970" s="61"/>
      <c r="N970" s="61"/>
    </row>
    <row r="971" spans="1:14" ht="12.75">
      <c r="A971" s="61"/>
      <c r="B971" s="61"/>
      <c r="C971" s="61"/>
      <c r="D971" s="61"/>
      <c r="E971" s="61"/>
      <c r="F971" s="61"/>
      <c r="G971" s="61"/>
      <c r="H971" s="61"/>
      <c r="I971" s="61"/>
      <c r="J971" s="61"/>
      <c r="K971" s="61"/>
      <c r="L971" s="61"/>
      <c r="M971" s="61"/>
      <c r="N971" s="61"/>
    </row>
    <row r="972" spans="1:14" ht="12.75">
      <c r="A972" s="61"/>
      <c r="B972" s="61"/>
      <c r="C972" s="61"/>
      <c r="D972" s="61"/>
      <c r="E972" s="61"/>
      <c r="F972" s="61"/>
      <c r="G972" s="61"/>
      <c r="H972" s="61"/>
      <c r="I972" s="61"/>
      <c r="J972" s="61"/>
      <c r="K972" s="61"/>
      <c r="L972" s="61"/>
      <c r="M972" s="61"/>
      <c r="N972" s="61"/>
    </row>
    <row r="973" spans="1:14" ht="12.75">
      <c r="A973" s="61"/>
      <c r="B973" s="61"/>
      <c r="C973" s="61"/>
      <c r="D973" s="61"/>
      <c r="E973" s="61"/>
      <c r="F973" s="61"/>
      <c r="G973" s="61"/>
      <c r="H973" s="61"/>
      <c r="I973" s="61"/>
      <c r="J973" s="61"/>
      <c r="K973" s="61"/>
      <c r="L973" s="61"/>
      <c r="M973" s="61"/>
      <c r="N973" s="61"/>
    </row>
    <row r="974" spans="1:14" ht="12.75">
      <c r="A974" s="61"/>
      <c r="B974" s="61"/>
      <c r="C974" s="61"/>
      <c r="D974" s="61"/>
      <c r="E974" s="61"/>
      <c r="F974" s="61"/>
      <c r="G974" s="61"/>
      <c r="H974" s="61"/>
      <c r="I974" s="61"/>
      <c r="J974" s="61"/>
      <c r="K974" s="61"/>
      <c r="L974" s="61"/>
      <c r="M974" s="61"/>
      <c r="N974" s="61"/>
    </row>
    <row r="975" spans="1:14" ht="12.75">
      <c r="A975" s="61"/>
      <c r="B975" s="61"/>
      <c r="C975" s="61"/>
      <c r="D975" s="61"/>
      <c r="E975" s="61"/>
      <c r="F975" s="61"/>
      <c r="G975" s="61"/>
      <c r="H975" s="61"/>
      <c r="I975" s="61"/>
      <c r="J975" s="61"/>
      <c r="K975" s="61"/>
      <c r="L975" s="61"/>
      <c r="M975" s="61"/>
      <c r="N975" s="61"/>
    </row>
    <row r="976" spans="1:14" ht="12.75">
      <c r="A976" s="61"/>
      <c r="B976" s="61"/>
      <c r="C976" s="61"/>
      <c r="D976" s="61"/>
      <c r="E976" s="61"/>
      <c r="F976" s="61"/>
      <c r="G976" s="61"/>
      <c r="H976" s="61"/>
      <c r="I976" s="61"/>
      <c r="J976" s="61"/>
      <c r="K976" s="61"/>
      <c r="L976" s="61"/>
      <c r="M976" s="61"/>
      <c r="N976" s="61"/>
    </row>
    <row r="977" spans="1:14" ht="12.75">
      <c r="A977" s="61"/>
      <c r="B977" s="61"/>
      <c r="C977" s="61"/>
      <c r="D977" s="61"/>
      <c r="E977" s="61"/>
      <c r="F977" s="61"/>
      <c r="G977" s="61"/>
      <c r="H977" s="61"/>
      <c r="I977" s="61"/>
      <c r="J977" s="61"/>
      <c r="K977" s="61"/>
      <c r="L977" s="61"/>
      <c r="M977" s="61"/>
      <c r="N977" s="61"/>
    </row>
    <row r="978" spans="1:14" ht="12.75">
      <c r="A978" s="61"/>
      <c r="B978" s="61"/>
      <c r="C978" s="61"/>
      <c r="D978" s="61"/>
      <c r="E978" s="61"/>
      <c r="F978" s="61"/>
      <c r="G978" s="61"/>
      <c r="H978" s="61"/>
      <c r="I978" s="61"/>
      <c r="J978" s="61"/>
      <c r="K978" s="61"/>
      <c r="L978" s="61"/>
      <c r="M978" s="61"/>
      <c r="N978" s="61"/>
    </row>
    <row r="979" spans="1:14" ht="12.75">
      <c r="A979" s="61"/>
      <c r="B979" s="61"/>
      <c r="C979" s="61"/>
      <c r="D979" s="61"/>
      <c r="E979" s="61"/>
      <c r="F979" s="61"/>
      <c r="G979" s="61"/>
      <c r="H979" s="61"/>
      <c r="I979" s="61"/>
      <c r="J979" s="61"/>
      <c r="K979" s="61"/>
      <c r="L979" s="61"/>
      <c r="M979" s="61"/>
      <c r="N979" s="61"/>
    </row>
    <row r="980" spans="1:14" ht="12.75">
      <c r="A980" s="61"/>
      <c r="B980" s="61"/>
      <c r="C980" s="61"/>
      <c r="D980" s="61"/>
      <c r="E980" s="61"/>
      <c r="F980" s="61"/>
      <c r="G980" s="61"/>
      <c r="H980" s="61"/>
      <c r="I980" s="61"/>
      <c r="J980" s="61"/>
      <c r="K980" s="61"/>
      <c r="L980" s="61"/>
      <c r="M980" s="61"/>
      <c r="N980" s="61"/>
    </row>
    <row r="981" spans="1:14" ht="12.75">
      <c r="A981" s="61"/>
      <c r="B981" s="61"/>
      <c r="C981" s="61"/>
      <c r="D981" s="61"/>
      <c r="E981" s="61"/>
      <c r="F981" s="61"/>
      <c r="G981" s="61"/>
      <c r="H981" s="61"/>
      <c r="I981" s="61"/>
      <c r="J981" s="61"/>
      <c r="K981" s="61"/>
      <c r="L981" s="61"/>
      <c r="M981" s="61"/>
      <c r="N981" s="61"/>
    </row>
    <row r="982" spans="1:14" ht="12.75">
      <c r="A982" s="61"/>
      <c r="B982" s="61"/>
      <c r="C982" s="61"/>
      <c r="D982" s="61"/>
      <c r="E982" s="61"/>
      <c r="F982" s="61"/>
      <c r="G982" s="61"/>
      <c r="H982" s="61"/>
      <c r="I982" s="61"/>
      <c r="J982" s="61"/>
      <c r="K982" s="61"/>
      <c r="L982" s="61"/>
      <c r="M982" s="61"/>
      <c r="N982" s="61"/>
    </row>
    <row r="983" spans="1:14" ht="12.75">
      <c r="A983" s="61"/>
      <c r="B983" s="61"/>
      <c r="C983" s="61"/>
      <c r="D983" s="61"/>
      <c r="E983" s="61"/>
      <c r="F983" s="61"/>
      <c r="G983" s="61"/>
      <c r="H983" s="61"/>
      <c r="I983" s="61"/>
      <c r="J983" s="61"/>
      <c r="K983" s="61"/>
      <c r="L983" s="61"/>
      <c r="M983" s="61"/>
      <c r="N983" s="61"/>
    </row>
    <row r="984" spans="1:14" ht="12.75">
      <c r="A984" s="61"/>
      <c r="B984" s="61"/>
      <c r="C984" s="61"/>
      <c r="D984" s="61"/>
      <c r="E984" s="61"/>
      <c r="F984" s="61"/>
      <c r="G984" s="61"/>
      <c r="H984" s="61"/>
      <c r="I984" s="61"/>
      <c r="J984" s="61"/>
      <c r="K984" s="61"/>
      <c r="L984" s="61"/>
      <c r="M984" s="61"/>
      <c r="N984" s="61"/>
    </row>
    <row r="985" spans="1:14" ht="12.75">
      <c r="A985" s="61"/>
      <c r="B985" s="61"/>
      <c r="C985" s="61"/>
      <c r="D985" s="61"/>
      <c r="E985" s="61"/>
      <c r="F985" s="61"/>
      <c r="G985" s="61"/>
      <c r="H985" s="61"/>
      <c r="I985" s="61"/>
      <c r="J985" s="61"/>
      <c r="K985" s="61"/>
      <c r="L985" s="61"/>
      <c r="M985" s="61"/>
      <c r="N985" s="61"/>
    </row>
    <row r="986" spans="1:14" ht="12.75">
      <c r="A986" s="61"/>
      <c r="B986" s="61"/>
      <c r="C986" s="61"/>
      <c r="D986" s="61"/>
      <c r="E986" s="61"/>
      <c r="F986" s="61"/>
      <c r="G986" s="61"/>
      <c r="H986" s="61"/>
      <c r="I986" s="61"/>
      <c r="J986" s="61"/>
      <c r="K986" s="61"/>
      <c r="L986" s="61"/>
      <c r="M986" s="61"/>
      <c r="N986" s="61"/>
    </row>
    <row r="987" spans="1:14" ht="12.75">
      <c r="A987" s="61"/>
      <c r="B987" s="61"/>
      <c r="C987" s="61"/>
      <c r="D987" s="61"/>
      <c r="E987" s="61"/>
      <c r="F987" s="61"/>
      <c r="G987" s="61"/>
      <c r="H987" s="61"/>
      <c r="I987" s="61"/>
      <c r="J987" s="61"/>
      <c r="K987" s="61"/>
      <c r="L987" s="61"/>
      <c r="M987" s="61"/>
      <c r="N987" s="61"/>
    </row>
    <row r="988" spans="1:14" ht="12.75">
      <c r="A988" s="61"/>
      <c r="B988" s="61"/>
      <c r="C988" s="61"/>
      <c r="D988" s="61"/>
      <c r="E988" s="61"/>
      <c r="F988" s="61"/>
      <c r="G988" s="61"/>
      <c r="H988" s="61"/>
      <c r="I988" s="61"/>
      <c r="J988" s="61"/>
      <c r="K988" s="61"/>
      <c r="L988" s="61"/>
      <c r="M988" s="61"/>
      <c r="N988" s="61"/>
    </row>
    <row r="989" spans="1:14" ht="12.75">
      <c r="A989" s="61"/>
      <c r="B989" s="61"/>
      <c r="C989" s="61"/>
      <c r="D989" s="61"/>
      <c r="E989" s="61"/>
      <c r="F989" s="61"/>
      <c r="G989" s="61"/>
      <c r="H989" s="61"/>
      <c r="I989" s="61"/>
      <c r="J989" s="61"/>
      <c r="K989" s="61"/>
      <c r="L989" s="61"/>
      <c r="M989" s="61"/>
      <c r="N989" s="61"/>
    </row>
    <row r="990" spans="1:14" ht="12.75">
      <c r="A990" s="61"/>
      <c r="B990" s="61"/>
      <c r="C990" s="61"/>
      <c r="D990" s="61"/>
      <c r="E990" s="61"/>
      <c r="F990" s="61"/>
      <c r="G990" s="61"/>
      <c r="H990" s="61"/>
      <c r="I990" s="61"/>
      <c r="J990" s="61"/>
      <c r="K990" s="61"/>
      <c r="L990" s="61"/>
      <c r="M990" s="61"/>
      <c r="N990" s="61"/>
    </row>
    <row r="991" spans="1:14" ht="12.75">
      <c r="A991" s="61"/>
      <c r="B991" s="61"/>
      <c r="C991" s="61"/>
      <c r="D991" s="61"/>
      <c r="E991" s="61"/>
      <c r="F991" s="61"/>
      <c r="G991" s="61"/>
      <c r="H991" s="61"/>
      <c r="I991" s="61"/>
      <c r="J991" s="61"/>
      <c r="K991" s="61"/>
      <c r="L991" s="61"/>
      <c r="M991" s="61"/>
      <c r="N991" s="61"/>
    </row>
    <row r="992" spans="1:14" ht="12.75">
      <c r="A992" s="61"/>
      <c r="B992" s="61"/>
      <c r="C992" s="61"/>
      <c r="D992" s="61"/>
      <c r="E992" s="61"/>
      <c r="F992" s="61"/>
      <c r="G992" s="61"/>
      <c r="H992" s="61"/>
      <c r="I992" s="61"/>
      <c r="J992" s="61"/>
      <c r="K992" s="61"/>
      <c r="L992" s="61"/>
      <c r="M992" s="61"/>
      <c r="N992" s="61"/>
    </row>
    <row r="993" spans="1:14" ht="12.75">
      <c r="A993" s="61"/>
      <c r="B993" s="61"/>
      <c r="C993" s="61"/>
      <c r="D993" s="61"/>
      <c r="E993" s="61"/>
      <c r="F993" s="61"/>
      <c r="G993" s="61"/>
      <c r="H993" s="61"/>
      <c r="I993" s="61"/>
      <c r="J993" s="61"/>
      <c r="K993" s="61"/>
      <c r="L993" s="61"/>
      <c r="M993" s="61"/>
      <c r="N993" s="61"/>
    </row>
    <row r="994" spans="1:14" ht="12.75">
      <c r="A994" s="61"/>
      <c r="B994" s="61"/>
      <c r="C994" s="61"/>
      <c r="D994" s="61"/>
      <c r="E994" s="61"/>
      <c r="F994" s="61"/>
      <c r="G994" s="61"/>
      <c r="H994" s="61"/>
      <c r="I994" s="61"/>
      <c r="J994" s="61"/>
      <c r="K994" s="61"/>
      <c r="L994" s="61"/>
      <c r="M994" s="61"/>
      <c r="N994" s="61"/>
    </row>
    <row r="995" spans="1:14" ht="12.75">
      <c r="A995" s="61"/>
      <c r="B995" s="61"/>
      <c r="C995" s="61"/>
      <c r="D995" s="61"/>
      <c r="E995" s="61"/>
      <c r="F995" s="61"/>
      <c r="G995" s="61"/>
      <c r="H995" s="61"/>
      <c r="I995" s="61"/>
      <c r="J995" s="61"/>
      <c r="K995" s="61"/>
      <c r="L995" s="61"/>
      <c r="M995" s="61"/>
      <c r="N995" s="61"/>
    </row>
    <row r="996" spans="1:14" ht="12.75">
      <c r="A996" s="61"/>
      <c r="B996" s="61"/>
      <c r="C996" s="61"/>
      <c r="D996" s="61"/>
      <c r="E996" s="61"/>
      <c r="F996" s="61"/>
      <c r="G996" s="61"/>
      <c r="H996" s="61"/>
      <c r="I996" s="61"/>
      <c r="J996" s="61"/>
      <c r="K996" s="61"/>
      <c r="L996" s="61"/>
      <c r="M996" s="61"/>
      <c r="N996" s="61"/>
    </row>
    <row r="997" spans="1:14" ht="12.75">
      <c r="A997" s="61"/>
      <c r="B997" s="61"/>
      <c r="C997" s="61"/>
      <c r="D997" s="61"/>
      <c r="E997" s="61"/>
      <c r="F997" s="61"/>
      <c r="G997" s="61"/>
      <c r="H997" s="61"/>
      <c r="I997" s="61"/>
      <c r="J997" s="61"/>
      <c r="K997" s="61"/>
      <c r="L997" s="61"/>
      <c r="M997" s="61"/>
      <c r="N997" s="61"/>
    </row>
    <row r="998" spans="1:14" ht="12.75">
      <c r="A998" s="61"/>
      <c r="B998" s="61"/>
      <c r="C998" s="61"/>
      <c r="D998" s="61"/>
      <c r="E998" s="61"/>
      <c r="F998" s="61"/>
      <c r="G998" s="61"/>
      <c r="H998" s="61"/>
      <c r="I998" s="61"/>
      <c r="J998" s="61"/>
      <c r="K998" s="61"/>
      <c r="L998" s="61"/>
      <c r="M998" s="61"/>
      <c r="N998" s="61"/>
    </row>
    <row r="999" spans="1:14" ht="12.75">
      <c r="A999" s="61"/>
      <c r="B999" s="61"/>
      <c r="C999" s="61"/>
      <c r="D999" s="61"/>
      <c r="E999" s="61"/>
      <c r="F999" s="61"/>
      <c r="G999" s="61"/>
      <c r="H999" s="61"/>
      <c r="I999" s="61"/>
      <c r="J999" s="61"/>
      <c r="K999" s="61"/>
      <c r="L999" s="61"/>
      <c r="M999" s="61"/>
      <c r="N999" s="61"/>
    </row>
    <row r="1000" spans="1:14" ht="12.75">
      <c r="A1000" s="61"/>
      <c r="B1000" s="61"/>
      <c r="C1000" s="61"/>
      <c r="D1000" s="61"/>
      <c r="E1000" s="61"/>
      <c r="F1000" s="61"/>
      <c r="G1000" s="61"/>
      <c r="H1000" s="61"/>
      <c r="I1000" s="61"/>
      <c r="J1000" s="61"/>
      <c r="K1000" s="61"/>
      <c r="L1000" s="61"/>
      <c r="M1000" s="61"/>
      <c r="N1000" s="61"/>
    </row>
    <row r="1001" spans="1:14" ht="12.75">
      <c r="A1001" s="61"/>
      <c r="B1001" s="61"/>
      <c r="C1001" s="61"/>
      <c r="D1001" s="61"/>
      <c r="E1001" s="61"/>
      <c r="F1001" s="61"/>
      <c r="G1001" s="61"/>
      <c r="H1001" s="61"/>
      <c r="I1001" s="61"/>
      <c r="J1001" s="61"/>
      <c r="K1001" s="61"/>
      <c r="L1001" s="61"/>
      <c r="M1001" s="61"/>
      <c r="N1001" s="61"/>
    </row>
    <row r="1002" spans="1:14" ht="12.75">
      <c r="A1002" s="61"/>
      <c r="B1002" s="61"/>
      <c r="C1002" s="61"/>
      <c r="D1002" s="61"/>
      <c r="E1002" s="61"/>
      <c r="F1002" s="61"/>
      <c r="G1002" s="61"/>
      <c r="H1002" s="61"/>
      <c r="I1002" s="61"/>
      <c r="J1002" s="61"/>
      <c r="K1002" s="61"/>
      <c r="L1002" s="61"/>
      <c r="M1002" s="61"/>
      <c r="N1002" s="61"/>
    </row>
  </sheetData>
  <mergeCells count="5">
    <mergeCell ref="B1:N1"/>
    <mergeCell ref="B51:M51"/>
    <mergeCell ref="B64:M64"/>
    <mergeCell ref="B72:G72"/>
    <mergeCell ref="B59:G5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000"/>
  <sheetViews>
    <sheetView workbookViewId="0">
      <pane xSplit="1" topLeftCell="B1" activePane="topRight" state="frozen"/>
      <selection pane="topRight" activeCell="C2" sqref="C2"/>
    </sheetView>
  </sheetViews>
  <sheetFormatPr defaultColWidth="14.5" defaultRowHeight="15" customHeight="1"/>
  <cols>
    <col min="1" max="1" width="22.5" customWidth="1"/>
    <col min="2" max="2" width="8.5" customWidth="1"/>
    <col min="3" max="3" width="13" customWidth="1"/>
    <col min="4" max="6" width="13.875" customWidth="1"/>
    <col min="7" max="7" width="19.5" customWidth="1"/>
    <col min="8" max="8" width="11.625" customWidth="1"/>
    <col min="9" max="9" width="14.625" customWidth="1"/>
    <col min="10" max="10" width="11.625" customWidth="1"/>
    <col min="11" max="11" width="10.125" customWidth="1"/>
    <col min="12" max="12" width="11.625" customWidth="1"/>
    <col min="13" max="15" width="9.5" customWidth="1"/>
    <col min="16" max="24" width="17.375" customWidth="1"/>
  </cols>
  <sheetData>
    <row r="1" spans="1:15" ht="18" customHeight="1">
      <c r="A1" s="1"/>
      <c r="B1" s="686" t="s">
        <v>127</v>
      </c>
      <c r="C1" s="687"/>
      <c r="D1" s="687"/>
      <c r="E1" s="687"/>
      <c r="F1" s="687"/>
      <c r="G1" s="687"/>
      <c r="H1" s="687"/>
      <c r="I1" s="687"/>
      <c r="J1" s="687"/>
      <c r="K1" s="687"/>
      <c r="L1" s="687"/>
      <c r="M1" s="687"/>
      <c r="N1" s="1"/>
      <c r="O1" s="1"/>
    </row>
    <row r="2" spans="1:15" ht="15.75" customHeight="1">
      <c r="A2" s="11"/>
      <c r="B2" s="11">
        <v>1984</v>
      </c>
      <c r="C2" s="11">
        <v>1988</v>
      </c>
      <c r="D2" s="11">
        <v>1992</v>
      </c>
      <c r="E2" s="11">
        <v>1996</v>
      </c>
      <c r="F2" s="11">
        <v>2000</v>
      </c>
      <c r="G2" s="11">
        <v>2004</v>
      </c>
      <c r="H2" s="11">
        <v>2008</v>
      </c>
      <c r="I2" s="11">
        <v>2010</v>
      </c>
      <c r="J2" s="11">
        <v>2011</v>
      </c>
      <c r="K2" s="11">
        <v>2012</v>
      </c>
      <c r="L2" s="11">
        <v>2013</v>
      </c>
      <c r="M2" s="4">
        <v>2014</v>
      </c>
      <c r="N2" s="4">
        <v>2015</v>
      </c>
      <c r="O2" s="4">
        <v>2016</v>
      </c>
    </row>
    <row r="3" spans="1:15" ht="15.75" customHeight="1">
      <c r="A3" s="8" t="s">
        <v>128</v>
      </c>
      <c r="B3" s="41"/>
      <c r="C3" s="41"/>
      <c r="D3" s="41"/>
      <c r="E3" s="41"/>
      <c r="F3" s="41">
        <v>305</v>
      </c>
      <c r="G3" s="41">
        <v>856.7</v>
      </c>
      <c r="H3" s="8">
        <v>1380.1</v>
      </c>
      <c r="I3" s="8">
        <v>1718.9</v>
      </c>
      <c r="J3" s="8">
        <v>1874.2</v>
      </c>
      <c r="K3" s="8">
        <v>1937.5</v>
      </c>
      <c r="L3" s="8">
        <v>2103.259</v>
      </c>
      <c r="M3" s="35">
        <f t="shared" ref="M3:O3" si="0">SUM(M4:M5)</f>
        <v>2263</v>
      </c>
      <c r="N3" s="35">
        <f t="shared" si="0"/>
        <v>2309.6840000000002</v>
      </c>
      <c r="O3" s="35">
        <f t="shared" si="0"/>
        <v>2345.1</v>
      </c>
    </row>
    <row r="4" spans="1:15" ht="15.75" customHeight="1">
      <c r="A4" s="135" t="s">
        <v>129</v>
      </c>
      <c r="B4" s="136"/>
      <c r="C4" s="136"/>
      <c r="D4" s="136"/>
      <c r="E4" s="136"/>
      <c r="F4" s="136">
        <v>305</v>
      </c>
      <c r="G4" s="136">
        <v>856.7</v>
      </c>
      <c r="H4" s="135">
        <v>1380.1</v>
      </c>
      <c r="I4" s="135">
        <v>1674</v>
      </c>
      <c r="J4" s="135">
        <v>1799.2</v>
      </c>
      <c r="K4" s="135">
        <v>1765.5</v>
      </c>
      <c r="L4" s="135">
        <v>1747.059</v>
      </c>
      <c r="M4" s="39">
        <v>1669.9</v>
      </c>
      <c r="N4" s="1">
        <v>1559.2840000000001</v>
      </c>
      <c r="O4" s="49">
        <v>1424.3</v>
      </c>
    </row>
    <row r="5" spans="1:15" ht="15.75" customHeight="1">
      <c r="A5" s="135" t="s">
        <v>130</v>
      </c>
      <c r="B5" s="136"/>
      <c r="C5" s="136"/>
      <c r="D5" s="136"/>
      <c r="E5" s="136"/>
      <c r="F5" s="136"/>
      <c r="G5" s="136"/>
      <c r="H5" s="135"/>
      <c r="I5" s="135">
        <v>8.9154</v>
      </c>
      <c r="J5" s="135">
        <v>32.513447999999997</v>
      </c>
      <c r="K5" s="135">
        <v>178.77456000000001</v>
      </c>
      <c r="L5" s="135">
        <v>288.75110039999998</v>
      </c>
      <c r="M5" s="137">
        <v>593.1</v>
      </c>
      <c r="N5" s="49">
        <v>750.4</v>
      </c>
      <c r="O5" s="49">
        <v>920.8</v>
      </c>
    </row>
    <row r="6" spans="1:15" ht="15.75" customHeight="1">
      <c r="A6" s="8" t="s">
        <v>131</v>
      </c>
      <c r="B6" s="41">
        <v>35</v>
      </c>
      <c r="C6" s="41">
        <v>62.5</v>
      </c>
      <c r="D6" s="41">
        <v>164.6</v>
      </c>
      <c r="E6" s="41">
        <v>534.40000000000009</v>
      </c>
      <c r="F6" s="41">
        <v>1190.4000000000001</v>
      </c>
      <c r="G6" s="41">
        <v>1574.5</v>
      </c>
      <c r="H6" s="8">
        <v>1977.6000000000001</v>
      </c>
      <c r="I6" s="8">
        <v>2333.6000000000004</v>
      </c>
      <c r="J6" s="8">
        <v>2369.6999999999998</v>
      </c>
      <c r="K6" s="8">
        <v>2179.5</v>
      </c>
      <c r="L6" s="8">
        <v>2124.1</v>
      </c>
      <c r="M6" s="35">
        <v>2130.1</v>
      </c>
      <c r="N6" s="1">
        <f t="shared" ref="N6:O6" si="1">SUM(N7:N8)</f>
        <v>2073.127</v>
      </c>
      <c r="O6" s="1">
        <f t="shared" si="1"/>
        <v>1995.7</v>
      </c>
    </row>
    <row r="7" spans="1:15" ht="15.75" customHeight="1">
      <c r="A7" s="135" t="s">
        <v>132</v>
      </c>
      <c r="B7" s="136"/>
      <c r="C7" s="136"/>
      <c r="D7" s="136"/>
      <c r="E7" s="136">
        <v>534.40000000000009</v>
      </c>
      <c r="F7" s="136">
        <v>682.9</v>
      </c>
      <c r="G7" s="136">
        <v>1059.107009605656</v>
      </c>
      <c r="H7" s="135">
        <v>1326.9</v>
      </c>
      <c r="I7" s="135">
        <v>1615.4</v>
      </c>
      <c r="J7" s="135">
        <v>1629</v>
      </c>
      <c r="K7" s="135">
        <v>1438.3</v>
      </c>
      <c r="L7" s="135">
        <v>1381.3</v>
      </c>
      <c r="M7" s="39">
        <v>1369.2919999999999</v>
      </c>
      <c r="N7" s="38">
        <v>1330.0889999999999</v>
      </c>
      <c r="O7" s="138">
        <v>1267.2</v>
      </c>
    </row>
    <row r="8" spans="1:15" ht="15.75" customHeight="1">
      <c r="A8" s="135" t="s">
        <v>133</v>
      </c>
      <c r="B8" s="135"/>
      <c r="C8" s="135"/>
      <c r="D8" s="135"/>
      <c r="E8" s="135"/>
      <c r="F8" s="135">
        <v>379.2</v>
      </c>
      <c r="G8" s="135">
        <v>588.20000000000005</v>
      </c>
      <c r="H8" s="135">
        <v>650.70000000000005</v>
      </c>
      <c r="I8" s="135">
        <v>718.2</v>
      </c>
      <c r="J8" s="135">
        <v>740.7</v>
      </c>
      <c r="K8" s="135">
        <v>741.2</v>
      </c>
      <c r="L8" s="135">
        <v>742.8</v>
      </c>
      <c r="M8" s="39">
        <v>760.81200000000001</v>
      </c>
      <c r="N8" s="38">
        <v>743.03800000000001</v>
      </c>
      <c r="O8" s="138">
        <v>728.5</v>
      </c>
    </row>
    <row r="9" spans="1:15" ht="15.75" customHeight="1">
      <c r="A9" s="8" t="s">
        <v>134</v>
      </c>
      <c r="B9" s="41"/>
      <c r="C9" s="41"/>
      <c r="D9" s="41"/>
      <c r="E9" s="41">
        <v>92</v>
      </c>
      <c r="F9" s="41" t="s">
        <v>135</v>
      </c>
      <c r="G9" s="8"/>
      <c r="H9" s="8"/>
      <c r="I9" s="8"/>
      <c r="J9" s="8"/>
      <c r="K9" s="8"/>
      <c r="L9" s="8"/>
      <c r="M9" s="35"/>
      <c r="N9" s="1"/>
      <c r="O9" s="1"/>
    </row>
    <row r="10" spans="1:15" ht="15.75" customHeight="1">
      <c r="A10" s="8" t="s">
        <v>136</v>
      </c>
      <c r="B10" s="41">
        <v>3.9</v>
      </c>
      <c r="C10" s="41">
        <v>6.4</v>
      </c>
      <c r="D10" s="41">
        <v>8.4</v>
      </c>
      <c r="E10" s="41">
        <v>13.2</v>
      </c>
      <c r="F10" s="41">
        <v>18.2</v>
      </c>
      <c r="G10" s="8">
        <v>22.1</v>
      </c>
      <c r="H10" s="8">
        <v>26.3</v>
      </c>
      <c r="I10" s="8" t="s">
        <v>137</v>
      </c>
      <c r="J10" s="8"/>
      <c r="K10" s="8"/>
      <c r="L10" s="8"/>
      <c r="M10" s="35"/>
      <c r="N10" s="1"/>
      <c r="O10" s="1"/>
    </row>
    <row r="11" spans="1:15" ht="15.75" customHeight="1">
      <c r="A11" s="8" t="s">
        <v>138</v>
      </c>
      <c r="B11" s="41">
        <v>30.7</v>
      </c>
      <c r="C11" s="41">
        <v>31.8</v>
      </c>
      <c r="D11" s="41">
        <v>28.7</v>
      </c>
      <c r="E11" s="41">
        <v>47.1</v>
      </c>
      <c r="F11" s="41">
        <v>158.9</v>
      </c>
      <c r="G11" s="41" t="s">
        <v>81</v>
      </c>
      <c r="H11" s="8"/>
      <c r="I11" s="8"/>
      <c r="J11" s="8"/>
      <c r="K11" s="8"/>
      <c r="L11" s="8"/>
      <c r="M11" s="35"/>
      <c r="N11" s="1"/>
      <c r="O11" s="1"/>
    </row>
    <row r="12" spans="1:15" ht="15.75" customHeight="1">
      <c r="A12" s="8" t="s">
        <v>139</v>
      </c>
      <c r="B12" s="41">
        <v>1.9</v>
      </c>
      <c r="C12" s="41">
        <v>2.9</v>
      </c>
      <c r="D12" s="41">
        <v>6.6</v>
      </c>
      <c r="E12" s="41">
        <v>11.2</v>
      </c>
      <c r="F12" s="41">
        <v>28.4</v>
      </c>
      <c r="G12" s="41" t="s">
        <v>81</v>
      </c>
      <c r="H12" s="8"/>
      <c r="I12" s="8"/>
      <c r="J12" s="8"/>
      <c r="K12" s="8"/>
      <c r="L12" s="8"/>
      <c r="M12" s="35"/>
      <c r="N12" s="1"/>
      <c r="O12" s="1"/>
    </row>
    <row r="13" spans="1:15" ht="15.75" customHeight="1">
      <c r="A13" s="8" t="s">
        <v>140</v>
      </c>
      <c r="B13" s="41">
        <v>0.8</v>
      </c>
      <c r="C13" s="41">
        <v>1.1000000000000001</v>
      </c>
      <c r="D13" s="41">
        <v>6.7</v>
      </c>
      <c r="E13" s="41">
        <v>11.4</v>
      </c>
      <c r="F13" s="41">
        <v>12</v>
      </c>
      <c r="G13" s="41" t="s">
        <v>141</v>
      </c>
      <c r="H13" s="8"/>
      <c r="I13" s="8"/>
      <c r="J13" s="8"/>
      <c r="K13" s="8"/>
      <c r="L13" s="8"/>
      <c r="M13" s="35"/>
      <c r="N13" s="1"/>
      <c r="O13" s="1"/>
    </row>
    <row r="14" spans="1:15" ht="15.75" customHeight="1">
      <c r="A14" s="8" t="s">
        <v>142</v>
      </c>
      <c r="B14" s="41">
        <v>3.8</v>
      </c>
      <c r="C14" s="41">
        <v>6.2</v>
      </c>
      <c r="D14" s="41">
        <v>8.6</v>
      </c>
      <c r="E14" s="41">
        <v>18.7</v>
      </c>
      <c r="F14" s="41" t="s">
        <v>143</v>
      </c>
      <c r="G14" s="41"/>
      <c r="H14" s="8"/>
      <c r="I14" s="8"/>
      <c r="J14" s="8"/>
      <c r="K14" s="8"/>
      <c r="L14" s="8"/>
      <c r="M14" s="35"/>
      <c r="N14" s="1"/>
      <c r="O14" s="1"/>
    </row>
    <row r="15" spans="1:15" ht="15.75" customHeight="1">
      <c r="A15" s="8" t="s">
        <v>144</v>
      </c>
      <c r="B15" s="41">
        <v>1.2</v>
      </c>
      <c r="C15" s="41">
        <v>1.4</v>
      </c>
      <c r="D15" s="41">
        <v>1.9</v>
      </c>
      <c r="E15" s="41" t="s">
        <v>145</v>
      </c>
      <c r="F15" s="41"/>
      <c r="G15" s="41"/>
      <c r="H15" s="8"/>
      <c r="I15" s="8"/>
      <c r="J15" s="8"/>
      <c r="K15" s="8"/>
      <c r="L15" s="8"/>
      <c r="M15" s="35"/>
      <c r="N15" s="1"/>
      <c r="O15" s="1"/>
    </row>
    <row r="16" spans="1:15" ht="15.75" customHeight="1">
      <c r="A16" s="8" t="s">
        <v>146</v>
      </c>
      <c r="B16" s="41"/>
      <c r="C16" s="41"/>
      <c r="D16" s="41">
        <v>32.799999999999997</v>
      </c>
      <c r="E16" s="41">
        <v>69.099999999999994</v>
      </c>
      <c r="F16" s="41" t="s">
        <v>143</v>
      </c>
      <c r="G16" s="41"/>
      <c r="H16" s="8"/>
      <c r="I16" s="8"/>
      <c r="J16" s="8"/>
      <c r="K16" s="8"/>
      <c r="L16" s="8"/>
      <c r="M16" s="35"/>
      <c r="N16" s="1"/>
      <c r="O16" s="1"/>
    </row>
    <row r="17" spans="1:15" ht="15.75" customHeight="1">
      <c r="A17" s="8" t="s">
        <v>147</v>
      </c>
      <c r="B17" s="41"/>
      <c r="C17" s="41"/>
      <c r="D17" s="41">
        <v>11.5</v>
      </c>
      <c r="E17" s="41" t="s">
        <v>148</v>
      </c>
      <c r="F17" s="41"/>
      <c r="G17" s="41"/>
      <c r="H17" s="8"/>
      <c r="I17" s="8"/>
      <c r="J17" s="8"/>
      <c r="K17" s="8"/>
      <c r="L17" s="8"/>
      <c r="M17" s="35"/>
      <c r="N17" s="1"/>
      <c r="O17" s="1"/>
    </row>
    <row r="18" spans="1:15" ht="15.75" customHeight="1">
      <c r="A18" s="8" t="s">
        <v>149</v>
      </c>
      <c r="B18" s="41"/>
      <c r="C18" s="41"/>
      <c r="D18" s="41">
        <v>29.4</v>
      </c>
      <c r="E18" s="41" t="s">
        <v>150</v>
      </c>
      <c r="F18" s="41"/>
      <c r="G18" s="41"/>
      <c r="H18" s="8"/>
      <c r="I18" s="8"/>
      <c r="J18" s="8"/>
      <c r="K18" s="8"/>
      <c r="L18" s="8"/>
      <c r="M18" s="35"/>
      <c r="N18" s="1"/>
      <c r="O18" s="1"/>
    </row>
    <row r="19" spans="1:15" ht="15.75" customHeight="1">
      <c r="A19" s="8" t="s">
        <v>151</v>
      </c>
      <c r="B19" s="41">
        <v>4.3</v>
      </c>
      <c r="C19" s="41">
        <v>57.6</v>
      </c>
      <c r="D19" s="41">
        <v>84</v>
      </c>
      <c r="E19" s="41" t="s">
        <v>152</v>
      </c>
      <c r="F19" s="41"/>
      <c r="G19" s="41"/>
      <c r="H19" s="8"/>
      <c r="I19" s="8"/>
      <c r="J19" s="8"/>
      <c r="K19" s="8"/>
      <c r="L19" s="8"/>
      <c r="M19" s="35"/>
      <c r="N19" s="1"/>
      <c r="O19" s="1"/>
    </row>
    <row r="20" spans="1:15" ht="15.75" customHeight="1">
      <c r="A20" s="8" t="s">
        <v>153</v>
      </c>
      <c r="B20" s="41"/>
      <c r="C20" s="41"/>
      <c r="D20" s="41">
        <v>75</v>
      </c>
      <c r="E20" s="41" t="s">
        <v>154</v>
      </c>
      <c r="F20" s="41"/>
      <c r="G20" s="41"/>
      <c r="H20" s="8"/>
      <c r="I20" s="8"/>
      <c r="J20" s="8"/>
      <c r="K20" s="8"/>
      <c r="L20" s="8"/>
      <c r="M20" s="35"/>
      <c r="N20" s="1"/>
      <c r="O20" s="1"/>
    </row>
    <row r="21" spans="1:15" ht="15.75" customHeight="1">
      <c r="A21" s="8" t="s">
        <v>155</v>
      </c>
      <c r="B21" s="41"/>
      <c r="C21" s="41">
        <v>10.8</v>
      </c>
      <c r="D21" s="41" t="s">
        <v>156</v>
      </c>
      <c r="E21" s="41"/>
      <c r="F21" s="41"/>
      <c r="G21" s="41"/>
      <c r="H21" s="8"/>
      <c r="I21" s="8"/>
      <c r="J21" s="8"/>
      <c r="K21" s="8"/>
      <c r="L21" s="8"/>
      <c r="M21" s="35"/>
      <c r="N21" s="1"/>
      <c r="O21" s="1"/>
    </row>
    <row r="22" spans="1:15" ht="15.75" customHeight="1">
      <c r="A22" s="8" t="s">
        <v>7</v>
      </c>
      <c r="B22" s="41">
        <v>181.4</v>
      </c>
      <c r="C22" s="41">
        <v>277.8</v>
      </c>
      <c r="D22" s="41">
        <v>509.4</v>
      </c>
      <c r="E22" s="41">
        <v>953.3</v>
      </c>
      <c r="F22" s="41">
        <v>980.3</v>
      </c>
      <c r="G22" s="41">
        <v>1253.0999999999999</v>
      </c>
      <c r="H22" s="8">
        <v>1600.2</v>
      </c>
      <c r="I22" s="8">
        <v>1765.8</v>
      </c>
      <c r="J22" s="8">
        <v>1830.6</v>
      </c>
      <c r="K22" s="8">
        <v>1838.5</v>
      </c>
      <c r="L22" s="8">
        <v>1771.6</v>
      </c>
      <c r="M22" s="139">
        <v>1734</v>
      </c>
      <c r="N22" s="1">
        <v>1669</v>
      </c>
      <c r="O22" s="49">
        <v>1562</v>
      </c>
    </row>
    <row r="23" spans="1:15" ht="15.75" customHeight="1">
      <c r="A23" s="8" t="s">
        <v>157</v>
      </c>
      <c r="B23" s="41">
        <v>4.3</v>
      </c>
      <c r="C23" s="41">
        <v>10.9</v>
      </c>
      <c r="D23" s="41">
        <v>16.8</v>
      </c>
      <c r="E23" s="41">
        <v>27</v>
      </c>
      <c r="F23" s="41">
        <v>31.3</v>
      </c>
      <c r="G23" s="41" t="s">
        <v>158</v>
      </c>
      <c r="H23" s="8"/>
      <c r="I23" s="8"/>
      <c r="J23" s="8"/>
      <c r="K23" s="8"/>
      <c r="L23" s="8"/>
      <c r="M23" s="35"/>
      <c r="N23" s="1"/>
      <c r="O23" s="1"/>
    </row>
    <row r="24" spans="1:15" ht="15.75" customHeight="1">
      <c r="A24" s="8" t="s">
        <v>159</v>
      </c>
      <c r="B24" s="41">
        <v>47.4</v>
      </c>
      <c r="C24" s="41">
        <v>83.5</v>
      </c>
      <c r="D24" s="41">
        <v>176</v>
      </c>
      <c r="E24" s="41" t="s">
        <v>160</v>
      </c>
      <c r="F24" s="41"/>
      <c r="G24" s="41"/>
      <c r="H24" s="8"/>
      <c r="I24" s="8"/>
      <c r="J24" s="8"/>
      <c r="K24" s="8"/>
      <c r="L24" s="8"/>
      <c r="M24" s="35"/>
      <c r="N24" s="1"/>
      <c r="O24" s="1"/>
    </row>
    <row r="25" spans="1:15" ht="15.75" customHeight="1">
      <c r="A25" s="8" t="s">
        <v>161</v>
      </c>
      <c r="B25" s="41">
        <v>16.600000000000001</v>
      </c>
      <c r="C25" s="41">
        <v>22.1</v>
      </c>
      <c r="D25" s="41" t="s">
        <v>162</v>
      </c>
      <c r="E25" s="41"/>
      <c r="F25" s="41"/>
      <c r="G25" s="41"/>
      <c r="H25" s="8"/>
      <c r="I25" s="8"/>
      <c r="J25" s="8"/>
      <c r="K25" s="8"/>
      <c r="L25" s="8"/>
      <c r="M25" s="35"/>
      <c r="N25" s="1"/>
      <c r="O25" s="1"/>
    </row>
    <row r="26" spans="1:15" ht="15.75" customHeight="1">
      <c r="A26" s="8" t="s">
        <v>163</v>
      </c>
      <c r="B26" s="41">
        <v>20.9</v>
      </c>
      <c r="C26" s="41" t="s">
        <v>164</v>
      </c>
      <c r="D26" s="41"/>
      <c r="E26" s="41"/>
      <c r="F26" s="41"/>
      <c r="G26" s="41"/>
      <c r="H26" s="8"/>
      <c r="I26" s="8"/>
      <c r="J26" s="8"/>
      <c r="K26" s="8"/>
      <c r="L26" s="8"/>
      <c r="M26" s="35"/>
      <c r="N26" s="1"/>
      <c r="O26" s="1"/>
    </row>
    <row r="27" spans="1:15" ht="15.75" customHeight="1">
      <c r="A27" s="8" t="s">
        <v>107</v>
      </c>
      <c r="B27" s="41"/>
      <c r="C27" s="41"/>
      <c r="D27" s="41"/>
      <c r="E27" s="41"/>
      <c r="F27" s="41"/>
      <c r="G27" s="41">
        <v>705.5</v>
      </c>
      <c r="H27" s="8">
        <v>836.4</v>
      </c>
      <c r="I27" s="8">
        <v>982</v>
      </c>
      <c r="J27" s="8">
        <v>1040.9000000000001</v>
      </c>
      <c r="K27" s="8">
        <v>1086.3</v>
      </c>
      <c r="L27" s="8">
        <v>1090</v>
      </c>
      <c r="M27" s="35">
        <v>1080</v>
      </c>
      <c r="N27" s="1">
        <v>1050</v>
      </c>
      <c r="O27" s="49">
        <v>1020</v>
      </c>
    </row>
    <row r="28" spans="1:15" ht="15.75" customHeight="1">
      <c r="A28" s="8" t="s">
        <v>84</v>
      </c>
      <c r="B28" s="41"/>
      <c r="C28" s="41">
        <v>245</v>
      </c>
      <c r="D28" s="41">
        <v>292.3</v>
      </c>
      <c r="E28" s="41">
        <v>634.70000000000005</v>
      </c>
      <c r="F28" s="41">
        <v>659</v>
      </c>
      <c r="G28" s="41" t="s">
        <v>165</v>
      </c>
      <c r="H28" s="8"/>
      <c r="I28" s="8"/>
      <c r="J28" s="8"/>
      <c r="K28" s="8"/>
      <c r="L28" s="8"/>
      <c r="M28" s="35"/>
      <c r="N28" s="1"/>
      <c r="O28" s="1"/>
    </row>
    <row r="29" spans="1:15" ht="15.75" customHeight="1">
      <c r="A29" s="8" t="s">
        <v>166</v>
      </c>
      <c r="B29" s="41">
        <v>18.899999999999999</v>
      </c>
      <c r="C29" s="41">
        <v>36.799999999999997</v>
      </c>
      <c r="D29" s="41">
        <v>48.8</v>
      </c>
      <c r="E29" s="41">
        <v>130.6</v>
      </c>
      <c r="F29" s="41" t="s">
        <v>167</v>
      </c>
      <c r="G29" s="41"/>
      <c r="H29" s="8"/>
      <c r="I29" s="8"/>
      <c r="J29" s="8"/>
      <c r="K29" s="8"/>
      <c r="L29" s="8"/>
      <c r="M29" s="35"/>
      <c r="N29" s="1"/>
      <c r="O29" s="1"/>
    </row>
    <row r="30" spans="1:15" ht="15.75" customHeight="1">
      <c r="A30" s="8" t="s">
        <v>168</v>
      </c>
      <c r="B30" s="41">
        <v>14.8</v>
      </c>
      <c r="C30" s="41">
        <v>19.7</v>
      </c>
      <c r="D30" s="41">
        <v>35</v>
      </c>
      <c r="E30" s="41" t="s">
        <v>169</v>
      </c>
      <c r="F30" s="41"/>
      <c r="G30" s="41"/>
      <c r="H30" s="8"/>
      <c r="I30" s="8"/>
      <c r="J30" s="8"/>
      <c r="K30" s="8"/>
      <c r="L30" s="8"/>
      <c r="M30" s="35"/>
      <c r="N30" s="1"/>
      <c r="O30" s="1"/>
    </row>
    <row r="31" spans="1:15" ht="15.75" customHeight="1">
      <c r="A31" s="8" t="s">
        <v>170</v>
      </c>
      <c r="B31" s="41">
        <v>10.8</v>
      </c>
      <c r="C31" s="41">
        <v>11</v>
      </c>
      <c r="D31" s="41" t="s">
        <v>171</v>
      </c>
      <c r="E31" s="41"/>
      <c r="F31" s="41"/>
      <c r="G31" s="41"/>
      <c r="H31" s="8"/>
      <c r="I31" s="140"/>
      <c r="J31" s="140"/>
      <c r="K31" s="140"/>
      <c r="L31" s="141"/>
      <c r="M31" s="141"/>
      <c r="N31" s="1"/>
      <c r="O31" s="1"/>
    </row>
    <row r="32" spans="1:15" ht="15.75" customHeight="1">
      <c r="A32" s="8" t="s">
        <v>173</v>
      </c>
      <c r="B32" s="41"/>
      <c r="C32" s="41"/>
      <c r="D32" s="41">
        <v>7.2</v>
      </c>
      <c r="E32" s="41" t="s">
        <v>174</v>
      </c>
      <c r="F32" s="41"/>
      <c r="G32" s="41"/>
      <c r="H32" s="8"/>
      <c r="I32" s="8"/>
      <c r="J32" s="8"/>
      <c r="K32" s="8"/>
      <c r="L32" s="8"/>
      <c r="M32" s="35"/>
      <c r="N32" s="1"/>
      <c r="O32" s="1"/>
    </row>
    <row r="33" spans="1:24" ht="15.75" customHeight="1">
      <c r="A33" s="8" t="s">
        <v>36</v>
      </c>
      <c r="B33" s="8">
        <v>4.8</v>
      </c>
      <c r="C33" s="8">
        <v>25.7</v>
      </c>
      <c r="D33" s="8">
        <v>109.7</v>
      </c>
      <c r="E33" s="8">
        <v>152.752014</v>
      </c>
      <c r="F33" s="8">
        <v>341.10789864452698</v>
      </c>
      <c r="G33" s="8">
        <v>546.59649984386101</v>
      </c>
      <c r="H33" s="8">
        <v>512.1</v>
      </c>
      <c r="I33" s="8">
        <v>613.5</v>
      </c>
      <c r="J33" s="8">
        <v>639.70000000000005</v>
      </c>
      <c r="K33" s="8">
        <v>652.70000000000005</v>
      </c>
      <c r="L33" s="8">
        <v>631.5</v>
      </c>
      <c r="M33" s="35">
        <v>600.5</v>
      </c>
      <c r="N33" s="1">
        <v>565.12800000000004</v>
      </c>
      <c r="O33" s="49">
        <v>528</v>
      </c>
    </row>
    <row r="34" spans="1:24" ht="15.75" customHeight="1">
      <c r="A34" s="8" t="s">
        <v>175</v>
      </c>
      <c r="B34" s="8"/>
      <c r="C34" s="8"/>
      <c r="D34" s="8">
        <v>10.1</v>
      </c>
      <c r="E34" s="8">
        <v>23</v>
      </c>
      <c r="F34" s="41" t="s">
        <v>36</v>
      </c>
      <c r="G34" s="8"/>
      <c r="H34" s="142"/>
      <c r="I34" s="142"/>
      <c r="J34" s="142"/>
      <c r="K34" s="142"/>
      <c r="L34" s="142"/>
      <c r="M34" s="142"/>
      <c r="N34" s="1"/>
      <c r="O34" s="1"/>
    </row>
    <row r="35" spans="1:24" ht="15.75" customHeight="1">
      <c r="A35" s="8" t="s">
        <v>10</v>
      </c>
      <c r="B35" s="41"/>
      <c r="C35" s="41"/>
      <c r="D35" s="41"/>
      <c r="E35" s="41"/>
      <c r="F35" s="41"/>
      <c r="G35" s="41"/>
      <c r="H35" s="41">
        <v>33.542160000000003</v>
      </c>
      <c r="I35" s="41">
        <v>215.34119999999999</v>
      </c>
      <c r="J35" s="41">
        <v>362.87628000000001</v>
      </c>
      <c r="K35" s="8">
        <v>493.52976000000001</v>
      </c>
      <c r="L35" s="8">
        <v>561.17639999999994</v>
      </c>
      <c r="M35" s="44">
        <v>659.2</v>
      </c>
      <c r="N35" s="49">
        <v>692.8</v>
      </c>
      <c r="O35" s="49">
        <v>747.7</v>
      </c>
    </row>
    <row r="36" spans="1:24" ht="15.75" customHeight="1">
      <c r="A36" s="8" t="s">
        <v>33</v>
      </c>
      <c r="B36" s="8"/>
      <c r="C36" s="8"/>
      <c r="D36" s="8"/>
      <c r="E36" s="8">
        <v>43.9</v>
      </c>
      <c r="F36" s="8">
        <v>113.2</v>
      </c>
      <c r="G36" s="8">
        <v>140.69999999999999</v>
      </c>
      <c r="H36" s="8">
        <v>269.89999999999998</v>
      </c>
      <c r="I36" s="8">
        <v>310.60000000000002</v>
      </c>
      <c r="J36" s="8">
        <v>326.39999999999998</v>
      </c>
      <c r="K36" s="8">
        <v>331.7</v>
      </c>
      <c r="L36" s="8">
        <v>332.7</v>
      </c>
      <c r="M36" s="35">
        <v>326.39999999999998</v>
      </c>
      <c r="N36" s="1">
        <v>305.97300000000001</v>
      </c>
      <c r="O36" s="49">
        <v>295</v>
      </c>
    </row>
    <row r="37" spans="1:24" ht="15.75" customHeight="1">
      <c r="A37" s="8" t="s">
        <v>176</v>
      </c>
      <c r="B37" s="41">
        <v>14.4</v>
      </c>
      <c r="C37" s="41">
        <v>20.7</v>
      </c>
      <c r="D37" s="41">
        <v>34.799999999999997</v>
      </c>
      <c r="E37" s="41">
        <v>41.4</v>
      </c>
      <c r="F37" s="41">
        <v>114</v>
      </c>
      <c r="G37" s="41" t="s">
        <v>177</v>
      </c>
      <c r="H37" s="8"/>
      <c r="I37" s="8"/>
      <c r="J37" s="8"/>
      <c r="K37" s="8"/>
      <c r="L37" s="8"/>
      <c r="M37" s="35"/>
      <c r="N37" s="1"/>
      <c r="O37" s="1"/>
    </row>
    <row r="38" spans="1:24" ht="15.75" customHeight="1">
      <c r="A38" s="8" t="s">
        <v>19</v>
      </c>
      <c r="B38" s="41"/>
      <c r="C38" s="41"/>
      <c r="D38" s="41"/>
      <c r="E38" s="41"/>
      <c r="F38" s="41"/>
      <c r="G38" s="8">
        <v>4.1429999999999998</v>
      </c>
      <c r="H38" s="8">
        <v>39.700000000000003</v>
      </c>
      <c r="I38" s="8">
        <v>46.766149929800946</v>
      </c>
      <c r="J38" s="8">
        <v>59.037807736442389</v>
      </c>
      <c r="K38" s="8">
        <v>70.338083262742046</v>
      </c>
      <c r="L38" s="8">
        <v>70.10598698296188</v>
      </c>
      <c r="M38" s="35">
        <v>79.900000000000006</v>
      </c>
      <c r="N38" s="1">
        <v>88.36</v>
      </c>
      <c r="O38" s="49">
        <v>94.3</v>
      </c>
    </row>
    <row r="39" spans="1:24" ht="15.75" customHeight="1">
      <c r="A39" s="8" t="s">
        <v>22</v>
      </c>
      <c r="B39" s="41"/>
      <c r="C39" s="41"/>
      <c r="D39" s="41"/>
      <c r="E39" s="41"/>
      <c r="F39" s="41"/>
      <c r="G39" s="41">
        <v>8.4</v>
      </c>
      <c r="H39" s="8">
        <v>50</v>
      </c>
      <c r="I39" s="8">
        <v>56.9</v>
      </c>
      <c r="J39" s="8">
        <v>70.599999999999994</v>
      </c>
      <c r="K39" s="8">
        <v>78.5</v>
      </c>
      <c r="L39" s="8">
        <v>82</v>
      </c>
      <c r="M39" s="143">
        <v>85.2</v>
      </c>
      <c r="N39" s="144">
        <v>88.8</v>
      </c>
      <c r="O39" s="145">
        <v>92.7</v>
      </c>
    </row>
    <row r="40" spans="1:24" ht="15.75" customHeight="1">
      <c r="A40" s="8" t="s">
        <v>178</v>
      </c>
      <c r="B40" s="41"/>
      <c r="C40" s="41"/>
      <c r="D40" s="41"/>
      <c r="E40" s="41">
        <v>21.228999999999999</v>
      </c>
      <c r="F40" s="41">
        <v>26.057000000000002</v>
      </c>
      <c r="G40" s="41">
        <v>28.826000000000001</v>
      </c>
      <c r="H40" s="8">
        <v>36.9</v>
      </c>
      <c r="I40" s="8">
        <v>50</v>
      </c>
      <c r="J40" s="8">
        <v>51.4</v>
      </c>
      <c r="K40" s="8">
        <v>52.9</v>
      </c>
      <c r="L40" s="8">
        <v>54.8</v>
      </c>
      <c r="M40" s="35">
        <v>55.273758000000001</v>
      </c>
      <c r="N40" s="1">
        <v>54.835901</v>
      </c>
      <c r="O40" s="49">
        <v>52.5</v>
      </c>
    </row>
    <row r="41" spans="1:24" ht="15.75" customHeight="1">
      <c r="A41" s="8" t="s">
        <v>179</v>
      </c>
      <c r="B41" s="41"/>
      <c r="C41" s="41"/>
      <c r="D41" s="41"/>
      <c r="E41" s="41"/>
      <c r="F41" s="41"/>
      <c r="G41" s="8">
        <v>3.48</v>
      </c>
      <c r="H41" s="8">
        <v>5.1619999999999999</v>
      </c>
      <c r="I41" s="8">
        <v>7.0179999999999998</v>
      </c>
      <c r="J41" s="8">
        <v>7.83</v>
      </c>
      <c r="K41" s="8">
        <v>7.3659999999999997</v>
      </c>
      <c r="L41" s="8">
        <v>7.25</v>
      </c>
      <c r="M41" s="41">
        <v>7.2</v>
      </c>
      <c r="N41" s="96">
        <v>6.85</v>
      </c>
      <c r="O41" s="49">
        <v>5</v>
      </c>
    </row>
    <row r="42" spans="1:24" ht="15.75" customHeight="1">
      <c r="A42" s="8" t="s">
        <v>180</v>
      </c>
      <c r="B42" s="41"/>
      <c r="C42" s="41"/>
      <c r="D42" s="41"/>
      <c r="E42" s="41"/>
      <c r="F42" s="41">
        <v>31.6</v>
      </c>
      <c r="G42" s="41">
        <v>22.8</v>
      </c>
      <c r="H42" s="8">
        <v>8.6999999999999993</v>
      </c>
      <c r="I42" s="8" t="s">
        <v>181</v>
      </c>
      <c r="J42" s="8"/>
      <c r="K42" s="8"/>
      <c r="L42" s="8"/>
      <c r="M42" s="35"/>
      <c r="N42" s="1"/>
      <c r="O42" s="1"/>
    </row>
    <row r="43" spans="1:24" ht="15.75" customHeight="1">
      <c r="A43" s="8" t="s">
        <v>96</v>
      </c>
      <c r="B43" s="41"/>
      <c r="C43" s="41"/>
      <c r="D43" s="41"/>
      <c r="E43" s="41"/>
      <c r="F43" s="41"/>
      <c r="G43" s="41"/>
      <c r="H43" s="8">
        <v>1.1000000000000001</v>
      </c>
      <c r="I43" s="8">
        <v>1.3</v>
      </c>
      <c r="J43" s="8"/>
      <c r="K43" s="8"/>
      <c r="L43" s="8"/>
      <c r="M43" s="72"/>
      <c r="N43" s="2"/>
      <c r="O43" s="2"/>
    </row>
    <row r="44" spans="1:24" ht="15.75" customHeight="1">
      <c r="A44" s="8"/>
      <c r="B44" s="41"/>
      <c r="C44" s="41"/>
      <c r="D44" s="41"/>
      <c r="E44" s="41"/>
      <c r="F44" s="41"/>
      <c r="G44" s="41"/>
      <c r="H44" s="8"/>
      <c r="I44" s="8"/>
      <c r="J44" s="8"/>
      <c r="K44" s="8"/>
      <c r="L44" s="8"/>
      <c r="M44" s="63"/>
      <c r="N44" s="2"/>
      <c r="O44" s="2"/>
    </row>
    <row r="45" spans="1:24" ht="15.75" customHeight="1">
      <c r="A45" s="5"/>
      <c r="B45" s="17"/>
      <c r="C45" s="17"/>
      <c r="D45" s="17"/>
      <c r="E45" s="17"/>
      <c r="F45" s="17"/>
      <c r="G45" s="17"/>
      <c r="H45" s="5"/>
      <c r="I45" s="5"/>
      <c r="J45" s="5"/>
      <c r="K45" s="5"/>
      <c r="L45" s="5"/>
      <c r="M45" s="63"/>
      <c r="N45" s="2"/>
      <c r="O45" s="2"/>
    </row>
    <row r="46" spans="1:24" ht="15.75" customHeight="1">
      <c r="A46" s="5"/>
      <c r="B46" s="17"/>
      <c r="C46" s="17"/>
      <c r="D46" s="17"/>
      <c r="E46" s="17"/>
      <c r="F46" s="17"/>
      <c r="G46" s="17"/>
      <c r="H46" s="5"/>
      <c r="I46" s="5"/>
      <c r="J46" s="5"/>
      <c r="K46" s="5"/>
      <c r="L46" s="5"/>
      <c r="M46" s="146"/>
      <c r="N46" s="2"/>
      <c r="O46" s="2"/>
    </row>
    <row r="47" spans="1:24" ht="15.75" customHeight="1">
      <c r="A47" s="65" t="s">
        <v>182</v>
      </c>
      <c r="B47" s="75">
        <v>716.3</v>
      </c>
      <c r="C47" s="75">
        <v>1242.9000000000001</v>
      </c>
      <c r="D47" s="75">
        <v>1651.4</v>
      </c>
      <c r="E47" s="75">
        <v>2677.4</v>
      </c>
      <c r="F47" s="75">
        <v>4218.5</v>
      </c>
      <c r="G47" s="65">
        <v>5039.3999999999996</v>
      </c>
      <c r="H47" s="65">
        <v>6953.5</v>
      </c>
      <c r="I47" s="2">
        <v>8129.9</v>
      </c>
      <c r="J47" s="2">
        <v>8459.1</v>
      </c>
      <c r="K47" s="2">
        <v>8560.7999999999993</v>
      </c>
      <c r="L47" s="2">
        <v>8793.9</v>
      </c>
      <c r="M47" s="147">
        <v>8930</v>
      </c>
      <c r="N47" s="63">
        <v>8918.2000000000007</v>
      </c>
      <c r="O47" s="148">
        <v>8734.2000000000007</v>
      </c>
      <c r="P47" s="149"/>
      <c r="Q47" s="101"/>
      <c r="R47" s="101"/>
      <c r="S47" s="101"/>
      <c r="T47" s="101"/>
      <c r="U47" s="101"/>
      <c r="V47" s="101"/>
      <c r="W47" s="101"/>
      <c r="X47" s="101"/>
    </row>
    <row r="48" spans="1:24" ht="15.75" customHeight="1">
      <c r="A48" s="5" t="s">
        <v>37</v>
      </c>
      <c r="B48" s="5">
        <f>'CableSatIPTV (MS)'!B48</f>
        <v>41.114058355437663</v>
      </c>
      <c r="C48" s="5">
        <f>'CableSatIPTV (MS)'!C48</f>
        <v>53.809638748089135</v>
      </c>
      <c r="D48" s="5">
        <f>'CableSatIPTV (MS)'!D48</f>
        <v>69.171611965604939</v>
      </c>
      <c r="E48" s="5">
        <f>'CableSatIPTV (MS)'!E48</f>
        <v>84.976171434974233</v>
      </c>
      <c r="F48" s="5">
        <f>'CableSatIPTV (MS)'!F48</f>
        <v>75.164345114247411</v>
      </c>
      <c r="G48" s="5">
        <f>'CableSatIPTV (MS)'!G48</f>
        <v>87.109576536889321</v>
      </c>
      <c r="H48" s="5">
        <f>'CableSatIPTV (MS)'!H48</f>
        <v>83.329258646724668</v>
      </c>
      <c r="I48" s="5">
        <f>'CableSatIPTV (MS)'!I48</f>
        <v>83.645555295883113</v>
      </c>
      <c r="J48" s="5">
        <f>'CableSatIPTV (MS)'!J48</f>
        <v>84.115331418235968</v>
      </c>
      <c r="K48" s="5">
        <f>'CableSatIPTV (MS)'!K48</f>
        <v>82.25633118400151</v>
      </c>
      <c r="L48" s="1">
        <f>'CableSatIPTV (MS)'!L48</f>
        <v>80.612231205722154</v>
      </c>
      <c r="M48" s="1">
        <f>'CableSatIPTV (MS)'!M48</f>
        <v>80.706606942889138</v>
      </c>
      <c r="N48" s="1">
        <f>'CableSatIPTV (MS)'!N48</f>
        <v>79.632784642640885</v>
      </c>
      <c r="O48" s="1">
        <f>'CableSatIPTV (MS)'!O48</f>
        <v>79.260836710860744</v>
      </c>
    </row>
    <row r="49" spans="1:15" ht="15.75" customHeight="1">
      <c r="A49" s="5" t="s">
        <v>44</v>
      </c>
      <c r="B49" s="5">
        <f>'CableSatIPTV (MS)'!B49</f>
        <v>760.65637301246875</v>
      </c>
      <c r="C49" s="5">
        <f>'CableSatIPTV (MS)'!C49</f>
        <v>1010.9557777758484</v>
      </c>
      <c r="D49" s="5">
        <f>'CableSatIPTV (MS)'!D49</f>
        <v>1599.1150978814303</v>
      </c>
      <c r="E49" s="5">
        <f>'CableSatIPTV (MS)'!E49</f>
        <v>2314.5581864967471</v>
      </c>
      <c r="F49" s="5">
        <f>'CableSatIPTV (MS)'!F49</f>
        <v>1728.8963126933834</v>
      </c>
      <c r="G49" s="5">
        <f>'CableSatIPTV (MS)'!G49</f>
        <v>2205.6926218266995</v>
      </c>
      <c r="H49" s="5">
        <f>'CableSatIPTV (MS)'!H49</f>
        <v>1947.8814498903726</v>
      </c>
      <c r="I49" s="5">
        <f>'CableSatIPTV (MS)'!I49</f>
        <v>1968.3528168068942</v>
      </c>
      <c r="J49" s="5">
        <f>'CableSatIPTV (MS)'!J49</f>
        <v>1987.4230173726103</v>
      </c>
      <c r="K49" s="5">
        <f>'CableSatIPTV (MS)'!K49</f>
        <v>1890.8914973342285</v>
      </c>
      <c r="L49" s="1">
        <f>'CableSatIPTV (MS)'!L49</f>
        <v>1823.4543589660389</v>
      </c>
      <c r="M49" s="1">
        <f>'CableSatIPTV (MS)'!M49</f>
        <v>1849.6584657230048</v>
      </c>
      <c r="N49" s="1">
        <f>'CableSatIPTV (MS)'!N49</f>
        <v>1814.5964858963994</v>
      </c>
      <c r="O49" s="1">
        <f>'CableSatIPTV (MS)'!O49</f>
        <v>1823.0923509323527</v>
      </c>
    </row>
    <row r="50" spans="1:15" ht="15.75" customHeight="1">
      <c r="A50" s="5"/>
      <c r="B50" s="5"/>
      <c r="C50" s="5"/>
      <c r="D50" s="5"/>
      <c r="E50" s="5"/>
      <c r="F50" s="5"/>
      <c r="G50" s="5"/>
      <c r="H50" s="5"/>
      <c r="I50" s="5"/>
      <c r="J50" s="5"/>
      <c r="K50" s="5"/>
      <c r="L50" s="5"/>
      <c r="M50" s="1"/>
      <c r="N50" s="1"/>
      <c r="O50" s="1"/>
    </row>
    <row r="51" spans="1:15" ht="15.75" customHeight="1">
      <c r="A51" s="5"/>
      <c r="B51" s="698" t="s">
        <v>183</v>
      </c>
      <c r="C51" s="687"/>
      <c r="D51" s="687"/>
      <c r="E51" s="143"/>
      <c r="F51" s="5"/>
      <c r="G51" s="5"/>
      <c r="H51" s="1"/>
      <c r="I51" s="1"/>
      <c r="J51" s="1"/>
      <c r="K51" s="1"/>
      <c r="L51" s="1"/>
      <c r="M51" s="1"/>
      <c r="N51" s="1"/>
      <c r="O51" s="1"/>
    </row>
    <row r="52" spans="1:15" ht="15.75" customHeight="1">
      <c r="A52" s="5"/>
      <c r="B52" s="693" t="s">
        <v>184</v>
      </c>
      <c r="C52" s="687"/>
      <c r="D52" s="687"/>
      <c r="E52" s="687"/>
      <c r="F52" s="687"/>
      <c r="G52" s="687"/>
      <c r="H52" s="687"/>
      <c r="I52" s="687"/>
      <c r="J52" s="687"/>
      <c r="K52" s="687"/>
      <c r="L52" s="687"/>
      <c r="M52" s="687"/>
      <c r="N52" s="1"/>
      <c r="O52" s="1"/>
    </row>
    <row r="53" spans="1:15" ht="15.75" customHeight="1">
      <c r="A53" s="5"/>
      <c r="B53" s="687"/>
      <c r="C53" s="687"/>
      <c r="D53" s="687"/>
      <c r="E53" s="687"/>
      <c r="F53" s="687"/>
      <c r="G53" s="687"/>
      <c r="H53" s="687"/>
      <c r="I53" s="687"/>
      <c r="J53" s="687"/>
      <c r="K53" s="687"/>
      <c r="L53" s="687"/>
      <c r="M53" s="687"/>
      <c r="N53" s="1"/>
      <c r="O53" s="1"/>
    </row>
    <row r="54" spans="1:15" ht="12.75">
      <c r="A54" s="61"/>
      <c r="B54" s="61"/>
      <c r="C54" s="61"/>
      <c r="D54" s="61"/>
      <c r="E54" s="61"/>
      <c r="F54" s="61"/>
      <c r="G54" s="61"/>
      <c r="H54" s="61"/>
      <c r="I54" s="61"/>
      <c r="J54" s="61"/>
      <c r="K54" s="61"/>
      <c r="L54" s="61"/>
      <c r="M54" s="61"/>
      <c r="N54" s="61"/>
      <c r="O54" s="61"/>
    </row>
    <row r="55" spans="1:15" ht="12.75">
      <c r="A55" s="61"/>
      <c r="B55" s="61"/>
      <c r="C55" s="61"/>
      <c r="D55" s="61"/>
      <c r="E55" s="61"/>
      <c r="F55" s="61"/>
      <c r="G55" s="61"/>
      <c r="H55" s="61"/>
      <c r="I55" s="61"/>
      <c r="J55" s="61"/>
      <c r="K55" s="61"/>
      <c r="L55" s="61"/>
      <c r="M55" s="61"/>
      <c r="N55" s="61"/>
      <c r="O55" s="61"/>
    </row>
    <row r="56" spans="1:15" ht="12.75">
      <c r="A56" s="61"/>
      <c r="B56" s="61"/>
      <c r="C56" s="61"/>
      <c r="D56" s="61"/>
      <c r="E56" s="61"/>
      <c r="F56" s="61"/>
      <c r="G56" s="61"/>
      <c r="H56" s="61"/>
      <c r="I56" s="61"/>
      <c r="J56" s="61"/>
      <c r="K56" s="61"/>
      <c r="L56" s="61"/>
      <c r="M56" s="61"/>
      <c r="N56" s="61"/>
      <c r="O56" s="61"/>
    </row>
    <row r="57" spans="1:15" ht="12.75">
      <c r="A57" s="61"/>
      <c r="B57" s="61"/>
      <c r="C57" s="61"/>
      <c r="D57" s="61"/>
      <c r="E57" s="61"/>
      <c r="F57" s="61"/>
      <c r="G57" s="61"/>
      <c r="H57" s="61"/>
      <c r="I57" s="61"/>
      <c r="J57" s="61"/>
      <c r="K57" s="61"/>
      <c r="L57" s="61"/>
      <c r="M57" s="61"/>
      <c r="N57" s="61"/>
      <c r="O57" s="61"/>
    </row>
    <row r="58" spans="1:15" ht="12.75">
      <c r="A58" s="61"/>
      <c r="B58" s="61"/>
      <c r="C58" s="61"/>
      <c r="D58" s="61"/>
      <c r="E58" s="61"/>
      <c r="F58" s="61"/>
      <c r="G58" s="61"/>
      <c r="H58" s="61"/>
      <c r="I58" s="61"/>
      <c r="J58" s="61"/>
      <c r="K58" s="61"/>
      <c r="L58" s="61"/>
      <c r="M58" s="61"/>
      <c r="N58" s="61"/>
      <c r="O58" s="61"/>
    </row>
    <row r="59" spans="1:15" ht="12.75">
      <c r="A59" s="61"/>
      <c r="B59" s="61"/>
      <c r="C59" s="61"/>
      <c r="D59" s="61"/>
      <c r="E59" s="61"/>
      <c r="F59" s="61"/>
      <c r="G59" s="61"/>
      <c r="H59" s="61"/>
      <c r="I59" s="61"/>
      <c r="J59" s="61"/>
      <c r="K59" s="61"/>
      <c r="L59" s="61"/>
      <c r="M59" s="61"/>
      <c r="N59" s="61"/>
      <c r="O59" s="61"/>
    </row>
    <row r="60" spans="1:15" ht="12.75">
      <c r="A60" s="61"/>
      <c r="B60" s="61"/>
      <c r="C60" s="61"/>
      <c r="D60" s="61"/>
      <c r="E60" s="61"/>
      <c r="F60" s="61"/>
      <c r="G60" s="61"/>
      <c r="H60" s="61"/>
      <c r="I60" s="61"/>
      <c r="J60" s="61"/>
      <c r="K60" s="61"/>
      <c r="L60" s="61"/>
      <c r="M60" s="61"/>
      <c r="N60" s="61"/>
      <c r="O60" s="61"/>
    </row>
    <row r="61" spans="1:15" ht="12.75">
      <c r="A61" s="61"/>
      <c r="B61" s="61"/>
      <c r="C61" s="61"/>
      <c r="D61" s="61"/>
      <c r="E61" s="61"/>
      <c r="F61" s="61"/>
      <c r="G61" s="61"/>
      <c r="H61" s="61"/>
      <c r="I61" s="61"/>
      <c r="J61" s="61"/>
      <c r="K61" s="61"/>
      <c r="L61" s="61"/>
      <c r="M61" s="61"/>
      <c r="N61" s="61"/>
      <c r="O61" s="61"/>
    </row>
    <row r="62" spans="1:15" ht="12.75">
      <c r="A62" s="61"/>
      <c r="B62" s="61"/>
      <c r="C62" s="61"/>
      <c r="D62" s="61"/>
      <c r="E62" s="61"/>
      <c r="F62" s="61"/>
      <c r="G62" s="61"/>
      <c r="H62" s="61"/>
      <c r="I62" s="61"/>
      <c r="J62" s="61"/>
      <c r="K62" s="61"/>
      <c r="L62" s="61"/>
      <c r="M62" s="61"/>
      <c r="N62" s="61"/>
      <c r="O62" s="61"/>
    </row>
    <row r="63" spans="1:15" ht="12.75">
      <c r="A63" s="61"/>
      <c r="B63" s="61"/>
      <c r="C63" s="61"/>
      <c r="D63" s="61"/>
      <c r="E63" s="61"/>
      <c r="F63" s="61"/>
      <c r="G63" s="61"/>
      <c r="H63" s="61"/>
      <c r="I63" s="61"/>
      <c r="J63" s="61"/>
      <c r="K63" s="61"/>
      <c r="L63" s="61"/>
      <c r="M63" s="61"/>
      <c r="N63" s="61"/>
      <c r="O63" s="61"/>
    </row>
    <row r="64" spans="1:15" ht="12.75">
      <c r="A64" s="61"/>
      <c r="B64" s="61"/>
      <c r="C64" s="61"/>
      <c r="D64" s="61"/>
      <c r="E64" s="61"/>
      <c r="F64" s="61"/>
      <c r="G64" s="61"/>
      <c r="H64" s="61"/>
      <c r="I64" s="61"/>
      <c r="J64" s="61"/>
      <c r="K64" s="61"/>
      <c r="L64" s="61"/>
      <c r="M64" s="61"/>
      <c r="N64" s="61"/>
      <c r="O64" s="61"/>
    </row>
    <row r="65" spans="1:15" ht="12.75">
      <c r="A65" s="61"/>
      <c r="B65" s="61"/>
      <c r="C65" s="61"/>
      <c r="D65" s="61"/>
      <c r="E65" s="61"/>
      <c r="F65" s="61"/>
      <c r="G65" s="61"/>
      <c r="H65" s="61"/>
      <c r="I65" s="61"/>
      <c r="J65" s="61"/>
      <c r="K65" s="61"/>
      <c r="L65" s="61"/>
      <c r="M65" s="61"/>
      <c r="N65" s="61"/>
      <c r="O65" s="61"/>
    </row>
    <row r="66" spans="1:15" ht="12.75">
      <c r="A66" s="61"/>
      <c r="B66" s="61"/>
      <c r="C66" s="61"/>
      <c r="D66" s="61"/>
      <c r="E66" s="61"/>
      <c r="F66" s="61"/>
      <c r="G66" s="61"/>
      <c r="H66" s="61"/>
      <c r="I66" s="61"/>
      <c r="J66" s="61"/>
      <c r="K66" s="61"/>
      <c r="L66" s="61"/>
      <c r="M66" s="61"/>
      <c r="N66" s="61"/>
      <c r="O66" s="61"/>
    </row>
    <row r="67" spans="1:15" ht="12.75">
      <c r="A67" s="61"/>
      <c r="B67" s="61"/>
      <c r="C67" s="61"/>
      <c r="D67" s="61"/>
      <c r="E67" s="61"/>
      <c r="F67" s="61"/>
      <c r="G67" s="61"/>
      <c r="H67" s="61"/>
      <c r="I67" s="61"/>
      <c r="J67" s="61"/>
      <c r="K67" s="61"/>
      <c r="L67" s="61"/>
      <c r="M67" s="61"/>
      <c r="N67" s="61"/>
      <c r="O67" s="61"/>
    </row>
    <row r="68" spans="1:15" ht="12.75">
      <c r="A68" s="61"/>
      <c r="B68" s="61"/>
      <c r="C68" s="61"/>
      <c r="D68" s="61"/>
      <c r="E68" s="61"/>
      <c r="F68" s="61"/>
      <c r="G68" s="61"/>
      <c r="H68" s="61"/>
      <c r="I68" s="61"/>
      <c r="J68" s="61"/>
      <c r="K68" s="61"/>
      <c r="L68" s="61"/>
      <c r="M68" s="61"/>
      <c r="N68" s="61"/>
      <c r="O68" s="61"/>
    </row>
    <row r="69" spans="1:15" ht="12.75">
      <c r="A69" s="61"/>
      <c r="B69" s="61"/>
      <c r="C69" s="61"/>
      <c r="D69" s="61"/>
      <c r="E69" s="61"/>
      <c r="F69" s="61"/>
      <c r="G69" s="61"/>
      <c r="H69" s="61"/>
      <c r="I69" s="61"/>
      <c r="J69" s="61"/>
      <c r="K69" s="61"/>
      <c r="L69" s="61"/>
      <c r="M69" s="61"/>
      <c r="N69" s="61"/>
      <c r="O69" s="61"/>
    </row>
    <row r="70" spans="1:15" ht="12.75">
      <c r="A70" s="61"/>
      <c r="B70" s="61"/>
      <c r="C70" s="61"/>
      <c r="D70" s="61"/>
      <c r="E70" s="61"/>
      <c r="F70" s="61"/>
      <c r="G70" s="61"/>
      <c r="H70" s="61"/>
      <c r="I70" s="61"/>
      <c r="J70" s="61"/>
      <c r="K70" s="61"/>
      <c r="L70" s="61"/>
      <c r="M70" s="61"/>
      <c r="N70" s="61"/>
      <c r="O70" s="61"/>
    </row>
    <row r="71" spans="1:15" ht="12.75">
      <c r="A71" s="61"/>
      <c r="B71" s="61"/>
      <c r="C71" s="61"/>
      <c r="D71" s="61"/>
      <c r="E71" s="61"/>
      <c r="F71" s="61"/>
      <c r="G71" s="61"/>
      <c r="H71" s="61"/>
      <c r="I71" s="61"/>
      <c r="J71" s="61"/>
      <c r="K71" s="61"/>
      <c r="L71" s="61"/>
      <c r="M71" s="61"/>
      <c r="N71" s="61"/>
      <c r="O71" s="61"/>
    </row>
    <row r="72" spans="1:15" ht="12.75">
      <c r="A72" s="61"/>
      <c r="B72" s="61"/>
      <c r="C72" s="61"/>
      <c r="D72" s="61"/>
      <c r="E72" s="61"/>
      <c r="F72" s="61"/>
      <c r="G72" s="61"/>
      <c r="H72" s="61"/>
      <c r="I72" s="61"/>
      <c r="J72" s="61"/>
      <c r="K72" s="61"/>
      <c r="L72" s="61"/>
      <c r="M72" s="61"/>
      <c r="N72" s="61"/>
      <c r="O72" s="61"/>
    </row>
    <row r="73" spans="1:15" ht="12.75">
      <c r="A73" s="61"/>
      <c r="B73" s="61"/>
      <c r="C73" s="61"/>
      <c r="D73" s="61"/>
      <c r="E73" s="61"/>
      <c r="F73" s="61"/>
      <c r="G73" s="61"/>
      <c r="H73" s="61"/>
      <c r="I73" s="61"/>
      <c r="J73" s="61"/>
      <c r="K73" s="61"/>
      <c r="L73" s="61"/>
      <c r="M73" s="61"/>
      <c r="N73" s="61"/>
      <c r="O73" s="61"/>
    </row>
    <row r="74" spans="1:15" ht="12.75">
      <c r="A74" s="61"/>
      <c r="B74" s="61"/>
      <c r="C74" s="61"/>
      <c r="D74" s="61"/>
      <c r="E74" s="61"/>
      <c r="F74" s="61"/>
      <c r="G74" s="61"/>
      <c r="H74" s="61"/>
      <c r="I74" s="61"/>
      <c r="J74" s="61"/>
      <c r="K74" s="61"/>
      <c r="L74" s="61"/>
      <c r="M74" s="61"/>
      <c r="N74" s="61"/>
      <c r="O74" s="61"/>
    </row>
    <row r="75" spans="1:15" ht="12.75">
      <c r="A75" s="61"/>
      <c r="B75" s="61"/>
      <c r="C75" s="61"/>
      <c r="D75" s="61"/>
      <c r="E75" s="61"/>
      <c r="F75" s="61"/>
      <c r="G75" s="61"/>
      <c r="H75" s="61"/>
      <c r="I75" s="61"/>
      <c r="J75" s="61"/>
      <c r="K75" s="61"/>
      <c r="L75" s="61"/>
      <c r="M75" s="61"/>
      <c r="N75" s="61"/>
      <c r="O75" s="61"/>
    </row>
    <row r="76" spans="1:15" ht="12.75">
      <c r="A76" s="61"/>
      <c r="B76" s="61"/>
      <c r="C76" s="61"/>
      <c r="D76" s="61"/>
      <c r="E76" s="61"/>
      <c r="F76" s="61"/>
      <c r="G76" s="61"/>
      <c r="H76" s="61"/>
      <c r="I76" s="61"/>
      <c r="J76" s="61"/>
      <c r="K76" s="61"/>
      <c r="L76" s="61"/>
      <c r="M76" s="61"/>
      <c r="N76" s="61"/>
      <c r="O76" s="61"/>
    </row>
    <row r="77" spans="1:15" ht="12.75">
      <c r="A77" s="61"/>
      <c r="B77" s="61"/>
      <c r="C77" s="61"/>
      <c r="D77" s="61"/>
      <c r="E77" s="61"/>
      <c r="F77" s="61"/>
      <c r="G77" s="61"/>
      <c r="H77" s="61"/>
      <c r="I77" s="61"/>
      <c r="J77" s="61"/>
      <c r="K77" s="61"/>
      <c r="L77" s="61"/>
      <c r="M77" s="61"/>
      <c r="N77" s="61"/>
      <c r="O77" s="61"/>
    </row>
    <row r="78" spans="1:15" ht="12.75">
      <c r="A78" s="61"/>
      <c r="B78" s="61"/>
      <c r="C78" s="61"/>
      <c r="D78" s="61"/>
      <c r="E78" s="61"/>
      <c r="F78" s="61"/>
      <c r="G78" s="61"/>
      <c r="H78" s="61"/>
      <c r="I78" s="61"/>
      <c r="J78" s="61"/>
      <c r="K78" s="61"/>
      <c r="L78" s="61"/>
      <c r="M78" s="61"/>
      <c r="N78" s="61"/>
      <c r="O78" s="61"/>
    </row>
    <row r="79" spans="1:15" ht="12.75">
      <c r="A79" s="61"/>
      <c r="B79" s="61"/>
      <c r="C79" s="61"/>
      <c r="D79" s="61"/>
      <c r="E79" s="61"/>
      <c r="F79" s="61"/>
      <c r="G79" s="61"/>
      <c r="H79" s="61"/>
      <c r="I79" s="61"/>
      <c r="J79" s="61"/>
      <c r="K79" s="61"/>
      <c r="L79" s="61"/>
      <c r="M79" s="61"/>
      <c r="N79" s="61"/>
      <c r="O79" s="61"/>
    </row>
    <row r="80" spans="1:15" ht="12.75">
      <c r="A80" s="61"/>
      <c r="B80" s="61"/>
      <c r="C80" s="61"/>
      <c r="D80" s="61"/>
      <c r="E80" s="61"/>
      <c r="F80" s="61"/>
      <c r="G80" s="61"/>
      <c r="H80" s="61"/>
      <c r="I80" s="61"/>
      <c r="J80" s="61"/>
      <c r="K80" s="61"/>
      <c r="L80" s="61"/>
      <c r="M80" s="61"/>
      <c r="N80" s="61"/>
      <c r="O80" s="61"/>
    </row>
    <row r="81" spans="1:15" ht="12.75">
      <c r="A81" s="61"/>
      <c r="B81" s="61"/>
      <c r="C81" s="61"/>
      <c r="D81" s="61"/>
      <c r="E81" s="61"/>
      <c r="F81" s="61"/>
      <c r="G81" s="61"/>
      <c r="H81" s="61"/>
      <c r="I81" s="61"/>
      <c r="J81" s="61"/>
      <c r="K81" s="61"/>
      <c r="L81" s="61"/>
      <c r="M81" s="61"/>
      <c r="N81" s="61"/>
      <c r="O81" s="61"/>
    </row>
    <row r="82" spans="1:15" ht="12.75">
      <c r="A82" s="61"/>
      <c r="B82" s="61"/>
      <c r="C82" s="61"/>
      <c r="D82" s="61"/>
      <c r="E82" s="61"/>
      <c r="F82" s="61"/>
      <c r="G82" s="61"/>
      <c r="H82" s="61"/>
      <c r="I82" s="61"/>
      <c r="J82" s="61"/>
      <c r="K82" s="61"/>
      <c r="L82" s="61"/>
      <c r="M82" s="61"/>
      <c r="N82" s="61"/>
      <c r="O82" s="61"/>
    </row>
    <row r="83" spans="1:15" ht="12.75">
      <c r="A83" s="61"/>
      <c r="B83" s="61"/>
      <c r="C83" s="61"/>
      <c r="D83" s="61"/>
      <c r="E83" s="61"/>
      <c r="F83" s="61"/>
      <c r="G83" s="61"/>
      <c r="H83" s="61"/>
      <c r="I83" s="61"/>
      <c r="J83" s="61"/>
      <c r="K83" s="61"/>
      <c r="L83" s="61"/>
      <c r="M83" s="61"/>
      <c r="N83" s="61"/>
      <c r="O83" s="61"/>
    </row>
    <row r="84" spans="1:15" ht="12.75">
      <c r="A84" s="61"/>
      <c r="B84" s="61"/>
      <c r="C84" s="61"/>
      <c r="D84" s="61"/>
      <c r="E84" s="61"/>
      <c r="F84" s="61"/>
      <c r="G84" s="61"/>
      <c r="H84" s="61"/>
      <c r="I84" s="61"/>
      <c r="J84" s="61"/>
      <c r="K84" s="61"/>
      <c r="L84" s="61"/>
      <c r="M84" s="61"/>
      <c r="N84" s="61"/>
      <c r="O84" s="61"/>
    </row>
    <row r="85" spans="1:15" ht="12.75">
      <c r="A85" s="61"/>
      <c r="B85" s="61"/>
      <c r="C85" s="61"/>
      <c r="D85" s="61"/>
      <c r="E85" s="61"/>
      <c r="F85" s="61"/>
      <c r="G85" s="61"/>
      <c r="H85" s="61"/>
      <c r="I85" s="61"/>
      <c r="J85" s="61"/>
      <c r="K85" s="61"/>
      <c r="L85" s="61"/>
      <c r="M85" s="61"/>
      <c r="N85" s="61"/>
      <c r="O85" s="61"/>
    </row>
    <row r="86" spans="1:15" ht="12.75">
      <c r="A86" s="61"/>
      <c r="B86" s="61"/>
      <c r="C86" s="61"/>
      <c r="D86" s="61"/>
      <c r="E86" s="61"/>
      <c r="F86" s="61"/>
      <c r="G86" s="61"/>
      <c r="H86" s="61"/>
      <c r="I86" s="61"/>
      <c r="J86" s="61"/>
      <c r="K86" s="61"/>
      <c r="L86" s="61"/>
      <c r="M86" s="61"/>
      <c r="N86" s="61"/>
      <c r="O86" s="61"/>
    </row>
    <row r="87" spans="1:15" ht="12.75">
      <c r="A87" s="61"/>
      <c r="B87" s="61"/>
      <c r="C87" s="61"/>
      <c r="D87" s="61"/>
      <c r="E87" s="61"/>
      <c r="F87" s="61"/>
      <c r="G87" s="61"/>
      <c r="H87" s="61"/>
      <c r="I87" s="61"/>
      <c r="J87" s="61"/>
      <c r="K87" s="61"/>
      <c r="L87" s="61"/>
      <c r="M87" s="61"/>
      <c r="N87" s="61"/>
      <c r="O87" s="61"/>
    </row>
    <row r="88" spans="1:15" ht="12.75">
      <c r="A88" s="61"/>
      <c r="B88" s="61"/>
      <c r="C88" s="61"/>
      <c r="D88" s="61"/>
      <c r="E88" s="61"/>
      <c r="F88" s="61"/>
      <c r="G88" s="61"/>
      <c r="H88" s="61"/>
      <c r="I88" s="61"/>
      <c r="J88" s="61"/>
      <c r="K88" s="61"/>
      <c r="L88" s="61"/>
      <c r="M88" s="61"/>
      <c r="N88" s="61"/>
      <c r="O88" s="61"/>
    </row>
    <row r="89" spans="1:15" ht="12.75">
      <c r="A89" s="61"/>
      <c r="B89" s="61"/>
      <c r="C89" s="61"/>
      <c r="D89" s="61"/>
      <c r="E89" s="61"/>
      <c r="F89" s="61"/>
      <c r="G89" s="61"/>
      <c r="H89" s="61"/>
      <c r="I89" s="61"/>
      <c r="J89" s="61"/>
      <c r="K89" s="61"/>
      <c r="L89" s="61"/>
      <c r="M89" s="61"/>
      <c r="N89" s="61"/>
      <c r="O89" s="61"/>
    </row>
    <row r="90" spans="1:15" ht="12.75">
      <c r="A90" s="61"/>
      <c r="B90" s="61"/>
      <c r="C90" s="61"/>
      <c r="D90" s="61"/>
      <c r="E90" s="61"/>
      <c r="F90" s="61"/>
      <c r="G90" s="61"/>
      <c r="H90" s="61"/>
      <c r="I90" s="61"/>
      <c r="J90" s="61"/>
      <c r="K90" s="61"/>
      <c r="L90" s="61"/>
      <c r="M90" s="61"/>
      <c r="N90" s="61"/>
      <c r="O90" s="61"/>
    </row>
    <row r="91" spans="1:15" ht="12.75">
      <c r="A91" s="61"/>
      <c r="B91" s="61"/>
      <c r="C91" s="61"/>
      <c r="D91" s="61"/>
      <c r="E91" s="61"/>
      <c r="F91" s="61"/>
      <c r="G91" s="61"/>
      <c r="H91" s="61"/>
      <c r="I91" s="61"/>
      <c r="J91" s="61"/>
      <c r="K91" s="61"/>
      <c r="L91" s="61"/>
      <c r="M91" s="61"/>
      <c r="N91" s="61"/>
      <c r="O91" s="61"/>
    </row>
    <row r="92" spans="1:15" ht="12.75">
      <c r="A92" s="61"/>
      <c r="B92" s="61"/>
      <c r="C92" s="61"/>
      <c r="D92" s="61"/>
      <c r="E92" s="61"/>
      <c r="F92" s="61"/>
      <c r="G92" s="61"/>
      <c r="H92" s="61"/>
      <c r="I92" s="61"/>
      <c r="J92" s="61"/>
      <c r="K92" s="61"/>
      <c r="L92" s="61"/>
      <c r="M92" s="61"/>
      <c r="N92" s="61"/>
      <c r="O92" s="61"/>
    </row>
    <row r="93" spans="1:15" ht="12.75">
      <c r="A93" s="61"/>
      <c r="B93" s="61"/>
      <c r="C93" s="61"/>
      <c r="D93" s="61"/>
      <c r="E93" s="61"/>
      <c r="F93" s="61"/>
      <c r="G93" s="61"/>
      <c r="H93" s="61"/>
      <c r="I93" s="61"/>
      <c r="J93" s="61"/>
      <c r="K93" s="61"/>
      <c r="L93" s="61"/>
      <c r="M93" s="61"/>
      <c r="N93" s="61"/>
      <c r="O93" s="61"/>
    </row>
    <row r="94" spans="1:15" ht="12.75">
      <c r="A94" s="61"/>
      <c r="B94" s="61"/>
      <c r="C94" s="61"/>
      <c r="D94" s="61"/>
      <c r="E94" s="61"/>
      <c r="F94" s="61"/>
      <c r="G94" s="61"/>
      <c r="H94" s="61"/>
      <c r="I94" s="61"/>
      <c r="J94" s="61"/>
      <c r="K94" s="61"/>
      <c r="L94" s="61"/>
      <c r="M94" s="61"/>
      <c r="N94" s="61"/>
      <c r="O94" s="61"/>
    </row>
    <row r="95" spans="1:15" ht="12.75">
      <c r="A95" s="61"/>
      <c r="B95" s="61"/>
      <c r="C95" s="61"/>
      <c r="D95" s="61"/>
      <c r="E95" s="61"/>
      <c r="F95" s="61"/>
      <c r="G95" s="61"/>
      <c r="H95" s="61"/>
      <c r="I95" s="61"/>
      <c r="J95" s="61"/>
      <c r="K95" s="61"/>
      <c r="L95" s="61"/>
      <c r="M95" s="61"/>
      <c r="N95" s="61"/>
      <c r="O95" s="61"/>
    </row>
    <row r="96" spans="1:15" ht="12.75">
      <c r="A96" s="61"/>
      <c r="B96" s="61"/>
      <c r="C96" s="61"/>
      <c r="D96" s="61"/>
      <c r="E96" s="61"/>
      <c r="F96" s="61"/>
      <c r="G96" s="61"/>
      <c r="H96" s="61"/>
      <c r="I96" s="61"/>
      <c r="J96" s="61"/>
      <c r="K96" s="61"/>
      <c r="L96" s="61"/>
      <c r="M96" s="61"/>
      <c r="N96" s="61"/>
      <c r="O96" s="61"/>
    </row>
    <row r="97" spans="1:15" ht="12.75">
      <c r="A97" s="61"/>
      <c r="B97" s="61"/>
      <c r="C97" s="61"/>
      <c r="D97" s="61"/>
      <c r="E97" s="61"/>
      <c r="F97" s="61"/>
      <c r="G97" s="61"/>
      <c r="H97" s="61"/>
      <c r="I97" s="61"/>
      <c r="J97" s="61"/>
      <c r="K97" s="61"/>
      <c r="L97" s="61"/>
      <c r="M97" s="61"/>
      <c r="N97" s="61"/>
      <c r="O97" s="61"/>
    </row>
    <row r="98" spans="1:15" ht="12.75">
      <c r="A98" s="61"/>
      <c r="B98" s="61"/>
      <c r="C98" s="61"/>
      <c r="D98" s="61"/>
      <c r="E98" s="61"/>
      <c r="F98" s="61"/>
      <c r="G98" s="61"/>
      <c r="H98" s="61"/>
      <c r="I98" s="61"/>
      <c r="J98" s="61"/>
      <c r="K98" s="61"/>
      <c r="L98" s="61"/>
      <c r="M98" s="61"/>
      <c r="N98" s="61"/>
      <c r="O98" s="61"/>
    </row>
    <row r="99" spans="1:15" ht="12.75">
      <c r="A99" s="61"/>
      <c r="B99" s="61"/>
      <c r="C99" s="61"/>
      <c r="D99" s="61"/>
      <c r="E99" s="61"/>
      <c r="F99" s="61"/>
      <c r="G99" s="61"/>
      <c r="H99" s="61"/>
      <c r="I99" s="61"/>
      <c r="J99" s="61"/>
      <c r="K99" s="61"/>
      <c r="L99" s="61"/>
      <c r="M99" s="61"/>
      <c r="N99" s="61"/>
      <c r="O99" s="61"/>
    </row>
    <row r="100" spans="1:15" ht="12.75">
      <c r="A100" s="61"/>
      <c r="B100" s="61"/>
      <c r="C100" s="61"/>
      <c r="D100" s="61"/>
      <c r="E100" s="61"/>
      <c r="F100" s="61"/>
      <c r="G100" s="61"/>
      <c r="H100" s="61"/>
      <c r="I100" s="61"/>
      <c r="J100" s="61"/>
      <c r="K100" s="61"/>
      <c r="L100" s="61"/>
      <c r="M100" s="61"/>
      <c r="N100" s="61"/>
      <c r="O100" s="61"/>
    </row>
    <row r="101" spans="1:15" ht="12.75">
      <c r="A101" s="61"/>
      <c r="B101" s="61"/>
      <c r="C101" s="61"/>
      <c r="D101" s="61"/>
      <c r="E101" s="61"/>
      <c r="F101" s="61"/>
      <c r="G101" s="61"/>
      <c r="H101" s="61"/>
      <c r="I101" s="61"/>
      <c r="J101" s="61"/>
      <c r="K101" s="61"/>
      <c r="L101" s="61"/>
      <c r="M101" s="61"/>
      <c r="N101" s="61"/>
      <c r="O101" s="61"/>
    </row>
    <row r="102" spans="1:15" ht="12.75">
      <c r="A102" s="61"/>
      <c r="B102" s="61"/>
      <c r="C102" s="61"/>
      <c r="D102" s="61"/>
      <c r="E102" s="61"/>
      <c r="F102" s="61"/>
      <c r="G102" s="61"/>
      <c r="H102" s="61"/>
      <c r="I102" s="61"/>
      <c r="J102" s="61"/>
      <c r="K102" s="61"/>
      <c r="L102" s="61"/>
      <c r="M102" s="61"/>
      <c r="N102" s="61"/>
      <c r="O102" s="61"/>
    </row>
    <row r="103" spans="1:15" ht="12.75">
      <c r="A103" s="61"/>
      <c r="B103" s="61"/>
      <c r="C103" s="61"/>
      <c r="D103" s="61"/>
      <c r="E103" s="61"/>
      <c r="F103" s="61"/>
      <c r="G103" s="61"/>
      <c r="H103" s="61"/>
      <c r="I103" s="61"/>
      <c r="J103" s="61"/>
      <c r="K103" s="61"/>
      <c r="L103" s="61"/>
      <c r="M103" s="61"/>
      <c r="N103" s="61"/>
      <c r="O103" s="61"/>
    </row>
    <row r="104" spans="1:15" ht="12.75">
      <c r="A104" s="61"/>
      <c r="B104" s="61"/>
      <c r="C104" s="61"/>
      <c r="D104" s="61"/>
      <c r="E104" s="61"/>
      <c r="F104" s="61"/>
      <c r="G104" s="61"/>
      <c r="H104" s="61"/>
      <c r="I104" s="61"/>
      <c r="J104" s="61"/>
      <c r="K104" s="61"/>
      <c r="L104" s="61"/>
      <c r="M104" s="61"/>
      <c r="N104" s="61"/>
      <c r="O104" s="61"/>
    </row>
    <row r="105" spans="1:15" ht="12.75">
      <c r="A105" s="61"/>
      <c r="B105" s="61"/>
      <c r="C105" s="61"/>
      <c r="D105" s="61"/>
      <c r="E105" s="61"/>
      <c r="F105" s="61"/>
      <c r="G105" s="61"/>
      <c r="H105" s="61"/>
      <c r="I105" s="61"/>
      <c r="J105" s="61"/>
      <c r="K105" s="61"/>
      <c r="L105" s="61"/>
      <c r="M105" s="61"/>
      <c r="N105" s="61"/>
      <c r="O105" s="61"/>
    </row>
    <row r="106" spans="1:15" ht="12.75">
      <c r="A106" s="61"/>
      <c r="B106" s="61"/>
      <c r="C106" s="61"/>
      <c r="D106" s="61"/>
      <c r="E106" s="61"/>
      <c r="F106" s="61"/>
      <c r="G106" s="61"/>
      <c r="H106" s="61"/>
      <c r="I106" s="61"/>
      <c r="J106" s="61"/>
      <c r="K106" s="61"/>
      <c r="L106" s="61"/>
      <c r="M106" s="61"/>
      <c r="N106" s="61"/>
      <c r="O106" s="61"/>
    </row>
    <row r="107" spans="1:15" ht="12.75">
      <c r="A107" s="61"/>
      <c r="B107" s="61"/>
      <c r="C107" s="61"/>
      <c r="D107" s="61"/>
      <c r="E107" s="61"/>
      <c r="F107" s="61"/>
      <c r="G107" s="61"/>
      <c r="H107" s="61"/>
      <c r="I107" s="61"/>
      <c r="J107" s="61"/>
      <c r="K107" s="61"/>
      <c r="L107" s="61"/>
      <c r="M107" s="61"/>
      <c r="N107" s="61"/>
      <c r="O107" s="61"/>
    </row>
    <row r="108" spans="1:15" ht="12.75">
      <c r="A108" s="61"/>
      <c r="B108" s="61"/>
      <c r="C108" s="61"/>
      <c r="D108" s="61"/>
      <c r="E108" s="61"/>
      <c r="F108" s="61"/>
      <c r="G108" s="61"/>
      <c r="H108" s="61"/>
      <c r="I108" s="61"/>
      <c r="J108" s="61"/>
      <c r="K108" s="61"/>
      <c r="L108" s="61"/>
      <c r="M108" s="61"/>
      <c r="N108" s="61"/>
      <c r="O108" s="61"/>
    </row>
    <row r="109" spans="1:15" ht="12.75">
      <c r="A109" s="61"/>
      <c r="B109" s="61"/>
      <c r="C109" s="61"/>
      <c r="D109" s="61"/>
      <c r="E109" s="61"/>
      <c r="F109" s="61"/>
      <c r="G109" s="61"/>
      <c r="H109" s="61"/>
      <c r="I109" s="61"/>
      <c r="J109" s="61"/>
      <c r="K109" s="61"/>
      <c r="L109" s="61"/>
      <c r="M109" s="61"/>
      <c r="N109" s="61"/>
      <c r="O109" s="61"/>
    </row>
    <row r="110" spans="1:15" ht="12.75">
      <c r="A110" s="61"/>
      <c r="B110" s="61"/>
      <c r="C110" s="61"/>
      <c r="D110" s="61"/>
      <c r="E110" s="61"/>
      <c r="F110" s="61"/>
      <c r="G110" s="61"/>
      <c r="H110" s="61"/>
      <c r="I110" s="61"/>
      <c r="J110" s="61"/>
      <c r="K110" s="61"/>
      <c r="L110" s="61"/>
      <c r="M110" s="61"/>
      <c r="N110" s="61"/>
      <c r="O110" s="61"/>
    </row>
    <row r="111" spans="1:15" ht="12.75">
      <c r="A111" s="61"/>
      <c r="B111" s="61"/>
      <c r="C111" s="61"/>
      <c r="D111" s="61"/>
      <c r="E111" s="61"/>
      <c r="F111" s="61"/>
      <c r="G111" s="61"/>
      <c r="H111" s="61"/>
      <c r="I111" s="61"/>
      <c r="J111" s="61"/>
      <c r="K111" s="61"/>
      <c r="L111" s="61"/>
      <c r="M111" s="61"/>
      <c r="N111" s="61"/>
      <c r="O111" s="61"/>
    </row>
    <row r="112" spans="1:15" ht="12.75">
      <c r="A112" s="61"/>
      <c r="B112" s="61"/>
      <c r="C112" s="61"/>
      <c r="D112" s="61"/>
      <c r="E112" s="61"/>
      <c r="F112" s="61"/>
      <c r="G112" s="61"/>
      <c r="H112" s="61"/>
      <c r="I112" s="61"/>
      <c r="J112" s="61"/>
      <c r="K112" s="61"/>
      <c r="L112" s="61"/>
      <c r="M112" s="61"/>
      <c r="N112" s="61"/>
      <c r="O112" s="61"/>
    </row>
    <row r="113" spans="1:15" ht="12.75">
      <c r="A113" s="61"/>
      <c r="B113" s="61"/>
      <c r="C113" s="61"/>
      <c r="D113" s="61"/>
      <c r="E113" s="61"/>
      <c r="F113" s="61"/>
      <c r="G113" s="61"/>
      <c r="H113" s="61"/>
      <c r="I113" s="61"/>
      <c r="J113" s="61"/>
      <c r="K113" s="61"/>
      <c r="L113" s="61"/>
      <c r="M113" s="61"/>
      <c r="N113" s="61"/>
      <c r="O113" s="61"/>
    </row>
    <row r="114" spans="1:15" ht="12.75">
      <c r="A114" s="61"/>
      <c r="B114" s="61"/>
      <c r="C114" s="61"/>
      <c r="D114" s="61"/>
      <c r="E114" s="61"/>
      <c r="F114" s="61"/>
      <c r="G114" s="61"/>
      <c r="H114" s="61"/>
      <c r="I114" s="61"/>
      <c r="J114" s="61"/>
      <c r="K114" s="61"/>
      <c r="L114" s="61"/>
      <c r="M114" s="61"/>
      <c r="N114" s="61"/>
      <c r="O114" s="61"/>
    </row>
    <row r="115" spans="1:15" ht="12.75">
      <c r="A115" s="61"/>
      <c r="B115" s="61"/>
      <c r="C115" s="61"/>
      <c r="D115" s="61"/>
      <c r="E115" s="61"/>
      <c r="F115" s="61"/>
      <c r="G115" s="61"/>
      <c r="H115" s="61"/>
      <c r="I115" s="61"/>
      <c r="J115" s="61"/>
      <c r="K115" s="61"/>
      <c r="L115" s="61"/>
      <c r="M115" s="61"/>
      <c r="N115" s="61"/>
      <c r="O115" s="61"/>
    </row>
    <row r="116" spans="1:15" ht="12.75">
      <c r="A116" s="61"/>
      <c r="B116" s="61"/>
      <c r="C116" s="61"/>
      <c r="D116" s="61"/>
      <c r="E116" s="61"/>
      <c r="F116" s="61"/>
      <c r="G116" s="61"/>
      <c r="H116" s="61"/>
      <c r="I116" s="61"/>
      <c r="J116" s="61"/>
      <c r="K116" s="61"/>
      <c r="L116" s="61"/>
      <c r="M116" s="61"/>
      <c r="N116" s="61"/>
      <c r="O116" s="61"/>
    </row>
    <row r="117" spans="1:15" ht="12.75">
      <c r="A117" s="61"/>
      <c r="B117" s="61"/>
      <c r="C117" s="61"/>
      <c r="D117" s="61"/>
      <c r="E117" s="61"/>
      <c r="F117" s="61"/>
      <c r="G117" s="61"/>
      <c r="H117" s="61"/>
      <c r="I117" s="61"/>
      <c r="J117" s="61"/>
      <c r="K117" s="61"/>
      <c r="L117" s="61"/>
      <c r="M117" s="61"/>
      <c r="N117" s="61"/>
      <c r="O117" s="61"/>
    </row>
    <row r="118" spans="1:15" ht="12.75">
      <c r="A118" s="61"/>
      <c r="B118" s="61"/>
      <c r="C118" s="61"/>
      <c r="D118" s="61"/>
      <c r="E118" s="61"/>
      <c r="F118" s="61"/>
      <c r="G118" s="61"/>
      <c r="H118" s="61"/>
      <c r="I118" s="61"/>
      <c r="J118" s="61"/>
      <c r="K118" s="61"/>
      <c r="L118" s="61"/>
      <c r="M118" s="61"/>
      <c r="N118" s="61"/>
      <c r="O118" s="61"/>
    </row>
    <row r="119" spans="1:15" ht="12.75">
      <c r="A119" s="61"/>
      <c r="B119" s="61"/>
      <c r="C119" s="61"/>
      <c r="D119" s="61"/>
      <c r="E119" s="61"/>
      <c r="F119" s="61"/>
      <c r="G119" s="61"/>
      <c r="H119" s="61"/>
      <c r="I119" s="61"/>
      <c r="J119" s="61"/>
      <c r="K119" s="61"/>
      <c r="L119" s="61"/>
      <c r="M119" s="61"/>
      <c r="N119" s="61"/>
      <c r="O119" s="61"/>
    </row>
    <row r="120" spans="1:15" ht="12.75">
      <c r="A120" s="61"/>
      <c r="B120" s="61"/>
      <c r="C120" s="61"/>
      <c r="D120" s="61"/>
      <c r="E120" s="61"/>
      <c r="F120" s="61"/>
      <c r="G120" s="61"/>
      <c r="H120" s="61"/>
      <c r="I120" s="61"/>
      <c r="J120" s="61"/>
      <c r="K120" s="61"/>
      <c r="L120" s="61"/>
      <c r="M120" s="61"/>
      <c r="N120" s="61"/>
      <c r="O120" s="61"/>
    </row>
    <row r="121" spans="1:15" ht="12.75">
      <c r="A121" s="61"/>
      <c r="B121" s="61"/>
      <c r="C121" s="61"/>
      <c r="D121" s="61"/>
      <c r="E121" s="61"/>
      <c r="F121" s="61"/>
      <c r="G121" s="61"/>
      <c r="H121" s="61"/>
      <c r="I121" s="61"/>
      <c r="J121" s="61"/>
      <c r="K121" s="61"/>
      <c r="L121" s="61"/>
      <c r="M121" s="61"/>
      <c r="N121" s="61"/>
      <c r="O121" s="61"/>
    </row>
    <row r="122" spans="1:15" ht="12.75">
      <c r="A122" s="61"/>
      <c r="B122" s="61"/>
      <c r="C122" s="61"/>
      <c r="D122" s="61"/>
      <c r="E122" s="61"/>
      <c r="F122" s="61"/>
      <c r="G122" s="61"/>
      <c r="H122" s="61"/>
      <c r="I122" s="61"/>
      <c r="J122" s="61"/>
      <c r="K122" s="61"/>
      <c r="L122" s="61"/>
      <c r="M122" s="61"/>
      <c r="N122" s="61"/>
      <c r="O122" s="61"/>
    </row>
    <row r="123" spans="1:15" ht="12.75">
      <c r="A123" s="61"/>
      <c r="B123" s="61"/>
      <c r="C123" s="61"/>
      <c r="D123" s="61"/>
      <c r="E123" s="61"/>
      <c r="F123" s="61"/>
      <c r="G123" s="61"/>
      <c r="H123" s="61"/>
      <c r="I123" s="61"/>
      <c r="J123" s="61"/>
      <c r="K123" s="61"/>
      <c r="L123" s="61"/>
      <c r="M123" s="61"/>
      <c r="N123" s="61"/>
      <c r="O123" s="61"/>
    </row>
    <row r="124" spans="1:15" ht="12.75">
      <c r="A124" s="61"/>
      <c r="B124" s="61"/>
      <c r="C124" s="61"/>
      <c r="D124" s="61"/>
      <c r="E124" s="61"/>
      <c r="F124" s="61"/>
      <c r="G124" s="61"/>
      <c r="H124" s="61"/>
      <c r="I124" s="61"/>
      <c r="J124" s="61"/>
      <c r="K124" s="61"/>
      <c r="L124" s="61"/>
      <c r="M124" s="61"/>
      <c r="N124" s="61"/>
      <c r="O124" s="61"/>
    </row>
    <row r="125" spans="1:15" ht="12.75">
      <c r="A125" s="61"/>
      <c r="B125" s="61"/>
      <c r="C125" s="61"/>
      <c r="D125" s="61"/>
      <c r="E125" s="61"/>
      <c r="F125" s="61"/>
      <c r="G125" s="61"/>
      <c r="H125" s="61"/>
      <c r="I125" s="61"/>
      <c r="J125" s="61"/>
      <c r="K125" s="61"/>
      <c r="L125" s="61"/>
      <c r="M125" s="61"/>
      <c r="N125" s="61"/>
      <c r="O125" s="61"/>
    </row>
    <row r="126" spans="1:15" ht="12.75">
      <c r="A126" s="61"/>
      <c r="B126" s="61"/>
      <c r="C126" s="61"/>
      <c r="D126" s="61"/>
      <c r="E126" s="61"/>
      <c r="F126" s="61"/>
      <c r="G126" s="61"/>
      <c r="H126" s="61"/>
      <c r="I126" s="61"/>
      <c r="J126" s="61"/>
      <c r="K126" s="61"/>
      <c r="L126" s="61"/>
      <c r="M126" s="61"/>
      <c r="N126" s="61"/>
      <c r="O126" s="61"/>
    </row>
    <row r="127" spans="1:15" ht="12.75">
      <c r="A127" s="61"/>
      <c r="B127" s="61"/>
      <c r="C127" s="61"/>
      <c r="D127" s="61"/>
      <c r="E127" s="61"/>
      <c r="F127" s="61"/>
      <c r="G127" s="61"/>
      <c r="H127" s="61"/>
      <c r="I127" s="61"/>
      <c r="J127" s="61"/>
      <c r="K127" s="61"/>
      <c r="L127" s="61"/>
      <c r="M127" s="61"/>
      <c r="N127" s="61"/>
      <c r="O127" s="61"/>
    </row>
    <row r="128" spans="1:15" ht="12.75">
      <c r="A128" s="61"/>
      <c r="B128" s="61"/>
      <c r="C128" s="61"/>
      <c r="D128" s="61"/>
      <c r="E128" s="61"/>
      <c r="F128" s="61"/>
      <c r="G128" s="61"/>
      <c r="H128" s="61"/>
      <c r="I128" s="61"/>
      <c r="J128" s="61"/>
      <c r="K128" s="61"/>
      <c r="L128" s="61"/>
      <c r="M128" s="61"/>
      <c r="N128" s="61"/>
      <c r="O128" s="61"/>
    </row>
    <row r="129" spans="1:15" ht="12.75">
      <c r="A129" s="61"/>
      <c r="B129" s="61"/>
      <c r="C129" s="61"/>
      <c r="D129" s="61"/>
      <c r="E129" s="61"/>
      <c r="F129" s="61"/>
      <c r="G129" s="61"/>
      <c r="H129" s="61"/>
      <c r="I129" s="61"/>
      <c r="J129" s="61"/>
      <c r="K129" s="61"/>
      <c r="L129" s="61"/>
      <c r="M129" s="61"/>
      <c r="N129" s="61"/>
      <c r="O129" s="61"/>
    </row>
    <row r="130" spans="1:15" ht="12.75">
      <c r="A130" s="61"/>
      <c r="B130" s="61"/>
      <c r="C130" s="61"/>
      <c r="D130" s="61"/>
      <c r="E130" s="61"/>
      <c r="F130" s="61"/>
      <c r="G130" s="61"/>
      <c r="H130" s="61"/>
      <c r="I130" s="61"/>
      <c r="J130" s="61"/>
      <c r="K130" s="61"/>
      <c r="L130" s="61"/>
      <c r="M130" s="61"/>
      <c r="N130" s="61"/>
      <c r="O130" s="61"/>
    </row>
    <row r="131" spans="1:15" ht="12.75">
      <c r="A131" s="61"/>
      <c r="B131" s="61"/>
      <c r="C131" s="61"/>
      <c r="D131" s="61"/>
      <c r="E131" s="61"/>
      <c r="F131" s="61"/>
      <c r="G131" s="61"/>
      <c r="H131" s="61"/>
      <c r="I131" s="61"/>
      <c r="J131" s="61"/>
      <c r="K131" s="61"/>
      <c r="L131" s="61"/>
      <c r="M131" s="61"/>
      <c r="N131" s="61"/>
      <c r="O131" s="61"/>
    </row>
    <row r="132" spans="1:15" ht="12.75">
      <c r="A132" s="61"/>
      <c r="B132" s="61"/>
      <c r="C132" s="61"/>
      <c r="D132" s="61"/>
      <c r="E132" s="61"/>
      <c r="F132" s="61"/>
      <c r="G132" s="61"/>
      <c r="H132" s="61"/>
      <c r="I132" s="61"/>
      <c r="J132" s="61"/>
      <c r="K132" s="61"/>
      <c r="L132" s="61"/>
      <c r="M132" s="61"/>
      <c r="N132" s="61"/>
      <c r="O132" s="61"/>
    </row>
    <row r="133" spans="1:15" ht="12.75">
      <c r="A133" s="61"/>
      <c r="B133" s="61"/>
      <c r="C133" s="61"/>
      <c r="D133" s="61"/>
      <c r="E133" s="61"/>
      <c r="F133" s="61"/>
      <c r="G133" s="61"/>
      <c r="H133" s="61"/>
      <c r="I133" s="61"/>
      <c r="J133" s="61"/>
      <c r="K133" s="61"/>
      <c r="L133" s="61"/>
      <c r="M133" s="61"/>
      <c r="N133" s="61"/>
      <c r="O133" s="61"/>
    </row>
    <row r="134" spans="1:15" ht="12.75">
      <c r="A134" s="61"/>
      <c r="B134" s="61"/>
      <c r="C134" s="61"/>
      <c r="D134" s="61"/>
      <c r="E134" s="61"/>
      <c r="F134" s="61"/>
      <c r="G134" s="61"/>
      <c r="H134" s="61"/>
      <c r="I134" s="61"/>
      <c r="J134" s="61"/>
      <c r="K134" s="61"/>
      <c r="L134" s="61"/>
      <c r="M134" s="61"/>
      <c r="N134" s="61"/>
      <c r="O134" s="61"/>
    </row>
    <row r="135" spans="1:15" ht="12.75">
      <c r="A135" s="61"/>
      <c r="B135" s="61"/>
      <c r="C135" s="61"/>
      <c r="D135" s="61"/>
      <c r="E135" s="61"/>
      <c r="F135" s="61"/>
      <c r="G135" s="61"/>
      <c r="H135" s="61"/>
      <c r="I135" s="61"/>
      <c r="J135" s="61"/>
      <c r="K135" s="61"/>
      <c r="L135" s="61"/>
      <c r="M135" s="61"/>
      <c r="N135" s="61"/>
      <c r="O135" s="61"/>
    </row>
    <row r="136" spans="1:15" ht="12.75">
      <c r="A136" s="61"/>
      <c r="B136" s="61"/>
      <c r="C136" s="61"/>
      <c r="D136" s="61"/>
      <c r="E136" s="61"/>
      <c r="F136" s="61"/>
      <c r="G136" s="61"/>
      <c r="H136" s="61"/>
      <c r="I136" s="61"/>
      <c r="J136" s="61"/>
      <c r="K136" s="61"/>
      <c r="L136" s="61"/>
      <c r="M136" s="61"/>
      <c r="N136" s="61"/>
      <c r="O136" s="61"/>
    </row>
    <row r="137" spans="1:15" ht="12.75">
      <c r="A137" s="61"/>
      <c r="B137" s="61"/>
      <c r="C137" s="61"/>
      <c r="D137" s="61"/>
      <c r="E137" s="61"/>
      <c r="F137" s="61"/>
      <c r="G137" s="61"/>
      <c r="H137" s="61"/>
      <c r="I137" s="61"/>
      <c r="J137" s="61"/>
      <c r="K137" s="61"/>
      <c r="L137" s="61"/>
      <c r="M137" s="61"/>
      <c r="N137" s="61"/>
      <c r="O137" s="61"/>
    </row>
    <row r="138" spans="1:15" ht="12.75">
      <c r="A138" s="61"/>
      <c r="B138" s="61"/>
      <c r="C138" s="61"/>
      <c r="D138" s="61"/>
      <c r="E138" s="61"/>
      <c r="F138" s="61"/>
      <c r="G138" s="61"/>
      <c r="H138" s="61"/>
      <c r="I138" s="61"/>
      <c r="J138" s="61"/>
      <c r="K138" s="61"/>
      <c r="L138" s="61"/>
      <c r="M138" s="61"/>
      <c r="N138" s="61"/>
      <c r="O138" s="61"/>
    </row>
    <row r="139" spans="1:15" ht="12.75">
      <c r="A139" s="61"/>
      <c r="B139" s="61"/>
      <c r="C139" s="61"/>
      <c r="D139" s="61"/>
      <c r="E139" s="61"/>
      <c r="F139" s="61"/>
      <c r="G139" s="61"/>
      <c r="H139" s="61"/>
      <c r="I139" s="61"/>
      <c r="J139" s="61"/>
      <c r="K139" s="61"/>
      <c r="L139" s="61"/>
      <c r="M139" s="61"/>
      <c r="N139" s="61"/>
      <c r="O139" s="61"/>
    </row>
    <row r="140" spans="1:15" ht="12.75">
      <c r="A140" s="61"/>
      <c r="B140" s="61"/>
      <c r="C140" s="61"/>
      <c r="D140" s="61"/>
      <c r="E140" s="61"/>
      <c r="F140" s="61"/>
      <c r="G140" s="61"/>
      <c r="H140" s="61"/>
      <c r="I140" s="61"/>
      <c r="J140" s="61"/>
      <c r="K140" s="61"/>
      <c r="L140" s="61"/>
      <c r="M140" s="61"/>
      <c r="N140" s="61"/>
      <c r="O140" s="61"/>
    </row>
    <row r="141" spans="1:15" ht="12.75">
      <c r="A141" s="61"/>
      <c r="B141" s="61"/>
      <c r="C141" s="61"/>
      <c r="D141" s="61"/>
      <c r="E141" s="61"/>
      <c r="F141" s="61"/>
      <c r="G141" s="61"/>
      <c r="H141" s="61"/>
      <c r="I141" s="61"/>
      <c r="J141" s="61"/>
      <c r="K141" s="61"/>
      <c r="L141" s="61"/>
      <c r="M141" s="61"/>
      <c r="N141" s="61"/>
      <c r="O141" s="61"/>
    </row>
    <row r="142" spans="1:15" ht="12.75">
      <c r="A142" s="61"/>
      <c r="B142" s="61"/>
      <c r="C142" s="61"/>
      <c r="D142" s="61"/>
      <c r="E142" s="61"/>
      <c r="F142" s="61"/>
      <c r="G142" s="61"/>
      <c r="H142" s="61"/>
      <c r="I142" s="61"/>
      <c r="J142" s="61"/>
      <c r="K142" s="61"/>
      <c r="L142" s="61"/>
      <c r="M142" s="61"/>
      <c r="N142" s="61"/>
      <c r="O142" s="61"/>
    </row>
    <row r="143" spans="1:15" ht="12.75">
      <c r="A143" s="61"/>
      <c r="B143" s="61"/>
      <c r="C143" s="61"/>
      <c r="D143" s="61"/>
      <c r="E143" s="61"/>
      <c r="F143" s="61"/>
      <c r="G143" s="61"/>
      <c r="H143" s="61"/>
      <c r="I143" s="61"/>
      <c r="J143" s="61"/>
      <c r="K143" s="61"/>
      <c r="L143" s="61"/>
      <c r="M143" s="61"/>
      <c r="N143" s="61"/>
      <c r="O143" s="61"/>
    </row>
    <row r="144" spans="1:15" ht="12.75">
      <c r="A144" s="61"/>
      <c r="B144" s="61"/>
      <c r="C144" s="61"/>
      <c r="D144" s="61"/>
      <c r="E144" s="61"/>
      <c r="F144" s="61"/>
      <c r="G144" s="61"/>
      <c r="H144" s="61"/>
      <c r="I144" s="61"/>
      <c r="J144" s="61"/>
      <c r="K144" s="61"/>
      <c r="L144" s="61"/>
      <c r="M144" s="61"/>
      <c r="N144" s="61"/>
      <c r="O144" s="61"/>
    </row>
    <row r="145" spans="1:15" ht="12.75">
      <c r="A145" s="61"/>
      <c r="B145" s="61"/>
      <c r="C145" s="61"/>
      <c r="D145" s="61"/>
      <c r="E145" s="61"/>
      <c r="F145" s="61"/>
      <c r="G145" s="61"/>
      <c r="H145" s="61"/>
      <c r="I145" s="61"/>
      <c r="J145" s="61"/>
      <c r="K145" s="61"/>
      <c r="L145" s="61"/>
      <c r="M145" s="61"/>
      <c r="N145" s="61"/>
      <c r="O145" s="61"/>
    </row>
    <row r="146" spans="1:15" ht="12.75">
      <c r="A146" s="61"/>
      <c r="B146" s="61"/>
      <c r="C146" s="61"/>
      <c r="D146" s="61"/>
      <c r="E146" s="61"/>
      <c r="F146" s="61"/>
      <c r="G146" s="61"/>
      <c r="H146" s="61"/>
      <c r="I146" s="61"/>
      <c r="J146" s="61"/>
      <c r="K146" s="61"/>
      <c r="L146" s="61"/>
      <c r="M146" s="61"/>
      <c r="N146" s="61"/>
      <c r="O146" s="61"/>
    </row>
    <row r="147" spans="1:15" ht="12.75">
      <c r="A147" s="61"/>
      <c r="B147" s="61"/>
      <c r="C147" s="61"/>
      <c r="D147" s="61"/>
      <c r="E147" s="61"/>
      <c r="F147" s="61"/>
      <c r="G147" s="61"/>
      <c r="H147" s="61"/>
      <c r="I147" s="61"/>
      <c r="J147" s="61"/>
      <c r="K147" s="61"/>
      <c r="L147" s="61"/>
      <c r="M147" s="61"/>
      <c r="N147" s="61"/>
      <c r="O147" s="61"/>
    </row>
    <row r="148" spans="1:15" ht="12.75">
      <c r="A148" s="61"/>
      <c r="B148" s="61"/>
      <c r="C148" s="61"/>
      <c r="D148" s="61"/>
      <c r="E148" s="61"/>
      <c r="F148" s="61"/>
      <c r="G148" s="61"/>
      <c r="H148" s="61"/>
      <c r="I148" s="61"/>
      <c r="J148" s="61"/>
      <c r="K148" s="61"/>
      <c r="L148" s="61"/>
      <c r="M148" s="61"/>
      <c r="N148" s="61"/>
      <c r="O148" s="61"/>
    </row>
    <row r="149" spans="1:15" ht="12.75">
      <c r="A149" s="61"/>
      <c r="B149" s="61"/>
      <c r="C149" s="61"/>
      <c r="D149" s="61"/>
      <c r="E149" s="61"/>
      <c r="F149" s="61"/>
      <c r="G149" s="61"/>
      <c r="H149" s="61"/>
      <c r="I149" s="61"/>
      <c r="J149" s="61"/>
      <c r="K149" s="61"/>
      <c r="L149" s="61"/>
      <c r="M149" s="61"/>
      <c r="N149" s="61"/>
      <c r="O149" s="61"/>
    </row>
    <row r="150" spans="1:15" ht="12.75">
      <c r="A150" s="61"/>
      <c r="B150" s="61"/>
      <c r="C150" s="61"/>
      <c r="D150" s="61"/>
      <c r="E150" s="61"/>
      <c r="F150" s="61"/>
      <c r="G150" s="61"/>
      <c r="H150" s="61"/>
      <c r="I150" s="61"/>
      <c r="J150" s="61"/>
      <c r="K150" s="61"/>
      <c r="L150" s="61"/>
      <c r="M150" s="61"/>
      <c r="N150" s="61"/>
      <c r="O150" s="61"/>
    </row>
    <row r="151" spans="1:15" ht="12.75">
      <c r="A151" s="61"/>
      <c r="B151" s="61"/>
      <c r="C151" s="61"/>
      <c r="D151" s="61"/>
      <c r="E151" s="61"/>
      <c r="F151" s="61"/>
      <c r="G151" s="61"/>
      <c r="H151" s="61"/>
      <c r="I151" s="61"/>
      <c r="J151" s="61"/>
      <c r="K151" s="61"/>
      <c r="L151" s="61"/>
      <c r="M151" s="61"/>
      <c r="N151" s="61"/>
      <c r="O151" s="61"/>
    </row>
    <row r="152" spans="1:15" ht="12.75">
      <c r="A152" s="61"/>
      <c r="B152" s="61"/>
      <c r="C152" s="61"/>
      <c r="D152" s="61"/>
      <c r="E152" s="61"/>
      <c r="F152" s="61"/>
      <c r="G152" s="61"/>
      <c r="H152" s="61"/>
      <c r="I152" s="61"/>
      <c r="J152" s="61"/>
      <c r="K152" s="61"/>
      <c r="L152" s="61"/>
      <c r="M152" s="61"/>
      <c r="N152" s="61"/>
      <c r="O152" s="61"/>
    </row>
    <row r="153" spans="1:15" ht="12.75">
      <c r="A153" s="61"/>
      <c r="B153" s="61"/>
      <c r="C153" s="61"/>
      <c r="D153" s="61"/>
      <c r="E153" s="61"/>
      <c r="F153" s="61"/>
      <c r="G153" s="61"/>
      <c r="H153" s="61"/>
      <c r="I153" s="61"/>
      <c r="J153" s="61"/>
      <c r="K153" s="61"/>
      <c r="L153" s="61"/>
      <c r="M153" s="61"/>
      <c r="N153" s="61"/>
      <c r="O153" s="61"/>
    </row>
    <row r="154" spans="1:15" ht="12.75">
      <c r="A154" s="61"/>
      <c r="B154" s="61"/>
      <c r="C154" s="61"/>
      <c r="D154" s="61"/>
      <c r="E154" s="61"/>
      <c r="F154" s="61"/>
      <c r="G154" s="61"/>
      <c r="H154" s="61"/>
      <c r="I154" s="61"/>
      <c r="J154" s="61"/>
      <c r="K154" s="61"/>
      <c r="L154" s="61"/>
      <c r="M154" s="61"/>
      <c r="N154" s="61"/>
      <c r="O154" s="61"/>
    </row>
    <row r="155" spans="1:15" ht="12.75">
      <c r="A155" s="61"/>
      <c r="B155" s="61"/>
      <c r="C155" s="61"/>
      <c r="D155" s="61"/>
      <c r="E155" s="61"/>
      <c r="F155" s="61"/>
      <c r="G155" s="61"/>
      <c r="H155" s="61"/>
      <c r="I155" s="61"/>
      <c r="J155" s="61"/>
      <c r="K155" s="61"/>
      <c r="L155" s="61"/>
      <c r="M155" s="61"/>
      <c r="N155" s="61"/>
      <c r="O155" s="61"/>
    </row>
    <row r="156" spans="1:15" ht="12.75">
      <c r="A156" s="61"/>
      <c r="B156" s="61"/>
      <c r="C156" s="61"/>
      <c r="D156" s="61"/>
      <c r="E156" s="61"/>
      <c r="F156" s="61"/>
      <c r="G156" s="61"/>
      <c r="H156" s="61"/>
      <c r="I156" s="61"/>
      <c r="J156" s="61"/>
      <c r="K156" s="61"/>
      <c r="L156" s="61"/>
      <c r="M156" s="61"/>
      <c r="N156" s="61"/>
      <c r="O156" s="61"/>
    </row>
    <row r="157" spans="1:15" ht="12.75">
      <c r="A157" s="61"/>
      <c r="B157" s="61"/>
      <c r="C157" s="61"/>
      <c r="D157" s="61"/>
      <c r="E157" s="61"/>
      <c r="F157" s="61"/>
      <c r="G157" s="61"/>
      <c r="H157" s="61"/>
      <c r="I157" s="61"/>
      <c r="J157" s="61"/>
      <c r="K157" s="61"/>
      <c r="L157" s="61"/>
      <c r="M157" s="61"/>
      <c r="N157" s="61"/>
      <c r="O157" s="61"/>
    </row>
    <row r="158" spans="1:15" ht="12.75">
      <c r="A158" s="61"/>
      <c r="B158" s="61"/>
      <c r="C158" s="61"/>
      <c r="D158" s="61"/>
      <c r="E158" s="61"/>
      <c r="F158" s="61"/>
      <c r="G158" s="61"/>
      <c r="H158" s="61"/>
      <c r="I158" s="61"/>
      <c r="J158" s="61"/>
      <c r="K158" s="61"/>
      <c r="L158" s="61"/>
      <c r="M158" s="61"/>
      <c r="N158" s="61"/>
      <c r="O158" s="61"/>
    </row>
    <row r="159" spans="1:15" ht="12.75">
      <c r="A159" s="61"/>
      <c r="B159" s="61"/>
      <c r="C159" s="61"/>
      <c r="D159" s="61"/>
      <c r="E159" s="61"/>
      <c r="F159" s="61"/>
      <c r="G159" s="61"/>
      <c r="H159" s="61"/>
      <c r="I159" s="61"/>
      <c r="J159" s="61"/>
      <c r="K159" s="61"/>
      <c r="L159" s="61"/>
      <c r="M159" s="61"/>
      <c r="N159" s="61"/>
      <c r="O159" s="61"/>
    </row>
    <row r="160" spans="1:15" ht="12.75">
      <c r="A160" s="61"/>
      <c r="B160" s="61"/>
      <c r="C160" s="61"/>
      <c r="D160" s="61"/>
      <c r="E160" s="61"/>
      <c r="F160" s="61"/>
      <c r="G160" s="61"/>
      <c r="H160" s="61"/>
      <c r="I160" s="61"/>
      <c r="J160" s="61"/>
      <c r="K160" s="61"/>
      <c r="L160" s="61"/>
      <c r="M160" s="61"/>
      <c r="N160" s="61"/>
      <c r="O160" s="61"/>
    </row>
    <row r="161" spans="1:15" ht="12.75">
      <c r="A161" s="61"/>
      <c r="B161" s="61"/>
      <c r="C161" s="61"/>
      <c r="D161" s="61"/>
      <c r="E161" s="61"/>
      <c r="F161" s="61"/>
      <c r="G161" s="61"/>
      <c r="H161" s="61"/>
      <c r="I161" s="61"/>
      <c r="J161" s="61"/>
      <c r="K161" s="61"/>
      <c r="L161" s="61"/>
      <c r="M161" s="61"/>
      <c r="N161" s="61"/>
      <c r="O161" s="61"/>
    </row>
    <row r="162" spans="1:15" ht="12.75">
      <c r="A162" s="61"/>
      <c r="B162" s="61"/>
      <c r="C162" s="61"/>
      <c r="D162" s="61"/>
      <c r="E162" s="61"/>
      <c r="F162" s="61"/>
      <c r="G162" s="61"/>
      <c r="H162" s="61"/>
      <c r="I162" s="61"/>
      <c r="J162" s="61"/>
      <c r="K162" s="61"/>
      <c r="L162" s="61"/>
      <c r="M162" s="61"/>
      <c r="N162" s="61"/>
      <c r="O162" s="61"/>
    </row>
    <row r="163" spans="1:15" ht="12.75">
      <c r="A163" s="61"/>
      <c r="B163" s="61"/>
      <c r="C163" s="61"/>
      <c r="D163" s="61"/>
      <c r="E163" s="61"/>
      <c r="F163" s="61"/>
      <c r="G163" s="61"/>
      <c r="H163" s="61"/>
      <c r="I163" s="61"/>
      <c r="J163" s="61"/>
      <c r="K163" s="61"/>
      <c r="L163" s="61"/>
      <c r="M163" s="61"/>
      <c r="N163" s="61"/>
      <c r="O163" s="61"/>
    </row>
    <row r="164" spans="1:15" ht="12.75">
      <c r="A164" s="61"/>
      <c r="B164" s="61"/>
      <c r="C164" s="61"/>
      <c r="D164" s="61"/>
      <c r="E164" s="61"/>
      <c r="F164" s="61"/>
      <c r="G164" s="61"/>
      <c r="H164" s="61"/>
      <c r="I164" s="61"/>
      <c r="J164" s="61"/>
      <c r="K164" s="61"/>
      <c r="L164" s="61"/>
      <c r="M164" s="61"/>
      <c r="N164" s="61"/>
      <c r="O164" s="61"/>
    </row>
    <row r="165" spans="1:15" ht="12.75">
      <c r="A165" s="61"/>
      <c r="B165" s="61"/>
      <c r="C165" s="61"/>
      <c r="D165" s="61"/>
      <c r="E165" s="61"/>
      <c r="F165" s="61"/>
      <c r="G165" s="61"/>
      <c r="H165" s="61"/>
      <c r="I165" s="61"/>
      <c r="J165" s="61"/>
      <c r="K165" s="61"/>
      <c r="L165" s="61"/>
      <c r="M165" s="61"/>
      <c r="N165" s="61"/>
      <c r="O165" s="61"/>
    </row>
    <row r="166" spans="1:15" ht="12.75">
      <c r="A166" s="61"/>
      <c r="B166" s="61"/>
      <c r="C166" s="61"/>
      <c r="D166" s="61"/>
      <c r="E166" s="61"/>
      <c r="F166" s="61"/>
      <c r="G166" s="61"/>
      <c r="H166" s="61"/>
      <c r="I166" s="61"/>
      <c r="J166" s="61"/>
      <c r="K166" s="61"/>
      <c r="L166" s="61"/>
      <c r="M166" s="61"/>
      <c r="N166" s="61"/>
      <c r="O166" s="61"/>
    </row>
    <row r="167" spans="1:15" ht="12.75">
      <c r="A167" s="61"/>
      <c r="B167" s="61"/>
      <c r="C167" s="61"/>
      <c r="D167" s="61"/>
      <c r="E167" s="61"/>
      <c r="F167" s="61"/>
      <c r="G167" s="61"/>
      <c r="H167" s="61"/>
      <c r="I167" s="61"/>
      <c r="J167" s="61"/>
      <c r="K167" s="61"/>
      <c r="L167" s="61"/>
      <c r="M167" s="61"/>
      <c r="N167" s="61"/>
      <c r="O167" s="61"/>
    </row>
    <row r="168" spans="1:15" ht="12.75">
      <c r="A168" s="61"/>
      <c r="B168" s="61"/>
      <c r="C168" s="61"/>
      <c r="D168" s="61"/>
      <c r="E168" s="61"/>
      <c r="F168" s="61"/>
      <c r="G168" s="61"/>
      <c r="H168" s="61"/>
      <c r="I168" s="61"/>
      <c r="J168" s="61"/>
      <c r="K168" s="61"/>
      <c r="L168" s="61"/>
      <c r="M168" s="61"/>
      <c r="N168" s="61"/>
      <c r="O168" s="61"/>
    </row>
    <row r="169" spans="1:15" ht="12.75">
      <c r="A169" s="61"/>
      <c r="B169" s="61"/>
      <c r="C169" s="61"/>
      <c r="D169" s="61"/>
      <c r="E169" s="61"/>
      <c r="F169" s="61"/>
      <c r="G169" s="61"/>
      <c r="H169" s="61"/>
      <c r="I169" s="61"/>
      <c r="J169" s="61"/>
      <c r="K169" s="61"/>
      <c r="L169" s="61"/>
      <c r="M169" s="61"/>
      <c r="N169" s="61"/>
      <c r="O169" s="61"/>
    </row>
    <row r="170" spans="1:15" ht="12.75">
      <c r="A170" s="61"/>
      <c r="B170" s="61"/>
      <c r="C170" s="61"/>
      <c r="D170" s="61"/>
      <c r="E170" s="61"/>
      <c r="F170" s="61"/>
      <c r="G170" s="61"/>
      <c r="H170" s="61"/>
      <c r="I170" s="61"/>
      <c r="J170" s="61"/>
      <c r="K170" s="61"/>
      <c r="L170" s="61"/>
      <c r="M170" s="61"/>
      <c r="N170" s="61"/>
      <c r="O170" s="61"/>
    </row>
    <row r="171" spans="1:15" ht="12.75">
      <c r="A171" s="61"/>
      <c r="B171" s="61"/>
      <c r="C171" s="61"/>
      <c r="D171" s="61"/>
      <c r="E171" s="61"/>
      <c r="F171" s="61"/>
      <c r="G171" s="61"/>
      <c r="H171" s="61"/>
      <c r="I171" s="61"/>
      <c r="J171" s="61"/>
      <c r="K171" s="61"/>
      <c r="L171" s="61"/>
      <c r="M171" s="61"/>
      <c r="N171" s="61"/>
      <c r="O171" s="61"/>
    </row>
    <row r="172" spans="1:15" ht="12.75">
      <c r="A172" s="61"/>
      <c r="B172" s="61"/>
      <c r="C172" s="61"/>
      <c r="D172" s="61"/>
      <c r="E172" s="61"/>
      <c r="F172" s="61"/>
      <c r="G172" s="61"/>
      <c r="H172" s="61"/>
      <c r="I172" s="61"/>
      <c r="J172" s="61"/>
      <c r="K172" s="61"/>
      <c r="L172" s="61"/>
      <c r="M172" s="61"/>
      <c r="N172" s="61"/>
      <c r="O172" s="61"/>
    </row>
    <row r="173" spans="1:15" ht="12.75">
      <c r="A173" s="61"/>
      <c r="B173" s="61"/>
      <c r="C173" s="61"/>
      <c r="D173" s="61"/>
      <c r="E173" s="61"/>
      <c r="F173" s="61"/>
      <c r="G173" s="61"/>
      <c r="H173" s="61"/>
      <c r="I173" s="61"/>
      <c r="J173" s="61"/>
      <c r="K173" s="61"/>
      <c r="L173" s="61"/>
      <c r="M173" s="61"/>
      <c r="N173" s="61"/>
      <c r="O173" s="61"/>
    </row>
    <row r="174" spans="1:15" ht="12.75">
      <c r="A174" s="61"/>
      <c r="B174" s="61"/>
      <c r="C174" s="61"/>
      <c r="D174" s="61"/>
      <c r="E174" s="61"/>
      <c r="F174" s="61"/>
      <c r="G174" s="61"/>
      <c r="H174" s="61"/>
      <c r="I174" s="61"/>
      <c r="J174" s="61"/>
      <c r="K174" s="61"/>
      <c r="L174" s="61"/>
      <c r="M174" s="61"/>
      <c r="N174" s="61"/>
      <c r="O174" s="61"/>
    </row>
    <row r="175" spans="1:15" ht="12.75">
      <c r="A175" s="61"/>
      <c r="B175" s="61"/>
      <c r="C175" s="61"/>
      <c r="D175" s="61"/>
      <c r="E175" s="61"/>
      <c r="F175" s="61"/>
      <c r="G175" s="61"/>
      <c r="H175" s="61"/>
      <c r="I175" s="61"/>
      <c r="J175" s="61"/>
      <c r="K175" s="61"/>
      <c r="L175" s="61"/>
      <c r="M175" s="61"/>
      <c r="N175" s="61"/>
      <c r="O175" s="61"/>
    </row>
    <row r="176" spans="1:15" ht="12.75">
      <c r="A176" s="61"/>
      <c r="B176" s="61"/>
      <c r="C176" s="61"/>
      <c r="D176" s="61"/>
      <c r="E176" s="61"/>
      <c r="F176" s="61"/>
      <c r="G176" s="61"/>
      <c r="H176" s="61"/>
      <c r="I176" s="61"/>
      <c r="J176" s="61"/>
      <c r="K176" s="61"/>
      <c r="L176" s="61"/>
      <c r="M176" s="61"/>
      <c r="N176" s="61"/>
      <c r="O176" s="61"/>
    </row>
    <row r="177" spans="1:15" ht="12.75">
      <c r="A177" s="61"/>
      <c r="B177" s="61"/>
      <c r="C177" s="61"/>
      <c r="D177" s="61"/>
      <c r="E177" s="61"/>
      <c r="F177" s="61"/>
      <c r="G177" s="61"/>
      <c r="H177" s="61"/>
      <c r="I177" s="61"/>
      <c r="J177" s="61"/>
      <c r="K177" s="61"/>
      <c r="L177" s="61"/>
      <c r="M177" s="61"/>
      <c r="N177" s="61"/>
      <c r="O177" s="61"/>
    </row>
    <row r="178" spans="1:15" ht="12.75">
      <c r="A178" s="61"/>
      <c r="B178" s="61"/>
      <c r="C178" s="61"/>
      <c r="D178" s="61"/>
      <c r="E178" s="61"/>
      <c r="F178" s="61"/>
      <c r="G178" s="61"/>
      <c r="H178" s="61"/>
      <c r="I178" s="61"/>
      <c r="J178" s="61"/>
      <c r="K178" s="61"/>
      <c r="L178" s="61"/>
      <c r="M178" s="61"/>
      <c r="N178" s="61"/>
      <c r="O178" s="61"/>
    </row>
    <row r="179" spans="1:15" ht="12.75">
      <c r="A179" s="61"/>
      <c r="B179" s="61"/>
      <c r="C179" s="61"/>
      <c r="D179" s="61"/>
      <c r="E179" s="61"/>
      <c r="F179" s="61"/>
      <c r="G179" s="61"/>
      <c r="H179" s="61"/>
      <c r="I179" s="61"/>
      <c r="J179" s="61"/>
      <c r="K179" s="61"/>
      <c r="L179" s="61"/>
      <c r="M179" s="61"/>
      <c r="N179" s="61"/>
      <c r="O179" s="61"/>
    </row>
    <row r="180" spans="1:15" ht="12.75">
      <c r="A180" s="61"/>
      <c r="B180" s="61"/>
      <c r="C180" s="61"/>
      <c r="D180" s="61"/>
      <c r="E180" s="61"/>
      <c r="F180" s="61"/>
      <c r="G180" s="61"/>
      <c r="H180" s="61"/>
      <c r="I180" s="61"/>
      <c r="J180" s="61"/>
      <c r="K180" s="61"/>
      <c r="L180" s="61"/>
      <c r="M180" s="61"/>
      <c r="N180" s="61"/>
      <c r="O180" s="61"/>
    </row>
    <row r="181" spans="1:15" ht="12.75">
      <c r="A181" s="61"/>
      <c r="B181" s="61"/>
      <c r="C181" s="61"/>
      <c r="D181" s="61"/>
      <c r="E181" s="61"/>
      <c r="F181" s="61"/>
      <c r="G181" s="61"/>
      <c r="H181" s="61"/>
      <c r="I181" s="61"/>
      <c r="J181" s="61"/>
      <c r="K181" s="61"/>
      <c r="L181" s="61"/>
      <c r="M181" s="61"/>
      <c r="N181" s="61"/>
      <c r="O181" s="61"/>
    </row>
    <row r="182" spans="1:15" ht="12.75">
      <c r="A182" s="61"/>
      <c r="B182" s="61"/>
      <c r="C182" s="61"/>
      <c r="D182" s="61"/>
      <c r="E182" s="61"/>
      <c r="F182" s="61"/>
      <c r="G182" s="61"/>
      <c r="H182" s="61"/>
      <c r="I182" s="61"/>
      <c r="J182" s="61"/>
      <c r="K182" s="61"/>
      <c r="L182" s="61"/>
      <c r="M182" s="61"/>
      <c r="N182" s="61"/>
      <c r="O182" s="61"/>
    </row>
    <row r="183" spans="1:15" ht="12.75">
      <c r="A183" s="61"/>
      <c r="B183" s="61"/>
      <c r="C183" s="61"/>
      <c r="D183" s="61"/>
      <c r="E183" s="61"/>
      <c r="F183" s="61"/>
      <c r="G183" s="61"/>
      <c r="H183" s="61"/>
      <c r="I183" s="61"/>
      <c r="J183" s="61"/>
      <c r="K183" s="61"/>
      <c r="L183" s="61"/>
      <c r="M183" s="61"/>
      <c r="N183" s="61"/>
      <c r="O183" s="61"/>
    </row>
    <row r="184" spans="1:15" ht="12.75">
      <c r="A184" s="61"/>
      <c r="B184" s="61"/>
      <c r="C184" s="61"/>
      <c r="D184" s="61"/>
      <c r="E184" s="61"/>
      <c r="F184" s="61"/>
      <c r="G184" s="61"/>
      <c r="H184" s="61"/>
      <c r="I184" s="61"/>
      <c r="J184" s="61"/>
      <c r="K184" s="61"/>
      <c r="L184" s="61"/>
      <c r="M184" s="61"/>
      <c r="N184" s="61"/>
      <c r="O184" s="61"/>
    </row>
    <row r="185" spans="1:15" ht="12.75">
      <c r="A185" s="61"/>
      <c r="B185" s="61"/>
      <c r="C185" s="61"/>
      <c r="D185" s="61"/>
      <c r="E185" s="61"/>
      <c r="F185" s="61"/>
      <c r="G185" s="61"/>
      <c r="H185" s="61"/>
      <c r="I185" s="61"/>
      <c r="J185" s="61"/>
      <c r="K185" s="61"/>
      <c r="L185" s="61"/>
      <c r="M185" s="61"/>
      <c r="N185" s="61"/>
      <c r="O185" s="61"/>
    </row>
    <row r="186" spans="1:15" ht="12.75">
      <c r="A186" s="61"/>
      <c r="B186" s="61"/>
      <c r="C186" s="61"/>
      <c r="D186" s="61"/>
      <c r="E186" s="61"/>
      <c r="F186" s="61"/>
      <c r="G186" s="61"/>
      <c r="H186" s="61"/>
      <c r="I186" s="61"/>
      <c r="J186" s="61"/>
      <c r="K186" s="61"/>
      <c r="L186" s="61"/>
      <c r="M186" s="61"/>
      <c r="N186" s="61"/>
      <c r="O186" s="61"/>
    </row>
    <row r="187" spans="1:15" ht="12.75">
      <c r="A187" s="61"/>
      <c r="B187" s="61"/>
      <c r="C187" s="61"/>
      <c r="D187" s="61"/>
      <c r="E187" s="61"/>
      <c r="F187" s="61"/>
      <c r="G187" s="61"/>
      <c r="H187" s="61"/>
      <c r="I187" s="61"/>
      <c r="J187" s="61"/>
      <c r="K187" s="61"/>
      <c r="L187" s="61"/>
      <c r="M187" s="61"/>
      <c r="N187" s="61"/>
      <c r="O187" s="61"/>
    </row>
    <row r="188" spans="1:15" ht="12.75">
      <c r="A188" s="61"/>
      <c r="B188" s="61"/>
      <c r="C188" s="61"/>
      <c r="D188" s="61"/>
      <c r="E188" s="61"/>
      <c r="F188" s="61"/>
      <c r="G188" s="61"/>
      <c r="H188" s="61"/>
      <c r="I188" s="61"/>
      <c r="J188" s="61"/>
      <c r="K188" s="61"/>
      <c r="L188" s="61"/>
      <c r="M188" s="61"/>
      <c r="N188" s="61"/>
      <c r="O188" s="61"/>
    </row>
    <row r="189" spans="1:15" ht="12.75">
      <c r="A189" s="61"/>
      <c r="B189" s="61"/>
      <c r="C189" s="61"/>
      <c r="D189" s="61"/>
      <c r="E189" s="61"/>
      <c r="F189" s="61"/>
      <c r="G189" s="61"/>
      <c r="H189" s="61"/>
      <c r="I189" s="61"/>
      <c r="J189" s="61"/>
      <c r="K189" s="61"/>
      <c r="L189" s="61"/>
      <c r="M189" s="61"/>
      <c r="N189" s="61"/>
      <c r="O189" s="61"/>
    </row>
    <row r="190" spans="1:15" ht="12.75">
      <c r="A190" s="61"/>
      <c r="B190" s="61"/>
      <c r="C190" s="61"/>
      <c r="D190" s="61"/>
      <c r="E190" s="61"/>
      <c r="F190" s="61"/>
      <c r="G190" s="61"/>
      <c r="H190" s="61"/>
      <c r="I190" s="61"/>
      <c r="J190" s="61"/>
      <c r="K190" s="61"/>
      <c r="L190" s="61"/>
      <c r="M190" s="61"/>
      <c r="N190" s="61"/>
      <c r="O190" s="61"/>
    </row>
    <row r="191" spans="1:15" ht="12.75">
      <c r="A191" s="61"/>
      <c r="B191" s="61"/>
      <c r="C191" s="61"/>
      <c r="D191" s="61"/>
      <c r="E191" s="61"/>
      <c r="F191" s="61"/>
      <c r="G191" s="61"/>
      <c r="H191" s="61"/>
      <c r="I191" s="61"/>
      <c r="J191" s="61"/>
      <c r="K191" s="61"/>
      <c r="L191" s="61"/>
      <c r="M191" s="61"/>
      <c r="N191" s="61"/>
      <c r="O191" s="61"/>
    </row>
    <row r="192" spans="1:15" ht="12.75">
      <c r="A192" s="61"/>
      <c r="B192" s="61"/>
      <c r="C192" s="61"/>
      <c r="D192" s="61"/>
      <c r="E192" s="61"/>
      <c r="F192" s="61"/>
      <c r="G192" s="61"/>
      <c r="H192" s="61"/>
      <c r="I192" s="61"/>
      <c r="J192" s="61"/>
      <c r="K192" s="61"/>
      <c r="L192" s="61"/>
      <c r="M192" s="61"/>
      <c r="N192" s="61"/>
      <c r="O192" s="61"/>
    </row>
    <row r="193" spans="1:15" ht="12.75">
      <c r="A193" s="61"/>
      <c r="B193" s="61"/>
      <c r="C193" s="61"/>
      <c r="D193" s="61"/>
      <c r="E193" s="61"/>
      <c r="F193" s="61"/>
      <c r="G193" s="61"/>
      <c r="H193" s="61"/>
      <c r="I193" s="61"/>
      <c r="J193" s="61"/>
      <c r="K193" s="61"/>
      <c r="L193" s="61"/>
      <c r="M193" s="61"/>
      <c r="N193" s="61"/>
      <c r="O193" s="61"/>
    </row>
    <row r="194" spans="1:15" ht="12.75">
      <c r="A194" s="61"/>
      <c r="B194" s="61"/>
      <c r="C194" s="61"/>
      <c r="D194" s="61"/>
      <c r="E194" s="61"/>
      <c r="F194" s="61"/>
      <c r="G194" s="61"/>
      <c r="H194" s="61"/>
      <c r="I194" s="61"/>
      <c r="J194" s="61"/>
      <c r="K194" s="61"/>
      <c r="L194" s="61"/>
      <c r="M194" s="61"/>
      <c r="N194" s="61"/>
      <c r="O194" s="61"/>
    </row>
    <row r="195" spans="1:15" ht="12.75">
      <c r="A195" s="61"/>
      <c r="B195" s="61"/>
      <c r="C195" s="61"/>
      <c r="D195" s="61"/>
      <c r="E195" s="61"/>
      <c r="F195" s="61"/>
      <c r="G195" s="61"/>
      <c r="H195" s="61"/>
      <c r="I195" s="61"/>
      <c r="J195" s="61"/>
      <c r="K195" s="61"/>
      <c r="L195" s="61"/>
      <c r="M195" s="61"/>
      <c r="N195" s="61"/>
      <c r="O195" s="61"/>
    </row>
    <row r="196" spans="1:15" ht="12.75">
      <c r="A196" s="61"/>
      <c r="B196" s="61"/>
      <c r="C196" s="61"/>
      <c r="D196" s="61"/>
      <c r="E196" s="61"/>
      <c r="F196" s="61"/>
      <c r="G196" s="61"/>
      <c r="H196" s="61"/>
      <c r="I196" s="61"/>
      <c r="J196" s="61"/>
      <c r="K196" s="61"/>
      <c r="L196" s="61"/>
      <c r="M196" s="61"/>
      <c r="N196" s="61"/>
      <c r="O196" s="61"/>
    </row>
    <row r="197" spans="1:15" ht="12.75">
      <c r="A197" s="61"/>
      <c r="B197" s="61"/>
      <c r="C197" s="61"/>
      <c r="D197" s="61"/>
      <c r="E197" s="61"/>
      <c r="F197" s="61"/>
      <c r="G197" s="61"/>
      <c r="H197" s="61"/>
      <c r="I197" s="61"/>
      <c r="J197" s="61"/>
      <c r="K197" s="61"/>
      <c r="L197" s="61"/>
      <c r="M197" s="61"/>
      <c r="N197" s="61"/>
      <c r="O197" s="61"/>
    </row>
    <row r="198" spans="1:15" ht="12.75">
      <c r="A198" s="61"/>
      <c r="B198" s="61"/>
      <c r="C198" s="61"/>
      <c r="D198" s="61"/>
      <c r="E198" s="61"/>
      <c r="F198" s="61"/>
      <c r="G198" s="61"/>
      <c r="H198" s="61"/>
      <c r="I198" s="61"/>
      <c r="J198" s="61"/>
      <c r="K198" s="61"/>
      <c r="L198" s="61"/>
      <c r="M198" s="61"/>
      <c r="N198" s="61"/>
      <c r="O198" s="61"/>
    </row>
    <row r="199" spans="1:15" ht="12.75">
      <c r="A199" s="61"/>
      <c r="B199" s="61"/>
      <c r="C199" s="61"/>
      <c r="D199" s="61"/>
      <c r="E199" s="61"/>
      <c r="F199" s="61"/>
      <c r="G199" s="61"/>
      <c r="H199" s="61"/>
      <c r="I199" s="61"/>
      <c r="J199" s="61"/>
      <c r="K199" s="61"/>
      <c r="L199" s="61"/>
      <c r="M199" s="61"/>
      <c r="N199" s="61"/>
      <c r="O199" s="61"/>
    </row>
    <row r="200" spans="1:15" ht="12.75">
      <c r="A200" s="61"/>
      <c r="B200" s="61"/>
      <c r="C200" s="61"/>
      <c r="D200" s="61"/>
      <c r="E200" s="61"/>
      <c r="F200" s="61"/>
      <c r="G200" s="61"/>
      <c r="H200" s="61"/>
      <c r="I200" s="61"/>
      <c r="J200" s="61"/>
      <c r="K200" s="61"/>
      <c r="L200" s="61"/>
      <c r="M200" s="61"/>
      <c r="N200" s="61"/>
      <c r="O200" s="61"/>
    </row>
    <row r="201" spans="1:15" ht="12.75">
      <c r="A201" s="61"/>
      <c r="B201" s="61"/>
      <c r="C201" s="61"/>
      <c r="D201" s="61"/>
      <c r="E201" s="61"/>
      <c r="F201" s="61"/>
      <c r="G201" s="61"/>
      <c r="H201" s="61"/>
      <c r="I201" s="61"/>
      <c r="J201" s="61"/>
      <c r="K201" s="61"/>
      <c r="L201" s="61"/>
      <c r="M201" s="61"/>
      <c r="N201" s="61"/>
      <c r="O201" s="61"/>
    </row>
    <row r="202" spans="1:15" ht="12.75">
      <c r="A202" s="61"/>
      <c r="B202" s="61"/>
      <c r="C202" s="61"/>
      <c r="D202" s="61"/>
      <c r="E202" s="61"/>
      <c r="F202" s="61"/>
      <c r="G202" s="61"/>
      <c r="H202" s="61"/>
      <c r="I202" s="61"/>
      <c r="J202" s="61"/>
      <c r="K202" s="61"/>
      <c r="L202" s="61"/>
      <c r="M202" s="61"/>
      <c r="N202" s="61"/>
      <c r="O202" s="61"/>
    </row>
    <row r="203" spans="1:15" ht="12.75">
      <c r="A203" s="61"/>
      <c r="B203" s="61"/>
      <c r="C203" s="61"/>
      <c r="D203" s="61"/>
      <c r="E203" s="61"/>
      <c r="F203" s="61"/>
      <c r="G203" s="61"/>
      <c r="H203" s="61"/>
      <c r="I203" s="61"/>
      <c r="J203" s="61"/>
      <c r="K203" s="61"/>
      <c r="L203" s="61"/>
      <c r="M203" s="61"/>
      <c r="N203" s="61"/>
      <c r="O203" s="61"/>
    </row>
    <row r="204" spans="1:15" ht="12.75">
      <c r="A204" s="61"/>
      <c r="B204" s="61"/>
      <c r="C204" s="61"/>
      <c r="D204" s="61"/>
      <c r="E204" s="61"/>
      <c r="F204" s="61"/>
      <c r="G204" s="61"/>
      <c r="H204" s="61"/>
      <c r="I204" s="61"/>
      <c r="J204" s="61"/>
      <c r="K204" s="61"/>
      <c r="L204" s="61"/>
      <c r="M204" s="61"/>
      <c r="N204" s="61"/>
      <c r="O204" s="61"/>
    </row>
    <row r="205" spans="1:15" ht="12.75">
      <c r="A205" s="61"/>
      <c r="B205" s="61"/>
      <c r="C205" s="61"/>
      <c r="D205" s="61"/>
      <c r="E205" s="61"/>
      <c r="F205" s="61"/>
      <c r="G205" s="61"/>
      <c r="H205" s="61"/>
      <c r="I205" s="61"/>
      <c r="J205" s="61"/>
      <c r="K205" s="61"/>
      <c r="L205" s="61"/>
      <c r="M205" s="61"/>
      <c r="N205" s="61"/>
      <c r="O205" s="61"/>
    </row>
    <row r="206" spans="1:15" ht="12.75">
      <c r="A206" s="61"/>
      <c r="B206" s="61"/>
      <c r="C206" s="61"/>
      <c r="D206" s="61"/>
      <c r="E206" s="61"/>
      <c r="F206" s="61"/>
      <c r="G206" s="61"/>
      <c r="H206" s="61"/>
      <c r="I206" s="61"/>
      <c r="J206" s="61"/>
      <c r="K206" s="61"/>
      <c r="L206" s="61"/>
      <c r="M206" s="61"/>
      <c r="N206" s="61"/>
      <c r="O206" s="61"/>
    </row>
    <row r="207" spans="1:15" ht="12.75">
      <c r="A207" s="61"/>
      <c r="B207" s="61"/>
      <c r="C207" s="61"/>
      <c r="D207" s="61"/>
      <c r="E207" s="61"/>
      <c r="F207" s="61"/>
      <c r="G207" s="61"/>
      <c r="H207" s="61"/>
      <c r="I207" s="61"/>
      <c r="J207" s="61"/>
      <c r="K207" s="61"/>
      <c r="L207" s="61"/>
      <c r="M207" s="61"/>
      <c r="N207" s="61"/>
      <c r="O207" s="61"/>
    </row>
    <row r="208" spans="1:15" ht="12.75">
      <c r="A208" s="61"/>
      <c r="B208" s="61"/>
      <c r="C208" s="61"/>
      <c r="D208" s="61"/>
      <c r="E208" s="61"/>
      <c r="F208" s="61"/>
      <c r="G208" s="61"/>
      <c r="H208" s="61"/>
      <c r="I208" s="61"/>
      <c r="J208" s="61"/>
      <c r="K208" s="61"/>
      <c r="L208" s="61"/>
      <c r="M208" s="61"/>
      <c r="N208" s="61"/>
      <c r="O208" s="61"/>
    </row>
    <row r="209" spans="1:15" ht="12.75">
      <c r="A209" s="61"/>
      <c r="B209" s="61"/>
      <c r="C209" s="61"/>
      <c r="D209" s="61"/>
      <c r="E209" s="61"/>
      <c r="F209" s="61"/>
      <c r="G209" s="61"/>
      <c r="H209" s="61"/>
      <c r="I209" s="61"/>
      <c r="J209" s="61"/>
      <c r="K209" s="61"/>
      <c r="L209" s="61"/>
      <c r="M209" s="61"/>
      <c r="N209" s="61"/>
      <c r="O209" s="61"/>
    </row>
    <row r="210" spans="1:15" ht="12.75">
      <c r="A210" s="61"/>
      <c r="B210" s="61"/>
      <c r="C210" s="61"/>
      <c r="D210" s="61"/>
      <c r="E210" s="61"/>
      <c r="F210" s="61"/>
      <c r="G210" s="61"/>
      <c r="H210" s="61"/>
      <c r="I210" s="61"/>
      <c r="J210" s="61"/>
      <c r="K210" s="61"/>
      <c r="L210" s="61"/>
      <c r="M210" s="61"/>
      <c r="N210" s="61"/>
      <c r="O210" s="61"/>
    </row>
    <row r="211" spans="1:15" ht="12.75">
      <c r="A211" s="61"/>
      <c r="B211" s="61"/>
      <c r="C211" s="61"/>
      <c r="D211" s="61"/>
      <c r="E211" s="61"/>
      <c r="F211" s="61"/>
      <c r="G211" s="61"/>
      <c r="H211" s="61"/>
      <c r="I211" s="61"/>
      <c r="J211" s="61"/>
      <c r="K211" s="61"/>
      <c r="L211" s="61"/>
      <c r="M211" s="61"/>
      <c r="N211" s="61"/>
      <c r="O211" s="61"/>
    </row>
    <row r="212" spans="1:15" ht="12.75">
      <c r="A212" s="61"/>
      <c r="B212" s="61"/>
      <c r="C212" s="61"/>
      <c r="D212" s="61"/>
      <c r="E212" s="61"/>
      <c r="F212" s="61"/>
      <c r="G212" s="61"/>
      <c r="H212" s="61"/>
      <c r="I212" s="61"/>
      <c r="J212" s="61"/>
      <c r="K212" s="61"/>
      <c r="L212" s="61"/>
      <c r="M212" s="61"/>
      <c r="N212" s="61"/>
      <c r="O212" s="61"/>
    </row>
    <row r="213" spans="1:15" ht="12.75">
      <c r="A213" s="61"/>
      <c r="B213" s="61"/>
      <c r="C213" s="61"/>
      <c r="D213" s="61"/>
      <c r="E213" s="61"/>
      <c r="F213" s="61"/>
      <c r="G213" s="61"/>
      <c r="H213" s="61"/>
      <c r="I213" s="61"/>
      <c r="J213" s="61"/>
      <c r="K213" s="61"/>
      <c r="L213" s="61"/>
      <c r="M213" s="61"/>
      <c r="N213" s="61"/>
      <c r="O213" s="61"/>
    </row>
    <row r="214" spans="1:15" ht="12.75">
      <c r="A214" s="61"/>
      <c r="B214" s="61"/>
      <c r="C214" s="61"/>
      <c r="D214" s="61"/>
      <c r="E214" s="61"/>
      <c r="F214" s="61"/>
      <c r="G214" s="61"/>
      <c r="H214" s="61"/>
      <c r="I214" s="61"/>
      <c r="J214" s="61"/>
      <c r="K214" s="61"/>
      <c r="L214" s="61"/>
      <c r="M214" s="61"/>
      <c r="N214" s="61"/>
      <c r="O214" s="61"/>
    </row>
    <row r="215" spans="1:15" ht="12.75">
      <c r="A215" s="61"/>
      <c r="B215" s="61"/>
      <c r="C215" s="61"/>
      <c r="D215" s="61"/>
      <c r="E215" s="61"/>
      <c r="F215" s="61"/>
      <c r="G215" s="61"/>
      <c r="H215" s="61"/>
      <c r="I215" s="61"/>
      <c r="J215" s="61"/>
      <c r="K215" s="61"/>
      <c r="L215" s="61"/>
      <c r="M215" s="61"/>
      <c r="N215" s="61"/>
      <c r="O215" s="61"/>
    </row>
    <row r="216" spans="1:15" ht="12.75">
      <c r="A216" s="61"/>
      <c r="B216" s="61"/>
      <c r="C216" s="61"/>
      <c r="D216" s="61"/>
      <c r="E216" s="61"/>
      <c r="F216" s="61"/>
      <c r="G216" s="61"/>
      <c r="H216" s="61"/>
      <c r="I216" s="61"/>
      <c r="J216" s="61"/>
      <c r="K216" s="61"/>
      <c r="L216" s="61"/>
      <c r="M216" s="61"/>
      <c r="N216" s="61"/>
      <c r="O216" s="61"/>
    </row>
    <row r="217" spans="1:15" ht="12.75">
      <c r="A217" s="61"/>
      <c r="B217" s="61"/>
      <c r="C217" s="61"/>
      <c r="D217" s="61"/>
      <c r="E217" s="61"/>
      <c r="F217" s="61"/>
      <c r="G217" s="61"/>
      <c r="H217" s="61"/>
      <c r="I217" s="61"/>
      <c r="J217" s="61"/>
      <c r="K217" s="61"/>
      <c r="L217" s="61"/>
      <c r="M217" s="61"/>
      <c r="N217" s="61"/>
      <c r="O217" s="61"/>
    </row>
    <row r="218" spans="1:15" ht="12.75">
      <c r="A218" s="61"/>
      <c r="B218" s="61"/>
      <c r="C218" s="61"/>
      <c r="D218" s="61"/>
      <c r="E218" s="61"/>
      <c r="F218" s="61"/>
      <c r="G218" s="61"/>
      <c r="H218" s="61"/>
      <c r="I218" s="61"/>
      <c r="J218" s="61"/>
      <c r="K218" s="61"/>
      <c r="L218" s="61"/>
      <c r="M218" s="61"/>
      <c r="N218" s="61"/>
      <c r="O218" s="61"/>
    </row>
    <row r="219" spans="1:15" ht="12.75">
      <c r="A219" s="61"/>
      <c r="B219" s="61"/>
      <c r="C219" s="61"/>
      <c r="D219" s="61"/>
      <c r="E219" s="61"/>
      <c r="F219" s="61"/>
      <c r="G219" s="61"/>
      <c r="H219" s="61"/>
      <c r="I219" s="61"/>
      <c r="J219" s="61"/>
      <c r="K219" s="61"/>
      <c r="L219" s="61"/>
      <c r="M219" s="61"/>
      <c r="N219" s="61"/>
      <c r="O219" s="61"/>
    </row>
    <row r="220" spans="1:15" ht="12.75">
      <c r="A220" s="61"/>
      <c r="B220" s="61"/>
      <c r="C220" s="61"/>
      <c r="D220" s="61"/>
      <c r="E220" s="61"/>
      <c r="F220" s="61"/>
      <c r="G220" s="61"/>
      <c r="H220" s="61"/>
      <c r="I220" s="61"/>
      <c r="J220" s="61"/>
      <c r="K220" s="61"/>
      <c r="L220" s="61"/>
      <c r="M220" s="61"/>
      <c r="N220" s="61"/>
      <c r="O220" s="61"/>
    </row>
    <row r="221" spans="1:15" ht="12.75">
      <c r="A221" s="61"/>
      <c r="B221" s="61"/>
      <c r="C221" s="61"/>
      <c r="D221" s="61"/>
      <c r="E221" s="61"/>
      <c r="F221" s="61"/>
      <c r="G221" s="61"/>
      <c r="H221" s="61"/>
      <c r="I221" s="61"/>
      <c r="J221" s="61"/>
      <c r="K221" s="61"/>
      <c r="L221" s="61"/>
      <c r="M221" s="61"/>
      <c r="N221" s="61"/>
      <c r="O221" s="61"/>
    </row>
    <row r="222" spans="1:15" ht="12.75">
      <c r="A222" s="61"/>
      <c r="B222" s="61"/>
      <c r="C222" s="61"/>
      <c r="D222" s="61"/>
      <c r="E222" s="61"/>
      <c r="F222" s="61"/>
      <c r="G222" s="61"/>
      <c r="H222" s="61"/>
      <c r="I222" s="61"/>
      <c r="J222" s="61"/>
      <c r="K222" s="61"/>
      <c r="L222" s="61"/>
      <c r="M222" s="61"/>
      <c r="N222" s="61"/>
      <c r="O222" s="61"/>
    </row>
    <row r="223" spans="1:15" ht="12.75">
      <c r="A223" s="61"/>
      <c r="B223" s="61"/>
      <c r="C223" s="61"/>
      <c r="D223" s="61"/>
      <c r="E223" s="61"/>
      <c r="F223" s="61"/>
      <c r="G223" s="61"/>
      <c r="H223" s="61"/>
      <c r="I223" s="61"/>
      <c r="J223" s="61"/>
      <c r="K223" s="61"/>
      <c r="L223" s="61"/>
      <c r="M223" s="61"/>
      <c r="N223" s="61"/>
      <c r="O223" s="61"/>
    </row>
    <row r="224" spans="1:15" ht="12.75">
      <c r="A224" s="61"/>
      <c r="B224" s="61"/>
      <c r="C224" s="61"/>
      <c r="D224" s="61"/>
      <c r="E224" s="61"/>
      <c r="F224" s="61"/>
      <c r="G224" s="61"/>
      <c r="H224" s="61"/>
      <c r="I224" s="61"/>
      <c r="J224" s="61"/>
      <c r="K224" s="61"/>
      <c r="L224" s="61"/>
      <c r="M224" s="61"/>
      <c r="N224" s="61"/>
      <c r="O224" s="61"/>
    </row>
    <row r="225" spans="1:15" ht="12.75">
      <c r="A225" s="61"/>
      <c r="B225" s="61"/>
      <c r="C225" s="61"/>
      <c r="D225" s="61"/>
      <c r="E225" s="61"/>
      <c r="F225" s="61"/>
      <c r="G225" s="61"/>
      <c r="H225" s="61"/>
      <c r="I225" s="61"/>
      <c r="J225" s="61"/>
      <c r="K225" s="61"/>
      <c r="L225" s="61"/>
      <c r="M225" s="61"/>
      <c r="N225" s="61"/>
      <c r="O225" s="61"/>
    </row>
    <row r="226" spans="1:15" ht="12.75">
      <c r="A226" s="61"/>
      <c r="B226" s="61"/>
      <c r="C226" s="61"/>
      <c r="D226" s="61"/>
      <c r="E226" s="61"/>
      <c r="F226" s="61"/>
      <c r="G226" s="61"/>
      <c r="H226" s="61"/>
      <c r="I226" s="61"/>
      <c r="J226" s="61"/>
      <c r="K226" s="61"/>
      <c r="L226" s="61"/>
      <c r="M226" s="61"/>
      <c r="N226" s="61"/>
      <c r="O226" s="61"/>
    </row>
    <row r="227" spans="1:15" ht="12.75">
      <c r="A227" s="61"/>
      <c r="B227" s="61"/>
      <c r="C227" s="61"/>
      <c r="D227" s="61"/>
      <c r="E227" s="61"/>
      <c r="F227" s="61"/>
      <c r="G227" s="61"/>
      <c r="H227" s="61"/>
      <c r="I227" s="61"/>
      <c r="J227" s="61"/>
      <c r="K227" s="61"/>
      <c r="L227" s="61"/>
      <c r="M227" s="61"/>
      <c r="N227" s="61"/>
      <c r="O227" s="61"/>
    </row>
    <row r="228" spans="1:15" ht="12.75">
      <c r="A228" s="61"/>
      <c r="B228" s="61"/>
      <c r="C228" s="61"/>
      <c r="D228" s="61"/>
      <c r="E228" s="61"/>
      <c r="F228" s="61"/>
      <c r="G228" s="61"/>
      <c r="H228" s="61"/>
      <c r="I228" s="61"/>
      <c r="J228" s="61"/>
      <c r="K228" s="61"/>
      <c r="L228" s="61"/>
      <c r="M228" s="61"/>
      <c r="N228" s="61"/>
      <c r="O228" s="61"/>
    </row>
    <row r="229" spans="1:15" ht="12.75">
      <c r="A229" s="61"/>
      <c r="B229" s="61"/>
      <c r="C229" s="61"/>
      <c r="D229" s="61"/>
      <c r="E229" s="61"/>
      <c r="F229" s="61"/>
      <c r="G229" s="61"/>
      <c r="H229" s="61"/>
      <c r="I229" s="61"/>
      <c r="J229" s="61"/>
      <c r="K229" s="61"/>
      <c r="L229" s="61"/>
      <c r="M229" s="61"/>
      <c r="N229" s="61"/>
      <c r="O229" s="61"/>
    </row>
    <row r="230" spans="1:15" ht="12.75">
      <c r="A230" s="61"/>
      <c r="B230" s="61"/>
      <c r="C230" s="61"/>
      <c r="D230" s="61"/>
      <c r="E230" s="61"/>
      <c r="F230" s="61"/>
      <c r="G230" s="61"/>
      <c r="H230" s="61"/>
      <c r="I230" s="61"/>
      <c r="J230" s="61"/>
      <c r="K230" s="61"/>
      <c r="L230" s="61"/>
      <c r="M230" s="61"/>
      <c r="N230" s="61"/>
      <c r="O230" s="61"/>
    </row>
    <row r="231" spans="1:15" ht="12.75">
      <c r="A231" s="61"/>
      <c r="B231" s="61"/>
      <c r="C231" s="61"/>
      <c r="D231" s="61"/>
      <c r="E231" s="61"/>
      <c r="F231" s="61"/>
      <c r="G231" s="61"/>
      <c r="H231" s="61"/>
      <c r="I231" s="61"/>
      <c r="J231" s="61"/>
      <c r="K231" s="61"/>
      <c r="L231" s="61"/>
      <c r="M231" s="61"/>
      <c r="N231" s="61"/>
      <c r="O231" s="61"/>
    </row>
    <row r="232" spans="1:15" ht="12.75">
      <c r="A232" s="61"/>
      <c r="B232" s="61"/>
      <c r="C232" s="61"/>
      <c r="D232" s="61"/>
      <c r="E232" s="61"/>
      <c r="F232" s="61"/>
      <c r="G232" s="61"/>
      <c r="H232" s="61"/>
      <c r="I232" s="61"/>
      <c r="J232" s="61"/>
      <c r="K232" s="61"/>
      <c r="L232" s="61"/>
      <c r="M232" s="61"/>
      <c r="N232" s="61"/>
      <c r="O232" s="61"/>
    </row>
    <row r="233" spans="1:15" ht="12.75">
      <c r="A233" s="61"/>
      <c r="B233" s="61"/>
      <c r="C233" s="61"/>
      <c r="D233" s="61"/>
      <c r="E233" s="61"/>
      <c r="F233" s="61"/>
      <c r="G233" s="61"/>
      <c r="H233" s="61"/>
      <c r="I233" s="61"/>
      <c r="J233" s="61"/>
      <c r="K233" s="61"/>
      <c r="L233" s="61"/>
      <c r="M233" s="61"/>
      <c r="N233" s="61"/>
      <c r="O233" s="61"/>
    </row>
    <row r="234" spans="1:15" ht="12.75">
      <c r="A234" s="61"/>
      <c r="B234" s="61"/>
      <c r="C234" s="61"/>
      <c r="D234" s="61"/>
      <c r="E234" s="61"/>
      <c r="F234" s="61"/>
      <c r="G234" s="61"/>
      <c r="H234" s="61"/>
      <c r="I234" s="61"/>
      <c r="J234" s="61"/>
      <c r="K234" s="61"/>
      <c r="L234" s="61"/>
      <c r="M234" s="61"/>
      <c r="N234" s="61"/>
      <c r="O234" s="61"/>
    </row>
    <row r="235" spans="1:15" ht="12.75">
      <c r="A235" s="61"/>
      <c r="B235" s="61"/>
      <c r="C235" s="61"/>
      <c r="D235" s="61"/>
      <c r="E235" s="61"/>
      <c r="F235" s="61"/>
      <c r="G235" s="61"/>
      <c r="H235" s="61"/>
      <c r="I235" s="61"/>
      <c r="J235" s="61"/>
      <c r="K235" s="61"/>
      <c r="L235" s="61"/>
      <c r="M235" s="61"/>
      <c r="N235" s="61"/>
      <c r="O235" s="61"/>
    </row>
    <row r="236" spans="1:15" ht="12.75">
      <c r="A236" s="61"/>
      <c r="B236" s="61"/>
      <c r="C236" s="61"/>
      <c r="D236" s="61"/>
      <c r="E236" s="61"/>
      <c r="F236" s="61"/>
      <c r="G236" s="61"/>
      <c r="H236" s="61"/>
      <c r="I236" s="61"/>
      <c r="J236" s="61"/>
      <c r="K236" s="61"/>
      <c r="L236" s="61"/>
      <c r="M236" s="61"/>
      <c r="N236" s="61"/>
      <c r="O236" s="61"/>
    </row>
    <row r="237" spans="1:15" ht="12.75">
      <c r="A237" s="61"/>
      <c r="B237" s="61"/>
      <c r="C237" s="61"/>
      <c r="D237" s="61"/>
      <c r="E237" s="61"/>
      <c r="F237" s="61"/>
      <c r="G237" s="61"/>
      <c r="H237" s="61"/>
      <c r="I237" s="61"/>
      <c r="J237" s="61"/>
      <c r="K237" s="61"/>
      <c r="L237" s="61"/>
      <c r="M237" s="61"/>
      <c r="N237" s="61"/>
      <c r="O237" s="61"/>
    </row>
    <row r="238" spans="1:15" ht="12.75">
      <c r="A238" s="61"/>
      <c r="B238" s="61"/>
      <c r="C238" s="61"/>
      <c r="D238" s="61"/>
      <c r="E238" s="61"/>
      <c r="F238" s="61"/>
      <c r="G238" s="61"/>
      <c r="H238" s="61"/>
      <c r="I238" s="61"/>
      <c r="J238" s="61"/>
      <c r="K238" s="61"/>
      <c r="L238" s="61"/>
      <c r="M238" s="61"/>
      <c r="N238" s="61"/>
      <c r="O238" s="61"/>
    </row>
    <row r="239" spans="1:15" ht="12.75">
      <c r="A239" s="61"/>
      <c r="B239" s="61"/>
      <c r="C239" s="61"/>
      <c r="D239" s="61"/>
      <c r="E239" s="61"/>
      <c r="F239" s="61"/>
      <c r="G239" s="61"/>
      <c r="H239" s="61"/>
      <c r="I239" s="61"/>
      <c r="J239" s="61"/>
      <c r="K239" s="61"/>
      <c r="L239" s="61"/>
      <c r="M239" s="61"/>
      <c r="N239" s="61"/>
      <c r="O239" s="61"/>
    </row>
    <row r="240" spans="1:15" ht="12.75">
      <c r="A240" s="61"/>
      <c r="B240" s="61"/>
      <c r="C240" s="61"/>
      <c r="D240" s="61"/>
      <c r="E240" s="61"/>
      <c r="F240" s="61"/>
      <c r="G240" s="61"/>
      <c r="H240" s="61"/>
      <c r="I240" s="61"/>
      <c r="J240" s="61"/>
      <c r="K240" s="61"/>
      <c r="L240" s="61"/>
      <c r="M240" s="61"/>
      <c r="N240" s="61"/>
      <c r="O240" s="61"/>
    </row>
    <row r="241" spans="1:15" ht="12.75">
      <c r="A241" s="61"/>
      <c r="B241" s="61"/>
      <c r="C241" s="61"/>
      <c r="D241" s="61"/>
      <c r="E241" s="61"/>
      <c r="F241" s="61"/>
      <c r="G241" s="61"/>
      <c r="H241" s="61"/>
      <c r="I241" s="61"/>
      <c r="J241" s="61"/>
      <c r="K241" s="61"/>
      <c r="L241" s="61"/>
      <c r="M241" s="61"/>
      <c r="N241" s="61"/>
      <c r="O241" s="61"/>
    </row>
    <row r="242" spans="1:15" ht="12.75">
      <c r="A242" s="61"/>
      <c r="B242" s="61"/>
      <c r="C242" s="61"/>
      <c r="D242" s="61"/>
      <c r="E242" s="61"/>
      <c r="F242" s="61"/>
      <c r="G242" s="61"/>
      <c r="H242" s="61"/>
      <c r="I242" s="61"/>
      <c r="J242" s="61"/>
      <c r="K242" s="61"/>
      <c r="L242" s="61"/>
      <c r="M242" s="61"/>
      <c r="N242" s="61"/>
      <c r="O242" s="61"/>
    </row>
    <row r="243" spans="1:15" ht="12.75">
      <c r="A243" s="61"/>
      <c r="B243" s="61"/>
      <c r="C243" s="61"/>
      <c r="D243" s="61"/>
      <c r="E243" s="61"/>
      <c r="F243" s="61"/>
      <c r="G243" s="61"/>
      <c r="H243" s="61"/>
      <c r="I243" s="61"/>
      <c r="J243" s="61"/>
      <c r="K243" s="61"/>
      <c r="L243" s="61"/>
      <c r="M243" s="61"/>
      <c r="N243" s="61"/>
      <c r="O243" s="61"/>
    </row>
    <row r="244" spans="1:15" ht="12.75">
      <c r="A244" s="61"/>
      <c r="B244" s="61"/>
      <c r="C244" s="61"/>
      <c r="D244" s="61"/>
      <c r="E244" s="61"/>
      <c r="F244" s="61"/>
      <c r="G244" s="61"/>
      <c r="H244" s="61"/>
      <c r="I244" s="61"/>
      <c r="J244" s="61"/>
      <c r="K244" s="61"/>
      <c r="L244" s="61"/>
      <c r="M244" s="61"/>
      <c r="N244" s="61"/>
      <c r="O244" s="61"/>
    </row>
    <row r="245" spans="1:15" ht="12.75">
      <c r="A245" s="61"/>
      <c r="B245" s="61"/>
      <c r="C245" s="61"/>
      <c r="D245" s="61"/>
      <c r="E245" s="61"/>
      <c r="F245" s="61"/>
      <c r="G245" s="61"/>
      <c r="H245" s="61"/>
      <c r="I245" s="61"/>
      <c r="J245" s="61"/>
      <c r="K245" s="61"/>
      <c r="L245" s="61"/>
      <c r="M245" s="61"/>
      <c r="N245" s="61"/>
      <c r="O245" s="61"/>
    </row>
    <row r="246" spans="1:15" ht="12.75">
      <c r="A246" s="61"/>
      <c r="B246" s="61"/>
      <c r="C246" s="61"/>
      <c r="D246" s="61"/>
      <c r="E246" s="61"/>
      <c r="F246" s="61"/>
      <c r="G246" s="61"/>
      <c r="H246" s="61"/>
      <c r="I246" s="61"/>
      <c r="J246" s="61"/>
      <c r="K246" s="61"/>
      <c r="L246" s="61"/>
      <c r="M246" s="61"/>
      <c r="N246" s="61"/>
      <c r="O246" s="61"/>
    </row>
    <row r="247" spans="1:15" ht="12.75">
      <c r="A247" s="61"/>
      <c r="B247" s="61"/>
      <c r="C247" s="61"/>
      <c r="D247" s="61"/>
      <c r="E247" s="61"/>
      <c r="F247" s="61"/>
      <c r="G247" s="61"/>
      <c r="H247" s="61"/>
      <c r="I247" s="61"/>
      <c r="J247" s="61"/>
      <c r="K247" s="61"/>
      <c r="L247" s="61"/>
      <c r="M247" s="61"/>
      <c r="N247" s="61"/>
      <c r="O247" s="61"/>
    </row>
    <row r="248" spans="1:15" ht="12.75">
      <c r="A248" s="61"/>
      <c r="B248" s="61"/>
      <c r="C248" s="61"/>
      <c r="D248" s="61"/>
      <c r="E248" s="61"/>
      <c r="F248" s="61"/>
      <c r="G248" s="61"/>
      <c r="H248" s="61"/>
      <c r="I248" s="61"/>
      <c r="J248" s="61"/>
      <c r="K248" s="61"/>
      <c r="L248" s="61"/>
      <c r="M248" s="61"/>
      <c r="N248" s="61"/>
      <c r="O248" s="61"/>
    </row>
    <row r="249" spans="1:15" ht="12.75">
      <c r="A249" s="61"/>
      <c r="B249" s="61"/>
      <c r="C249" s="61"/>
      <c r="D249" s="61"/>
      <c r="E249" s="61"/>
      <c r="F249" s="61"/>
      <c r="G249" s="61"/>
      <c r="H249" s="61"/>
      <c r="I249" s="61"/>
      <c r="J249" s="61"/>
      <c r="K249" s="61"/>
      <c r="L249" s="61"/>
      <c r="M249" s="61"/>
      <c r="N249" s="61"/>
      <c r="O249" s="61"/>
    </row>
    <row r="250" spans="1:15" ht="12.75">
      <c r="A250" s="61"/>
      <c r="B250" s="61"/>
      <c r="C250" s="61"/>
      <c r="D250" s="61"/>
      <c r="E250" s="61"/>
      <c r="F250" s="61"/>
      <c r="G250" s="61"/>
      <c r="H250" s="61"/>
      <c r="I250" s="61"/>
      <c r="J250" s="61"/>
      <c r="K250" s="61"/>
      <c r="L250" s="61"/>
      <c r="M250" s="61"/>
      <c r="N250" s="61"/>
      <c r="O250" s="61"/>
    </row>
    <row r="251" spans="1:15" ht="12.75">
      <c r="A251" s="61"/>
      <c r="B251" s="61"/>
      <c r="C251" s="61"/>
      <c r="D251" s="61"/>
      <c r="E251" s="61"/>
      <c r="F251" s="61"/>
      <c r="G251" s="61"/>
      <c r="H251" s="61"/>
      <c r="I251" s="61"/>
      <c r="J251" s="61"/>
      <c r="K251" s="61"/>
      <c r="L251" s="61"/>
      <c r="M251" s="61"/>
      <c r="N251" s="61"/>
      <c r="O251" s="61"/>
    </row>
    <row r="252" spans="1:15" ht="12.75">
      <c r="A252" s="61"/>
      <c r="B252" s="61"/>
      <c r="C252" s="61"/>
      <c r="D252" s="61"/>
      <c r="E252" s="61"/>
      <c r="F252" s="61"/>
      <c r="G252" s="61"/>
      <c r="H252" s="61"/>
      <c r="I252" s="61"/>
      <c r="J252" s="61"/>
      <c r="K252" s="61"/>
      <c r="L252" s="61"/>
      <c r="M252" s="61"/>
      <c r="N252" s="61"/>
      <c r="O252" s="61"/>
    </row>
    <row r="253" spans="1:15" ht="12.75">
      <c r="A253" s="61"/>
      <c r="B253" s="61"/>
      <c r="C253" s="61"/>
      <c r="D253" s="61"/>
      <c r="E253" s="61"/>
      <c r="F253" s="61"/>
      <c r="G253" s="61"/>
      <c r="H253" s="61"/>
      <c r="I253" s="61"/>
      <c r="J253" s="61"/>
      <c r="K253" s="61"/>
      <c r="L253" s="61"/>
      <c r="M253" s="61"/>
      <c r="N253" s="61"/>
      <c r="O253" s="61"/>
    </row>
    <row r="254" spans="1:15" ht="12.75">
      <c r="A254" s="61"/>
      <c r="B254" s="61"/>
      <c r="C254" s="61"/>
      <c r="D254" s="61"/>
      <c r="E254" s="61"/>
      <c r="F254" s="61"/>
      <c r="G254" s="61"/>
      <c r="H254" s="61"/>
      <c r="I254" s="61"/>
      <c r="J254" s="61"/>
      <c r="K254" s="61"/>
      <c r="L254" s="61"/>
      <c r="M254" s="61"/>
      <c r="N254" s="61"/>
      <c r="O254" s="61"/>
    </row>
    <row r="255" spans="1:15" ht="12.75">
      <c r="A255" s="61"/>
      <c r="B255" s="61"/>
      <c r="C255" s="61"/>
      <c r="D255" s="61"/>
      <c r="E255" s="61"/>
      <c r="F255" s="61"/>
      <c r="G255" s="61"/>
      <c r="H255" s="61"/>
      <c r="I255" s="61"/>
      <c r="J255" s="61"/>
      <c r="K255" s="61"/>
      <c r="L255" s="61"/>
      <c r="M255" s="61"/>
      <c r="N255" s="61"/>
      <c r="O255" s="61"/>
    </row>
    <row r="256" spans="1:15" ht="12.75">
      <c r="A256" s="61"/>
      <c r="B256" s="61"/>
      <c r="C256" s="61"/>
      <c r="D256" s="61"/>
      <c r="E256" s="61"/>
      <c r="F256" s="61"/>
      <c r="G256" s="61"/>
      <c r="H256" s="61"/>
      <c r="I256" s="61"/>
      <c r="J256" s="61"/>
      <c r="K256" s="61"/>
      <c r="L256" s="61"/>
      <c r="M256" s="61"/>
      <c r="N256" s="61"/>
      <c r="O256" s="61"/>
    </row>
    <row r="257" spans="1:15" ht="12.75">
      <c r="A257" s="61"/>
      <c r="B257" s="61"/>
      <c r="C257" s="61"/>
      <c r="D257" s="61"/>
      <c r="E257" s="61"/>
      <c r="F257" s="61"/>
      <c r="G257" s="61"/>
      <c r="H257" s="61"/>
      <c r="I257" s="61"/>
      <c r="J257" s="61"/>
      <c r="K257" s="61"/>
      <c r="L257" s="61"/>
      <c r="M257" s="61"/>
      <c r="N257" s="61"/>
      <c r="O257" s="61"/>
    </row>
    <row r="258" spans="1:15" ht="12.75">
      <c r="A258" s="61"/>
      <c r="B258" s="61"/>
      <c r="C258" s="61"/>
      <c r="D258" s="61"/>
      <c r="E258" s="61"/>
      <c r="F258" s="61"/>
      <c r="G258" s="61"/>
      <c r="H258" s="61"/>
      <c r="I258" s="61"/>
      <c r="J258" s="61"/>
      <c r="K258" s="61"/>
      <c r="L258" s="61"/>
      <c r="M258" s="61"/>
      <c r="N258" s="61"/>
      <c r="O258" s="61"/>
    </row>
    <row r="259" spans="1:15" ht="12.75">
      <c r="A259" s="61"/>
      <c r="B259" s="61"/>
      <c r="C259" s="61"/>
      <c r="D259" s="61"/>
      <c r="E259" s="61"/>
      <c r="F259" s="61"/>
      <c r="G259" s="61"/>
      <c r="H259" s="61"/>
      <c r="I259" s="61"/>
      <c r="J259" s="61"/>
      <c r="K259" s="61"/>
      <c r="L259" s="61"/>
      <c r="M259" s="61"/>
      <c r="N259" s="61"/>
      <c r="O259" s="61"/>
    </row>
    <row r="260" spans="1:15" ht="12.75">
      <c r="A260" s="61"/>
      <c r="B260" s="61"/>
      <c r="C260" s="61"/>
      <c r="D260" s="61"/>
      <c r="E260" s="61"/>
      <c r="F260" s="61"/>
      <c r="G260" s="61"/>
      <c r="H260" s="61"/>
      <c r="I260" s="61"/>
      <c r="J260" s="61"/>
      <c r="K260" s="61"/>
      <c r="L260" s="61"/>
      <c r="M260" s="61"/>
      <c r="N260" s="61"/>
      <c r="O260" s="61"/>
    </row>
    <row r="261" spans="1:15" ht="12.75">
      <c r="A261" s="61"/>
      <c r="B261" s="61"/>
      <c r="C261" s="61"/>
      <c r="D261" s="61"/>
      <c r="E261" s="61"/>
      <c r="F261" s="61"/>
      <c r="G261" s="61"/>
      <c r="H261" s="61"/>
      <c r="I261" s="61"/>
      <c r="J261" s="61"/>
      <c r="K261" s="61"/>
      <c r="L261" s="61"/>
      <c r="M261" s="61"/>
      <c r="N261" s="61"/>
      <c r="O261" s="61"/>
    </row>
    <row r="262" spans="1:15" ht="12.75">
      <c r="A262" s="61"/>
      <c r="B262" s="61"/>
      <c r="C262" s="61"/>
      <c r="D262" s="61"/>
      <c r="E262" s="61"/>
      <c r="F262" s="61"/>
      <c r="G262" s="61"/>
      <c r="H262" s="61"/>
      <c r="I262" s="61"/>
      <c r="J262" s="61"/>
      <c r="K262" s="61"/>
      <c r="L262" s="61"/>
      <c r="M262" s="61"/>
      <c r="N262" s="61"/>
      <c r="O262" s="61"/>
    </row>
    <row r="263" spans="1:15" ht="12.75">
      <c r="A263" s="61"/>
      <c r="B263" s="61"/>
      <c r="C263" s="61"/>
      <c r="D263" s="61"/>
      <c r="E263" s="61"/>
      <c r="F263" s="61"/>
      <c r="G263" s="61"/>
      <c r="H263" s="61"/>
      <c r="I263" s="61"/>
      <c r="J263" s="61"/>
      <c r="K263" s="61"/>
      <c r="L263" s="61"/>
      <c r="M263" s="61"/>
      <c r="N263" s="61"/>
      <c r="O263" s="61"/>
    </row>
    <row r="264" spans="1:15" ht="12.75">
      <c r="A264" s="61"/>
      <c r="B264" s="61"/>
      <c r="C264" s="61"/>
      <c r="D264" s="61"/>
      <c r="E264" s="61"/>
      <c r="F264" s="61"/>
      <c r="G264" s="61"/>
      <c r="H264" s="61"/>
      <c r="I264" s="61"/>
      <c r="J264" s="61"/>
      <c r="K264" s="61"/>
      <c r="L264" s="61"/>
      <c r="M264" s="61"/>
      <c r="N264" s="61"/>
      <c r="O264" s="61"/>
    </row>
    <row r="265" spans="1:15" ht="12.75">
      <c r="A265" s="61"/>
      <c r="B265" s="61"/>
      <c r="C265" s="61"/>
      <c r="D265" s="61"/>
      <c r="E265" s="61"/>
      <c r="F265" s="61"/>
      <c r="G265" s="61"/>
      <c r="H265" s="61"/>
      <c r="I265" s="61"/>
      <c r="J265" s="61"/>
      <c r="K265" s="61"/>
      <c r="L265" s="61"/>
      <c r="M265" s="61"/>
      <c r="N265" s="61"/>
      <c r="O265" s="61"/>
    </row>
    <row r="266" spans="1:15" ht="12.75">
      <c r="A266" s="61"/>
      <c r="B266" s="61"/>
      <c r="C266" s="61"/>
      <c r="D266" s="61"/>
      <c r="E266" s="61"/>
      <c r="F266" s="61"/>
      <c r="G266" s="61"/>
      <c r="H266" s="61"/>
      <c r="I266" s="61"/>
      <c r="J266" s="61"/>
      <c r="K266" s="61"/>
      <c r="L266" s="61"/>
      <c r="M266" s="61"/>
      <c r="N266" s="61"/>
      <c r="O266" s="61"/>
    </row>
    <row r="267" spans="1:15" ht="12.75">
      <c r="A267" s="61"/>
      <c r="B267" s="61"/>
      <c r="C267" s="61"/>
      <c r="D267" s="61"/>
      <c r="E267" s="61"/>
      <c r="F267" s="61"/>
      <c r="G267" s="61"/>
      <c r="H267" s="61"/>
      <c r="I267" s="61"/>
      <c r="J267" s="61"/>
      <c r="K267" s="61"/>
      <c r="L267" s="61"/>
      <c r="M267" s="61"/>
      <c r="N267" s="61"/>
      <c r="O267" s="61"/>
    </row>
    <row r="268" spans="1:15" ht="12.75">
      <c r="A268" s="61"/>
      <c r="B268" s="61"/>
      <c r="C268" s="61"/>
      <c r="D268" s="61"/>
      <c r="E268" s="61"/>
      <c r="F268" s="61"/>
      <c r="G268" s="61"/>
      <c r="H268" s="61"/>
      <c r="I268" s="61"/>
      <c r="J268" s="61"/>
      <c r="K268" s="61"/>
      <c r="L268" s="61"/>
      <c r="M268" s="61"/>
      <c r="N268" s="61"/>
      <c r="O268" s="61"/>
    </row>
    <row r="269" spans="1:15" ht="12.75">
      <c r="A269" s="61"/>
      <c r="B269" s="61"/>
      <c r="C269" s="61"/>
      <c r="D269" s="61"/>
      <c r="E269" s="61"/>
      <c r="F269" s="61"/>
      <c r="G269" s="61"/>
      <c r="H269" s="61"/>
      <c r="I269" s="61"/>
      <c r="J269" s="61"/>
      <c r="K269" s="61"/>
      <c r="L269" s="61"/>
      <c r="M269" s="61"/>
      <c r="N269" s="61"/>
      <c r="O269" s="61"/>
    </row>
    <row r="270" spans="1:15" ht="12.75">
      <c r="A270" s="61"/>
      <c r="B270" s="61"/>
      <c r="C270" s="61"/>
      <c r="D270" s="61"/>
      <c r="E270" s="61"/>
      <c r="F270" s="61"/>
      <c r="G270" s="61"/>
      <c r="H270" s="61"/>
      <c r="I270" s="61"/>
      <c r="J270" s="61"/>
      <c r="K270" s="61"/>
      <c r="L270" s="61"/>
      <c r="M270" s="61"/>
      <c r="N270" s="61"/>
      <c r="O270" s="61"/>
    </row>
    <row r="271" spans="1:15" ht="12.75">
      <c r="A271" s="61"/>
      <c r="B271" s="61"/>
      <c r="C271" s="61"/>
      <c r="D271" s="61"/>
      <c r="E271" s="61"/>
      <c r="F271" s="61"/>
      <c r="G271" s="61"/>
      <c r="H271" s="61"/>
      <c r="I271" s="61"/>
      <c r="J271" s="61"/>
      <c r="K271" s="61"/>
      <c r="L271" s="61"/>
      <c r="M271" s="61"/>
      <c r="N271" s="61"/>
      <c r="O271" s="61"/>
    </row>
    <row r="272" spans="1:15" ht="12.75">
      <c r="A272" s="61"/>
      <c r="B272" s="61"/>
      <c r="C272" s="61"/>
      <c r="D272" s="61"/>
      <c r="E272" s="61"/>
      <c r="F272" s="61"/>
      <c r="G272" s="61"/>
      <c r="H272" s="61"/>
      <c r="I272" s="61"/>
      <c r="J272" s="61"/>
      <c r="K272" s="61"/>
      <c r="L272" s="61"/>
      <c r="M272" s="61"/>
      <c r="N272" s="61"/>
      <c r="O272" s="61"/>
    </row>
    <row r="273" spans="1:15" ht="12.75">
      <c r="A273" s="61"/>
      <c r="B273" s="61"/>
      <c r="C273" s="61"/>
      <c r="D273" s="61"/>
      <c r="E273" s="61"/>
      <c r="F273" s="61"/>
      <c r="G273" s="61"/>
      <c r="H273" s="61"/>
      <c r="I273" s="61"/>
      <c r="J273" s="61"/>
      <c r="K273" s="61"/>
      <c r="L273" s="61"/>
      <c r="M273" s="61"/>
      <c r="N273" s="61"/>
      <c r="O273" s="61"/>
    </row>
    <row r="274" spans="1:15" ht="12.75">
      <c r="A274" s="61"/>
      <c r="B274" s="61"/>
      <c r="C274" s="61"/>
      <c r="D274" s="61"/>
      <c r="E274" s="61"/>
      <c r="F274" s="61"/>
      <c r="G274" s="61"/>
      <c r="H274" s="61"/>
      <c r="I274" s="61"/>
      <c r="J274" s="61"/>
      <c r="K274" s="61"/>
      <c r="L274" s="61"/>
      <c r="M274" s="61"/>
      <c r="N274" s="61"/>
      <c r="O274" s="61"/>
    </row>
    <row r="275" spans="1:15" ht="12.75">
      <c r="A275" s="61"/>
      <c r="B275" s="61"/>
      <c r="C275" s="61"/>
      <c r="D275" s="61"/>
      <c r="E275" s="61"/>
      <c r="F275" s="61"/>
      <c r="G275" s="61"/>
      <c r="H275" s="61"/>
      <c r="I275" s="61"/>
      <c r="J275" s="61"/>
      <c r="K275" s="61"/>
      <c r="L275" s="61"/>
      <c r="M275" s="61"/>
      <c r="N275" s="61"/>
      <c r="O275" s="61"/>
    </row>
    <row r="276" spans="1:15" ht="12.75">
      <c r="A276" s="61"/>
      <c r="B276" s="61"/>
      <c r="C276" s="61"/>
      <c r="D276" s="61"/>
      <c r="E276" s="61"/>
      <c r="F276" s="61"/>
      <c r="G276" s="61"/>
      <c r="H276" s="61"/>
      <c r="I276" s="61"/>
      <c r="J276" s="61"/>
      <c r="K276" s="61"/>
      <c r="L276" s="61"/>
      <c r="M276" s="61"/>
      <c r="N276" s="61"/>
      <c r="O276" s="61"/>
    </row>
    <row r="277" spans="1:15" ht="12.75">
      <c r="A277" s="61"/>
      <c r="B277" s="61"/>
      <c r="C277" s="61"/>
      <c r="D277" s="61"/>
      <c r="E277" s="61"/>
      <c r="F277" s="61"/>
      <c r="G277" s="61"/>
      <c r="H277" s="61"/>
      <c r="I277" s="61"/>
      <c r="J277" s="61"/>
      <c r="K277" s="61"/>
      <c r="L277" s="61"/>
      <c r="M277" s="61"/>
      <c r="N277" s="61"/>
      <c r="O277" s="61"/>
    </row>
    <row r="278" spans="1:15" ht="12.75">
      <c r="A278" s="61"/>
      <c r="B278" s="61"/>
      <c r="C278" s="61"/>
      <c r="D278" s="61"/>
      <c r="E278" s="61"/>
      <c r="F278" s="61"/>
      <c r="G278" s="61"/>
      <c r="H278" s="61"/>
      <c r="I278" s="61"/>
      <c r="J278" s="61"/>
      <c r="K278" s="61"/>
      <c r="L278" s="61"/>
      <c r="M278" s="61"/>
      <c r="N278" s="61"/>
      <c r="O278" s="61"/>
    </row>
    <row r="279" spans="1:15" ht="12.75">
      <c r="A279" s="61"/>
      <c r="B279" s="61"/>
      <c r="C279" s="61"/>
      <c r="D279" s="61"/>
      <c r="E279" s="61"/>
      <c r="F279" s="61"/>
      <c r="G279" s="61"/>
      <c r="H279" s="61"/>
      <c r="I279" s="61"/>
      <c r="J279" s="61"/>
      <c r="K279" s="61"/>
      <c r="L279" s="61"/>
      <c r="M279" s="61"/>
      <c r="N279" s="61"/>
      <c r="O279" s="61"/>
    </row>
    <row r="280" spans="1:15" ht="12.75">
      <c r="A280" s="61"/>
      <c r="B280" s="61"/>
      <c r="C280" s="61"/>
      <c r="D280" s="61"/>
      <c r="E280" s="61"/>
      <c r="F280" s="61"/>
      <c r="G280" s="61"/>
      <c r="H280" s="61"/>
      <c r="I280" s="61"/>
      <c r="J280" s="61"/>
      <c r="K280" s="61"/>
      <c r="L280" s="61"/>
      <c r="M280" s="61"/>
      <c r="N280" s="61"/>
      <c r="O280" s="61"/>
    </row>
    <row r="281" spans="1:15" ht="12.75">
      <c r="A281" s="61"/>
      <c r="B281" s="61"/>
      <c r="C281" s="61"/>
      <c r="D281" s="61"/>
      <c r="E281" s="61"/>
      <c r="F281" s="61"/>
      <c r="G281" s="61"/>
      <c r="H281" s="61"/>
      <c r="I281" s="61"/>
      <c r="J281" s="61"/>
      <c r="K281" s="61"/>
      <c r="L281" s="61"/>
      <c r="M281" s="61"/>
      <c r="N281" s="61"/>
      <c r="O281" s="61"/>
    </row>
    <row r="282" spans="1:15" ht="12.75">
      <c r="A282" s="61"/>
      <c r="B282" s="61"/>
      <c r="C282" s="61"/>
      <c r="D282" s="61"/>
      <c r="E282" s="61"/>
      <c r="F282" s="61"/>
      <c r="G282" s="61"/>
      <c r="H282" s="61"/>
      <c r="I282" s="61"/>
      <c r="J282" s="61"/>
      <c r="K282" s="61"/>
      <c r="L282" s="61"/>
      <c r="M282" s="61"/>
      <c r="N282" s="61"/>
      <c r="O282" s="61"/>
    </row>
    <row r="283" spans="1:15" ht="12.75">
      <c r="A283" s="61"/>
      <c r="B283" s="61"/>
      <c r="C283" s="61"/>
      <c r="D283" s="61"/>
      <c r="E283" s="61"/>
      <c r="F283" s="61"/>
      <c r="G283" s="61"/>
      <c r="H283" s="61"/>
      <c r="I283" s="61"/>
      <c r="J283" s="61"/>
      <c r="K283" s="61"/>
      <c r="L283" s="61"/>
      <c r="M283" s="61"/>
      <c r="N283" s="61"/>
      <c r="O283" s="61"/>
    </row>
    <row r="284" spans="1:15" ht="12.75">
      <c r="A284" s="61"/>
      <c r="B284" s="61"/>
      <c r="C284" s="61"/>
      <c r="D284" s="61"/>
      <c r="E284" s="61"/>
      <c r="F284" s="61"/>
      <c r="G284" s="61"/>
      <c r="H284" s="61"/>
      <c r="I284" s="61"/>
      <c r="J284" s="61"/>
      <c r="K284" s="61"/>
      <c r="L284" s="61"/>
      <c r="M284" s="61"/>
      <c r="N284" s="61"/>
      <c r="O284" s="61"/>
    </row>
    <row r="285" spans="1:15" ht="12.75">
      <c r="A285" s="61"/>
      <c r="B285" s="61"/>
      <c r="C285" s="61"/>
      <c r="D285" s="61"/>
      <c r="E285" s="61"/>
      <c r="F285" s="61"/>
      <c r="G285" s="61"/>
      <c r="H285" s="61"/>
      <c r="I285" s="61"/>
      <c r="J285" s="61"/>
      <c r="K285" s="61"/>
      <c r="L285" s="61"/>
      <c r="M285" s="61"/>
      <c r="N285" s="61"/>
      <c r="O285" s="61"/>
    </row>
    <row r="286" spans="1:15" ht="12.75">
      <c r="A286" s="61"/>
      <c r="B286" s="61"/>
      <c r="C286" s="61"/>
      <c r="D286" s="61"/>
      <c r="E286" s="61"/>
      <c r="F286" s="61"/>
      <c r="G286" s="61"/>
      <c r="H286" s="61"/>
      <c r="I286" s="61"/>
      <c r="J286" s="61"/>
      <c r="K286" s="61"/>
      <c r="L286" s="61"/>
      <c r="M286" s="61"/>
      <c r="N286" s="61"/>
      <c r="O286" s="61"/>
    </row>
    <row r="287" spans="1:15" ht="12.75">
      <c r="A287" s="61"/>
      <c r="B287" s="61"/>
      <c r="C287" s="61"/>
      <c r="D287" s="61"/>
      <c r="E287" s="61"/>
      <c r="F287" s="61"/>
      <c r="G287" s="61"/>
      <c r="H287" s="61"/>
      <c r="I287" s="61"/>
      <c r="J287" s="61"/>
      <c r="K287" s="61"/>
      <c r="L287" s="61"/>
      <c r="M287" s="61"/>
      <c r="N287" s="61"/>
      <c r="O287" s="61"/>
    </row>
    <row r="288" spans="1:15" ht="12.75">
      <c r="A288" s="61"/>
      <c r="B288" s="61"/>
      <c r="C288" s="61"/>
      <c r="D288" s="61"/>
      <c r="E288" s="61"/>
      <c r="F288" s="61"/>
      <c r="G288" s="61"/>
      <c r="H288" s="61"/>
      <c r="I288" s="61"/>
      <c r="J288" s="61"/>
      <c r="K288" s="61"/>
      <c r="L288" s="61"/>
      <c r="M288" s="61"/>
      <c r="N288" s="61"/>
      <c r="O288" s="61"/>
    </row>
    <row r="289" spans="1:15" ht="12.75">
      <c r="A289" s="61"/>
      <c r="B289" s="61"/>
      <c r="C289" s="61"/>
      <c r="D289" s="61"/>
      <c r="E289" s="61"/>
      <c r="F289" s="61"/>
      <c r="G289" s="61"/>
      <c r="H289" s="61"/>
      <c r="I289" s="61"/>
      <c r="J289" s="61"/>
      <c r="K289" s="61"/>
      <c r="L289" s="61"/>
      <c r="M289" s="61"/>
      <c r="N289" s="61"/>
      <c r="O289" s="61"/>
    </row>
    <row r="290" spans="1:15" ht="12.75">
      <c r="A290" s="61"/>
      <c r="B290" s="61"/>
      <c r="C290" s="61"/>
      <c r="D290" s="61"/>
      <c r="E290" s="61"/>
      <c r="F290" s="61"/>
      <c r="G290" s="61"/>
      <c r="H290" s="61"/>
      <c r="I290" s="61"/>
      <c r="J290" s="61"/>
      <c r="K290" s="61"/>
      <c r="L290" s="61"/>
      <c r="M290" s="61"/>
      <c r="N290" s="61"/>
      <c r="O290" s="61"/>
    </row>
    <row r="291" spans="1:15" ht="12.75">
      <c r="A291" s="61"/>
      <c r="B291" s="61"/>
      <c r="C291" s="61"/>
      <c r="D291" s="61"/>
      <c r="E291" s="61"/>
      <c r="F291" s="61"/>
      <c r="G291" s="61"/>
      <c r="H291" s="61"/>
      <c r="I291" s="61"/>
      <c r="J291" s="61"/>
      <c r="K291" s="61"/>
      <c r="L291" s="61"/>
      <c r="M291" s="61"/>
      <c r="N291" s="61"/>
      <c r="O291" s="61"/>
    </row>
    <row r="292" spans="1:15" ht="12.75">
      <c r="A292" s="61"/>
      <c r="B292" s="61"/>
      <c r="C292" s="61"/>
      <c r="D292" s="61"/>
      <c r="E292" s="61"/>
      <c r="F292" s="61"/>
      <c r="G292" s="61"/>
      <c r="H292" s="61"/>
      <c r="I292" s="61"/>
      <c r="J292" s="61"/>
      <c r="K292" s="61"/>
      <c r="L292" s="61"/>
      <c r="M292" s="61"/>
      <c r="N292" s="61"/>
      <c r="O292" s="61"/>
    </row>
    <row r="293" spans="1:15" ht="12.75">
      <c r="A293" s="61"/>
      <c r="B293" s="61"/>
      <c r="C293" s="61"/>
      <c r="D293" s="61"/>
      <c r="E293" s="61"/>
      <c r="F293" s="61"/>
      <c r="G293" s="61"/>
      <c r="H293" s="61"/>
      <c r="I293" s="61"/>
      <c r="J293" s="61"/>
      <c r="K293" s="61"/>
      <c r="L293" s="61"/>
      <c r="M293" s="61"/>
      <c r="N293" s="61"/>
      <c r="O293" s="61"/>
    </row>
    <row r="294" spans="1:15" ht="12.75">
      <c r="A294" s="61"/>
      <c r="B294" s="61"/>
      <c r="C294" s="61"/>
      <c r="D294" s="61"/>
      <c r="E294" s="61"/>
      <c r="F294" s="61"/>
      <c r="G294" s="61"/>
      <c r="H294" s="61"/>
      <c r="I294" s="61"/>
      <c r="J294" s="61"/>
      <c r="K294" s="61"/>
      <c r="L294" s="61"/>
      <c r="M294" s="61"/>
      <c r="N294" s="61"/>
      <c r="O294" s="61"/>
    </row>
    <row r="295" spans="1:15" ht="12.75">
      <c r="A295" s="61"/>
      <c r="B295" s="61"/>
      <c r="C295" s="61"/>
      <c r="D295" s="61"/>
      <c r="E295" s="61"/>
      <c r="F295" s="61"/>
      <c r="G295" s="61"/>
      <c r="H295" s="61"/>
      <c r="I295" s="61"/>
      <c r="J295" s="61"/>
      <c r="K295" s="61"/>
      <c r="L295" s="61"/>
      <c r="M295" s="61"/>
      <c r="N295" s="61"/>
      <c r="O295" s="61"/>
    </row>
    <row r="296" spans="1:15" ht="12.75">
      <c r="A296" s="61"/>
      <c r="B296" s="61"/>
      <c r="C296" s="61"/>
      <c r="D296" s="61"/>
      <c r="E296" s="61"/>
      <c r="F296" s="61"/>
      <c r="G296" s="61"/>
      <c r="H296" s="61"/>
      <c r="I296" s="61"/>
      <c r="J296" s="61"/>
      <c r="K296" s="61"/>
      <c r="L296" s="61"/>
      <c r="M296" s="61"/>
      <c r="N296" s="61"/>
      <c r="O296" s="61"/>
    </row>
    <row r="297" spans="1:15" ht="12.75">
      <c r="A297" s="61"/>
      <c r="B297" s="61"/>
      <c r="C297" s="61"/>
      <c r="D297" s="61"/>
      <c r="E297" s="61"/>
      <c r="F297" s="61"/>
      <c r="G297" s="61"/>
      <c r="H297" s="61"/>
      <c r="I297" s="61"/>
      <c r="J297" s="61"/>
      <c r="K297" s="61"/>
      <c r="L297" s="61"/>
      <c r="M297" s="61"/>
      <c r="N297" s="61"/>
      <c r="O297" s="61"/>
    </row>
    <row r="298" spans="1:15" ht="12.75">
      <c r="A298" s="61"/>
      <c r="B298" s="61"/>
      <c r="C298" s="61"/>
      <c r="D298" s="61"/>
      <c r="E298" s="61"/>
      <c r="F298" s="61"/>
      <c r="G298" s="61"/>
      <c r="H298" s="61"/>
      <c r="I298" s="61"/>
      <c r="J298" s="61"/>
      <c r="K298" s="61"/>
      <c r="L298" s="61"/>
      <c r="M298" s="61"/>
      <c r="N298" s="61"/>
      <c r="O298" s="61"/>
    </row>
    <row r="299" spans="1:15" ht="12.75">
      <c r="A299" s="61"/>
      <c r="B299" s="61"/>
      <c r="C299" s="61"/>
      <c r="D299" s="61"/>
      <c r="E299" s="61"/>
      <c r="F299" s="61"/>
      <c r="G299" s="61"/>
      <c r="H299" s="61"/>
      <c r="I299" s="61"/>
      <c r="J299" s="61"/>
      <c r="K299" s="61"/>
      <c r="L299" s="61"/>
      <c r="M299" s="61"/>
      <c r="N299" s="61"/>
      <c r="O299" s="61"/>
    </row>
    <row r="300" spans="1:15" ht="12.75">
      <c r="A300" s="61"/>
      <c r="B300" s="61"/>
      <c r="C300" s="61"/>
      <c r="D300" s="61"/>
      <c r="E300" s="61"/>
      <c r="F300" s="61"/>
      <c r="G300" s="61"/>
      <c r="H300" s="61"/>
      <c r="I300" s="61"/>
      <c r="J300" s="61"/>
      <c r="K300" s="61"/>
      <c r="L300" s="61"/>
      <c r="M300" s="61"/>
      <c r="N300" s="61"/>
      <c r="O300" s="61"/>
    </row>
    <row r="301" spans="1:15" ht="12.75">
      <c r="A301" s="61"/>
      <c r="B301" s="61"/>
      <c r="C301" s="61"/>
      <c r="D301" s="61"/>
      <c r="E301" s="61"/>
      <c r="F301" s="61"/>
      <c r="G301" s="61"/>
      <c r="H301" s="61"/>
      <c r="I301" s="61"/>
      <c r="J301" s="61"/>
      <c r="K301" s="61"/>
      <c r="L301" s="61"/>
      <c r="M301" s="61"/>
      <c r="N301" s="61"/>
      <c r="O301" s="61"/>
    </row>
    <row r="302" spans="1:15" ht="12.75">
      <c r="A302" s="61"/>
      <c r="B302" s="61"/>
      <c r="C302" s="61"/>
      <c r="D302" s="61"/>
      <c r="E302" s="61"/>
      <c r="F302" s="61"/>
      <c r="G302" s="61"/>
      <c r="H302" s="61"/>
      <c r="I302" s="61"/>
      <c r="J302" s="61"/>
      <c r="K302" s="61"/>
      <c r="L302" s="61"/>
      <c r="M302" s="61"/>
      <c r="N302" s="61"/>
      <c r="O302" s="61"/>
    </row>
    <row r="303" spans="1:15" ht="12.75">
      <c r="A303" s="61"/>
      <c r="B303" s="61"/>
      <c r="C303" s="61"/>
      <c r="D303" s="61"/>
      <c r="E303" s="61"/>
      <c r="F303" s="61"/>
      <c r="G303" s="61"/>
      <c r="H303" s="61"/>
      <c r="I303" s="61"/>
      <c r="J303" s="61"/>
      <c r="K303" s="61"/>
      <c r="L303" s="61"/>
      <c r="M303" s="61"/>
      <c r="N303" s="61"/>
      <c r="O303" s="61"/>
    </row>
    <row r="304" spans="1:15" ht="12.75">
      <c r="A304" s="61"/>
      <c r="B304" s="61"/>
      <c r="C304" s="61"/>
      <c r="D304" s="61"/>
      <c r="E304" s="61"/>
      <c r="F304" s="61"/>
      <c r="G304" s="61"/>
      <c r="H304" s="61"/>
      <c r="I304" s="61"/>
      <c r="J304" s="61"/>
      <c r="K304" s="61"/>
      <c r="L304" s="61"/>
      <c r="M304" s="61"/>
      <c r="N304" s="61"/>
      <c r="O304" s="61"/>
    </row>
    <row r="305" spans="1:15" ht="12.75">
      <c r="A305" s="61"/>
      <c r="B305" s="61"/>
      <c r="C305" s="61"/>
      <c r="D305" s="61"/>
      <c r="E305" s="61"/>
      <c r="F305" s="61"/>
      <c r="G305" s="61"/>
      <c r="H305" s="61"/>
      <c r="I305" s="61"/>
      <c r="J305" s="61"/>
      <c r="K305" s="61"/>
      <c r="L305" s="61"/>
      <c r="M305" s="61"/>
      <c r="N305" s="61"/>
      <c r="O305" s="61"/>
    </row>
    <row r="306" spans="1:15" ht="12.75">
      <c r="A306" s="61"/>
      <c r="B306" s="61"/>
      <c r="C306" s="61"/>
      <c r="D306" s="61"/>
      <c r="E306" s="61"/>
      <c r="F306" s="61"/>
      <c r="G306" s="61"/>
      <c r="H306" s="61"/>
      <c r="I306" s="61"/>
      <c r="J306" s="61"/>
      <c r="K306" s="61"/>
      <c r="L306" s="61"/>
      <c r="M306" s="61"/>
      <c r="N306" s="61"/>
      <c r="O306" s="61"/>
    </row>
    <row r="307" spans="1:15" ht="12.75">
      <c r="A307" s="61"/>
      <c r="B307" s="61"/>
      <c r="C307" s="61"/>
      <c r="D307" s="61"/>
      <c r="E307" s="61"/>
      <c r="F307" s="61"/>
      <c r="G307" s="61"/>
      <c r="H307" s="61"/>
      <c r="I307" s="61"/>
      <c r="J307" s="61"/>
      <c r="K307" s="61"/>
      <c r="L307" s="61"/>
      <c r="M307" s="61"/>
      <c r="N307" s="61"/>
      <c r="O307" s="61"/>
    </row>
    <row r="308" spans="1:15" ht="12.75">
      <c r="A308" s="61"/>
      <c r="B308" s="61"/>
      <c r="C308" s="61"/>
      <c r="D308" s="61"/>
      <c r="E308" s="61"/>
      <c r="F308" s="61"/>
      <c r="G308" s="61"/>
      <c r="H308" s="61"/>
      <c r="I308" s="61"/>
      <c r="J308" s="61"/>
      <c r="K308" s="61"/>
      <c r="L308" s="61"/>
      <c r="M308" s="61"/>
      <c r="N308" s="61"/>
      <c r="O308" s="61"/>
    </row>
    <row r="309" spans="1:15" ht="12.75">
      <c r="A309" s="61"/>
      <c r="B309" s="61"/>
      <c r="C309" s="61"/>
      <c r="D309" s="61"/>
      <c r="E309" s="61"/>
      <c r="F309" s="61"/>
      <c r="G309" s="61"/>
      <c r="H309" s="61"/>
      <c r="I309" s="61"/>
      <c r="J309" s="61"/>
      <c r="K309" s="61"/>
      <c r="L309" s="61"/>
      <c r="M309" s="61"/>
      <c r="N309" s="61"/>
      <c r="O309" s="61"/>
    </row>
    <row r="310" spans="1:15" ht="12.75">
      <c r="A310" s="61"/>
      <c r="B310" s="61"/>
      <c r="C310" s="61"/>
      <c r="D310" s="61"/>
      <c r="E310" s="61"/>
      <c r="F310" s="61"/>
      <c r="G310" s="61"/>
      <c r="H310" s="61"/>
      <c r="I310" s="61"/>
      <c r="J310" s="61"/>
      <c r="K310" s="61"/>
      <c r="L310" s="61"/>
      <c r="M310" s="61"/>
      <c r="N310" s="61"/>
      <c r="O310" s="61"/>
    </row>
    <row r="311" spans="1:15" ht="12.75">
      <c r="A311" s="61"/>
      <c r="B311" s="61"/>
      <c r="C311" s="61"/>
      <c r="D311" s="61"/>
      <c r="E311" s="61"/>
      <c r="F311" s="61"/>
      <c r="G311" s="61"/>
      <c r="H311" s="61"/>
      <c r="I311" s="61"/>
      <c r="J311" s="61"/>
      <c r="K311" s="61"/>
      <c r="L311" s="61"/>
      <c r="M311" s="61"/>
      <c r="N311" s="61"/>
      <c r="O311" s="61"/>
    </row>
    <row r="312" spans="1:15" ht="12.75">
      <c r="A312" s="61"/>
      <c r="B312" s="61"/>
      <c r="C312" s="61"/>
      <c r="D312" s="61"/>
      <c r="E312" s="61"/>
      <c r="F312" s="61"/>
      <c r="G312" s="61"/>
      <c r="H312" s="61"/>
      <c r="I312" s="61"/>
      <c r="J312" s="61"/>
      <c r="K312" s="61"/>
      <c r="L312" s="61"/>
      <c r="M312" s="61"/>
      <c r="N312" s="61"/>
      <c r="O312" s="61"/>
    </row>
    <row r="313" spans="1:15" ht="12.75">
      <c r="A313" s="61"/>
      <c r="B313" s="61"/>
      <c r="C313" s="61"/>
      <c r="D313" s="61"/>
      <c r="E313" s="61"/>
      <c r="F313" s="61"/>
      <c r="G313" s="61"/>
      <c r="H313" s="61"/>
      <c r="I313" s="61"/>
      <c r="J313" s="61"/>
      <c r="K313" s="61"/>
      <c r="L313" s="61"/>
      <c r="M313" s="61"/>
      <c r="N313" s="61"/>
      <c r="O313" s="61"/>
    </row>
    <row r="314" spans="1:15" ht="12.75">
      <c r="A314" s="61"/>
      <c r="B314" s="61"/>
      <c r="C314" s="61"/>
      <c r="D314" s="61"/>
      <c r="E314" s="61"/>
      <c r="F314" s="61"/>
      <c r="G314" s="61"/>
      <c r="H314" s="61"/>
      <c r="I314" s="61"/>
      <c r="J314" s="61"/>
      <c r="K314" s="61"/>
      <c r="L314" s="61"/>
      <c r="M314" s="61"/>
      <c r="N314" s="61"/>
      <c r="O314" s="61"/>
    </row>
    <row r="315" spans="1:15" ht="12.75">
      <c r="A315" s="61"/>
      <c r="B315" s="61"/>
      <c r="C315" s="61"/>
      <c r="D315" s="61"/>
      <c r="E315" s="61"/>
      <c r="F315" s="61"/>
      <c r="G315" s="61"/>
      <c r="H315" s="61"/>
      <c r="I315" s="61"/>
      <c r="J315" s="61"/>
      <c r="K315" s="61"/>
      <c r="L315" s="61"/>
      <c r="M315" s="61"/>
      <c r="N315" s="61"/>
      <c r="O315" s="61"/>
    </row>
    <row r="316" spans="1:15" ht="12.75">
      <c r="A316" s="61"/>
      <c r="B316" s="61"/>
      <c r="C316" s="61"/>
      <c r="D316" s="61"/>
      <c r="E316" s="61"/>
      <c r="F316" s="61"/>
      <c r="G316" s="61"/>
      <c r="H316" s="61"/>
      <c r="I316" s="61"/>
      <c r="J316" s="61"/>
      <c r="K316" s="61"/>
      <c r="L316" s="61"/>
      <c r="M316" s="61"/>
      <c r="N316" s="61"/>
      <c r="O316" s="61"/>
    </row>
    <row r="317" spans="1:15" ht="12.75">
      <c r="A317" s="61"/>
      <c r="B317" s="61"/>
      <c r="C317" s="61"/>
      <c r="D317" s="61"/>
      <c r="E317" s="61"/>
      <c r="F317" s="61"/>
      <c r="G317" s="61"/>
      <c r="H317" s="61"/>
      <c r="I317" s="61"/>
      <c r="J317" s="61"/>
      <c r="K317" s="61"/>
      <c r="L317" s="61"/>
      <c r="M317" s="61"/>
      <c r="N317" s="61"/>
      <c r="O317" s="61"/>
    </row>
    <row r="318" spans="1:15" ht="12.75">
      <c r="A318" s="61"/>
      <c r="B318" s="61"/>
      <c r="C318" s="61"/>
      <c r="D318" s="61"/>
      <c r="E318" s="61"/>
      <c r="F318" s="61"/>
      <c r="G318" s="61"/>
      <c r="H318" s="61"/>
      <c r="I318" s="61"/>
      <c r="J318" s="61"/>
      <c r="K318" s="61"/>
      <c r="L318" s="61"/>
      <c r="M318" s="61"/>
      <c r="N318" s="61"/>
      <c r="O318" s="61"/>
    </row>
    <row r="319" spans="1:15" ht="12.75">
      <c r="A319" s="61"/>
      <c r="B319" s="61"/>
      <c r="C319" s="61"/>
      <c r="D319" s="61"/>
      <c r="E319" s="61"/>
      <c r="F319" s="61"/>
      <c r="G319" s="61"/>
      <c r="H319" s="61"/>
      <c r="I319" s="61"/>
      <c r="J319" s="61"/>
      <c r="K319" s="61"/>
      <c r="L319" s="61"/>
      <c r="M319" s="61"/>
      <c r="N319" s="61"/>
      <c r="O319" s="61"/>
    </row>
    <row r="320" spans="1:15" ht="12.75">
      <c r="A320" s="61"/>
      <c r="B320" s="61"/>
      <c r="C320" s="61"/>
      <c r="D320" s="61"/>
      <c r="E320" s="61"/>
      <c r="F320" s="61"/>
      <c r="G320" s="61"/>
      <c r="H320" s="61"/>
      <c r="I320" s="61"/>
      <c r="J320" s="61"/>
      <c r="K320" s="61"/>
      <c r="L320" s="61"/>
      <c r="M320" s="61"/>
      <c r="N320" s="61"/>
      <c r="O320" s="61"/>
    </row>
    <row r="321" spans="1:15" ht="12.75">
      <c r="A321" s="61"/>
      <c r="B321" s="61"/>
      <c r="C321" s="61"/>
      <c r="D321" s="61"/>
      <c r="E321" s="61"/>
      <c r="F321" s="61"/>
      <c r="G321" s="61"/>
      <c r="H321" s="61"/>
      <c r="I321" s="61"/>
      <c r="J321" s="61"/>
      <c r="K321" s="61"/>
      <c r="L321" s="61"/>
      <c r="M321" s="61"/>
      <c r="N321" s="61"/>
      <c r="O321" s="61"/>
    </row>
    <row r="322" spans="1:15" ht="12.75">
      <c r="A322" s="61"/>
      <c r="B322" s="61"/>
      <c r="C322" s="61"/>
      <c r="D322" s="61"/>
      <c r="E322" s="61"/>
      <c r="F322" s="61"/>
      <c r="G322" s="61"/>
      <c r="H322" s="61"/>
      <c r="I322" s="61"/>
      <c r="J322" s="61"/>
      <c r="K322" s="61"/>
      <c r="L322" s="61"/>
      <c r="M322" s="61"/>
      <c r="N322" s="61"/>
      <c r="O322" s="61"/>
    </row>
    <row r="323" spans="1:15" ht="12.75">
      <c r="A323" s="61"/>
      <c r="B323" s="61"/>
      <c r="C323" s="61"/>
      <c r="D323" s="61"/>
      <c r="E323" s="61"/>
      <c r="F323" s="61"/>
      <c r="G323" s="61"/>
      <c r="H323" s="61"/>
      <c r="I323" s="61"/>
      <c r="J323" s="61"/>
      <c r="K323" s="61"/>
      <c r="L323" s="61"/>
      <c r="M323" s="61"/>
      <c r="N323" s="61"/>
      <c r="O323" s="61"/>
    </row>
    <row r="324" spans="1:15" ht="12.75">
      <c r="A324" s="61"/>
      <c r="B324" s="61"/>
      <c r="C324" s="61"/>
      <c r="D324" s="61"/>
      <c r="E324" s="61"/>
      <c r="F324" s="61"/>
      <c r="G324" s="61"/>
      <c r="H324" s="61"/>
      <c r="I324" s="61"/>
      <c r="J324" s="61"/>
      <c r="K324" s="61"/>
      <c r="L324" s="61"/>
      <c r="M324" s="61"/>
      <c r="N324" s="61"/>
      <c r="O324" s="61"/>
    </row>
    <row r="325" spans="1:15" ht="12.75">
      <c r="A325" s="61"/>
      <c r="B325" s="61"/>
      <c r="C325" s="61"/>
      <c r="D325" s="61"/>
      <c r="E325" s="61"/>
      <c r="F325" s="61"/>
      <c r="G325" s="61"/>
      <c r="H325" s="61"/>
      <c r="I325" s="61"/>
      <c r="J325" s="61"/>
      <c r="K325" s="61"/>
      <c r="L325" s="61"/>
      <c r="M325" s="61"/>
      <c r="N325" s="61"/>
      <c r="O325" s="61"/>
    </row>
    <row r="326" spans="1:15" ht="12.75">
      <c r="A326" s="61"/>
      <c r="B326" s="61"/>
      <c r="C326" s="61"/>
      <c r="D326" s="61"/>
      <c r="E326" s="61"/>
      <c r="F326" s="61"/>
      <c r="G326" s="61"/>
      <c r="H326" s="61"/>
      <c r="I326" s="61"/>
      <c r="J326" s="61"/>
      <c r="K326" s="61"/>
      <c r="L326" s="61"/>
      <c r="M326" s="61"/>
      <c r="N326" s="61"/>
      <c r="O326" s="61"/>
    </row>
    <row r="327" spans="1:15" ht="12.75">
      <c r="A327" s="61"/>
      <c r="B327" s="61"/>
      <c r="C327" s="61"/>
      <c r="D327" s="61"/>
      <c r="E327" s="61"/>
      <c r="F327" s="61"/>
      <c r="G327" s="61"/>
      <c r="H327" s="61"/>
      <c r="I327" s="61"/>
      <c r="J327" s="61"/>
      <c r="K327" s="61"/>
      <c r="L327" s="61"/>
      <c r="M327" s="61"/>
      <c r="N327" s="61"/>
      <c r="O327" s="61"/>
    </row>
    <row r="328" spans="1:15" ht="12.75">
      <c r="A328" s="61"/>
      <c r="B328" s="61"/>
      <c r="C328" s="61"/>
      <c r="D328" s="61"/>
      <c r="E328" s="61"/>
      <c r="F328" s="61"/>
      <c r="G328" s="61"/>
      <c r="H328" s="61"/>
      <c r="I328" s="61"/>
      <c r="J328" s="61"/>
      <c r="K328" s="61"/>
      <c r="L328" s="61"/>
      <c r="M328" s="61"/>
      <c r="N328" s="61"/>
      <c r="O328" s="61"/>
    </row>
    <row r="329" spans="1:15" ht="12.75">
      <c r="A329" s="61"/>
      <c r="B329" s="61"/>
      <c r="C329" s="61"/>
      <c r="D329" s="61"/>
      <c r="E329" s="61"/>
      <c r="F329" s="61"/>
      <c r="G329" s="61"/>
      <c r="H329" s="61"/>
      <c r="I329" s="61"/>
      <c r="J329" s="61"/>
      <c r="K329" s="61"/>
      <c r="L329" s="61"/>
      <c r="M329" s="61"/>
      <c r="N329" s="61"/>
      <c r="O329" s="61"/>
    </row>
    <row r="330" spans="1:15" ht="12.75">
      <c r="A330" s="61"/>
      <c r="B330" s="61"/>
      <c r="C330" s="61"/>
      <c r="D330" s="61"/>
      <c r="E330" s="61"/>
      <c r="F330" s="61"/>
      <c r="G330" s="61"/>
      <c r="H330" s="61"/>
      <c r="I330" s="61"/>
      <c r="J330" s="61"/>
      <c r="K330" s="61"/>
      <c r="L330" s="61"/>
      <c r="M330" s="61"/>
      <c r="N330" s="61"/>
      <c r="O330" s="61"/>
    </row>
    <row r="331" spans="1:15" ht="12.75">
      <c r="A331" s="61"/>
      <c r="B331" s="61"/>
      <c r="C331" s="61"/>
      <c r="D331" s="61"/>
      <c r="E331" s="61"/>
      <c r="F331" s="61"/>
      <c r="G331" s="61"/>
      <c r="H331" s="61"/>
      <c r="I331" s="61"/>
      <c r="J331" s="61"/>
      <c r="K331" s="61"/>
      <c r="L331" s="61"/>
      <c r="M331" s="61"/>
      <c r="N331" s="61"/>
      <c r="O331" s="61"/>
    </row>
    <row r="332" spans="1:15" ht="12.75">
      <c r="A332" s="61"/>
      <c r="B332" s="61"/>
      <c r="C332" s="61"/>
      <c r="D332" s="61"/>
      <c r="E332" s="61"/>
      <c r="F332" s="61"/>
      <c r="G332" s="61"/>
      <c r="H332" s="61"/>
      <c r="I332" s="61"/>
      <c r="J332" s="61"/>
      <c r="K332" s="61"/>
      <c r="L332" s="61"/>
      <c r="M332" s="61"/>
      <c r="N332" s="61"/>
      <c r="O332" s="61"/>
    </row>
    <row r="333" spans="1:15" ht="12.75">
      <c r="A333" s="61"/>
      <c r="B333" s="61"/>
      <c r="C333" s="61"/>
      <c r="D333" s="61"/>
      <c r="E333" s="61"/>
      <c r="F333" s="61"/>
      <c r="G333" s="61"/>
      <c r="H333" s="61"/>
      <c r="I333" s="61"/>
      <c r="J333" s="61"/>
      <c r="K333" s="61"/>
      <c r="L333" s="61"/>
      <c r="M333" s="61"/>
      <c r="N333" s="61"/>
      <c r="O333" s="61"/>
    </row>
    <row r="334" spans="1:15" ht="12.75">
      <c r="A334" s="61"/>
      <c r="B334" s="61"/>
      <c r="C334" s="61"/>
      <c r="D334" s="61"/>
      <c r="E334" s="61"/>
      <c r="F334" s="61"/>
      <c r="G334" s="61"/>
      <c r="H334" s="61"/>
      <c r="I334" s="61"/>
      <c r="J334" s="61"/>
      <c r="K334" s="61"/>
      <c r="L334" s="61"/>
      <c r="M334" s="61"/>
      <c r="N334" s="61"/>
      <c r="O334" s="61"/>
    </row>
    <row r="335" spans="1:15" ht="12.75">
      <c r="A335" s="61"/>
      <c r="B335" s="61"/>
      <c r="C335" s="61"/>
      <c r="D335" s="61"/>
      <c r="E335" s="61"/>
      <c r="F335" s="61"/>
      <c r="G335" s="61"/>
      <c r="H335" s="61"/>
      <c r="I335" s="61"/>
      <c r="J335" s="61"/>
      <c r="K335" s="61"/>
      <c r="L335" s="61"/>
      <c r="M335" s="61"/>
      <c r="N335" s="61"/>
      <c r="O335" s="61"/>
    </row>
    <row r="336" spans="1:15" ht="12.75">
      <c r="A336" s="61"/>
      <c r="B336" s="61"/>
      <c r="C336" s="61"/>
      <c r="D336" s="61"/>
      <c r="E336" s="61"/>
      <c r="F336" s="61"/>
      <c r="G336" s="61"/>
      <c r="H336" s="61"/>
      <c r="I336" s="61"/>
      <c r="J336" s="61"/>
      <c r="K336" s="61"/>
      <c r="L336" s="61"/>
      <c r="M336" s="61"/>
      <c r="N336" s="61"/>
      <c r="O336" s="61"/>
    </row>
    <row r="337" spans="1:15" ht="12.75">
      <c r="A337" s="61"/>
      <c r="B337" s="61"/>
      <c r="C337" s="61"/>
      <c r="D337" s="61"/>
      <c r="E337" s="61"/>
      <c r="F337" s="61"/>
      <c r="G337" s="61"/>
      <c r="H337" s="61"/>
      <c r="I337" s="61"/>
      <c r="J337" s="61"/>
      <c r="K337" s="61"/>
      <c r="L337" s="61"/>
      <c r="M337" s="61"/>
      <c r="N337" s="61"/>
      <c r="O337" s="61"/>
    </row>
    <row r="338" spans="1:15" ht="12.75">
      <c r="A338" s="61"/>
      <c r="B338" s="61"/>
      <c r="C338" s="61"/>
      <c r="D338" s="61"/>
      <c r="E338" s="61"/>
      <c r="F338" s="61"/>
      <c r="G338" s="61"/>
      <c r="H338" s="61"/>
      <c r="I338" s="61"/>
      <c r="J338" s="61"/>
      <c r="K338" s="61"/>
      <c r="L338" s="61"/>
      <c r="M338" s="61"/>
      <c r="N338" s="61"/>
      <c r="O338" s="61"/>
    </row>
    <row r="339" spans="1:15" ht="12.75">
      <c r="A339" s="61"/>
      <c r="B339" s="61"/>
      <c r="C339" s="61"/>
      <c r="D339" s="61"/>
      <c r="E339" s="61"/>
      <c r="F339" s="61"/>
      <c r="G339" s="61"/>
      <c r="H339" s="61"/>
      <c r="I339" s="61"/>
      <c r="J339" s="61"/>
      <c r="K339" s="61"/>
      <c r="L339" s="61"/>
      <c r="M339" s="61"/>
      <c r="N339" s="61"/>
      <c r="O339" s="61"/>
    </row>
    <row r="340" spans="1:15" ht="12.75">
      <c r="A340" s="61"/>
      <c r="B340" s="61"/>
      <c r="C340" s="61"/>
      <c r="D340" s="61"/>
      <c r="E340" s="61"/>
      <c r="F340" s="61"/>
      <c r="G340" s="61"/>
      <c r="H340" s="61"/>
      <c r="I340" s="61"/>
      <c r="J340" s="61"/>
      <c r="K340" s="61"/>
      <c r="L340" s="61"/>
      <c r="M340" s="61"/>
      <c r="N340" s="61"/>
      <c r="O340" s="61"/>
    </row>
    <row r="341" spans="1:15" ht="12.75">
      <c r="A341" s="61"/>
      <c r="B341" s="61"/>
      <c r="C341" s="61"/>
      <c r="D341" s="61"/>
      <c r="E341" s="61"/>
      <c r="F341" s="61"/>
      <c r="G341" s="61"/>
      <c r="H341" s="61"/>
      <c r="I341" s="61"/>
      <c r="J341" s="61"/>
      <c r="K341" s="61"/>
      <c r="L341" s="61"/>
      <c r="M341" s="61"/>
      <c r="N341" s="61"/>
      <c r="O341" s="61"/>
    </row>
    <row r="342" spans="1:15" ht="12.75">
      <c r="A342" s="61"/>
      <c r="B342" s="61"/>
      <c r="C342" s="61"/>
      <c r="D342" s="61"/>
      <c r="E342" s="61"/>
      <c r="F342" s="61"/>
      <c r="G342" s="61"/>
      <c r="H342" s="61"/>
      <c r="I342" s="61"/>
      <c r="J342" s="61"/>
      <c r="K342" s="61"/>
      <c r="L342" s="61"/>
      <c r="M342" s="61"/>
      <c r="N342" s="61"/>
      <c r="O342" s="61"/>
    </row>
    <row r="343" spans="1:15" ht="12.75">
      <c r="A343" s="61"/>
      <c r="B343" s="61"/>
      <c r="C343" s="61"/>
      <c r="D343" s="61"/>
      <c r="E343" s="61"/>
      <c r="F343" s="61"/>
      <c r="G343" s="61"/>
      <c r="H343" s="61"/>
      <c r="I343" s="61"/>
      <c r="J343" s="61"/>
      <c r="K343" s="61"/>
      <c r="L343" s="61"/>
      <c r="M343" s="61"/>
      <c r="N343" s="61"/>
      <c r="O343" s="61"/>
    </row>
    <row r="344" spans="1:15" ht="12.75">
      <c r="A344" s="61"/>
      <c r="B344" s="61"/>
      <c r="C344" s="61"/>
      <c r="D344" s="61"/>
      <c r="E344" s="61"/>
      <c r="F344" s="61"/>
      <c r="G344" s="61"/>
      <c r="H344" s="61"/>
      <c r="I344" s="61"/>
      <c r="J344" s="61"/>
      <c r="K344" s="61"/>
      <c r="L344" s="61"/>
      <c r="M344" s="61"/>
      <c r="N344" s="61"/>
      <c r="O344" s="61"/>
    </row>
    <row r="345" spans="1:15" ht="12.75">
      <c r="A345" s="61"/>
      <c r="B345" s="61"/>
      <c r="C345" s="61"/>
      <c r="D345" s="61"/>
      <c r="E345" s="61"/>
      <c r="F345" s="61"/>
      <c r="G345" s="61"/>
      <c r="H345" s="61"/>
      <c r="I345" s="61"/>
      <c r="J345" s="61"/>
      <c r="K345" s="61"/>
      <c r="L345" s="61"/>
      <c r="M345" s="61"/>
      <c r="N345" s="61"/>
      <c r="O345" s="61"/>
    </row>
    <row r="346" spans="1:15" ht="12.75">
      <c r="A346" s="61"/>
      <c r="B346" s="61"/>
      <c r="C346" s="61"/>
      <c r="D346" s="61"/>
      <c r="E346" s="61"/>
      <c r="F346" s="61"/>
      <c r="G346" s="61"/>
      <c r="H346" s="61"/>
      <c r="I346" s="61"/>
      <c r="J346" s="61"/>
      <c r="K346" s="61"/>
      <c r="L346" s="61"/>
      <c r="M346" s="61"/>
      <c r="N346" s="61"/>
      <c r="O346" s="61"/>
    </row>
    <row r="347" spans="1:15" ht="12.75">
      <c r="A347" s="61"/>
      <c r="B347" s="61"/>
      <c r="C347" s="61"/>
      <c r="D347" s="61"/>
      <c r="E347" s="61"/>
      <c r="F347" s="61"/>
      <c r="G347" s="61"/>
      <c r="H347" s="61"/>
      <c r="I347" s="61"/>
      <c r="J347" s="61"/>
      <c r="K347" s="61"/>
      <c r="L347" s="61"/>
      <c r="M347" s="61"/>
      <c r="N347" s="61"/>
      <c r="O347" s="61"/>
    </row>
    <row r="348" spans="1:15" ht="12.75">
      <c r="A348" s="61"/>
      <c r="B348" s="61"/>
      <c r="C348" s="61"/>
      <c r="D348" s="61"/>
      <c r="E348" s="61"/>
      <c r="F348" s="61"/>
      <c r="G348" s="61"/>
      <c r="H348" s="61"/>
      <c r="I348" s="61"/>
      <c r="J348" s="61"/>
      <c r="K348" s="61"/>
      <c r="L348" s="61"/>
      <c r="M348" s="61"/>
      <c r="N348" s="61"/>
      <c r="O348" s="61"/>
    </row>
    <row r="349" spans="1:15" ht="12.75">
      <c r="A349" s="61"/>
      <c r="B349" s="61"/>
      <c r="C349" s="61"/>
      <c r="D349" s="61"/>
      <c r="E349" s="61"/>
      <c r="F349" s="61"/>
      <c r="G349" s="61"/>
      <c r="H349" s="61"/>
      <c r="I349" s="61"/>
      <c r="J349" s="61"/>
      <c r="K349" s="61"/>
      <c r="L349" s="61"/>
      <c r="M349" s="61"/>
      <c r="N349" s="61"/>
      <c r="O349" s="61"/>
    </row>
    <row r="350" spans="1:15" ht="12.75">
      <c r="A350" s="61"/>
      <c r="B350" s="61"/>
      <c r="C350" s="61"/>
      <c r="D350" s="61"/>
      <c r="E350" s="61"/>
      <c r="F350" s="61"/>
      <c r="G350" s="61"/>
      <c r="H350" s="61"/>
      <c r="I350" s="61"/>
      <c r="J350" s="61"/>
      <c r="K350" s="61"/>
      <c r="L350" s="61"/>
      <c r="M350" s="61"/>
      <c r="N350" s="61"/>
      <c r="O350" s="61"/>
    </row>
    <row r="351" spans="1:15" ht="12.75">
      <c r="A351" s="61"/>
      <c r="B351" s="61"/>
      <c r="C351" s="61"/>
      <c r="D351" s="61"/>
      <c r="E351" s="61"/>
      <c r="F351" s="61"/>
      <c r="G351" s="61"/>
      <c r="H351" s="61"/>
      <c r="I351" s="61"/>
      <c r="J351" s="61"/>
      <c r="K351" s="61"/>
      <c r="L351" s="61"/>
      <c r="M351" s="61"/>
      <c r="N351" s="61"/>
      <c r="O351" s="61"/>
    </row>
    <row r="352" spans="1:15" ht="12.75">
      <c r="A352" s="61"/>
      <c r="B352" s="61"/>
      <c r="C352" s="61"/>
      <c r="D352" s="61"/>
      <c r="E352" s="61"/>
      <c r="F352" s="61"/>
      <c r="G352" s="61"/>
      <c r="H352" s="61"/>
      <c r="I352" s="61"/>
      <c r="J352" s="61"/>
      <c r="K352" s="61"/>
      <c r="L352" s="61"/>
      <c r="M352" s="61"/>
      <c r="N352" s="61"/>
      <c r="O352" s="61"/>
    </row>
    <row r="353" spans="1:15" ht="12.75">
      <c r="A353" s="61"/>
      <c r="B353" s="61"/>
      <c r="C353" s="61"/>
      <c r="D353" s="61"/>
      <c r="E353" s="61"/>
      <c r="F353" s="61"/>
      <c r="G353" s="61"/>
      <c r="H353" s="61"/>
      <c r="I353" s="61"/>
      <c r="J353" s="61"/>
      <c r="K353" s="61"/>
      <c r="L353" s="61"/>
      <c r="M353" s="61"/>
      <c r="N353" s="61"/>
      <c r="O353" s="61"/>
    </row>
    <row r="354" spans="1:15" ht="12.75">
      <c r="A354" s="61"/>
      <c r="B354" s="61"/>
      <c r="C354" s="61"/>
      <c r="D354" s="61"/>
      <c r="E354" s="61"/>
      <c r="F354" s="61"/>
      <c r="G354" s="61"/>
      <c r="H354" s="61"/>
      <c r="I354" s="61"/>
      <c r="J354" s="61"/>
      <c r="K354" s="61"/>
      <c r="L354" s="61"/>
      <c r="M354" s="61"/>
      <c r="N354" s="61"/>
      <c r="O354" s="61"/>
    </row>
    <row r="355" spans="1:15" ht="12.75">
      <c r="A355" s="61"/>
      <c r="B355" s="61"/>
      <c r="C355" s="61"/>
      <c r="D355" s="61"/>
      <c r="E355" s="61"/>
      <c r="F355" s="61"/>
      <c r="G355" s="61"/>
      <c r="H355" s="61"/>
      <c r="I355" s="61"/>
      <c r="J355" s="61"/>
      <c r="K355" s="61"/>
      <c r="L355" s="61"/>
      <c r="M355" s="61"/>
      <c r="N355" s="61"/>
      <c r="O355" s="61"/>
    </row>
    <row r="356" spans="1:15" ht="12.75">
      <c r="A356" s="61"/>
      <c r="B356" s="61"/>
      <c r="C356" s="61"/>
      <c r="D356" s="61"/>
      <c r="E356" s="61"/>
      <c r="F356" s="61"/>
      <c r="G356" s="61"/>
      <c r="H356" s="61"/>
      <c r="I356" s="61"/>
      <c r="J356" s="61"/>
      <c r="K356" s="61"/>
      <c r="L356" s="61"/>
      <c r="M356" s="61"/>
      <c r="N356" s="61"/>
      <c r="O356" s="61"/>
    </row>
    <row r="357" spans="1:15" ht="12.75">
      <c r="A357" s="61"/>
      <c r="B357" s="61"/>
      <c r="C357" s="61"/>
      <c r="D357" s="61"/>
      <c r="E357" s="61"/>
      <c r="F357" s="61"/>
      <c r="G357" s="61"/>
      <c r="H357" s="61"/>
      <c r="I357" s="61"/>
      <c r="J357" s="61"/>
      <c r="K357" s="61"/>
      <c r="L357" s="61"/>
      <c r="M357" s="61"/>
      <c r="N357" s="61"/>
      <c r="O357" s="61"/>
    </row>
    <row r="358" spans="1:15" ht="12.75">
      <c r="A358" s="61"/>
      <c r="B358" s="61"/>
      <c r="C358" s="61"/>
      <c r="D358" s="61"/>
      <c r="E358" s="61"/>
      <c r="F358" s="61"/>
      <c r="G358" s="61"/>
      <c r="H358" s="61"/>
      <c r="I358" s="61"/>
      <c r="J358" s="61"/>
      <c r="K358" s="61"/>
      <c r="L358" s="61"/>
      <c r="M358" s="61"/>
      <c r="N358" s="61"/>
      <c r="O358" s="61"/>
    </row>
    <row r="359" spans="1:15" ht="12.75">
      <c r="A359" s="61"/>
      <c r="B359" s="61"/>
      <c r="C359" s="61"/>
      <c r="D359" s="61"/>
      <c r="E359" s="61"/>
      <c r="F359" s="61"/>
      <c r="G359" s="61"/>
      <c r="H359" s="61"/>
      <c r="I359" s="61"/>
      <c r="J359" s="61"/>
      <c r="K359" s="61"/>
      <c r="L359" s="61"/>
      <c r="M359" s="61"/>
      <c r="N359" s="61"/>
      <c r="O359" s="61"/>
    </row>
    <row r="360" spans="1:15" ht="12.75">
      <c r="A360" s="61"/>
      <c r="B360" s="61"/>
      <c r="C360" s="61"/>
      <c r="D360" s="61"/>
      <c r="E360" s="61"/>
      <c r="F360" s="61"/>
      <c r="G360" s="61"/>
      <c r="H360" s="61"/>
      <c r="I360" s="61"/>
      <c r="J360" s="61"/>
      <c r="K360" s="61"/>
      <c r="L360" s="61"/>
      <c r="M360" s="61"/>
      <c r="N360" s="61"/>
      <c r="O360" s="61"/>
    </row>
    <row r="361" spans="1:15" ht="12.75">
      <c r="A361" s="61"/>
      <c r="B361" s="61"/>
      <c r="C361" s="61"/>
      <c r="D361" s="61"/>
      <c r="E361" s="61"/>
      <c r="F361" s="61"/>
      <c r="G361" s="61"/>
      <c r="H361" s="61"/>
      <c r="I361" s="61"/>
      <c r="J361" s="61"/>
      <c r="K361" s="61"/>
      <c r="L361" s="61"/>
      <c r="M361" s="61"/>
      <c r="N361" s="61"/>
      <c r="O361" s="61"/>
    </row>
    <row r="362" spans="1:15" ht="12.75">
      <c r="A362" s="61"/>
      <c r="B362" s="61"/>
      <c r="C362" s="61"/>
      <c r="D362" s="61"/>
      <c r="E362" s="61"/>
      <c r="F362" s="61"/>
      <c r="G362" s="61"/>
      <c r="H362" s="61"/>
      <c r="I362" s="61"/>
      <c r="J362" s="61"/>
      <c r="K362" s="61"/>
      <c r="L362" s="61"/>
      <c r="M362" s="61"/>
      <c r="N362" s="61"/>
      <c r="O362" s="61"/>
    </row>
    <row r="363" spans="1:15" ht="12.75">
      <c r="A363" s="61"/>
      <c r="B363" s="61"/>
      <c r="C363" s="61"/>
      <c r="D363" s="61"/>
      <c r="E363" s="61"/>
      <c r="F363" s="61"/>
      <c r="G363" s="61"/>
      <c r="H363" s="61"/>
      <c r="I363" s="61"/>
      <c r="J363" s="61"/>
      <c r="K363" s="61"/>
      <c r="L363" s="61"/>
      <c r="M363" s="61"/>
      <c r="N363" s="61"/>
      <c r="O363" s="61"/>
    </row>
    <row r="364" spans="1:15" ht="12.75">
      <c r="A364" s="61"/>
      <c r="B364" s="61"/>
      <c r="C364" s="61"/>
      <c r="D364" s="61"/>
      <c r="E364" s="61"/>
      <c r="F364" s="61"/>
      <c r="G364" s="61"/>
      <c r="H364" s="61"/>
      <c r="I364" s="61"/>
      <c r="J364" s="61"/>
      <c r="K364" s="61"/>
      <c r="L364" s="61"/>
      <c r="M364" s="61"/>
      <c r="N364" s="61"/>
      <c r="O364" s="61"/>
    </row>
    <row r="365" spans="1:15" ht="12.75">
      <c r="A365" s="61"/>
      <c r="B365" s="61"/>
      <c r="C365" s="61"/>
      <c r="D365" s="61"/>
      <c r="E365" s="61"/>
      <c r="F365" s="61"/>
      <c r="G365" s="61"/>
      <c r="H365" s="61"/>
      <c r="I365" s="61"/>
      <c r="J365" s="61"/>
      <c r="K365" s="61"/>
      <c r="L365" s="61"/>
      <c r="M365" s="61"/>
      <c r="N365" s="61"/>
      <c r="O365" s="61"/>
    </row>
    <row r="366" spans="1:15" ht="12.75">
      <c r="A366" s="61"/>
      <c r="B366" s="61"/>
      <c r="C366" s="61"/>
      <c r="D366" s="61"/>
      <c r="E366" s="61"/>
      <c r="F366" s="61"/>
      <c r="G366" s="61"/>
      <c r="H366" s="61"/>
      <c r="I366" s="61"/>
      <c r="J366" s="61"/>
      <c r="K366" s="61"/>
      <c r="L366" s="61"/>
      <c r="M366" s="61"/>
      <c r="N366" s="61"/>
      <c r="O366" s="61"/>
    </row>
    <row r="367" spans="1:15" ht="12.75">
      <c r="A367" s="61"/>
      <c r="B367" s="61"/>
      <c r="C367" s="61"/>
      <c r="D367" s="61"/>
      <c r="E367" s="61"/>
      <c r="F367" s="61"/>
      <c r="G367" s="61"/>
      <c r="H367" s="61"/>
      <c r="I367" s="61"/>
      <c r="J367" s="61"/>
      <c r="K367" s="61"/>
      <c r="L367" s="61"/>
      <c r="M367" s="61"/>
      <c r="N367" s="61"/>
      <c r="O367" s="61"/>
    </row>
    <row r="368" spans="1:15" ht="12.75">
      <c r="A368" s="61"/>
      <c r="B368" s="61"/>
      <c r="C368" s="61"/>
      <c r="D368" s="61"/>
      <c r="E368" s="61"/>
      <c r="F368" s="61"/>
      <c r="G368" s="61"/>
      <c r="H368" s="61"/>
      <c r="I368" s="61"/>
      <c r="J368" s="61"/>
      <c r="K368" s="61"/>
      <c r="L368" s="61"/>
      <c r="M368" s="61"/>
      <c r="N368" s="61"/>
      <c r="O368" s="61"/>
    </row>
    <row r="369" spans="1:15" ht="12.75">
      <c r="A369" s="61"/>
      <c r="B369" s="61"/>
      <c r="C369" s="61"/>
      <c r="D369" s="61"/>
      <c r="E369" s="61"/>
      <c r="F369" s="61"/>
      <c r="G369" s="61"/>
      <c r="H369" s="61"/>
      <c r="I369" s="61"/>
      <c r="J369" s="61"/>
      <c r="K369" s="61"/>
      <c r="L369" s="61"/>
      <c r="M369" s="61"/>
      <c r="N369" s="61"/>
      <c r="O369" s="61"/>
    </row>
    <row r="370" spans="1:15" ht="12.75">
      <c r="A370" s="61"/>
      <c r="B370" s="61"/>
      <c r="C370" s="61"/>
      <c r="D370" s="61"/>
      <c r="E370" s="61"/>
      <c r="F370" s="61"/>
      <c r="G370" s="61"/>
      <c r="H370" s="61"/>
      <c r="I370" s="61"/>
      <c r="J370" s="61"/>
      <c r="K370" s="61"/>
      <c r="L370" s="61"/>
      <c r="M370" s="61"/>
      <c r="N370" s="61"/>
      <c r="O370" s="61"/>
    </row>
    <row r="371" spans="1:15" ht="12.75">
      <c r="A371" s="61"/>
      <c r="B371" s="61"/>
      <c r="C371" s="61"/>
      <c r="D371" s="61"/>
      <c r="E371" s="61"/>
      <c r="F371" s="61"/>
      <c r="G371" s="61"/>
      <c r="H371" s="61"/>
      <c r="I371" s="61"/>
      <c r="J371" s="61"/>
      <c r="K371" s="61"/>
      <c r="L371" s="61"/>
      <c r="M371" s="61"/>
      <c r="N371" s="61"/>
      <c r="O371" s="61"/>
    </row>
    <row r="372" spans="1:15" ht="12.75">
      <c r="A372" s="61"/>
      <c r="B372" s="61"/>
      <c r="C372" s="61"/>
      <c r="D372" s="61"/>
      <c r="E372" s="61"/>
      <c r="F372" s="61"/>
      <c r="G372" s="61"/>
      <c r="H372" s="61"/>
      <c r="I372" s="61"/>
      <c r="J372" s="61"/>
      <c r="K372" s="61"/>
      <c r="L372" s="61"/>
      <c r="M372" s="61"/>
      <c r="N372" s="61"/>
      <c r="O372" s="61"/>
    </row>
    <row r="373" spans="1:15" ht="12.75">
      <c r="A373" s="61"/>
      <c r="B373" s="61"/>
      <c r="C373" s="61"/>
      <c r="D373" s="61"/>
      <c r="E373" s="61"/>
      <c r="F373" s="61"/>
      <c r="G373" s="61"/>
      <c r="H373" s="61"/>
      <c r="I373" s="61"/>
      <c r="J373" s="61"/>
      <c r="K373" s="61"/>
      <c r="L373" s="61"/>
      <c r="M373" s="61"/>
      <c r="N373" s="61"/>
      <c r="O373" s="61"/>
    </row>
    <row r="374" spans="1:15" ht="12.75">
      <c r="A374" s="61"/>
      <c r="B374" s="61"/>
      <c r="C374" s="61"/>
      <c r="D374" s="61"/>
      <c r="E374" s="61"/>
      <c r="F374" s="61"/>
      <c r="G374" s="61"/>
      <c r="H374" s="61"/>
      <c r="I374" s="61"/>
      <c r="J374" s="61"/>
      <c r="K374" s="61"/>
      <c r="L374" s="61"/>
      <c r="M374" s="61"/>
      <c r="N374" s="61"/>
      <c r="O374" s="61"/>
    </row>
    <row r="375" spans="1:15" ht="12.75">
      <c r="A375" s="61"/>
      <c r="B375" s="61"/>
      <c r="C375" s="61"/>
      <c r="D375" s="61"/>
      <c r="E375" s="61"/>
      <c r="F375" s="61"/>
      <c r="G375" s="61"/>
      <c r="H375" s="61"/>
      <c r="I375" s="61"/>
      <c r="J375" s="61"/>
      <c r="K375" s="61"/>
      <c r="L375" s="61"/>
      <c r="M375" s="61"/>
      <c r="N375" s="61"/>
      <c r="O375" s="61"/>
    </row>
    <row r="376" spans="1:15" ht="12.75">
      <c r="A376" s="61"/>
      <c r="B376" s="61"/>
      <c r="C376" s="61"/>
      <c r="D376" s="61"/>
      <c r="E376" s="61"/>
      <c r="F376" s="61"/>
      <c r="G376" s="61"/>
      <c r="H376" s="61"/>
      <c r="I376" s="61"/>
      <c r="J376" s="61"/>
      <c r="K376" s="61"/>
      <c r="L376" s="61"/>
      <c r="M376" s="61"/>
      <c r="N376" s="61"/>
      <c r="O376" s="61"/>
    </row>
    <row r="377" spans="1:15" ht="12.75">
      <c r="A377" s="61"/>
      <c r="B377" s="61"/>
      <c r="C377" s="61"/>
      <c r="D377" s="61"/>
      <c r="E377" s="61"/>
      <c r="F377" s="61"/>
      <c r="G377" s="61"/>
      <c r="H377" s="61"/>
      <c r="I377" s="61"/>
      <c r="J377" s="61"/>
      <c r="K377" s="61"/>
      <c r="L377" s="61"/>
      <c r="M377" s="61"/>
      <c r="N377" s="61"/>
      <c r="O377" s="61"/>
    </row>
    <row r="378" spans="1:15" ht="12.75">
      <c r="A378" s="61"/>
      <c r="B378" s="61"/>
      <c r="C378" s="61"/>
      <c r="D378" s="61"/>
      <c r="E378" s="61"/>
      <c r="F378" s="61"/>
      <c r="G378" s="61"/>
      <c r="H378" s="61"/>
      <c r="I378" s="61"/>
      <c r="J378" s="61"/>
      <c r="K378" s="61"/>
      <c r="L378" s="61"/>
      <c r="M378" s="61"/>
      <c r="N378" s="61"/>
      <c r="O378" s="61"/>
    </row>
    <row r="379" spans="1:15" ht="12.75">
      <c r="A379" s="61"/>
      <c r="B379" s="61"/>
      <c r="C379" s="61"/>
      <c r="D379" s="61"/>
      <c r="E379" s="61"/>
      <c r="F379" s="61"/>
      <c r="G379" s="61"/>
      <c r="H379" s="61"/>
      <c r="I379" s="61"/>
      <c r="J379" s="61"/>
      <c r="K379" s="61"/>
      <c r="L379" s="61"/>
      <c r="M379" s="61"/>
      <c r="N379" s="61"/>
      <c r="O379" s="61"/>
    </row>
    <row r="380" spans="1:15" ht="12.75">
      <c r="A380" s="61"/>
      <c r="B380" s="61"/>
      <c r="C380" s="61"/>
      <c r="D380" s="61"/>
      <c r="E380" s="61"/>
      <c r="F380" s="61"/>
      <c r="G380" s="61"/>
      <c r="H380" s="61"/>
      <c r="I380" s="61"/>
      <c r="J380" s="61"/>
      <c r="K380" s="61"/>
      <c r="L380" s="61"/>
      <c r="M380" s="61"/>
      <c r="N380" s="61"/>
      <c r="O380" s="61"/>
    </row>
    <row r="381" spans="1:15" ht="12.75">
      <c r="A381" s="61"/>
      <c r="B381" s="61"/>
      <c r="C381" s="61"/>
      <c r="D381" s="61"/>
      <c r="E381" s="61"/>
      <c r="F381" s="61"/>
      <c r="G381" s="61"/>
      <c r="H381" s="61"/>
      <c r="I381" s="61"/>
      <c r="J381" s="61"/>
      <c r="K381" s="61"/>
      <c r="L381" s="61"/>
      <c r="M381" s="61"/>
      <c r="N381" s="61"/>
      <c r="O381" s="61"/>
    </row>
    <row r="382" spans="1:15" ht="12.75">
      <c r="A382" s="61"/>
      <c r="B382" s="61"/>
      <c r="C382" s="61"/>
      <c r="D382" s="61"/>
      <c r="E382" s="61"/>
      <c r="F382" s="61"/>
      <c r="G382" s="61"/>
      <c r="H382" s="61"/>
      <c r="I382" s="61"/>
      <c r="J382" s="61"/>
      <c r="K382" s="61"/>
      <c r="L382" s="61"/>
      <c r="M382" s="61"/>
      <c r="N382" s="61"/>
      <c r="O382" s="61"/>
    </row>
    <row r="383" spans="1:15" ht="12.75">
      <c r="A383" s="61"/>
      <c r="B383" s="61"/>
      <c r="C383" s="61"/>
      <c r="D383" s="61"/>
      <c r="E383" s="61"/>
      <c r="F383" s="61"/>
      <c r="G383" s="61"/>
      <c r="H383" s="61"/>
      <c r="I383" s="61"/>
      <c r="J383" s="61"/>
      <c r="K383" s="61"/>
      <c r="L383" s="61"/>
      <c r="M383" s="61"/>
      <c r="N383" s="61"/>
      <c r="O383" s="61"/>
    </row>
    <row r="384" spans="1:15" ht="12.75">
      <c r="A384" s="61"/>
      <c r="B384" s="61"/>
      <c r="C384" s="61"/>
      <c r="D384" s="61"/>
      <c r="E384" s="61"/>
      <c r="F384" s="61"/>
      <c r="G384" s="61"/>
      <c r="H384" s="61"/>
      <c r="I384" s="61"/>
      <c r="J384" s="61"/>
      <c r="K384" s="61"/>
      <c r="L384" s="61"/>
      <c r="M384" s="61"/>
      <c r="N384" s="61"/>
      <c r="O384" s="61"/>
    </row>
    <row r="385" spans="1:15" ht="12.75">
      <c r="A385" s="61"/>
      <c r="B385" s="61"/>
      <c r="C385" s="61"/>
      <c r="D385" s="61"/>
      <c r="E385" s="61"/>
      <c r="F385" s="61"/>
      <c r="G385" s="61"/>
      <c r="H385" s="61"/>
      <c r="I385" s="61"/>
      <c r="J385" s="61"/>
      <c r="K385" s="61"/>
      <c r="L385" s="61"/>
      <c r="M385" s="61"/>
      <c r="N385" s="61"/>
      <c r="O385" s="61"/>
    </row>
    <row r="386" spans="1:15" ht="12.75">
      <c r="A386" s="61"/>
      <c r="B386" s="61"/>
      <c r="C386" s="61"/>
      <c r="D386" s="61"/>
      <c r="E386" s="61"/>
      <c r="F386" s="61"/>
      <c r="G386" s="61"/>
      <c r="H386" s="61"/>
      <c r="I386" s="61"/>
      <c r="J386" s="61"/>
      <c r="K386" s="61"/>
      <c r="L386" s="61"/>
      <c r="M386" s="61"/>
      <c r="N386" s="61"/>
      <c r="O386" s="61"/>
    </row>
    <row r="387" spans="1:15" ht="12.75">
      <c r="A387" s="61"/>
      <c r="B387" s="61"/>
      <c r="C387" s="61"/>
      <c r="D387" s="61"/>
      <c r="E387" s="61"/>
      <c r="F387" s="61"/>
      <c r="G387" s="61"/>
      <c r="H387" s="61"/>
      <c r="I387" s="61"/>
      <c r="J387" s="61"/>
      <c r="K387" s="61"/>
      <c r="L387" s="61"/>
      <c r="M387" s="61"/>
      <c r="N387" s="61"/>
      <c r="O387" s="61"/>
    </row>
    <row r="388" spans="1:15" ht="12.75">
      <c r="A388" s="61"/>
      <c r="B388" s="61"/>
      <c r="C388" s="61"/>
      <c r="D388" s="61"/>
      <c r="E388" s="61"/>
      <c r="F388" s="61"/>
      <c r="G388" s="61"/>
      <c r="H388" s="61"/>
      <c r="I388" s="61"/>
      <c r="J388" s="61"/>
      <c r="K388" s="61"/>
      <c r="L388" s="61"/>
      <c r="M388" s="61"/>
      <c r="N388" s="61"/>
      <c r="O388" s="61"/>
    </row>
    <row r="389" spans="1:15" ht="12.75">
      <c r="A389" s="61"/>
      <c r="B389" s="61"/>
      <c r="C389" s="61"/>
      <c r="D389" s="61"/>
      <c r="E389" s="61"/>
      <c r="F389" s="61"/>
      <c r="G389" s="61"/>
      <c r="H389" s="61"/>
      <c r="I389" s="61"/>
      <c r="J389" s="61"/>
      <c r="K389" s="61"/>
      <c r="L389" s="61"/>
      <c r="M389" s="61"/>
      <c r="N389" s="61"/>
      <c r="O389" s="61"/>
    </row>
    <row r="390" spans="1:15" ht="12.75">
      <c r="A390" s="61"/>
      <c r="B390" s="61"/>
      <c r="C390" s="61"/>
      <c r="D390" s="61"/>
      <c r="E390" s="61"/>
      <c r="F390" s="61"/>
      <c r="G390" s="61"/>
      <c r="H390" s="61"/>
      <c r="I390" s="61"/>
      <c r="J390" s="61"/>
      <c r="K390" s="61"/>
      <c r="L390" s="61"/>
      <c r="M390" s="61"/>
      <c r="N390" s="61"/>
      <c r="O390" s="61"/>
    </row>
    <row r="391" spans="1:15" ht="12.75">
      <c r="A391" s="61"/>
      <c r="B391" s="61"/>
      <c r="C391" s="61"/>
      <c r="D391" s="61"/>
      <c r="E391" s="61"/>
      <c r="F391" s="61"/>
      <c r="G391" s="61"/>
      <c r="H391" s="61"/>
      <c r="I391" s="61"/>
      <c r="J391" s="61"/>
      <c r="K391" s="61"/>
      <c r="L391" s="61"/>
      <c r="M391" s="61"/>
      <c r="N391" s="61"/>
      <c r="O391" s="61"/>
    </row>
    <row r="392" spans="1:15" ht="12.75">
      <c r="A392" s="61"/>
      <c r="B392" s="61"/>
      <c r="C392" s="61"/>
      <c r="D392" s="61"/>
      <c r="E392" s="61"/>
      <c r="F392" s="61"/>
      <c r="G392" s="61"/>
      <c r="H392" s="61"/>
      <c r="I392" s="61"/>
      <c r="J392" s="61"/>
      <c r="K392" s="61"/>
      <c r="L392" s="61"/>
      <c r="M392" s="61"/>
      <c r="N392" s="61"/>
      <c r="O392" s="61"/>
    </row>
    <row r="393" spans="1:15" ht="12.75">
      <c r="A393" s="61"/>
      <c r="B393" s="61"/>
      <c r="C393" s="61"/>
      <c r="D393" s="61"/>
      <c r="E393" s="61"/>
      <c r="F393" s="61"/>
      <c r="G393" s="61"/>
      <c r="H393" s="61"/>
      <c r="I393" s="61"/>
      <c r="J393" s="61"/>
      <c r="K393" s="61"/>
      <c r="L393" s="61"/>
      <c r="M393" s="61"/>
      <c r="N393" s="61"/>
      <c r="O393" s="61"/>
    </row>
    <row r="394" spans="1:15" ht="12.75">
      <c r="A394" s="61"/>
      <c r="B394" s="61"/>
      <c r="C394" s="61"/>
      <c r="D394" s="61"/>
      <c r="E394" s="61"/>
      <c r="F394" s="61"/>
      <c r="G394" s="61"/>
      <c r="H394" s="61"/>
      <c r="I394" s="61"/>
      <c r="J394" s="61"/>
      <c r="K394" s="61"/>
      <c r="L394" s="61"/>
      <c r="M394" s="61"/>
      <c r="N394" s="61"/>
      <c r="O394" s="61"/>
    </row>
    <row r="395" spans="1:15" ht="12.75">
      <c r="A395" s="61"/>
      <c r="B395" s="61"/>
      <c r="C395" s="61"/>
      <c r="D395" s="61"/>
      <c r="E395" s="61"/>
      <c r="F395" s="61"/>
      <c r="G395" s="61"/>
      <c r="H395" s="61"/>
      <c r="I395" s="61"/>
      <c r="J395" s="61"/>
      <c r="K395" s="61"/>
      <c r="L395" s="61"/>
      <c r="M395" s="61"/>
      <c r="N395" s="61"/>
      <c r="O395" s="61"/>
    </row>
    <row r="396" spans="1:15" ht="12.75">
      <c r="A396" s="61"/>
      <c r="B396" s="61"/>
      <c r="C396" s="61"/>
      <c r="D396" s="61"/>
      <c r="E396" s="61"/>
      <c r="F396" s="61"/>
      <c r="G396" s="61"/>
      <c r="H396" s="61"/>
      <c r="I396" s="61"/>
      <c r="J396" s="61"/>
      <c r="K396" s="61"/>
      <c r="L396" s="61"/>
      <c r="M396" s="61"/>
      <c r="N396" s="61"/>
      <c r="O396" s="61"/>
    </row>
    <row r="397" spans="1:15" ht="12.75">
      <c r="A397" s="61"/>
      <c r="B397" s="61"/>
      <c r="C397" s="61"/>
      <c r="D397" s="61"/>
      <c r="E397" s="61"/>
      <c r="F397" s="61"/>
      <c r="G397" s="61"/>
      <c r="H397" s="61"/>
      <c r="I397" s="61"/>
      <c r="J397" s="61"/>
      <c r="K397" s="61"/>
      <c r="L397" s="61"/>
      <c r="M397" s="61"/>
      <c r="N397" s="61"/>
      <c r="O397" s="61"/>
    </row>
    <row r="398" spans="1:15" ht="12.75">
      <c r="A398" s="61"/>
      <c r="B398" s="61"/>
      <c r="C398" s="61"/>
      <c r="D398" s="61"/>
      <c r="E398" s="61"/>
      <c r="F398" s="61"/>
      <c r="G398" s="61"/>
      <c r="H398" s="61"/>
      <c r="I398" s="61"/>
      <c r="J398" s="61"/>
      <c r="K398" s="61"/>
      <c r="L398" s="61"/>
      <c r="M398" s="61"/>
      <c r="N398" s="61"/>
      <c r="O398" s="61"/>
    </row>
    <row r="399" spans="1:15" ht="12.75">
      <c r="A399" s="61"/>
      <c r="B399" s="61"/>
      <c r="C399" s="61"/>
      <c r="D399" s="61"/>
      <c r="E399" s="61"/>
      <c r="F399" s="61"/>
      <c r="G399" s="61"/>
      <c r="H399" s="61"/>
      <c r="I399" s="61"/>
      <c r="J399" s="61"/>
      <c r="K399" s="61"/>
      <c r="L399" s="61"/>
      <c r="M399" s="61"/>
      <c r="N399" s="61"/>
      <c r="O399" s="61"/>
    </row>
    <row r="400" spans="1:15" ht="12.75">
      <c r="A400" s="61"/>
      <c r="B400" s="61"/>
      <c r="C400" s="61"/>
      <c r="D400" s="61"/>
      <c r="E400" s="61"/>
      <c r="F400" s="61"/>
      <c r="G400" s="61"/>
      <c r="H400" s="61"/>
      <c r="I400" s="61"/>
      <c r="J400" s="61"/>
      <c r="K400" s="61"/>
      <c r="L400" s="61"/>
      <c r="M400" s="61"/>
      <c r="N400" s="61"/>
      <c r="O400" s="61"/>
    </row>
    <row r="401" spans="1:15" ht="12.75">
      <c r="A401" s="61"/>
      <c r="B401" s="61"/>
      <c r="C401" s="61"/>
      <c r="D401" s="61"/>
      <c r="E401" s="61"/>
      <c r="F401" s="61"/>
      <c r="G401" s="61"/>
      <c r="H401" s="61"/>
      <c r="I401" s="61"/>
      <c r="J401" s="61"/>
      <c r="K401" s="61"/>
      <c r="L401" s="61"/>
      <c r="M401" s="61"/>
      <c r="N401" s="61"/>
      <c r="O401" s="61"/>
    </row>
    <row r="402" spans="1:15" ht="12.75">
      <c r="A402" s="61"/>
      <c r="B402" s="61"/>
      <c r="C402" s="61"/>
      <c r="D402" s="61"/>
      <c r="E402" s="61"/>
      <c r="F402" s="61"/>
      <c r="G402" s="61"/>
      <c r="H402" s="61"/>
      <c r="I402" s="61"/>
      <c r="J402" s="61"/>
      <c r="K402" s="61"/>
      <c r="L402" s="61"/>
      <c r="M402" s="61"/>
      <c r="N402" s="61"/>
      <c r="O402" s="61"/>
    </row>
    <row r="403" spans="1:15" ht="12.75">
      <c r="A403" s="61"/>
      <c r="B403" s="61"/>
      <c r="C403" s="61"/>
      <c r="D403" s="61"/>
      <c r="E403" s="61"/>
      <c r="F403" s="61"/>
      <c r="G403" s="61"/>
      <c r="H403" s="61"/>
      <c r="I403" s="61"/>
      <c r="J403" s="61"/>
      <c r="K403" s="61"/>
      <c r="L403" s="61"/>
      <c r="M403" s="61"/>
      <c r="N403" s="61"/>
      <c r="O403" s="61"/>
    </row>
    <row r="404" spans="1:15" ht="12.75">
      <c r="A404" s="61"/>
      <c r="B404" s="61"/>
      <c r="C404" s="61"/>
      <c r="D404" s="61"/>
      <c r="E404" s="61"/>
      <c r="F404" s="61"/>
      <c r="G404" s="61"/>
      <c r="H404" s="61"/>
      <c r="I404" s="61"/>
      <c r="J404" s="61"/>
      <c r="K404" s="61"/>
      <c r="L404" s="61"/>
      <c r="M404" s="61"/>
      <c r="N404" s="61"/>
      <c r="O404" s="61"/>
    </row>
    <row r="405" spans="1:15" ht="12.75">
      <c r="A405" s="61"/>
      <c r="B405" s="61"/>
      <c r="C405" s="61"/>
      <c r="D405" s="61"/>
      <c r="E405" s="61"/>
      <c r="F405" s="61"/>
      <c r="G405" s="61"/>
      <c r="H405" s="61"/>
      <c r="I405" s="61"/>
      <c r="J405" s="61"/>
      <c r="K405" s="61"/>
      <c r="L405" s="61"/>
      <c r="M405" s="61"/>
      <c r="N405" s="61"/>
      <c r="O405" s="61"/>
    </row>
    <row r="406" spans="1:15" ht="12.75">
      <c r="A406" s="61"/>
      <c r="B406" s="61"/>
      <c r="C406" s="61"/>
      <c r="D406" s="61"/>
      <c r="E406" s="61"/>
      <c r="F406" s="61"/>
      <c r="G406" s="61"/>
      <c r="H406" s="61"/>
      <c r="I406" s="61"/>
      <c r="J406" s="61"/>
      <c r="K406" s="61"/>
      <c r="L406" s="61"/>
      <c r="M406" s="61"/>
      <c r="N406" s="61"/>
      <c r="O406" s="61"/>
    </row>
    <row r="407" spans="1:15" ht="12.75">
      <c r="A407" s="61"/>
      <c r="B407" s="61"/>
      <c r="C407" s="61"/>
      <c r="D407" s="61"/>
      <c r="E407" s="61"/>
      <c r="F407" s="61"/>
      <c r="G407" s="61"/>
      <c r="H407" s="61"/>
      <c r="I407" s="61"/>
      <c r="J407" s="61"/>
      <c r="K407" s="61"/>
      <c r="L407" s="61"/>
      <c r="M407" s="61"/>
      <c r="N407" s="61"/>
      <c r="O407" s="61"/>
    </row>
    <row r="408" spans="1:15" ht="12.75">
      <c r="A408" s="61"/>
      <c r="B408" s="61"/>
      <c r="C408" s="61"/>
      <c r="D408" s="61"/>
      <c r="E408" s="61"/>
      <c r="F408" s="61"/>
      <c r="G408" s="61"/>
      <c r="H408" s="61"/>
      <c r="I408" s="61"/>
      <c r="J408" s="61"/>
      <c r="K408" s="61"/>
      <c r="L408" s="61"/>
      <c r="M408" s="61"/>
      <c r="N408" s="61"/>
      <c r="O408" s="61"/>
    </row>
    <row r="409" spans="1:15" ht="12.75">
      <c r="A409" s="61"/>
      <c r="B409" s="61"/>
      <c r="C409" s="61"/>
      <c r="D409" s="61"/>
      <c r="E409" s="61"/>
      <c r="F409" s="61"/>
      <c r="G409" s="61"/>
      <c r="H409" s="61"/>
      <c r="I409" s="61"/>
      <c r="J409" s="61"/>
      <c r="K409" s="61"/>
      <c r="L409" s="61"/>
      <c r="M409" s="61"/>
      <c r="N409" s="61"/>
      <c r="O409" s="61"/>
    </row>
    <row r="410" spans="1:15" ht="12.75">
      <c r="A410" s="61"/>
      <c r="B410" s="61"/>
      <c r="C410" s="61"/>
      <c r="D410" s="61"/>
      <c r="E410" s="61"/>
      <c r="F410" s="61"/>
      <c r="G410" s="61"/>
      <c r="H410" s="61"/>
      <c r="I410" s="61"/>
      <c r="J410" s="61"/>
      <c r="K410" s="61"/>
      <c r="L410" s="61"/>
      <c r="M410" s="61"/>
      <c r="N410" s="61"/>
      <c r="O410" s="61"/>
    </row>
    <row r="411" spans="1:15" ht="12.75">
      <c r="A411" s="61"/>
      <c r="B411" s="61"/>
      <c r="C411" s="61"/>
      <c r="D411" s="61"/>
      <c r="E411" s="61"/>
      <c r="F411" s="61"/>
      <c r="G411" s="61"/>
      <c r="H411" s="61"/>
      <c r="I411" s="61"/>
      <c r="J411" s="61"/>
      <c r="K411" s="61"/>
      <c r="L411" s="61"/>
      <c r="M411" s="61"/>
      <c r="N411" s="61"/>
      <c r="O411" s="61"/>
    </row>
    <row r="412" spans="1:15" ht="12.75">
      <c r="A412" s="61"/>
      <c r="B412" s="61"/>
      <c r="C412" s="61"/>
      <c r="D412" s="61"/>
      <c r="E412" s="61"/>
      <c r="F412" s="61"/>
      <c r="G412" s="61"/>
      <c r="H412" s="61"/>
      <c r="I412" s="61"/>
      <c r="J412" s="61"/>
      <c r="K412" s="61"/>
      <c r="L412" s="61"/>
      <c r="M412" s="61"/>
      <c r="N412" s="61"/>
      <c r="O412" s="61"/>
    </row>
    <row r="413" spans="1:15" ht="12.75">
      <c r="A413" s="61"/>
      <c r="B413" s="61"/>
      <c r="C413" s="61"/>
      <c r="D413" s="61"/>
      <c r="E413" s="61"/>
      <c r="F413" s="61"/>
      <c r="G413" s="61"/>
      <c r="H413" s="61"/>
      <c r="I413" s="61"/>
      <c r="J413" s="61"/>
      <c r="K413" s="61"/>
      <c r="L413" s="61"/>
      <c r="M413" s="61"/>
      <c r="N413" s="61"/>
      <c r="O413" s="61"/>
    </row>
    <row r="414" spans="1:15" ht="12.75">
      <c r="A414" s="61"/>
      <c r="B414" s="61"/>
      <c r="C414" s="61"/>
      <c r="D414" s="61"/>
      <c r="E414" s="61"/>
      <c r="F414" s="61"/>
      <c r="G414" s="61"/>
      <c r="H414" s="61"/>
      <c r="I414" s="61"/>
      <c r="J414" s="61"/>
      <c r="K414" s="61"/>
      <c r="L414" s="61"/>
      <c r="M414" s="61"/>
      <c r="N414" s="61"/>
      <c r="O414" s="61"/>
    </row>
    <row r="415" spans="1:15" ht="12.75">
      <c r="A415" s="61"/>
      <c r="B415" s="61"/>
      <c r="C415" s="61"/>
      <c r="D415" s="61"/>
      <c r="E415" s="61"/>
      <c r="F415" s="61"/>
      <c r="G415" s="61"/>
      <c r="H415" s="61"/>
      <c r="I415" s="61"/>
      <c r="J415" s="61"/>
      <c r="K415" s="61"/>
      <c r="L415" s="61"/>
      <c r="M415" s="61"/>
      <c r="N415" s="61"/>
      <c r="O415" s="61"/>
    </row>
    <row r="416" spans="1:15" ht="12.75">
      <c r="A416" s="61"/>
      <c r="B416" s="61"/>
      <c r="C416" s="61"/>
      <c r="D416" s="61"/>
      <c r="E416" s="61"/>
      <c r="F416" s="61"/>
      <c r="G416" s="61"/>
      <c r="H416" s="61"/>
      <c r="I416" s="61"/>
      <c r="J416" s="61"/>
      <c r="K416" s="61"/>
      <c r="L416" s="61"/>
      <c r="M416" s="61"/>
      <c r="N416" s="61"/>
      <c r="O416" s="61"/>
    </row>
    <row r="417" spans="1:15" ht="12.75">
      <c r="A417" s="61"/>
      <c r="B417" s="61"/>
      <c r="C417" s="61"/>
      <c r="D417" s="61"/>
      <c r="E417" s="61"/>
      <c r="F417" s="61"/>
      <c r="G417" s="61"/>
      <c r="H417" s="61"/>
      <c r="I417" s="61"/>
      <c r="J417" s="61"/>
      <c r="K417" s="61"/>
      <c r="L417" s="61"/>
      <c r="M417" s="61"/>
      <c r="N417" s="61"/>
      <c r="O417" s="61"/>
    </row>
    <row r="418" spans="1:15" ht="12.75">
      <c r="A418" s="61"/>
      <c r="B418" s="61"/>
      <c r="C418" s="61"/>
      <c r="D418" s="61"/>
      <c r="E418" s="61"/>
      <c r="F418" s="61"/>
      <c r="G418" s="61"/>
      <c r="H418" s="61"/>
      <c r="I418" s="61"/>
      <c r="J418" s="61"/>
      <c r="K418" s="61"/>
      <c r="L418" s="61"/>
      <c r="M418" s="61"/>
      <c r="N418" s="61"/>
      <c r="O418" s="61"/>
    </row>
    <row r="419" spans="1:15" ht="12.75">
      <c r="A419" s="61"/>
      <c r="B419" s="61"/>
      <c r="C419" s="61"/>
      <c r="D419" s="61"/>
      <c r="E419" s="61"/>
      <c r="F419" s="61"/>
      <c r="G419" s="61"/>
      <c r="H419" s="61"/>
      <c r="I419" s="61"/>
      <c r="J419" s="61"/>
      <c r="K419" s="61"/>
      <c r="L419" s="61"/>
      <c r="M419" s="61"/>
      <c r="N419" s="61"/>
      <c r="O419" s="61"/>
    </row>
    <row r="420" spans="1:15" ht="12.75">
      <c r="A420" s="61"/>
      <c r="B420" s="61"/>
      <c r="C420" s="61"/>
      <c r="D420" s="61"/>
      <c r="E420" s="61"/>
      <c r="F420" s="61"/>
      <c r="G420" s="61"/>
      <c r="H420" s="61"/>
      <c r="I420" s="61"/>
      <c r="J420" s="61"/>
      <c r="K420" s="61"/>
      <c r="L420" s="61"/>
      <c r="M420" s="61"/>
      <c r="N420" s="61"/>
      <c r="O420" s="61"/>
    </row>
    <row r="421" spans="1:15" ht="12.75">
      <c r="A421" s="61"/>
      <c r="B421" s="61"/>
      <c r="C421" s="61"/>
      <c r="D421" s="61"/>
      <c r="E421" s="61"/>
      <c r="F421" s="61"/>
      <c r="G421" s="61"/>
      <c r="H421" s="61"/>
      <c r="I421" s="61"/>
      <c r="J421" s="61"/>
      <c r="K421" s="61"/>
      <c r="L421" s="61"/>
      <c r="M421" s="61"/>
      <c r="N421" s="61"/>
      <c r="O421" s="61"/>
    </row>
    <row r="422" spans="1:15" ht="12.75">
      <c r="A422" s="61"/>
      <c r="B422" s="61"/>
      <c r="C422" s="61"/>
      <c r="D422" s="61"/>
      <c r="E422" s="61"/>
      <c r="F422" s="61"/>
      <c r="G422" s="61"/>
      <c r="H422" s="61"/>
      <c r="I422" s="61"/>
      <c r="J422" s="61"/>
      <c r="K422" s="61"/>
      <c r="L422" s="61"/>
      <c r="M422" s="61"/>
      <c r="N422" s="61"/>
      <c r="O422" s="61"/>
    </row>
    <row r="423" spans="1:15" ht="12.75">
      <c r="A423" s="61"/>
      <c r="B423" s="61"/>
      <c r="C423" s="61"/>
      <c r="D423" s="61"/>
      <c r="E423" s="61"/>
      <c r="F423" s="61"/>
      <c r="G423" s="61"/>
      <c r="H423" s="61"/>
      <c r="I423" s="61"/>
      <c r="J423" s="61"/>
      <c r="K423" s="61"/>
      <c r="L423" s="61"/>
      <c r="M423" s="61"/>
      <c r="N423" s="61"/>
      <c r="O423" s="61"/>
    </row>
    <row r="424" spans="1:15" ht="12.75">
      <c r="A424" s="61"/>
      <c r="B424" s="61"/>
      <c r="C424" s="61"/>
      <c r="D424" s="61"/>
      <c r="E424" s="61"/>
      <c r="F424" s="61"/>
      <c r="G424" s="61"/>
      <c r="H424" s="61"/>
      <c r="I424" s="61"/>
      <c r="J424" s="61"/>
      <c r="K424" s="61"/>
      <c r="L424" s="61"/>
      <c r="M424" s="61"/>
      <c r="N424" s="61"/>
      <c r="O424" s="61"/>
    </row>
    <row r="425" spans="1:15" ht="12.75">
      <c r="A425" s="61"/>
      <c r="B425" s="61"/>
      <c r="C425" s="61"/>
      <c r="D425" s="61"/>
      <c r="E425" s="61"/>
      <c r="F425" s="61"/>
      <c r="G425" s="61"/>
      <c r="H425" s="61"/>
      <c r="I425" s="61"/>
      <c r="J425" s="61"/>
      <c r="K425" s="61"/>
      <c r="L425" s="61"/>
      <c r="M425" s="61"/>
      <c r="N425" s="61"/>
      <c r="O425" s="61"/>
    </row>
    <row r="426" spans="1:15" ht="12.75">
      <c r="A426" s="61"/>
      <c r="B426" s="61"/>
      <c r="C426" s="61"/>
      <c r="D426" s="61"/>
      <c r="E426" s="61"/>
      <c r="F426" s="61"/>
      <c r="G426" s="61"/>
      <c r="H426" s="61"/>
      <c r="I426" s="61"/>
      <c r="J426" s="61"/>
      <c r="K426" s="61"/>
      <c r="L426" s="61"/>
      <c r="M426" s="61"/>
      <c r="N426" s="61"/>
      <c r="O426" s="61"/>
    </row>
    <row r="427" spans="1:15" ht="12.75">
      <c r="A427" s="61"/>
      <c r="B427" s="61"/>
      <c r="C427" s="61"/>
      <c r="D427" s="61"/>
      <c r="E427" s="61"/>
      <c r="F427" s="61"/>
      <c r="G427" s="61"/>
      <c r="H427" s="61"/>
      <c r="I427" s="61"/>
      <c r="J427" s="61"/>
      <c r="K427" s="61"/>
      <c r="L427" s="61"/>
      <c r="M427" s="61"/>
      <c r="N427" s="61"/>
      <c r="O427" s="61"/>
    </row>
    <row r="428" spans="1:15" ht="12.75">
      <c r="A428" s="61"/>
      <c r="B428" s="61"/>
      <c r="C428" s="61"/>
      <c r="D428" s="61"/>
      <c r="E428" s="61"/>
      <c r="F428" s="61"/>
      <c r="G428" s="61"/>
      <c r="H428" s="61"/>
      <c r="I428" s="61"/>
      <c r="J428" s="61"/>
      <c r="K428" s="61"/>
      <c r="L428" s="61"/>
      <c r="M428" s="61"/>
      <c r="N428" s="61"/>
      <c r="O428" s="61"/>
    </row>
    <row r="429" spans="1:15" ht="12.75">
      <c r="A429" s="61"/>
      <c r="B429" s="61"/>
      <c r="C429" s="61"/>
      <c r="D429" s="61"/>
      <c r="E429" s="61"/>
      <c r="F429" s="61"/>
      <c r="G429" s="61"/>
      <c r="H429" s="61"/>
      <c r="I429" s="61"/>
      <c r="J429" s="61"/>
      <c r="K429" s="61"/>
      <c r="L429" s="61"/>
      <c r="M429" s="61"/>
      <c r="N429" s="61"/>
      <c r="O429" s="61"/>
    </row>
    <row r="430" spans="1:15" ht="12.75">
      <c r="A430" s="61"/>
      <c r="B430" s="61"/>
      <c r="C430" s="61"/>
      <c r="D430" s="61"/>
      <c r="E430" s="61"/>
      <c r="F430" s="61"/>
      <c r="G430" s="61"/>
      <c r="H430" s="61"/>
      <c r="I430" s="61"/>
      <c r="J430" s="61"/>
      <c r="K430" s="61"/>
      <c r="L430" s="61"/>
      <c r="M430" s="61"/>
      <c r="N430" s="61"/>
      <c r="O430" s="61"/>
    </row>
    <row r="431" spans="1:15" ht="12.75">
      <c r="A431" s="61"/>
      <c r="B431" s="61"/>
      <c r="C431" s="61"/>
      <c r="D431" s="61"/>
      <c r="E431" s="61"/>
      <c r="F431" s="61"/>
      <c r="G431" s="61"/>
      <c r="H431" s="61"/>
      <c r="I431" s="61"/>
      <c r="J431" s="61"/>
      <c r="K431" s="61"/>
      <c r="L431" s="61"/>
      <c r="M431" s="61"/>
      <c r="N431" s="61"/>
      <c r="O431" s="61"/>
    </row>
    <row r="432" spans="1:15" ht="12.75">
      <c r="A432" s="61"/>
      <c r="B432" s="61"/>
      <c r="C432" s="61"/>
      <c r="D432" s="61"/>
      <c r="E432" s="61"/>
      <c r="F432" s="61"/>
      <c r="G432" s="61"/>
      <c r="H432" s="61"/>
      <c r="I432" s="61"/>
      <c r="J432" s="61"/>
      <c r="K432" s="61"/>
      <c r="L432" s="61"/>
      <c r="M432" s="61"/>
      <c r="N432" s="61"/>
      <c r="O432" s="61"/>
    </row>
    <row r="433" spans="1:15" ht="12.75">
      <c r="A433" s="61"/>
      <c r="B433" s="61"/>
      <c r="C433" s="61"/>
      <c r="D433" s="61"/>
      <c r="E433" s="61"/>
      <c r="F433" s="61"/>
      <c r="G433" s="61"/>
      <c r="H433" s="61"/>
      <c r="I433" s="61"/>
      <c r="J433" s="61"/>
      <c r="K433" s="61"/>
      <c r="L433" s="61"/>
      <c r="M433" s="61"/>
      <c r="N433" s="61"/>
      <c r="O433" s="61"/>
    </row>
    <row r="434" spans="1:15" ht="12.75">
      <c r="A434" s="61"/>
      <c r="B434" s="61"/>
      <c r="C434" s="61"/>
      <c r="D434" s="61"/>
      <c r="E434" s="61"/>
      <c r="F434" s="61"/>
      <c r="G434" s="61"/>
      <c r="H434" s="61"/>
      <c r="I434" s="61"/>
      <c r="J434" s="61"/>
      <c r="K434" s="61"/>
      <c r="L434" s="61"/>
      <c r="M434" s="61"/>
      <c r="N434" s="61"/>
      <c r="O434" s="61"/>
    </row>
    <row r="435" spans="1:15" ht="12.75">
      <c r="A435" s="61"/>
      <c r="B435" s="61"/>
      <c r="C435" s="61"/>
      <c r="D435" s="61"/>
      <c r="E435" s="61"/>
      <c r="F435" s="61"/>
      <c r="G435" s="61"/>
      <c r="H435" s="61"/>
      <c r="I435" s="61"/>
      <c r="J435" s="61"/>
      <c r="K435" s="61"/>
      <c r="L435" s="61"/>
      <c r="M435" s="61"/>
      <c r="N435" s="61"/>
      <c r="O435" s="61"/>
    </row>
    <row r="436" spans="1:15" ht="12.75">
      <c r="A436" s="61"/>
      <c r="B436" s="61"/>
      <c r="C436" s="61"/>
      <c r="D436" s="61"/>
      <c r="E436" s="61"/>
      <c r="F436" s="61"/>
      <c r="G436" s="61"/>
      <c r="H436" s="61"/>
      <c r="I436" s="61"/>
      <c r="J436" s="61"/>
      <c r="K436" s="61"/>
      <c r="L436" s="61"/>
      <c r="M436" s="61"/>
      <c r="N436" s="61"/>
      <c r="O436" s="61"/>
    </row>
    <row r="437" spans="1:15" ht="12.75">
      <c r="A437" s="61"/>
      <c r="B437" s="61"/>
      <c r="C437" s="61"/>
      <c r="D437" s="61"/>
      <c r="E437" s="61"/>
      <c r="F437" s="61"/>
      <c r="G437" s="61"/>
      <c r="H437" s="61"/>
      <c r="I437" s="61"/>
      <c r="J437" s="61"/>
      <c r="K437" s="61"/>
      <c r="L437" s="61"/>
      <c r="M437" s="61"/>
      <c r="N437" s="61"/>
      <c r="O437" s="61"/>
    </row>
    <row r="438" spans="1:15" ht="12.75">
      <c r="A438" s="61"/>
      <c r="B438" s="61"/>
      <c r="C438" s="61"/>
      <c r="D438" s="61"/>
      <c r="E438" s="61"/>
      <c r="F438" s="61"/>
      <c r="G438" s="61"/>
      <c r="H438" s="61"/>
      <c r="I438" s="61"/>
      <c r="J438" s="61"/>
      <c r="K438" s="61"/>
      <c r="L438" s="61"/>
      <c r="M438" s="61"/>
      <c r="N438" s="61"/>
      <c r="O438" s="61"/>
    </row>
    <row r="439" spans="1:15" ht="12.75">
      <c r="A439" s="61"/>
      <c r="B439" s="61"/>
      <c r="C439" s="61"/>
      <c r="D439" s="61"/>
      <c r="E439" s="61"/>
      <c r="F439" s="61"/>
      <c r="G439" s="61"/>
      <c r="H439" s="61"/>
      <c r="I439" s="61"/>
      <c r="J439" s="61"/>
      <c r="K439" s="61"/>
      <c r="L439" s="61"/>
      <c r="M439" s="61"/>
      <c r="N439" s="61"/>
      <c r="O439" s="61"/>
    </row>
    <row r="440" spans="1:15" ht="12.75">
      <c r="A440" s="61"/>
      <c r="B440" s="61"/>
      <c r="C440" s="61"/>
      <c r="D440" s="61"/>
      <c r="E440" s="61"/>
      <c r="F440" s="61"/>
      <c r="G440" s="61"/>
      <c r="H440" s="61"/>
      <c r="I440" s="61"/>
      <c r="J440" s="61"/>
      <c r="K440" s="61"/>
      <c r="L440" s="61"/>
      <c r="M440" s="61"/>
      <c r="N440" s="61"/>
      <c r="O440" s="61"/>
    </row>
    <row r="441" spans="1:15" ht="12.75">
      <c r="A441" s="61"/>
      <c r="B441" s="61"/>
      <c r="C441" s="61"/>
      <c r="D441" s="61"/>
      <c r="E441" s="61"/>
      <c r="F441" s="61"/>
      <c r="G441" s="61"/>
      <c r="H441" s="61"/>
      <c r="I441" s="61"/>
      <c r="J441" s="61"/>
      <c r="K441" s="61"/>
      <c r="L441" s="61"/>
      <c r="M441" s="61"/>
      <c r="N441" s="61"/>
      <c r="O441" s="61"/>
    </row>
    <row r="442" spans="1:15" ht="12.75">
      <c r="A442" s="61"/>
      <c r="B442" s="61"/>
      <c r="C442" s="61"/>
      <c r="D442" s="61"/>
      <c r="E442" s="61"/>
      <c r="F442" s="61"/>
      <c r="G442" s="61"/>
      <c r="H442" s="61"/>
      <c r="I442" s="61"/>
      <c r="J442" s="61"/>
      <c r="K442" s="61"/>
      <c r="L442" s="61"/>
      <c r="M442" s="61"/>
      <c r="N442" s="61"/>
      <c r="O442" s="61"/>
    </row>
    <row r="443" spans="1:15" ht="12.75">
      <c r="A443" s="61"/>
      <c r="B443" s="61"/>
      <c r="C443" s="61"/>
      <c r="D443" s="61"/>
      <c r="E443" s="61"/>
      <c r="F443" s="61"/>
      <c r="G443" s="61"/>
      <c r="H443" s="61"/>
      <c r="I443" s="61"/>
      <c r="J443" s="61"/>
      <c r="K443" s="61"/>
      <c r="L443" s="61"/>
      <c r="M443" s="61"/>
      <c r="N443" s="61"/>
      <c r="O443" s="61"/>
    </row>
    <row r="444" spans="1:15" ht="12.75">
      <c r="A444" s="61"/>
      <c r="B444" s="61"/>
      <c r="C444" s="61"/>
      <c r="D444" s="61"/>
      <c r="E444" s="61"/>
      <c r="F444" s="61"/>
      <c r="G444" s="61"/>
      <c r="H444" s="61"/>
      <c r="I444" s="61"/>
      <c r="J444" s="61"/>
      <c r="K444" s="61"/>
      <c r="L444" s="61"/>
      <c r="M444" s="61"/>
      <c r="N444" s="61"/>
      <c r="O444" s="61"/>
    </row>
    <row r="445" spans="1:15" ht="12.75">
      <c r="A445" s="61"/>
      <c r="B445" s="61"/>
      <c r="C445" s="61"/>
      <c r="D445" s="61"/>
      <c r="E445" s="61"/>
      <c r="F445" s="61"/>
      <c r="G445" s="61"/>
      <c r="H445" s="61"/>
      <c r="I445" s="61"/>
      <c r="J445" s="61"/>
      <c r="K445" s="61"/>
      <c r="L445" s="61"/>
      <c r="M445" s="61"/>
      <c r="N445" s="61"/>
      <c r="O445" s="61"/>
    </row>
    <row r="446" spans="1:15" ht="12.75">
      <c r="A446" s="61"/>
      <c r="B446" s="61"/>
      <c r="C446" s="61"/>
      <c r="D446" s="61"/>
      <c r="E446" s="61"/>
      <c r="F446" s="61"/>
      <c r="G446" s="61"/>
      <c r="H446" s="61"/>
      <c r="I446" s="61"/>
      <c r="J446" s="61"/>
      <c r="K446" s="61"/>
      <c r="L446" s="61"/>
      <c r="M446" s="61"/>
      <c r="N446" s="61"/>
      <c r="O446" s="61"/>
    </row>
    <row r="447" spans="1:15" ht="12.75">
      <c r="A447" s="61"/>
      <c r="B447" s="61"/>
      <c r="C447" s="61"/>
      <c r="D447" s="61"/>
      <c r="E447" s="61"/>
      <c r="F447" s="61"/>
      <c r="G447" s="61"/>
      <c r="H447" s="61"/>
      <c r="I447" s="61"/>
      <c r="J447" s="61"/>
      <c r="K447" s="61"/>
      <c r="L447" s="61"/>
      <c r="M447" s="61"/>
      <c r="N447" s="61"/>
      <c r="O447" s="61"/>
    </row>
    <row r="448" spans="1:15" ht="12.75">
      <c r="A448" s="61"/>
      <c r="B448" s="61"/>
      <c r="C448" s="61"/>
      <c r="D448" s="61"/>
      <c r="E448" s="61"/>
      <c r="F448" s="61"/>
      <c r="G448" s="61"/>
      <c r="H448" s="61"/>
      <c r="I448" s="61"/>
      <c r="J448" s="61"/>
      <c r="K448" s="61"/>
      <c r="L448" s="61"/>
      <c r="M448" s="61"/>
      <c r="N448" s="61"/>
      <c r="O448" s="61"/>
    </row>
    <row r="449" spans="1:15" ht="12.75">
      <c r="A449" s="61"/>
      <c r="B449" s="61"/>
      <c r="C449" s="61"/>
      <c r="D449" s="61"/>
      <c r="E449" s="61"/>
      <c r="F449" s="61"/>
      <c r="G449" s="61"/>
      <c r="H449" s="61"/>
      <c r="I449" s="61"/>
      <c r="J449" s="61"/>
      <c r="K449" s="61"/>
      <c r="L449" s="61"/>
      <c r="M449" s="61"/>
      <c r="N449" s="61"/>
      <c r="O449" s="61"/>
    </row>
    <row r="450" spans="1:15" ht="12.75">
      <c r="A450" s="61"/>
      <c r="B450" s="61"/>
      <c r="C450" s="61"/>
      <c r="D450" s="61"/>
      <c r="E450" s="61"/>
      <c r="F450" s="61"/>
      <c r="G450" s="61"/>
      <c r="H450" s="61"/>
      <c r="I450" s="61"/>
      <c r="J450" s="61"/>
      <c r="K450" s="61"/>
      <c r="L450" s="61"/>
      <c r="M450" s="61"/>
      <c r="N450" s="61"/>
      <c r="O450" s="61"/>
    </row>
    <row r="451" spans="1:15" ht="12.75">
      <c r="A451" s="61"/>
      <c r="B451" s="61"/>
      <c r="C451" s="61"/>
      <c r="D451" s="61"/>
      <c r="E451" s="61"/>
      <c r="F451" s="61"/>
      <c r="G451" s="61"/>
      <c r="H451" s="61"/>
      <c r="I451" s="61"/>
      <c r="J451" s="61"/>
      <c r="K451" s="61"/>
      <c r="L451" s="61"/>
      <c r="M451" s="61"/>
      <c r="N451" s="61"/>
      <c r="O451" s="61"/>
    </row>
    <row r="452" spans="1:15" ht="12.75">
      <c r="A452" s="61"/>
      <c r="B452" s="61"/>
      <c r="C452" s="61"/>
      <c r="D452" s="61"/>
      <c r="E452" s="61"/>
      <c r="F452" s="61"/>
      <c r="G452" s="61"/>
      <c r="H452" s="61"/>
      <c r="I452" s="61"/>
      <c r="J452" s="61"/>
      <c r="K452" s="61"/>
      <c r="L452" s="61"/>
      <c r="M452" s="61"/>
      <c r="N452" s="61"/>
      <c r="O452" s="61"/>
    </row>
    <row r="453" spans="1:15" ht="12.75">
      <c r="A453" s="61"/>
      <c r="B453" s="61"/>
      <c r="C453" s="61"/>
      <c r="D453" s="61"/>
      <c r="E453" s="61"/>
      <c r="F453" s="61"/>
      <c r="G453" s="61"/>
      <c r="H453" s="61"/>
      <c r="I453" s="61"/>
      <c r="J453" s="61"/>
      <c r="K453" s="61"/>
      <c r="L453" s="61"/>
      <c r="M453" s="61"/>
      <c r="N453" s="61"/>
      <c r="O453" s="61"/>
    </row>
    <row r="454" spans="1:15" ht="12.75">
      <c r="A454" s="61"/>
      <c r="B454" s="61"/>
      <c r="C454" s="61"/>
      <c r="D454" s="61"/>
      <c r="E454" s="61"/>
      <c r="F454" s="61"/>
      <c r="G454" s="61"/>
      <c r="H454" s="61"/>
      <c r="I454" s="61"/>
      <c r="J454" s="61"/>
      <c r="K454" s="61"/>
      <c r="L454" s="61"/>
      <c r="M454" s="61"/>
      <c r="N454" s="61"/>
      <c r="O454" s="61"/>
    </row>
    <row r="455" spans="1:15" ht="12.75">
      <c r="A455" s="61"/>
      <c r="B455" s="61"/>
      <c r="C455" s="61"/>
      <c r="D455" s="61"/>
      <c r="E455" s="61"/>
      <c r="F455" s="61"/>
      <c r="G455" s="61"/>
      <c r="H455" s="61"/>
      <c r="I455" s="61"/>
      <c r="J455" s="61"/>
      <c r="K455" s="61"/>
      <c r="L455" s="61"/>
      <c r="M455" s="61"/>
      <c r="N455" s="61"/>
      <c r="O455" s="61"/>
    </row>
    <row r="456" spans="1:15" ht="12.75">
      <c r="A456" s="61"/>
      <c r="B456" s="61"/>
      <c r="C456" s="61"/>
      <c r="D456" s="61"/>
      <c r="E456" s="61"/>
      <c r="F456" s="61"/>
      <c r="G456" s="61"/>
      <c r="H456" s="61"/>
      <c r="I456" s="61"/>
      <c r="J456" s="61"/>
      <c r="K456" s="61"/>
      <c r="L456" s="61"/>
      <c r="M456" s="61"/>
      <c r="N456" s="61"/>
      <c r="O456" s="61"/>
    </row>
    <row r="457" spans="1:15" ht="12.75">
      <c r="A457" s="61"/>
      <c r="B457" s="61"/>
      <c r="C457" s="61"/>
      <c r="D457" s="61"/>
      <c r="E457" s="61"/>
      <c r="F457" s="61"/>
      <c r="G457" s="61"/>
      <c r="H457" s="61"/>
      <c r="I457" s="61"/>
      <c r="J457" s="61"/>
      <c r="K457" s="61"/>
      <c r="L457" s="61"/>
      <c r="M457" s="61"/>
      <c r="N457" s="61"/>
      <c r="O457" s="61"/>
    </row>
    <row r="458" spans="1:15" ht="12.75">
      <c r="A458" s="61"/>
      <c r="B458" s="61"/>
      <c r="C458" s="61"/>
      <c r="D458" s="61"/>
      <c r="E458" s="61"/>
      <c r="F458" s="61"/>
      <c r="G458" s="61"/>
      <c r="H458" s="61"/>
      <c r="I458" s="61"/>
      <c r="J458" s="61"/>
      <c r="K458" s="61"/>
      <c r="L458" s="61"/>
      <c r="M458" s="61"/>
      <c r="N458" s="61"/>
      <c r="O458" s="61"/>
    </row>
    <row r="459" spans="1:15" ht="12.75">
      <c r="A459" s="61"/>
      <c r="B459" s="61"/>
      <c r="C459" s="61"/>
      <c r="D459" s="61"/>
      <c r="E459" s="61"/>
      <c r="F459" s="61"/>
      <c r="G459" s="61"/>
      <c r="H459" s="61"/>
      <c r="I459" s="61"/>
      <c r="J459" s="61"/>
      <c r="K459" s="61"/>
      <c r="L459" s="61"/>
      <c r="M459" s="61"/>
      <c r="N459" s="61"/>
      <c r="O459" s="61"/>
    </row>
    <row r="460" spans="1:15" ht="12.75">
      <c r="A460" s="61"/>
      <c r="B460" s="61"/>
      <c r="C460" s="61"/>
      <c r="D460" s="61"/>
      <c r="E460" s="61"/>
      <c r="F460" s="61"/>
      <c r="G460" s="61"/>
      <c r="H460" s="61"/>
      <c r="I460" s="61"/>
      <c r="J460" s="61"/>
      <c r="K460" s="61"/>
      <c r="L460" s="61"/>
      <c r="M460" s="61"/>
      <c r="N460" s="61"/>
      <c r="O460" s="61"/>
    </row>
    <row r="461" spans="1:15" ht="12.75">
      <c r="A461" s="61"/>
      <c r="B461" s="61"/>
      <c r="C461" s="61"/>
      <c r="D461" s="61"/>
      <c r="E461" s="61"/>
      <c r="F461" s="61"/>
      <c r="G461" s="61"/>
      <c r="H461" s="61"/>
      <c r="I461" s="61"/>
      <c r="J461" s="61"/>
      <c r="K461" s="61"/>
      <c r="L461" s="61"/>
      <c r="M461" s="61"/>
      <c r="N461" s="61"/>
      <c r="O461" s="61"/>
    </row>
    <row r="462" spans="1:15" ht="12.75">
      <c r="A462" s="61"/>
      <c r="B462" s="61"/>
      <c r="C462" s="61"/>
      <c r="D462" s="61"/>
      <c r="E462" s="61"/>
      <c r="F462" s="61"/>
      <c r="G462" s="61"/>
      <c r="H462" s="61"/>
      <c r="I462" s="61"/>
      <c r="J462" s="61"/>
      <c r="K462" s="61"/>
      <c r="L462" s="61"/>
      <c r="M462" s="61"/>
      <c r="N462" s="61"/>
      <c r="O462" s="61"/>
    </row>
    <row r="463" spans="1:15" ht="12.75">
      <c r="A463" s="61"/>
      <c r="B463" s="61"/>
      <c r="C463" s="61"/>
      <c r="D463" s="61"/>
      <c r="E463" s="61"/>
      <c r="F463" s="61"/>
      <c r="G463" s="61"/>
      <c r="H463" s="61"/>
      <c r="I463" s="61"/>
      <c r="J463" s="61"/>
      <c r="K463" s="61"/>
      <c r="L463" s="61"/>
      <c r="M463" s="61"/>
      <c r="N463" s="61"/>
      <c r="O463" s="61"/>
    </row>
    <row r="464" spans="1:15" ht="12.75">
      <c r="A464" s="61"/>
      <c r="B464" s="61"/>
      <c r="C464" s="61"/>
      <c r="D464" s="61"/>
      <c r="E464" s="61"/>
      <c r="F464" s="61"/>
      <c r="G464" s="61"/>
      <c r="H464" s="61"/>
      <c r="I464" s="61"/>
      <c r="J464" s="61"/>
      <c r="K464" s="61"/>
      <c r="L464" s="61"/>
      <c r="M464" s="61"/>
      <c r="N464" s="61"/>
      <c r="O464" s="61"/>
    </row>
    <row r="465" spans="1:15" ht="12.75">
      <c r="A465" s="61"/>
      <c r="B465" s="61"/>
      <c r="C465" s="61"/>
      <c r="D465" s="61"/>
      <c r="E465" s="61"/>
      <c r="F465" s="61"/>
      <c r="G465" s="61"/>
      <c r="H465" s="61"/>
      <c r="I465" s="61"/>
      <c r="J465" s="61"/>
      <c r="K465" s="61"/>
      <c r="L465" s="61"/>
      <c r="M465" s="61"/>
      <c r="N465" s="61"/>
      <c r="O465" s="61"/>
    </row>
    <row r="466" spans="1:15" ht="12.75">
      <c r="A466" s="61"/>
      <c r="B466" s="61"/>
      <c r="C466" s="61"/>
      <c r="D466" s="61"/>
      <c r="E466" s="61"/>
      <c r="F466" s="61"/>
      <c r="G466" s="61"/>
      <c r="H466" s="61"/>
      <c r="I466" s="61"/>
      <c r="J466" s="61"/>
      <c r="K466" s="61"/>
      <c r="L466" s="61"/>
      <c r="M466" s="61"/>
      <c r="N466" s="61"/>
      <c r="O466" s="61"/>
    </row>
    <row r="467" spans="1:15" ht="12.75">
      <c r="A467" s="61"/>
      <c r="B467" s="61"/>
      <c r="C467" s="61"/>
      <c r="D467" s="61"/>
      <c r="E467" s="61"/>
      <c r="F467" s="61"/>
      <c r="G467" s="61"/>
      <c r="H467" s="61"/>
      <c r="I467" s="61"/>
      <c r="J467" s="61"/>
      <c r="K467" s="61"/>
      <c r="L467" s="61"/>
      <c r="M467" s="61"/>
      <c r="N467" s="61"/>
      <c r="O467" s="61"/>
    </row>
    <row r="468" spans="1:15" ht="12.75">
      <c r="A468" s="61"/>
      <c r="B468" s="61"/>
      <c r="C468" s="61"/>
      <c r="D468" s="61"/>
      <c r="E468" s="61"/>
      <c r="F468" s="61"/>
      <c r="G468" s="61"/>
      <c r="H468" s="61"/>
      <c r="I468" s="61"/>
      <c r="J468" s="61"/>
      <c r="K468" s="61"/>
      <c r="L468" s="61"/>
      <c r="M468" s="61"/>
      <c r="N468" s="61"/>
      <c r="O468" s="61"/>
    </row>
    <row r="469" spans="1:15" ht="12.75">
      <c r="A469" s="61"/>
      <c r="B469" s="61"/>
      <c r="C469" s="61"/>
      <c r="D469" s="61"/>
      <c r="E469" s="61"/>
      <c r="F469" s="61"/>
      <c r="G469" s="61"/>
      <c r="H469" s="61"/>
      <c r="I469" s="61"/>
      <c r="J469" s="61"/>
      <c r="K469" s="61"/>
      <c r="L469" s="61"/>
      <c r="M469" s="61"/>
      <c r="N469" s="61"/>
      <c r="O469" s="61"/>
    </row>
    <row r="470" spans="1:15" ht="12.75">
      <c r="A470" s="61"/>
      <c r="B470" s="61"/>
      <c r="C470" s="61"/>
      <c r="D470" s="61"/>
      <c r="E470" s="61"/>
      <c r="F470" s="61"/>
      <c r="G470" s="61"/>
      <c r="H470" s="61"/>
      <c r="I470" s="61"/>
      <c r="J470" s="61"/>
      <c r="K470" s="61"/>
      <c r="L470" s="61"/>
      <c r="M470" s="61"/>
      <c r="N470" s="61"/>
      <c r="O470" s="61"/>
    </row>
    <row r="471" spans="1:15" ht="12.75">
      <c r="A471" s="61"/>
      <c r="B471" s="61"/>
      <c r="C471" s="61"/>
      <c r="D471" s="61"/>
      <c r="E471" s="61"/>
      <c r="F471" s="61"/>
      <c r="G471" s="61"/>
      <c r="H471" s="61"/>
      <c r="I471" s="61"/>
      <c r="J471" s="61"/>
      <c r="K471" s="61"/>
      <c r="L471" s="61"/>
      <c r="M471" s="61"/>
      <c r="N471" s="61"/>
      <c r="O471" s="61"/>
    </row>
    <row r="472" spans="1:15" ht="12.75">
      <c r="A472" s="61"/>
      <c r="B472" s="61"/>
      <c r="C472" s="61"/>
      <c r="D472" s="61"/>
      <c r="E472" s="61"/>
      <c r="F472" s="61"/>
      <c r="G472" s="61"/>
      <c r="H472" s="61"/>
      <c r="I472" s="61"/>
      <c r="J472" s="61"/>
      <c r="K472" s="61"/>
      <c r="L472" s="61"/>
      <c r="M472" s="61"/>
      <c r="N472" s="61"/>
      <c r="O472" s="61"/>
    </row>
    <row r="473" spans="1:15" ht="12.75">
      <c r="A473" s="61"/>
      <c r="B473" s="61"/>
      <c r="C473" s="61"/>
      <c r="D473" s="61"/>
      <c r="E473" s="61"/>
      <c r="F473" s="61"/>
      <c r="G473" s="61"/>
      <c r="H473" s="61"/>
      <c r="I473" s="61"/>
      <c r="J473" s="61"/>
      <c r="K473" s="61"/>
      <c r="L473" s="61"/>
      <c r="M473" s="61"/>
      <c r="N473" s="61"/>
      <c r="O473" s="61"/>
    </row>
    <row r="474" spans="1:15" ht="12.75">
      <c r="A474" s="61"/>
      <c r="B474" s="61"/>
      <c r="C474" s="61"/>
      <c r="D474" s="61"/>
      <c r="E474" s="61"/>
      <c r="F474" s="61"/>
      <c r="G474" s="61"/>
      <c r="H474" s="61"/>
      <c r="I474" s="61"/>
      <c r="J474" s="61"/>
      <c r="K474" s="61"/>
      <c r="L474" s="61"/>
      <c r="M474" s="61"/>
      <c r="N474" s="61"/>
      <c r="O474" s="61"/>
    </row>
    <row r="475" spans="1:15" ht="12.75">
      <c r="A475" s="61"/>
      <c r="B475" s="61"/>
      <c r="C475" s="61"/>
      <c r="D475" s="61"/>
      <c r="E475" s="61"/>
      <c r="F475" s="61"/>
      <c r="G475" s="61"/>
      <c r="H475" s="61"/>
      <c r="I475" s="61"/>
      <c r="J475" s="61"/>
      <c r="K475" s="61"/>
      <c r="L475" s="61"/>
      <c r="M475" s="61"/>
      <c r="N475" s="61"/>
      <c r="O475" s="61"/>
    </row>
    <row r="476" spans="1:15" ht="12.75">
      <c r="A476" s="61"/>
      <c r="B476" s="61"/>
      <c r="C476" s="61"/>
      <c r="D476" s="61"/>
      <c r="E476" s="61"/>
      <c r="F476" s="61"/>
      <c r="G476" s="61"/>
      <c r="H476" s="61"/>
      <c r="I476" s="61"/>
      <c r="J476" s="61"/>
      <c r="K476" s="61"/>
      <c r="L476" s="61"/>
      <c r="M476" s="61"/>
      <c r="N476" s="61"/>
      <c r="O476" s="61"/>
    </row>
    <row r="477" spans="1:15" ht="12.75">
      <c r="A477" s="61"/>
      <c r="B477" s="61"/>
      <c r="C477" s="61"/>
      <c r="D477" s="61"/>
      <c r="E477" s="61"/>
      <c r="F477" s="61"/>
      <c r="G477" s="61"/>
      <c r="H477" s="61"/>
      <c r="I477" s="61"/>
      <c r="J477" s="61"/>
      <c r="K477" s="61"/>
      <c r="L477" s="61"/>
      <c r="M477" s="61"/>
      <c r="N477" s="61"/>
      <c r="O477" s="61"/>
    </row>
    <row r="478" spans="1:15" ht="12.75">
      <c r="A478" s="61"/>
      <c r="B478" s="61"/>
      <c r="C478" s="61"/>
      <c r="D478" s="61"/>
      <c r="E478" s="61"/>
      <c r="F478" s="61"/>
      <c r="G478" s="61"/>
      <c r="H478" s="61"/>
      <c r="I478" s="61"/>
      <c r="J478" s="61"/>
      <c r="K478" s="61"/>
      <c r="L478" s="61"/>
      <c r="M478" s="61"/>
      <c r="N478" s="61"/>
      <c r="O478" s="61"/>
    </row>
    <row r="479" spans="1:15" ht="12.75">
      <c r="A479" s="61"/>
      <c r="B479" s="61"/>
      <c r="C479" s="61"/>
      <c r="D479" s="61"/>
      <c r="E479" s="61"/>
      <c r="F479" s="61"/>
      <c r="G479" s="61"/>
      <c r="H479" s="61"/>
      <c r="I479" s="61"/>
      <c r="J479" s="61"/>
      <c r="K479" s="61"/>
      <c r="L479" s="61"/>
      <c r="M479" s="61"/>
      <c r="N479" s="61"/>
      <c r="O479" s="61"/>
    </row>
    <row r="480" spans="1:15" ht="12.75">
      <c r="A480" s="61"/>
      <c r="B480" s="61"/>
      <c r="C480" s="61"/>
      <c r="D480" s="61"/>
      <c r="E480" s="61"/>
      <c r="F480" s="61"/>
      <c r="G480" s="61"/>
      <c r="H480" s="61"/>
      <c r="I480" s="61"/>
      <c r="J480" s="61"/>
      <c r="K480" s="61"/>
      <c r="L480" s="61"/>
      <c r="M480" s="61"/>
      <c r="N480" s="61"/>
      <c r="O480" s="61"/>
    </row>
    <row r="481" spans="1:15" ht="12.75">
      <c r="A481" s="61"/>
      <c r="B481" s="61"/>
      <c r="C481" s="61"/>
      <c r="D481" s="61"/>
      <c r="E481" s="61"/>
      <c r="F481" s="61"/>
      <c r="G481" s="61"/>
      <c r="H481" s="61"/>
      <c r="I481" s="61"/>
      <c r="J481" s="61"/>
      <c r="K481" s="61"/>
      <c r="L481" s="61"/>
      <c r="M481" s="61"/>
      <c r="N481" s="61"/>
      <c r="O481" s="61"/>
    </row>
    <row r="482" spans="1:15" ht="12.75">
      <c r="A482" s="61"/>
      <c r="B482" s="61"/>
      <c r="C482" s="61"/>
      <c r="D482" s="61"/>
      <c r="E482" s="61"/>
      <c r="F482" s="61"/>
      <c r="G482" s="61"/>
      <c r="H482" s="61"/>
      <c r="I482" s="61"/>
      <c r="J482" s="61"/>
      <c r="K482" s="61"/>
      <c r="L482" s="61"/>
      <c r="M482" s="61"/>
      <c r="N482" s="61"/>
      <c r="O482" s="61"/>
    </row>
    <row r="483" spans="1:15" ht="12.75">
      <c r="A483" s="61"/>
      <c r="B483" s="61"/>
      <c r="C483" s="61"/>
      <c r="D483" s="61"/>
      <c r="E483" s="61"/>
      <c r="F483" s="61"/>
      <c r="G483" s="61"/>
      <c r="H483" s="61"/>
      <c r="I483" s="61"/>
      <c r="J483" s="61"/>
      <c r="K483" s="61"/>
      <c r="L483" s="61"/>
      <c r="M483" s="61"/>
      <c r="N483" s="61"/>
      <c r="O483" s="61"/>
    </row>
    <row r="484" spans="1:15" ht="12.75">
      <c r="A484" s="61"/>
      <c r="B484" s="61"/>
      <c r="C484" s="61"/>
      <c r="D484" s="61"/>
      <c r="E484" s="61"/>
      <c r="F484" s="61"/>
      <c r="G484" s="61"/>
      <c r="H484" s="61"/>
      <c r="I484" s="61"/>
      <c r="J484" s="61"/>
      <c r="K484" s="61"/>
      <c r="L484" s="61"/>
      <c r="M484" s="61"/>
      <c r="N484" s="61"/>
      <c r="O484" s="61"/>
    </row>
    <row r="485" spans="1:15" ht="12.75">
      <c r="A485" s="61"/>
      <c r="B485" s="61"/>
      <c r="C485" s="61"/>
      <c r="D485" s="61"/>
      <c r="E485" s="61"/>
      <c r="F485" s="61"/>
      <c r="G485" s="61"/>
      <c r="H485" s="61"/>
      <c r="I485" s="61"/>
      <c r="J485" s="61"/>
      <c r="K485" s="61"/>
      <c r="L485" s="61"/>
      <c r="M485" s="61"/>
      <c r="N485" s="61"/>
      <c r="O485" s="61"/>
    </row>
    <row r="486" spans="1:15" ht="12.75">
      <c r="A486" s="61"/>
      <c r="B486" s="61"/>
      <c r="C486" s="61"/>
      <c r="D486" s="61"/>
      <c r="E486" s="61"/>
      <c r="F486" s="61"/>
      <c r="G486" s="61"/>
      <c r="H486" s="61"/>
      <c r="I486" s="61"/>
      <c r="J486" s="61"/>
      <c r="K486" s="61"/>
      <c r="L486" s="61"/>
      <c r="M486" s="61"/>
      <c r="N486" s="61"/>
      <c r="O486" s="61"/>
    </row>
    <row r="487" spans="1:15" ht="12.75">
      <c r="A487" s="61"/>
      <c r="B487" s="61"/>
      <c r="C487" s="61"/>
      <c r="D487" s="61"/>
      <c r="E487" s="61"/>
      <c r="F487" s="61"/>
      <c r="G487" s="61"/>
      <c r="H487" s="61"/>
      <c r="I487" s="61"/>
      <c r="J487" s="61"/>
      <c r="K487" s="61"/>
      <c r="L487" s="61"/>
      <c r="M487" s="61"/>
      <c r="N487" s="61"/>
      <c r="O487" s="61"/>
    </row>
    <row r="488" spans="1:15" ht="12.75">
      <c r="A488" s="61"/>
      <c r="B488" s="61"/>
      <c r="C488" s="61"/>
      <c r="D488" s="61"/>
      <c r="E488" s="61"/>
      <c r="F488" s="61"/>
      <c r="G488" s="61"/>
      <c r="H488" s="61"/>
      <c r="I488" s="61"/>
      <c r="J488" s="61"/>
      <c r="K488" s="61"/>
      <c r="L488" s="61"/>
      <c r="M488" s="61"/>
      <c r="N488" s="61"/>
      <c r="O488" s="61"/>
    </row>
    <row r="489" spans="1:15" ht="12.75">
      <c r="A489" s="61"/>
      <c r="B489" s="61"/>
      <c r="C489" s="61"/>
      <c r="D489" s="61"/>
      <c r="E489" s="61"/>
      <c r="F489" s="61"/>
      <c r="G489" s="61"/>
      <c r="H489" s="61"/>
      <c r="I489" s="61"/>
      <c r="J489" s="61"/>
      <c r="K489" s="61"/>
      <c r="L489" s="61"/>
      <c r="M489" s="61"/>
      <c r="N489" s="61"/>
      <c r="O489" s="61"/>
    </row>
    <row r="490" spans="1:15" ht="12.75">
      <c r="A490" s="61"/>
      <c r="B490" s="61"/>
      <c r="C490" s="61"/>
      <c r="D490" s="61"/>
      <c r="E490" s="61"/>
      <c r="F490" s="61"/>
      <c r="G490" s="61"/>
      <c r="H490" s="61"/>
      <c r="I490" s="61"/>
      <c r="J490" s="61"/>
      <c r="K490" s="61"/>
      <c r="L490" s="61"/>
      <c r="M490" s="61"/>
      <c r="N490" s="61"/>
      <c r="O490" s="61"/>
    </row>
    <row r="491" spans="1:15" ht="12.75">
      <c r="A491" s="61"/>
      <c r="B491" s="61"/>
      <c r="C491" s="61"/>
      <c r="D491" s="61"/>
      <c r="E491" s="61"/>
      <c r="F491" s="61"/>
      <c r="G491" s="61"/>
      <c r="H491" s="61"/>
      <c r="I491" s="61"/>
      <c r="J491" s="61"/>
      <c r="K491" s="61"/>
      <c r="L491" s="61"/>
      <c r="M491" s="61"/>
      <c r="N491" s="61"/>
      <c r="O491" s="61"/>
    </row>
    <row r="492" spans="1:15" ht="12.75">
      <c r="A492" s="61"/>
      <c r="B492" s="61"/>
      <c r="C492" s="61"/>
      <c r="D492" s="61"/>
      <c r="E492" s="61"/>
      <c r="F492" s="61"/>
      <c r="G492" s="61"/>
      <c r="H492" s="61"/>
      <c r="I492" s="61"/>
      <c r="J492" s="61"/>
      <c r="K492" s="61"/>
      <c r="L492" s="61"/>
      <c r="M492" s="61"/>
      <c r="N492" s="61"/>
      <c r="O492" s="61"/>
    </row>
    <row r="493" spans="1:15" ht="12.75">
      <c r="A493" s="61"/>
      <c r="B493" s="61"/>
      <c r="C493" s="61"/>
      <c r="D493" s="61"/>
      <c r="E493" s="61"/>
      <c r="F493" s="61"/>
      <c r="G493" s="61"/>
      <c r="H493" s="61"/>
      <c r="I493" s="61"/>
      <c r="J493" s="61"/>
      <c r="K493" s="61"/>
      <c r="L493" s="61"/>
      <c r="M493" s="61"/>
      <c r="N493" s="61"/>
      <c r="O493" s="61"/>
    </row>
    <row r="494" spans="1:15" ht="12.75">
      <c r="A494" s="61"/>
      <c r="B494" s="61"/>
      <c r="C494" s="61"/>
      <c r="D494" s="61"/>
      <c r="E494" s="61"/>
      <c r="F494" s="61"/>
      <c r="G494" s="61"/>
      <c r="H494" s="61"/>
      <c r="I494" s="61"/>
      <c r="J494" s="61"/>
      <c r="K494" s="61"/>
      <c r="L494" s="61"/>
      <c r="M494" s="61"/>
      <c r="N494" s="61"/>
      <c r="O494" s="61"/>
    </row>
    <row r="495" spans="1:15" ht="12.75">
      <c r="A495" s="61"/>
      <c r="B495" s="61"/>
      <c r="C495" s="61"/>
      <c r="D495" s="61"/>
      <c r="E495" s="61"/>
      <c r="F495" s="61"/>
      <c r="G495" s="61"/>
      <c r="H495" s="61"/>
      <c r="I495" s="61"/>
      <c r="J495" s="61"/>
      <c r="K495" s="61"/>
      <c r="L495" s="61"/>
      <c r="M495" s="61"/>
      <c r="N495" s="61"/>
      <c r="O495" s="61"/>
    </row>
    <row r="496" spans="1:15" ht="12.75">
      <c r="A496" s="61"/>
      <c r="B496" s="61"/>
      <c r="C496" s="61"/>
      <c r="D496" s="61"/>
      <c r="E496" s="61"/>
      <c r="F496" s="61"/>
      <c r="G496" s="61"/>
      <c r="H496" s="61"/>
      <c r="I496" s="61"/>
      <c r="J496" s="61"/>
      <c r="K496" s="61"/>
      <c r="L496" s="61"/>
      <c r="M496" s="61"/>
      <c r="N496" s="61"/>
      <c r="O496" s="61"/>
    </row>
    <row r="497" spans="1:15" ht="12.75">
      <c r="A497" s="61"/>
      <c r="B497" s="61"/>
      <c r="C497" s="61"/>
      <c r="D497" s="61"/>
      <c r="E497" s="61"/>
      <c r="F497" s="61"/>
      <c r="G497" s="61"/>
      <c r="H497" s="61"/>
      <c r="I497" s="61"/>
      <c r="J497" s="61"/>
      <c r="K497" s="61"/>
      <c r="L497" s="61"/>
      <c r="M497" s="61"/>
      <c r="N497" s="61"/>
      <c r="O497" s="61"/>
    </row>
    <row r="498" spans="1:15" ht="12.75">
      <c r="A498" s="61"/>
      <c r="B498" s="61"/>
      <c r="C498" s="61"/>
      <c r="D498" s="61"/>
      <c r="E498" s="61"/>
      <c r="F498" s="61"/>
      <c r="G498" s="61"/>
      <c r="H498" s="61"/>
      <c r="I498" s="61"/>
      <c r="J498" s="61"/>
      <c r="K498" s="61"/>
      <c r="L498" s="61"/>
      <c r="M498" s="61"/>
      <c r="N498" s="61"/>
      <c r="O498" s="61"/>
    </row>
    <row r="499" spans="1:15" ht="12.75">
      <c r="A499" s="61"/>
      <c r="B499" s="61"/>
      <c r="C499" s="61"/>
      <c r="D499" s="61"/>
      <c r="E499" s="61"/>
      <c r="F499" s="61"/>
      <c r="G499" s="61"/>
      <c r="H499" s="61"/>
      <c r="I499" s="61"/>
      <c r="J499" s="61"/>
      <c r="K499" s="61"/>
      <c r="L499" s="61"/>
      <c r="M499" s="61"/>
      <c r="N499" s="61"/>
      <c r="O499" s="61"/>
    </row>
    <row r="500" spans="1:15" ht="12.75">
      <c r="A500" s="61"/>
      <c r="B500" s="61"/>
      <c r="C500" s="61"/>
      <c r="D500" s="61"/>
      <c r="E500" s="61"/>
      <c r="F500" s="61"/>
      <c r="G500" s="61"/>
      <c r="H500" s="61"/>
      <c r="I500" s="61"/>
      <c r="J500" s="61"/>
      <c r="K500" s="61"/>
      <c r="L500" s="61"/>
      <c r="M500" s="61"/>
      <c r="N500" s="61"/>
      <c r="O500" s="61"/>
    </row>
    <row r="501" spans="1:15" ht="12.75">
      <c r="A501" s="61"/>
      <c r="B501" s="61"/>
      <c r="C501" s="61"/>
      <c r="D501" s="61"/>
      <c r="E501" s="61"/>
      <c r="F501" s="61"/>
      <c r="G501" s="61"/>
      <c r="H501" s="61"/>
      <c r="I501" s="61"/>
      <c r="J501" s="61"/>
      <c r="K501" s="61"/>
      <c r="L501" s="61"/>
      <c r="M501" s="61"/>
      <c r="N501" s="61"/>
      <c r="O501" s="61"/>
    </row>
    <row r="502" spans="1:15" ht="12.75">
      <c r="A502" s="61"/>
      <c r="B502" s="61"/>
      <c r="C502" s="61"/>
      <c r="D502" s="61"/>
      <c r="E502" s="61"/>
      <c r="F502" s="61"/>
      <c r="G502" s="61"/>
      <c r="H502" s="61"/>
      <c r="I502" s="61"/>
      <c r="J502" s="61"/>
      <c r="K502" s="61"/>
      <c r="L502" s="61"/>
      <c r="M502" s="61"/>
      <c r="N502" s="61"/>
      <c r="O502" s="61"/>
    </row>
    <row r="503" spans="1:15" ht="12.75">
      <c r="A503" s="61"/>
      <c r="B503" s="61"/>
      <c r="C503" s="61"/>
      <c r="D503" s="61"/>
      <c r="E503" s="61"/>
      <c r="F503" s="61"/>
      <c r="G503" s="61"/>
      <c r="H503" s="61"/>
      <c r="I503" s="61"/>
      <c r="J503" s="61"/>
      <c r="K503" s="61"/>
      <c r="L503" s="61"/>
      <c r="M503" s="61"/>
      <c r="N503" s="61"/>
      <c r="O503" s="61"/>
    </row>
    <row r="504" spans="1:15" ht="12.75">
      <c r="A504" s="61"/>
      <c r="B504" s="61"/>
      <c r="C504" s="61"/>
      <c r="D504" s="61"/>
      <c r="E504" s="61"/>
      <c r="F504" s="61"/>
      <c r="G504" s="61"/>
      <c r="H504" s="61"/>
      <c r="I504" s="61"/>
      <c r="J504" s="61"/>
      <c r="K504" s="61"/>
      <c r="L504" s="61"/>
      <c r="M504" s="61"/>
      <c r="N504" s="61"/>
      <c r="O504" s="61"/>
    </row>
    <row r="505" spans="1:15" ht="12.75">
      <c r="A505" s="61"/>
      <c r="B505" s="61"/>
      <c r="C505" s="61"/>
      <c r="D505" s="61"/>
      <c r="E505" s="61"/>
      <c r="F505" s="61"/>
      <c r="G505" s="61"/>
      <c r="H505" s="61"/>
      <c r="I505" s="61"/>
      <c r="J505" s="61"/>
      <c r="K505" s="61"/>
      <c r="L505" s="61"/>
      <c r="M505" s="61"/>
      <c r="N505" s="61"/>
      <c r="O505" s="61"/>
    </row>
    <row r="506" spans="1:15" ht="12.75">
      <c r="A506" s="61"/>
      <c r="B506" s="61"/>
      <c r="C506" s="61"/>
      <c r="D506" s="61"/>
      <c r="E506" s="61"/>
      <c r="F506" s="61"/>
      <c r="G506" s="61"/>
      <c r="H506" s="61"/>
      <c r="I506" s="61"/>
      <c r="J506" s="61"/>
      <c r="K506" s="61"/>
      <c r="L506" s="61"/>
      <c r="M506" s="61"/>
      <c r="N506" s="61"/>
      <c r="O506" s="61"/>
    </row>
    <row r="507" spans="1:15" ht="12.75">
      <c r="A507" s="61"/>
      <c r="B507" s="61"/>
      <c r="C507" s="61"/>
      <c r="D507" s="61"/>
      <c r="E507" s="61"/>
      <c r="F507" s="61"/>
      <c r="G507" s="61"/>
      <c r="H507" s="61"/>
      <c r="I507" s="61"/>
      <c r="J507" s="61"/>
      <c r="K507" s="61"/>
      <c r="L507" s="61"/>
      <c r="M507" s="61"/>
      <c r="N507" s="61"/>
      <c r="O507" s="61"/>
    </row>
    <row r="508" spans="1:15" ht="12.75">
      <c r="A508" s="61"/>
      <c r="B508" s="61"/>
      <c r="C508" s="61"/>
      <c r="D508" s="61"/>
      <c r="E508" s="61"/>
      <c r="F508" s="61"/>
      <c r="G508" s="61"/>
      <c r="H508" s="61"/>
      <c r="I508" s="61"/>
      <c r="J508" s="61"/>
      <c r="K508" s="61"/>
      <c r="L508" s="61"/>
      <c r="M508" s="61"/>
      <c r="N508" s="61"/>
      <c r="O508" s="61"/>
    </row>
    <row r="509" spans="1:15" ht="12.75">
      <c r="A509" s="61"/>
      <c r="B509" s="61"/>
      <c r="C509" s="61"/>
      <c r="D509" s="61"/>
      <c r="E509" s="61"/>
      <c r="F509" s="61"/>
      <c r="G509" s="61"/>
      <c r="H509" s="61"/>
      <c r="I509" s="61"/>
      <c r="J509" s="61"/>
      <c r="K509" s="61"/>
      <c r="L509" s="61"/>
      <c r="M509" s="61"/>
      <c r="N509" s="61"/>
      <c r="O509" s="61"/>
    </row>
    <row r="510" spans="1:15" ht="12.75">
      <c r="A510" s="61"/>
      <c r="B510" s="61"/>
      <c r="C510" s="61"/>
      <c r="D510" s="61"/>
      <c r="E510" s="61"/>
      <c r="F510" s="61"/>
      <c r="G510" s="61"/>
      <c r="H510" s="61"/>
      <c r="I510" s="61"/>
      <c r="J510" s="61"/>
      <c r="K510" s="61"/>
      <c r="L510" s="61"/>
      <c r="M510" s="61"/>
      <c r="N510" s="61"/>
      <c r="O510" s="61"/>
    </row>
    <row r="511" spans="1:15" ht="12.75">
      <c r="A511" s="61"/>
      <c r="B511" s="61"/>
      <c r="C511" s="61"/>
      <c r="D511" s="61"/>
      <c r="E511" s="61"/>
      <c r="F511" s="61"/>
      <c r="G511" s="61"/>
      <c r="H511" s="61"/>
      <c r="I511" s="61"/>
      <c r="J511" s="61"/>
      <c r="K511" s="61"/>
      <c r="L511" s="61"/>
      <c r="M511" s="61"/>
      <c r="N511" s="61"/>
      <c r="O511" s="61"/>
    </row>
    <row r="512" spans="1:15" ht="12.75">
      <c r="A512" s="61"/>
      <c r="B512" s="61"/>
      <c r="C512" s="61"/>
      <c r="D512" s="61"/>
      <c r="E512" s="61"/>
      <c r="F512" s="61"/>
      <c r="G512" s="61"/>
      <c r="H512" s="61"/>
      <c r="I512" s="61"/>
      <c r="J512" s="61"/>
      <c r="K512" s="61"/>
      <c r="L512" s="61"/>
      <c r="M512" s="61"/>
      <c r="N512" s="61"/>
      <c r="O512" s="61"/>
    </row>
    <row r="513" spans="1:15" ht="12.75">
      <c r="A513" s="61"/>
      <c r="B513" s="61"/>
      <c r="C513" s="61"/>
      <c r="D513" s="61"/>
      <c r="E513" s="61"/>
      <c r="F513" s="61"/>
      <c r="G513" s="61"/>
      <c r="H513" s="61"/>
      <c r="I513" s="61"/>
      <c r="J513" s="61"/>
      <c r="K513" s="61"/>
      <c r="L513" s="61"/>
      <c r="M513" s="61"/>
      <c r="N513" s="61"/>
      <c r="O513" s="61"/>
    </row>
    <row r="514" spans="1:15" ht="12.75">
      <c r="A514" s="61"/>
      <c r="B514" s="61"/>
      <c r="C514" s="61"/>
      <c r="D514" s="61"/>
      <c r="E514" s="61"/>
      <c r="F514" s="61"/>
      <c r="G514" s="61"/>
      <c r="H514" s="61"/>
      <c r="I514" s="61"/>
      <c r="J514" s="61"/>
      <c r="K514" s="61"/>
      <c r="L514" s="61"/>
      <c r="M514" s="61"/>
      <c r="N514" s="61"/>
      <c r="O514" s="61"/>
    </row>
    <row r="515" spans="1:15" ht="12.75">
      <c r="A515" s="61"/>
      <c r="B515" s="61"/>
      <c r="C515" s="61"/>
      <c r="D515" s="61"/>
      <c r="E515" s="61"/>
      <c r="F515" s="61"/>
      <c r="G515" s="61"/>
      <c r="H515" s="61"/>
      <c r="I515" s="61"/>
      <c r="J515" s="61"/>
      <c r="K515" s="61"/>
      <c r="L515" s="61"/>
      <c r="M515" s="61"/>
      <c r="N515" s="61"/>
      <c r="O515" s="61"/>
    </row>
    <row r="516" spans="1:15" ht="12.75">
      <c r="A516" s="61"/>
      <c r="B516" s="61"/>
      <c r="C516" s="61"/>
      <c r="D516" s="61"/>
      <c r="E516" s="61"/>
      <c r="F516" s="61"/>
      <c r="G516" s="61"/>
      <c r="H516" s="61"/>
      <c r="I516" s="61"/>
      <c r="J516" s="61"/>
      <c r="K516" s="61"/>
      <c r="L516" s="61"/>
      <c r="M516" s="61"/>
      <c r="N516" s="61"/>
      <c r="O516" s="61"/>
    </row>
    <row r="517" spans="1:15" ht="12.75">
      <c r="A517" s="61"/>
      <c r="B517" s="61"/>
      <c r="C517" s="61"/>
      <c r="D517" s="61"/>
      <c r="E517" s="61"/>
      <c r="F517" s="61"/>
      <c r="G517" s="61"/>
      <c r="H517" s="61"/>
      <c r="I517" s="61"/>
      <c r="J517" s="61"/>
      <c r="K517" s="61"/>
      <c r="L517" s="61"/>
      <c r="M517" s="61"/>
      <c r="N517" s="61"/>
      <c r="O517" s="61"/>
    </row>
    <row r="518" spans="1:15" ht="12.75">
      <c r="A518" s="61"/>
      <c r="B518" s="61"/>
      <c r="C518" s="61"/>
      <c r="D518" s="61"/>
      <c r="E518" s="61"/>
      <c r="F518" s="61"/>
      <c r="G518" s="61"/>
      <c r="H518" s="61"/>
      <c r="I518" s="61"/>
      <c r="J518" s="61"/>
      <c r="K518" s="61"/>
      <c r="L518" s="61"/>
      <c r="M518" s="61"/>
      <c r="N518" s="61"/>
      <c r="O518" s="61"/>
    </row>
    <row r="519" spans="1:15" ht="12.75">
      <c r="A519" s="61"/>
      <c r="B519" s="61"/>
      <c r="C519" s="61"/>
      <c r="D519" s="61"/>
      <c r="E519" s="61"/>
      <c r="F519" s="61"/>
      <c r="G519" s="61"/>
      <c r="H519" s="61"/>
      <c r="I519" s="61"/>
      <c r="J519" s="61"/>
      <c r="K519" s="61"/>
      <c r="L519" s="61"/>
      <c r="M519" s="61"/>
      <c r="N519" s="61"/>
      <c r="O519" s="61"/>
    </row>
    <row r="520" spans="1:15" ht="12.75">
      <c r="A520" s="61"/>
      <c r="B520" s="61"/>
      <c r="C520" s="61"/>
      <c r="D520" s="61"/>
      <c r="E520" s="61"/>
      <c r="F520" s="61"/>
      <c r="G520" s="61"/>
      <c r="H520" s="61"/>
      <c r="I520" s="61"/>
      <c r="J520" s="61"/>
      <c r="K520" s="61"/>
      <c r="L520" s="61"/>
      <c r="M520" s="61"/>
      <c r="N520" s="61"/>
      <c r="O520" s="61"/>
    </row>
    <row r="521" spans="1:15" ht="12.75">
      <c r="A521" s="61"/>
      <c r="B521" s="61"/>
      <c r="C521" s="61"/>
      <c r="D521" s="61"/>
      <c r="E521" s="61"/>
      <c r="F521" s="61"/>
      <c r="G521" s="61"/>
      <c r="H521" s="61"/>
      <c r="I521" s="61"/>
      <c r="J521" s="61"/>
      <c r="K521" s="61"/>
      <c r="L521" s="61"/>
      <c r="M521" s="61"/>
      <c r="N521" s="61"/>
      <c r="O521" s="61"/>
    </row>
    <row r="522" spans="1:15" ht="12.75">
      <c r="A522" s="61"/>
      <c r="B522" s="61"/>
      <c r="C522" s="61"/>
      <c r="D522" s="61"/>
      <c r="E522" s="61"/>
      <c r="F522" s="61"/>
      <c r="G522" s="61"/>
      <c r="H522" s="61"/>
      <c r="I522" s="61"/>
      <c r="J522" s="61"/>
      <c r="K522" s="61"/>
      <c r="L522" s="61"/>
      <c r="M522" s="61"/>
      <c r="N522" s="61"/>
      <c r="O522" s="61"/>
    </row>
    <row r="523" spans="1:15" ht="12.75">
      <c r="A523" s="61"/>
      <c r="B523" s="61"/>
      <c r="C523" s="61"/>
      <c r="D523" s="61"/>
      <c r="E523" s="61"/>
      <c r="F523" s="61"/>
      <c r="G523" s="61"/>
      <c r="H523" s="61"/>
      <c r="I523" s="61"/>
      <c r="J523" s="61"/>
      <c r="K523" s="61"/>
      <c r="L523" s="61"/>
      <c r="M523" s="61"/>
      <c r="N523" s="61"/>
      <c r="O523" s="61"/>
    </row>
    <row r="524" spans="1:15" ht="12.75">
      <c r="A524" s="61"/>
      <c r="B524" s="61"/>
      <c r="C524" s="61"/>
      <c r="D524" s="61"/>
      <c r="E524" s="61"/>
      <c r="F524" s="61"/>
      <c r="G524" s="61"/>
      <c r="H524" s="61"/>
      <c r="I524" s="61"/>
      <c r="J524" s="61"/>
      <c r="K524" s="61"/>
      <c r="L524" s="61"/>
      <c r="M524" s="61"/>
      <c r="N524" s="61"/>
      <c r="O524" s="61"/>
    </row>
    <row r="525" spans="1:15" ht="12.75">
      <c r="A525" s="61"/>
      <c r="B525" s="61"/>
      <c r="C525" s="61"/>
      <c r="D525" s="61"/>
      <c r="E525" s="61"/>
      <c r="F525" s="61"/>
      <c r="G525" s="61"/>
      <c r="H525" s="61"/>
      <c r="I525" s="61"/>
      <c r="J525" s="61"/>
      <c r="K525" s="61"/>
      <c r="L525" s="61"/>
      <c r="M525" s="61"/>
      <c r="N525" s="61"/>
      <c r="O525" s="61"/>
    </row>
    <row r="526" spans="1:15" ht="12.75">
      <c r="A526" s="61"/>
      <c r="B526" s="61"/>
      <c r="C526" s="61"/>
      <c r="D526" s="61"/>
      <c r="E526" s="61"/>
      <c r="F526" s="61"/>
      <c r="G526" s="61"/>
      <c r="H526" s="61"/>
      <c r="I526" s="61"/>
      <c r="J526" s="61"/>
      <c r="K526" s="61"/>
      <c r="L526" s="61"/>
      <c r="M526" s="61"/>
      <c r="N526" s="61"/>
      <c r="O526" s="61"/>
    </row>
    <row r="527" spans="1:15" ht="12.75">
      <c r="A527" s="61"/>
      <c r="B527" s="61"/>
      <c r="C527" s="61"/>
      <c r="D527" s="61"/>
      <c r="E527" s="61"/>
      <c r="F527" s="61"/>
      <c r="G527" s="61"/>
      <c r="H527" s="61"/>
      <c r="I527" s="61"/>
      <c r="J527" s="61"/>
      <c r="K527" s="61"/>
      <c r="L527" s="61"/>
      <c r="M527" s="61"/>
      <c r="N527" s="61"/>
      <c r="O527" s="61"/>
    </row>
    <row r="528" spans="1:15" ht="12.75">
      <c r="A528" s="61"/>
      <c r="B528" s="61"/>
      <c r="C528" s="61"/>
      <c r="D528" s="61"/>
      <c r="E528" s="61"/>
      <c r="F528" s="61"/>
      <c r="G528" s="61"/>
      <c r="H528" s="61"/>
      <c r="I528" s="61"/>
      <c r="J528" s="61"/>
      <c r="K528" s="61"/>
      <c r="L528" s="61"/>
      <c r="M528" s="61"/>
      <c r="N528" s="61"/>
      <c r="O528" s="61"/>
    </row>
    <row r="529" spans="1:15" ht="12.75">
      <c r="A529" s="61"/>
      <c r="B529" s="61"/>
      <c r="C529" s="61"/>
      <c r="D529" s="61"/>
      <c r="E529" s="61"/>
      <c r="F529" s="61"/>
      <c r="G529" s="61"/>
      <c r="H529" s="61"/>
      <c r="I529" s="61"/>
      <c r="J529" s="61"/>
      <c r="K529" s="61"/>
      <c r="L529" s="61"/>
      <c r="M529" s="61"/>
      <c r="N529" s="61"/>
      <c r="O529" s="61"/>
    </row>
    <row r="530" spans="1:15" ht="12.75">
      <c r="A530" s="61"/>
      <c r="B530" s="61"/>
      <c r="C530" s="61"/>
      <c r="D530" s="61"/>
      <c r="E530" s="61"/>
      <c r="F530" s="61"/>
      <c r="G530" s="61"/>
      <c r="H530" s="61"/>
      <c r="I530" s="61"/>
      <c r="J530" s="61"/>
      <c r="K530" s="61"/>
      <c r="L530" s="61"/>
      <c r="M530" s="61"/>
      <c r="N530" s="61"/>
      <c r="O530" s="61"/>
    </row>
    <row r="531" spans="1:15" ht="12.75">
      <c r="A531" s="61"/>
      <c r="B531" s="61"/>
      <c r="C531" s="61"/>
      <c r="D531" s="61"/>
      <c r="E531" s="61"/>
      <c r="F531" s="61"/>
      <c r="G531" s="61"/>
      <c r="H531" s="61"/>
      <c r="I531" s="61"/>
      <c r="J531" s="61"/>
      <c r="K531" s="61"/>
      <c r="L531" s="61"/>
      <c r="M531" s="61"/>
      <c r="N531" s="61"/>
      <c r="O531" s="61"/>
    </row>
    <row r="532" spans="1:15" ht="12.75">
      <c r="A532" s="61"/>
      <c r="B532" s="61"/>
      <c r="C532" s="61"/>
      <c r="D532" s="61"/>
      <c r="E532" s="61"/>
      <c r="F532" s="61"/>
      <c r="G532" s="61"/>
      <c r="H532" s="61"/>
      <c r="I532" s="61"/>
      <c r="J532" s="61"/>
      <c r="K532" s="61"/>
      <c r="L532" s="61"/>
      <c r="M532" s="61"/>
      <c r="N532" s="61"/>
      <c r="O532" s="61"/>
    </row>
    <row r="533" spans="1:15" ht="12.75">
      <c r="A533" s="61"/>
      <c r="B533" s="61"/>
      <c r="C533" s="61"/>
      <c r="D533" s="61"/>
      <c r="E533" s="61"/>
      <c r="F533" s="61"/>
      <c r="G533" s="61"/>
      <c r="H533" s="61"/>
      <c r="I533" s="61"/>
      <c r="J533" s="61"/>
      <c r="K533" s="61"/>
      <c r="L533" s="61"/>
      <c r="M533" s="61"/>
      <c r="N533" s="61"/>
      <c r="O533" s="61"/>
    </row>
    <row r="534" spans="1:15" ht="12.75">
      <c r="A534" s="61"/>
      <c r="B534" s="61"/>
      <c r="C534" s="61"/>
      <c r="D534" s="61"/>
      <c r="E534" s="61"/>
      <c r="F534" s="61"/>
      <c r="G534" s="61"/>
      <c r="H534" s="61"/>
      <c r="I534" s="61"/>
      <c r="J534" s="61"/>
      <c r="K534" s="61"/>
      <c r="L534" s="61"/>
      <c r="M534" s="61"/>
      <c r="N534" s="61"/>
      <c r="O534" s="61"/>
    </row>
    <row r="535" spans="1:15" ht="12.75">
      <c r="A535" s="61"/>
      <c r="B535" s="61"/>
      <c r="C535" s="61"/>
      <c r="D535" s="61"/>
      <c r="E535" s="61"/>
      <c r="F535" s="61"/>
      <c r="G535" s="61"/>
      <c r="H535" s="61"/>
      <c r="I535" s="61"/>
      <c r="J535" s="61"/>
      <c r="K535" s="61"/>
      <c r="L535" s="61"/>
      <c r="M535" s="61"/>
      <c r="N535" s="61"/>
      <c r="O535" s="61"/>
    </row>
    <row r="536" spans="1:15" ht="12.75">
      <c r="A536" s="61"/>
      <c r="B536" s="61"/>
      <c r="C536" s="61"/>
      <c r="D536" s="61"/>
      <c r="E536" s="61"/>
      <c r="F536" s="61"/>
      <c r="G536" s="61"/>
      <c r="H536" s="61"/>
      <c r="I536" s="61"/>
      <c r="J536" s="61"/>
      <c r="K536" s="61"/>
      <c r="L536" s="61"/>
      <c r="M536" s="61"/>
      <c r="N536" s="61"/>
      <c r="O536" s="61"/>
    </row>
    <row r="537" spans="1:15" ht="12.75">
      <c r="A537" s="61"/>
      <c r="B537" s="61"/>
      <c r="C537" s="61"/>
      <c r="D537" s="61"/>
      <c r="E537" s="61"/>
      <c r="F537" s="61"/>
      <c r="G537" s="61"/>
      <c r="H537" s="61"/>
      <c r="I537" s="61"/>
      <c r="J537" s="61"/>
      <c r="K537" s="61"/>
      <c r="L537" s="61"/>
      <c r="M537" s="61"/>
      <c r="N537" s="61"/>
      <c r="O537" s="61"/>
    </row>
    <row r="538" spans="1:15" ht="12.75">
      <c r="A538" s="61"/>
      <c r="B538" s="61"/>
      <c r="C538" s="61"/>
      <c r="D538" s="61"/>
      <c r="E538" s="61"/>
      <c r="F538" s="61"/>
      <c r="G538" s="61"/>
      <c r="H538" s="61"/>
      <c r="I538" s="61"/>
      <c r="J538" s="61"/>
      <c r="K538" s="61"/>
      <c r="L538" s="61"/>
      <c r="M538" s="61"/>
      <c r="N538" s="61"/>
      <c r="O538" s="61"/>
    </row>
    <row r="539" spans="1:15" ht="12.75">
      <c r="A539" s="61"/>
      <c r="B539" s="61"/>
      <c r="C539" s="61"/>
      <c r="D539" s="61"/>
      <c r="E539" s="61"/>
      <c r="F539" s="61"/>
      <c r="G539" s="61"/>
      <c r="H539" s="61"/>
      <c r="I539" s="61"/>
      <c r="J539" s="61"/>
      <c r="K539" s="61"/>
      <c r="L539" s="61"/>
      <c r="M539" s="61"/>
      <c r="N539" s="61"/>
      <c r="O539" s="61"/>
    </row>
    <row r="540" spans="1:15" ht="12.75">
      <c r="A540" s="61"/>
      <c r="B540" s="61"/>
      <c r="C540" s="61"/>
      <c r="D540" s="61"/>
      <c r="E540" s="61"/>
      <c r="F540" s="61"/>
      <c r="G540" s="61"/>
      <c r="H540" s="61"/>
      <c r="I540" s="61"/>
      <c r="J540" s="61"/>
      <c r="K540" s="61"/>
      <c r="L540" s="61"/>
      <c r="M540" s="61"/>
      <c r="N540" s="61"/>
      <c r="O540" s="61"/>
    </row>
    <row r="541" spans="1:15" ht="12.75">
      <c r="A541" s="61"/>
      <c r="B541" s="61"/>
      <c r="C541" s="61"/>
      <c r="D541" s="61"/>
      <c r="E541" s="61"/>
      <c r="F541" s="61"/>
      <c r="G541" s="61"/>
      <c r="H541" s="61"/>
      <c r="I541" s="61"/>
      <c r="J541" s="61"/>
      <c r="K541" s="61"/>
      <c r="L541" s="61"/>
      <c r="M541" s="61"/>
      <c r="N541" s="61"/>
      <c r="O541" s="61"/>
    </row>
    <row r="542" spans="1:15" ht="12.75">
      <c r="A542" s="61"/>
      <c r="B542" s="61"/>
      <c r="C542" s="61"/>
      <c r="D542" s="61"/>
      <c r="E542" s="61"/>
      <c r="F542" s="61"/>
      <c r="G542" s="61"/>
      <c r="H542" s="61"/>
      <c r="I542" s="61"/>
      <c r="J542" s="61"/>
      <c r="K542" s="61"/>
      <c r="L542" s="61"/>
      <c r="M542" s="61"/>
      <c r="N542" s="61"/>
      <c r="O542" s="61"/>
    </row>
    <row r="543" spans="1:15" ht="12.75">
      <c r="A543" s="61"/>
      <c r="B543" s="61"/>
      <c r="C543" s="61"/>
      <c r="D543" s="61"/>
      <c r="E543" s="61"/>
      <c r="F543" s="61"/>
      <c r="G543" s="61"/>
      <c r="H543" s="61"/>
      <c r="I543" s="61"/>
      <c r="J543" s="61"/>
      <c r="K543" s="61"/>
      <c r="L543" s="61"/>
      <c r="M543" s="61"/>
      <c r="N543" s="61"/>
      <c r="O543" s="61"/>
    </row>
    <row r="544" spans="1:15" ht="12.75">
      <c r="A544" s="61"/>
      <c r="B544" s="61"/>
      <c r="C544" s="61"/>
      <c r="D544" s="61"/>
      <c r="E544" s="61"/>
      <c r="F544" s="61"/>
      <c r="G544" s="61"/>
      <c r="H544" s="61"/>
      <c r="I544" s="61"/>
      <c r="J544" s="61"/>
      <c r="K544" s="61"/>
      <c r="L544" s="61"/>
      <c r="M544" s="61"/>
      <c r="N544" s="61"/>
      <c r="O544" s="61"/>
    </row>
    <row r="545" spans="1:15" ht="12.75">
      <c r="A545" s="61"/>
      <c r="B545" s="61"/>
      <c r="C545" s="61"/>
      <c r="D545" s="61"/>
      <c r="E545" s="61"/>
      <c r="F545" s="61"/>
      <c r="G545" s="61"/>
      <c r="H545" s="61"/>
      <c r="I545" s="61"/>
      <c r="J545" s="61"/>
      <c r="K545" s="61"/>
      <c r="L545" s="61"/>
      <c r="M545" s="61"/>
      <c r="N545" s="61"/>
      <c r="O545" s="61"/>
    </row>
    <row r="546" spans="1:15" ht="12.75">
      <c r="A546" s="61"/>
      <c r="B546" s="61"/>
      <c r="C546" s="61"/>
      <c r="D546" s="61"/>
      <c r="E546" s="61"/>
      <c r="F546" s="61"/>
      <c r="G546" s="61"/>
      <c r="H546" s="61"/>
      <c r="I546" s="61"/>
      <c r="J546" s="61"/>
      <c r="K546" s="61"/>
      <c r="L546" s="61"/>
      <c r="M546" s="61"/>
      <c r="N546" s="61"/>
      <c r="O546" s="61"/>
    </row>
    <row r="547" spans="1:15" ht="12.75">
      <c r="A547" s="61"/>
      <c r="B547" s="61"/>
      <c r="C547" s="61"/>
      <c r="D547" s="61"/>
      <c r="E547" s="61"/>
      <c r="F547" s="61"/>
      <c r="G547" s="61"/>
      <c r="H547" s="61"/>
      <c r="I547" s="61"/>
      <c r="J547" s="61"/>
      <c r="K547" s="61"/>
      <c r="L547" s="61"/>
      <c r="M547" s="61"/>
      <c r="N547" s="61"/>
      <c r="O547" s="61"/>
    </row>
    <row r="548" spans="1:15" ht="12.75">
      <c r="A548" s="61"/>
      <c r="B548" s="61"/>
      <c r="C548" s="61"/>
      <c r="D548" s="61"/>
      <c r="E548" s="61"/>
      <c r="F548" s="61"/>
      <c r="G548" s="61"/>
      <c r="H548" s="61"/>
      <c r="I548" s="61"/>
      <c r="J548" s="61"/>
      <c r="K548" s="61"/>
      <c r="L548" s="61"/>
      <c r="M548" s="61"/>
      <c r="N548" s="61"/>
      <c r="O548" s="61"/>
    </row>
    <row r="549" spans="1:15" ht="12.75">
      <c r="A549" s="61"/>
      <c r="B549" s="61"/>
      <c r="C549" s="61"/>
      <c r="D549" s="61"/>
      <c r="E549" s="61"/>
      <c r="F549" s="61"/>
      <c r="G549" s="61"/>
      <c r="H549" s="61"/>
      <c r="I549" s="61"/>
      <c r="J549" s="61"/>
      <c r="K549" s="61"/>
      <c r="L549" s="61"/>
      <c r="M549" s="61"/>
      <c r="N549" s="61"/>
      <c r="O549" s="61"/>
    </row>
    <row r="550" spans="1:15" ht="12.75">
      <c r="A550" s="61"/>
      <c r="B550" s="61"/>
      <c r="C550" s="61"/>
      <c r="D550" s="61"/>
      <c r="E550" s="61"/>
      <c r="F550" s="61"/>
      <c r="G550" s="61"/>
      <c r="H550" s="61"/>
      <c r="I550" s="61"/>
      <c r="J550" s="61"/>
      <c r="K550" s="61"/>
      <c r="L550" s="61"/>
      <c r="M550" s="61"/>
      <c r="N550" s="61"/>
      <c r="O550" s="61"/>
    </row>
    <row r="551" spans="1:15" ht="12.75">
      <c r="A551" s="61"/>
      <c r="B551" s="61"/>
      <c r="C551" s="61"/>
      <c r="D551" s="61"/>
      <c r="E551" s="61"/>
      <c r="F551" s="61"/>
      <c r="G551" s="61"/>
      <c r="H551" s="61"/>
      <c r="I551" s="61"/>
      <c r="J551" s="61"/>
      <c r="K551" s="61"/>
      <c r="L551" s="61"/>
      <c r="M551" s="61"/>
      <c r="N551" s="61"/>
      <c r="O551" s="61"/>
    </row>
    <row r="552" spans="1:15" ht="12.75">
      <c r="A552" s="61"/>
      <c r="B552" s="61"/>
      <c r="C552" s="61"/>
      <c r="D552" s="61"/>
      <c r="E552" s="61"/>
      <c r="F552" s="61"/>
      <c r="G552" s="61"/>
      <c r="H552" s="61"/>
      <c r="I552" s="61"/>
      <c r="J552" s="61"/>
      <c r="K552" s="61"/>
      <c r="L552" s="61"/>
      <c r="M552" s="61"/>
      <c r="N552" s="61"/>
      <c r="O552" s="61"/>
    </row>
    <row r="553" spans="1:15" ht="12.75">
      <c r="A553" s="61"/>
      <c r="B553" s="61"/>
      <c r="C553" s="61"/>
      <c r="D553" s="61"/>
      <c r="E553" s="61"/>
      <c r="F553" s="61"/>
      <c r="G553" s="61"/>
      <c r="H553" s="61"/>
      <c r="I553" s="61"/>
      <c r="J553" s="61"/>
      <c r="K553" s="61"/>
      <c r="L553" s="61"/>
      <c r="M553" s="61"/>
      <c r="N553" s="61"/>
      <c r="O553" s="61"/>
    </row>
    <row r="554" spans="1:15" ht="12.75">
      <c r="A554" s="61"/>
      <c r="B554" s="61"/>
      <c r="C554" s="61"/>
      <c r="D554" s="61"/>
      <c r="E554" s="61"/>
      <c r="F554" s="61"/>
      <c r="G554" s="61"/>
      <c r="H554" s="61"/>
      <c r="I554" s="61"/>
      <c r="J554" s="61"/>
      <c r="K554" s="61"/>
      <c r="L554" s="61"/>
      <c r="M554" s="61"/>
      <c r="N554" s="61"/>
      <c r="O554" s="61"/>
    </row>
    <row r="555" spans="1:15" ht="12.75">
      <c r="A555" s="61"/>
      <c r="B555" s="61"/>
      <c r="C555" s="61"/>
      <c r="D555" s="61"/>
      <c r="E555" s="61"/>
      <c r="F555" s="61"/>
      <c r="G555" s="61"/>
      <c r="H555" s="61"/>
      <c r="I555" s="61"/>
      <c r="J555" s="61"/>
      <c r="K555" s="61"/>
      <c r="L555" s="61"/>
      <c r="M555" s="61"/>
      <c r="N555" s="61"/>
      <c r="O555" s="61"/>
    </row>
    <row r="556" spans="1:15" ht="12.75">
      <c r="A556" s="61"/>
      <c r="B556" s="61"/>
      <c r="C556" s="61"/>
      <c r="D556" s="61"/>
      <c r="E556" s="61"/>
      <c r="F556" s="61"/>
      <c r="G556" s="61"/>
      <c r="H556" s="61"/>
      <c r="I556" s="61"/>
      <c r="J556" s="61"/>
      <c r="K556" s="61"/>
      <c r="L556" s="61"/>
      <c r="M556" s="61"/>
      <c r="N556" s="61"/>
      <c r="O556" s="61"/>
    </row>
    <row r="557" spans="1:15" ht="12.75">
      <c r="A557" s="61"/>
      <c r="B557" s="61"/>
      <c r="C557" s="61"/>
      <c r="D557" s="61"/>
      <c r="E557" s="61"/>
      <c r="F557" s="61"/>
      <c r="G557" s="61"/>
      <c r="H557" s="61"/>
      <c r="I557" s="61"/>
      <c r="J557" s="61"/>
      <c r="K557" s="61"/>
      <c r="L557" s="61"/>
      <c r="M557" s="61"/>
      <c r="N557" s="61"/>
      <c r="O557" s="61"/>
    </row>
    <row r="558" spans="1:15" ht="12.75">
      <c r="A558" s="61"/>
      <c r="B558" s="61"/>
      <c r="C558" s="61"/>
      <c r="D558" s="61"/>
      <c r="E558" s="61"/>
      <c r="F558" s="61"/>
      <c r="G558" s="61"/>
      <c r="H558" s="61"/>
      <c r="I558" s="61"/>
      <c r="J558" s="61"/>
      <c r="K558" s="61"/>
      <c r="L558" s="61"/>
      <c r="M558" s="61"/>
      <c r="N558" s="61"/>
      <c r="O558" s="61"/>
    </row>
    <row r="559" spans="1:15" ht="12.75">
      <c r="A559" s="61"/>
      <c r="B559" s="61"/>
      <c r="C559" s="61"/>
      <c r="D559" s="61"/>
      <c r="E559" s="61"/>
      <c r="F559" s="61"/>
      <c r="G559" s="61"/>
      <c r="H559" s="61"/>
      <c r="I559" s="61"/>
      <c r="J559" s="61"/>
      <c r="K559" s="61"/>
      <c r="L559" s="61"/>
      <c r="M559" s="61"/>
      <c r="N559" s="61"/>
      <c r="O559" s="61"/>
    </row>
    <row r="560" spans="1:15" ht="12.75">
      <c r="A560" s="61"/>
      <c r="B560" s="61"/>
      <c r="C560" s="61"/>
      <c r="D560" s="61"/>
      <c r="E560" s="61"/>
      <c r="F560" s="61"/>
      <c r="G560" s="61"/>
      <c r="H560" s="61"/>
      <c r="I560" s="61"/>
      <c r="J560" s="61"/>
      <c r="K560" s="61"/>
      <c r="L560" s="61"/>
      <c r="M560" s="61"/>
      <c r="N560" s="61"/>
      <c r="O560" s="61"/>
    </row>
    <row r="561" spans="1:15" ht="12.75">
      <c r="A561" s="61"/>
      <c r="B561" s="61"/>
      <c r="C561" s="61"/>
      <c r="D561" s="61"/>
      <c r="E561" s="61"/>
      <c r="F561" s="61"/>
      <c r="G561" s="61"/>
      <c r="H561" s="61"/>
      <c r="I561" s="61"/>
      <c r="J561" s="61"/>
      <c r="K561" s="61"/>
      <c r="L561" s="61"/>
      <c r="M561" s="61"/>
      <c r="N561" s="61"/>
      <c r="O561" s="61"/>
    </row>
    <row r="562" spans="1:15" ht="12.75">
      <c r="A562" s="61"/>
      <c r="B562" s="61"/>
      <c r="C562" s="61"/>
      <c r="D562" s="61"/>
      <c r="E562" s="61"/>
      <c r="F562" s="61"/>
      <c r="G562" s="61"/>
      <c r="H562" s="61"/>
      <c r="I562" s="61"/>
      <c r="J562" s="61"/>
      <c r="K562" s="61"/>
      <c r="L562" s="61"/>
      <c r="M562" s="61"/>
      <c r="N562" s="61"/>
      <c r="O562" s="61"/>
    </row>
    <row r="563" spans="1:15" ht="12.75">
      <c r="A563" s="61"/>
      <c r="B563" s="61"/>
      <c r="C563" s="61"/>
      <c r="D563" s="61"/>
      <c r="E563" s="61"/>
      <c r="F563" s="61"/>
      <c r="G563" s="61"/>
      <c r="H563" s="61"/>
      <c r="I563" s="61"/>
      <c r="J563" s="61"/>
      <c r="K563" s="61"/>
      <c r="L563" s="61"/>
      <c r="M563" s="61"/>
      <c r="N563" s="61"/>
      <c r="O563" s="61"/>
    </row>
    <row r="564" spans="1:15" ht="12.75">
      <c r="A564" s="61"/>
      <c r="B564" s="61"/>
      <c r="C564" s="61"/>
      <c r="D564" s="61"/>
      <c r="E564" s="61"/>
      <c r="F564" s="61"/>
      <c r="G564" s="61"/>
      <c r="H564" s="61"/>
      <c r="I564" s="61"/>
      <c r="J564" s="61"/>
      <c r="K564" s="61"/>
      <c r="L564" s="61"/>
      <c r="M564" s="61"/>
      <c r="N564" s="61"/>
      <c r="O564" s="61"/>
    </row>
    <row r="565" spans="1:15" ht="12.75">
      <c r="A565" s="61"/>
      <c r="B565" s="61"/>
      <c r="C565" s="61"/>
      <c r="D565" s="61"/>
      <c r="E565" s="61"/>
      <c r="F565" s="61"/>
      <c r="G565" s="61"/>
      <c r="H565" s="61"/>
      <c r="I565" s="61"/>
      <c r="J565" s="61"/>
      <c r="K565" s="61"/>
      <c r="L565" s="61"/>
      <c r="M565" s="61"/>
      <c r="N565" s="61"/>
      <c r="O565" s="61"/>
    </row>
    <row r="566" spans="1:15" ht="12.75">
      <c r="A566" s="61"/>
      <c r="B566" s="61"/>
      <c r="C566" s="61"/>
      <c r="D566" s="61"/>
      <c r="E566" s="61"/>
      <c r="F566" s="61"/>
      <c r="G566" s="61"/>
      <c r="H566" s="61"/>
      <c r="I566" s="61"/>
      <c r="J566" s="61"/>
      <c r="K566" s="61"/>
      <c r="L566" s="61"/>
      <c r="M566" s="61"/>
      <c r="N566" s="61"/>
      <c r="O566" s="61"/>
    </row>
    <row r="567" spans="1:15" ht="12.75">
      <c r="A567" s="61"/>
      <c r="B567" s="61"/>
      <c r="C567" s="61"/>
      <c r="D567" s="61"/>
      <c r="E567" s="61"/>
      <c r="F567" s="61"/>
      <c r="G567" s="61"/>
      <c r="H567" s="61"/>
      <c r="I567" s="61"/>
      <c r="J567" s="61"/>
      <c r="K567" s="61"/>
      <c r="L567" s="61"/>
      <c r="M567" s="61"/>
      <c r="N567" s="61"/>
      <c r="O567" s="61"/>
    </row>
    <row r="568" spans="1:15" ht="12.75">
      <c r="A568" s="61"/>
      <c r="B568" s="61"/>
      <c r="C568" s="61"/>
      <c r="D568" s="61"/>
      <c r="E568" s="61"/>
      <c r="F568" s="61"/>
      <c r="G568" s="61"/>
      <c r="H568" s="61"/>
      <c r="I568" s="61"/>
      <c r="J568" s="61"/>
      <c r="K568" s="61"/>
      <c r="L568" s="61"/>
      <c r="M568" s="61"/>
      <c r="N568" s="61"/>
      <c r="O568" s="61"/>
    </row>
    <row r="569" spans="1:15" ht="12.75">
      <c r="A569" s="61"/>
      <c r="B569" s="61"/>
      <c r="C569" s="61"/>
      <c r="D569" s="61"/>
      <c r="E569" s="61"/>
      <c r="F569" s="61"/>
      <c r="G569" s="61"/>
      <c r="H569" s="61"/>
      <c r="I569" s="61"/>
      <c r="J569" s="61"/>
      <c r="K569" s="61"/>
      <c r="L569" s="61"/>
      <c r="M569" s="61"/>
      <c r="N569" s="61"/>
      <c r="O569" s="61"/>
    </row>
    <row r="570" spans="1:15" ht="12.75">
      <c r="A570" s="61"/>
      <c r="B570" s="61"/>
      <c r="C570" s="61"/>
      <c r="D570" s="61"/>
      <c r="E570" s="61"/>
      <c r="F570" s="61"/>
      <c r="G570" s="61"/>
      <c r="H570" s="61"/>
      <c r="I570" s="61"/>
      <c r="J570" s="61"/>
      <c r="K570" s="61"/>
      <c r="L570" s="61"/>
      <c r="M570" s="61"/>
      <c r="N570" s="61"/>
      <c r="O570" s="61"/>
    </row>
    <row r="571" spans="1:15" ht="12.75">
      <c r="A571" s="61"/>
      <c r="B571" s="61"/>
      <c r="C571" s="61"/>
      <c r="D571" s="61"/>
      <c r="E571" s="61"/>
      <c r="F571" s="61"/>
      <c r="G571" s="61"/>
      <c r="H571" s="61"/>
      <c r="I571" s="61"/>
      <c r="J571" s="61"/>
      <c r="K571" s="61"/>
      <c r="L571" s="61"/>
      <c r="M571" s="61"/>
      <c r="N571" s="61"/>
      <c r="O571" s="61"/>
    </row>
    <row r="572" spans="1:15" ht="12.75">
      <c r="A572" s="61"/>
      <c r="B572" s="61"/>
      <c r="C572" s="61"/>
      <c r="D572" s="61"/>
      <c r="E572" s="61"/>
      <c r="F572" s="61"/>
      <c r="G572" s="61"/>
      <c r="H572" s="61"/>
      <c r="I572" s="61"/>
      <c r="J572" s="61"/>
      <c r="K572" s="61"/>
      <c r="L572" s="61"/>
      <c r="M572" s="61"/>
      <c r="N572" s="61"/>
      <c r="O572" s="61"/>
    </row>
    <row r="573" spans="1:15" ht="12.75">
      <c r="A573" s="61"/>
      <c r="B573" s="61"/>
      <c r="C573" s="61"/>
      <c r="D573" s="61"/>
      <c r="E573" s="61"/>
      <c r="F573" s="61"/>
      <c r="G573" s="61"/>
      <c r="H573" s="61"/>
      <c r="I573" s="61"/>
      <c r="J573" s="61"/>
      <c r="K573" s="61"/>
      <c r="L573" s="61"/>
      <c r="M573" s="61"/>
      <c r="N573" s="61"/>
      <c r="O573" s="61"/>
    </row>
    <row r="574" spans="1:15" ht="12.75">
      <c r="A574" s="61"/>
      <c r="B574" s="61"/>
      <c r="C574" s="61"/>
      <c r="D574" s="61"/>
      <c r="E574" s="61"/>
      <c r="F574" s="61"/>
      <c r="G574" s="61"/>
      <c r="H574" s="61"/>
      <c r="I574" s="61"/>
      <c r="J574" s="61"/>
      <c r="K574" s="61"/>
      <c r="L574" s="61"/>
      <c r="M574" s="61"/>
      <c r="N574" s="61"/>
      <c r="O574" s="61"/>
    </row>
    <row r="575" spans="1:15" ht="12.75">
      <c r="A575" s="61"/>
      <c r="B575" s="61"/>
      <c r="C575" s="61"/>
      <c r="D575" s="61"/>
      <c r="E575" s="61"/>
      <c r="F575" s="61"/>
      <c r="G575" s="61"/>
      <c r="H575" s="61"/>
      <c r="I575" s="61"/>
      <c r="J575" s="61"/>
      <c r="K575" s="61"/>
      <c r="L575" s="61"/>
      <c r="M575" s="61"/>
      <c r="N575" s="61"/>
      <c r="O575" s="61"/>
    </row>
    <row r="576" spans="1:15" ht="12.75">
      <c r="A576" s="61"/>
      <c r="B576" s="61"/>
      <c r="C576" s="61"/>
      <c r="D576" s="61"/>
      <c r="E576" s="61"/>
      <c r="F576" s="61"/>
      <c r="G576" s="61"/>
      <c r="H576" s="61"/>
      <c r="I576" s="61"/>
      <c r="J576" s="61"/>
      <c r="K576" s="61"/>
      <c r="L576" s="61"/>
      <c r="M576" s="61"/>
      <c r="N576" s="61"/>
      <c r="O576" s="61"/>
    </row>
    <row r="577" spans="1:15" ht="12.75">
      <c r="A577" s="61"/>
      <c r="B577" s="61"/>
      <c r="C577" s="61"/>
      <c r="D577" s="61"/>
      <c r="E577" s="61"/>
      <c r="F577" s="61"/>
      <c r="G577" s="61"/>
      <c r="H577" s="61"/>
      <c r="I577" s="61"/>
      <c r="J577" s="61"/>
      <c r="K577" s="61"/>
      <c r="L577" s="61"/>
      <c r="M577" s="61"/>
      <c r="N577" s="61"/>
      <c r="O577" s="61"/>
    </row>
    <row r="578" spans="1:15" ht="12.75">
      <c r="A578" s="61"/>
      <c r="B578" s="61"/>
      <c r="C578" s="61"/>
      <c r="D578" s="61"/>
      <c r="E578" s="61"/>
      <c r="F578" s="61"/>
      <c r="G578" s="61"/>
      <c r="H578" s="61"/>
      <c r="I578" s="61"/>
      <c r="J578" s="61"/>
      <c r="K578" s="61"/>
      <c r="L578" s="61"/>
      <c r="M578" s="61"/>
      <c r="N578" s="61"/>
      <c r="O578" s="61"/>
    </row>
    <row r="579" spans="1:15" ht="12.75">
      <c r="A579" s="61"/>
      <c r="B579" s="61"/>
      <c r="C579" s="61"/>
      <c r="D579" s="61"/>
      <c r="E579" s="61"/>
      <c r="F579" s="61"/>
      <c r="G579" s="61"/>
      <c r="H579" s="61"/>
      <c r="I579" s="61"/>
      <c r="J579" s="61"/>
      <c r="K579" s="61"/>
      <c r="L579" s="61"/>
      <c r="M579" s="61"/>
      <c r="N579" s="61"/>
      <c r="O579" s="61"/>
    </row>
    <row r="580" spans="1:15" ht="12.75">
      <c r="A580" s="61"/>
      <c r="B580" s="61"/>
      <c r="C580" s="61"/>
      <c r="D580" s="61"/>
      <c r="E580" s="61"/>
      <c r="F580" s="61"/>
      <c r="G580" s="61"/>
      <c r="H580" s="61"/>
      <c r="I580" s="61"/>
      <c r="J580" s="61"/>
      <c r="K580" s="61"/>
      <c r="L580" s="61"/>
      <c r="M580" s="61"/>
      <c r="N580" s="61"/>
      <c r="O580" s="61"/>
    </row>
    <row r="581" spans="1:15" ht="12.75">
      <c r="A581" s="61"/>
      <c r="B581" s="61"/>
      <c r="C581" s="61"/>
      <c r="D581" s="61"/>
      <c r="E581" s="61"/>
      <c r="F581" s="61"/>
      <c r="G581" s="61"/>
      <c r="H581" s="61"/>
      <c r="I581" s="61"/>
      <c r="J581" s="61"/>
      <c r="K581" s="61"/>
      <c r="L581" s="61"/>
      <c r="M581" s="61"/>
      <c r="N581" s="61"/>
      <c r="O581" s="61"/>
    </row>
    <row r="582" spans="1:15" ht="12.75">
      <c r="A582" s="61"/>
      <c r="B582" s="61"/>
      <c r="C582" s="61"/>
      <c r="D582" s="61"/>
      <c r="E582" s="61"/>
      <c r="F582" s="61"/>
      <c r="G582" s="61"/>
      <c r="H582" s="61"/>
      <c r="I582" s="61"/>
      <c r="J582" s="61"/>
      <c r="K582" s="61"/>
      <c r="L582" s="61"/>
      <c r="M582" s="61"/>
      <c r="N582" s="61"/>
      <c r="O582" s="61"/>
    </row>
    <row r="583" spans="1:15" ht="12.75">
      <c r="A583" s="61"/>
      <c r="B583" s="61"/>
      <c r="C583" s="61"/>
      <c r="D583" s="61"/>
      <c r="E583" s="61"/>
      <c r="F583" s="61"/>
      <c r="G583" s="61"/>
      <c r="H583" s="61"/>
      <c r="I583" s="61"/>
      <c r="J583" s="61"/>
      <c r="K583" s="61"/>
      <c r="L583" s="61"/>
      <c r="M583" s="61"/>
      <c r="N583" s="61"/>
      <c r="O583" s="61"/>
    </row>
    <row r="584" spans="1:15" ht="12.75">
      <c r="A584" s="61"/>
      <c r="B584" s="61"/>
      <c r="C584" s="61"/>
      <c r="D584" s="61"/>
      <c r="E584" s="61"/>
      <c r="F584" s="61"/>
      <c r="G584" s="61"/>
      <c r="H584" s="61"/>
      <c r="I584" s="61"/>
      <c r="J584" s="61"/>
      <c r="K584" s="61"/>
      <c r="L584" s="61"/>
      <c r="M584" s="61"/>
      <c r="N584" s="61"/>
      <c r="O584" s="61"/>
    </row>
    <row r="585" spans="1:15" ht="12.75">
      <c r="A585" s="61"/>
      <c r="B585" s="61"/>
      <c r="C585" s="61"/>
      <c r="D585" s="61"/>
      <c r="E585" s="61"/>
      <c r="F585" s="61"/>
      <c r="G585" s="61"/>
      <c r="H585" s="61"/>
      <c r="I585" s="61"/>
      <c r="J585" s="61"/>
      <c r="K585" s="61"/>
      <c r="L585" s="61"/>
      <c r="M585" s="61"/>
      <c r="N585" s="61"/>
      <c r="O585" s="61"/>
    </row>
    <row r="586" spans="1:15" ht="12.75">
      <c r="A586" s="61"/>
      <c r="B586" s="61"/>
      <c r="C586" s="61"/>
      <c r="D586" s="61"/>
      <c r="E586" s="61"/>
      <c r="F586" s="61"/>
      <c r="G586" s="61"/>
      <c r="H586" s="61"/>
      <c r="I586" s="61"/>
      <c r="J586" s="61"/>
      <c r="K586" s="61"/>
      <c r="L586" s="61"/>
      <c r="M586" s="61"/>
      <c r="N586" s="61"/>
      <c r="O586" s="61"/>
    </row>
    <row r="587" spans="1:15" ht="12.75">
      <c r="A587" s="61"/>
      <c r="B587" s="61"/>
      <c r="C587" s="61"/>
      <c r="D587" s="61"/>
      <c r="E587" s="61"/>
      <c r="F587" s="61"/>
      <c r="G587" s="61"/>
      <c r="H587" s="61"/>
      <c r="I587" s="61"/>
      <c r="J587" s="61"/>
      <c r="K587" s="61"/>
      <c r="L587" s="61"/>
      <c r="M587" s="61"/>
      <c r="N587" s="61"/>
      <c r="O587" s="61"/>
    </row>
    <row r="588" spans="1:15" ht="12.75">
      <c r="A588" s="61"/>
      <c r="B588" s="61"/>
      <c r="C588" s="61"/>
      <c r="D588" s="61"/>
      <c r="E588" s="61"/>
      <c r="F588" s="61"/>
      <c r="G588" s="61"/>
      <c r="H588" s="61"/>
      <c r="I588" s="61"/>
      <c r="J588" s="61"/>
      <c r="K588" s="61"/>
      <c r="L588" s="61"/>
      <c r="M588" s="61"/>
      <c r="N588" s="61"/>
      <c r="O588" s="61"/>
    </row>
    <row r="589" spans="1:15" ht="12.75">
      <c r="A589" s="61"/>
      <c r="B589" s="61"/>
      <c r="C589" s="61"/>
      <c r="D589" s="61"/>
      <c r="E589" s="61"/>
      <c r="F589" s="61"/>
      <c r="G589" s="61"/>
      <c r="H589" s="61"/>
      <c r="I589" s="61"/>
      <c r="J589" s="61"/>
      <c r="K589" s="61"/>
      <c r="L589" s="61"/>
      <c r="M589" s="61"/>
      <c r="N589" s="61"/>
      <c r="O589" s="61"/>
    </row>
    <row r="590" spans="1:15" ht="12.75">
      <c r="A590" s="61"/>
      <c r="B590" s="61"/>
      <c r="C590" s="61"/>
      <c r="D590" s="61"/>
      <c r="E590" s="61"/>
      <c r="F590" s="61"/>
      <c r="G590" s="61"/>
      <c r="H590" s="61"/>
      <c r="I590" s="61"/>
      <c r="J590" s="61"/>
      <c r="K590" s="61"/>
      <c r="L590" s="61"/>
      <c r="M590" s="61"/>
      <c r="N590" s="61"/>
      <c r="O590" s="61"/>
    </row>
    <row r="591" spans="1:15" ht="12.75">
      <c r="A591" s="61"/>
      <c r="B591" s="61"/>
      <c r="C591" s="61"/>
      <c r="D591" s="61"/>
      <c r="E591" s="61"/>
      <c r="F591" s="61"/>
      <c r="G591" s="61"/>
      <c r="H591" s="61"/>
      <c r="I591" s="61"/>
      <c r="J591" s="61"/>
      <c r="K591" s="61"/>
      <c r="L591" s="61"/>
      <c r="M591" s="61"/>
      <c r="N591" s="61"/>
      <c r="O591" s="61"/>
    </row>
    <row r="592" spans="1:15" ht="12.75">
      <c r="A592" s="61"/>
      <c r="B592" s="61"/>
      <c r="C592" s="61"/>
      <c r="D592" s="61"/>
      <c r="E592" s="61"/>
      <c r="F592" s="61"/>
      <c r="G592" s="61"/>
      <c r="H592" s="61"/>
      <c r="I592" s="61"/>
      <c r="J592" s="61"/>
      <c r="K592" s="61"/>
      <c r="L592" s="61"/>
      <c r="M592" s="61"/>
      <c r="N592" s="61"/>
      <c r="O592" s="61"/>
    </row>
    <row r="593" spans="1:15" ht="12.75">
      <c r="A593" s="61"/>
      <c r="B593" s="61"/>
      <c r="C593" s="61"/>
      <c r="D593" s="61"/>
      <c r="E593" s="61"/>
      <c r="F593" s="61"/>
      <c r="G593" s="61"/>
      <c r="H593" s="61"/>
      <c r="I593" s="61"/>
      <c r="J593" s="61"/>
      <c r="K593" s="61"/>
      <c r="L593" s="61"/>
      <c r="M593" s="61"/>
      <c r="N593" s="61"/>
      <c r="O593" s="61"/>
    </row>
    <row r="594" spans="1:15" ht="12.75">
      <c r="A594" s="61"/>
      <c r="B594" s="61"/>
      <c r="C594" s="61"/>
      <c r="D594" s="61"/>
      <c r="E594" s="61"/>
      <c r="F594" s="61"/>
      <c r="G594" s="61"/>
      <c r="H594" s="61"/>
      <c r="I594" s="61"/>
      <c r="J594" s="61"/>
      <c r="K594" s="61"/>
      <c r="L594" s="61"/>
      <c r="M594" s="61"/>
      <c r="N594" s="61"/>
      <c r="O594" s="61"/>
    </row>
    <row r="595" spans="1:15" ht="12.75">
      <c r="A595" s="61"/>
      <c r="B595" s="61"/>
      <c r="C595" s="61"/>
      <c r="D595" s="61"/>
      <c r="E595" s="61"/>
      <c r="F595" s="61"/>
      <c r="G595" s="61"/>
      <c r="H595" s="61"/>
      <c r="I595" s="61"/>
      <c r="J595" s="61"/>
      <c r="K595" s="61"/>
      <c r="L595" s="61"/>
      <c r="M595" s="61"/>
      <c r="N595" s="61"/>
      <c r="O595" s="61"/>
    </row>
    <row r="596" spans="1:15" ht="12.75">
      <c r="A596" s="61"/>
      <c r="B596" s="61"/>
      <c r="C596" s="61"/>
      <c r="D596" s="61"/>
      <c r="E596" s="61"/>
      <c r="F596" s="61"/>
      <c r="G596" s="61"/>
      <c r="H596" s="61"/>
      <c r="I596" s="61"/>
      <c r="J596" s="61"/>
      <c r="K596" s="61"/>
      <c r="L596" s="61"/>
      <c r="M596" s="61"/>
      <c r="N596" s="61"/>
      <c r="O596" s="61"/>
    </row>
    <row r="597" spans="1:15" ht="12.75">
      <c r="A597" s="61"/>
      <c r="B597" s="61"/>
      <c r="C597" s="61"/>
      <c r="D597" s="61"/>
      <c r="E597" s="61"/>
      <c r="F597" s="61"/>
      <c r="G597" s="61"/>
      <c r="H597" s="61"/>
      <c r="I597" s="61"/>
      <c r="J597" s="61"/>
      <c r="K597" s="61"/>
      <c r="L597" s="61"/>
      <c r="M597" s="61"/>
      <c r="N597" s="61"/>
      <c r="O597" s="61"/>
    </row>
    <row r="598" spans="1:15" ht="12.75">
      <c r="A598" s="61"/>
      <c r="B598" s="61"/>
      <c r="C598" s="61"/>
      <c r="D598" s="61"/>
      <c r="E598" s="61"/>
      <c r="F598" s="61"/>
      <c r="G598" s="61"/>
      <c r="H598" s="61"/>
      <c r="I598" s="61"/>
      <c r="J598" s="61"/>
      <c r="K598" s="61"/>
      <c r="L598" s="61"/>
      <c r="M598" s="61"/>
      <c r="N598" s="61"/>
      <c r="O598" s="61"/>
    </row>
    <row r="599" spans="1:15" ht="12.75">
      <c r="A599" s="61"/>
      <c r="B599" s="61"/>
      <c r="C599" s="61"/>
      <c r="D599" s="61"/>
      <c r="E599" s="61"/>
      <c r="F599" s="61"/>
      <c r="G599" s="61"/>
      <c r="H599" s="61"/>
      <c r="I599" s="61"/>
      <c r="J599" s="61"/>
      <c r="K599" s="61"/>
      <c r="L599" s="61"/>
      <c r="M599" s="61"/>
      <c r="N599" s="61"/>
      <c r="O599" s="61"/>
    </row>
    <row r="600" spans="1:15" ht="12.75">
      <c r="A600" s="61"/>
      <c r="B600" s="61"/>
      <c r="C600" s="61"/>
      <c r="D600" s="61"/>
      <c r="E600" s="61"/>
      <c r="F600" s="61"/>
      <c r="G600" s="61"/>
      <c r="H600" s="61"/>
      <c r="I600" s="61"/>
      <c r="J600" s="61"/>
      <c r="K600" s="61"/>
      <c r="L600" s="61"/>
      <c r="M600" s="61"/>
      <c r="N600" s="61"/>
      <c r="O600" s="61"/>
    </row>
    <row r="601" spans="1:15" ht="12.75">
      <c r="A601" s="61"/>
      <c r="B601" s="61"/>
      <c r="C601" s="61"/>
      <c r="D601" s="61"/>
      <c r="E601" s="61"/>
      <c r="F601" s="61"/>
      <c r="G601" s="61"/>
      <c r="H601" s="61"/>
      <c r="I601" s="61"/>
      <c r="J601" s="61"/>
      <c r="K601" s="61"/>
      <c r="L601" s="61"/>
      <c r="M601" s="61"/>
      <c r="N601" s="61"/>
      <c r="O601" s="61"/>
    </row>
    <row r="602" spans="1:15" ht="12.75">
      <c r="A602" s="61"/>
      <c r="B602" s="61"/>
      <c r="C602" s="61"/>
      <c r="D602" s="61"/>
      <c r="E602" s="61"/>
      <c r="F602" s="61"/>
      <c r="G602" s="61"/>
      <c r="H602" s="61"/>
      <c r="I602" s="61"/>
      <c r="J602" s="61"/>
      <c r="K602" s="61"/>
      <c r="L602" s="61"/>
      <c r="M602" s="61"/>
      <c r="N602" s="61"/>
      <c r="O602" s="61"/>
    </row>
    <row r="603" spans="1:15" ht="12.75">
      <c r="A603" s="61"/>
      <c r="B603" s="61"/>
      <c r="C603" s="61"/>
      <c r="D603" s="61"/>
      <c r="E603" s="61"/>
      <c r="F603" s="61"/>
      <c r="G603" s="61"/>
      <c r="H603" s="61"/>
      <c r="I603" s="61"/>
      <c r="J603" s="61"/>
      <c r="K603" s="61"/>
      <c r="L603" s="61"/>
      <c r="M603" s="61"/>
      <c r="N603" s="61"/>
      <c r="O603" s="61"/>
    </row>
    <row r="604" spans="1:15" ht="12.75">
      <c r="A604" s="61"/>
      <c r="B604" s="61"/>
      <c r="C604" s="61"/>
      <c r="D604" s="61"/>
      <c r="E604" s="61"/>
      <c r="F604" s="61"/>
      <c r="G604" s="61"/>
      <c r="H604" s="61"/>
      <c r="I604" s="61"/>
      <c r="J604" s="61"/>
      <c r="K604" s="61"/>
      <c r="L604" s="61"/>
      <c r="M604" s="61"/>
      <c r="N604" s="61"/>
      <c r="O604" s="61"/>
    </row>
    <row r="605" spans="1:15" ht="12.75">
      <c r="A605" s="61"/>
      <c r="B605" s="61"/>
      <c r="C605" s="61"/>
      <c r="D605" s="61"/>
      <c r="E605" s="61"/>
      <c r="F605" s="61"/>
      <c r="G605" s="61"/>
      <c r="H605" s="61"/>
      <c r="I605" s="61"/>
      <c r="J605" s="61"/>
      <c r="K605" s="61"/>
      <c r="L605" s="61"/>
      <c r="M605" s="61"/>
      <c r="N605" s="61"/>
      <c r="O605" s="61"/>
    </row>
    <row r="606" spans="1:15" ht="12.75">
      <c r="A606" s="61"/>
      <c r="B606" s="61"/>
      <c r="C606" s="61"/>
      <c r="D606" s="61"/>
      <c r="E606" s="61"/>
      <c r="F606" s="61"/>
      <c r="G606" s="61"/>
      <c r="H606" s="61"/>
      <c r="I606" s="61"/>
      <c r="J606" s="61"/>
      <c r="K606" s="61"/>
      <c r="L606" s="61"/>
      <c r="M606" s="61"/>
      <c r="N606" s="61"/>
      <c r="O606" s="61"/>
    </row>
    <row r="607" spans="1:15" ht="12.75">
      <c r="A607" s="61"/>
      <c r="B607" s="61"/>
      <c r="C607" s="61"/>
      <c r="D607" s="61"/>
      <c r="E607" s="61"/>
      <c r="F607" s="61"/>
      <c r="G607" s="61"/>
      <c r="H607" s="61"/>
      <c r="I607" s="61"/>
      <c r="J607" s="61"/>
      <c r="K607" s="61"/>
      <c r="L607" s="61"/>
      <c r="M607" s="61"/>
      <c r="N607" s="61"/>
      <c r="O607" s="61"/>
    </row>
    <row r="608" spans="1:15" ht="12.75">
      <c r="A608" s="61"/>
      <c r="B608" s="61"/>
      <c r="C608" s="61"/>
      <c r="D608" s="61"/>
      <c r="E608" s="61"/>
      <c r="F608" s="61"/>
      <c r="G608" s="61"/>
      <c r="H608" s="61"/>
      <c r="I608" s="61"/>
      <c r="J608" s="61"/>
      <c r="K608" s="61"/>
      <c r="L608" s="61"/>
      <c r="M608" s="61"/>
      <c r="N608" s="61"/>
      <c r="O608" s="61"/>
    </row>
    <row r="609" spans="1:15" ht="12.75">
      <c r="A609" s="61"/>
      <c r="B609" s="61"/>
      <c r="C609" s="61"/>
      <c r="D609" s="61"/>
      <c r="E609" s="61"/>
      <c r="F609" s="61"/>
      <c r="G609" s="61"/>
      <c r="H609" s="61"/>
      <c r="I609" s="61"/>
      <c r="J609" s="61"/>
      <c r="K609" s="61"/>
      <c r="L609" s="61"/>
      <c r="M609" s="61"/>
      <c r="N609" s="61"/>
      <c r="O609" s="61"/>
    </row>
    <row r="610" spans="1:15" ht="12.75">
      <c r="A610" s="61"/>
      <c r="B610" s="61"/>
      <c r="C610" s="61"/>
      <c r="D610" s="61"/>
      <c r="E610" s="61"/>
      <c r="F610" s="61"/>
      <c r="G610" s="61"/>
      <c r="H610" s="61"/>
      <c r="I610" s="61"/>
      <c r="J610" s="61"/>
      <c r="K610" s="61"/>
      <c r="L610" s="61"/>
      <c r="M610" s="61"/>
      <c r="N610" s="61"/>
      <c r="O610" s="61"/>
    </row>
    <row r="611" spans="1:15" ht="12.75">
      <c r="A611" s="61"/>
      <c r="B611" s="61"/>
      <c r="C611" s="61"/>
      <c r="D611" s="61"/>
      <c r="E611" s="61"/>
      <c r="F611" s="61"/>
      <c r="G611" s="61"/>
      <c r="H611" s="61"/>
      <c r="I611" s="61"/>
      <c r="J611" s="61"/>
      <c r="K611" s="61"/>
      <c r="L611" s="61"/>
      <c r="M611" s="61"/>
      <c r="N611" s="61"/>
      <c r="O611" s="61"/>
    </row>
    <row r="612" spans="1:15" ht="12.75">
      <c r="A612" s="61"/>
      <c r="B612" s="61"/>
      <c r="C612" s="61"/>
      <c r="D612" s="61"/>
      <c r="E612" s="61"/>
      <c r="F612" s="61"/>
      <c r="G612" s="61"/>
      <c r="H612" s="61"/>
      <c r="I612" s="61"/>
      <c r="J612" s="61"/>
      <c r="K612" s="61"/>
      <c r="L612" s="61"/>
      <c r="M612" s="61"/>
      <c r="N612" s="61"/>
      <c r="O612" s="61"/>
    </row>
    <row r="613" spans="1:15" ht="12.75">
      <c r="A613" s="61"/>
      <c r="B613" s="61"/>
      <c r="C613" s="61"/>
      <c r="D613" s="61"/>
      <c r="E613" s="61"/>
      <c r="F613" s="61"/>
      <c r="G613" s="61"/>
      <c r="H613" s="61"/>
      <c r="I613" s="61"/>
      <c r="J613" s="61"/>
      <c r="K613" s="61"/>
      <c r="L613" s="61"/>
      <c r="M613" s="61"/>
      <c r="N613" s="61"/>
      <c r="O613" s="61"/>
    </row>
    <row r="614" spans="1:15" ht="12.75">
      <c r="A614" s="61"/>
      <c r="B614" s="61"/>
      <c r="C614" s="61"/>
      <c r="D614" s="61"/>
      <c r="E614" s="61"/>
      <c r="F614" s="61"/>
      <c r="G614" s="61"/>
      <c r="H614" s="61"/>
      <c r="I614" s="61"/>
      <c r="J614" s="61"/>
      <c r="K614" s="61"/>
      <c r="L614" s="61"/>
      <c r="M614" s="61"/>
      <c r="N614" s="61"/>
      <c r="O614" s="61"/>
    </row>
    <row r="615" spans="1:15" ht="12.75">
      <c r="A615" s="61"/>
      <c r="B615" s="61"/>
      <c r="C615" s="61"/>
      <c r="D615" s="61"/>
      <c r="E615" s="61"/>
      <c r="F615" s="61"/>
      <c r="G615" s="61"/>
      <c r="H615" s="61"/>
      <c r="I615" s="61"/>
      <c r="J615" s="61"/>
      <c r="K615" s="61"/>
      <c r="L615" s="61"/>
      <c r="M615" s="61"/>
      <c r="N615" s="61"/>
      <c r="O615" s="61"/>
    </row>
    <row r="616" spans="1:15" ht="12.75">
      <c r="A616" s="61"/>
      <c r="B616" s="61"/>
      <c r="C616" s="61"/>
      <c r="D616" s="61"/>
      <c r="E616" s="61"/>
      <c r="F616" s="61"/>
      <c r="G616" s="61"/>
      <c r="H616" s="61"/>
      <c r="I616" s="61"/>
      <c r="J616" s="61"/>
      <c r="K616" s="61"/>
      <c r="L616" s="61"/>
      <c r="M616" s="61"/>
      <c r="N616" s="61"/>
      <c r="O616" s="61"/>
    </row>
    <row r="617" spans="1:15" ht="12.75">
      <c r="A617" s="61"/>
      <c r="B617" s="61"/>
      <c r="C617" s="61"/>
      <c r="D617" s="61"/>
      <c r="E617" s="61"/>
      <c r="F617" s="61"/>
      <c r="G617" s="61"/>
      <c r="H617" s="61"/>
      <c r="I617" s="61"/>
      <c r="J617" s="61"/>
      <c r="K617" s="61"/>
      <c r="L617" s="61"/>
      <c r="M617" s="61"/>
      <c r="N617" s="61"/>
      <c r="O617" s="61"/>
    </row>
    <row r="618" spans="1:15" ht="12.75">
      <c r="A618" s="61"/>
      <c r="B618" s="61"/>
      <c r="C618" s="61"/>
      <c r="D618" s="61"/>
      <c r="E618" s="61"/>
      <c r="F618" s="61"/>
      <c r="G618" s="61"/>
      <c r="H618" s="61"/>
      <c r="I618" s="61"/>
      <c r="J618" s="61"/>
      <c r="K618" s="61"/>
      <c r="L618" s="61"/>
      <c r="M618" s="61"/>
      <c r="N618" s="61"/>
      <c r="O618" s="61"/>
    </row>
    <row r="619" spans="1:15" ht="12.75">
      <c r="A619" s="61"/>
      <c r="B619" s="61"/>
      <c r="C619" s="61"/>
      <c r="D619" s="61"/>
      <c r="E619" s="61"/>
      <c r="F619" s="61"/>
      <c r="G619" s="61"/>
      <c r="H619" s="61"/>
      <c r="I619" s="61"/>
      <c r="J619" s="61"/>
      <c r="K619" s="61"/>
      <c r="L619" s="61"/>
      <c r="M619" s="61"/>
      <c r="N619" s="61"/>
      <c r="O619" s="61"/>
    </row>
    <row r="620" spans="1:15" ht="12.75">
      <c r="A620" s="61"/>
      <c r="B620" s="61"/>
      <c r="C620" s="61"/>
      <c r="D620" s="61"/>
      <c r="E620" s="61"/>
      <c r="F620" s="61"/>
      <c r="G620" s="61"/>
      <c r="H620" s="61"/>
      <c r="I620" s="61"/>
      <c r="J620" s="61"/>
      <c r="K620" s="61"/>
      <c r="L620" s="61"/>
      <c r="M620" s="61"/>
      <c r="N620" s="61"/>
      <c r="O620" s="61"/>
    </row>
    <row r="621" spans="1:15" ht="12.75">
      <c r="A621" s="61"/>
      <c r="B621" s="61"/>
      <c r="C621" s="61"/>
      <c r="D621" s="61"/>
      <c r="E621" s="61"/>
      <c r="F621" s="61"/>
      <c r="G621" s="61"/>
      <c r="H621" s="61"/>
      <c r="I621" s="61"/>
      <c r="J621" s="61"/>
      <c r="K621" s="61"/>
      <c r="L621" s="61"/>
      <c r="M621" s="61"/>
      <c r="N621" s="61"/>
      <c r="O621" s="61"/>
    </row>
    <row r="622" spans="1:15" ht="12.75">
      <c r="A622" s="61"/>
      <c r="B622" s="61"/>
      <c r="C622" s="61"/>
      <c r="D622" s="61"/>
      <c r="E622" s="61"/>
      <c r="F622" s="61"/>
      <c r="G622" s="61"/>
      <c r="H622" s="61"/>
      <c r="I622" s="61"/>
      <c r="J622" s="61"/>
      <c r="K622" s="61"/>
      <c r="L622" s="61"/>
      <c r="M622" s="61"/>
      <c r="N622" s="61"/>
      <c r="O622" s="61"/>
    </row>
    <row r="623" spans="1:15" ht="12.75">
      <c r="A623" s="61"/>
      <c r="B623" s="61"/>
      <c r="C623" s="61"/>
      <c r="D623" s="61"/>
      <c r="E623" s="61"/>
      <c r="F623" s="61"/>
      <c r="G623" s="61"/>
      <c r="H623" s="61"/>
      <c r="I623" s="61"/>
      <c r="J623" s="61"/>
      <c r="K623" s="61"/>
      <c r="L623" s="61"/>
      <c r="M623" s="61"/>
      <c r="N623" s="61"/>
      <c r="O623" s="61"/>
    </row>
    <row r="624" spans="1:15" ht="12.75">
      <c r="A624" s="61"/>
      <c r="B624" s="61"/>
      <c r="C624" s="61"/>
      <c r="D624" s="61"/>
      <c r="E624" s="61"/>
      <c r="F624" s="61"/>
      <c r="G624" s="61"/>
      <c r="H624" s="61"/>
      <c r="I624" s="61"/>
      <c r="J624" s="61"/>
      <c r="K624" s="61"/>
      <c r="L624" s="61"/>
      <c r="M624" s="61"/>
      <c r="N624" s="61"/>
      <c r="O624" s="61"/>
    </row>
    <row r="625" spans="1:15" ht="12.75">
      <c r="A625" s="61"/>
      <c r="B625" s="61"/>
      <c r="C625" s="61"/>
      <c r="D625" s="61"/>
      <c r="E625" s="61"/>
      <c r="F625" s="61"/>
      <c r="G625" s="61"/>
      <c r="H625" s="61"/>
      <c r="I625" s="61"/>
      <c r="J625" s="61"/>
      <c r="K625" s="61"/>
      <c r="L625" s="61"/>
      <c r="M625" s="61"/>
      <c r="N625" s="61"/>
      <c r="O625" s="61"/>
    </row>
    <row r="626" spans="1:15" ht="12.75">
      <c r="A626" s="61"/>
      <c r="B626" s="61"/>
      <c r="C626" s="61"/>
      <c r="D626" s="61"/>
      <c r="E626" s="61"/>
      <c r="F626" s="61"/>
      <c r="G626" s="61"/>
      <c r="H626" s="61"/>
      <c r="I626" s="61"/>
      <c r="J626" s="61"/>
      <c r="K626" s="61"/>
      <c r="L626" s="61"/>
      <c r="M626" s="61"/>
      <c r="N626" s="61"/>
      <c r="O626" s="61"/>
    </row>
    <row r="627" spans="1:15" ht="12.75">
      <c r="A627" s="61"/>
      <c r="B627" s="61"/>
      <c r="C627" s="61"/>
      <c r="D627" s="61"/>
      <c r="E627" s="61"/>
      <c r="F627" s="61"/>
      <c r="G627" s="61"/>
      <c r="H627" s="61"/>
      <c r="I627" s="61"/>
      <c r="J627" s="61"/>
      <c r="K627" s="61"/>
      <c r="L627" s="61"/>
      <c r="M627" s="61"/>
      <c r="N627" s="61"/>
      <c r="O627" s="61"/>
    </row>
    <row r="628" spans="1:15" ht="12.75">
      <c r="A628" s="61"/>
      <c r="B628" s="61"/>
      <c r="C628" s="61"/>
      <c r="D628" s="61"/>
      <c r="E628" s="61"/>
      <c r="F628" s="61"/>
      <c r="G628" s="61"/>
      <c r="H628" s="61"/>
      <c r="I628" s="61"/>
      <c r="J628" s="61"/>
      <c r="K628" s="61"/>
      <c r="L628" s="61"/>
      <c r="M628" s="61"/>
      <c r="N628" s="61"/>
      <c r="O628" s="61"/>
    </row>
    <row r="629" spans="1:15" ht="12.75">
      <c r="A629" s="61"/>
      <c r="B629" s="61"/>
      <c r="C629" s="61"/>
      <c r="D629" s="61"/>
      <c r="E629" s="61"/>
      <c r="F629" s="61"/>
      <c r="G629" s="61"/>
      <c r="H629" s="61"/>
      <c r="I629" s="61"/>
      <c r="J629" s="61"/>
      <c r="K629" s="61"/>
      <c r="L629" s="61"/>
      <c r="M629" s="61"/>
      <c r="N629" s="61"/>
      <c r="O629" s="61"/>
    </row>
    <row r="630" spans="1:15" ht="12.75">
      <c r="A630" s="61"/>
      <c r="B630" s="61"/>
      <c r="C630" s="61"/>
      <c r="D630" s="61"/>
      <c r="E630" s="61"/>
      <c r="F630" s="61"/>
      <c r="G630" s="61"/>
      <c r="H630" s="61"/>
      <c r="I630" s="61"/>
      <c r="J630" s="61"/>
      <c r="K630" s="61"/>
      <c r="L630" s="61"/>
      <c r="M630" s="61"/>
      <c r="N630" s="61"/>
      <c r="O630" s="61"/>
    </row>
    <row r="631" spans="1:15" ht="12.75">
      <c r="A631" s="61"/>
      <c r="B631" s="61"/>
      <c r="C631" s="61"/>
      <c r="D631" s="61"/>
      <c r="E631" s="61"/>
      <c r="F631" s="61"/>
      <c r="G631" s="61"/>
      <c r="H631" s="61"/>
      <c r="I631" s="61"/>
      <c r="J631" s="61"/>
      <c r="K631" s="61"/>
      <c r="L631" s="61"/>
      <c r="M631" s="61"/>
      <c r="N631" s="61"/>
      <c r="O631" s="61"/>
    </row>
    <row r="632" spans="1:15" ht="12.75">
      <c r="A632" s="61"/>
      <c r="B632" s="61"/>
      <c r="C632" s="61"/>
      <c r="D632" s="61"/>
      <c r="E632" s="61"/>
      <c r="F632" s="61"/>
      <c r="G632" s="61"/>
      <c r="H632" s="61"/>
      <c r="I632" s="61"/>
      <c r="J632" s="61"/>
      <c r="K632" s="61"/>
      <c r="L632" s="61"/>
      <c r="M632" s="61"/>
      <c r="N632" s="61"/>
      <c r="O632" s="61"/>
    </row>
    <row r="633" spans="1:15" ht="12.75">
      <c r="A633" s="61"/>
      <c r="B633" s="61"/>
      <c r="C633" s="61"/>
      <c r="D633" s="61"/>
      <c r="E633" s="61"/>
      <c r="F633" s="61"/>
      <c r="G633" s="61"/>
      <c r="H633" s="61"/>
      <c r="I633" s="61"/>
      <c r="J633" s="61"/>
      <c r="K633" s="61"/>
      <c r="L633" s="61"/>
      <c r="M633" s="61"/>
      <c r="N633" s="61"/>
      <c r="O633" s="61"/>
    </row>
    <row r="634" spans="1:15" ht="12.75">
      <c r="A634" s="61"/>
      <c r="B634" s="61"/>
      <c r="C634" s="61"/>
      <c r="D634" s="61"/>
      <c r="E634" s="61"/>
      <c r="F634" s="61"/>
      <c r="G634" s="61"/>
      <c r="H634" s="61"/>
      <c r="I634" s="61"/>
      <c r="J634" s="61"/>
      <c r="K634" s="61"/>
      <c r="L634" s="61"/>
      <c r="M634" s="61"/>
      <c r="N634" s="61"/>
      <c r="O634" s="61"/>
    </row>
    <row r="635" spans="1:15" ht="12.75">
      <c r="A635" s="61"/>
      <c r="B635" s="61"/>
      <c r="C635" s="61"/>
      <c r="D635" s="61"/>
      <c r="E635" s="61"/>
      <c r="F635" s="61"/>
      <c r="G635" s="61"/>
      <c r="H635" s="61"/>
      <c r="I635" s="61"/>
      <c r="J635" s="61"/>
      <c r="K635" s="61"/>
      <c r="L635" s="61"/>
      <c r="M635" s="61"/>
      <c r="N635" s="61"/>
      <c r="O635" s="61"/>
    </row>
    <row r="636" spans="1:15" ht="12.75">
      <c r="A636" s="61"/>
      <c r="B636" s="61"/>
      <c r="C636" s="61"/>
      <c r="D636" s="61"/>
      <c r="E636" s="61"/>
      <c r="F636" s="61"/>
      <c r="G636" s="61"/>
      <c r="H636" s="61"/>
      <c r="I636" s="61"/>
      <c r="J636" s="61"/>
      <c r="K636" s="61"/>
      <c r="L636" s="61"/>
      <c r="M636" s="61"/>
      <c r="N636" s="61"/>
      <c r="O636" s="61"/>
    </row>
    <row r="637" spans="1:15" ht="12.75">
      <c r="A637" s="61"/>
      <c r="B637" s="61"/>
      <c r="C637" s="61"/>
      <c r="D637" s="61"/>
      <c r="E637" s="61"/>
      <c r="F637" s="61"/>
      <c r="G637" s="61"/>
      <c r="H637" s="61"/>
      <c r="I637" s="61"/>
      <c r="J637" s="61"/>
      <c r="K637" s="61"/>
      <c r="L637" s="61"/>
      <c r="M637" s="61"/>
      <c r="N637" s="61"/>
      <c r="O637" s="61"/>
    </row>
    <row r="638" spans="1:15" ht="12.75">
      <c r="A638" s="61"/>
      <c r="B638" s="61"/>
      <c r="C638" s="61"/>
      <c r="D638" s="61"/>
      <c r="E638" s="61"/>
      <c r="F638" s="61"/>
      <c r="G638" s="61"/>
      <c r="H638" s="61"/>
      <c r="I638" s="61"/>
      <c r="J638" s="61"/>
      <c r="K638" s="61"/>
      <c r="L638" s="61"/>
      <c r="M638" s="61"/>
      <c r="N638" s="61"/>
      <c r="O638" s="61"/>
    </row>
    <row r="639" spans="1:15" ht="12.75">
      <c r="A639" s="61"/>
      <c r="B639" s="61"/>
      <c r="C639" s="61"/>
      <c r="D639" s="61"/>
      <c r="E639" s="61"/>
      <c r="F639" s="61"/>
      <c r="G639" s="61"/>
      <c r="H639" s="61"/>
      <c r="I639" s="61"/>
      <c r="J639" s="61"/>
      <c r="K639" s="61"/>
      <c r="L639" s="61"/>
      <c r="M639" s="61"/>
      <c r="N639" s="61"/>
      <c r="O639" s="61"/>
    </row>
    <row r="640" spans="1:15" ht="12.75">
      <c r="A640" s="61"/>
      <c r="B640" s="61"/>
      <c r="C640" s="61"/>
      <c r="D640" s="61"/>
      <c r="E640" s="61"/>
      <c r="F640" s="61"/>
      <c r="G640" s="61"/>
      <c r="H640" s="61"/>
      <c r="I640" s="61"/>
      <c r="J640" s="61"/>
      <c r="K640" s="61"/>
      <c r="L640" s="61"/>
      <c r="M640" s="61"/>
      <c r="N640" s="61"/>
      <c r="O640" s="61"/>
    </row>
    <row r="641" spans="1:15" ht="12.75">
      <c r="A641" s="61"/>
      <c r="B641" s="61"/>
      <c r="C641" s="61"/>
      <c r="D641" s="61"/>
      <c r="E641" s="61"/>
      <c r="F641" s="61"/>
      <c r="G641" s="61"/>
      <c r="H641" s="61"/>
      <c r="I641" s="61"/>
      <c r="J641" s="61"/>
      <c r="K641" s="61"/>
      <c r="L641" s="61"/>
      <c r="M641" s="61"/>
      <c r="N641" s="61"/>
      <c r="O641" s="61"/>
    </row>
    <row r="642" spans="1:15" ht="12.75">
      <c r="A642" s="61"/>
      <c r="B642" s="61"/>
      <c r="C642" s="61"/>
      <c r="D642" s="61"/>
      <c r="E642" s="61"/>
      <c r="F642" s="61"/>
      <c r="G642" s="61"/>
      <c r="H642" s="61"/>
      <c r="I642" s="61"/>
      <c r="J642" s="61"/>
      <c r="K642" s="61"/>
      <c r="L642" s="61"/>
      <c r="M642" s="61"/>
      <c r="N642" s="61"/>
      <c r="O642" s="61"/>
    </row>
    <row r="643" spans="1:15" ht="12.75">
      <c r="A643" s="61"/>
      <c r="B643" s="61"/>
      <c r="C643" s="61"/>
      <c r="D643" s="61"/>
      <c r="E643" s="61"/>
      <c r="F643" s="61"/>
      <c r="G643" s="61"/>
      <c r="H643" s="61"/>
      <c r="I643" s="61"/>
      <c r="J643" s="61"/>
      <c r="K643" s="61"/>
      <c r="L643" s="61"/>
      <c r="M643" s="61"/>
      <c r="N643" s="61"/>
      <c r="O643" s="61"/>
    </row>
    <row r="644" spans="1:15" ht="12.75">
      <c r="A644" s="61"/>
      <c r="B644" s="61"/>
      <c r="C644" s="61"/>
      <c r="D644" s="61"/>
      <c r="E644" s="61"/>
      <c r="F644" s="61"/>
      <c r="G644" s="61"/>
      <c r="H644" s="61"/>
      <c r="I644" s="61"/>
      <c r="J644" s="61"/>
      <c r="K644" s="61"/>
      <c r="L644" s="61"/>
      <c r="M644" s="61"/>
      <c r="N644" s="61"/>
      <c r="O644" s="61"/>
    </row>
    <row r="645" spans="1:15" ht="12.75">
      <c r="A645" s="61"/>
      <c r="B645" s="61"/>
      <c r="C645" s="61"/>
      <c r="D645" s="61"/>
      <c r="E645" s="61"/>
      <c r="F645" s="61"/>
      <c r="G645" s="61"/>
      <c r="H645" s="61"/>
      <c r="I645" s="61"/>
      <c r="J645" s="61"/>
      <c r="K645" s="61"/>
      <c r="L645" s="61"/>
      <c r="M645" s="61"/>
      <c r="N645" s="61"/>
      <c r="O645" s="61"/>
    </row>
    <row r="646" spans="1:15" ht="12.75">
      <c r="A646" s="61"/>
      <c r="B646" s="61"/>
      <c r="C646" s="61"/>
      <c r="D646" s="61"/>
      <c r="E646" s="61"/>
      <c r="F646" s="61"/>
      <c r="G646" s="61"/>
      <c r="H646" s="61"/>
      <c r="I646" s="61"/>
      <c r="J646" s="61"/>
      <c r="K646" s="61"/>
      <c r="L646" s="61"/>
      <c r="M646" s="61"/>
      <c r="N646" s="61"/>
      <c r="O646" s="61"/>
    </row>
    <row r="647" spans="1:15" ht="12.75">
      <c r="A647" s="61"/>
      <c r="B647" s="61"/>
      <c r="C647" s="61"/>
      <c r="D647" s="61"/>
      <c r="E647" s="61"/>
      <c r="F647" s="61"/>
      <c r="G647" s="61"/>
      <c r="H647" s="61"/>
      <c r="I647" s="61"/>
      <c r="J647" s="61"/>
      <c r="K647" s="61"/>
      <c r="L647" s="61"/>
      <c r="M647" s="61"/>
      <c r="N647" s="61"/>
      <c r="O647" s="61"/>
    </row>
    <row r="648" spans="1:15" ht="12.75">
      <c r="A648" s="61"/>
      <c r="B648" s="61"/>
      <c r="C648" s="61"/>
      <c r="D648" s="61"/>
      <c r="E648" s="61"/>
      <c r="F648" s="61"/>
      <c r="G648" s="61"/>
      <c r="H648" s="61"/>
      <c r="I648" s="61"/>
      <c r="J648" s="61"/>
      <c r="K648" s="61"/>
      <c r="L648" s="61"/>
      <c r="M648" s="61"/>
      <c r="N648" s="61"/>
      <c r="O648" s="61"/>
    </row>
    <row r="649" spans="1:15" ht="12.75">
      <c r="A649" s="61"/>
      <c r="B649" s="61"/>
      <c r="C649" s="61"/>
      <c r="D649" s="61"/>
      <c r="E649" s="61"/>
      <c r="F649" s="61"/>
      <c r="G649" s="61"/>
      <c r="H649" s="61"/>
      <c r="I649" s="61"/>
      <c r="J649" s="61"/>
      <c r="K649" s="61"/>
      <c r="L649" s="61"/>
      <c r="M649" s="61"/>
      <c r="N649" s="61"/>
      <c r="O649" s="61"/>
    </row>
    <row r="650" spans="1:15" ht="12.75">
      <c r="A650" s="61"/>
      <c r="B650" s="61"/>
      <c r="C650" s="61"/>
      <c r="D650" s="61"/>
      <c r="E650" s="61"/>
      <c r="F650" s="61"/>
      <c r="G650" s="61"/>
      <c r="H650" s="61"/>
      <c r="I650" s="61"/>
      <c r="J650" s="61"/>
      <c r="K650" s="61"/>
      <c r="L650" s="61"/>
      <c r="M650" s="61"/>
      <c r="N650" s="61"/>
      <c r="O650" s="61"/>
    </row>
    <row r="651" spans="1:15" ht="12.75">
      <c r="A651" s="61"/>
      <c r="B651" s="61"/>
      <c r="C651" s="61"/>
      <c r="D651" s="61"/>
      <c r="E651" s="61"/>
      <c r="F651" s="61"/>
      <c r="G651" s="61"/>
      <c r="H651" s="61"/>
      <c r="I651" s="61"/>
      <c r="J651" s="61"/>
      <c r="K651" s="61"/>
      <c r="L651" s="61"/>
      <c r="M651" s="61"/>
      <c r="N651" s="61"/>
      <c r="O651" s="61"/>
    </row>
    <row r="652" spans="1:15" ht="12.75">
      <c r="A652" s="61"/>
      <c r="B652" s="61"/>
      <c r="C652" s="61"/>
      <c r="D652" s="61"/>
      <c r="E652" s="61"/>
      <c r="F652" s="61"/>
      <c r="G652" s="61"/>
      <c r="H652" s="61"/>
      <c r="I652" s="61"/>
      <c r="J652" s="61"/>
      <c r="K652" s="61"/>
      <c r="L652" s="61"/>
      <c r="M652" s="61"/>
      <c r="N652" s="61"/>
      <c r="O652" s="61"/>
    </row>
    <row r="653" spans="1:15" ht="12.75">
      <c r="A653" s="61"/>
      <c r="B653" s="61"/>
      <c r="C653" s="61"/>
      <c r="D653" s="61"/>
      <c r="E653" s="61"/>
      <c r="F653" s="61"/>
      <c r="G653" s="61"/>
      <c r="H653" s="61"/>
      <c r="I653" s="61"/>
      <c r="J653" s="61"/>
      <c r="K653" s="61"/>
      <c r="L653" s="61"/>
      <c r="M653" s="61"/>
      <c r="N653" s="61"/>
      <c r="O653" s="61"/>
    </row>
    <row r="654" spans="1:15" ht="12.75">
      <c r="A654" s="61"/>
      <c r="B654" s="61"/>
      <c r="C654" s="61"/>
      <c r="D654" s="61"/>
      <c r="E654" s="61"/>
      <c r="F654" s="61"/>
      <c r="G654" s="61"/>
      <c r="H654" s="61"/>
      <c r="I654" s="61"/>
      <c r="J654" s="61"/>
      <c r="K654" s="61"/>
      <c r="L654" s="61"/>
      <c r="M654" s="61"/>
      <c r="N654" s="61"/>
      <c r="O654" s="61"/>
    </row>
    <row r="655" spans="1:15" ht="12.75">
      <c r="A655" s="61"/>
      <c r="B655" s="61"/>
      <c r="C655" s="61"/>
      <c r="D655" s="61"/>
      <c r="E655" s="61"/>
      <c r="F655" s="61"/>
      <c r="G655" s="61"/>
      <c r="H655" s="61"/>
      <c r="I655" s="61"/>
      <c r="J655" s="61"/>
      <c r="K655" s="61"/>
      <c r="L655" s="61"/>
      <c r="M655" s="61"/>
      <c r="N655" s="61"/>
      <c r="O655" s="61"/>
    </row>
    <row r="656" spans="1:15" ht="12.75">
      <c r="A656" s="61"/>
      <c r="B656" s="61"/>
      <c r="C656" s="61"/>
      <c r="D656" s="61"/>
      <c r="E656" s="61"/>
      <c r="F656" s="61"/>
      <c r="G656" s="61"/>
      <c r="H656" s="61"/>
      <c r="I656" s="61"/>
      <c r="J656" s="61"/>
      <c r="K656" s="61"/>
      <c r="L656" s="61"/>
      <c r="M656" s="61"/>
      <c r="N656" s="61"/>
      <c r="O656" s="61"/>
    </row>
    <row r="657" spans="1:15" ht="12.75">
      <c r="A657" s="61"/>
      <c r="B657" s="61"/>
      <c r="C657" s="61"/>
      <c r="D657" s="61"/>
      <c r="E657" s="61"/>
      <c r="F657" s="61"/>
      <c r="G657" s="61"/>
      <c r="H657" s="61"/>
      <c r="I657" s="61"/>
      <c r="J657" s="61"/>
      <c r="K657" s="61"/>
      <c r="L657" s="61"/>
      <c r="M657" s="61"/>
      <c r="N657" s="61"/>
      <c r="O657" s="61"/>
    </row>
    <row r="658" spans="1:15" ht="12.75">
      <c r="A658" s="61"/>
      <c r="B658" s="61"/>
      <c r="C658" s="61"/>
      <c r="D658" s="61"/>
      <c r="E658" s="61"/>
      <c r="F658" s="61"/>
      <c r="G658" s="61"/>
      <c r="H658" s="61"/>
      <c r="I658" s="61"/>
      <c r="J658" s="61"/>
      <c r="K658" s="61"/>
      <c r="L658" s="61"/>
      <c r="M658" s="61"/>
      <c r="N658" s="61"/>
      <c r="O658" s="61"/>
    </row>
    <row r="659" spans="1:15" ht="12.75">
      <c r="A659" s="61"/>
      <c r="B659" s="61"/>
      <c r="C659" s="61"/>
      <c r="D659" s="61"/>
      <c r="E659" s="61"/>
      <c r="F659" s="61"/>
      <c r="G659" s="61"/>
      <c r="H659" s="61"/>
      <c r="I659" s="61"/>
      <c r="J659" s="61"/>
      <c r="K659" s="61"/>
      <c r="L659" s="61"/>
      <c r="M659" s="61"/>
      <c r="N659" s="61"/>
      <c r="O659" s="61"/>
    </row>
    <row r="660" spans="1:15" ht="12.75">
      <c r="A660" s="61"/>
      <c r="B660" s="61"/>
      <c r="C660" s="61"/>
      <c r="D660" s="61"/>
      <c r="E660" s="61"/>
      <c r="F660" s="61"/>
      <c r="G660" s="61"/>
      <c r="H660" s="61"/>
      <c r="I660" s="61"/>
      <c r="J660" s="61"/>
      <c r="K660" s="61"/>
      <c r="L660" s="61"/>
      <c r="M660" s="61"/>
      <c r="N660" s="61"/>
      <c r="O660" s="61"/>
    </row>
    <row r="661" spans="1:15" ht="12.75">
      <c r="A661" s="61"/>
      <c r="B661" s="61"/>
      <c r="C661" s="61"/>
      <c r="D661" s="61"/>
      <c r="E661" s="61"/>
      <c r="F661" s="61"/>
      <c r="G661" s="61"/>
      <c r="H661" s="61"/>
      <c r="I661" s="61"/>
      <c r="J661" s="61"/>
      <c r="K661" s="61"/>
      <c r="L661" s="61"/>
      <c r="M661" s="61"/>
      <c r="N661" s="61"/>
      <c r="O661" s="61"/>
    </row>
    <row r="662" spans="1:15" ht="12.75">
      <c r="A662" s="61"/>
      <c r="B662" s="61"/>
      <c r="C662" s="61"/>
      <c r="D662" s="61"/>
      <c r="E662" s="61"/>
      <c r="F662" s="61"/>
      <c r="G662" s="61"/>
      <c r="H662" s="61"/>
      <c r="I662" s="61"/>
      <c r="J662" s="61"/>
      <c r="K662" s="61"/>
      <c r="L662" s="61"/>
      <c r="M662" s="61"/>
      <c r="N662" s="61"/>
      <c r="O662" s="61"/>
    </row>
    <row r="663" spans="1:15" ht="12.75">
      <c r="A663" s="61"/>
      <c r="B663" s="61"/>
      <c r="C663" s="61"/>
      <c r="D663" s="61"/>
      <c r="E663" s="61"/>
      <c r="F663" s="61"/>
      <c r="G663" s="61"/>
      <c r="H663" s="61"/>
      <c r="I663" s="61"/>
      <c r="J663" s="61"/>
      <c r="K663" s="61"/>
      <c r="L663" s="61"/>
      <c r="M663" s="61"/>
      <c r="N663" s="61"/>
      <c r="O663" s="61"/>
    </row>
    <row r="664" spans="1:15" ht="12.75">
      <c r="A664" s="61"/>
      <c r="B664" s="61"/>
      <c r="C664" s="61"/>
      <c r="D664" s="61"/>
      <c r="E664" s="61"/>
      <c r="F664" s="61"/>
      <c r="G664" s="61"/>
      <c r="H664" s="61"/>
      <c r="I664" s="61"/>
      <c r="J664" s="61"/>
      <c r="K664" s="61"/>
      <c r="L664" s="61"/>
      <c r="M664" s="61"/>
      <c r="N664" s="61"/>
      <c r="O664" s="61"/>
    </row>
    <row r="665" spans="1:15" ht="12.75">
      <c r="A665" s="61"/>
      <c r="B665" s="61"/>
      <c r="C665" s="61"/>
      <c r="D665" s="61"/>
      <c r="E665" s="61"/>
      <c r="F665" s="61"/>
      <c r="G665" s="61"/>
      <c r="H665" s="61"/>
      <c r="I665" s="61"/>
      <c r="J665" s="61"/>
      <c r="K665" s="61"/>
      <c r="L665" s="61"/>
      <c r="M665" s="61"/>
      <c r="N665" s="61"/>
      <c r="O665" s="61"/>
    </row>
    <row r="666" spans="1:15" ht="12.75">
      <c r="A666" s="61"/>
      <c r="B666" s="61"/>
      <c r="C666" s="61"/>
      <c r="D666" s="61"/>
      <c r="E666" s="61"/>
      <c r="F666" s="61"/>
      <c r="G666" s="61"/>
      <c r="H666" s="61"/>
      <c r="I666" s="61"/>
      <c r="J666" s="61"/>
      <c r="K666" s="61"/>
      <c r="L666" s="61"/>
      <c r="M666" s="61"/>
      <c r="N666" s="61"/>
      <c r="O666" s="61"/>
    </row>
    <row r="667" spans="1:15" ht="12.75">
      <c r="A667" s="61"/>
      <c r="B667" s="61"/>
      <c r="C667" s="61"/>
      <c r="D667" s="61"/>
      <c r="E667" s="61"/>
      <c r="F667" s="61"/>
      <c r="G667" s="61"/>
      <c r="H667" s="61"/>
      <c r="I667" s="61"/>
      <c r="J667" s="61"/>
      <c r="K667" s="61"/>
      <c r="L667" s="61"/>
      <c r="M667" s="61"/>
      <c r="N667" s="61"/>
      <c r="O667" s="61"/>
    </row>
    <row r="668" spans="1:15" ht="12.75">
      <c r="A668" s="61"/>
      <c r="B668" s="61"/>
      <c r="C668" s="61"/>
      <c r="D668" s="61"/>
      <c r="E668" s="61"/>
      <c r="F668" s="61"/>
      <c r="G668" s="61"/>
      <c r="H668" s="61"/>
      <c r="I668" s="61"/>
      <c r="J668" s="61"/>
      <c r="K668" s="61"/>
      <c r="L668" s="61"/>
      <c r="M668" s="61"/>
      <c r="N668" s="61"/>
      <c r="O668" s="61"/>
    </row>
    <row r="669" spans="1:15" ht="12.75">
      <c r="A669" s="61"/>
      <c r="B669" s="61"/>
      <c r="C669" s="61"/>
      <c r="D669" s="61"/>
      <c r="E669" s="61"/>
      <c r="F669" s="61"/>
      <c r="G669" s="61"/>
      <c r="H669" s="61"/>
      <c r="I669" s="61"/>
      <c r="J669" s="61"/>
      <c r="K669" s="61"/>
      <c r="L669" s="61"/>
      <c r="M669" s="61"/>
      <c r="N669" s="61"/>
      <c r="O669" s="61"/>
    </row>
    <row r="670" spans="1:15" ht="12.75">
      <c r="A670" s="61"/>
      <c r="B670" s="61"/>
      <c r="C670" s="61"/>
      <c r="D670" s="61"/>
      <c r="E670" s="61"/>
      <c r="F670" s="61"/>
      <c r="G670" s="61"/>
      <c r="H670" s="61"/>
      <c r="I670" s="61"/>
      <c r="J670" s="61"/>
      <c r="K670" s="61"/>
      <c r="L670" s="61"/>
      <c r="M670" s="61"/>
      <c r="N670" s="61"/>
      <c r="O670" s="61"/>
    </row>
    <row r="671" spans="1:15" ht="12.75">
      <c r="A671" s="61"/>
      <c r="B671" s="61"/>
      <c r="C671" s="61"/>
      <c r="D671" s="61"/>
      <c r="E671" s="61"/>
      <c r="F671" s="61"/>
      <c r="G671" s="61"/>
      <c r="H671" s="61"/>
      <c r="I671" s="61"/>
      <c r="J671" s="61"/>
      <c r="K671" s="61"/>
      <c r="L671" s="61"/>
      <c r="M671" s="61"/>
      <c r="N671" s="61"/>
      <c r="O671" s="61"/>
    </row>
    <row r="672" spans="1:15" ht="12.75">
      <c r="A672" s="61"/>
      <c r="B672" s="61"/>
      <c r="C672" s="61"/>
      <c r="D672" s="61"/>
      <c r="E672" s="61"/>
      <c r="F672" s="61"/>
      <c r="G672" s="61"/>
      <c r="H672" s="61"/>
      <c r="I672" s="61"/>
      <c r="J672" s="61"/>
      <c r="K672" s="61"/>
      <c r="L672" s="61"/>
      <c r="M672" s="61"/>
      <c r="N672" s="61"/>
      <c r="O672" s="61"/>
    </row>
    <row r="673" spans="1:15" ht="12.75">
      <c r="A673" s="61"/>
      <c r="B673" s="61"/>
      <c r="C673" s="61"/>
      <c r="D673" s="61"/>
      <c r="E673" s="61"/>
      <c r="F673" s="61"/>
      <c r="G673" s="61"/>
      <c r="H673" s="61"/>
      <c r="I673" s="61"/>
      <c r="J673" s="61"/>
      <c r="K673" s="61"/>
      <c r="L673" s="61"/>
      <c r="M673" s="61"/>
      <c r="N673" s="61"/>
      <c r="O673" s="61"/>
    </row>
    <row r="674" spans="1:15" ht="12.75">
      <c r="A674" s="61"/>
      <c r="B674" s="61"/>
      <c r="C674" s="61"/>
      <c r="D674" s="61"/>
      <c r="E674" s="61"/>
      <c r="F674" s="61"/>
      <c r="G674" s="61"/>
      <c r="H674" s="61"/>
      <c r="I674" s="61"/>
      <c r="J674" s="61"/>
      <c r="K674" s="61"/>
      <c r="L674" s="61"/>
      <c r="M674" s="61"/>
      <c r="N674" s="61"/>
      <c r="O674" s="61"/>
    </row>
    <row r="675" spans="1:15" ht="12.75">
      <c r="A675" s="61"/>
      <c r="B675" s="61"/>
      <c r="C675" s="61"/>
      <c r="D675" s="61"/>
      <c r="E675" s="61"/>
      <c r="F675" s="61"/>
      <c r="G675" s="61"/>
      <c r="H675" s="61"/>
      <c r="I675" s="61"/>
      <c r="J675" s="61"/>
      <c r="K675" s="61"/>
      <c r="L675" s="61"/>
      <c r="M675" s="61"/>
      <c r="N675" s="61"/>
      <c r="O675" s="61"/>
    </row>
    <row r="676" spans="1:15" ht="12.75">
      <c r="A676" s="61"/>
      <c r="B676" s="61"/>
      <c r="C676" s="61"/>
      <c r="D676" s="61"/>
      <c r="E676" s="61"/>
      <c r="F676" s="61"/>
      <c r="G676" s="61"/>
      <c r="H676" s="61"/>
      <c r="I676" s="61"/>
      <c r="J676" s="61"/>
      <c r="K676" s="61"/>
      <c r="L676" s="61"/>
      <c r="M676" s="61"/>
      <c r="N676" s="61"/>
      <c r="O676" s="61"/>
    </row>
    <row r="677" spans="1:15" ht="12.75">
      <c r="A677" s="61"/>
      <c r="B677" s="61"/>
      <c r="C677" s="61"/>
      <c r="D677" s="61"/>
      <c r="E677" s="61"/>
      <c r="F677" s="61"/>
      <c r="G677" s="61"/>
      <c r="H677" s="61"/>
      <c r="I677" s="61"/>
      <c r="J677" s="61"/>
      <c r="K677" s="61"/>
      <c r="L677" s="61"/>
      <c r="M677" s="61"/>
      <c r="N677" s="61"/>
      <c r="O677" s="61"/>
    </row>
    <row r="678" spans="1:15" ht="12.75">
      <c r="A678" s="61"/>
      <c r="B678" s="61"/>
      <c r="C678" s="61"/>
      <c r="D678" s="61"/>
      <c r="E678" s="61"/>
      <c r="F678" s="61"/>
      <c r="G678" s="61"/>
      <c r="H678" s="61"/>
      <c r="I678" s="61"/>
      <c r="J678" s="61"/>
      <c r="K678" s="61"/>
      <c r="L678" s="61"/>
      <c r="M678" s="61"/>
      <c r="N678" s="61"/>
      <c r="O678" s="61"/>
    </row>
    <row r="679" spans="1:15" ht="12.75">
      <c r="A679" s="61"/>
      <c r="B679" s="61"/>
      <c r="C679" s="61"/>
      <c r="D679" s="61"/>
      <c r="E679" s="61"/>
      <c r="F679" s="61"/>
      <c r="G679" s="61"/>
      <c r="H679" s="61"/>
      <c r="I679" s="61"/>
      <c r="J679" s="61"/>
      <c r="K679" s="61"/>
      <c r="L679" s="61"/>
      <c r="M679" s="61"/>
      <c r="N679" s="61"/>
      <c r="O679" s="61"/>
    </row>
    <row r="680" spans="1:15" ht="12.75">
      <c r="A680" s="61"/>
      <c r="B680" s="61"/>
      <c r="C680" s="61"/>
      <c r="D680" s="61"/>
      <c r="E680" s="61"/>
      <c r="F680" s="61"/>
      <c r="G680" s="61"/>
      <c r="H680" s="61"/>
      <c r="I680" s="61"/>
      <c r="J680" s="61"/>
      <c r="K680" s="61"/>
      <c r="L680" s="61"/>
      <c r="M680" s="61"/>
      <c r="N680" s="61"/>
      <c r="O680" s="61"/>
    </row>
    <row r="681" spans="1:15" ht="12.75">
      <c r="A681" s="61"/>
      <c r="B681" s="61"/>
      <c r="C681" s="61"/>
      <c r="D681" s="61"/>
      <c r="E681" s="61"/>
      <c r="F681" s="61"/>
      <c r="G681" s="61"/>
      <c r="H681" s="61"/>
      <c r="I681" s="61"/>
      <c r="J681" s="61"/>
      <c r="K681" s="61"/>
      <c r="L681" s="61"/>
      <c r="M681" s="61"/>
      <c r="N681" s="61"/>
      <c r="O681" s="61"/>
    </row>
    <row r="682" spans="1:15" ht="12.75">
      <c r="A682" s="61"/>
      <c r="B682" s="61"/>
      <c r="C682" s="61"/>
      <c r="D682" s="61"/>
      <c r="E682" s="61"/>
      <c r="F682" s="61"/>
      <c r="G682" s="61"/>
      <c r="H682" s="61"/>
      <c r="I682" s="61"/>
      <c r="J682" s="61"/>
      <c r="K682" s="61"/>
      <c r="L682" s="61"/>
      <c r="M682" s="61"/>
      <c r="N682" s="61"/>
      <c r="O682" s="61"/>
    </row>
    <row r="683" spans="1:15" ht="12.75">
      <c r="A683" s="61"/>
      <c r="B683" s="61"/>
      <c r="C683" s="61"/>
      <c r="D683" s="61"/>
      <c r="E683" s="61"/>
      <c r="F683" s="61"/>
      <c r="G683" s="61"/>
      <c r="H683" s="61"/>
      <c r="I683" s="61"/>
      <c r="J683" s="61"/>
      <c r="K683" s="61"/>
      <c r="L683" s="61"/>
      <c r="M683" s="61"/>
      <c r="N683" s="61"/>
      <c r="O683" s="61"/>
    </row>
    <row r="684" spans="1:15" ht="12.75">
      <c r="A684" s="61"/>
      <c r="B684" s="61"/>
      <c r="C684" s="61"/>
      <c r="D684" s="61"/>
      <c r="E684" s="61"/>
      <c r="F684" s="61"/>
      <c r="G684" s="61"/>
      <c r="H684" s="61"/>
      <c r="I684" s="61"/>
      <c r="J684" s="61"/>
      <c r="K684" s="61"/>
      <c r="L684" s="61"/>
      <c r="M684" s="61"/>
      <c r="N684" s="61"/>
      <c r="O684" s="61"/>
    </row>
    <row r="685" spans="1:15" ht="12.75">
      <c r="A685" s="61"/>
      <c r="B685" s="61"/>
      <c r="C685" s="61"/>
      <c r="D685" s="61"/>
      <c r="E685" s="61"/>
      <c r="F685" s="61"/>
      <c r="G685" s="61"/>
      <c r="H685" s="61"/>
      <c r="I685" s="61"/>
      <c r="J685" s="61"/>
      <c r="K685" s="61"/>
      <c r="L685" s="61"/>
      <c r="M685" s="61"/>
      <c r="N685" s="61"/>
      <c r="O685" s="61"/>
    </row>
    <row r="686" spans="1:15" ht="12.75">
      <c r="A686" s="61"/>
      <c r="B686" s="61"/>
      <c r="C686" s="61"/>
      <c r="D686" s="61"/>
      <c r="E686" s="61"/>
      <c r="F686" s="61"/>
      <c r="G686" s="61"/>
      <c r="H686" s="61"/>
      <c r="I686" s="61"/>
      <c r="J686" s="61"/>
      <c r="K686" s="61"/>
      <c r="L686" s="61"/>
      <c r="M686" s="61"/>
      <c r="N686" s="61"/>
      <c r="O686" s="61"/>
    </row>
    <row r="687" spans="1:15" ht="12.75">
      <c r="A687" s="61"/>
      <c r="B687" s="61"/>
      <c r="C687" s="61"/>
      <c r="D687" s="61"/>
      <c r="E687" s="61"/>
      <c r="F687" s="61"/>
      <c r="G687" s="61"/>
      <c r="H687" s="61"/>
      <c r="I687" s="61"/>
      <c r="J687" s="61"/>
      <c r="K687" s="61"/>
      <c r="L687" s="61"/>
      <c r="M687" s="61"/>
      <c r="N687" s="61"/>
      <c r="O687" s="61"/>
    </row>
    <row r="688" spans="1:15" ht="12.75">
      <c r="A688" s="61"/>
      <c r="B688" s="61"/>
      <c r="C688" s="61"/>
      <c r="D688" s="61"/>
      <c r="E688" s="61"/>
      <c r="F688" s="61"/>
      <c r="G688" s="61"/>
      <c r="H688" s="61"/>
      <c r="I688" s="61"/>
      <c r="J688" s="61"/>
      <c r="K688" s="61"/>
      <c r="L688" s="61"/>
      <c r="M688" s="61"/>
      <c r="N688" s="61"/>
      <c r="O688" s="61"/>
    </row>
    <row r="689" spans="1:15" ht="12.75">
      <c r="A689" s="61"/>
      <c r="B689" s="61"/>
      <c r="C689" s="61"/>
      <c r="D689" s="61"/>
      <c r="E689" s="61"/>
      <c r="F689" s="61"/>
      <c r="G689" s="61"/>
      <c r="H689" s="61"/>
      <c r="I689" s="61"/>
      <c r="J689" s="61"/>
      <c r="K689" s="61"/>
      <c r="L689" s="61"/>
      <c r="M689" s="61"/>
      <c r="N689" s="61"/>
      <c r="O689" s="61"/>
    </row>
    <row r="690" spans="1:15" ht="12.75">
      <c r="A690" s="61"/>
      <c r="B690" s="61"/>
      <c r="C690" s="61"/>
      <c r="D690" s="61"/>
      <c r="E690" s="61"/>
      <c r="F690" s="61"/>
      <c r="G690" s="61"/>
      <c r="H690" s="61"/>
      <c r="I690" s="61"/>
      <c r="J690" s="61"/>
      <c r="K690" s="61"/>
      <c r="L690" s="61"/>
      <c r="M690" s="61"/>
      <c r="N690" s="61"/>
      <c r="O690" s="61"/>
    </row>
    <row r="691" spans="1:15" ht="12.75">
      <c r="A691" s="61"/>
      <c r="B691" s="61"/>
      <c r="C691" s="61"/>
      <c r="D691" s="61"/>
      <c r="E691" s="61"/>
      <c r="F691" s="61"/>
      <c r="G691" s="61"/>
      <c r="H691" s="61"/>
      <c r="I691" s="61"/>
      <c r="J691" s="61"/>
      <c r="K691" s="61"/>
      <c r="L691" s="61"/>
      <c r="M691" s="61"/>
      <c r="N691" s="61"/>
      <c r="O691" s="61"/>
    </row>
    <row r="692" spans="1:15" ht="12.75">
      <c r="A692" s="61"/>
      <c r="B692" s="61"/>
      <c r="C692" s="61"/>
      <c r="D692" s="61"/>
      <c r="E692" s="61"/>
      <c r="F692" s="61"/>
      <c r="G692" s="61"/>
      <c r="H692" s="61"/>
      <c r="I692" s="61"/>
      <c r="J692" s="61"/>
      <c r="K692" s="61"/>
      <c r="L692" s="61"/>
      <c r="M692" s="61"/>
      <c r="N692" s="61"/>
      <c r="O692" s="61"/>
    </row>
    <row r="693" spans="1:15" ht="12.75">
      <c r="A693" s="61"/>
      <c r="B693" s="61"/>
      <c r="C693" s="61"/>
      <c r="D693" s="61"/>
      <c r="E693" s="61"/>
      <c r="F693" s="61"/>
      <c r="G693" s="61"/>
      <c r="H693" s="61"/>
      <c r="I693" s="61"/>
      <c r="J693" s="61"/>
      <c r="K693" s="61"/>
      <c r="L693" s="61"/>
      <c r="M693" s="61"/>
      <c r="N693" s="61"/>
      <c r="O693" s="61"/>
    </row>
    <row r="694" spans="1:15" ht="12.75">
      <c r="A694" s="61"/>
      <c r="B694" s="61"/>
      <c r="C694" s="61"/>
      <c r="D694" s="61"/>
      <c r="E694" s="61"/>
      <c r="F694" s="61"/>
      <c r="G694" s="61"/>
      <c r="H694" s="61"/>
      <c r="I694" s="61"/>
      <c r="J694" s="61"/>
      <c r="K694" s="61"/>
      <c r="L694" s="61"/>
      <c r="M694" s="61"/>
      <c r="N694" s="61"/>
      <c r="O694" s="61"/>
    </row>
    <row r="695" spans="1:15" ht="12.75">
      <c r="A695" s="61"/>
      <c r="B695" s="61"/>
      <c r="C695" s="61"/>
      <c r="D695" s="61"/>
      <c r="E695" s="61"/>
      <c r="F695" s="61"/>
      <c r="G695" s="61"/>
      <c r="H695" s="61"/>
      <c r="I695" s="61"/>
      <c r="J695" s="61"/>
      <c r="K695" s="61"/>
      <c r="L695" s="61"/>
      <c r="M695" s="61"/>
      <c r="N695" s="61"/>
      <c r="O695" s="61"/>
    </row>
    <row r="696" spans="1:15" ht="12.75">
      <c r="A696" s="61"/>
      <c r="B696" s="61"/>
      <c r="C696" s="61"/>
      <c r="D696" s="61"/>
      <c r="E696" s="61"/>
      <c r="F696" s="61"/>
      <c r="G696" s="61"/>
      <c r="H696" s="61"/>
      <c r="I696" s="61"/>
      <c r="J696" s="61"/>
      <c r="K696" s="61"/>
      <c r="L696" s="61"/>
      <c r="M696" s="61"/>
      <c r="N696" s="61"/>
      <c r="O696" s="61"/>
    </row>
    <row r="697" spans="1:15" ht="12.75">
      <c r="A697" s="61"/>
      <c r="B697" s="61"/>
      <c r="C697" s="61"/>
      <c r="D697" s="61"/>
      <c r="E697" s="61"/>
      <c r="F697" s="61"/>
      <c r="G697" s="61"/>
      <c r="H697" s="61"/>
      <c r="I697" s="61"/>
      <c r="J697" s="61"/>
      <c r="K697" s="61"/>
      <c r="L697" s="61"/>
      <c r="M697" s="61"/>
      <c r="N697" s="61"/>
      <c r="O697" s="61"/>
    </row>
    <row r="698" spans="1:15" ht="12.75">
      <c r="A698" s="61"/>
      <c r="B698" s="61"/>
      <c r="C698" s="61"/>
      <c r="D698" s="61"/>
      <c r="E698" s="61"/>
      <c r="F698" s="61"/>
      <c r="G698" s="61"/>
      <c r="H698" s="61"/>
      <c r="I698" s="61"/>
      <c r="J698" s="61"/>
      <c r="K698" s="61"/>
      <c r="L698" s="61"/>
      <c r="M698" s="61"/>
      <c r="N698" s="61"/>
      <c r="O698" s="61"/>
    </row>
    <row r="699" spans="1:15" ht="12.75">
      <c r="A699" s="61"/>
      <c r="B699" s="61"/>
      <c r="C699" s="61"/>
      <c r="D699" s="61"/>
      <c r="E699" s="61"/>
      <c r="F699" s="61"/>
      <c r="G699" s="61"/>
      <c r="H699" s="61"/>
      <c r="I699" s="61"/>
      <c r="J699" s="61"/>
      <c r="K699" s="61"/>
      <c r="L699" s="61"/>
      <c r="M699" s="61"/>
      <c r="N699" s="61"/>
      <c r="O699" s="61"/>
    </row>
    <row r="700" spans="1:15" ht="12.75">
      <c r="A700" s="61"/>
      <c r="B700" s="61"/>
      <c r="C700" s="61"/>
      <c r="D700" s="61"/>
      <c r="E700" s="61"/>
      <c r="F700" s="61"/>
      <c r="G700" s="61"/>
      <c r="H700" s="61"/>
      <c r="I700" s="61"/>
      <c r="J700" s="61"/>
      <c r="K700" s="61"/>
      <c r="L700" s="61"/>
      <c r="M700" s="61"/>
      <c r="N700" s="61"/>
      <c r="O700" s="61"/>
    </row>
    <row r="701" spans="1:15" ht="12.75">
      <c r="A701" s="61"/>
      <c r="B701" s="61"/>
      <c r="C701" s="61"/>
      <c r="D701" s="61"/>
      <c r="E701" s="61"/>
      <c r="F701" s="61"/>
      <c r="G701" s="61"/>
      <c r="H701" s="61"/>
      <c r="I701" s="61"/>
      <c r="J701" s="61"/>
      <c r="K701" s="61"/>
      <c r="L701" s="61"/>
      <c r="M701" s="61"/>
      <c r="N701" s="61"/>
      <c r="O701" s="61"/>
    </row>
    <row r="702" spans="1:15" ht="12.75">
      <c r="A702" s="61"/>
      <c r="B702" s="61"/>
      <c r="C702" s="61"/>
      <c r="D702" s="61"/>
      <c r="E702" s="61"/>
      <c r="F702" s="61"/>
      <c r="G702" s="61"/>
      <c r="H702" s="61"/>
      <c r="I702" s="61"/>
      <c r="J702" s="61"/>
      <c r="K702" s="61"/>
      <c r="L702" s="61"/>
      <c r="M702" s="61"/>
      <c r="N702" s="61"/>
      <c r="O702" s="61"/>
    </row>
    <row r="703" spans="1:15" ht="12.75">
      <c r="A703" s="61"/>
      <c r="B703" s="61"/>
      <c r="C703" s="61"/>
      <c r="D703" s="61"/>
      <c r="E703" s="61"/>
      <c r="F703" s="61"/>
      <c r="G703" s="61"/>
      <c r="H703" s="61"/>
      <c r="I703" s="61"/>
      <c r="J703" s="61"/>
      <c r="K703" s="61"/>
      <c r="L703" s="61"/>
      <c r="M703" s="61"/>
      <c r="N703" s="61"/>
      <c r="O703" s="61"/>
    </row>
    <row r="704" spans="1:15" ht="12.75">
      <c r="A704" s="61"/>
      <c r="B704" s="61"/>
      <c r="C704" s="61"/>
      <c r="D704" s="61"/>
      <c r="E704" s="61"/>
      <c r="F704" s="61"/>
      <c r="G704" s="61"/>
      <c r="H704" s="61"/>
      <c r="I704" s="61"/>
      <c r="J704" s="61"/>
      <c r="K704" s="61"/>
      <c r="L704" s="61"/>
      <c r="M704" s="61"/>
      <c r="N704" s="61"/>
      <c r="O704" s="61"/>
    </row>
    <row r="705" spans="1:15" ht="12.75">
      <c r="A705" s="61"/>
      <c r="B705" s="61"/>
      <c r="C705" s="61"/>
      <c r="D705" s="61"/>
      <c r="E705" s="61"/>
      <c r="F705" s="61"/>
      <c r="G705" s="61"/>
      <c r="H705" s="61"/>
      <c r="I705" s="61"/>
      <c r="J705" s="61"/>
      <c r="K705" s="61"/>
      <c r="L705" s="61"/>
      <c r="M705" s="61"/>
      <c r="N705" s="61"/>
      <c r="O705" s="61"/>
    </row>
    <row r="706" spans="1:15" ht="12.75">
      <c r="A706" s="61"/>
      <c r="B706" s="61"/>
      <c r="C706" s="61"/>
      <c r="D706" s="61"/>
      <c r="E706" s="61"/>
      <c r="F706" s="61"/>
      <c r="G706" s="61"/>
      <c r="H706" s="61"/>
      <c r="I706" s="61"/>
      <c r="J706" s="61"/>
      <c r="K706" s="61"/>
      <c r="L706" s="61"/>
      <c r="M706" s="61"/>
      <c r="N706" s="61"/>
      <c r="O706" s="61"/>
    </row>
    <row r="707" spans="1:15" ht="12.75">
      <c r="A707" s="61"/>
      <c r="B707" s="61"/>
      <c r="C707" s="61"/>
      <c r="D707" s="61"/>
      <c r="E707" s="61"/>
      <c r="F707" s="61"/>
      <c r="G707" s="61"/>
      <c r="H707" s="61"/>
      <c r="I707" s="61"/>
      <c r="J707" s="61"/>
      <c r="K707" s="61"/>
      <c r="L707" s="61"/>
      <c r="M707" s="61"/>
      <c r="N707" s="61"/>
      <c r="O707" s="61"/>
    </row>
    <row r="708" spans="1:15" ht="12.75">
      <c r="A708" s="61"/>
      <c r="B708" s="61"/>
      <c r="C708" s="61"/>
      <c r="D708" s="61"/>
      <c r="E708" s="61"/>
      <c r="F708" s="61"/>
      <c r="G708" s="61"/>
      <c r="H708" s="61"/>
      <c r="I708" s="61"/>
      <c r="J708" s="61"/>
      <c r="K708" s="61"/>
      <c r="L708" s="61"/>
      <c r="M708" s="61"/>
      <c r="N708" s="61"/>
      <c r="O708" s="61"/>
    </row>
    <row r="709" spans="1:15" ht="12.75">
      <c r="A709" s="61"/>
      <c r="B709" s="61"/>
      <c r="C709" s="61"/>
      <c r="D709" s="61"/>
      <c r="E709" s="61"/>
      <c r="F709" s="61"/>
      <c r="G709" s="61"/>
      <c r="H709" s="61"/>
      <c r="I709" s="61"/>
      <c r="J709" s="61"/>
      <c r="K709" s="61"/>
      <c r="L709" s="61"/>
      <c r="M709" s="61"/>
      <c r="N709" s="61"/>
      <c r="O709" s="61"/>
    </row>
    <row r="710" spans="1:15" ht="12.75">
      <c r="A710" s="61"/>
      <c r="B710" s="61"/>
      <c r="C710" s="61"/>
      <c r="D710" s="61"/>
      <c r="E710" s="61"/>
      <c r="F710" s="61"/>
      <c r="G710" s="61"/>
      <c r="H710" s="61"/>
      <c r="I710" s="61"/>
      <c r="J710" s="61"/>
      <c r="K710" s="61"/>
      <c r="L710" s="61"/>
      <c r="M710" s="61"/>
      <c r="N710" s="61"/>
      <c r="O710" s="61"/>
    </row>
    <row r="711" spans="1:15" ht="12.75">
      <c r="A711" s="61"/>
      <c r="B711" s="61"/>
      <c r="C711" s="61"/>
      <c r="D711" s="61"/>
      <c r="E711" s="61"/>
      <c r="F711" s="61"/>
      <c r="G711" s="61"/>
      <c r="H711" s="61"/>
      <c r="I711" s="61"/>
      <c r="J711" s="61"/>
      <c r="K711" s="61"/>
      <c r="L711" s="61"/>
      <c r="M711" s="61"/>
      <c r="N711" s="61"/>
      <c r="O711" s="61"/>
    </row>
    <row r="712" spans="1:15" ht="12.75">
      <c r="A712" s="61"/>
      <c r="B712" s="61"/>
      <c r="C712" s="61"/>
      <c r="D712" s="61"/>
      <c r="E712" s="61"/>
      <c r="F712" s="61"/>
      <c r="G712" s="61"/>
      <c r="H712" s="61"/>
      <c r="I712" s="61"/>
      <c r="J712" s="61"/>
      <c r="K712" s="61"/>
      <c r="L712" s="61"/>
      <c r="M712" s="61"/>
      <c r="N712" s="61"/>
      <c r="O712" s="61"/>
    </row>
    <row r="713" spans="1:15" ht="12.75">
      <c r="A713" s="61"/>
      <c r="B713" s="61"/>
      <c r="C713" s="61"/>
      <c r="D713" s="61"/>
      <c r="E713" s="61"/>
      <c r="F713" s="61"/>
      <c r="G713" s="61"/>
      <c r="H713" s="61"/>
      <c r="I713" s="61"/>
      <c r="J713" s="61"/>
      <c r="K713" s="61"/>
      <c r="L713" s="61"/>
      <c r="M713" s="61"/>
      <c r="N713" s="61"/>
      <c r="O713" s="61"/>
    </row>
    <row r="714" spans="1:15" ht="12.75">
      <c r="A714" s="61"/>
      <c r="B714" s="61"/>
      <c r="C714" s="61"/>
      <c r="D714" s="61"/>
      <c r="E714" s="61"/>
      <c r="F714" s="61"/>
      <c r="G714" s="61"/>
      <c r="H714" s="61"/>
      <c r="I714" s="61"/>
      <c r="J714" s="61"/>
      <c r="K714" s="61"/>
      <c r="L714" s="61"/>
      <c r="M714" s="61"/>
      <c r="N714" s="61"/>
      <c r="O714" s="61"/>
    </row>
    <row r="715" spans="1:15" ht="12.75">
      <c r="A715" s="61"/>
      <c r="B715" s="61"/>
      <c r="C715" s="61"/>
      <c r="D715" s="61"/>
      <c r="E715" s="61"/>
      <c r="F715" s="61"/>
      <c r="G715" s="61"/>
      <c r="H715" s="61"/>
      <c r="I715" s="61"/>
      <c r="J715" s="61"/>
      <c r="K715" s="61"/>
      <c r="L715" s="61"/>
      <c r="M715" s="61"/>
      <c r="N715" s="61"/>
      <c r="O715" s="61"/>
    </row>
    <row r="716" spans="1:15" ht="12.75">
      <c r="A716" s="61"/>
      <c r="B716" s="61"/>
      <c r="C716" s="61"/>
      <c r="D716" s="61"/>
      <c r="E716" s="61"/>
      <c r="F716" s="61"/>
      <c r="G716" s="61"/>
      <c r="H716" s="61"/>
      <c r="I716" s="61"/>
      <c r="J716" s="61"/>
      <c r="K716" s="61"/>
      <c r="L716" s="61"/>
      <c r="M716" s="61"/>
      <c r="N716" s="61"/>
      <c r="O716" s="61"/>
    </row>
    <row r="717" spans="1:15" ht="12.75">
      <c r="A717" s="61"/>
      <c r="B717" s="61"/>
      <c r="C717" s="61"/>
      <c r="D717" s="61"/>
      <c r="E717" s="61"/>
      <c r="F717" s="61"/>
      <c r="G717" s="61"/>
      <c r="H717" s="61"/>
      <c r="I717" s="61"/>
      <c r="J717" s="61"/>
      <c r="K717" s="61"/>
      <c r="L717" s="61"/>
      <c r="M717" s="61"/>
      <c r="N717" s="61"/>
      <c r="O717" s="61"/>
    </row>
    <row r="718" spans="1:15" ht="12.75">
      <c r="A718" s="61"/>
      <c r="B718" s="61"/>
      <c r="C718" s="61"/>
      <c r="D718" s="61"/>
      <c r="E718" s="61"/>
      <c r="F718" s="61"/>
      <c r="G718" s="61"/>
      <c r="H718" s="61"/>
      <c r="I718" s="61"/>
      <c r="J718" s="61"/>
      <c r="K718" s="61"/>
      <c r="L718" s="61"/>
      <c r="M718" s="61"/>
      <c r="N718" s="61"/>
      <c r="O718" s="61"/>
    </row>
    <row r="719" spans="1:15" ht="12.75">
      <c r="A719" s="61"/>
      <c r="B719" s="61"/>
      <c r="C719" s="61"/>
      <c r="D719" s="61"/>
      <c r="E719" s="61"/>
      <c r="F719" s="61"/>
      <c r="G719" s="61"/>
      <c r="H719" s="61"/>
      <c r="I719" s="61"/>
      <c r="J719" s="61"/>
      <c r="K719" s="61"/>
      <c r="L719" s="61"/>
      <c r="M719" s="61"/>
      <c r="N719" s="61"/>
      <c r="O719" s="61"/>
    </row>
    <row r="720" spans="1:15" ht="12.75">
      <c r="A720" s="61"/>
      <c r="B720" s="61"/>
      <c r="C720" s="61"/>
      <c r="D720" s="61"/>
      <c r="E720" s="61"/>
      <c r="F720" s="61"/>
      <c r="G720" s="61"/>
      <c r="H720" s="61"/>
      <c r="I720" s="61"/>
      <c r="J720" s="61"/>
      <c r="K720" s="61"/>
      <c r="L720" s="61"/>
      <c r="M720" s="61"/>
      <c r="N720" s="61"/>
      <c r="O720" s="61"/>
    </row>
    <row r="721" spans="1:15" ht="12.75">
      <c r="A721" s="61"/>
      <c r="B721" s="61"/>
      <c r="C721" s="61"/>
      <c r="D721" s="61"/>
      <c r="E721" s="61"/>
      <c r="F721" s="61"/>
      <c r="G721" s="61"/>
      <c r="H721" s="61"/>
      <c r="I721" s="61"/>
      <c r="J721" s="61"/>
      <c r="K721" s="61"/>
      <c r="L721" s="61"/>
      <c r="M721" s="61"/>
      <c r="N721" s="61"/>
      <c r="O721" s="61"/>
    </row>
    <row r="722" spans="1:15" ht="12.75">
      <c r="A722" s="61"/>
      <c r="B722" s="61"/>
      <c r="C722" s="61"/>
      <c r="D722" s="61"/>
      <c r="E722" s="61"/>
      <c r="F722" s="61"/>
      <c r="G722" s="61"/>
      <c r="H722" s="61"/>
      <c r="I722" s="61"/>
      <c r="J722" s="61"/>
      <c r="K722" s="61"/>
      <c r="L722" s="61"/>
      <c r="M722" s="61"/>
      <c r="N722" s="61"/>
      <c r="O722" s="61"/>
    </row>
    <row r="723" spans="1:15" ht="12.75">
      <c r="A723" s="61"/>
      <c r="B723" s="61"/>
      <c r="C723" s="61"/>
      <c r="D723" s="61"/>
      <c r="E723" s="61"/>
      <c r="F723" s="61"/>
      <c r="G723" s="61"/>
      <c r="H723" s="61"/>
      <c r="I723" s="61"/>
      <c r="J723" s="61"/>
      <c r="K723" s="61"/>
      <c r="L723" s="61"/>
      <c r="M723" s="61"/>
      <c r="N723" s="61"/>
      <c r="O723" s="61"/>
    </row>
    <row r="724" spans="1:15" ht="12.75">
      <c r="A724" s="61"/>
      <c r="B724" s="61"/>
      <c r="C724" s="61"/>
      <c r="D724" s="61"/>
      <c r="E724" s="61"/>
      <c r="F724" s="61"/>
      <c r="G724" s="61"/>
      <c r="H724" s="61"/>
      <c r="I724" s="61"/>
      <c r="J724" s="61"/>
      <c r="K724" s="61"/>
      <c r="L724" s="61"/>
      <c r="M724" s="61"/>
      <c r="N724" s="61"/>
      <c r="O724" s="61"/>
    </row>
    <row r="725" spans="1:15" ht="12.75">
      <c r="A725" s="61"/>
      <c r="B725" s="61"/>
      <c r="C725" s="61"/>
      <c r="D725" s="61"/>
      <c r="E725" s="61"/>
      <c r="F725" s="61"/>
      <c r="G725" s="61"/>
      <c r="H725" s="61"/>
      <c r="I725" s="61"/>
      <c r="J725" s="61"/>
      <c r="K725" s="61"/>
      <c r="L725" s="61"/>
      <c r="M725" s="61"/>
      <c r="N725" s="61"/>
      <c r="O725" s="61"/>
    </row>
    <row r="726" spans="1:15" ht="12.75">
      <c r="A726" s="61"/>
      <c r="B726" s="61"/>
      <c r="C726" s="61"/>
      <c r="D726" s="61"/>
      <c r="E726" s="61"/>
      <c r="F726" s="61"/>
      <c r="G726" s="61"/>
      <c r="H726" s="61"/>
      <c r="I726" s="61"/>
      <c r="J726" s="61"/>
      <c r="K726" s="61"/>
      <c r="L726" s="61"/>
      <c r="M726" s="61"/>
      <c r="N726" s="61"/>
      <c r="O726" s="61"/>
    </row>
    <row r="727" spans="1:15" ht="12.75">
      <c r="A727" s="61"/>
      <c r="B727" s="61"/>
      <c r="C727" s="61"/>
      <c r="D727" s="61"/>
      <c r="E727" s="61"/>
      <c r="F727" s="61"/>
      <c r="G727" s="61"/>
      <c r="H727" s="61"/>
      <c r="I727" s="61"/>
      <c r="J727" s="61"/>
      <c r="K727" s="61"/>
      <c r="L727" s="61"/>
      <c r="M727" s="61"/>
      <c r="N727" s="61"/>
      <c r="O727" s="61"/>
    </row>
    <row r="728" spans="1:15" ht="12.75">
      <c r="A728" s="61"/>
      <c r="B728" s="61"/>
      <c r="C728" s="61"/>
      <c r="D728" s="61"/>
      <c r="E728" s="61"/>
      <c r="F728" s="61"/>
      <c r="G728" s="61"/>
      <c r="H728" s="61"/>
      <c r="I728" s="61"/>
      <c r="J728" s="61"/>
      <c r="K728" s="61"/>
      <c r="L728" s="61"/>
      <c r="M728" s="61"/>
      <c r="N728" s="61"/>
      <c r="O728" s="61"/>
    </row>
    <row r="729" spans="1:15" ht="12.75">
      <c r="A729" s="61"/>
      <c r="B729" s="61"/>
      <c r="C729" s="61"/>
      <c r="D729" s="61"/>
      <c r="E729" s="61"/>
      <c r="F729" s="61"/>
      <c r="G729" s="61"/>
      <c r="H729" s="61"/>
      <c r="I729" s="61"/>
      <c r="J729" s="61"/>
      <c r="K729" s="61"/>
      <c r="L729" s="61"/>
      <c r="M729" s="61"/>
      <c r="N729" s="61"/>
      <c r="O729" s="61"/>
    </row>
    <row r="730" spans="1:15" ht="12.75">
      <c r="A730" s="61"/>
      <c r="B730" s="61"/>
      <c r="C730" s="61"/>
      <c r="D730" s="61"/>
      <c r="E730" s="61"/>
      <c r="F730" s="61"/>
      <c r="G730" s="61"/>
      <c r="H730" s="61"/>
      <c r="I730" s="61"/>
      <c r="J730" s="61"/>
      <c r="K730" s="61"/>
      <c r="L730" s="61"/>
      <c r="M730" s="61"/>
      <c r="N730" s="61"/>
      <c r="O730" s="61"/>
    </row>
    <row r="731" spans="1:15" ht="12.75">
      <c r="A731" s="61"/>
      <c r="B731" s="61"/>
      <c r="C731" s="61"/>
      <c r="D731" s="61"/>
      <c r="E731" s="61"/>
      <c r="F731" s="61"/>
      <c r="G731" s="61"/>
      <c r="H731" s="61"/>
      <c r="I731" s="61"/>
      <c r="J731" s="61"/>
      <c r="K731" s="61"/>
      <c r="L731" s="61"/>
      <c r="M731" s="61"/>
      <c r="N731" s="61"/>
      <c r="O731" s="61"/>
    </row>
    <row r="732" spans="1:15" ht="12.75">
      <c r="A732" s="61"/>
      <c r="B732" s="61"/>
      <c r="C732" s="61"/>
      <c r="D732" s="61"/>
      <c r="E732" s="61"/>
      <c r="F732" s="61"/>
      <c r="G732" s="61"/>
      <c r="H732" s="61"/>
      <c r="I732" s="61"/>
      <c r="J732" s="61"/>
      <c r="K732" s="61"/>
      <c r="L732" s="61"/>
      <c r="M732" s="61"/>
      <c r="N732" s="61"/>
      <c r="O732" s="61"/>
    </row>
    <row r="733" spans="1:15" ht="12.75">
      <c r="A733" s="61"/>
      <c r="B733" s="61"/>
      <c r="C733" s="61"/>
      <c r="D733" s="61"/>
      <c r="E733" s="61"/>
      <c r="F733" s="61"/>
      <c r="G733" s="61"/>
      <c r="H733" s="61"/>
      <c r="I733" s="61"/>
      <c r="J733" s="61"/>
      <c r="K733" s="61"/>
      <c r="L733" s="61"/>
      <c r="M733" s="61"/>
      <c r="N733" s="61"/>
      <c r="O733" s="61"/>
    </row>
    <row r="734" spans="1:15" ht="12.75">
      <c r="A734" s="61"/>
      <c r="B734" s="61"/>
      <c r="C734" s="61"/>
      <c r="D734" s="61"/>
      <c r="E734" s="61"/>
      <c r="F734" s="61"/>
      <c r="G734" s="61"/>
      <c r="H734" s="61"/>
      <c r="I734" s="61"/>
      <c r="J734" s="61"/>
      <c r="K734" s="61"/>
      <c r="L734" s="61"/>
      <c r="M734" s="61"/>
      <c r="N734" s="61"/>
      <c r="O734" s="61"/>
    </row>
    <row r="735" spans="1:15" ht="12.75">
      <c r="A735" s="61"/>
      <c r="B735" s="61"/>
      <c r="C735" s="61"/>
      <c r="D735" s="61"/>
      <c r="E735" s="61"/>
      <c r="F735" s="61"/>
      <c r="G735" s="61"/>
      <c r="H735" s="61"/>
      <c r="I735" s="61"/>
      <c r="J735" s="61"/>
      <c r="K735" s="61"/>
      <c r="L735" s="61"/>
      <c r="M735" s="61"/>
      <c r="N735" s="61"/>
      <c r="O735" s="61"/>
    </row>
    <row r="736" spans="1:15" ht="12.75">
      <c r="A736" s="61"/>
      <c r="B736" s="61"/>
      <c r="C736" s="61"/>
      <c r="D736" s="61"/>
      <c r="E736" s="61"/>
      <c r="F736" s="61"/>
      <c r="G736" s="61"/>
      <c r="H736" s="61"/>
      <c r="I736" s="61"/>
      <c r="J736" s="61"/>
      <c r="K736" s="61"/>
      <c r="L736" s="61"/>
      <c r="M736" s="61"/>
      <c r="N736" s="61"/>
      <c r="O736" s="61"/>
    </row>
    <row r="737" spans="1:15" ht="12.75">
      <c r="A737" s="61"/>
      <c r="B737" s="61"/>
      <c r="C737" s="61"/>
      <c r="D737" s="61"/>
      <c r="E737" s="61"/>
      <c r="F737" s="61"/>
      <c r="G737" s="61"/>
      <c r="H737" s="61"/>
      <c r="I737" s="61"/>
      <c r="J737" s="61"/>
      <c r="K737" s="61"/>
      <c r="L737" s="61"/>
      <c r="M737" s="61"/>
      <c r="N737" s="61"/>
      <c r="O737" s="61"/>
    </row>
    <row r="738" spans="1:15" ht="12.75">
      <c r="A738" s="61"/>
      <c r="B738" s="61"/>
      <c r="C738" s="61"/>
      <c r="D738" s="61"/>
      <c r="E738" s="61"/>
      <c r="F738" s="61"/>
      <c r="G738" s="61"/>
      <c r="H738" s="61"/>
      <c r="I738" s="61"/>
      <c r="J738" s="61"/>
      <c r="K738" s="61"/>
      <c r="L738" s="61"/>
      <c r="M738" s="61"/>
      <c r="N738" s="61"/>
      <c r="O738" s="61"/>
    </row>
    <row r="739" spans="1:15" ht="12.75">
      <c r="A739" s="61"/>
      <c r="B739" s="61"/>
      <c r="C739" s="61"/>
      <c r="D739" s="61"/>
      <c r="E739" s="61"/>
      <c r="F739" s="61"/>
      <c r="G739" s="61"/>
      <c r="H739" s="61"/>
      <c r="I739" s="61"/>
      <c r="J739" s="61"/>
      <c r="K739" s="61"/>
      <c r="L739" s="61"/>
      <c r="M739" s="61"/>
      <c r="N739" s="61"/>
      <c r="O739" s="61"/>
    </row>
    <row r="740" spans="1:15" ht="12.75">
      <c r="A740" s="61"/>
      <c r="B740" s="61"/>
      <c r="C740" s="61"/>
      <c r="D740" s="61"/>
      <c r="E740" s="61"/>
      <c r="F740" s="61"/>
      <c r="G740" s="61"/>
      <c r="H740" s="61"/>
      <c r="I740" s="61"/>
      <c r="J740" s="61"/>
      <c r="K740" s="61"/>
      <c r="L740" s="61"/>
      <c r="M740" s="61"/>
      <c r="N740" s="61"/>
      <c r="O740" s="61"/>
    </row>
    <row r="741" spans="1:15" ht="12.75">
      <c r="A741" s="61"/>
      <c r="B741" s="61"/>
      <c r="C741" s="61"/>
      <c r="D741" s="61"/>
      <c r="E741" s="61"/>
      <c r="F741" s="61"/>
      <c r="G741" s="61"/>
      <c r="H741" s="61"/>
      <c r="I741" s="61"/>
      <c r="J741" s="61"/>
      <c r="K741" s="61"/>
      <c r="L741" s="61"/>
      <c r="M741" s="61"/>
      <c r="N741" s="61"/>
      <c r="O741" s="61"/>
    </row>
    <row r="742" spans="1:15" ht="12.75">
      <c r="A742" s="61"/>
      <c r="B742" s="61"/>
      <c r="C742" s="61"/>
      <c r="D742" s="61"/>
      <c r="E742" s="61"/>
      <c r="F742" s="61"/>
      <c r="G742" s="61"/>
      <c r="H742" s="61"/>
      <c r="I742" s="61"/>
      <c r="J742" s="61"/>
      <c r="K742" s="61"/>
      <c r="L742" s="61"/>
      <c r="M742" s="61"/>
      <c r="N742" s="61"/>
      <c r="O742" s="61"/>
    </row>
    <row r="743" spans="1:15" ht="12.75">
      <c r="A743" s="61"/>
      <c r="B743" s="61"/>
      <c r="C743" s="61"/>
      <c r="D743" s="61"/>
      <c r="E743" s="61"/>
      <c r="F743" s="61"/>
      <c r="G743" s="61"/>
      <c r="H743" s="61"/>
      <c r="I743" s="61"/>
      <c r="J743" s="61"/>
      <c r="K743" s="61"/>
      <c r="L743" s="61"/>
      <c r="M743" s="61"/>
      <c r="N743" s="61"/>
      <c r="O743" s="61"/>
    </row>
    <row r="744" spans="1:15" ht="12.75">
      <c r="A744" s="61"/>
      <c r="B744" s="61"/>
      <c r="C744" s="61"/>
      <c r="D744" s="61"/>
      <c r="E744" s="61"/>
      <c r="F744" s="61"/>
      <c r="G744" s="61"/>
      <c r="H744" s="61"/>
      <c r="I744" s="61"/>
      <c r="J744" s="61"/>
      <c r="K744" s="61"/>
      <c r="L744" s="61"/>
      <c r="M744" s="61"/>
      <c r="N744" s="61"/>
      <c r="O744" s="61"/>
    </row>
    <row r="745" spans="1:15" ht="12.75">
      <c r="A745" s="61"/>
      <c r="B745" s="61"/>
      <c r="C745" s="61"/>
      <c r="D745" s="61"/>
      <c r="E745" s="61"/>
      <c r="F745" s="61"/>
      <c r="G745" s="61"/>
      <c r="H745" s="61"/>
      <c r="I745" s="61"/>
      <c r="J745" s="61"/>
      <c r="K745" s="61"/>
      <c r="L745" s="61"/>
      <c r="M745" s="61"/>
      <c r="N745" s="61"/>
      <c r="O745" s="61"/>
    </row>
    <row r="746" spans="1:15" ht="12.75">
      <c r="A746" s="61"/>
      <c r="B746" s="61"/>
      <c r="C746" s="61"/>
      <c r="D746" s="61"/>
      <c r="E746" s="61"/>
      <c r="F746" s="61"/>
      <c r="G746" s="61"/>
      <c r="H746" s="61"/>
      <c r="I746" s="61"/>
      <c r="J746" s="61"/>
      <c r="K746" s="61"/>
      <c r="L746" s="61"/>
      <c r="M746" s="61"/>
      <c r="N746" s="61"/>
      <c r="O746" s="61"/>
    </row>
    <row r="747" spans="1:15" ht="12.75">
      <c r="A747" s="61"/>
      <c r="B747" s="61"/>
      <c r="C747" s="61"/>
      <c r="D747" s="61"/>
      <c r="E747" s="61"/>
      <c r="F747" s="61"/>
      <c r="G747" s="61"/>
      <c r="H747" s="61"/>
      <c r="I747" s="61"/>
      <c r="J747" s="61"/>
      <c r="K747" s="61"/>
      <c r="L747" s="61"/>
      <c r="M747" s="61"/>
      <c r="N747" s="61"/>
      <c r="O747" s="61"/>
    </row>
    <row r="748" spans="1:15" ht="12.75">
      <c r="A748" s="61"/>
      <c r="B748" s="61"/>
      <c r="C748" s="61"/>
      <c r="D748" s="61"/>
      <c r="E748" s="61"/>
      <c r="F748" s="61"/>
      <c r="G748" s="61"/>
      <c r="H748" s="61"/>
      <c r="I748" s="61"/>
      <c r="J748" s="61"/>
      <c r="K748" s="61"/>
      <c r="L748" s="61"/>
      <c r="M748" s="61"/>
      <c r="N748" s="61"/>
      <c r="O748" s="61"/>
    </row>
    <row r="749" spans="1:15" ht="12.75">
      <c r="A749" s="61"/>
      <c r="B749" s="61"/>
      <c r="C749" s="61"/>
      <c r="D749" s="61"/>
      <c r="E749" s="61"/>
      <c r="F749" s="61"/>
      <c r="G749" s="61"/>
      <c r="H749" s="61"/>
      <c r="I749" s="61"/>
      <c r="J749" s="61"/>
      <c r="K749" s="61"/>
      <c r="L749" s="61"/>
      <c r="M749" s="61"/>
      <c r="N749" s="61"/>
      <c r="O749" s="61"/>
    </row>
    <row r="750" spans="1:15" ht="12.75">
      <c r="A750" s="61"/>
      <c r="B750" s="61"/>
      <c r="C750" s="61"/>
      <c r="D750" s="61"/>
      <c r="E750" s="61"/>
      <c r="F750" s="61"/>
      <c r="G750" s="61"/>
      <c r="H750" s="61"/>
      <c r="I750" s="61"/>
      <c r="J750" s="61"/>
      <c r="K750" s="61"/>
      <c r="L750" s="61"/>
      <c r="M750" s="61"/>
      <c r="N750" s="61"/>
      <c r="O750" s="61"/>
    </row>
    <row r="751" spans="1:15" ht="12.75">
      <c r="A751" s="61"/>
      <c r="B751" s="61"/>
      <c r="C751" s="61"/>
      <c r="D751" s="61"/>
      <c r="E751" s="61"/>
      <c r="F751" s="61"/>
      <c r="G751" s="61"/>
      <c r="H751" s="61"/>
      <c r="I751" s="61"/>
      <c r="J751" s="61"/>
      <c r="K751" s="61"/>
      <c r="L751" s="61"/>
      <c r="M751" s="61"/>
      <c r="N751" s="61"/>
      <c r="O751" s="61"/>
    </row>
    <row r="752" spans="1:15" ht="12.75">
      <c r="A752" s="61"/>
      <c r="B752" s="61"/>
      <c r="C752" s="61"/>
      <c r="D752" s="61"/>
      <c r="E752" s="61"/>
      <c r="F752" s="61"/>
      <c r="G752" s="61"/>
      <c r="H752" s="61"/>
      <c r="I752" s="61"/>
      <c r="J752" s="61"/>
      <c r="K752" s="61"/>
      <c r="L752" s="61"/>
      <c r="M752" s="61"/>
      <c r="N752" s="61"/>
      <c r="O752" s="61"/>
    </row>
    <row r="753" spans="1:15" ht="12.75">
      <c r="A753" s="61"/>
      <c r="B753" s="61"/>
      <c r="C753" s="61"/>
      <c r="D753" s="61"/>
      <c r="E753" s="61"/>
      <c r="F753" s="61"/>
      <c r="G753" s="61"/>
      <c r="H753" s="61"/>
      <c r="I753" s="61"/>
      <c r="J753" s="61"/>
      <c r="K753" s="61"/>
      <c r="L753" s="61"/>
      <c r="M753" s="61"/>
      <c r="N753" s="61"/>
      <c r="O753" s="61"/>
    </row>
    <row r="754" spans="1:15" ht="12.75">
      <c r="A754" s="61"/>
      <c r="B754" s="61"/>
      <c r="C754" s="61"/>
      <c r="D754" s="61"/>
      <c r="E754" s="61"/>
      <c r="F754" s="61"/>
      <c r="G754" s="61"/>
      <c r="H754" s="61"/>
      <c r="I754" s="61"/>
      <c r="J754" s="61"/>
      <c r="K754" s="61"/>
      <c r="L754" s="61"/>
      <c r="M754" s="61"/>
      <c r="N754" s="61"/>
      <c r="O754" s="61"/>
    </row>
    <row r="755" spans="1:15" ht="12.75">
      <c r="A755" s="61"/>
      <c r="B755" s="61"/>
      <c r="C755" s="61"/>
      <c r="D755" s="61"/>
      <c r="E755" s="61"/>
      <c r="F755" s="61"/>
      <c r="G755" s="61"/>
      <c r="H755" s="61"/>
      <c r="I755" s="61"/>
      <c r="J755" s="61"/>
      <c r="K755" s="61"/>
      <c r="L755" s="61"/>
      <c r="M755" s="61"/>
      <c r="N755" s="61"/>
      <c r="O755" s="61"/>
    </row>
    <row r="756" spans="1:15" ht="12.75">
      <c r="A756" s="61"/>
      <c r="B756" s="61"/>
      <c r="C756" s="61"/>
      <c r="D756" s="61"/>
      <c r="E756" s="61"/>
      <c r="F756" s="61"/>
      <c r="G756" s="61"/>
      <c r="H756" s="61"/>
      <c r="I756" s="61"/>
      <c r="J756" s="61"/>
      <c r="K756" s="61"/>
      <c r="L756" s="61"/>
      <c r="M756" s="61"/>
      <c r="N756" s="61"/>
      <c r="O756" s="61"/>
    </row>
    <row r="757" spans="1:15" ht="12.75">
      <c r="A757" s="61"/>
      <c r="B757" s="61"/>
      <c r="C757" s="61"/>
      <c r="D757" s="61"/>
      <c r="E757" s="61"/>
      <c r="F757" s="61"/>
      <c r="G757" s="61"/>
      <c r="H757" s="61"/>
      <c r="I757" s="61"/>
      <c r="J757" s="61"/>
      <c r="K757" s="61"/>
      <c r="L757" s="61"/>
      <c r="M757" s="61"/>
      <c r="N757" s="61"/>
      <c r="O757" s="61"/>
    </row>
    <row r="758" spans="1:15" ht="12.75">
      <c r="A758" s="61"/>
      <c r="B758" s="61"/>
      <c r="C758" s="61"/>
      <c r="D758" s="61"/>
      <c r="E758" s="61"/>
      <c r="F758" s="61"/>
      <c r="G758" s="61"/>
      <c r="H758" s="61"/>
      <c r="I758" s="61"/>
      <c r="J758" s="61"/>
      <c r="K758" s="61"/>
      <c r="L758" s="61"/>
      <c r="M758" s="61"/>
      <c r="N758" s="61"/>
      <c r="O758" s="61"/>
    </row>
    <row r="759" spans="1:15" ht="12.75">
      <c r="A759" s="61"/>
      <c r="B759" s="61"/>
      <c r="C759" s="61"/>
      <c r="D759" s="61"/>
      <c r="E759" s="61"/>
      <c r="F759" s="61"/>
      <c r="G759" s="61"/>
      <c r="H759" s="61"/>
      <c r="I759" s="61"/>
      <c r="J759" s="61"/>
      <c r="K759" s="61"/>
      <c r="L759" s="61"/>
      <c r="M759" s="61"/>
      <c r="N759" s="61"/>
      <c r="O759" s="61"/>
    </row>
    <row r="760" spans="1:15" ht="12.75">
      <c r="A760" s="61"/>
      <c r="B760" s="61"/>
      <c r="C760" s="61"/>
      <c r="D760" s="61"/>
      <c r="E760" s="61"/>
      <c r="F760" s="61"/>
      <c r="G760" s="61"/>
      <c r="H760" s="61"/>
      <c r="I760" s="61"/>
      <c r="J760" s="61"/>
      <c r="K760" s="61"/>
      <c r="L760" s="61"/>
      <c r="M760" s="61"/>
      <c r="N760" s="61"/>
      <c r="O760" s="61"/>
    </row>
    <row r="761" spans="1:15" ht="12.75">
      <c r="A761" s="61"/>
      <c r="B761" s="61"/>
      <c r="C761" s="61"/>
      <c r="D761" s="61"/>
      <c r="E761" s="61"/>
      <c r="F761" s="61"/>
      <c r="G761" s="61"/>
      <c r="H761" s="61"/>
      <c r="I761" s="61"/>
      <c r="J761" s="61"/>
      <c r="K761" s="61"/>
      <c r="L761" s="61"/>
      <c r="M761" s="61"/>
      <c r="N761" s="61"/>
      <c r="O761" s="61"/>
    </row>
    <row r="762" spans="1:15" ht="12.75">
      <c r="A762" s="61"/>
      <c r="B762" s="61"/>
      <c r="C762" s="61"/>
      <c r="D762" s="61"/>
      <c r="E762" s="61"/>
      <c r="F762" s="61"/>
      <c r="G762" s="61"/>
      <c r="H762" s="61"/>
      <c r="I762" s="61"/>
      <c r="J762" s="61"/>
      <c r="K762" s="61"/>
      <c r="L762" s="61"/>
      <c r="M762" s="61"/>
      <c r="N762" s="61"/>
      <c r="O762" s="61"/>
    </row>
    <row r="763" spans="1:15" ht="12.75">
      <c r="A763" s="61"/>
      <c r="B763" s="61"/>
      <c r="C763" s="61"/>
      <c r="D763" s="61"/>
      <c r="E763" s="61"/>
      <c r="F763" s="61"/>
      <c r="G763" s="61"/>
      <c r="H763" s="61"/>
      <c r="I763" s="61"/>
      <c r="J763" s="61"/>
      <c r="K763" s="61"/>
      <c r="L763" s="61"/>
      <c r="M763" s="61"/>
      <c r="N763" s="61"/>
      <c r="O763" s="61"/>
    </row>
    <row r="764" spans="1:15" ht="12.75">
      <c r="A764" s="61"/>
      <c r="B764" s="61"/>
      <c r="C764" s="61"/>
      <c r="D764" s="61"/>
      <c r="E764" s="61"/>
      <c r="F764" s="61"/>
      <c r="G764" s="61"/>
      <c r="H764" s="61"/>
      <c r="I764" s="61"/>
      <c r="J764" s="61"/>
      <c r="K764" s="61"/>
      <c r="L764" s="61"/>
      <c r="M764" s="61"/>
      <c r="N764" s="61"/>
      <c r="O764" s="61"/>
    </row>
    <row r="765" spans="1:15" ht="12.75">
      <c r="A765" s="61"/>
      <c r="B765" s="61"/>
      <c r="C765" s="61"/>
      <c r="D765" s="61"/>
      <c r="E765" s="61"/>
      <c r="F765" s="61"/>
      <c r="G765" s="61"/>
      <c r="H765" s="61"/>
      <c r="I765" s="61"/>
      <c r="J765" s="61"/>
      <c r="K765" s="61"/>
      <c r="L765" s="61"/>
      <c r="M765" s="61"/>
      <c r="N765" s="61"/>
      <c r="O765" s="61"/>
    </row>
    <row r="766" spans="1:15" ht="12.75">
      <c r="A766" s="61"/>
      <c r="B766" s="61"/>
      <c r="C766" s="61"/>
      <c r="D766" s="61"/>
      <c r="E766" s="61"/>
      <c r="F766" s="61"/>
      <c r="G766" s="61"/>
      <c r="H766" s="61"/>
      <c r="I766" s="61"/>
      <c r="J766" s="61"/>
      <c r="K766" s="61"/>
      <c r="L766" s="61"/>
      <c r="M766" s="61"/>
      <c r="N766" s="61"/>
      <c r="O766" s="61"/>
    </row>
    <row r="767" spans="1:15" ht="12.75">
      <c r="A767" s="61"/>
      <c r="B767" s="61"/>
      <c r="C767" s="61"/>
      <c r="D767" s="61"/>
      <c r="E767" s="61"/>
      <c r="F767" s="61"/>
      <c r="G767" s="61"/>
      <c r="H767" s="61"/>
      <c r="I767" s="61"/>
      <c r="J767" s="61"/>
      <c r="K767" s="61"/>
      <c r="L767" s="61"/>
      <c r="M767" s="61"/>
      <c r="N767" s="61"/>
      <c r="O767" s="61"/>
    </row>
    <row r="768" spans="1:15" ht="12.75">
      <c r="A768" s="61"/>
      <c r="B768" s="61"/>
      <c r="C768" s="61"/>
      <c r="D768" s="61"/>
      <c r="E768" s="61"/>
      <c r="F768" s="61"/>
      <c r="G768" s="61"/>
      <c r="H768" s="61"/>
      <c r="I768" s="61"/>
      <c r="J768" s="61"/>
      <c r="K768" s="61"/>
      <c r="L768" s="61"/>
      <c r="M768" s="61"/>
      <c r="N768" s="61"/>
      <c r="O768" s="61"/>
    </row>
    <row r="769" spans="1:15" ht="12.75">
      <c r="A769" s="61"/>
      <c r="B769" s="61"/>
      <c r="C769" s="61"/>
      <c r="D769" s="61"/>
      <c r="E769" s="61"/>
      <c r="F769" s="61"/>
      <c r="G769" s="61"/>
      <c r="H769" s="61"/>
      <c r="I769" s="61"/>
      <c r="J769" s="61"/>
      <c r="K769" s="61"/>
      <c r="L769" s="61"/>
      <c r="M769" s="61"/>
      <c r="N769" s="61"/>
      <c r="O769" s="61"/>
    </row>
    <row r="770" spans="1:15" ht="12.75">
      <c r="A770" s="61"/>
      <c r="B770" s="61"/>
      <c r="C770" s="61"/>
      <c r="D770" s="61"/>
      <c r="E770" s="61"/>
      <c r="F770" s="61"/>
      <c r="G770" s="61"/>
      <c r="H770" s="61"/>
      <c r="I770" s="61"/>
      <c r="J770" s="61"/>
      <c r="K770" s="61"/>
      <c r="L770" s="61"/>
      <c r="M770" s="61"/>
      <c r="N770" s="61"/>
      <c r="O770" s="61"/>
    </row>
    <row r="771" spans="1:15" ht="12.75">
      <c r="A771" s="61"/>
      <c r="B771" s="61"/>
      <c r="C771" s="61"/>
      <c r="D771" s="61"/>
      <c r="E771" s="61"/>
      <c r="F771" s="61"/>
      <c r="G771" s="61"/>
      <c r="H771" s="61"/>
      <c r="I771" s="61"/>
      <c r="J771" s="61"/>
      <c r="K771" s="61"/>
      <c r="L771" s="61"/>
      <c r="M771" s="61"/>
      <c r="N771" s="61"/>
      <c r="O771" s="61"/>
    </row>
    <row r="772" spans="1:15" ht="12.75">
      <c r="A772" s="61"/>
      <c r="B772" s="61"/>
      <c r="C772" s="61"/>
      <c r="D772" s="61"/>
      <c r="E772" s="61"/>
      <c r="F772" s="61"/>
      <c r="G772" s="61"/>
      <c r="H772" s="61"/>
      <c r="I772" s="61"/>
      <c r="J772" s="61"/>
      <c r="K772" s="61"/>
      <c r="L772" s="61"/>
      <c r="M772" s="61"/>
      <c r="N772" s="61"/>
      <c r="O772" s="61"/>
    </row>
    <row r="773" spans="1:15" ht="12.75">
      <c r="A773" s="61"/>
      <c r="B773" s="61"/>
      <c r="C773" s="61"/>
      <c r="D773" s="61"/>
      <c r="E773" s="61"/>
      <c r="F773" s="61"/>
      <c r="G773" s="61"/>
      <c r="H773" s="61"/>
      <c r="I773" s="61"/>
      <c r="J773" s="61"/>
      <c r="K773" s="61"/>
      <c r="L773" s="61"/>
      <c r="M773" s="61"/>
      <c r="N773" s="61"/>
      <c r="O773" s="61"/>
    </row>
    <row r="774" spans="1:15" ht="12.75">
      <c r="A774" s="61"/>
      <c r="B774" s="61"/>
      <c r="C774" s="61"/>
      <c r="D774" s="61"/>
      <c r="E774" s="61"/>
      <c r="F774" s="61"/>
      <c r="G774" s="61"/>
      <c r="H774" s="61"/>
      <c r="I774" s="61"/>
      <c r="J774" s="61"/>
      <c r="K774" s="61"/>
      <c r="L774" s="61"/>
      <c r="M774" s="61"/>
      <c r="N774" s="61"/>
      <c r="O774" s="61"/>
    </row>
    <row r="775" spans="1:15" ht="12.75">
      <c r="A775" s="61"/>
      <c r="B775" s="61"/>
      <c r="C775" s="61"/>
      <c r="D775" s="61"/>
      <c r="E775" s="61"/>
      <c r="F775" s="61"/>
      <c r="G775" s="61"/>
      <c r="H775" s="61"/>
      <c r="I775" s="61"/>
      <c r="J775" s="61"/>
      <c r="K775" s="61"/>
      <c r="L775" s="61"/>
      <c r="M775" s="61"/>
      <c r="N775" s="61"/>
      <c r="O775" s="61"/>
    </row>
    <row r="776" spans="1:15" ht="12.75">
      <c r="A776" s="61"/>
      <c r="B776" s="61"/>
      <c r="C776" s="61"/>
      <c r="D776" s="61"/>
      <c r="E776" s="61"/>
      <c r="F776" s="61"/>
      <c r="G776" s="61"/>
      <c r="H776" s="61"/>
      <c r="I776" s="61"/>
      <c r="J776" s="61"/>
      <c r="K776" s="61"/>
      <c r="L776" s="61"/>
      <c r="M776" s="61"/>
      <c r="N776" s="61"/>
      <c r="O776" s="61"/>
    </row>
    <row r="777" spans="1:15" ht="12.75">
      <c r="A777" s="61"/>
      <c r="B777" s="61"/>
      <c r="C777" s="61"/>
      <c r="D777" s="61"/>
      <c r="E777" s="61"/>
      <c r="F777" s="61"/>
      <c r="G777" s="61"/>
      <c r="H777" s="61"/>
      <c r="I777" s="61"/>
      <c r="J777" s="61"/>
      <c r="K777" s="61"/>
      <c r="L777" s="61"/>
      <c r="M777" s="61"/>
      <c r="N777" s="61"/>
      <c r="O777" s="61"/>
    </row>
    <row r="778" spans="1:15" ht="12.75">
      <c r="A778" s="61"/>
      <c r="B778" s="61"/>
      <c r="C778" s="61"/>
      <c r="D778" s="61"/>
      <c r="E778" s="61"/>
      <c r="F778" s="61"/>
      <c r="G778" s="61"/>
      <c r="H778" s="61"/>
      <c r="I778" s="61"/>
      <c r="J778" s="61"/>
      <c r="K778" s="61"/>
      <c r="L778" s="61"/>
      <c r="M778" s="61"/>
      <c r="N778" s="61"/>
      <c r="O778" s="61"/>
    </row>
    <row r="779" spans="1:15" ht="12.75">
      <c r="A779" s="61"/>
      <c r="B779" s="61"/>
      <c r="C779" s="61"/>
      <c r="D779" s="61"/>
      <c r="E779" s="61"/>
      <c r="F779" s="61"/>
      <c r="G779" s="61"/>
      <c r="H779" s="61"/>
      <c r="I779" s="61"/>
      <c r="J779" s="61"/>
      <c r="K779" s="61"/>
      <c r="L779" s="61"/>
      <c r="M779" s="61"/>
      <c r="N779" s="61"/>
      <c r="O779" s="61"/>
    </row>
    <row r="780" spans="1:15" ht="12.75">
      <c r="A780" s="61"/>
      <c r="B780" s="61"/>
      <c r="C780" s="61"/>
      <c r="D780" s="61"/>
      <c r="E780" s="61"/>
      <c r="F780" s="61"/>
      <c r="G780" s="61"/>
      <c r="H780" s="61"/>
      <c r="I780" s="61"/>
      <c r="J780" s="61"/>
      <c r="K780" s="61"/>
      <c r="L780" s="61"/>
      <c r="M780" s="61"/>
      <c r="N780" s="61"/>
      <c r="O780" s="61"/>
    </row>
    <row r="781" spans="1:15" ht="12.75">
      <c r="A781" s="61"/>
      <c r="B781" s="61"/>
      <c r="C781" s="61"/>
      <c r="D781" s="61"/>
      <c r="E781" s="61"/>
      <c r="F781" s="61"/>
      <c r="G781" s="61"/>
      <c r="H781" s="61"/>
      <c r="I781" s="61"/>
      <c r="J781" s="61"/>
      <c r="K781" s="61"/>
      <c r="L781" s="61"/>
      <c r="M781" s="61"/>
      <c r="N781" s="61"/>
      <c r="O781" s="61"/>
    </row>
    <row r="782" spans="1:15" ht="12.75">
      <c r="A782" s="61"/>
      <c r="B782" s="61"/>
      <c r="C782" s="61"/>
      <c r="D782" s="61"/>
      <c r="E782" s="61"/>
      <c r="F782" s="61"/>
      <c r="G782" s="61"/>
      <c r="H782" s="61"/>
      <c r="I782" s="61"/>
      <c r="J782" s="61"/>
      <c r="K782" s="61"/>
      <c r="L782" s="61"/>
      <c r="M782" s="61"/>
      <c r="N782" s="61"/>
      <c r="O782" s="61"/>
    </row>
    <row r="783" spans="1:15" ht="12.75">
      <c r="A783" s="61"/>
      <c r="B783" s="61"/>
      <c r="C783" s="61"/>
      <c r="D783" s="61"/>
      <c r="E783" s="61"/>
      <c r="F783" s="61"/>
      <c r="G783" s="61"/>
      <c r="H783" s="61"/>
      <c r="I783" s="61"/>
      <c r="J783" s="61"/>
      <c r="K783" s="61"/>
      <c r="L783" s="61"/>
      <c r="M783" s="61"/>
      <c r="N783" s="61"/>
      <c r="O783" s="61"/>
    </row>
    <row r="784" spans="1:15" ht="12.75">
      <c r="A784" s="61"/>
      <c r="B784" s="61"/>
      <c r="C784" s="61"/>
      <c r="D784" s="61"/>
      <c r="E784" s="61"/>
      <c r="F784" s="61"/>
      <c r="G784" s="61"/>
      <c r="H784" s="61"/>
      <c r="I784" s="61"/>
      <c r="J784" s="61"/>
      <c r="K784" s="61"/>
      <c r="L784" s="61"/>
      <c r="M784" s="61"/>
      <c r="N784" s="61"/>
      <c r="O784" s="61"/>
    </row>
    <row r="785" spans="1:15" ht="12.75">
      <c r="A785" s="61"/>
      <c r="B785" s="61"/>
      <c r="C785" s="61"/>
      <c r="D785" s="61"/>
      <c r="E785" s="61"/>
      <c r="F785" s="61"/>
      <c r="G785" s="61"/>
      <c r="H785" s="61"/>
      <c r="I785" s="61"/>
      <c r="J785" s="61"/>
      <c r="K785" s="61"/>
      <c r="L785" s="61"/>
      <c r="M785" s="61"/>
      <c r="N785" s="61"/>
      <c r="O785" s="61"/>
    </row>
    <row r="786" spans="1:15" ht="12.75">
      <c r="A786" s="61"/>
      <c r="B786" s="61"/>
      <c r="C786" s="61"/>
      <c r="D786" s="61"/>
      <c r="E786" s="61"/>
      <c r="F786" s="61"/>
      <c r="G786" s="61"/>
      <c r="H786" s="61"/>
      <c r="I786" s="61"/>
      <c r="J786" s="61"/>
      <c r="K786" s="61"/>
      <c r="L786" s="61"/>
      <c r="M786" s="61"/>
      <c r="N786" s="61"/>
      <c r="O786" s="61"/>
    </row>
    <row r="787" spans="1:15" ht="12.75">
      <c r="A787" s="61"/>
      <c r="B787" s="61"/>
      <c r="C787" s="61"/>
      <c r="D787" s="61"/>
      <c r="E787" s="61"/>
      <c r="F787" s="61"/>
      <c r="G787" s="61"/>
      <c r="H787" s="61"/>
      <c r="I787" s="61"/>
      <c r="J787" s="61"/>
      <c r="K787" s="61"/>
      <c r="L787" s="61"/>
      <c r="M787" s="61"/>
      <c r="N787" s="61"/>
      <c r="O787" s="61"/>
    </row>
    <row r="788" spans="1:15" ht="12.75">
      <c r="A788" s="61"/>
      <c r="B788" s="61"/>
      <c r="C788" s="61"/>
      <c r="D788" s="61"/>
      <c r="E788" s="61"/>
      <c r="F788" s="61"/>
      <c r="G788" s="61"/>
      <c r="H788" s="61"/>
      <c r="I788" s="61"/>
      <c r="J788" s="61"/>
      <c r="K788" s="61"/>
      <c r="L788" s="61"/>
      <c r="M788" s="61"/>
      <c r="N788" s="61"/>
      <c r="O788" s="61"/>
    </row>
    <row r="789" spans="1:15" ht="12.75">
      <c r="A789" s="61"/>
      <c r="B789" s="61"/>
      <c r="C789" s="61"/>
      <c r="D789" s="61"/>
      <c r="E789" s="61"/>
      <c r="F789" s="61"/>
      <c r="G789" s="61"/>
      <c r="H789" s="61"/>
      <c r="I789" s="61"/>
      <c r="J789" s="61"/>
      <c r="K789" s="61"/>
      <c r="L789" s="61"/>
      <c r="M789" s="61"/>
      <c r="N789" s="61"/>
      <c r="O789" s="61"/>
    </row>
    <row r="790" spans="1:15" ht="12.75">
      <c r="A790" s="61"/>
      <c r="B790" s="61"/>
      <c r="C790" s="61"/>
      <c r="D790" s="61"/>
      <c r="E790" s="61"/>
      <c r="F790" s="61"/>
      <c r="G790" s="61"/>
      <c r="H790" s="61"/>
      <c r="I790" s="61"/>
      <c r="J790" s="61"/>
      <c r="K790" s="61"/>
      <c r="L790" s="61"/>
      <c r="M790" s="61"/>
      <c r="N790" s="61"/>
      <c r="O790" s="61"/>
    </row>
    <row r="791" spans="1:15" ht="12.75">
      <c r="A791" s="61"/>
      <c r="B791" s="61"/>
      <c r="C791" s="61"/>
      <c r="D791" s="61"/>
      <c r="E791" s="61"/>
      <c r="F791" s="61"/>
      <c r="G791" s="61"/>
      <c r="H791" s="61"/>
      <c r="I791" s="61"/>
      <c r="J791" s="61"/>
      <c r="K791" s="61"/>
      <c r="L791" s="61"/>
      <c r="M791" s="61"/>
      <c r="N791" s="61"/>
      <c r="O791" s="61"/>
    </row>
    <row r="792" spans="1:15" ht="12.75">
      <c r="A792" s="61"/>
      <c r="B792" s="61"/>
      <c r="C792" s="61"/>
      <c r="D792" s="61"/>
      <c r="E792" s="61"/>
      <c r="F792" s="61"/>
      <c r="G792" s="61"/>
      <c r="H792" s="61"/>
      <c r="I792" s="61"/>
      <c r="J792" s="61"/>
      <c r="K792" s="61"/>
      <c r="L792" s="61"/>
      <c r="M792" s="61"/>
      <c r="N792" s="61"/>
      <c r="O792" s="61"/>
    </row>
    <row r="793" spans="1:15" ht="12.75">
      <c r="A793" s="61"/>
      <c r="B793" s="61"/>
      <c r="C793" s="61"/>
      <c r="D793" s="61"/>
      <c r="E793" s="61"/>
      <c r="F793" s="61"/>
      <c r="G793" s="61"/>
      <c r="H793" s="61"/>
      <c r="I793" s="61"/>
      <c r="J793" s="61"/>
      <c r="K793" s="61"/>
      <c r="L793" s="61"/>
      <c r="M793" s="61"/>
      <c r="N793" s="61"/>
      <c r="O793" s="61"/>
    </row>
    <row r="794" spans="1:15" ht="12.75">
      <c r="A794" s="61"/>
      <c r="B794" s="61"/>
      <c r="C794" s="61"/>
      <c r="D794" s="61"/>
      <c r="E794" s="61"/>
      <c r="F794" s="61"/>
      <c r="G794" s="61"/>
      <c r="H794" s="61"/>
      <c r="I794" s="61"/>
      <c r="J794" s="61"/>
      <c r="K794" s="61"/>
      <c r="L794" s="61"/>
      <c r="M794" s="61"/>
      <c r="N794" s="61"/>
      <c r="O794" s="61"/>
    </row>
    <row r="795" spans="1:15" ht="12.75">
      <c r="A795" s="61"/>
      <c r="B795" s="61"/>
      <c r="C795" s="61"/>
      <c r="D795" s="61"/>
      <c r="E795" s="61"/>
      <c r="F795" s="61"/>
      <c r="G795" s="61"/>
      <c r="H795" s="61"/>
      <c r="I795" s="61"/>
      <c r="J795" s="61"/>
      <c r="K795" s="61"/>
      <c r="L795" s="61"/>
      <c r="M795" s="61"/>
      <c r="N795" s="61"/>
      <c r="O795" s="61"/>
    </row>
    <row r="796" spans="1:15" ht="12.75">
      <c r="A796" s="61"/>
      <c r="B796" s="61"/>
      <c r="C796" s="61"/>
      <c r="D796" s="61"/>
      <c r="E796" s="61"/>
      <c r="F796" s="61"/>
      <c r="G796" s="61"/>
      <c r="H796" s="61"/>
      <c r="I796" s="61"/>
      <c r="J796" s="61"/>
      <c r="K796" s="61"/>
      <c r="L796" s="61"/>
      <c r="M796" s="61"/>
      <c r="N796" s="61"/>
      <c r="O796" s="61"/>
    </row>
    <row r="797" spans="1:15" ht="12.75">
      <c r="A797" s="61"/>
      <c r="B797" s="61"/>
      <c r="C797" s="61"/>
      <c r="D797" s="61"/>
      <c r="E797" s="61"/>
      <c r="F797" s="61"/>
      <c r="G797" s="61"/>
      <c r="H797" s="61"/>
      <c r="I797" s="61"/>
      <c r="J797" s="61"/>
      <c r="K797" s="61"/>
      <c r="L797" s="61"/>
      <c r="M797" s="61"/>
      <c r="N797" s="61"/>
      <c r="O797" s="61"/>
    </row>
    <row r="798" spans="1:15" ht="12.75">
      <c r="A798" s="61"/>
      <c r="B798" s="61"/>
      <c r="C798" s="61"/>
      <c r="D798" s="61"/>
      <c r="E798" s="61"/>
      <c r="F798" s="61"/>
      <c r="G798" s="61"/>
      <c r="H798" s="61"/>
      <c r="I798" s="61"/>
      <c r="J798" s="61"/>
      <c r="K798" s="61"/>
      <c r="L798" s="61"/>
      <c r="M798" s="61"/>
      <c r="N798" s="61"/>
      <c r="O798" s="61"/>
    </row>
    <row r="799" spans="1:15" ht="12.75">
      <c r="A799" s="61"/>
      <c r="B799" s="61"/>
      <c r="C799" s="61"/>
      <c r="D799" s="61"/>
      <c r="E799" s="61"/>
      <c r="F799" s="61"/>
      <c r="G799" s="61"/>
      <c r="H799" s="61"/>
      <c r="I799" s="61"/>
      <c r="J799" s="61"/>
      <c r="K799" s="61"/>
      <c r="L799" s="61"/>
      <c r="M799" s="61"/>
      <c r="N799" s="61"/>
      <c r="O799" s="61"/>
    </row>
    <row r="800" spans="1:15" ht="12.75">
      <c r="A800" s="61"/>
      <c r="B800" s="61"/>
      <c r="C800" s="61"/>
      <c r="D800" s="61"/>
      <c r="E800" s="61"/>
      <c r="F800" s="61"/>
      <c r="G800" s="61"/>
      <c r="H800" s="61"/>
      <c r="I800" s="61"/>
      <c r="J800" s="61"/>
      <c r="K800" s="61"/>
      <c r="L800" s="61"/>
      <c r="M800" s="61"/>
      <c r="N800" s="61"/>
      <c r="O800" s="61"/>
    </row>
    <row r="801" spans="1:15" ht="12.75">
      <c r="A801" s="61"/>
      <c r="B801" s="61"/>
      <c r="C801" s="61"/>
      <c r="D801" s="61"/>
      <c r="E801" s="61"/>
      <c r="F801" s="61"/>
      <c r="G801" s="61"/>
      <c r="H801" s="61"/>
      <c r="I801" s="61"/>
      <c r="J801" s="61"/>
      <c r="K801" s="61"/>
      <c r="L801" s="61"/>
      <c r="M801" s="61"/>
      <c r="N801" s="61"/>
      <c r="O801" s="61"/>
    </row>
    <row r="802" spans="1:15" ht="12.75">
      <c r="A802" s="61"/>
      <c r="B802" s="61"/>
      <c r="C802" s="61"/>
      <c r="D802" s="61"/>
      <c r="E802" s="61"/>
      <c r="F802" s="61"/>
      <c r="G802" s="61"/>
      <c r="H802" s="61"/>
      <c r="I802" s="61"/>
      <c r="J802" s="61"/>
      <c r="K802" s="61"/>
      <c r="L802" s="61"/>
      <c r="M802" s="61"/>
      <c r="N802" s="61"/>
      <c r="O802" s="61"/>
    </row>
    <row r="803" spans="1:15" ht="12.75">
      <c r="A803" s="61"/>
      <c r="B803" s="61"/>
      <c r="C803" s="61"/>
      <c r="D803" s="61"/>
      <c r="E803" s="61"/>
      <c r="F803" s="61"/>
      <c r="G803" s="61"/>
      <c r="H803" s="61"/>
      <c r="I803" s="61"/>
      <c r="J803" s="61"/>
      <c r="K803" s="61"/>
      <c r="L803" s="61"/>
      <c r="M803" s="61"/>
      <c r="N803" s="61"/>
      <c r="O803" s="61"/>
    </row>
    <row r="804" spans="1:15" ht="12.75">
      <c r="A804" s="61"/>
      <c r="B804" s="61"/>
      <c r="C804" s="61"/>
      <c r="D804" s="61"/>
      <c r="E804" s="61"/>
      <c r="F804" s="61"/>
      <c r="G804" s="61"/>
      <c r="H804" s="61"/>
      <c r="I804" s="61"/>
      <c r="J804" s="61"/>
      <c r="K804" s="61"/>
      <c r="L804" s="61"/>
      <c r="M804" s="61"/>
      <c r="N804" s="61"/>
      <c r="O804" s="61"/>
    </row>
    <row r="805" spans="1:15" ht="12.75">
      <c r="A805" s="61"/>
      <c r="B805" s="61"/>
      <c r="C805" s="61"/>
      <c r="D805" s="61"/>
      <c r="E805" s="61"/>
      <c r="F805" s="61"/>
      <c r="G805" s="61"/>
      <c r="H805" s="61"/>
      <c r="I805" s="61"/>
      <c r="J805" s="61"/>
      <c r="K805" s="61"/>
      <c r="L805" s="61"/>
      <c r="M805" s="61"/>
      <c r="N805" s="61"/>
      <c r="O805" s="61"/>
    </row>
    <row r="806" spans="1:15" ht="12.75">
      <c r="A806" s="61"/>
      <c r="B806" s="61"/>
      <c r="C806" s="61"/>
      <c r="D806" s="61"/>
      <c r="E806" s="61"/>
      <c r="F806" s="61"/>
      <c r="G806" s="61"/>
      <c r="H806" s="61"/>
      <c r="I806" s="61"/>
      <c r="J806" s="61"/>
      <c r="K806" s="61"/>
      <c r="L806" s="61"/>
      <c r="M806" s="61"/>
      <c r="N806" s="61"/>
      <c r="O806" s="61"/>
    </row>
    <row r="807" spans="1:15" ht="12.75">
      <c r="A807" s="61"/>
      <c r="B807" s="61"/>
      <c r="C807" s="61"/>
      <c r="D807" s="61"/>
      <c r="E807" s="61"/>
      <c r="F807" s="61"/>
      <c r="G807" s="61"/>
      <c r="H807" s="61"/>
      <c r="I807" s="61"/>
      <c r="J807" s="61"/>
      <c r="K807" s="61"/>
      <c r="L807" s="61"/>
      <c r="M807" s="61"/>
      <c r="N807" s="61"/>
      <c r="O807" s="61"/>
    </row>
    <row r="808" spans="1:15" ht="12.75">
      <c r="A808" s="61"/>
      <c r="B808" s="61"/>
      <c r="C808" s="61"/>
      <c r="D808" s="61"/>
      <c r="E808" s="61"/>
      <c r="F808" s="61"/>
      <c r="G808" s="61"/>
      <c r="H808" s="61"/>
      <c r="I808" s="61"/>
      <c r="J808" s="61"/>
      <c r="K808" s="61"/>
      <c r="L808" s="61"/>
      <c r="M808" s="61"/>
      <c r="N808" s="61"/>
      <c r="O808" s="61"/>
    </row>
    <row r="809" spans="1:15" ht="12.75">
      <c r="A809" s="61"/>
      <c r="B809" s="61"/>
      <c r="C809" s="61"/>
      <c r="D809" s="61"/>
      <c r="E809" s="61"/>
      <c r="F809" s="61"/>
      <c r="G809" s="61"/>
      <c r="H809" s="61"/>
      <c r="I809" s="61"/>
      <c r="J809" s="61"/>
      <c r="K809" s="61"/>
      <c r="L809" s="61"/>
      <c r="M809" s="61"/>
      <c r="N809" s="61"/>
      <c r="O809" s="61"/>
    </row>
    <row r="810" spans="1:15" ht="12.75">
      <c r="A810" s="61"/>
      <c r="B810" s="61"/>
      <c r="C810" s="61"/>
      <c r="D810" s="61"/>
      <c r="E810" s="61"/>
      <c r="F810" s="61"/>
      <c r="G810" s="61"/>
      <c r="H810" s="61"/>
      <c r="I810" s="61"/>
      <c r="J810" s="61"/>
      <c r="K810" s="61"/>
      <c r="L810" s="61"/>
      <c r="M810" s="61"/>
      <c r="N810" s="61"/>
      <c r="O810" s="61"/>
    </row>
    <row r="811" spans="1:15" ht="12.75">
      <c r="A811" s="61"/>
      <c r="B811" s="61"/>
      <c r="C811" s="61"/>
      <c r="D811" s="61"/>
      <c r="E811" s="61"/>
      <c r="F811" s="61"/>
      <c r="G811" s="61"/>
      <c r="H811" s="61"/>
      <c r="I811" s="61"/>
      <c r="J811" s="61"/>
      <c r="K811" s="61"/>
      <c r="L811" s="61"/>
      <c r="M811" s="61"/>
      <c r="N811" s="61"/>
      <c r="O811" s="61"/>
    </row>
    <row r="812" spans="1:15" ht="12.75">
      <c r="A812" s="61"/>
      <c r="B812" s="61"/>
      <c r="C812" s="61"/>
      <c r="D812" s="61"/>
      <c r="E812" s="61"/>
      <c r="F812" s="61"/>
      <c r="G812" s="61"/>
      <c r="H812" s="61"/>
      <c r="I812" s="61"/>
      <c r="J812" s="61"/>
      <c r="K812" s="61"/>
      <c r="L812" s="61"/>
      <c r="M812" s="61"/>
      <c r="N812" s="61"/>
      <c r="O812" s="61"/>
    </row>
    <row r="813" spans="1:15" ht="12.75">
      <c r="A813" s="61"/>
      <c r="B813" s="61"/>
      <c r="C813" s="61"/>
      <c r="D813" s="61"/>
      <c r="E813" s="61"/>
      <c r="F813" s="61"/>
      <c r="G813" s="61"/>
      <c r="H813" s="61"/>
      <c r="I813" s="61"/>
      <c r="J813" s="61"/>
      <c r="K813" s="61"/>
      <c r="L813" s="61"/>
      <c r="M813" s="61"/>
      <c r="N813" s="61"/>
      <c r="O813" s="61"/>
    </row>
    <row r="814" spans="1:15" ht="12.75">
      <c r="A814" s="61"/>
      <c r="B814" s="61"/>
      <c r="C814" s="61"/>
      <c r="D814" s="61"/>
      <c r="E814" s="61"/>
      <c r="F814" s="61"/>
      <c r="G814" s="61"/>
      <c r="H814" s="61"/>
      <c r="I814" s="61"/>
      <c r="J814" s="61"/>
      <c r="K814" s="61"/>
      <c r="L814" s="61"/>
      <c r="M814" s="61"/>
      <c r="N814" s="61"/>
      <c r="O814" s="61"/>
    </row>
    <row r="815" spans="1:15" ht="12.75">
      <c r="A815" s="61"/>
      <c r="B815" s="61"/>
      <c r="C815" s="61"/>
      <c r="D815" s="61"/>
      <c r="E815" s="61"/>
      <c r="F815" s="61"/>
      <c r="G815" s="61"/>
      <c r="H815" s="61"/>
      <c r="I815" s="61"/>
      <c r="J815" s="61"/>
      <c r="K815" s="61"/>
      <c r="L815" s="61"/>
      <c r="M815" s="61"/>
      <c r="N815" s="61"/>
      <c r="O815" s="61"/>
    </row>
    <row r="816" spans="1:15" ht="12.75">
      <c r="A816" s="61"/>
      <c r="B816" s="61"/>
      <c r="C816" s="61"/>
      <c r="D816" s="61"/>
      <c r="E816" s="61"/>
      <c r="F816" s="61"/>
      <c r="G816" s="61"/>
      <c r="H816" s="61"/>
      <c r="I816" s="61"/>
      <c r="J816" s="61"/>
      <c r="K816" s="61"/>
      <c r="L816" s="61"/>
      <c r="M816" s="61"/>
      <c r="N816" s="61"/>
      <c r="O816" s="61"/>
    </row>
    <row r="817" spans="1:15" ht="12.75">
      <c r="A817" s="61"/>
      <c r="B817" s="61"/>
      <c r="C817" s="61"/>
      <c r="D817" s="61"/>
      <c r="E817" s="61"/>
      <c r="F817" s="61"/>
      <c r="G817" s="61"/>
      <c r="H817" s="61"/>
      <c r="I817" s="61"/>
      <c r="J817" s="61"/>
      <c r="K817" s="61"/>
      <c r="L817" s="61"/>
      <c r="M817" s="61"/>
      <c r="N817" s="61"/>
      <c r="O817" s="61"/>
    </row>
    <row r="818" spans="1:15" ht="12.75">
      <c r="A818" s="61"/>
      <c r="B818" s="61"/>
      <c r="C818" s="61"/>
      <c r="D818" s="61"/>
      <c r="E818" s="61"/>
      <c r="F818" s="61"/>
      <c r="G818" s="61"/>
      <c r="H818" s="61"/>
      <c r="I818" s="61"/>
      <c r="J818" s="61"/>
      <c r="K818" s="61"/>
      <c r="L818" s="61"/>
      <c r="M818" s="61"/>
      <c r="N818" s="61"/>
      <c r="O818" s="61"/>
    </row>
    <row r="819" spans="1:15" ht="12.75">
      <c r="A819" s="61"/>
      <c r="B819" s="61"/>
      <c r="C819" s="61"/>
      <c r="D819" s="61"/>
      <c r="E819" s="61"/>
      <c r="F819" s="61"/>
      <c r="G819" s="61"/>
      <c r="H819" s="61"/>
      <c r="I819" s="61"/>
      <c r="J819" s="61"/>
      <c r="K819" s="61"/>
      <c r="L819" s="61"/>
      <c r="M819" s="61"/>
      <c r="N819" s="61"/>
      <c r="O819" s="61"/>
    </row>
    <row r="820" spans="1:15" ht="12.75">
      <c r="A820" s="61"/>
      <c r="B820" s="61"/>
      <c r="C820" s="61"/>
      <c r="D820" s="61"/>
      <c r="E820" s="61"/>
      <c r="F820" s="61"/>
      <c r="G820" s="61"/>
      <c r="H820" s="61"/>
      <c r="I820" s="61"/>
      <c r="J820" s="61"/>
      <c r="K820" s="61"/>
      <c r="L820" s="61"/>
      <c r="M820" s="61"/>
      <c r="N820" s="61"/>
      <c r="O820" s="61"/>
    </row>
    <row r="821" spans="1:15" ht="12.75">
      <c r="A821" s="61"/>
      <c r="B821" s="61"/>
      <c r="C821" s="61"/>
      <c r="D821" s="61"/>
      <c r="E821" s="61"/>
      <c r="F821" s="61"/>
      <c r="G821" s="61"/>
      <c r="H821" s="61"/>
      <c r="I821" s="61"/>
      <c r="J821" s="61"/>
      <c r="K821" s="61"/>
      <c r="L821" s="61"/>
      <c r="M821" s="61"/>
      <c r="N821" s="61"/>
      <c r="O821" s="61"/>
    </row>
    <row r="822" spans="1:15" ht="12.75">
      <c r="A822" s="61"/>
      <c r="B822" s="61"/>
      <c r="C822" s="61"/>
      <c r="D822" s="61"/>
      <c r="E822" s="61"/>
      <c r="F822" s="61"/>
      <c r="G822" s="61"/>
      <c r="H822" s="61"/>
      <c r="I822" s="61"/>
      <c r="J822" s="61"/>
      <c r="K822" s="61"/>
      <c r="L822" s="61"/>
      <c r="M822" s="61"/>
      <c r="N822" s="61"/>
      <c r="O822" s="61"/>
    </row>
    <row r="823" spans="1:15" ht="12.75">
      <c r="A823" s="61"/>
      <c r="B823" s="61"/>
      <c r="C823" s="61"/>
      <c r="D823" s="61"/>
      <c r="E823" s="61"/>
      <c r="F823" s="61"/>
      <c r="G823" s="61"/>
      <c r="H823" s="61"/>
      <c r="I823" s="61"/>
      <c r="J823" s="61"/>
      <c r="K823" s="61"/>
      <c r="L823" s="61"/>
      <c r="M823" s="61"/>
      <c r="N823" s="61"/>
      <c r="O823" s="61"/>
    </row>
    <row r="824" spans="1:15" ht="12.75">
      <c r="A824" s="61"/>
      <c r="B824" s="61"/>
      <c r="C824" s="61"/>
      <c r="D824" s="61"/>
      <c r="E824" s="61"/>
      <c r="F824" s="61"/>
      <c r="G824" s="61"/>
      <c r="H824" s="61"/>
      <c r="I824" s="61"/>
      <c r="J824" s="61"/>
      <c r="K824" s="61"/>
      <c r="L824" s="61"/>
      <c r="M824" s="61"/>
      <c r="N824" s="61"/>
      <c r="O824" s="61"/>
    </row>
    <row r="825" spans="1:15" ht="12.75">
      <c r="A825" s="61"/>
      <c r="B825" s="61"/>
      <c r="C825" s="61"/>
      <c r="D825" s="61"/>
      <c r="E825" s="61"/>
      <c r="F825" s="61"/>
      <c r="G825" s="61"/>
      <c r="H825" s="61"/>
      <c r="I825" s="61"/>
      <c r="J825" s="61"/>
      <c r="K825" s="61"/>
      <c r="L825" s="61"/>
      <c r="M825" s="61"/>
      <c r="N825" s="61"/>
      <c r="O825" s="61"/>
    </row>
    <row r="826" spans="1:15" ht="12.75">
      <c r="A826" s="61"/>
      <c r="B826" s="61"/>
      <c r="C826" s="61"/>
      <c r="D826" s="61"/>
      <c r="E826" s="61"/>
      <c r="F826" s="61"/>
      <c r="G826" s="61"/>
      <c r="H826" s="61"/>
      <c r="I826" s="61"/>
      <c r="J826" s="61"/>
      <c r="K826" s="61"/>
      <c r="L826" s="61"/>
      <c r="M826" s="61"/>
      <c r="N826" s="61"/>
      <c r="O826" s="61"/>
    </row>
    <row r="827" spans="1:15" ht="12.75">
      <c r="A827" s="61"/>
      <c r="B827" s="61"/>
      <c r="C827" s="61"/>
      <c r="D827" s="61"/>
      <c r="E827" s="61"/>
      <c r="F827" s="61"/>
      <c r="G827" s="61"/>
      <c r="H827" s="61"/>
      <c r="I827" s="61"/>
      <c r="J827" s="61"/>
      <c r="K827" s="61"/>
      <c r="L827" s="61"/>
      <c r="M827" s="61"/>
      <c r="N827" s="61"/>
      <c r="O827" s="61"/>
    </row>
    <row r="828" spans="1:15" ht="12.75">
      <c r="A828" s="61"/>
      <c r="B828" s="61"/>
      <c r="C828" s="61"/>
      <c r="D828" s="61"/>
      <c r="E828" s="61"/>
      <c r="F828" s="61"/>
      <c r="G828" s="61"/>
      <c r="H828" s="61"/>
      <c r="I828" s="61"/>
      <c r="J828" s="61"/>
      <c r="K828" s="61"/>
      <c r="L828" s="61"/>
      <c r="M828" s="61"/>
      <c r="N828" s="61"/>
      <c r="O828" s="61"/>
    </row>
    <row r="829" spans="1:15" ht="12.75">
      <c r="A829" s="61"/>
      <c r="B829" s="61"/>
      <c r="C829" s="61"/>
      <c r="D829" s="61"/>
      <c r="E829" s="61"/>
      <c r="F829" s="61"/>
      <c r="G829" s="61"/>
      <c r="H829" s="61"/>
      <c r="I829" s="61"/>
      <c r="J829" s="61"/>
      <c r="K829" s="61"/>
      <c r="L829" s="61"/>
      <c r="M829" s="61"/>
      <c r="N829" s="61"/>
      <c r="O829" s="61"/>
    </row>
    <row r="830" spans="1:15" ht="12.75">
      <c r="A830" s="61"/>
      <c r="B830" s="61"/>
      <c r="C830" s="61"/>
      <c r="D830" s="61"/>
      <c r="E830" s="61"/>
      <c r="F830" s="61"/>
      <c r="G830" s="61"/>
      <c r="H830" s="61"/>
      <c r="I830" s="61"/>
      <c r="J830" s="61"/>
      <c r="K830" s="61"/>
      <c r="L830" s="61"/>
      <c r="M830" s="61"/>
      <c r="N830" s="61"/>
      <c r="O830" s="61"/>
    </row>
    <row r="831" spans="1:15" ht="12.75">
      <c r="A831" s="61"/>
      <c r="B831" s="61"/>
      <c r="C831" s="61"/>
      <c r="D831" s="61"/>
      <c r="E831" s="61"/>
      <c r="F831" s="61"/>
      <c r="G831" s="61"/>
      <c r="H831" s="61"/>
      <c r="I831" s="61"/>
      <c r="J831" s="61"/>
      <c r="K831" s="61"/>
      <c r="L831" s="61"/>
      <c r="M831" s="61"/>
      <c r="N831" s="61"/>
      <c r="O831" s="61"/>
    </row>
    <row r="832" spans="1:15" ht="12.75">
      <c r="A832" s="61"/>
      <c r="B832" s="61"/>
      <c r="C832" s="61"/>
      <c r="D832" s="61"/>
      <c r="E832" s="61"/>
      <c r="F832" s="61"/>
      <c r="G832" s="61"/>
      <c r="H832" s="61"/>
      <c r="I832" s="61"/>
      <c r="J832" s="61"/>
      <c r="K832" s="61"/>
      <c r="L832" s="61"/>
      <c r="M832" s="61"/>
      <c r="N832" s="61"/>
      <c r="O832" s="61"/>
    </row>
    <row r="833" spans="1:15" ht="12.75">
      <c r="A833" s="61"/>
      <c r="B833" s="61"/>
      <c r="C833" s="61"/>
      <c r="D833" s="61"/>
      <c r="E833" s="61"/>
      <c r="F833" s="61"/>
      <c r="G833" s="61"/>
      <c r="H833" s="61"/>
      <c r="I833" s="61"/>
      <c r="J833" s="61"/>
      <c r="K833" s="61"/>
      <c r="L833" s="61"/>
      <c r="M833" s="61"/>
      <c r="N833" s="61"/>
      <c r="O833" s="61"/>
    </row>
    <row r="834" spans="1:15" ht="12.75">
      <c r="A834" s="61"/>
      <c r="B834" s="61"/>
      <c r="C834" s="61"/>
      <c r="D834" s="61"/>
      <c r="E834" s="61"/>
      <c r="F834" s="61"/>
      <c r="G834" s="61"/>
      <c r="H834" s="61"/>
      <c r="I834" s="61"/>
      <c r="J834" s="61"/>
      <c r="K834" s="61"/>
      <c r="L834" s="61"/>
      <c r="M834" s="61"/>
      <c r="N834" s="61"/>
      <c r="O834" s="61"/>
    </row>
    <row r="835" spans="1:15" ht="12.75">
      <c r="A835" s="61"/>
      <c r="B835" s="61"/>
      <c r="C835" s="61"/>
      <c r="D835" s="61"/>
      <c r="E835" s="61"/>
      <c r="F835" s="61"/>
      <c r="G835" s="61"/>
      <c r="H835" s="61"/>
      <c r="I835" s="61"/>
      <c r="J835" s="61"/>
      <c r="K835" s="61"/>
      <c r="L835" s="61"/>
      <c r="M835" s="61"/>
      <c r="N835" s="61"/>
      <c r="O835" s="61"/>
    </row>
    <row r="836" spans="1:15" ht="12.75">
      <c r="A836" s="61"/>
      <c r="B836" s="61"/>
      <c r="C836" s="61"/>
      <c r="D836" s="61"/>
      <c r="E836" s="61"/>
      <c r="F836" s="61"/>
      <c r="G836" s="61"/>
      <c r="H836" s="61"/>
      <c r="I836" s="61"/>
      <c r="J836" s="61"/>
      <c r="K836" s="61"/>
      <c r="L836" s="61"/>
      <c r="M836" s="61"/>
      <c r="N836" s="61"/>
      <c r="O836" s="61"/>
    </row>
    <row r="837" spans="1:15" ht="12.75">
      <c r="A837" s="61"/>
      <c r="B837" s="61"/>
      <c r="C837" s="61"/>
      <c r="D837" s="61"/>
      <c r="E837" s="61"/>
      <c r="F837" s="61"/>
      <c r="G837" s="61"/>
      <c r="H837" s="61"/>
      <c r="I837" s="61"/>
      <c r="J837" s="61"/>
      <c r="K837" s="61"/>
      <c r="L837" s="61"/>
      <c r="M837" s="61"/>
      <c r="N837" s="61"/>
      <c r="O837" s="61"/>
    </row>
    <row r="838" spans="1:15" ht="12.75">
      <c r="A838" s="61"/>
      <c r="B838" s="61"/>
      <c r="C838" s="61"/>
      <c r="D838" s="61"/>
      <c r="E838" s="61"/>
      <c r="F838" s="61"/>
      <c r="G838" s="61"/>
      <c r="H838" s="61"/>
      <c r="I838" s="61"/>
      <c r="J838" s="61"/>
      <c r="K838" s="61"/>
      <c r="L838" s="61"/>
      <c r="M838" s="61"/>
      <c r="N838" s="61"/>
      <c r="O838" s="61"/>
    </row>
    <row r="839" spans="1:15" ht="12.75">
      <c r="A839" s="61"/>
      <c r="B839" s="61"/>
      <c r="C839" s="61"/>
      <c r="D839" s="61"/>
      <c r="E839" s="61"/>
      <c r="F839" s="61"/>
      <c r="G839" s="61"/>
      <c r="H839" s="61"/>
      <c r="I839" s="61"/>
      <c r="J839" s="61"/>
      <c r="K839" s="61"/>
      <c r="L839" s="61"/>
      <c r="M839" s="61"/>
      <c r="N839" s="61"/>
      <c r="O839" s="61"/>
    </row>
    <row r="840" spans="1:15" ht="12.75">
      <c r="A840" s="61"/>
      <c r="B840" s="61"/>
      <c r="C840" s="61"/>
      <c r="D840" s="61"/>
      <c r="E840" s="61"/>
      <c r="F840" s="61"/>
      <c r="G840" s="61"/>
      <c r="H840" s="61"/>
      <c r="I840" s="61"/>
      <c r="J840" s="61"/>
      <c r="K840" s="61"/>
      <c r="L840" s="61"/>
      <c r="M840" s="61"/>
      <c r="N840" s="61"/>
      <c r="O840" s="61"/>
    </row>
    <row r="841" spans="1:15" ht="12.75">
      <c r="A841" s="61"/>
      <c r="B841" s="61"/>
      <c r="C841" s="61"/>
      <c r="D841" s="61"/>
      <c r="E841" s="61"/>
      <c r="F841" s="61"/>
      <c r="G841" s="61"/>
      <c r="H841" s="61"/>
      <c r="I841" s="61"/>
      <c r="J841" s="61"/>
      <c r="K841" s="61"/>
      <c r="L841" s="61"/>
      <c r="M841" s="61"/>
      <c r="N841" s="61"/>
      <c r="O841" s="61"/>
    </row>
    <row r="842" spans="1:15" ht="12.75">
      <c r="A842" s="61"/>
      <c r="B842" s="61"/>
      <c r="C842" s="61"/>
      <c r="D842" s="61"/>
      <c r="E842" s="61"/>
      <c r="F842" s="61"/>
      <c r="G842" s="61"/>
      <c r="H842" s="61"/>
      <c r="I842" s="61"/>
      <c r="J842" s="61"/>
      <c r="K842" s="61"/>
      <c r="L842" s="61"/>
      <c r="M842" s="61"/>
      <c r="N842" s="61"/>
      <c r="O842" s="61"/>
    </row>
    <row r="843" spans="1:15" ht="12.75">
      <c r="A843" s="61"/>
      <c r="B843" s="61"/>
      <c r="C843" s="61"/>
      <c r="D843" s="61"/>
      <c r="E843" s="61"/>
      <c r="F843" s="61"/>
      <c r="G843" s="61"/>
      <c r="H843" s="61"/>
      <c r="I843" s="61"/>
      <c r="J843" s="61"/>
      <c r="K843" s="61"/>
      <c r="L843" s="61"/>
      <c r="M843" s="61"/>
      <c r="N843" s="61"/>
      <c r="O843" s="61"/>
    </row>
    <row r="844" spans="1:15" ht="12.75">
      <c r="A844" s="61"/>
      <c r="B844" s="61"/>
      <c r="C844" s="61"/>
      <c r="D844" s="61"/>
      <c r="E844" s="61"/>
      <c r="F844" s="61"/>
      <c r="G844" s="61"/>
      <c r="H844" s="61"/>
      <c r="I844" s="61"/>
      <c r="J844" s="61"/>
      <c r="K844" s="61"/>
      <c r="L844" s="61"/>
      <c r="M844" s="61"/>
      <c r="N844" s="61"/>
      <c r="O844" s="61"/>
    </row>
    <row r="845" spans="1:15" ht="12.75">
      <c r="A845" s="61"/>
      <c r="B845" s="61"/>
      <c r="C845" s="61"/>
      <c r="D845" s="61"/>
      <c r="E845" s="61"/>
      <c r="F845" s="61"/>
      <c r="G845" s="61"/>
      <c r="H845" s="61"/>
      <c r="I845" s="61"/>
      <c r="J845" s="61"/>
      <c r="K845" s="61"/>
      <c r="L845" s="61"/>
      <c r="M845" s="61"/>
      <c r="N845" s="61"/>
      <c r="O845" s="61"/>
    </row>
    <row r="846" spans="1:15" ht="12.75">
      <c r="A846" s="61"/>
      <c r="B846" s="61"/>
      <c r="C846" s="61"/>
      <c r="D846" s="61"/>
      <c r="E846" s="61"/>
      <c r="F846" s="61"/>
      <c r="G846" s="61"/>
      <c r="H846" s="61"/>
      <c r="I846" s="61"/>
      <c r="J846" s="61"/>
      <c r="K846" s="61"/>
      <c r="L846" s="61"/>
      <c r="M846" s="61"/>
      <c r="N846" s="61"/>
      <c r="O846" s="61"/>
    </row>
    <row r="847" spans="1:15" ht="12.75">
      <c r="A847" s="61"/>
      <c r="B847" s="61"/>
      <c r="C847" s="61"/>
      <c r="D847" s="61"/>
      <c r="E847" s="61"/>
      <c r="F847" s="61"/>
      <c r="G847" s="61"/>
      <c r="H847" s="61"/>
      <c r="I847" s="61"/>
      <c r="J847" s="61"/>
      <c r="K847" s="61"/>
      <c r="L847" s="61"/>
      <c r="M847" s="61"/>
      <c r="N847" s="61"/>
      <c r="O847" s="61"/>
    </row>
    <row r="848" spans="1:15" ht="12.75">
      <c r="A848" s="61"/>
      <c r="B848" s="61"/>
      <c r="C848" s="61"/>
      <c r="D848" s="61"/>
      <c r="E848" s="61"/>
      <c r="F848" s="61"/>
      <c r="G848" s="61"/>
      <c r="H848" s="61"/>
      <c r="I848" s="61"/>
      <c r="J848" s="61"/>
      <c r="K848" s="61"/>
      <c r="L848" s="61"/>
      <c r="M848" s="61"/>
      <c r="N848" s="61"/>
      <c r="O848" s="61"/>
    </row>
    <row r="849" spans="1:15" ht="12.75">
      <c r="A849" s="61"/>
      <c r="B849" s="61"/>
      <c r="C849" s="61"/>
      <c r="D849" s="61"/>
      <c r="E849" s="61"/>
      <c r="F849" s="61"/>
      <c r="G849" s="61"/>
      <c r="H849" s="61"/>
      <c r="I849" s="61"/>
      <c r="J849" s="61"/>
      <c r="K849" s="61"/>
      <c r="L849" s="61"/>
      <c r="M849" s="61"/>
      <c r="N849" s="61"/>
      <c r="O849" s="61"/>
    </row>
    <row r="850" spans="1:15" ht="12.75">
      <c r="A850" s="61"/>
      <c r="B850" s="61"/>
      <c r="C850" s="61"/>
      <c r="D850" s="61"/>
      <c r="E850" s="61"/>
      <c r="F850" s="61"/>
      <c r="G850" s="61"/>
      <c r="H850" s="61"/>
      <c r="I850" s="61"/>
      <c r="J850" s="61"/>
      <c r="K850" s="61"/>
      <c r="L850" s="61"/>
      <c r="M850" s="61"/>
      <c r="N850" s="61"/>
      <c r="O850" s="61"/>
    </row>
    <row r="851" spans="1:15" ht="12.75">
      <c r="A851" s="61"/>
      <c r="B851" s="61"/>
      <c r="C851" s="61"/>
      <c r="D851" s="61"/>
      <c r="E851" s="61"/>
      <c r="F851" s="61"/>
      <c r="G851" s="61"/>
      <c r="H851" s="61"/>
      <c r="I851" s="61"/>
      <c r="J851" s="61"/>
      <c r="K851" s="61"/>
      <c r="L851" s="61"/>
      <c r="M851" s="61"/>
      <c r="N851" s="61"/>
      <c r="O851" s="61"/>
    </row>
    <row r="852" spans="1:15" ht="12.75">
      <c r="A852" s="61"/>
      <c r="B852" s="61"/>
      <c r="C852" s="61"/>
      <c r="D852" s="61"/>
      <c r="E852" s="61"/>
      <c r="F852" s="61"/>
      <c r="G852" s="61"/>
      <c r="H852" s="61"/>
      <c r="I852" s="61"/>
      <c r="J852" s="61"/>
      <c r="K852" s="61"/>
      <c r="L852" s="61"/>
      <c r="M852" s="61"/>
      <c r="N852" s="61"/>
      <c r="O852" s="61"/>
    </row>
    <row r="853" spans="1:15" ht="12.75">
      <c r="A853" s="61"/>
      <c r="B853" s="61"/>
      <c r="C853" s="61"/>
      <c r="D853" s="61"/>
      <c r="E853" s="61"/>
      <c r="F853" s="61"/>
      <c r="G853" s="61"/>
      <c r="H853" s="61"/>
      <c r="I853" s="61"/>
      <c r="J853" s="61"/>
      <c r="K853" s="61"/>
      <c r="L853" s="61"/>
      <c r="M853" s="61"/>
      <c r="N853" s="61"/>
      <c r="O853" s="61"/>
    </row>
    <row r="854" spans="1:15" ht="12.75">
      <c r="A854" s="61"/>
      <c r="B854" s="61"/>
      <c r="C854" s="61"/>
      <c r="D854" s="61"/>
      <c r="E854" s="61"/>
      <c r="F854" s="61"/>
      <c r="G854" s="61"/>
      <c r="H854" s="61"/>
      <c r="I854" s="61"/>
      <c r="J854" s="61"/>
      <c r="K854" s="61"/>
      <c r="L854" s="61"/>
      <c r="M854" s="61"/>
      <c r="N854" s="61"/>
      <c r="O854" s="61"/>
    </row>
    <row r="855" spans="1:15" ht="12.75">
      <c r="A855" s="61"/>
      <c r="B855" s="61"/>
      <c r="C855" s="61"/>
      <c r="D855" s="61"/>
      <c r="E855" s="61"/>
      <c r="F855" s="61"/>
      <c r="G855" s="61"/>
      <c r="H855" s="61"/>
      <c r="I855" s="61"/>
      <c r="J855" s="61"/>
      <c r="K855" s="61"/>
      <c r="L855" s="61"/>
      <c r="M855" s="61"/>
      <c r="N855" s="61"/>
      <c r="O855" s="61"/>
    </row>
    <row r="856" spans="1:15" ht="12.75">
      <c r="A856" s="61"/>
      <c r="B856" s="61"/>
      <c r="C856" s="61"/>
      <c r="D856" s="61"/>
      <c r="E856" s="61"/>
      <c r="F856" s="61"/>
      <c r="G856" s="61"/>
      <c r="H856" s="61"/>
      <c r="I856" s="61"/>
      <c r="J856" s="61"/>
      <c r="K856" s="61"/>
      <c r="L856" s="61"/>
      <c r="M856" s="61"/>
      <c r="N856" s="61"/>
      <c r="O856" s="61"/>
    </row>
    <row r="857" spans="1:15" ht="12.75">
      <c r="A857" s="61"/>
      <c r="B857" s="61"/>
      <c r="C857" s="61"/>
      <c r="D857" s="61"/>
      <c r="E857" s="61"/>
      <c r="F857" s="61"/>
      <c r="G857" s="61"/>
      <c r="H857" s="61"/>
      <c r="I857" s="61"/>
      <c r="J857" s="61"/>
      <c r="K857" s="61"/>
      <c r="L857" s="61"/>
      <c r="M857" s="61"/>
      <c r="N857" s="61"/>
      <c r="O857" s="61"/>
    </row>
    <row r="858" spans="1:15" ht="12.75">
      <c r="A858" s="61"/>
      <c r="B858" s="61"/>
      <c r="C858" s="61"/>
      <c r="D858" s="61"/>
      <c r="E858" s="61"/>
      <c r="F858" s="61"/>
      <c r="G858" s="61"/>
      <c r="H858" s="61"/>
      <c r="I858" s="61"/>
      <c r="J858" s="61"/>
      <c r="K858" s="61"/>
      <c r="L858" s="61"/>
      <c r="M858" s="61"/>
      <c r="N858" s="61"/>
      <c r="O858" s="61"/>
    </row>
    <row r="859" spans="1:15" ht="12.75">
      <c r="A859" s="61"/>
      <c r="B859" s="61"/>
      <c r="C859" s="61"/>
      <c r="D859" s="61"/>
      <c r="E859" s="61"/>
      <c r="F859" s="61"/>
      <c r="G859" s="61"/>
      <c r="H859" s="61"/>
      <c r="I859" s="61"/>
      <c r="J859" s="61"/>
      <c r="K859" s="61"/>
      <c r="L859" s="61"/>
      <c r="M859" s="61"/>
      <c r="N859" s="61"/>
      <c r="O859" s="61"/>
    </row>
    <row r="860" spans="1:15" ht="12.75">
      <c r="A860" s="61"/>
      <c r="B860" s="61"/>
      <c r="C860" s="61"/>
      <c r="D860" s="61"/>
      <c r="E860" s="61"/>
      <c r="F860" s="61"/>
      <c r="G860" s="61"/>
      <c r="H860" s="61"/>
      <c r="I860" s="61"/>
      <c r="J860" s="61"/>
      <c r="K860" s="61"/>
      <c r="L860" s="61"/>
      <c r="M860" s="61"/>
      <c r="N860" s="61"/>
      <c r="O860" s="61"/>
    </row>
    <row r="861" spans="1:15" ht="12.75">
      <c r="A861" s="61"/>
      <c r="B861" s="61"/>
      <c r="C861" s="61"/>
      <c r="D861" s="61"/>
      <c r="E861" s="61"/>
      <c r="F861" s="61"/>
      <c r="G861" s="61"/>
      <c r="H861" s="61"/>
      <c r="I861" s="61"/>
      <c r="J861" s="61"/>
      <c r="K861" s="61"/>
      <c r="L861" s="61"/>
      <c r="M861" s="61"/>
      <c r="N861" s="61"/>
      <c r="O861" s="61"/>
    </row>
    <row r="862" spans="1:15" ht="12.75">
      <c r="A862" s="61"/>
      <c r="B862" s="61"/>
      <c r="C862" s="61"/>
      <c r="D862" s="61"/>
      <c r="E862" s="61"/>
      <c r="F862" s="61"/>
      <c r="G862" s="61"/>
      <c r="H862" s="61"/>
      <c r="I862" s="61"/>
      <c r="J862" s="61"/>
      <c r="K862" s="61"/>
      <c r="L862" s="61"/>
      <c r="M862" s="61"/>
      <c r="N862" s="61"/>
      <c r="O862" s="61"/>
    </row>
    <row r="863" spans="1:15" ht="12.75">
      <c r="A863" s="61"/>
      <c r="B863" s="61"/>
      <c r="C863" s="61"/>
      <c r="D863" s="61"/>
      <c r="E863" s="61"/>
      <c r="F863" s="61"/>
      <c r="G863" s="61"/>
      <c r="H863" s="61"/>
      <c r="I863" s="61"/>
      <c r="J863" s="61"/>
      <c r="K863" s="61"/>
      <c r="L863" s="61"/>
      <c r="M863" s="61"/>
      <c r="N863" s="61"/>
      <c r="O863" s="61"/>
    </row>
    <row r="864" spans="1:15" ht="12.75">
      <c r="A864" s="61"/>
      <c r="B864" s="61"/>
      <c r="C864" s="61"/>
      <c r="D864" s="61"/>
      <c r="E864" s="61"/>
      <c r="F864" s="61"/>
      <c r="G864" s="61"/>
      <c r="H864" s="61"/>
      <c r="I864" s="61"/>
      <c r="J864" s="61"/>
      <c r="K864" s="61"/>
      <c r="L864" s="61"/>
      <c r="M864" s="61"/>
      <c r="N864" s="61"/>
      <c r="O864" s="61"/>
    </row>
    <row r="865" spans="1:15" ht="12.75">
      <c r="A865" s="61"/>
      <c r="B865" s="61"/>
      <c r="C865" s="61"/>
      <c r="D865" s="61"/>
      <c r="E865" s="61"/>
      <c r="F865" s="61"/>
      <c r="G865" s="61"/>
      <c r="H865" s="61"/>
      <c r="I865" s="61"/>
      <c r="J865" s="61"/>
      <c r="K865" s="61"/>
      <c r="L865" s="61"/>
      <c r="M865" s="61"/>
      <c r="N865" s="61"/>
      <c r="O865" s="61"/>
    </row>
    <row r="866" spans="1:15" ht="12.75">
      <c r="A866" s="61"/>
      <c r="B866" s="61"/>
      <c r="C866" s="61"/>
      <c r="D866" s="61"/>
      <c r="E866" s="61"/>
      <c r="F866" s="61"/>
      <c r="G866" s="61"/>
      <c r="H866" s="61"/>
      <c r="I866" s="61"/>
      <c r="J866" s="61"/>
      <c r="K866" s="61"/>
      <c r="L866" s="61"/>
      <c r="M866" s="61"/>
      <c r="N866" s="61"/>
      <c r="O866" s="61"/>
    </row>
    <row r="867" spans="1:15" ht="12.75">
      <c r="A867" s="61"/>
      <c r="B867" s="61"/>
      <c r="C867" s="61"/>
      <c r="D867" s="61"/>
      <c r="E867" s="61"/>
      <c r="F867" s="61"/>
      <c r="G867" s="61"/>
      <c r="H867" s="61"/>
      <c r="I867" s="61"/>
      <c r="J867" s="61"/>
      <c r="K867" s="61"/>
      <c r="L867" s="61"/>
      <c r="M867" s="61"/>
      <c r="N867" s="61"/>
      <c r="O867" s="61"/>
    </row>
    <row r="868" spans="1:15" ht="12.75">
      <c r="A868" s="61"/>
      <c r="B868" s="61"/>
      <c r="C868" s="61"/>
      <c r="D868" s="61"/>
      <c r="E868" s="61"/>
      <c r="F868" s="61"/>
      <c r="G868" s="61"/>
      <c r="H868" s="61"/>
      <c r="I868" s="61"/>
      <c r="J868" s="61"/>
      <c r="K868" s="61"/>
      <c r="L868" s="61"/>
      <c r="M868" s="61"/>
      <c r="N868" s="61"/>
      <c r="O868" s="61"/>
    </row>
    <row r="869" spans="1:15" ht="12.75">
      <c r="A869" s="61"/>
      <c r="B869" s="61"/>
      <c r="C869" s="61"/>
      <c r="D869" s="61"/>
      <c r="E869" s="61"/>
      <c r="F869" s="61"/>
      <c r="G869" s="61"/>
      <c r="H869" s="61"/>
      <c r="I869" s="61"/>
      <c r="J869" s="61"/>
      <c r="K869" s="61"/>
      <c r="L869" s="61"/>
      <c r="M869" s="61"/>
      <c r="N869" s="61"/>
      <c r="O869" s="61"/>
    </row>
    <row r="870" spans="1:15" ht="12.75">
      <c r="A870" s="61"/>
      <c r="B870" s="61"/>
      <c r="C870" s="61"/>
      <c r="D870" s="61"/>
      <c r="E870" s="61"/>
      <c r="F870" s="61"/>
      <c r="G870" s="61"/>
      <c r="H870" s="61"/>
      <c r="I870" s="61"/>
      <c r="J870" s="61"/>
      <c r="K870" s="61"/>
      <c r="L870" s="61"/>
      <c r="M870" s="61"/>
      <c r="N870" s="61"/>
      <c r="O870" s="61"/>
    </row>
    <row r="871" spans="1:15" ht="12.75">
      <c r="A871" s="61"/>
      <c r="B871" s="61"/>
      <c r="C871" s="61"/>
      <c r="D871" s="61"/>
      <c r="E871" s="61"/>
      <c r="F871" s="61"/>
      <c r="G871" s="61"/>
      <c r="H871" s="61"/>
      <c r="I871" s="61"/>
      <c r="J871" s="61"/>
      <c r="K871" s="61"/>
      <c r="L871" s="61"/>
      <c r="M871" s="61"/>
      <c r="N871" s="61"/>
      <c r="O871" s="61"/>
    </row>
    <row r="872" spans="1:15" ht="12.75">
      <c r="A872" s="61"/>
      <c r="B872" s="61"/>
      <c r="C872" s="61"/>
      <c r="D872" s="61"/>
      <c r="E872" s="61"/>
      <c r="F872" s="61"/>
      <c r="G872" s="61"/>
      <c r="H872" s="61"/>
      <c r="I872" s="61"/>
      <c r="J872" s="61"/>
      <c r="K872" s="61"/>
      <c r="L872" s="61"/>
      <c r="M872" s="61"/>
      <c r="N872" s="61"/>
      <c r="O872" s="61"/>
    </row>
    <row r="873" spans="1:15" ht="12.75">
      <c r="A873" s="61"/>
      <c r="B873" s="61"/>
      <c r="C873" s="61"/>
      <c r="D873" s="61"/>
      <c r="E873" s="61"/>
      <c r="F873" s="61"/>
      <c r="G873" s="61"/>
      <c r="H873" s="61"/>
      <c r="I873" s="61"/>
      <c r="J873" s="61"/>
      <c r="K873" s="61"/>
      <c r="L873" s="61"/>
      <c r="M873" s="61"/>
      <c r="N873" s="61"/>
      <c r="O873" s="61"/>
    </row>
    <row r="874" spans="1:15" ht="12.75">
      <c r="A874" s="61"/>
      <c r="B874" s="61"/>
      <c r="C874" s="61"/>
      <c r="D874" s="61"/>
      <c r="E874" s="61"/>
      <c r="F874" s="61"/>
      <c r="G874" s="61"/>
      <c r="H874" s="61"/>
      <c r="I874" s="61"/>
      <c r="J874" s="61"/>
      <c r="K874" s="61"/>
      <c r="L874" s="61"/>
      <c r="M874" s="61"/>
      <c r="N874" s="61"/>
      <c r="O874" s="61"/>
    </row>
    <row r="875" spans="1:15" ht="12.75">
      <c r="A875" s="61"/>
      <c r="B875" s="61"/>
      <c r="C875" s="61"/>
      <c r="D875" s="61"/>
      <c r="E875" s="61"/>
      <c r="F875" s="61"/>
      <c r="G875" s="61"/>
      <c r="H875" s="61"/>
      <c r="I875" s="61"/>
      <c r="J875" s="61"/>
      <c r="K875" s="61"/>
      <c r="L875" s="61"/>
      <c r="M875" s="61"/>
      <c r="N875" s="61"/>
      <c r="O875" s="61"/>
    </row>
    <row r="876" spans="1:15" ht="12.75">
      <c r="A876" s="61"/>
      <c r="B876" s="61"/>
      <c r="C876" s="61"/>
      <c r="D876" s="61"/>
      <c r="E876" s="61"/>
      <c r="F876" s="61"/>
      <c r="G876" s="61"/>
      <c r="H876" s="61"/>
      <c r="I876" s="61"/>
      <c r="J876" s="61"/>
      <c r="K876" s="61"/>
      <c r="L876" s="61"/>
      <c r="M876" s="61"/>
      <c r="N876" s="61"/>
      <c r="O876" s="61"/>
    </row>
    <row r="877" spans="1:15" ht="12.75">
      <c r="A877" s="61"/>
      <c r="B877" s="61"/>
      <c r="C877" s="61"/>
      <c r="D877" s="61"/>
      <c r="E877" s="61"/>
      <c r="F877" s="61"/>
      <c r="G877" s="61"/>
      <c r="H877" s="61"/>
      <c r="I877" s="61"/>
      <c r="J877" s="61"/>
      <c r="K877" s="61"/>
      <c r="L877" s="61"/>
      <c r="M877" s="61"/>
      <c r="N877" s="61"/>
      <c r="O877" s="61"/>
    </row>
    <row r="878" spans="1:15" ht="12.75">
      <c r="A878" s="61"/>
      <c r="B878" s="61"/>
      <c r="C878" s="61"/>
      <c r="D878" s="61"/>
      <c r="E878" s="61"/>
      <c r="F878" s="61"/>
      <c r="G878" s="61"/>
      <c r="H878" s="61"/>
      <c r="I878" s="61"/>
      <c r="J878" s="61"/>
      <c r="K878" s="61"/>
      <c r="L878" s="61"/>
      <c r="M878" s="61"/>
      <c r="N878" s="61"/>
      <c r="O878" s="61"/>
    </row>
    <row r="879" spans="1:15" ht="12.75">
      <c r="A879" s="61"/>
      <c r="B879" s="61"/>
      <c r="C879" s="61"/>
      <c r="D879" s="61"/>
      <c r="E879" s="61"/>
      <c r="F879" s="61"/>
      <c r="G879" s="61"/>
      <c r="H879" s="61"/>
      <c r="I879" s="61"/>
      <c r="J879" s="61"/>
      <c r="K879" s="61"/>
      <c r="L879" s="61"/>
      <c r="M879" s="61"/>
      <c r="N879" s="61"/>
      <c r="O879" s="61"/>
    </row>
    <row r="880" spans="1:15" ht="12.75">
      <c r="A880" s="61"/>
      <c r="B880" s="61"/>
      <c r="C880" s="61"/>
      <c r="D880" s="61"/>
      <c r="E880" s="61"/>
      <c r="F880" s="61"/>
      <c r="G880" s="61"/>
      <c r="H880" s="61"/>
      <c r="I880" s="61"/>
      <c r="J880" s="61"/>
      <c r="K880" s="61"/>
      <c r="L880" s="61"/>
      <c r="M880" s="61"/>
      <c r="N880" s="61"/>
      <c r="O880" s="61"/>
    </row>
    <row r="881" spans="1:15" ht="12.75">
      <c r="A881" s="61"/>
      <c r="B881" s="61"/>
      <c r="C881" s="61"/>
      <c r="D881" s="61"/>
      <c r="E881" s="61"/>
      <c r="F881" s="61"/>
      <c r="G881" s="61"/>
      <c r="H881" s="61"/>
      <c r="I881" s="61"/>
      <c r="J881" s="61"/>
      <c r="K881" s="61"/>
      <c r="L881" s="61"/>
      <c r="M881" s="61"/>
      <c r="N881" s="61"/>
      <c r="O881" s="61"/>
    </row>
    <row r="882" spans="1:15" ht="12.75">
      <c r="A882" s="61"/>
      <c r="B882" s="61"/>
      <c r="C882" s="61"/>
      <c r="D882" s="61"/>
      <c r="E882" s="61"/>
      <c r="F882" s="61"/>
      <c r="G882" s="61"/>
      <c r="H882" s="61"/>
      <c r="I882" s="61"/>
      <c r="J882" s="61"/>
      <c r="K882" s="61"/>
      <c r="L882" s="61"/>
      <c r="M882" s="61"/>
      <c r="N882" s="61"/>
      <c r="O882" s="61"/>
    </row>
    <row r="883" spans="1:15" ht="12.75">
      <c r="A883" s="61"/>
      <c r="B883" s="61"/>
      <c r="C883" s="61"/>
      <c r="D883" s="61"/>
      <c r="E883" s="61"/>
      <c r="F883" s="61"/>
      <c r="G883" s="61"/>
      <c r="H883" s="61"/>
      <c r="I883" s="61"/>
      <c r="J883" s="61"/>
      <c r="K883" s="61"/>
      <c r="L883" s="61"/>
      <c r="M883" s="61"/>
      <c r="N883" s="61"/>
      <c r="O883" s="61"/>
    </row>
    <row r="884" spans="1:15" ht="12.75">
      <c r="A884" s="61"/>
      <c r="B884" s="61"/>
      <c r="C884" s="61"/>
      <c r="D884" s="61"/>
      <c r="E884" s="61"/>
      <c r="F884" s="61"/>
      <c r="G884" s="61"/>
      <c r="H884" s="61"/>
      <c r="I884" s="61"/>
      <c r="J884" s="61"/>
      <c r="K884" s="61"/>
      <c r="L884" s="61"/>
      <c r="M884" s="61"/>
      <c r="N884" s="61"/>
      <c r="O884" s="61"/>
    </row>
    <row r="885" spans="1:15" ht="12.75">
      <c r="A885" s="61"/>
      <c r="B885" s="61"/>
      <c r="C885" s="61"/>
      <c r="D885" s="61"/>
      <c r="E885" s="61"/>
      <c r="F885" s="61"/>
      <c r="G885" s="61"/>
      <c r="H885" s="61"/>
      <c r="I885" s="61"/>
      <c r="J885" s="61"/>
      <c r="K885" s="61"/>
      <c r="L885" s="61"/>
      <c r="M885" s="61"/>
      <c r="N885" s="61"/>
      <c r="O885" s="61"/>
    </row>
    <row r="886" spans="1:15" ht="12.75">
      <c r="A886" s="61"/>
      <c r="B886" s="61"/>
      <c r="C886" s="61"/>
      <c r="D886" s="61"/>
      <c r="E886" s="61"/>
      <c r="F886" s="61"/>
      <c r="G886" s="61"/>
      <c r="H886" s="61"/>
      <c r="I886" s="61"/>
      <c r="J886" s="61"/>
      <c r="K886" s="61"/>
      <c r="L886" s="61"/>
      <c r="M886" s="61"/>
      <c r="N886" s="61"/>
      <c r="O886" s="61"/>
    </row>
    <row r="887" spans="1:15" ht="12.75">
      <c r="A887" s="61"/>
      <c r="B887" s="61"/>
      <c r="C887" s="61"/>
      <c r="D887" s="61"/>
      <c r="E887" s="61"/>
      <c r="F887" s="61"/>
      <c r="G887" s="61"/>
      <c r="H887" s="61"/>
      <c r="I887" s="61"/>
      <c r="J887" s="61"/>
      <c r="K887" s="61"/>
      <c r="L887" s="61"/>
      <c r="M887" s="61"/>
      <c r="N887" s="61"/>
      <c r="O887" s="61"/>
    </row>
    <row r="888" spans="1:15" ht="12.75">
      <c r="A888" s="61"/>
      <c r="B888" s="61"/>
      <c r="C888" s="61"/>
      <c r="D888" s="61"/>
      <c r="E888" s="61"/>
      <c r="F888" s="61"/>
      <c r="G888" s="61"/>
      <c r="H888" s="61"/>
      <c r="I888" s="61"/>
      <c r="J888" s="61"/>
      <c r="K888" s="61"/>
      <c r="L888" s="61"/>
      <c r="M888" s="61"/>
      <c r="N888" s="61"/>
      <c r="O888" s="61"/>
    </row>
    <row r="889" spans="1:15" ht="12.75">
      <c r="A889" s="61"/>
      <c r="B889" s="61"/>
      <c r="C889" s="61"/>
      <c r="D889" s="61"/>
      <c r="E889" s="61"/>
      <c r="F889" s="61"/>
      <c r="G889" s="61"/>
      <c r="H889" s="61"/>
      <c r="I889" s="61"/>
      <c r="J889" s="61"/>
      <c r="K889" s="61"/>
      <c r="L889" s="61"/>
      <c r="M889" s="61"/>
      <c r="N889" s="61"/>
      <c r="O889" s="61"/>
    </row>
    <row r="890" spans="1:15" ht="12.75">
      <c r="A890" s="61"/>
      <c r="B890" s="61"/>
      <c r="C890" s="61"/>
      <c r="D890" s="61"/>
      <c r="E890" s="61"/>
      <c r="F890" s="61"/>
      <c r="G890" s="61"/>
      <c r="H890" s="61"/>
      <c r="I890" s="61"/>
      <c r="J890" s="61"/>
      <c r="K890" s="61"/>
      <c r="L890" s="61"/>
      <c r="M890" s="61"/>
      <c r="N890" s="61"/>
      <c r="O890" s="61"/>
    </row>
    <row r="891" spans="1:15" ht="12.75">
      <c r="A891" s="61"/>
      <c r="B891" s="61"/>
      <c r="C891" s="61"/>
      <c r="D891" s="61"/>
      <c r="E891" s="61"/>
      <c r="F891" s="61"/>
      <c r="G891" s="61"/>
      <c r="H891" s="61"/>
      <c r="I891" s="61"/>
      <c r="J891" s="61"/>
      <c r="K891" s="61"/>
      <c r="L891" s="61"/>
      <c r="M891" s="61"/>
      <c r="N891" s="61"/>
      <c r="O891" s="61"/>
    </row>
    <row r="892" spans="1:15" ht="12.75">
      <c r="A892" s="61"/>
      <c r="B892" s="61"/>
      <c r="C892" s="61"/>
      <c r="D892" s="61"/>
      <c r="E892" s="61"/>
      <c r="F892" s="61"/>
      <c r="G892" s="61"/>
      <c r="H892" s="61"/>
      <c r="I892" s="61"/>
      <c r="J892" s="61"/>
      <c r="K892" s="61"/>
      <c r="L892" s="61"/>
      <c r="M892" s="61"/>
      <c r="N892" s="61"/>
      <c r="O892" s="61"/>
    </row>
    <row r="893" spans="1:15" ht="12.75">
      <c r="A893" s="61"/>
      <c r="B893" s="61"/>
      <c r="C893" s="61"/>
      <c r="D893" s="61"/>
      <c r="E893" s="61"/>
      <c r="F893" s="61"/>
      <c r="G893" s="61"/>
      <c r="H893" s="61"/>
      <c r="I893" s="61"/>
      <c r="J893" s="61"/>
      <c r="K893" s="61"/>
      <c r="L893" s="61"/>
      <c r="M893" s="61"/>
      <c r="N893" s="61"/>
      <c r="O893" s="61"/>
    </row>
    <row r="894" spans="1:15" ht="12.75">
      <c r="A894" s="61"/>
      <c r="B894" s="61"/>
      <c r="C894" s="61"/>
      <c r="D894" s="61"/>
      <c r="E894" s="61"/>
      <c r="F894" s="61"/>
      <c r="G894" s="61"/>
      <c r="H894" s="61"/>
      <c r="I894" s="61"/>
      <c r="J894" s="61"/>
      <c r="K894" s="61"/>
      <c r="L894" s="61"/>
      <c r="M894" s="61"/>
      <c r="N894" s="61"/>
      <c r="O894" s="61"/>
    </row>
    <row r="895" spans="1:15" ht="12.75">
      <c r="A895" s="61"/>
      <c r="B895" s="61"/>
      <c r="C895" s="61"/>
      <c r="D895" s="61"/>
      <c r="E895" s="61"/>
      <c r="F895" s="61"/>
      <c r="G895" s="61"/>
      <c r="H895" s="61"/>
      <c r="I895" s="61"/>
      <c r="J895" s="61"/>
      <c r="K895" s="61"/>
      <c r="L895" s="61"/>
      <c r="M895" s="61"/>
      <c r="N895" s="61"/>
      <c r="O895" s="61"/>
    </row>
    <row r="896" spans="1:15" ht="12.75">
      <c r="A896" s="61"/>
      <c r="B896" s="61"/>
      <c r="C896" s="61"/>
      <c r="D896" s="61"/>
      <c r="E896" s="61"/>
      <c r="F896" s="61"/>
      <c r="G896" s="61"/>
      <c r="H896" s="61"/>
      <c r="I896" s="61"/>
      <c r="J896" s="61"/>
      <c r="K896" s="61"/>
      <c r="L896" s="61"/>
      <c r="M896" s="61"/>
      <c r="N896" s="61"/>
      <c r="O896" s="61"/>
    </row>
    <row r="897" spans="1:15" ht="12.75">
      <c r="A897" s="61"/>
      <c r="B897" s="61"/>
      <c r="C897" s="61"/>
      <c r="D897" s="61"/>
      <c r="E897" s="61"/>
      <c r="F897" s="61"/>
      <c r="G897" s="61"/>
      <c r="H897" s="61"/>
      <c r="I897" s="61"/>
      <c r="J897" s="61"/>
      <c r="K897" s="61"/>
      <c r="L897" s="61"/>
      <c r="M897" s="61"/>
      <c r="N897" s="61"/>
      <c r="O897" s="61"/>
    </row>
    <row r="898" spans="1:15" ht="12.75">
      <c r="A898" s="61"/>
      <c r="B898" s="61"/>
      <c r="C898" s="61"/>
      <c r="D898" s="61"/>
      <c r="E898" s="61"/>
      <c r="F898" s="61"/>
      <c r="G898" s="61"/>
      <c r="H898" s="61"/>
      <c r="I898" s="61"/>
      <c r="J898" s="61"/>
      <c r="K898" s="61"/>
      <c r="L898" s="61"/>
      <c r="M898" s="61"/>
      <c r="N898" s="61"/>
      <c r="O898" s="61"/>
    </row>
    <row r="899" spans="1:15" ht="12.75">
      <c r="A899" s="61"/>
      <c r="B899" s="61"/>
      <c r="C899" s="61"/>
      <c r="D899" s="61"/>
      <c r="E899" s="61"/>
      <c r="F899" s="61"/>
      <c r="G899" s="61"/>
      <c r="H899" s="61"/>
      <c r="I899" s="61"/>
      <c r="J899" s="61"/>
      <c r="K899" s="61"/>
      <c r="L899" s="61"/>
      <c r="M899" s="61"/>
      <c r="N899" s="61"/>
      <c r="O899" s="61"/>
    </row>
    <row r="900" spans="1:15" ht="12.75">
      <c r="A900" s="61"/>
      <c r="B900" s="61"/>
      <c r="C900" s="61"/>
      <c r="D900" s="61"/>
      <c r="E900" s="61"/>
      <c r="F900" s="61"/>
      <c r="G900" s="61"/>
      <c r="H900" s="61"/>
      <c r="I900" s="61"/>
      <c r="J900" s="61"/>
      <c r="K900" s="61"/>
      <c r="L900" s="61"/>
      <c r="M900" s="61"/>
      <c r="N900" s="61"/>
      <c r="O900" s="61"/>
    </row>
    <row r="901" spans="1:15" ht="12.75">
      <c r="A901" s="61"/>
      <c r="B901" s="61"/>
      <c r="C901" s="61"/>
      <c r="D901" s="61"/>
      <c r="E901" s="61"/>
      <c r="F901" s="61"/>
      <c r="G901" s="61"/>
      <c r="H901" s="61"/>
      <c r="I901" s="61"/>
      <c r="J901" s="61"/>
      <c r="K901" s="61"/>
      <c r="L901" s="61"/>
      <c r="M901" s="61"/>
      <c r="N901" s="61"/>
      <c r="O901" s="61"/>
    </row>
    <row r="902" spans="1:15" ht="12.75">
      <c r="A902" s="61"/>
      <c r="B902" s="61"/>
      <c r="C902" s="61"/>
      <c r="D902" s="61"/>
      <c r="E902" s="61"/>
      <c r="F902" s="61"/>
      <c r="G902" s="61"/>
      <c r="H902" s="61"/>
      <c r="I902" s="61"/>
      <c r="J902" s="61"/>
      <c r="K902" s="61"/>
      <c r="L902" s="61"/>
      <c r="M902" s="61"/>
      <c r="N902" s="61"/>
      <c r="O902" s="61"/>
    </row>
    <row r="903" spans="1:15" ht="12.75">
      <c r="A903" s="61"/>
      <c r="B903" s="61"/>
      <c r="C903" s="61"/>
      <c r="D903" s="61"/>
      <c r="E903" s="61"/>
      <c r="F903" s="61"/>
      <c r="G903" s="61"/>
      <c r="H903" s="61"/>
      <c r="I903" s="61"/>
      <c r="J903" s="61"/>
      <c r="K903" s="61"/>
      <c r="L903" s="61"/>
      <c r="M903" s="61"/>
      <c r="N903" s="61"/>
      <c r="O903" s="61"/>
    </row>
    <row r="904" spans="1:15" ht="12.75">
      <c r="A904" s="61"/>
      <c r="B904" s="61"/>
      <c r="C904" s="61"/>
      <c r="D904" s="61"/>
      <c r="E904" s="61"/>
      <c r="F904" s="61"/>
      <c r="G904" s="61"/>
      <c r="H904" s="61"/>
      <c r="I904" s="61"/>
      <c r="J904" s="61"/>
      <c r="K904" s="61"/>
      <c r="L904" s="61"/>
      <c r="M904" s="61"/>
      <c r="N904" s="61"/>
      <c r="O904" s="61"/>
    </row>
    <row r="905" spans="1:15" ht="12.75">
      <c r="A905" s="61"/>
      <c r="B905" s="61"/>
      <c r="C905" s="61"/>
      <c r="D905" s="61"/>
      <c r="E905" s="61"/>
      <c r="F905" s="61"/>
      <c r="G905" s="61"/>
      <c r="H905" s="61"/>
      <c r="I905" s="61"/>
      <c r="J905" s="61"/>
      <c r="K905" s="61"/>
      <c r="L905" s="61"/>
      <c r="M905" s="61"/>
      <c r="N905" s="61"/>
      <c r="O905" s="61"/>
    </row>
    <row r="906" spans="1:15" ht="12.75">
      <c r="A906" s="61"/>
      <c r="B906" s="61"/>
      <c r="C906" s="61"/>
      <c r="D906" s="61"/>
      <c r="E906" s="61"/>
      <c r="F906" s="61"/>
      <c r="G906" s="61"/>
      <c r="H906" s="61"/>
      <c r="I906" s="61"/>
      <c r="J906" s="61"/>
      <c r="K906" s="61"/>
      <c r="L906" s="61"/>
      <c r="M906" s="61"/>
      <c r="N906" s="61"/>
      <c r="O906" s="61"/>
    </row>
    <row r="907" spans="1:15" ht="12.75">
      <c r="A907" s="61"/>
      <c r="B907" s="61"/>
      <c r="C907" s="61"/>
      <c r="D907" s="61"/>
      <c r="E907" s="61"/>
      <c r="F907" s="61"/>
      <c r="G907" s="61"/>
      <c r="H907" s="61"/>
      <c r="I907" s="61"/>
      <c r="J907" s="61"/>
      <c r="K907" s="61"/>
      <c r="L907" s="61"/>
      <c r="M907" s="61"/>
      <c r="N907" s="61"/>
      <c r="O907" s="61"/>
    </row>
    <row r="908" spans="1:15" ht="12.75">
      <c r="A908" s="61"/>
      <c r="B908" s="61"/>
      <c r="C908" s="61"/>
      <c r="D908" s="61"/>
      <c r="E908" s="61"/>
      <c r="F908" s="61"/>
      <c r="G908" s="61"/>
      <c r="H908" s="61"/>
      <c r="I908" s="61"/>
      <c r="J908" s="61"/>
      <c r="K908" s="61"/>
      <c r="L908" s="61"/>
      <c r="M908" s="61"/>
      <c r="N908" s="61"/>
      <c r="O908" s="61"/>
    </row>
    <row r="909" spans="1:15" ht="12.75">
      <c r="A909" s="61"/>
      <c r="B909" s="61"/>
      <c r="C909" s="61"/>
      <c r="D909" s="61"/>
      <c r="E909" s="61"/>
      <c r="F909" s="61"/>
      <c r="G909" s="61"/>
      <c r="H909" s="61"/>
      <c r="I909" s="61"/>
      <c r="J909" s="61"/>
      <c r="K909" s="61"/>
      <c r="L909" s="61"/>
      <c r="M909" s="61"/>
      <c r="N909" s="61"/>
      <c r="O909" s="61"/>
    </row>
    <row r="910" spans="1:15" ht="12.75">
      <c r="A910" s="61"/>
      <c r="B910" s="61"/>
      <c r="C910" s="61"/>
      <c r="D910" s="61"/>
      <c r="E910" s="61"/>
      <c r="F910" s="61"/>
      <c r="G910" s="61"/>
      <c r="H910" s="61"/>
      <c r="I910" s="61"/>
      <c r="J910" s="61"/>
      <c r="K910" s="61"/>
      <c r="L910" s="61"/>
      <c r="M910" s="61"/>
      <c r="N910" s="61"/>
      <c r="O910" s="61"/>
    </row>
    <row r="911" spans="1:15" ht="12.75">
      <c r="A911" s="61"/>
      <c r="B911" s="61"/>
      <c r="C911" s="61"/>
      <c r="D911" s="61"/>
      <c r="E911" s="61"/>
      <c r="F911" s="61"/>
      <c r="G911" s="61"/>
      <c r="H911" s="61"/>
      <c r="I911" s="61"/>
      <c r="J911" s="61"/>
      <c r="K911" s="61"/>
      <c r="L911" s="61"/>
      <c r="M911" s="61"/>
      <c r="N911" s="61"/>
      <c r="O911" s="61"/>
    </row>
    <row r="912" spans="1:15" ht="12.75">
      <c r="A912" s="61"/>
      <c r="B912" s="61"/>
      <c r="C912" s="61"/>
      <c r="D912" s="61"/>
      <c r="E912" s="61"/>
      <c r="F912" s="61"/>
      <c r="G912" s="61"/>
      <c r="H912" s="61"/>
      <c r="I912" s="61"/>
      <c r="J912" s="61"/>
      <c r="K912" s="61"/>
      <c r="L912" s="61"/>
      <c r="M912" s="61"/>
      <c r="N912" s="61"/>
      <c r="O912" s="61"/>
    </row>
    <row r="913" spans="1:15" ht="12.75">
      <c r="A913" s="61"/>
      <c r="B913" s="61"/>
      <c r="C913" s="61"/>
      <c r="D913" s="61"/>
      <c r="E913" s="61"/>
      <c r="F913" s="61"/>
      <c r="G913" s="61"/>
      <c r="H913" s="61"/>
      <c r="I913" s="61"/>
      <c r="J913" s="61"/>
      <c r="K913" s="61"/>
      <c r="L913" s="61"/>
      <c r="M913" s="61"/>
      <c r="N913" s="61"/>
      <c r="O913" s="61"/>
    </row>
    <row r="914" spans="1:15" ht="12.75">
      <c r="A914" s="61"/>
      <c r="B914" s="61"/>
      <c r="C914" s="61"/>
      <c r="D914" s="61"/>
      <c r="E914" s="61"/>
      <c r="F914" s="61"/>
      <c r="G914" s="61"/>
      <c r="H914" s="61"/>
      <c r="I914" s="61"/>
      <c r="J914" s="61"/>
      <c r="K914" s="61"/>
      <c r="L914" s="61"/>
      <c r="M914" s="61"/>
      <c r="N914" s="61"/>
      <c r="O914" s="61"/>
    </row>
    <row r="915" spans="1:15" ht="12.75">
      <c r="A915" s="61"/>
      <c r="B915" s="61"/>
      <c r="C915" s="61"/>
      <c r="D915" s="61"/>
      <c r="E915" s="61"/>
      <c r="F915" s="61"/>
      <c r="G915" s="61"/>
      <c r="H915" s="61"/>
      <c r="I915" s="61"/>
      <c r="J915" s="61"/>
      <c r="K915" s="61"/>
      <c r="L915" s="61"/>
      <c r="M915" s="61"/>
      <c r="N915" s="61"/>
      <c r="O915" s="61"/>
    </row>
    <row r="916" spans="1:15" ht="12.75">
      <c r="A916" s="61"/>
      <c r="B916" s="61"/>
      <c r="C916" s="61"/>
      <c r="D916" s="61"/>
      <c r="E916" s="61"/>
      <c r="F916" s="61"/>
      <c r="G916" s="61"/>
      <c r="H916" s="61"/>
      <c r="I916" s="61"/>
      <c r="J916" s="61"/>
      <c r="K916" s="61"/>
      <c r="L916" s="61"/>
      <c r="M916" s="61"/>
      <c r="N916" s="61"/>
      <c r="O916" s="61"/>
    </row>
    <row r="917" spans="1:15" ht="12.75">
      <c r="A917" s="61"/>
      <c r="B917" s="61"/>
      <c r="C917" s="61"/>
      <c r="D917" s="61"/>
      <c r="E917" s="61"/>
      <c r="F917" s="61"/>
      <c r="G917" s="61"/>
      <c r="H917" s="61"/>
      <c r="I917" s="61"/>
      <c r="J917" s="61"/>
      <c r="K917" s="61"/>
      <c r="L917" s="61"/>
      <c r="M917" s="61"/>
      <c r="N917" s="61"/>
      <c r="O917" s="61"/>
    </row>
    <row r="918" spans="1:15" ht="12.75">
      <c r="A918" s="61"/>
      <c r="B918" s="61"/>
      <c r="C918" s="61"/>
      <c r="D918" s="61"/>
      <c r="E918" s="61"/>
      <c r="F918" s="61"/>
      <c r="G918" s="61"/>
      <c r="H918" s="61"/>
      <c r="I918" s="61"/>
      <c r="J918" s="61"/>
      <c r="K918" s="61"/>
      <c r="L918" s="61"/>
      <c r="M918" s="61"/>
      <c r="N918" s="61"/>
      <c r="O918" s="61"/>
    </row>
    <row r="919" spans="1:15" ht="12.75">
      <c r="A919" s="61"/>
      <c r="B919" s="61"/>
      <c r="C919" s="61"/>
      <c r="D919" s="61"/>
      <c r="E919" s="61"/>
      <c r="F919" s="61"/>
      <c r="G919" s="61"/>
      <c r="H919" s="61"/>
      <c r="I919" s="61"/>
      <c r="J919" s="61"/>
      <c r="K919" s="61"/>
      <c r="L919" s="61"/>
      <c r="M919" s="61"/>
      <c r="N919" s="61"/>
      <c r="O919" s="61"/>
    </row>
    <row r="920" spans="1:15" ht="12.75">
      <c r="A920" s="61"/>
      <c r="B920" s="61"/>
      <c r="C920" s="61"/>
      <c r="D920" s="61"/>
      <c r="E920" s="61"/>
      <c r="F920" s="61"/>
      <c r="G920" s="61"/>
      <c r="H920" s="61"/>
      <c r="I920" s="61"/>
      <c r="J920" s="61"/>
      <c r="K920" s="61"/>
      <c r="L920" s="61"/>
      <c r="M920" s="61"/>
      <c r="N920" s="61"/>
      <c r="O920" s="61"/>
    </row>
    <row r="921" spans="1:15" ht="12.75">
      <c r="A921" s="61"/>
      <c r="B921" s="61"/>
      <c r="C921" s="61"/>
      <c r="D921" s="61"/>
      <c r="E921" s="61"/>
      <c r="F921" s="61"/>
      <c r="G921" s="61"/>
      <c r="H921" s="61"/>
      <c r="I921" s="61"/>
      <c r="J921" s="61"/>
      <c r="K921" s="61"/>
      <c r="L921" s="61"/>
      <c r="M921" s="61"/>
      <c r="N921" s="61"/>
      <c r="O921" s="61"/>
    </row>
    <row r="922" spans="1:15" ht="12.75">
      <c r="A922" s="61"/>
      <c r="B922" s="61"/>
      <c r="C922" s="61"/>
      <c r="D922" s="61"/>
      <c r="E922" s="61"/>
      <c r="F922" s="61"/>
      <c r="G922" s="61"/>
      <c r="H922" s="61"/>
      <c r="I922" s="61"/>
      <c r="J922" s="61"/>
      <c r="K922" s="61"/>
      <c r="L922" s="61"/>
      <c r="M922" s="61"/>
      <c r="N922" s="61"/>
      <c r="O922" s="61"/>
    </row>
    <row r="923" spans="1:15" ht="12.75">
      <c r="A923" s="61"/>
      <c r="B923" s="61"/>
      <c r="C923" s="61"/>
      <c r="D923" s="61"/>
      <c r="E923" s="61"/>
      <c r="F923" s="61"/>
      <c r="G923" s="61"/>
      <c r="H923" s="61"/>
      <c r="I923" s="61"/>
      <c r="J923" s="61"/>
      <c r="K923" s="61"/>
      <c r="L923" s="61"/>
      <c r="M923" s="61"/>
      <c r="N923" s="61"/>
      <c r="O923" s="61"/>
    </row>
    <row r="924" spans="1:15" ht="12.75">
      <c r="A924" s="61"/>
      <c r="B924" s="61"/>
      <c r="C924" s="61"/>
      <c r="D924" s="61"/>
      <c r="E924" s="61"/>
      <c r="F924" s="61"/>
      <c r="G924" s="61"/>
      <c r="H924" s="61"/>
      <c r="I924" s="61"/>
      <c r="J924" s="61"/>
      <c r="K924" s="61"/>
      <c r="L924" s="61"/>
      <c r="M924" s="61"/>
      <c r="N924" s="61"/>
      <c r="O924" s="61"/>
    </row>
    <row r="925" spans="1:15" ht="12.75">
      <c r="A925" s="61"/>
      <c r="B925" s="61"/>
      <c r="C925" s="61"/>
      <c r="D925" s="61"/>
      <c r="E925" s="61"/>
      <c r="F925" s="61"/>
      <c r="G925" s="61"/>
      <c r="H925" s="61"/>
      <c r="I925" s="61"/>
      <c r="J925" s="61"/>
      <c r="K925" s="61"/>
      <c r="L925" s="61"/>
      <c r="M925" s="61"/>
      <c r="N925" s="61"/>
      <c r="O925" s="61"/>
    </row>
    <row r="926" spans="1:15" ht="12.75">
      <c r="A926" s="61"/>
      <c r="B926" s="61"/>
      <c r="C926" s="61"/>
      <c r="D926" s="61"/>
      <c r="E926" s="61"/>
      <c r="F926" s="61"/>
      <c r="G926" s="61"/>
      <c r="H926" s="61"/>
      <c r="I926" s="61"/>
      <c r="J926" s="61"/>
      <c r="K926" s="61"/>
      <c r="L926" s="61"/>
      <c r="M926" s="61"/>
      <c r="N926" s="61"/>
      <c r="O926" s="61"/>
    </row>
    <row r="927" spans="1:15" ht="12.75">
      <c r="A927" s="61"/>
      <c r="B927" s="61"/>
      <c r="C927" s="61"/>
      <c r="D927" s="61"/>
      <c r="E927" s="61"/>
      <c r="F927" s="61"/>
      <c r="G927" s="61"/>
      <c r="H927" s="61"/>
      <c r="I927" s="61"/>
      <c r="J927" s="61"/>
      <c r="K927" s="61"/>
      <c r="L927" s="61"/>
      <c r="M927" s="61"/>
      <c r="N927" s="61"/>
      <c r="O927" s="61"/>
    </row>
    <row r="928" spans="1:15" ht="12.75">
      <c r="A928" s="61"/>
      <c r="B928" s="61"/>
      <c r="C928" s="61"/>
      <c r="D928" s="61"/>
      <c r="E928" s="61"/>
      <c r="F928" s="61"/>
      <c r="G928" s="61"/>
      <c r="H928" s="61"/>
      <c r="I928" s="61"/>
      <c r="J928" s="61"/>
      <c r="K928" s="61"/>
      <c r="L928" s="61"/>
      <c r="M928" s="61"/>
      <c r="N928" s="61"/>
      <c r="O928" s="61"/>
    </row>
    <row r="929" spans="1:15" ht="12.75">
      <c r="A929" s="61"/>
      <c r="B929" s="61"/>
      <c r="C929" s="61"/>
      <c r="D929" s="61"/>
      <c r="E929" s="61"/>
      <c r="F929" s="61"/>
      <c r="G929" s="61"/>
      <c r="H929" s="61"/>
      <c r="I929" s="61"/>
      <c r="J929" s="61"/>
      <c r="K929" s="61"/>
      <c r="L929" s="61"/>
      <c r="M929" s="61"/>
      <c r="N929" s="61"/>
      <c r="O929" s="61"/>
    </row>
    <row r="930" spans="1:15" ht="12.75">
      <c r="A930" s="61"/>
      <c r="B930" s="61"/>
      <c r="C930" s="61"/>
      <c r="D930" s="61"/>
      <c r="E930" s="61"/>
      <c r="F930" s="61"/>
      <c r="G930" s="61"/>
      <c r="H930" s="61"/>
      <c r="I930" s="61"/>
      <c r="J930" s="61"/>
      <c r="K930" s="61"/>
      <c r="L930" s="61"/>
      <c r="M930" s="61"/>
      <c r="N930" s="61"/>
      <c r="O930" s="61"/>
    </row>
    <row r="931" spans="1:15" ht="12.75">
      <c r="A931" s="61"/>
      <c r="B931" s="61"/>
      <c r="C931" s="61"/>
      <c r="D931" s="61"/>
      <c r="E931" s="61"/>
      <c r="F931" s="61"/>
      <c r="G931" s="61"/>
      <c r="H931" s="61"/>
      <c r="I931" s="61"/>
      <c r="J931" s="61"/>
      <c r="K931" s="61"/>
      <c r="L931" s="61"/>
      <c r="M931" s="61"/>
      <c r="N931" s="61"/>
      <c r="O931" s="61"/>
    </row>
    <row r="932" spans="1:15" ht="12.75">
      <c r="A932" s="61"/>
      <c r="B932" s="61"/>
      <c r="C932" s="61"/>
      <c r="D932" s="61"/>
      <c r="E932" s="61"/>
      <c r="F932" s="61"/>
      <c r="G932" s="61"/>
      <c r="H932" s="61"/>
      <c r="I932" s="61"/>
      <c r="J932" s="61"/>
      <c r="K932" s="61"/>
      <c r="L932" s="61"/>
      <c r="M932" s="61"/>
      <c r="N932" s="61"/>
      <c r="O932" s="61"/>
    </row>
    <row r="933" spans="1:15" ht="12.75">
      <c r="A933" s="61"/>
      <c r="B933" s="61"/>
      <c r="C933" s="61"/>
      <c r="D933" s="61"/>
      <c r="E933" s="61"/>
      <c r="F933" s="61"/>
      <c r="G933" s="61"/>
      <c r="H933" s="61"/>
      <c r="I933" s="61"/>
      <c r="J933" s="61"/>
      <c r="K933" s="61"/>
      <c r="L933" s="61"/>
      <c r="M933" s="61"/>
      <c r="N933" s="61"/>
      <c r="O933" s="61"/>
    </row>
    <row r="934" spans="1:15" ht="12.75">
      <c r="A934" s="61"/>
      <c r="B934" s="61"/>
      <c r="C934" s="61"/>
      <c r="D934" s="61"/>
      <c r="E934" s="61"/>
      <c r="F934" s="61"/>
      <c r="G934" s="61"/>
      <c r="H934" s="61"/>
      <c r="I934" s="61"/>
      <c r="J934" s="61"/>
      <c r="K934" s="61"/>
      <c r="L934" s="61"/>
      <c r="M934" s="61"/>
      <c r="N934" s="61"/>
      <c r="O934" s="61"/>
    </row>
    <row r="935" spans="1:15" ht="12.75">
      <c r="A935" s="61"/>
      <c r="B935" s="61"/>
      <c r="C935" s="61"/>
      <c r="D935" s="61"/>
      <c r="E935" s="61"/>
      <c r="F935" s="61"/>
      <c r="G935" s="61"/>
      <c r="H935" s="61"/>
      <c r="I935" s="61"/>
      <c r="J935" s="61"/>
      <c r="K935" s="61"/>
      <c r="L935" s="61"/>
      <c r="M935" s="61"/>
      <c r="N935" s="61"/>
      <c r="O935" s="61"/>
    </row>
    <row r="936" spans="1:15" ht="12.75">
      <c r="A936" s="61"/>
      <c r="B936" s="61"/>
      <c r="C936" s="61"/>
      <c r="D936" s="61"/>
      <c r="E936" s="61"/>
      <c r="F936" s="61"/>
      <c r="G936" s="61"/>
      <c r="H936" s="61"/>
      <c r="I936" s="61"/>
      <c r="J936" s="61"/>
      <c r="K936" s="61"/>
      <c r="L936" s="61"/>
      <c r="M936" s="61"/>
      <c r="N936" s="61"/>
      <c r="O936" s="61"/>
    </row>
    <row r="937" spans="1:15" ht="12.75">
      <c r="A937" s="61"/>
      <c r="B937" s="61"/>
      <c r="C937" s="61"/>
      <c r="D937" s="61"/>
      <c r="E937" s="61"/>
      <c r="F937" s="61"/>
      <c r="G937" s="61"/>
      <c r="H937" s="61"/>
      <c r="I937" s="61"/>
      <c r="J937" s="61"/>
      <c r="K937" s="61"/>
      <c r="L937" s="61"/>
      <c r="M937" s="61"/>
      <c r="N937" s="61"/>
      <c r="O937" s="61"/>
    </row>
    <row r="938" spans="1:15" ht="12.75">
      <c r="A938" s="61"/>
      <c r="B938" s="61"/>
      <c r="C938" s="61"/>
      <c r="D938" s="61"/>
      <c r="E938" s="61"/>
      <c r="F938" s="61"/>
      <c r="G938" s="61"/>
      <c r="H938" s="61"/>
      <c r="I938" s="61"/>
      <c r="J938" s="61"/>
      <c r="K938" s="61"/>
      <c r="L938" s="61"/>
      <c r="M938" s="61"/>
      <c r="N938" s="61"/>
      <c r="O938" s="61"/>
    </row>
    <row r="939" spans="1:15" ht="12.75">
      <c r="A939" s="61"/>
      <c r="B939" s="61"/>
      <c r="C939" s="61"/>
      <c r="D939" s="61"/>
      <c r="E939" s="61"/>
      <c r="F939" s="61"/>
      <c r="G939" s="61"/>
      <c r="H939" s="61"/>
      <c r="I939" s="61"/>
      <c r="J939" s="61"/>
      <c r="K939" s="61"/>
      <c r="L939" s="61"/>
      <c r="M939" s="61"/>
      <c r="N939" s="61"/>
      <c r="O939" s="61"/>
    </row>
    <row r="940" spans="1:15" ht="12.75">
      <c r="A940" s="61"/>
      <c r="B940" s="61"/>
      <c r="C940" s="61"/>
      <c r="D940" s="61"/>
      <c r="E940" s="61"/>
      <c r="F940" s="61"/>
      <c r="G940" s="61"/>
      <c r="H940" s="61"/>
      <c r="I940" s="61"/>
      <c r="J940" s="61"/>
      <c r="K940" s="61"/>
      <c r="L940" s="61"/>
      <c r="M940" s="61"/>
      <c r="N940" s="61"/>
      <c r="O940" s="61"/>
    </row>
    <row r="941" spans="1:15" ht="12.75">
      <c r="A941" s="61"/>
      <c r="B941" s="61"/>
      <c r="C941" s="61"/>
      <c r="D941" s="61"/>
      <c r="E941" s="61"/>
      <c r="F941" s="61"/>
      <c r="G941" s="61"/>
      <c r="H941" s="61"/>
      <c r="I941" s="61"/>
      <c r="J941" s="61"/>
      <c r="K941" s="61"/>
      <c r="L941" s="61"/>
      <c r="M941" s="61"/>
      <c r="N941" s="61"/>
      <c r="O941" s="61"/>
    </row>
    <row r="942" spans="1:15" ht="12.75">
      <c r="A942" s="61"/>
      <c r="B942" s="61"/>
      <c r="C942" s="61"/>
      <c r="D942" s="61"/>
      <c r="E942" s="61"/>
      <c r="F942" s="61"/>
      <c r="G942" s="61"/>
      <c r="H942" s="61"/>
      <c r="I942" s="61"/>
      <c r="J942" s="61"/>
      <c r="K942" s="61"/>
      <c r="L942" s="61"/>
      <c r="M942" s="61"/>
      <c r="N942" s="61"/>
      <c r="O942" s="61"/>
    </row>
    <row r="943" spans="1:15" ht="12.75">
      <c r="A943" s="61"/>
      <c r="B943" s="61"/>
      <c r="C943" s="61"/>
      <c r="D943" s="61"/>
      <c r="E943" s="61"/>
      <c r="F943" s="61"/>
      <c r="G943" s="61"/>
      <c r="H943" s="61"/>
      <c r="I943" s="61"/>
      <c r="J943" s="61"/>
      <c r="K943" s="61"/>
      <c r="L943" s="61"/>
      <c r="M943" s="61"/>
      <c r="N943" s="61"/>
      <c r="O943" s="61"/>
    </row>
    <row r="944" spans="1:15" ht="12.75">
      <c r="A944" s="61"/>
      <c r="B944" s="61"/>
      <c r="C944" s="61"/>
      <c r="D944" s="61"/>
      <c r="E944" s="61"/>
      <c r="F944" s="61"/>
      <c r="G944" s="61"/>
      <c r="H944" s="61"/>
      <c r="I944" s="61"/>
      <c r="J944" s="61"/>
      <c r="K944" s="61"/>
      <c r="L944" s="61"/>
      <c r="M944" s="61"/>
      <c r="N944" s="61"/>
      <c r="O944" s="61"/>
    </row>
    <row r="945" spans="1:15" ht="12.75">
      <c r="A945" s="61"/>
      <c r="B945" s="61"/>
      <c r="C945" s="61"/>
      <c r="D945" s="61"/>
      <c r="E945" s="61"/>
      <c r="F945" s="61"/>
      <c r="G945" s="61"/>
      <c r="H945" s="61"/>
      <c r="I945" s="61"/>
      <c r="J945" s="61"/>
      <c r="K945" s="61"/>
      <c r="L945" s="61"/>
      <c r="M945" s="61"/>
      <c r="N945" s="61"/>
      <c r="O945" s="61"/>
    </row>
    <row r="946" spans="1:15" ht="12.75">
      <c r="A946" s="61"/>
      <c r="B946" s="61"/>
      <c r="C946" s="61"/>
      <c r="D946" s="61"/>
      <c r="E946" s="61"/>
      <c r="F946" s="61"/>
      <c r="G946" s="61"/>
      <c r="H946" s="61"/>
      <c r="I946" s="61"/>
      <c r="J946" s="61"/>
      <c r="K946" s="61"/>
      <c r="L946" s="61"/>
      <c r="M946" s="61"/>
      <c r="N946" s="61"/>
      <c r="O946" s="61"/>
    </row>
    <row r="947" spans="1:15" ht="12.75">
      <c r="A947" s="61"/>
      <c r="B947" s="61"/>
      <c r="C947" s="61"/>
      <c r="D947" s="61"/>
      <c r="E947" s="61"/>
      <c r="F947" s="61"/>
      <c r="G947" s="61"/>
      <c r="H947" s="61"/>
      <c r="I947" s="61"/>
      <c r="J947" s="61"/>
      <c r="K947" s="61"/>
      <c r="L947" s="61"/>
      <c r="M947" s="61"/>
      <c r="N947" s="61"/>
      <c r="O947" s="61"/>
    </row>
    <row r="948" spans="1:15" ht="12.75">
      <c r="A948" s="61"/>
      <c r="B948" s="61"/>
      <c r="C948" s="61"/>
      <c r="D948" s="61"/>
      <c r="E948" s="61"/>
      <c r="F948" s="61"/>
      <c r="G948" s="61"/>
      <c r="H948" s="61"/>
      <c r="I948" s="61"/>
      <c r="J948" s="61"/>
      <c r="K948" s="61"/>
      <c r="L948" s="61"/>
      <c r="M948" s="61"/>
      <c r="N948" s="61"/>
      <c r="O948" s="61"/>
    </row>
    <row r="949" spans="1:15" ht="12.75">
      <c r="A949" s="61"/>
      <c r="B949" s="61"/>
      <c r="C949" s="61"/>
      <c r="D949" s="61"/>
      <c r="E949" s="61"/>
      <c r="F949" s="61"/>
      <c r="G949" s="61"/>
      <c r="H949" s="61"/>
      <c r="I949" s="61"/>
      <c r="J949" s="61"/>
      <c r="K949" s="61"/>
      <c r="L949" s="61"/>
      <c r="M949" s="61"/>
      <c r="N949" s="61"/>
      <c r="O949" s="61"/>
    </row>
    <row r="950" spans="1:15" ht="12.75">
      <c r="A950" s="61"/>
      <c r="B950" s="61"/>
      <c r="C950" s="61"/>
      <c r="D950" s="61"/>
      <c r="E950" s="61"/>
      <c r="F950" s="61"/>
      <c r="G950" s="61"/>
      <c r="H950" s="61"/>
      <c r="I950" s="61"/>
      <c r="J950" s="61"/>
      <c r="K950" s="61"/>
      <c r="L950" s="61"/>
      <c r="M950" s="61"/>
      <c r="N950" s="61"/>
      <c r="O950" s="61"/>
    </row>
    <row r="951" spans="1:15" ht="12.75">
      <c r="A951" s="61"/>
      <c r="B951" s="61"/>
      <c r="C951" s="61"/>
      <c r="D951" s="61"/>
      <c r="E951" s="61"/>
      <c r="F951" s="61"/>
      <c r="G951" s="61"/>
      <c r="H951" s="61"/>
      <c r="I951" s="61"/>
      <c r="J951" s="61"/>
      <c r="K951" s="61"/>
      <c r="L951" s="61"/>
      <c r="M951" s="61"/>
      <c r="N951" s="61"/>
      <c r="O951" s="61"/>
    </row>
    <row r="952" spans="1:15" ht="12.75">
      <c r="A952" s="61"/>
      <c r="B952" s="61"/>
      <c r="C952" s="61"/>
      <c r="D952" s="61"/>
      <c r="E952" s="61"/>
      <c r="F952" s="61"/>
      <c r="G952" s="61"/>
      <c r="H952" s="61"/>
      <c r="I952" s="61"/>
      <c r="J952" s="61"/>
      <c r="K952" s="61"/>
      <c r="L952" s="61"/>
      <c r="M952" s="61"/>
      <c r="N952" s="61"/>
      <c r="O952" s="61"/>
    </row>
    <row r="953" spans="1:15" ht="12.75">
      <c r="A953" s="61"/>
      <c r="B953" s="61"/>
      <c r="C953" s="61"/>
      <c r="D953" s="61"/>
      <c r="E953" s="61"/>
      <c r="F953" s="61"/>
      <c r="G953" s="61"/>
      <c r="H953" s="61"/>
      <c r="I953" s="61"/>
      <c r="J953" s="61"/>
      <c r="K953" s="61"/>
      <c r="L953" s="61"/>
      <c r="M953" s="61"/>
      <c r="N953" s="61"/>
      <c r="O953" s="61"/>
    </row>
    <row r="954" spans="1:15" ht="12.75">
      <c r="A954" s="61"/>
      <c r="B954" s="61"/>
      <c r="C954" s="61"/>
      <c r="D954" s="61"/>
      <c r="E954" s="61"/>
      <c r="F954" s="61"/>
      <c r="G954" s="61"/>
      <c r="H954" s="61"/>
      <c r="I954" s="61"/>
      <c r="J954" s="61"/>
      <c r="K954" s="61"/>
      <c r="L954" s="61"/>
      <c r="M954" s="61"/>
      <c r="N954" s="61"/>
      <c r="O954" s="61"/>
    </row>
    <row r="955" spans="1:15" ht="12.75">
      <c r="A955" s="61"/>
      <c r="B955" s="61"/>
      <c r="C955" s="61"/>
      <c r="D955" s="61"/>
      <c r="E955" s="61"/>
      <c r="F955" s="61"/>
      <c r="G955" s="61"/>
      <c r="H955" s="61"/>
      <c r="I955" s="61"/>
      <c r="J955" s="61"/>
      <c r="K955" s="61"/>
      <c r="L955" s="61"/>
      <c r="M955" s="61"/>
      <c r="N955" s="61"/>
      <c r="O955" s="61"/>
    </row>
    <row r="956" spans="1:15" ht="12.75">
      <c r="A956" s="61"/>
      <c r="B956" s="61"/>
      <c r="C956" s="61"/>
      <c r="D956" s="61"/>
      <c r="E956" s="61"/>
      <c r="F956" s="61"/>
      <c r="G956" s="61"/>
      <c r="H956" s="61"/>
      <c r="I956" s="61"/>
      <c r="J956" s="61"/>
      <c r="K956" s="61"/>
      <c r="L956" s="61"/>
      <c r="M956" s="61"/>
      <c r="N956" s="61"/>
      <c r="O956" s="61"/>
    </row>
    <row r="957" spans="1:15" ht="12.75">
      <c r="A957" s="61"/>
      <c r="B957" s="61"/>
      <c r="C957" s="61"/>
      <c r="D957" s="61"/>
      <c r="E957" s="61"/>
      <c r="F957" s="61"/>
      <c r="G957" s="61"/>
      <c r="H957" s="61"/>
      <c r="I957" s="61"/>
      <c r="J957" s="61"/>
      <c r="K957" s="61"/>
      <c r="L957" s="61"/>
      <c r="M957" s="61"/>
      <c r="N957" s="61"/>
      <c r="O957" s="61"/>
    </row>
    <row r="958" spans="1:15" ht="12.75">
      <c r="A958" s="61"/>
      <c r="B958" s="61"/>
      <c r="C958" s="61"/>
      <c r="D958" s="61"/>
      <c r="E958" s="61"/>
      <c r="F958" s="61"/>
      <c r="G958" s="61"/>
      <c r="H958" s="61"/>
      <c r="I958" s="61"/>
      <c r="J958" s="61"/>
      <c r="K958" s="61"/>
      <c r="L958" s="61"/>
      <c r="M958" s="61"/>
      <c r="N958" s="61"/>
      <c r="O958" s="61"/>
    </row>
    <row r="959" spans="1:15" ht="12.75">
      <c r="A959" s="61"/>
      <c r="B959" s="61"/>
      <c r="C959" s="61"/>
      <c r="D959" s="61"/>
      <c r="E959" s="61"/>
      <c r="F959" s="61"/>
      <c r="G959" s="61"/>
      <c r="H959" s="61"/>
      <c r="I959" s="61"/>
      <c r="J959" s="61"/>
      <c r="K959" s="61"/>
      <c r="L959" s="61"/>
      <c r="M959" s="61"/>
      <c r="N959" s="61"/>
      <c r="O959" s="61"/>
    </row>
    <row r="960" spans="1:15" ht="12.75">
      <c r="A960" s="61"/>
      <c r="B960" s="61"/>
      <c r="C960" s="61"/>
      <c r="D960" s="61"/>
      <c r="E960" s="61"/>
      <c r="F960" s="61"/>
      <c r="G960" s="61"/>
      <c r="H960" s="61"/>
      <c r="I960" s="61"/>
      <c r="J960" s="61"/>
      <c r="K960" s="61"/>
      <c r="L960" s="61"/>
      <c r="M960" s="61"/>
      <c r="N960" s="61"/>
      <c r="O960" s="61"/>
    </row>
    <row r="961" spans="1:15" ht="12.75">
      <c r="A961" s="61"/>
      <c r="B961" s="61"/>
      <c r="C961" s="61"/>
      <c r="D961" s="61"/>
      <c r="E961" s="61"/>
      <c r="F961" s="61"/>
      <c r="G961" s="61"/>
      <c r="H961" s="61"/>
      <c r="I961" s="61"/>
      <c r="J961" s="61"/>
      <c r="K961" s="61"/>
      <c r="L961" s="61"/>
      <c r="M961" s="61"/>
      <c r="N961" s="61"/>
      <c r="O961" s="61"/>
    </row>
    <row r="962" spans="1:15" ht="12.75">
      <c r="A962" s="61"/>
      <c r="B962" s="61"/>
      <c r="C962" s="61"/>
      <c r="D962" s="61"/>
      <c r="E962" s="61"/>
      <c r="F962" s="61"/>
      <c r="G962" s="61"/>
      <c r="H962" s="61"/>
      <c r="I962" s="61"/>
      <c r="J962" s="61"/>
      <c r="K962" s="61"/>
      <c r="L962" s="61"/>
      <c r="M962" s="61"/>
      <c r="N962" s="61"/>
      <c r="O962" s="61"/>
    </row>
    <row r="963" spans="1:15" ht="12.75">
      <c r="A963" s="61"/>
      <c r="B963" s="61"/>
      <c r="C963" s="61"/>
      <c r="D963" s="61"/>
      <c r="E963" s="61"/>
      <c r="F963" s="61"/>
      <c r="G963" s="61"/>
      <c r="H963" s="61"/>
      <c r="I963" s="61"/>
      <c r="J963" s="61"/>
      <c r="K963" s="61"/>
      <c r="L963" s="61"/>
      <c r="M963" s="61"/>
      <c r="N963" s="61"/>
      <c r="O963" s="61"/>
    </row>
    <row r="964" spans="1:15" ht="12.75">
      <c r="A964" s="61"/>
      <c r="B964" s="61"/>
      <c r="C964" s="61"/>
      <c r="D964" s="61"/>
      <c r="E964" s="61"/>
      <c r="F964" s="61"/>
      <c r="G964" s="61"/>
      <c r="H964" s="61"/>
      <c r="I964" s="61"/>
      <c r="J964" s="61"/>
      <c r="K964" s="61"/>
      <c r="L964" s="61"/>
      <c r="M964" s="61"/>
      <c r="N964" s="61"/>
      <c r="O964" s="61"/>
    </row>
    <row r="965" spans="1:15" ht="12.75">
      <c r="A965" s="61"/>
      <c r="B965" s="61"/>
      <c r="C965" s="61"/>
      <c r="D965" s="61"/>
      <c r="E965" s="61"/>
      <c r="F965" s="61"/>
      <c r="G965" s="61"/>
      <c r="H965" s="61"/>
      <c r="I965" s="61"/>
      <c r="J965" s="61"/>
      <c r="K965" s="61"/>
      <c r="L965" s="61"/>
      <c r="M965" s="61"/>
      <c r="N965" s="61"/>
      <c r="O965" s="61"/>
    </row>
    <row r="966" spans="1:15" ht="12.75">
      <c r="A966" s="61"/>
      <c r="B966" s="61"/>
      <c r="C966" s="61"/>
      <c r="D966" s="61"/>
      <c r="E966" s="61"/>
      <c r="F966" s="61"/>
      <c r="G966" s="61"/>
      <c r="H966" s="61"/>
      <c r="I966" s="61"/>
      <c r="J966" s="61"/>
      <c r="K966" s="61"/>
      <c r="L966" s="61"/>
      <c r="M966" s="61"/>
      <c r="N966" s="61"/>
      <c r="O966" s="61"/>
    </row>
    <row r="967" spans="1:15" ht="12.75">
      <c r="A967" s="61"/>
      <c r="B967" s="61"/>
      <c r="C967" s="61"/>
      <c r="D967" s="61"/>
      <c r="E967" s="61"/>
      <c r="F967" s="61"/>
      <c r="G967" s="61"/>
      <c r="H967" s="61"/>
      <c r="I967" s="61"/>
      <c r="J967" s="61"/>
      <c r="K967" s="61"/>
      <c r="L967" s="61"/>
      <c r="M967" s="61"/>
      <c r="N967" s="61"/>
      <c r="O967" s="61"/>
    </row>
    <row r="968" spans="1:15" ht="12.75">
      <c r="A968" s="61"/>
      <c r="B968" s="61"/>
      <c r="C968" s="61"/>
      <c r="D968" s="61"/>
      <c r="E968" s="61"/>
      <c r="F968" s="61"/>
      <c r="G968" s="61"/>
      <c r="H968" s="61"/>
      <c r="I968" s="61"/>
      <c r="J968" s="61"/>
      <c r="K968" s="61"/>
      <c r="L968" s="61"/>
      <c r="M968" s="61"/>
      <c r="N968" s="61"/>
      <c r="O968" s="61"/>
    </row>
    <row r="969" spans="1:15" ht="12.75">
      <c r="A969" s="61"/>
      <c r="B969" s="61"/>
      <c r="C969" s="61"/>
      <c r="D969" s="61"/>
      <c r="E969" s="61"/>
      <c r="F969" s="61"/>
      <c r="G969" s="61"/>
      <c r="H969" s="61"/>
      <c r="I969" s="61"/>
      <c r="J969" s="61"/>
      <c r="K969" s="61"/>
      <c r="L969" s="61"/>
      <c r="M969" s="61"/>
      <c r="N969" s="61"/>
      <c r="O969" s="61"/>
    </row>
    <row r="970" spans="1:15" ht="12.75">
      <c r="A970" s="61"/>
      <c r="B970" s="61"/>
      <c r="C970" s="61"/>
      <c r="D970" s="61"/>
      <c r="E970" s="61"/>
      <c r="F970" s="61"/>
      <c r="G970" s="61"/>
      <c r="H970" s="61"/>
      <c r="I970" s="61"/>
      <c r="J970" s="61"/>
      <c r="K970" s="61"/>
      <c r="L970" s="61"/>
      <c r="M970" s="61"/>
      <c r="N970" s="61"/>
      <c r="O970" s="61"/>
    </row>
    <row r="971" spans="1:15" ht="12.75">
      <c r="A971" s="61"/>
      <c r="B971" s="61"/>
      <c r="C971" s="61"/>
      <c r="D971" s="61"/>
      <c r="E971" s="61"/>
      <c r="F971" s="61"/>
      <c r="G971" s="61"/>
      <c r="H971" s="61"/>
      <c r="I971" s="61"/>
      <c r="J971" s="61"/>
      <c r="K971" s="61"/>
      <c r="L971" s="61"/>
      <c r="M971" s="61"/>
      <c r="N971" s="61"/>
      <c r="O971" s="61"/>
    </row>
    <row r="972" spans="1:15" ht="12.75">
      <c r="A972" s="61"/>
      <c r="B972" s="61"/>
      <c r="C972" s="61"/>
      <c r="D972" s="61"/>
      <c r="E972" s="61"/>
      <c r="F972" s="61"/>
      <c r="G972" s="61"/>
      <c r="H972" s="61"/>
      <c r="I972" s="61"/>
      <c r="J972" s="61"/>
      <c r="K972" s="61"/>
      <c r="L972" s="61"/>
      <c r="M972" s="61"/>
      <c r="N972" s="61"/>
      <c r="O972" s="61"/>
    </row>
    <row r="973" spans="1:15" ht="12.75">
      <c r="A973" s="61"/>
      <c r="B973" s="61"/>
      <c r="C973" s="61"/>
      <c r="D973" s="61"/>
      <c r="E973" s="61"/>
      <c r="F973" s="61"/>
      <c r="G973" s="61"/>
      <c r="H973" s="61"/>
      <c r="I973" s="61"/>
      <c r="J973" s="61"/>
      <c r="K973" s="61"/>
      <c r="L973" s="61"/>
      <c r="M973" s="61"/>
      <c r="N973" s="61"/>
      <c r="O973" s="61"/>
    </row>
    <row r="974" spans="1:15" ht="12.75">
      <c r="A974" s="61"/>
      <c r="B974" s="61"/>
      <c r="C974" s="61"/>
      <c r="D974" s="61"/>
      <c r="E974" s="61"/>
      <c r="F974" s="61"/>
      <c r="G974" s="61"/>
      <c r="H974" s="61"/>
      <c r="I974" s="61"/>
      <c r="J974" s="61"/>
      <c r="K974" s="61"/>
      <c r="L974" s="61"/>
      <c r="M974" s="61"/>
      <c r="N974" s="61"/>
      <c r="O974" s="61"/>
    </row>
    <row r="975" spans="1:15" ht="12.75">
      <c r="A975" s="61"/>
      <c r="B975" s="61"/>
      <c r="C975" s="61"/>
      <c r="D975" s="61"/>
      <c r="E975" s="61"/>
      <c r="F975" s="61"/>
      <c r="G975" s="61"/>
      <c r="H975" s="61"/>
      <c r="I975" s="61"/>
      <c r="J975" s="61"/>
      <c r="K975" s="61"/>
      <c r="L975" s="61"/>
      <c r="M975" s="61"/>
      <c r="N975" s="61"/>
      <c r="O975" s="61"/>
    </row>
    <row r="976" spans="1:15" ht="12.75">
      <c r="A976" s="61"/>
      <c r="B976" s="61"/>
      <c r="C976" s="61"/>
      <c r="D976" s="61"/>
      <c r="E976" s="61"/>
      <c r="F976" s="61"/>
      <c r="G976" s="61"/>
      <c r="H976" s="61"/>
      <c r="I976" s="61"/>
      <c r="J976" s="61"/>
      <c r="K976" s="61"/>
      <c r="L976" s="61"/>
      <c r="M976" s="61"/>
      <c r="N976" s="61"/>
      <c r="O976" s="61"/>
    </row>
    <row r="977" spans="1:15" ht="12.75">
      <c r="A977" s="61"/>
      <c r="B977" s="61"/>
      <c r="C977" s="61"/>
      <c r="D977" s="61"/>
      <c r="E977" s="61"/>
      <c r="F977" s="61"/>
      <c r="G977" s="61"/>
      <c r="H977" s="61"/>
      <c r="I977" s="61"/>
      <c r="J977" s="61"/>
      <c r="K977" s="61"/>
      <c r="L977" s="61"/>
      <c r="M977" s="61"/>
      <c r="N977" s="61"/>
      <c r="O977" s="61"/>
    </row>
    <row r="978" spans="1:15" ht="12.75">
      <c r="A978" s="61"/>
      <c r="B978" s="61"/>
      <c r="C978" s="61"/>
      <c r="D978" s="61"/>
      <c r="E978" s="61"/>
      <c r="F978" s="61"/>
      <c r="G978" s="61"/>
      <c r="H978" s="61"/>
      <c r="I978" s="61"/>
      <c r="J978" s="61"/>
      <c r="K978" s="61"/>
      <c r="L978" s="61"/>
      <c r="M978" s="61"/>
      <c r="N978" s="61"/>
      <c r="O978" s="61"/>
    </row>
    <row r="979" spans="1:15" ht="12.75">
      <c r="A979" s="61"/>
      <c r="B979" s="61"/>
      <c r="C979" s="61"/>
      <c r="D979" s="61"/>
      <c r="E979" s="61"/>
      <c r="F979" s="61"/>
      <c r="G979" s="61"/>
      <c r="H979" s="61"/>
      <c r="I979" s="61"/>
      <c r="J979" s="61"/>
      <c r="K979" s="61"/>
      <c r="L979" s="61"/>
      <c r="M979" s="61"/>
      <c r="N979" s="61"/>
      <c r="O979" s="61"/>
    </row>
    <row r="980" spans="1:15" ht="12.75">
      <c r="A980" s="61"/>
      <c r="B980" s="61"/>
      <c r="C980" s="61"/>
      <c r="D980" s="61"/>
      <c r="E980" s="61"/>
      <c r="F980" s="61"/>
      <c r="G980" s="61"/>
      <c r="H980" s="61"/>
      <c r="I980" s="61"/>
      <c r="J980" s="61"/>
      <c r="K980" s="61"/>
      <c r="L980" s="61"/>
      <c r="M980" s="61"/>
      <c r="N980" s="61"/>
      <c r="O980" s="61"/>
    </row>
    <row r="981" spans="1:15" ht="12.75">
      <c r="A981" s="61"/>
      <c r="B981" s="61"/>
      <c r="C981" s="61"/>
      <c r="D981" s="61"/>
      <c r="E981" s="61"/>
      <c r="F981" s="61"/>
      <c r="G981" s="61"/>
      <c r="H981" s="61"/>
      <c r="I981" s="61"/>
      <c r="J981" s="61"/>
      <c r="K981" s="61"/>
      <c r="L981" s="61"/>
      <c r="M981" s="61"/>
      <c r="N981" s="61"/>
      <c r="O981" s="61"/>
    </row>
    <row r="982" spans="1:15" ht="12.75">
      <c r="A982" s="61"/>
      <c r="B982" s="61"/>
      <c r="C982" s="61"/>
      <c r="D982" s="61"/>
      <c r="E982" s="61"/>
      <c r="F982" s="61"/>
      <c r="G982" s="61"/>
      <c r="H982" s="61"/>
      <c r="I982" s="61"/>
      <c r="J982" s="61"/>
      <c r="K982" s="61"/>
      <c r="L982" s="61"/>
      <c r="M982" s="61"/>
      <c r="N982" s="61"/>
      <c r="O982" s="61"/>
    </row>
    <row r="983" spans="1:15" ht="12.75">
      <c r="A983" s="61"/>
      <c r="B983" s="61"/>
      <c r="C983" s="61"/>
      <c r="D983" s="61"/>
      <c r="E983" s="61"/>
      <c r="F983" s="61"/>
      <c r="G983" s="61"/>
      <c r="H983" s="61"/>
      <c r="I983" s="61"/>
      <c r="J983" s="61"/>
      <c r="K983" s="61"/>
      <c r="L983" s="61"/>
      <c r="M983" s="61"/>
      <c r="N983" s="61"/>
      <c r="O983" s="61"/>
    </row>
    <row r="984" spans="1:15" ht="12.75">
      <c r="A984" s="61"/>
      <c r="B984" s="61"/>
      <c r="C984" s="61"/>
      <c r="D984" s="61"/>
      <c r="E984" s="61"/>
      <c r="F984" s="61"/>
      <c r="G984" s="61"/>
      <c r="H984" s="61"/>
      <c r="I984" s="61"/>
      <c r="J984" s="61"/>
      <c r="K984" s="61"/>
      <c r="L984" s="61"/>
      <c r="M984" s="61"/>
      <c r="N984" s="61"/>
      <c r="O984" s="61"/>
    </row>
    <row r="985" spans="1:15" ht="12.75">
      <c r="A985" s="61"/>
      <c r="B985" s="61"/>
      <c r="C985" s="61"/>
      <c r="D985" s="61"/>
      <c r="E985" s="61"/>
      <c r="F985" s="61"/>
      <c r="G985" s="61"/>
      <c r="H985" s="61"/>
      <c r="I985" s="61"/>
      <c r="J985" s="61"/>
      <c r="K985" s="61"/>
      <c r="L985" s="61"/>
      <c r="M985" s="61"/>
      <c r="N985" s="61"/>
      <c r="O985" s="61"/>
    </row>
    <row r="986" spans="1:15" ht="12.75">
      <c r="A986" s="61"/>
      <c r="B986" s="61"/>
      <c r="C986" s="61"/>
      <c r="D986" s="61"/>
      <c r="E986" s="61"/>
      <c r="F986" s="61"/>
      <c r="G986" s="61"/>
      <c r="H986" s="61"/>
      <c r="I986" s="61"/>
      <c r="J986" s="61"/>
      <c r="K986" s="61"/>
      <c r="L986" s="61"/>
      <c r="M986" s="61"/>
      <c r="N986" s="61"/>
      <c r="O986" s="61"/>
    </row>
    <row r="987" spans="1:15" ht="12.75">
      <c r="A987" s="61"/>
      <c r="B987" s="61"/>
      <c r="C987" s="61"/>
      <c r="D987" s="61"/>
      <c r="E987" s="61"/>
      <c r="F987" s="61"/>
      <c r="G987" s="61"/>
      <c r="H987" s="61"/>
      <c r="I987" s="61"/>
      <c r="J987" s="61"/>
      <c r="K987" s="61"/>
      <c r="L987" s="61"/>
      <c r="M987" s="61"/>
      <c r="N987" s="61"/>
      <c r="O987" s="61"/>
    </row>
    <row r="988" spans="1:15" ht="12.75">
      <c r="A988" s="61"/>
      <c r="B988" s="61"/>
      <c r="C988" s="61"/>
      <c r="D988" s="61"/>
      <c r="E988" s="61"/>
      <c r="F988" s="61"/>
      <c r="G988" s="61"/>
      <c r="H988" s="61"/>
      <c r="I988" s="61"/>
      <c r="J988" s="61"/>
      <c r="K988" s="61"/>
      <c r="L988" s="61"/>
      <c r="M988" s="61"/>
      <c r="N988" s="61"/>
      <c r="O988" s="61"/>
    </row>
    <row r="989" spans="1:15" ht="12.75">
      <c r="A989" s="61"/>
      <c r="B989" s="61"/>
      <c r="C989" s="61"/>
      <c r="D989" s="61"/>
      <c r="E989" s="61"/>
      <c r="F989" s="61"/>
      <c r="G989" s="61"/>
      <c r="H989" s="61"/>
      <c r="I989" s="61"/>
      <c r="J989" s="61"/>
      <c r="K989" s="61"/>
      <c r="L989" s="61"/>
      <c r="M989" s="61"/>
      <c r="N989" s="61"/>
      <c r="O989" s="61"/>
    </row>
    <row r="990" spans="1:15" ht="12.75">
      <c r="A990" s="61"/>
      <c r="B990" s="61"/>
      <c r="C990" s="61"/>
      <c r="D990" s="61"/>
      <c r="E990" s="61"/>
      <c r="F990" s="61"/>
      <c r="G990" s="61"/>
      <c r="H990" s="61"/>
      <c r="I990" s="61"/>
      <c r="J990" s="61"/>
      <c r="K990" s="61"/>
      <c r="L990" s="61"/>
      <c r="M990" s="61"/>
      <c r="N990" s="61"/>
      <c r="O990" s="61"/>
    </row>
    <row r="991" spans="1:15" ht="12.75">
      <c r="A991" s="61"/>
      <c r="B991" s="61"/>
      <c r="C991" s="61"/>
      <c r="D991" s="61"/>
      <c r="E991" s="61"/>
      <c r="F991" s="61"/>
      <c r="G991" s="61"/>
      <c r="H991" s="61"/>
      <c r="I991" s="61"/>
      <c r="J991" s="61"/>
      <c r="K991" s="61"/>
      <c r="L991" s="61"/>
      <c r="M991" s="61"/>
      <c r="N991" s="61"/>
      <c r="O991" s="61"/>
    </row>
    <row r="992" spans="1:15" ht="12.75">
      <c r="A992" s="61"/>
      <c r="B992" s="61"/>
      <c r="C992" s="61"/>
      <c r="D992" s="61"/>
      <c r="E992" s="61"/>
      <c r="F992" s="61"/>
      <c r="G992" s="61"/>
      <c r="H992" s="61"/>
      <c r="I992" s="61"/>
      <c r="J992" s="61"/>
      <c r="K992" s="61"/>
      <c r="L992" s="61"/>
      <c r="M992" s="61"/>
      <c r="N992" s="61"/>
      <c r="O992" s="61"/>
    </row>
    <row r="993" spans="1:15" ht="12.75">
      <c r="A993" s="61"/>
      <c r="B993" s="61"/>
      <c r="C993" s="61"/>
      <c r="D993" s="61"/>
      <c r="E993" s="61"/>
      <c r="F993" s="61"/>
      <c r="G993" s="61"/>
      <c r="H993" s="61"/>
      <c r="I993" s="61"/>
      <c r="J993" s="61"/>
      <c r="K993" s="61"/>
      <c r="L993" s="61"/>
      <c r="M993" s="61"/>
      <c r="N993" s="61"/>
      <c r="O993" s="61"/>
    </row>
    <row r="994" spans="1:15" ht="12.75">
      <c r="A994" s="61"/>
      <c r="B994" s="61"/>
      <c r="C994" s="61"/>
      <c r="D994" s="61"/>
      <c r="E994" s="61"/>
      <c r="F994" s="61"/>
      <c r="G994" s="61"/>
      <c r="H994" s="61"/>
      <c r="I994" s="61"/>
      <c r="J994" s="61"/>
      <c r="K994" s="61"/>
      <c r="L994" s="61"/>
      <c r="M994" s="61"/>
      <c r="N994" s="61"/>
      <c r="O994" s="61"/>
    </row>
    <row r="995" spans="1:15" ht="12.75">
      <c r="A995" s="61"/>
      <c r="B995" s="61"/>
      <c r="C995" s="61"/>
      <c r="D995" s="61"/>
      <c r="E995" s="61"/>
      <c r="F995" s="61"/>
      <c r="G995" s="61"/>
      <c r="H995" s="61"/>
      <c r="I995" s="61"/>
      <c r="J995" s="61"/>
      <c r="K995" s="61"/>
      <c r="L995" s="61"/>
      <c r="M995" s="61"/>
      <c r="N995" s="61"/>
      <c r="O995" s="61"/>
    </row>
    <row r="996" spans="1:15" ht="12.75">
      <c r="A996" s="61"/>
      <c r="B996" s="61"/>
      <c r="C996" s="61"/>
      <c r="D996" s="61"/>
      <c r="E996" s="61"/>
      <c r="F996" s="61"/>
      <c r="G996" s="61"/>
      <c r="H996" s="61"/>
      <c r="I996" s="61"/>
      <c r="J996" s="61"/>
      <c r="K996" s="61"/>
      <c r="L996" s="61"/>
      <c r="M996" s="61"/>
      <c r="N996" s="61"/>
      <c r="O996" s="61"/>
    </row>
    <row r="997" spans="1:15" ht="12.75">
      <c r="A997" s="61"/>
      <c r="B997" s="61"/>
      <c r="C997" s="61"/>
      <c r="D997" s="61"/>
      <c r="E997" s="61"/>
      <c r="F997" s="61"/>
      <c r="G997" s="61"/>
      <c r="H997" s="61"/>
      <c r="I997" s="61"/>
      <c r="J997" s="61"/>
      <c r="K997" s="61"/>
      <c r="L997" s="61"/>
      <c r="M997" s="61"/>
      <c r="N997" s="61"/>
      <c r="O997" s="61"/>
    </row>
    <row r="998" spans="1:15" ht="12.75">
      <c r="A998" s="61"/>
      <c r="B998" s="61"/>
      <c r="C998" s="61"/>
      <c r="D998" s="61"/>
      <c r="E998" s="61"/>
      <c r="F998" s="61"/>
      <c r="G998" s="61"/>
      <c r="H998" s="61"/>
      <c r="I998" s="61"/>
      <c r="J998" s="61"/>
      <c r="K998" s="61"/>
      <c r="L998" s="61"/>
      <c r="M998" s="61"/>
      <c r="N998" s="61"/>
      <c r="O998" s="61"/>
    </row>
    <row r="999" spans="1:15" ht="12.75">
      <c r="A999" s="61"/>
      <c r="B999" s="61"/>
      <c r="C999" s="61"/>
      <c r="D999" s="61"/>
      <c r="E999" s="61"/>
      <c r="F999" s="61"/>
      <c r="G999" s="61"/>
      <c r="H999" s="61"/>
      <c r="I999" s="61"/>
      <c r="J999" s="61"/>
      <c r="K999" s="61"/>
      <c r="L999" s="61"/>
      <c r="M999" s="61"/>
      <c r="N999" s="61"/>
      <c r="O999" s="61"/>
    </row>
    <row r="1000" spans="1:15" ht="12.75">
      <c r="A1000" s="61"/>
      <c r="B1000" s="61"/>
      <c r="C1000" s="61"/>
      <c r="D1000" s="61"/>
      <c r="E1000" s="61"/>
      <c r="F1000" s="61"/>
      <c r="G1000" s="61"/>
      <c r="H1000" s="61"/>
      <c r="I1000" s="61"/>
      <c r="J1000" s="61"/>
      <c r="K1000" s="61"/>
      <c r="L1000" s="61"/>
      <c r="M1000" s="61"/>
      <c r="N1000" s="61"/>
      <c r="O1000" s="61"/>
    </row>
  </sheetData>
  <mergeCells count="3">
    <mergeCell ref="B1:M1"/>
    <mergeCell ref="B52:M53"/>
    <mergeCell ref="B51:D51"/>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00"/>
  <sheetViews>
    <sheetView workbookViewId="0"/>
  </sheetViews>
  <sheetFormatPr defaultColWidth="14.5" defaultRowHeight="15" customHeight="1"/>
  <cols>
    <col min="1" max="1" width="21.5" customWidth="1"/>
    <col min="2" max="2" width="10.875" customWidth="1"/>
    <col min="3" max="3" width="13" customWidth="1"/>
    <col min="4" max="6" width="13.875" customWidth="1"/>
    <col min="7" max="7" width="19.5" customWidth="1"/>
    <col min="8" max="8" width="10.625" customWidth="1"/>
    <col min="9" max="9" width="14.625" customWidth="1"/>
    <col min="10" max="14" width="10.625" customWidth="1"/>
    <col min="15" max="26" width="17.375" customWidth="1"/>
  </cols>
  <sheetData>
    <row r="1" spans="1:15" ht="18" customHeight="1">
      <c r="A1" s="1"/>
      <c r="B1" s="686" t="s">
        <v>172</v>
      </c>
      <c r="C1" s="687"/>
      <c r="D1" s="687"/>
      <c r="E1" s="687"/>
      <c r="F1" s="687"/>
      <c r="G1" s="687"/>
      <c r="H1" s="687"/>
      <c r="I1" s="687"/>
      <c r="J1" s="687"/>
      <c r="K1" s="687"/>
      <c r="L1" s="687"/>
      <c r="M1" s="687"/>
      <c r="N1" s="1"/>
      <c r="O1" s="1"/>
    </row>
    <row r="2" spans="1:15" ht="15.75" customHeight="1">
      <c r="A2" s="11"/>
      <c r="B2" s="11">
        <v>1984</v>
      </c>
      <c r="C2" s="11">
        <v>1988</v>
      </c>
      <c r="D2" s="11">
        <v>1992</v>
      </c>
      <c r="E2" s="11">
        <v>1996</v>
      </c>
      <c r="F2" s="11">
        <v>2000</v>
      </c>
      <c r="G2" s="11">
        <v>2004</v>
      </c>
      <c r="H2" s="11">
        <v>2008</v>
      </c>
      <c r="I2" s="11">
        <v>2010</v>
      </c>
      <c r="J2" s="11">
        <v>2011</v>
      </c>
      <c r="K2" s="11">
        <v>2012</v>
      </c>
      <c r="L2" s="11">
        <v>2013</v>
      </c>
      <c r="M2" s="9">
        <v>2014</v>
      </c>
      <c r="N2" s="9">
        <v>2015</v>
      </c>
      <c r="O2" s="11">
        <v>2016</v>
      </c>
    </row>
    <row r="3" spans="1:15" ht="15.75" customHeight="1">
      <c r="A3" s="8" t="s">
        <v>131</v>
      </c>
      <c r="B3" s="8">
        <f>('CableSatIPTV (RV)'!B6)/('CableSatIPTV (RV)'!B47)*100</f>
        <v>4.886220857182745</v>
      </c>
      <c r="C3" s="8">
        <f>('CableSatIPTV (RV)'!C6)/('CableSatIPTV (RV)'!C47)*100</f>
        <v>5.0285622334862019</v>
      </c>
      <c r="D3" s="8">
        <f>('CableSatIPTV (RV)'!D6)/('CableSatIPTV (RV)'!D47)*100</f>
        <v>9.9673004723265102</v>
      </c>
      <c r="E3" s="8">
        <f>('CableSatIPTV (RV)'!E6)/('CableSatIPTV (RV)'!E47)*100</f>
        <v>19.959662359005005</v>
      </c>
      <c r="F3" s="8">
        <f>('CableSatIPTV (RV)'!F6)/('CableSatIPTV (RV)'!F47)*100</f>
        <v>28.218561099917032</v>
      </c>
      <c r="G3" s="8">
        <f>('CableSatIPTV (RV)'!G6)/('CableSatIPTV (RV)'!G47)*100</f>
        <v>31.243798864944246</v>
      </c>
      <c r="H3" s="8">
        <f>('CableSatIPTV (RV)'!H6)/('CableSatIPTV (RV)'!H47)*100</f>
        <v>28.440353778672613</v>
      </c>
      <c r="I3" s="8">
        <f>('CableSatIPTV (RV)'!I6)/('CableSatIPTV (RV)'!I47)*100</f>
        <v>28.703920097418177</v>
      </c>
      <c r="J3" s="8">
        <f>('CableSatIPTV (RV)'!J6)/('CableSatIPTV (RV)'!J47)*100</f>
        <v>28.013618470050002</v>
      </c>
      <c r="K3" s="8">
        <f>('CableSatIPTV (RV)'!K6)/('CableSatIPTV (RV)'!K47)*100</f>
        <v>25.459069245864875</v>
      </c>
      <c r="L3" s="8">
        <f>('CableSatIPTV (RV)'!L6)/('CableSatIPTV (RV)'!L47)*100</f>
        <v>24.154243282275214</v>
      </c>
      <c r="M3" s="8">
        <f>('CableSatIPTV (RV)'!M6)/('CableSatIPTV (RV)'!M47)*100</f>
        <v>23.853303471444569</v>
      </c>
      <c r="N3" s="8">
        <f>('CableSatIPTV (RV)'!N6)/('CableSatIPTV (RV)'!N47)*100</f>
        <v>23.246024982619808</v>
      </c>
      <c r="O3" s="8">
        <f>('CableSatIPTV (RV)'!O6)/('CableSatIPTV (RV)'!O47)*100</f>
        <v>22.84925923381649</v>
      </c>
    </row>
    <row r="4" spans="1:15" ht="15.75" customHeight="1">
      <c r="A4" s="135" t="s">
        <v>132</v>
      </c>
      <c r="B4" s="136"/>
      <c r="C4" s="136"/>
      <c r="D4" s="136"/>
      <c r="E4" s="135">
        <f>('CableSatIPTV (RV)'!E7)/('CableSatIPTV (RV)'!E47)*100</f>
        <v>19.959662359005005</v>
      </c>
      <c r="F4" s="135">
        <f>('CableSatIPTV (RV)'!F7)/('CableSatIPTV (RV)'!F47)*100</f>
        <v>16.188218561099916</v>
      </c>
      <c r="G4" s="135">
        <f>('CableSatIPTV (RV)'!G7)/('CableSatIPTV (RV)'!G47)*100</f>
        <v>21.01652993621574</v>
      </c>
      <c r="H4" s="135">
        <f>('CableSatIPTV (RV)'!H7)/('CableSatIPTV (RV)'!H47)*100</f>
        <v>19.082476450708278</v>
      </c>
      <c r="I4" s="135">
        <f>('CableSatIPTV (RV)'!I7)/('CableSatIPTV (RV)'!I47)*100</f>
        <v>19.869863097947086</v>
      </c>
      <c r="J4" s="135">
        <f>('CableSatIPTV (RV)'!J7)/('CableSatIPTV (RV)'!J47)*100</f>
        <v>19.257367805085646</v>
      </c>
      <c r="K4" s="135">
        <f>('CableSatIPTV (RV)'!K7)/('CableSatIPTV (RV)'!K47)*100</f>
        <v>16.800999906550789</v>
      </c>
      <c r="L4" s="135">
        <f>('CableSatIPTV (RV)'!L7)/('CableSatIPTV (RV)'!L47)*100</f>
        <v>15.707479047976438</v>
      </c>
      <c r="M4" s="135">
        <f>('CableSatIPTV (RV)'!M7)/('CableSatIPTV (RV)'!M47)*100</f>
        <v>15.333617021276593</v>
      </c>
      <c r="N4" s="135">
        <f>('CableSatIPTV (RV)'!N7)/('CableSatIPTV (RV)'!N47)*100</f>
        <v>14.914321275593728</v>
      </c>
      <c r="O4" s="135">
        <f>('CableSatIPTV (RV)'!O7)/('CableSatIPTV (RV)'!O47)*100</f>
        <v>14.508483890911588</v>
      </c>
    </row>
    <row r="5" spans="1:15" ht="15.75" customHeight="1">
      <c r="A5" s="135" t="s">
        <v>133</v>
      </c>
      <c r="B5" s="135"/>
      <c r="C5" s="135"/>
      <c r="D5" s="135"/>
      <c r="E5" s="135"/>
      <c r="F5" s="135">
        <f>('CableSatIPTV (RV)'!F8)/('CableSatIPTV (RV)'!F47)*100</f>
        <v>8.9889771245703454</v>
      </c>
      <c r="G5" s="135">
        <f>('CableSatIPTV (RV)'!G8)/('CableSatIPTV (RV)'!G47)*100</f>
        <v>11.672024447354845</v>
      </c>
      <c r="H5" s="135">
        <f>('CableSatIPTV (RV)'!H8)/('CableSatIPTV (RV)'!H47)*100</f>
        <v>9.357877327964335</v>
      </c>
      <c r="I5" s="135">
        <f>('CableSatIPTV (RV)'!I8)/('CableSatIPTV (RV)'!I47)*100</f>
        <v>8.8340569994710894</v>
      </c>
      <c r="J5" s="135">
        <f>('CableSatIPTV (RV)'!J8)/('CableSatIPTV (RV)'!J47)*100</f>
        <v>8.7562506649643588</v>
      </c>
      <c r="K5" s="135">
        <f>('CableSatIPTV (RV)'!K8)/('CableSatIPTV (RV)'!K47)*100</f>
        <v>8.6580693393140837</v>
      </c>
      <c r="L5" s="135">
        <f>('CableSatIPTV (RV)'!L8)/('CableSatIPTV (RV)'!L47)*100</f>
        <v>8.4467642342987741</v>
      </c>
      <c r="M5" s="135">
        <f>('CableSatIPTV (RV)'!M8)/('CableSatIPTV (RV)'!M47)*100</f>
        <v>8.5197312430011198</v>
      </c>
      <c r="N5" s="135">
        <f>('CableSatIPTV (RV)'!N8)/('CableSatIPTV (RV)'!N47)*100</f>
        <v>8.3317037070260813</v>
      </c>
      <c r="O5" s="135">
        <f>('CableSatIPTV (RV)'!O8)/('CableSatIPTV (RV)'!O47)*100</f>
        <v>8.3407753429049016</v>
      </c>
    </row>
    <row r="6" spans="1:15" ht="15.75" customHeight="1">
      <c r="A6" s="8" t="s">
        <v>134</v>
      </c>
      <c r="B6" s="41"/>
      <c r="C6" s="41"/>
      <c r="D6" s="41"/>
      <c r="E6" s="8">
        <f>('CableSatIPTV (RV)'!E9)/('CableSatIPTV (RV)'!E47)*100</f>
        <v>3.4361694180921791</v>
      </c>
      <c r="F6" s="41" t="s">
        <v>135</v>
      </c>
      <c r="G6" s="8"/>
      <c r="H6" s="8"/>
      <c r="I6" s="8"/>
      <c r="J6" s="8"/>
      <c r="K6" s="8"/>
      <c r="L6" s="8"/>
      <c r="M6" s="8"/>
      <c r="N6" s="8"/>
      <c r="O6" s="8"/>
    </row>
    <row r="7" spans="1:15" ht="13.5" customHeight="1">
      <c r="A7" s="8" t="s">
        <v>136</v>
      </c>
      <c r="B7" s="8">
        <f>('CableSatIPTV (RV)'!B10)/('CableSatIPTV (RV)'!B47)*100</f>
        <v>0.54446460980036304</v>
      </c>
      <c r="C7" s="8">
        <f>('CableSatIPTV (RV)'!C10)/('CableSatIPTV (RV)'!C47)*100</f>
        <v>0.51492477270898696</v>
      </c>
      <c r="D7" s="8">
        <f>('CableSatIPTV (RV)'!D10)/('CableSatIPTV (RV)'!D47)*100</f>
        <v>0.50865931936538689</v>
      </c>
      <c r="E7" s="8">
        <f>('CableSatIPTV (RV)'!E10)/('CableSatIPTV (RV)'!E47)*100</f>
        <v>0.49301561216105172</v>
      </c>
      <c r="F7" s="8">
        <f>('CableSatIPTV (RV)'!F10)/('CableSatIPTV (RV)'!F47)*100</f>
        <v>0.43143297380585516</v>
      </c>
      <c r="G7" s="8">
        <f>('CableSatIPTV (RV)'!G10)/('CableSatIPTV (RV)'!G47)*100</f>
        <v>0.43854427114339012</v>
      </c>
      <c r="H7" s="8">
        <f>('CableSatIPTV (RV)'!H10)/('CableSatIPTV (RV)'!H47)*100</f>
        <v>0.37822679226288919</v>
      </c>
      <c r="I7" s="8"/>
      <c r="J7" s="8"/>
      <c r="K7" s="8"/>
      <c r="L7" s="8"/>
      <c r="M7" s="8"/>
      <c r="N7" s="8"/>
      <c r="O7" s="8"/>
    </row>
    <row r="8" spans="1:15" ht="15.75" customHeight="1">
      <c r="A8" s="8" t="s">
        <v>138</v>
      </c>
      <c r="B8" s="8">
        <f>('CableSatIPTV (RV)'!B11)/('CableSatIPTV (RV)'!B47)*100</f>
        <v>4.2859137233002933</v>
      </c>
      <c r="C8" s="8">
        <f>('CableSatIPTV (RV)'!C11)/('CableSatIPTV (RV)'!C47)*100</f>
        <v>2.5585324643977794</v>
      </c>
      <c r="D8" s="8">
        <f>('CableSatIPTV (RV)'!D11)/('CableSatIPTV (RV)'!D47)*100</f>
        <v>1.7379193411650717</v>
      </c>
      <c r="E8" s="8">
        <f>('CableSatIPTV (RV)'!E11)/('CableSatIPTV (RV)'!E47)*100</f>
        <v>1.7591693433928437</v>
      </c>
      <c r="F8" s="8">
        <f>('CableSatIPTV (RV)'!F11)/('CableSatIPTV (RV)'!F47)*100</f>
        <v>3.7667417328434283</v>
      </c>
      <c r="G8" s="41" t="s">
        <v>81</v>
      </c>
      <c r="H8" s="8"/>
      <c r="I8" s="8"/>
      <c r="J8" s="8"/>
      <c r="K8" s="8"/>
      <c r="L8" s="8"/>
      <c r="M8" s="8"/>
      <c r="N8" s="8"/>
      <c r="O8" s="8"/>
    </row>
    <row r="9" spans="1:15" ht="15.75" customHeight="1">
      <c r="A9" s="8" t="s">
        <v>139</v>
      </c>
      <c r="B9" s="8">
        <f>('CableSatIPTV (RV)'!B12)/('CableSatIPTV (RV)'!B47)*100</f>
        <v>0.2652519893899204</v>
      </c>
      <c r="C9" s="8">
        <f>('CableSatIPTV (RV)'!C12)/('CableSatIPTV (RV)'!C47)*100</f>
        <v>0.2333252876337597</v>
      </c>
      <c r="D9" s="8">
        <f>('CableSatIPTV (RV)'!D12)/('CableSatIPTV (RV)'!D47)*100</f>
        <v>0.39966089378708969</v>
      </c>
      <c r="E9" s="8">
        <f>('CableSatIPTV (RV)'!E12)/('CableSatIPTV (RV)'!E47)*100</f>
        <v>0.41831627698513485</v>
      </c>
      <c r="F9" s="8">
        <f>('CableSatIPTV (RV)'!F12)/('CableSatIPTV (RV)'!F47)*100</f>
        <v>0.67322508000474102</v>
      </c>
      <c r="G9" s="41" t="s">
        <v>81</v>
      </c>
      <c r="H9" s="8"/>
      <c r="I9" s="8"/>
      <c r="J9" s="8"/>
      <c r="K9" s="8"/>
      <c r="L9" s="8"/>
      <c r="M9" s="8"/>
      <c r="N9" s="8"/>
      <c r="O9" s="8"/>
    </row>
    <row r="10" spans="1:15" ht="15.75" customHeight="1">
      <c r="A10" s="8" t="s">
        <v>140</v>
      </c>
      <c r="B10" s="8">
        <f>('CableSatIPTV (RV)'!B13)/('CableSatIPTV (RV)'!B47)*100</f>
        <v>0.11168504816417703</v>
      </c>
      <c r="C10" s="8">
        <f>('CableSatIPTV (RV)'!C13)/('CableSatIPTV (RV)'!C47)*100</f>
        <v>8.8502695309357157E-2</v>
      </c>
      <c r="D10" s="8">
        <f>('CableSatIPTV (RV)'!D13)/('CableSatIPTV (RV)'!D47)*100</f>
        <v>0.40571636187477289</v>
      </c>
      <c r="E10" s="8">
        <f>('CableSatIPTV (RV)'!E13)/('CableSatIPTV (RV)'!E47)*100</f>
        <v>0.42578621050272647</v>
      </c>
      <c r="F10" s="8">
        <f>('CableSatIPTV (RV)'!F13)/('CableSatIPTV (RV)'!F47)*100</f>
        <v>0.28446130141045395</v>
      </c>
      <c r="G10" s="41" t="s">
        <v>185</v>
      </c>
      <c r="H10" s="8"/>
      <c r="I10" s="8"/>
      <c r="J10" s="8"/>
      <c r="K10" s="8"/>
      <c r="L10" s="8"/>
      <c r="M10" s="8"/>
      <c r="N10" s="8"/>
      <c r="O10" s="8"/>
    </row>
    <row r="11" spans="1:15" ht="15.75" customHeight="1">
      <c r="A11" s="8" t="s">
        <v>142</v>
      </c>
      <c r="B11" s="8">
        <f>('CableSatIPTV (RV)'!B14)/('CableSatIPTV (RV)'!B47)*100</f>
        <v>0.53050397877984079</v>
      </c>
      <c r="C11" s="8">
        <f>('CableSatIPTV (RV)'!C14)/('CableSatIPTV (RV)'!C47)*100</f>
        <v>0.49883337356183122</v>
      </c>
      <c r="D11" s="8">
        <f>('CableSatIPTV (RV)'!D14)/('CableSatIPTV (RV)'!D47)*100</f>
        <v>0.52077025554075318</v>
      </c>
      <c r="E11" s="8">
        <f>('CableSatIPTV (RV)'!E14)/('CableSatIPTV (RV)'!E47)*100</f>
        <v>0.69843878389482328</v>
      </c>
      <c r="F11" s="41" t="s">
        <v>143</v>
      </c>
      <c r="G11" s="41"/>
      <c r="H11" s="8"/>
      <c r="I11" s="8"/>
      <c r="J11" s="8"/>
      <c r="K11" s="8"/>
      <c r="L11" s="8"/>
      <c r="M11" s="8"/>
      <c r="N11" s="8"/>
      <c r="O11" s="8"/>
    </row>
    <row r="12" spans="1:15" ht="15.75" customHeight="1">
      <c r="A12" s="8" t="s">
        <v>144</v>
      </c>
      <c r="B12" s="8">
        <f>('CableSatIPTV (RV)'!B15)/('CableSatIPTV (RV)'!B47)*100</f>
        <v>0.16752757224626555</v>
      </c>
      <c r="C12" s="8">
        <f>('CableSatIPTV (RV)'!C15)/('CableSatIPTV (RV)'!C47)*100</f>
        <v>0.1126397940300909</v>
      </c>
      <c r="D12" s="8">
        <f>('CableSatIPTV (RV)'!D15)/('CableSatIPTV (RV)'!D47)*100</f>
        <v>0.11505389366598037</v>
      </c>
      <c r="E12" s="41" t="s">
        <v>145</v>
      </c>
      <c r="F12" s="41"/>
      <c r="G12" s="41"/>
      <c r="H12" s="8"/>
      <c r="I12" s="8"/>
      <c r="J12" s="8"/>
      <c r="K12" s="8"/>
      <c r="L12" s="8"/>
      <c r="M12" s="8"/>
      <c r="N12" s="8"/>
      <c r="O12" s="8"/>
    </row>
    <row r="13" spans="1:15" ht="15.75" customHeight="1">
      <c r="A13" s="8" t="s">
        <v>146</v>
      </c>
      <c r="B13" s="41"/>
      <c r="C13" s="41"/>
      <c r="D13" s="8">
        <f>('CableSatIPTV (RV)'!D16)/('CableSatIPTV (RV)'!D47)*100</f>
        <v>1.9861935327600821</v>
      </c>
      <c r="E13" s="8">
        <f>('CableSatIPTV (RV)'!E16)/('CableSatIPTV (RV)'!E47)*100</f>
        <v>2.5808620303279297</v>
      </c>
      <c r="F13" s="41" t="s">
        <v>143</v>
      </c>
      <c r="G13" s="41"/>
      <c r="H13" s="8"/>
      <c r="I13" s="8"/>
      <c r="J13" s="8"/>
      <c r="K13" s="8"/>
      <c r="L13" s="8"/>
      <c r="M13" s="8"/>
      <c r="N13" s="8"/>
      <c r="O13" s="8"/>
    </row>
    <row r="14" spans="1:15" ht="15.75" customHeight="1">
      <c r="A14" s="8" t="s">
        <v>147</v>
      </c>
      <c r="B14" s="41"/>
      <c r="C14" s="41"/>
      <c r="D14" s="8">
        <f>('CableSatIPTV (RV)'!D17)/('CableSatIPTV (RV)'!D47)*100</f>
        <v>0.69637883008356549</v>
      </c>
      <c r="E14" s="41" t="s">
        <v>148</v>
      </c>
      <c r="F14" s="41"/>
      <c r="G14" s="41"/>
      <c r="H14" s="8"/>
      <c r="I14" s="8"/>
      <c r="J14" s="8"/>
      <c r="K14" s="8"/>
      <c r="L14" s="8"/>
      <c r="M14" s="8"/>
      <c r="N14" s="8"/>
      <c r="O14" s="8"/>
    </row>
    <row r="15" spans="1:15" ht="15.75" customHeight="1">
      <c r="A15" s="8" t="s">
        <v>149</v>
      </c>
      <c r="B15" s="41"/>
      <c r="C15" s="41"/>
      <c r="D15" s="8">
        <f>('CableSatIPTV (RV)'!D18)/('CableSatIPTV (RV)'!D47)*100</f>
        <v>1.7803076177788542</v>
      </c>
      <c r="E15" s="41" t="s">
        <v>150</v>
      </c>
      <c r="F15" s="41"/>
      <c r="G15" s="41"/>
      <c r="H15" s="8"/>
      <c r="I15" s="8"/>
      <c r="J15" s="8"/>
      <c r="K15" s="8"/>
      <c r="L15" s="8"/>
      <c r="M15" s="8"/>
      <c r="N15" s="8"/>
      <c r="O15" s="8"/>
    </row>
    <row r="16" spans="1:15" ht="15.75" customHeight="1">
      <c r="A16" s="8" t="s">
        <v>151</v>
      </c>
      <c r="B16" s="8">
        <f>('CableSatIPTV (RV)'!B19)/('CableSatIPTV (RV)'!B47)*100</f>
        <v>0.60030713388245149</v>
      </c>
      <c r="C16" s="8">
        <f>('CableSatIPTV (RV)'!C19)/('CableSatIPTV (RV)'!C47)*100</f>
        <v>4.6343229543808828</v>
      </c>
      <c r="D16" s="8">
        <f>('CableSatIPTV (RV)'!D19)/('CableSatIPTV (RV)'!D47)*100</f>
        <v>5.0865931936538686</v>
      </c>
      <c r="E16" s="41" t="s">
        <v>152</v>
      </c>
      <c r="F16" s="41"/>
      <c r="G16" s="41"/>
      <c r="H16" s="8"/>
      <c r="I16" s="8"/>
      <c r="J16" s="8"/>
      <c r="K16" s="8"/>
      <c r="L16" s="8"/>
      <c r="M16" s="8"/>
      <c r="N16" s="8"/>
      <c r="O16" s="8"/>
    </row>
    <row r="17" spans="1:15" ht="15.75" customHeight="1">
      <c r="A17" s="8" t="s">
        <v>153</v>
      </c>
      <c r="B17" s="41"/>
      <c r="C17" s="41"/>
      <c r="D17" s="8">
        <f>('CableSatIPTV (RV)'!D20)/('CableSatIPTV (RV)'!D47)*100</f>
        <v>4.5416010657623831</v>
      </c>
      <c r="E17" s="41" t="s">
        <v>154</v>
      </c>
      <c r="F17" s="41"/>
      <c r="G17" s="41"/>
      <c r="H17" s="8"/>
      <c r="I17" s="8"/>
      <c r="J17" s="8"/>
      <c r="K17" s="8"/>
      <c r="L17" s="8"/>
      <c r="M17" s="8"/>
      <c r="N17" s="8"/>
      <c r="O17" s="8"/>
    </row>
    <row r="18" spans="1:15" ht="15.75" customHeight="1">
      <c r="A18" s="8" t="s">
        <v>155</v>
      </c>
      <c r="B18" s="41"/>
      <c r="C18" s="8">
        <f>('CableSatIPTV (RV)'!C21)/('CableSatIPTV (RV)'!C47)*100</f>
        <v>0.86893555394641564</v>
      </c>
      <c r="D18" s="41" t="s">
        <v>156</v>
      </c>
      <c r="E18" s="41"/>
      <c r="F18" s="41"/>
      <c r="G18" s="41"/>
      <c r="H18" s="8"/>
      <c r="I18" s="8"/>
      <c r="J18" s="8"/>
      <c r="K18" s="8"/>
      <c r="L18" s="8"/>
      <c r="M18" s="8"/>
      <c r="N18" s="8"/>
      <c r="O18" s="8"/>
    </row>
    <row r="19" spans="1:15" ht="15.75" customHeight="1">
      <c r="A19" s="8" t="s">
        <v>128</v>
      </c>
      <c r="B19" s="41"/>
      <c r="C19" s="41"/>
      <c r="D19" s="41"/>
      <c r="E19" s="41"/>
      <c r="F19" s="8">
        <f>('CableSatIPTV (RV)'!F3)/('CableSatIPTV (RV)'!F47)*100</f>
        <v>7.2300580775157055</v>
      </c>
      <c r="G19" s="8">
        <f>('CableSatIPTV (RV)'!G3)/('CableSatIPTV (RV)'!G47)*100</f>
        <v>17.000039687264358</v>
      </c>
      <c r="H19" s="8">
        <f>('CableSatIPTV (RV)'!H3)/('CableSatIPTV (RV)'!H47)*100</f>
        <v>19.847558783346514</v>
      </c>
      <c r="I19" s="8">
        <f>('CableSatIPTV (RV)'!I3)/('CableSatIPTV (RV)'!I47)*100</f>
        <v>21.142941487595177</v>
      </c>
      <c r="J19" s="8">
        <f>('CableSatIPTV (RV)'!J3)/('CableSatIPTV (RV)'!J47)*100</f>
        <v>22.156021326145808</v>
      </c>
      <c r="K19" s="8">
        <f>('CableSatIPTV (RV)'!K3)/('CableSatIPTV (RV)'!K47)*100</f>
        <v>22.632230632651158</v>
      </c>
      <c r="L19" s="8">
        <f>('CableSatIPTV (RV)'!L3)/('CableSatIPTV (RV)'!L47)*100</f>
        <v>23.917249457009973</v>
      </c>
      <c r="M19" s="8">
        <f>('CableSatIPTV (RV)'!M3)/('CableSatIPTV (RV)'!M47)*100</f>
        <v>25.341545352743562</v>
      </c>
      <c r="N19" s="8">
        <f>('CableSatIPTV (RV)'!N3)/('CableSatIPTV (RV)'!N47)*100</f>
        <v>25.898544549348522</v>
      </c>
      <c r="O19" s="8">
        <f>('CableSatIPTV (RV)'!O3)/('CableSatIPTV (RV)'!O47)*100</f>
        <v>26.849625609672316</v>
      </c>
    </row>
    <row r="20" spans="1:15" ht="15.75" customHeight="1">
      <c r="A20" s="162" t="s">
        <v>129</v>
      </c>
      <c r="B20" s="136"/>
      <c r="C20" s="136"/>
      <c r="D20" s="136"/>
      <c r="E20" s="136"/>
      <c r="F20" s="136">
        <v>7.2300580775157055</v>
      </c>
      <c r="G20" s="136">
        <v>17.000039687264358</v>
      </c>
      <c r="H20" s="135">
        <v>19.847558783346514</v>
      </c>
      <c r="I20" s="135">
        <v>20.666666666666668</v>
      </c>
      <c r="J20" s="135">
        <v>20.949431202915598</v>
      </c>
      <c r="K20" s="135">
        <v>20.303138332739167</v>
      </c>
      <c r="L20" s="135">
        <v>19.880957257954389</v>
      </c>
      <c r="M20" s="164"/>
      <c r="N20" s="164"/>
      <c r="O20" s="164"/>
    </row>
    <row r="21" spans="1:15" ht="15.75" customHeight="1">
      <c r="A21" s="162" t="s">
        <v>130</v>
      </c>
      <c r="B21" s="136"/>
      <c r="C21" s="136"/>
      <c r="D21" s="136"/>
      <c r="E21" s="136"/>
      <c r="F21" s="136"/>
      <c r="G21" s="136"/>
      <c r="H21" s="135"/>
      <c r="I21" s="135">
        <v>0.55432098765432103</v>
      </c>
      <c r="J21" s="135">
        <v>0.87328109171780222</v>
      </c>
      <c r="K21" s="135">
        <v>1.9779891210598342</v>
      </c>
      <c r="L21" s="135">
        <v>4.0534389366835084</v>
      </c>
      <c r="M21" s="164"/>
      <c r="N21" s="164"/>
      <c r="O21" s="164"/>
    </row>
    <row r="22" spans="1:15" ht="15.75" customHeight="1">
      <c r="A22" s="8" t="s">
        <v>7</v>
      </c>
      <c r="B22" s="8">
        <f>('CableSatIPTV (RV)'!B22)/('CableSatIPTV (RV)'!B47)*100</f>
        <v>25.324584671227139</v>
      </c>
      <c r="C22" s="8">
        <f>('CableSatIPTV (RV)'!C22)/('CableSatIPTV (RV)'!C47)*100</f>
        <v>22.35095341539947</v>
      </c>
      <c r="D22" s="8">
        <f>('CableSatIPTV (RV)'!D22)/('CableSatIPTV (RV)'!D47)*100</f>
        <v>30.846554438658103</v>
      </c>
      <c r="E22" s="8">
        <f>('CableSatIPTV (RV)'!E22)/('CableSatIPTV (RV)'!E47)*100</f>
        <v>35.605438111600805</v>
      </c>
      <c r="F22" s="8">
        <f>('CableSatIPTV (RV)'!F22)/('CableSatIPTV (RV)'!F47)*100</f>
        <v>23.238117814389</v>
      </c>
      <c r="G22" s="8">
        <f>('CableSatIPTV (RV)'!G22)/('CableSatIPTV (RV)'!G47)*100</f>
        <v>24.86605548279557</v>
      </c>
      <c r="H22" s="8">
        <f>('CableSatIPTV (RV)'!H22)/('CableSatIPTV (RV)'!H47)*100</f>
        <v>23.012871215934421</v>
      </c>
      <c r="I22" s="8">
        <f>('CableSatIPTV (RV)'!I22)/('CableSatIPTV (RV)'!I47)*100</f>
        <v>21.719824352083052</v>
      </c>
      <c r="J22" s="8">
        <f>('CableSatIPTV (RV)'!J22)/('CableSatIPTV (RV)'!J47)*100</f>
        <v>21.640600063836576</v>
      </c>
      <c r="K22" s="8">
        <f>('CableSatIPTV (RV)'!K22)/('CableSatIPTV (RV)'!K47)*100</f>
        <v>21.47579665451827</v>
      </c>
      <c r="L22" s="8">
        <f>('CableSatIPTV (RV)'!L22)/('CableSatIPTV (RV)'!L47)*100</f>
        <v>20.145782872218241</v>
      </c>
      <c r="M22" s="8">
        <f>('CableSatIPTV (RV)'!M22)/('CableSatIPTV (RV)'!M47)*100</f>
        <v>19.417693169092946</v>
      </c>
      <c r="N22" s="8">
        <f>('CableSatIPTV (RV)'!N22)/('CableSatIPTV (RV)'!N47)*100</f>
        <v>18.714538808279695</v>
      </c>
      <c r="O22" s="8">
        <f>('CableSatIPTV (RV)'!O22)/('CableSatIPTV (RV)'!O47)*100</f>
        <v>17.883721462755602</v>
      </c>
    </row>
    <row r="23" spans="1:15" ht="15.75" customHeight="1">
      <c r="A23" s="8" t="s">
        <v>157</v>
      </c>
      <c r="B23" s="8">
        <f>('CableSatIPTV (RV)'!B23)/('CableSatIPTV (RV)'!B47)*100</f>
        <v>0.60030713388245149</v>
      </c>
      <c r="C23" s="8">
        <f>('CableSatIPTV (RV)'!C23)/('CableSatIPTV (RV)'!C47)*100</f>
        <v>0.87698125351999345</v>
      </c>
      <c r="D23" s="8">
        <f>('CableSatIPTV (RV)'!D23)/('CableSatIPTV (RV)'!D47)*100</f>
        <v>1.0173186387307738</v>
      </c>
      <c r="E23" s="8">
        <f>('CableSatIPTV (RV)'!E23)/('CableSatIPTV (RV)'!E47)*100</f>
        <v>1.0084410248748785</v>
      </c>
      <c r="F23" s="8">
        <f>('CableSatIPTV (RV)'!F23)/('CableSatIPTV (RV)'!F47)*100</f>
        <v>0.74196989451226747</v>
      </c>
      <c r="G23" s="41" t="s">
        <v>158</v>
      </c>
      <c r="H23" s="8"/>
      <c r="I23" s="8"/>
      <c r="J23" s="8"/>
      <c r="K23" s="8"/>
      <c r="L23" s="8"/>
      <c r="M23" s="8"/>
      <c r="N23" s="8"/>
      <c r="O23" s="8"/>
    </row>
    <row r="24" spans="1:15" ht="15.75" customHeight="1">
      <c r="A24" s="8" t="s">
        <v>159</v>
      </c>
      <c r="B24" s="8">
        <f>('CableSatIPTV (RV)'!B24)/('CableSatIPTV (RV)'!B47)*100</f>
        <v>6.6173391037274891</v>
      </c>
      <c r="C24" s="8">
        <f>('CableSatIPTV (RV)'!C24)/('CableSatIPTV (RV)'!C47)*100</f>
        <v>6.718159143937565</v>
      </c>
      <c r="D24" s="8">
        <f>('CableSatIPTV (RV)'!D24)/('CableSatIPTV (RV)'!D47)*100</f>
        <v>10.657623834322392</v>
      </c>
      <c r="E24" s="41" t="s">
        <v>160</v>
      </c>
      <c r="F24" s="41"/>
      <c r="G24" s="41"/>
      <c r="H24" s="8"/>
      <c r="I24" s="8"/>
      <c r="J24" s="8"/>
      <c r="K24" s="8"/>
      <c r="L24" s="8"/>
      <c r="M24" s="8"/>
      <c r="N24" s="8"/>
      <c r="O24" s="8"/>
    </row>
    <row r="25" spans="1:15" ht="15.75" customHeight="1">
      <c r="A25" s="8" t="s">
        <v>161</v>
      </c>
      <c r="B25" s="8">
        <f>('CableSatIPTV (RV)'!B25)/('CableSatIPTV (RV)'!B47)*100</f>
        <v>2.3174647494066734</v>
      </c>
      <c r="C25" s="8">
        <f>('CableSatIPTV (RV)'!C25)/('CableSatIPTV (RV)'!C47)*100</f>
        <v>1.7780996057607208</v>
      </c>
      <c r="D25" s="41" t="s">
        <v>162</v>
      </c>
      <c r="E25" s="41"/>
      <c r="F25" s="41"/>
      <c r="G25" s="41"/>
      <c r="H25" s="8"/>
      <c r="I25" s="8"/>
      <c r="J25" s="8"/>
      <c r="K25" s="8"/>
      <c r="L25" s="8"/>
      <c r="M25" s="8"/>
      <c r="N25" s="8"/>
      <c r="O25" s="8"/>
    </row>
    <row r="26" spans="1:15" ht="15.75" customHeight="1">
      <c r="A26" s="8" t="s">
        <v>163</v>
      </c>
      <c r="B26" s="8">
        <f>('CableSatIPTV (RV)'!B26)/('CableSatIPTV (RV)'!B47)*100</f>
        <v>2.9177718832891246</v>
      </c>
      <c r="C26" s="41" t="s">
        <v>196</v>
      </c>
      <c r="D26" s="41"/>
      <c r="E26" s="41"/>
      <c r="F26" s="41"/>
      <c r="G26" s="41"/>
      <c r="H26" s="8"/>
      <c r="I26" s="8"/>
      <c r="J26" s="8"/>
      <c r="K26" s="8"/>
      <c r="L26" s="8"/>
      <c r="M26" s="8"/>
      <c r="N26" s="8"/>
      <c r="O26" s="8"/>
    </row>
    <row r="27" spans="1:15" ht="15.75" customHeight="1">
      <c r="A27" s="8" t="s">
        <v>107</v>
      </c>
      <c r="B27" s="41"/>
      <c r="C27" s="41"/>
      <c r="D27" s="41"/>
      <c r="E27" s="41"/>
      <c r="F27" s="41"/>
      <c r="G27" s="8">
        <f>('CableSatIPTV (RV)'!G27)/('CableSatIPTV (RV)'!G47)*100</f>
        <v>13.999682501885147</v>
      </c>
      <c r="H27" s="8">
        <f>('CableSatIPTV (RV)'!H27)/('CableSatIPTV (RV)'!H47)*100</f>
        <v>12.028474868771122</v>
      </c>
      <c r="I27" s="8">
        <f>('CableSatIPTV (RV)'!I27)/('CableSatIPTV (RV)'!I47)*100</f>
        <v>12.078869358786703</v>
      </c>
      <c r="J27" s="8">
        <f>('CableSatIPTV (RV)'!J27)/('CableSatIPTV (RV)'!J47)*100</f>
        <v>12.305091558203591</v>
      </c>
      <c r="K27" s="8">
        <f>('CableSatIPTV (RV)'!K27)/('CableSatIPTV (RV)'!K47)*100</f>
        <v>12.689234650967199</v>
      </c>
      <c r="L27" s="8">
        <f>('CableSatIPTV (RV)'!L27)/('CableSatIPTV (RV)'!L47)*100</f>
        <v>12.39495559421872</v>
      </c>
      <c r="M27" s="8">
        <f>('CableSatIPTV (RV)'!M27)/('CableSatIPTV (RV)'!M47)*100</f>
        <v>12.094064949608063</v>
      </c>
      <c r="N27" s="8">
        <f>('CableSatIPTV (RV)'!N27)/('CableSatIPTV (RV)'!N47)*100</f>
        <v>11.773676302392859</v>
      </c>
      <c r="O27" s="8">
        <f>('CableSatIPTV (RV)'!O27)/('CableSatIPTV (RV)'!O47)*100</f>
        <v>11.678230404616336</v>
      </c>
    </row>
    <row r="28" spans="1:15" ht="15.75" customHeight="1">
      <c r="A28" s="8" t="s">
        <v>84</v>
      </c>
      <c r="B28" s="41"/>
      <c r="C28" s="8">
        <f>('CableSatIPTV (RV)'!C28)/('CableSatIPTV (RV)'!C47)*100</f>
        <v>19.711963955265908</v>
      </c>
      <c r="D28" s="8">
        <f>('CableSatIPTV (RV)'!D28)/('CableSatIPTV (RV)'!D47)*100</f>
        <v>17.700133220297928</v>
      </c>
      <c r="E28" s="8">
        <f>('CableSatIPTV (RV)'!E28)/('CableSatIPTV (RV)'!E47)*100</f>
        <v>23.70583401807724</v>
      </c>
      <c r="F28" s="8">
        <f>('CableSatIPTV (RV)'!F28)/('CableSatIPTV (RV)'!F47)*100</f>
        <v>15.621666469124095</v>
      </c>
      <c r="G28" s="41" t="s">
        <v>165</v>
      </c>
      <c r="H28" s="8"/>
      <c r="I28" s="8"/>
      <c r="J28" s="8"/>
      <c r="K28" s="41"/>
      <c r="L28" s="8"/>
      <c r="M28" s="8"/>
      <c r="N28" s="8"/>
      <c r="O28" s="8"/>
    </row>
    <row r="29" spans="1:15" ht="15.75" customHeight="1">
      <c r="A29" s="8" t="s">
        <v>166</v>
      </c>
      <c r="B29" s="8">
        <f>('CableSatIPTV (RV)'!B29)/('CableSatIPTV (RV)'!B47)*100</f>
        <v>2.6385592628786823</v>
      </c>
      <c r="C29" s="8">
        <f>('CableSatIPTV (RV)'!C29)/('CableSatIPTV (RV)'!C47)*100</f>
        <v>2.9608174430766749</v>
      </c>
      <c r="D29" s="8">
        <f>('CableSatIPTV (RV)'!D29)/('CableSatIPTV (RV)'!D47)*100</f>
        <v>2.9550684267893907</v>
      </c>
      <c r="E29" s="8">
        <f>('CableSatIPTV (RV)'!E29)/('CableSatIPTV (RV)'!E47)*100</f>
        <v>4.8778665869873752</v>
      </c>
      <c r="F29" s="41" t="s">
        <v>167</v>
      </c>
      <c r="G29" s="41"/>
      <c r="H29" s="8"/>
      <c r="I29" s="8"/>
      <c r="J29" s="8"/>
      <c r="K29" s="41"/>
      <c r="L29" s="8"/>
      <c r="M29" s="8"/>
      <c r="N29" s="8"/>
      <c r="O29" s="8"/>
    </row>
    <row r="30" spans="1:15" ht="15.75" customHeight="1">
      <c r="A30" s="8" t="s">
        <v>168</v>
      </c>
      <c r="B30" s="8">
        <f>('CableSatIPTV (RV)'!B30)/('CableSatIPTV (RV)'!B47)*100</f>
        <v>2.066173391037275</v>
      </c>
      <c r="C30" s="8">
        <f>('CableSatIPTV (RV)'!C30)/('CableSatIPTV (RV)'!C47)*100</f>
        <v>1.5850028159948504</v>
      </c>
      <c r="D30" s="8">
        <f>('CableSatIPTV (RV)'!D30)/('CableSatIPTV (RV)'!D47)*100</f>
        <v>2.1194138306891119</v>
      </c>
      <c r="E30" s="41" t="s">
        <v>169</v>
      </c>
      <c r="F30" s="41"/>
      <c r="G30" s="41"/>
      <c r="H30" s="8"/>
      <c r="I30" s="8"/>
      <c r="J30" s="8"/>
      <c r="K30" s="8"/>
      <c r="L30" s="8"/>
      <c r="M30" s="8"/>
      <c r="N30" s="8"/>
      <c r="O30" s="8"/>
    </row>
    <row r="31" spans="1:15" ht="15.75" customHeight="1">
      <c r="A31" s="8" t="s">
        <v>170</v>
      </c>
      <c r="B31" s="8">
        <f>('CableSatIPTV (RV)'!B31)/('CableSatIPTV (RV)'!B47)*100</f>
        <v>1.5077481502163899</v>
      </c>
      <c r="C31" s="8">
        <f>('CableSatIPTV (RV)'!C31)/('CableSatIPTV (RV)'!C47)*100</f>
        <v>0.88502695309357149</v>
      </c>
      <c r="D31" s="41" t="s">
        <v>171</v>
      </c>
      <c r="E31" s="41"/>
      <c r="F31" s="41"/>
      <c r="G31" s="41"/>
      <c r="H31" s="8"/>
      <c r="I31" s="8"/>
      <c r="J31" s="8"/>
      <c r="K31" s="8"/>
      <c r="L31" s="8"/>
      <c r="M31" s="8"/>
      <c r="N31" s="8"/>
      <c r="O31" s="8"/>
    </row>
    <row r="32" spans="1:15" ht="15.75" customHeight="1">
      <c r="A32" s="8" t="s">
        <v>173</v>
      </c>
      <c r="B32" s="41"/>
      <c r="C32" s="41"/>
      <c r="D32" s="8">
        <f>('CableSatIPTV (RV)'!D32)/('CableSatIPTV (RV)'!D47)*100</f>
        <v>0.43599370231318885</v>
      </c>
      <c r="E32" s="41" t="s">
        <v>174</v>
      </c>
      <c r="F32" s="41"/>
      <c r="G32" s="41"/>
      <c r="H32" s="8"/>
      <c r="I32" s="8"/>
      <c r="J32" s="8"/>
      <c r="K32" s="8"/>
      <c r="L32" s="8"/>
      <c r="M32" s="8"/>
      <c r="N32" s="8"/>
      <c r="O32" s="8"/>
    </row>
    <row r="33" spans="1:15" ht="15.75" customHeight="1">
      <c r="A33" s="8" t="s">
        <v>36</v>
      </c>
      <c r="B33" s="8">
        <f>('CableSatIPTV (RV)'!B33)/('CableSatIPTV (RV)'!B47)*100</f>
        <v>0.6701102889850622</v>
      </c>
      <c r="C33" s="8">
        <f>('CableSatIPTV (RV)'!C33)/('CableSatIPTV (RV)'!C47)*100</f>
        <v>2.0677447904095256</v>
      </c>
      <c r="D33" s="8">
        <f>('CableSatIPTV (RV)'!D33)/('CableSatIPTV (RV)'!D47)*100</f>
        <v>6.6428484921884454</v>
      </c>
      <c r="E33" s="8">
        <f>('CableSatIPTV (RV)'!E33)/('CableSatIPTV (RV)'!E47)*100</f>
        <v>5.7052369462911781</v>
      </c>
      <c r="F33" s="8">
        <f>('CableSatIPTV (RV)'!F33)/('CableSatIPTV (RV)'!F47)*100</f>
        <v>8.0859997308172815</v>
      </c>
      <c r="G33" s="8">
        <f>('CableSatIPTV (RV)'!G33)/('CableSatIPTV (RV)'!G47)*100</f>
        <v>10.846459892921004</v>
      </c>
      <c r="H33" s="8">
        <f>('CableSatIPTV (RV)'!H33)/('CableSatIPTV (RV)'!H47)*100</f>
        <v>7.3646365139857632</v>
      </c>
      <c r="I33" s="8">
        <f>('CableSatIPTV (RV)'!I33)/('CableSatIPTV (RV)'!I47)*100</f>
        <v>7.5462182806676585</v>
      </c>
      <c r="J33" s="8">
        <f>('CableSatIPTV (RV)'!J33)/('CableSatIPTV (RV)'!J47)*100</f>
        <v>7.5622702178718777</v>
      </c>
      <c r="K33" s="8">
        <f>('CableSatIPTV (RV)'!K33)/('CableSatIPTV (RV)'!K47)*100</f>
        <v>7.6242874497710496</v>
      </c>
      <c r="L33" s="8">
        <f>('CableSatIPTV (RV)'!L33)/('CableSatIPTV (RV)'!L47)*100</f>
        <v>7.1811141814212123</v>
      </c>
      <c r="M33" s="8">
        <f>('CableSatIPTV (RV)'!M33)/('CableSatIPTV (RV)'!M47)*100</f>
        <v>6.7245240761478167</v>
      </c>
      <c r="N33" s="8">
        <f>('CableSatIPTV (RV)'!N33)/('CableSatIPTV (RV)'!N47)*100</f>
        <v>6.3367944203987348</v>
      </c>
      <c r="O33" s="8">
        <f>('CableSatIPTV (RV)'!O33)/('CableSatIPTV (RV)'!O47)*100</f>
        <v>6.0452016212131614</v>
      </c>
    </row>
    <row r="34" spans="1:15" ht="15.75" customHeight="1">
      <c r="A34" s="8" t="s">
        <v>175</v>
      </c>
      <c r="B34" s="8"/>
      <c r="C34" s="8"/>
      <c r="D34" s="8">
        <f>('CableSatIPTV (RV)'!D34)/('CableSatIPTV (RV)'!D47)*100</f>
        <v>0.61160227685600099</v>
      </c>
      <c r="E34" s="8">
        <f>('CableSatIPTV (RV)'!E34)/('CableSatIPTV (RV)'!E47)*100</f>
        <v>0.85904235452304478</v>
      </c>
      <c r="F34" s="8" t="s">
        <v>36</v>
      </c>
      <c r="G34" s="8"/>
      <c r="H34" s="8"/>
      <c r="I34" s="8"/>
      <c r="J34" s="8"/>
      <c r="K34" s="8"/>
      <c r="L34" s="8"/>
      <c r="M34" s="8"/>
      <c r="N34" s="8"/>
      <c r="O34" s="8"/>
    </row>
    <row r="35" spans="1:15" ht="15.75" customHeight="1">
      <c r="A35" s="8" t="s">
        <v>10</v>
      </c>
      <c r="B35" s="41"/>
      <c r="C35" s="41"/>
      <c r="D35" s="41"/>
      <c r="E35" s="41"/>
      <c r="F35" s="41"/>
      <c r="G35" s="41"/>
      <c r="H35" s="8">
        <f>('CableSatIPTV (RV)'!H35)/('CableSatIPTV (RV)'!H47)*100</f>
        <v>0.48237808297979434</v>
      </c>
      <c r="I35" s="8">
        <f>('CableSatIPTV (RV)'!I35)/('CableSatIPTV (RV)'!I47)*100</f>
        <v>2.6487558272549476</v>
      </c>
      <c r="J35" s="8">
        <f>('CableSatIPTV (RV)'!J35)/('CableSatIPTV (RV)'!J47)*100</f>
        <v>4.2897740894421394</v>
      </c>
      <c r="K35" s="8">
        <f>('CableSatIPTV (RV)'!K35)/('CableSatIPTV (RV)'!K47)*100</f>
        <v>5.7649957947855341</v>
      </c>
      <c r="L35" s="8">
        <f>('CableSatIPTV (RV)'!L35)/('CableSatIPTV (RV)'!L47)*100</f>
        <v>6.3814280353426804</v>
      </c>
      <c r="M35" s="8">
        <f>('CableSatIPTV (RV)'!M35)/('CableSatIPTV (RV)'!M47)*100</f>
        <v>7.3818589025755887</v>
      </c>
      <c r="N35" s="8">
        <f>('CableSatIPTV (RV)'!N35)/('CableSatIPTV (RV)'!N47)*100</f>
        <v>7.7683837545693066</v>
      </c>
      <c r="O35" s="8">
        <f>('CableSatIPTV (RV)'!O35)/('CableSatIPTV (RV)'!O47)*100</f>
        <v>8.5606008564035641</v>
      </c>
    </row>
    <row r="36" spans="1:15" ht="15.75" customHeight="1">
      <c r="A36" s="8" t="s">
        <v>33</v>
      </c>
      <c r="B36" s="8"/>
      <c r="C36" s="8"/>
      <c r="D36" s="8"/>
      <c r="E36" s="8">
        <f>('CableSatIPTV (RV)'!E36)/('CableSatIPTV (RV)'!E47)*100</f>
        <v>1.6396504071113767</v>
      </c>
      <c r="F36" s="8">
        <f>('CableSatIPTV (RV)'!F36)/('CableSatIPTV (RV)'!F47)*100</f>
        <v>2.6834182766386157</v>
      </c>
      <c r="G36" s="8">
        <f>('CableSatIPTV (RV)'!G36)/('CableSatIPTV (RV)'!G47)*100</f>
        <v>2.7919990475056555</v>
      </c>
      <c r="H36" s="8">
        <f>('CableSatIPTV (RV)'!H36)/('CableSatIPTV (RV)'!H47)*100</f>
        <v>3.8814985259221975</v>
      </c>
      <c r="I36" s="8">
        <f>('CableSatIPTV (RV)'!I36)/('CableSatIPTV (RV)'!I47)*100</f>
        <v>3.8204651963738798</v>
      </c>
      <c r="J36" s="8">
        <f>('CableSatIPTV (RV)'!J36)/('CableSatIPTV (RV)'!J47)*100</f>
        <v>3.8585665141681735</v>
      </c>
      <c r="K36" s="8">
        <f>('CableSatIPTV (RV)'!K36)/('CableSatIPTV (RV)'!K47)*100</f>
        <v>3.8746378843098777</v>
      </c>
      <c r="L36" s="8">
        <f>('CableSatIPTV (RV)'!L36)/('CableSatIPTV (RV)'!L47)*100</f>
        <v>3.7833043359601541</v>
      </c>
      <c r="M36" s="8">
        <f>('CableSatIPTV (RV)'!M36)/('CableSatIPTV (RV)'!M47)*100</f>
        <v>3.6550951847704365</v>
      </c>
      <c r="N36" s="8">
        <f>('CableSatIPTV (RV)'!N36)/('CableSatIPTV (RV)'!N47)*100</f>
        <v>3.4308829135924293</v>
      </c>
      <c r="O36" s="8">
        <f>('CableSatIPTV (RV)'!O36)/('CableSatIPTV (RV)'!O47)*100</f>
        <v>3.3775274209429593</v>
      </c>
    </row>
    <row r="37" spans="1:15" ht="15.75" customHeight="1">
      <c r="A37" s="8" t="s">
        <v>176</v>
      </c>
      <c r="B37" s="8">
        <f>('CableSatIPTV (RV)'!B37)/('CableSatIPTV (RV)'!B47)*100</f>
        <v>2.0103308669551865</v>
      </c>
      <c r="C37" s="8">
        <f>('CableSatIPTV (RV)'!C37)/('CableSatIPTV (RV)'!C47)*100</f>
        <v>1.6654598117306301</v>
      </c>
      <c r="D37" s="8">
        <f>('CableSatIPTV (RV)'!D37)/('CableSatIPTV (RV)'!D47)*100</f>
        <v>2.1073028945137455</v>
      </c>
      <c r="E37" s="8">
        <f>('CableSatIPTV (RV)'!E37)/('CableSatIPTV (RV)'!E47)*100</f>
        <v>1.5462762381414803</v>
      </c>
      <c r="F37" s="8">
        <f>('CableSatIPTV (RV)'!F37)/('CableSatIPTV (RV)'!F47)*100</f>
        <v>2.7023823633993125</v>
      </c>
      <c r="G37" s="41" t="s">
        <v>177</v>
      </c>
      <c r="H37" s="8"/>
      <c r="I37" s="8"/>
      <c r="J37" s="8"/>
      <c r="K37" s="8"/>
      <c r="L37" s="8"/>
      <c r="M37" s="8"/>
      <c r="N37" s="8"/>
      <c r="O37" s="8"/>
    </row>
    <row r="38" spans="1:15" ht="15.75" customHeight="1">
      <c r="A38" s="8" t="s">
        <v>19</v>
      </c>
      <c r="B38" s="41"/>
      <c r="C38" s="41"/>
      <c r="D38" s="41"/>
      <c r="E38" s="41"/>
      <c r="F38" s="41"/>
      <c r="G38" s="35">
        <f>('CableSatIPTV (RV)'!G38)/('CableSatIPTV (RV)'!G47)*100</f>
        <v>8.221216811525181E-2</v>
      </c>
      <c r="H38" s="35">
        <f>('CableSatIPTV (RV)'!H38)/('CableSatIPTV (RV)'!H47)*100</f>
        <v>0.57093550010785943</v>
      </c>
      <c r="I38" s="35">
        <f>('CableSatIPTV (RV)'!I38)/('CableSatIPTV (RV)'!I47)*100</f>
        <v>0.57523647190987526</v>
      </c>
      <c r="J38" s="35">
        <f>('CableSatIPTV (RV)'!J38)/('CableSatIPTV (RV)'!J47)*100</f>
        <v>0.69792067402492441</v>
      </c>
      <c r="K38" s="35">
        <f>('CableSatIPTV (RV)'!K38)/('CableSatIPTV (RV)'!K47)*100</f>
        <v>0.82162979234116029</v>
      </c>
      <c r="L38" s="35">
        <f>('CableSatIPTV (RV)'!L38)/('CableSatIPTV (RV)'!L47)*100</f>
        <v>0.79721155554375056</v>
      </c>
      <c r="M38" s="35">
        <f>('CableSatIPTV (RV)'!M38)/('CableSatIPTV (RV)'!M47)*100</f>
        <v>0.89473684210526327</v>
      </c>
      <c r="N38" s="35">
        <f>('CableSatIPTV (RV)'!N38)/('CableSatIPTV (RV)'!N47)*100</f>
        <v>0.99078289340898373</v>
      </c>
      <c r="O38" s="35">
        <f>('CableSatIPTV (RV)'!O38)/('CableSatIPTV (RV)'!O47)*100</f>
        <v>1.0796638501522748</v>
      </c>
    </row>
    <row r="39" spans="1:15" ht="15.75" customHeight="1">
      <c r="A39" s="8" t="s">
        <v>22</v>
      </c>
      <c r="B39" s="41"/>
      <c r="C39" s="41"/>
      <c r="D39" s="41"/>
      <c r="E39" s="41"/>
      <c r="F39" s="41"/>
      <c r="G39" s="8">
        <f>('CableSatIPTV (RV)'!G39)/('CableSatIPTV (RV)'!G47)*100</f>
        <v>0.16668651029884513</v>
      </c>
      <c r="H39" s="8">
        <f>('CableSatIPTV (RV)'!H39)/('CableSatIPTV (RV)'!H47)*100</f>
        <v>0.7190623427051126</v>
      </c>
      <c r="I39" s="8">
        <f>('CableSatIPTV (RV)'!I39)/('CableSatIPTV (RV)'!I47)*100</f>
        <v>0.69988560744904615</v>
      </c>
      <c r="J39" s="8">
        <f>('CableSatIPTV (RV)'!J39)/('CableSatIPTV (RV)'!J47)*100</f>
        <v>0.83460415410622868</v>
      </c>
      <c r="K39" s="8">
        <f>('CableSatIPTV (RV)'!K39)/('CableSatIPTV (RV)'!K47)*100</f>
        <v>0.91697037660031788</v>
      </c>
      <c r="L39" s="8">
        <f>('CableSatIPTV (RV)'!L39)/('CableSatIPTV (RV)'!L47)*100</f>
        <v>0.93246454928984868</v>
      </c>
      <c r="M39" s="8">
        <f>('CableSatIPTV (RV)'!M39)/('CableSatIPTV (RV)'!M47)*100</f>
        <v>0.95408734602463596</v>
      </c>
      <c r="N39" s="8">
        <f>('CableSatIPTV (RV)'!N39)/('CableSatIPTV (RV)'!N47)*100</f>
        <v>0.99571662443093889</v>
      </c>
      <c r="O39" s="8">
        <f>('CableSatIPTV (RV)'!O39)/('CableSatIPTV (RV)'!O47)*100</f>
        <v>1.0613450573607197</v>
      </c>
    </row>
    <row r="40" spans="1:15" ht="15.75" customHeight="1">
      <c r="A40" s="8" t="s">
        <v>215</v>
      </c>
      <c r="B40" s="41"/>
      <c r="C40" s="41"/>
      <c r="D40" s="41"/>
      <c r="E40" s="8">
        <f>('CableSatIPTV (RV)'!E40)/('CableSatIPTV (RV)'!E47)*100</f>
        <v>0.79289609322477028</v>
      </c>
      <c r="F40" s="8">
        <f>('CableSatIPTV (RV)'!F40)/('CableSatIPTV (RV)'!F47)*100</f>
        <v>0.61768401090434999</v>
      </c>
      <c r="G40" s="8">
        <f>('CableSatIPTV (RV)'!G40)/('CableSatIPTV (RV)'!G47)*100</f>
        <v>0.57201254117553679</v>
      </c>
      <c r="H40" s="8">
        <f>('CableSatIPTV (RV)'!H40)/('CableSatIPTV (RV)'!H47)*100</f>
        <v>0.530668008916373</v>
      </c>
      <c r="I40" s="8">
        <f>('CableSatIPTV (RV)'!I40)/('CableSatIPTV (RV)'!I47)*100</f>
        <v>0.61501371480584022</v>
      </c>
      <c r="J40" s="8">
        <f>('CableSatIPTV (RV)'!J40)/('CableSatIPTV (RV)'!J47)*100</f>
        <v>0.60762965327280671</v>
      </c>
      <c r="K40" s="8">
        <f>('CableSatIPTV (RV)'!K40)/('CableSatIPTV (RV)'!K47)*100</f>
        <v>0.61793290346696572</v>
      </c>
      <c r="L40" s="8">
        <f>('CableSatIPTV (RV)'!L40)/('CableSatIPTV (RV)'!L47)*100</f>
        <v>0.62315923537906959</v>
      </c>
      <c r="M40" s="8">
        <f>('CableSatIPTV (RV)'!M40)/('CableSatIPTV (RV)'!M47)*100</f>
        <v>0.61896705487122061</v>
      </c>
      <c r="N40" s="8">
        <f>('CableSatIPTV (RV)'!N40)/('CableSatIPTV (RV)'!N47)*100</f>
        <v>0.61487633154672461</v>
      </c>
      <c r="O40" s="8">
        <f>('CableSatIPTV (RV)'!O40)/('CableSatIPTV (RV)'!O47)*100</f>
        <v>0.60108538847289961</v>
      </c>
    </row>
    <row r="41" spans="1:15" ht="15.75" customHeight="1">
      <c r="A41" s="8" t="s">
        <v>179</v>
      </c>
      <c r="B41" s="41"/>
      <c r="C41" s="41"/>
      <c r="D41" s="41"/>
      <c r="E41" s="41"/>
      <c r="F41" s="41"/>
      <c r="G41" s="8">
        <f>('CableSatIPTV (RV)'!G41)/('CableSatIPTV (RV)'!G47)*100</f>
        <v>6.9055839980950121E-2</v>
      </c>
      <c r="H41" s="8">
        <f>('CableSatIPTV (RV)'!H41)/('CableSatIPTV (RV)'!H47)*100</f>
        <v>7.4235996260875819E-2</v>
      </c>
      <c r="I41" s="8">
        <f>('CableSatIPTV (RV)'!I41)/('CableSatIPTV (RV)'!I47)*100</f>
        <v>8.6323325010147736E-2</v>
      </c>
      <c r="J41" s="8">
        <f>('CableSatIPTV (RV)'!J41)/('CableSatIPTV (RV)'!J47)*100</f>
        <v>9.2563038621129898E-2</v>
      </c>
      <c r="K41" s="8">
        <f>('CableSatIPTV (RV)'!K41)/('CableSatIPTV (RV)'!K47)*100</f>
        <v>8.6043360433604346E-2</v>
      </c>
      <c r="L41" s="8">
        <f>('CableSatIPTV (RV)'!L41)/('CableSatIPTV (RV)'!L47)*100</f>
        <v>8.2443511979895162E-2</v>
      </c>
      <c r="M41" s="8">
        <f>('CableSatIPTV (RV)'!M41)/('CableSatIPTV (RV)'!M47)*100</f>
        <v>8.062709966405375E-2</v>
      </c>
      <c r="N41" s="8">
        <f>('CableSatIPTV (RV)'!N41)/('CableSatIPTV (RV)'!N47)*100</f>
        <v>7.6809221591801036E-2</v>
      </c>
      <c r="O41" s="8">
        <f>('CableSatIPTV (RV)'!O41)/('CableSatIPTV (RV)'!O47)*100</f>
        <v>5.7246227473609482E-2</v>
      </c>
    </row>
    <row r="42" spans="1:15" ht="15.75" customHeight="1">
      <c r="A42" s="8" t="s">
        <v>218</v>
      </c>
      <c r="B42" s="41"/>
      <c r="C42" s="41"/>
      <c r="D42" s="41"/>
      <c r="E42" s="41"/>
      <c r="F42" s="8">
        <f>('CableSatIPTV (RV)'!F42)/('CableSatIPTV (RV)'!F47)*100</f>
        <v>0.74908142704752878</v>
      </c>
      <c r="G42" s="8">
        <f>('CableSatIPTV (RV)'!G42)/('CableSatIPTV (RV)'!G47)*100</f>
        <v>0.45243481366829386</v>
      </c>
      <c r="H42" s="8">
        <f>('CableSatIPTV (RV)'!H42)/('CableSatIPTV (RV)'!H47)*100</f>
        <v>0.12511684763068956</v>
      </c>
      <c r="I42" s="8" t="s">
        <v>181</v>
      </c>
      <c r="J42" s="8"/>
      <c r="K42" s="8"/>
      <c r="L42" s="8"/>
      <c r="M42" s="8"/>
      <c r="N42" s="8"/>
      <c r="O42" s="8"/>
    </row>
    <row r="43" spans="1:15" ht="15.75" customHeight="1">
      <c r="A43" s="8" t="s">
        <v>96</v>
      </c>
      <c r="B43" s="41"/>
      <c r="C43" s="41"/>
      <c r="D43" s="41"/>
      <c r="E43" s="41"/>
      <c r="F43" s="41"/>
      <c r="G43" s="41"/>
      <c r="H43" s="8">
        <f>('CableSatIPTV (RV)'!H43)/('CableSatIPTV (RV)'!H47)*100</f>
        <v>1.5819371539512479E-2</v>
      </c>
      <c r="I43" s="8">
        <f>('CableSatIPTV (RV)'!I43)/('CableSatIPTV (RV)'!I47)*100</f>
        <v>1.5990356584951845E-2</v>
      </c>
      <c r="J43" s="8"/>
      <c r="K43" s="8"/>
      <c r="L43" s="8"/>
      <c r="M43" s="8"/>
      <c r="N43" s="8"/>
      <c r="O43" s="8"/>
    </row>
    <row r="44" spans="1:15" ht="15.75" customHeight="1">
      <c r="A44" s="8"/>
      <c r="B44" s="41"/>
      <c r="C44" s="41"/>
      <c r="D44" s="41"/>
      <c r="E44" s="41"/>
      <c r="F44" s="41"/>
      <c r="G44" s="41"/>
      <c r="H44" s="8"/>
      <c r="I44" s="8"/>
      <c r="J44" s="8"/>
      <c r="K44" s="8"/>
      <c r="L44" s="8"/>
      <c r="M44" s="8"/>
      <c r="N44" s="8"/>
      <c r="O44" s="8"/>
    </row>
    <row r="45" spans="1:15" ht="15.75" customHeight="1">
      <c r="A45" s="5"/>
      <c r="B45" s="17"/>
      <c r="C45" s="17"/>
      <c r="D45" s="17"/>
      <c r="E45" s="17"/>
      <c r="F45" s="17"/>
      <c r="G45" s="17"/>
      <c r="H45" s="5"/>
      <c r="I45" s="5"/>
      <c r="J45" s="5"/>
      <c r="K45" s="5"/>
      <c r="L45" s="5"/>
      <c r="M45" s="5"/>
      <c r="N45" s="5"/>
      <c r="O45" s="5"/>
    </row>
    <row r="46" spans="1:15" ht="15.75" customHeight="1">
      <c r="A46" s="5"/>
      <c r="B46" s="17"/>
      <c r="C46" s="17"/>
      <c r="D46" s="17"/>
      <c r="E46" s="17"/>
      <c r="F46" s="17"/>
      <c r="G46" s="17"/>
      <c r="H46" s="5"/>
      <c r="I46" s="5"/>
      <c r="J46" s="5"/>
      <c r="K46" s="5"/>
      <c r="L46" s="5"/>
      <c r="M46" s="5"/>
      <c r="N46" s="5"/>
      <c r="O46" s="5"/>
    </row>
    <row r="47" spans="1:15" ht="15.75" customHeight="1">
      <c r="A47" s="65" t="s">
        <v>182</v>
      </c>
      <c r="B47" s="65">
        <f>'CableSatIPTV (RV)'!B47</f>
        <v>716.3</v>
      </c>
      <c r="C47" s="65">
        <f>'CableSatIPTV (RV)'!C47</f>
        <v>1242.9000000000001</v>
      </c>
      <c r="D47" s="65">
        <f>'CableSatIPTV (RV)'!D47</f>
        <v>1651.4</v>
      </c>
      <c r="E47" s="65">
        <f>'CableSatIPTV (RV)'!E47</f>
        <v>2677.4</v>
      </c>
      <c r="F47" s="65">
        <f>'CableSatIPTV (RV)'!F47</f>
        <v>4218.5</v>
      </c>
      <c r="G47" s="65">
        <f>'CableSatIPTV (RV)'!G47</f>
        <v>5039.3999999999996</v>
      </c>
      <c r="H47" s="65">
        <f>'CableSatIPTV (RV)'!H47</f>
        <v>6953.5</v>
      </c>
      <c r="I47" s="1">
        <f>'CableSatIPTV (RV)'!I47</f>
        <v>8129.9</v>
      </c>
      <c r="J47" s="1">
        <f>'CableSatIPTV (RV)'!J47</f>
        <v>8459.1</v>
      </c>
      <c r="K47" s="1">
        <f>'CableSatIPTV (RV)'!K47</f>
        <v>8560.7999999999993</v>
      </c>
      <c r="L47" s="1">
        <f>'CableSatIPTV (RV)'!L47</f>
        <v>8793.9</v>
      </c>
      <c r="M47" s="5">
        <f>'CableSatIPTV (RV)'!M47</f>
        <v>8930</v>
      </c>
      <c r="N47" s="5">
        <f>'CableSatIPTV (RV)'!N47</f>
        <v>8918.2000000000007</v>
      </c>
      <c r="O47" s="5">
        <f>'CableSatIPTV (RV)'!O47</f>
        <v>8734.2000000000007</v>
      </c>
    </row>
    <row r="48" spans="1:15" ht="15.75" customHeight="1">
      <c r="A48" s="65" t="s">
        <v>37</v>
      </c>
      <c r="B48" s="232">
        <f>SUM(B22+B3+B24+B8)</f>
        <v>41.114058355437663</v>
      </c>
      <c r="C48" s="17">
        <f t="shared" ref="C48:D48" si="0">SUM(C22+C28+C3+C24)</f>
        <v>53.809638748089135</v>
      </c>
      <c r="D48" s="17">
        <f t="shared" si="0"/>
        <v>69.171611965604939</v>
      </c>
      <c r="E48" s="17">
        <f t="shared" ref="E48:F48" si="1">SUM(E22+E28+E3+E33)</f>
        <v>84.976171434974233</v>
      </c>
      <c r="F48" s="17">
        <f t="shared" si="1"/>
        <v>75.164345114247411</v>
      </c>
      <c r="G48" s="17">
        <f t="shared" ref="G48:O48" si="2">SUM(G22+G27+G3+G19)</f>
        <v>87.109576536889321</v>
      </c>
      <c r="H48" s="17">
        <f t="shared" si="2"/>
        <v>83.329258646724668</v>
      </c>
      <c r="I48" s="17">
        <f t="shared" si="2"/>
        <v>83.645555295883113</v>
      </c>
      <c r="J48" s="17">
        <f t="shared" si="2"/>
        <v>84.115331418235968</v>
      </c>
      <c r="K48" s="17">
        <f t="shared" si="2"/>
        <v>82.25633118400151</v>
      </c>
      <c r="L48" s="17">
        <f t="shared" si="2"/>
        <v>80.612231205722154</v>
      </c>
      <c r="M48" s="17">
        <f t="shared" si="2"/>
        <v>80.706606942889138</v>
      </c>
      <c r="N48" s="17">
        <f t="shared" si="2"/>
        <v>79.632784642640885</v>
      </c>
      <c r="O48" s="17">
        <f t="shared" si="2"/>
        <v>79.260836710860744</v>
      </c>
    </row>
    <row r="49" spans="1:15" ht="15.75" customHeight="1">
      <c r="A49" s="65" t="s">
        <v>44</v>
      </c>
      <c r="B49" s="17">
        <f t="shared" ref="B49:O49" si="3">SUMSQ(B3,B6:B19,B22:B43)</f>
        <v>760.65637301246875</v>
      </c>
      <c r="C49" s="17">
        <f t="shared" si="3"/>
        <v>1010.9557777758484</v>
      </c>
      <c r="D49" s="17">
        <f t="shared" si="3"/>
        <v>1599.1150978814303</v>
      </c>
      <c r="E49" s="17">
        <f t="shared" si="3"/>
        <v>2314.5581864967471</v>
      </c>
      <c r="F49" s="17">
        <f t="shared" si="3"/>
        <v>1728.8963126933834</v>
      </c>
      <c r="G49" s="17">
        <f t="shared" si="3"/>
        <v>2205.6926218266995</v>
      </c>
      <c r="H49" s="17">
        <f t="shared" si="3"/>
        <v>1947.8814498903726</v>
      </c>
      <c r="I49" s="17">
        <f t="shared" si="3"/>
        <v>1968.3528168068942</v>
      </c>
      <c r="J49" s="17">
        <f t="shared" si="3"/>
        <v>1987.4230173726103</v>
      </c>
      <c r="K49" s="17">
        <f t="shared" si="3"/>
        <v>1890.8914973342285</v>
      </c>
      <c r="L49" s="17">
        <f t="shared" si="3"/>
        <v>1823.4543589660389</v>
      </c>
      <c r="M49" s="17">
        <f t="shared" si="3"/>
        <v>1849.6584657230048</v>
      </c>
      <c r="N49" s="17">
        <f t="shared" si="3"/>
        <v>1814.5964858963994</v>
      </c>
      <c r="O49" s="17">
        <f t="shared" si="3"/>
        <v>1823.0923509323527</v>
      </c>
    </row>
    <row r="50" spans="1:15" ht="15.75" customHeight="1">
      <c r="A50" s="5"/>
      <c r="B50" s="17"/>
      <c r="C50" s="17"/>
      <c r="D50" s="17"/>
      <c r="E50" s="17"/>
      <c r="F50" s="17"/>
      <c r="G50" s="17"/>
      <c r="H50" s="17"/>
      <c r="I50" s="17"/>
      <c r="J50" s="17"/>
      <c r="K50" s="5"/>
      <c r="L50" s="5"/>
      <c r="M50" s="1"/>
      <c r="N50" s="1"/>
    </row>
    <row r="51" spans="1:15" ht="15.75" customHeight="1">
      <c r="A51" s="1"/>
      <c r="B51" s="65"/>
      <c r="C51" s="1"/>
      <c r="D51" s="1"/>
      <c r="E51" s="1"/>
      <c r="F51" s="1"/>
      <c r="G51" s="1"/>
      <c r="H51" s="1"/>
      <c r="I51" s="1"/>
      <c r="J51" s="1"/>
      <c r="K51" s="1"/>
      <c r="L51" s="1"/>
      <c r="M51" s="1"/>
      <c r="N51" s="1"/>
    </row>
    <row r="52" spans="1:15" ht="15.75" customHeight="1">
      <c r="A52" s="1"/>
      <c r="B52" s="1"/>
      <c r="C52" s="1"/>
      <c r="D52" s="1"/>
      <c r="E52" s="1"/>
      <c r="F52" s="1"/>
      <c r="G52" s="1"/>
      <c r="H52" s="1"/>
      <c r="I52" s="1"/>
      <c r="J52" s="1"/>
      <c r="K52" s="1"/>
      <c r="L52" s="1"/>
      <c r="M52" s="1"/>
      <c r="N52" s="1"/>
    </row>
    <row r="53" spans="1:15" ht="15.75" customHeight="1">
      <c r="A53" s="1"/>
      <c r="B53" s="1"/>
      <c r="C53" s="1"/>
      <c r="D53" s="1"/>
      <c r="E53" s="1"/>
      <c r="F53" s="1"/>
      <c r="G53" s="1"/>
      <c r="H53" s="1"/>
      <c r="I53" s="1"/>
      <c r="J53" s="1"/>
      <c r="K53" s="1"/>
      <c r="L53" s="1"/>
      <c r="M53" s="1"/>
      <c r="N53" s="1"/>
    </row>
    <row r="54" spans="1:15" ht="15.75" customHeight="1">
      <c r="A54" s="65"/>
      <c r="B54" s="17"/>
      <c r="C54" s="17"/>
      <c r="D54" s="17"/>
      <c r="E54" s="17"/>
      <c r="F54" s="17"/>
      <c r="G54" s="17"/>
      <c r="H54" s="17"/>
      <c r="I54" s="17"/>
      <c r="J54" s="17"/>
      <c r="K54" s="5"/>
      <c r="L54" s="5"/>
      <c r="M54" s="5"/>
      <c r="N54" s="5"/>
    </row>
    <row r="55" spans="1:15" ht="12.75">
      <c r="A55" s="61"/>
      <c r="B55" s="61"/>
      <c r="C55" s="61"/>
      <c r="D55" s="61"/>
      <c r="E55" s="61"/>
      <c r="F55" s="61"/>
      <c r="G55" s="61"/>
      <c r="H55" s="61"/>
      <c r="I55" s="61"/>
      <c r="J55" s="61"/>
      <c r="K55" s="61"/>
      <c r="L55" s="61"/>
      <c r="M55" s="61"/>
      <c r="N55" s="61"/>
    </row>
    <row r="56" spans="1:15" ht="12.75">
      <c r="A56" s="61"/>
      <c r="B56" s="61"/>
      <c r="C56" s="61"/>
      <c r="D56" s="61"/>
      <c r="E56" s="61"/>
      <c r="F56" s="61"/>
      <c r="G56" s="61"/>
      <c r="H56" s="61"/>
      <c r="I56" s="61"/>
      <c r="J56" s="61"/>
      <c r="K56" s="61"/>
      <c r="L56" s="61"/>
      <c r="M56" s="61"/>
      <c r="N56" s="61"/>
    </row>
    <row r="57" spans="1:15" ht="12.75">
      <c r="A57" s="61"/>
      <c r="B57" s="61"/>
      <c r="C57" s="61"/>
      <c r="D57" s="61"/>
      <c r="E57" s="61"/>
      <c r="F57" s="61"/>
      <c r="G57" s="61"/>
      <c r="H57" s="61"/>
      <c r="I57" s="61"/>
      <c r="J57" s="61"/>
      <c r="K57" s="61"/>
      <c r="L57" s="61"/>
      <c r="M57" s="61"/>
      <c r="N57" s="61"/>
    </row>
    <row r="58" spans="1:15" ht="12.75">
      <c r="A58" s="61"/>
      <c r="B58" s="61"/>
      <c r="C58" s="61"/>
      <c r="D58" s="61"/>
      <c r="E58" s="61"/>
      <c r="F58" s="61"/>
      <c r="G58" s="61"/>
      <c r="H58" s="61"/>
      <c r="I58" s="61"/>
      <c r="J58" s="61"/>
      <c r="K58" s="61"/>
      <c r="L58" s="61"/>
      <c r="M58" s="61"/>
      <c r="N58" s="61"/>
    </row>
    <row r="59" spans="1:15" ht="12.75">
      <c r="A59" s="61"/>
      <c r="B59" s="61"/>
      <c r="C59" s="61"/>
      <c r="D59" s="61"/>
      <c r="E59" s="61"/>
      <c r="F59" s="61"/>
      <c r="G59" s="61"/>
      <c r="H59" s="61"/>
      <c r="I59" s="61"/>
      <c r="J59" s="61"/>
      <c r="K59" s="61"/>
      <c r="L59" s="61"/>
      <c r="M59" s="61"/>
      <c r="N59" s="61"/>
    </row>
    <row r="60" spans="1:15" ht="12.75">
      <c r="A60" s="61"/>
      <c r="B60" s="61"/>
      <c r="C60" s="61"/>
      <c r="D60" s="61"/>
      <c r="E60" s="61"/>
      <c r="F60" s="61"/>
      <c r="G60" s="61"/>
      <c r="H60" s="61"/>
      <c r="I60" s="61"/>
      <c r="J60" s="61"/>
      <c r="K60" s="61"/>
      <c r="L60" s="61"/>
      <c r="M60" s="61"/>
      <c r="N60" s="61"/>
    </row>
    <row r="61" spans="1:15" ht="12.75">
      <c r="A61" s="61"/>
      <c r="B61" s="61"/>
      <c r="C61" s="61"/>
      <c r="D61" s="61"/>
      <c r="E61" s="61"/>
      <c r="F61" s="61"/>
      <c r="G61" s="61"/>
      <c r="H61" s="61"/>
      <c r="I61" s="61"/>
      <c r="J61" s="61"/>
      <c r="K61" s="61"/>
      <c r="L61" s="61"/>
      <c r="M61" s="61"/>
      <c r="N61" s="61"/>
    </row>
    <row r="62" spans="1:15" ht="12.75">
      <c r="A62" s="61"/>
      <c r="B62" s="61"/>
      <c r="C62" s="61"/>
      <c r="D62" s="61"/>
      <c r="E62" s="61"/>
      <c r="F62" s="61"/>
      <c r="G62" s="61"/>
      <c r="H62" s="61"/>
      <c r="I62" s="61"/>
      <c r="J62" s="61"/>
      <c r="K62" s="61"/>
      <c r="L62" s="61"/>
      <c r="M62" s="61"/>
      <c r="N62" s="61"/>
    </row>
    <row r="63" spans="1:15" ht="12.75">
      <c r="A63" s="61"/>
      <c r="B63" s="61"/>
      <c r="C63" s="61"/>
      <c r="D63" s="61"/>
      <c r="E63" s="61"/>
      <c r="F63" s="61"/>
      <c r="G63" s="61"/>
      <c r="H63" s="61"/>
      <c r="I63" s="61"/>
      <c r="J63" s="61"/>
      <c r="K63" s="61"/>
      <c r="L63" s="61"/>
      <c r="M63" s="61"/>
      <c r="N63" s="61"/>
    </row>
    <row r="64" spans="1:15" ht="12.75">
      <c r="A64" s="61"/>
      <c r="B64" s="61"/>
      <c r="C64" s="61"/>
      <c r="D64" s="61"/>
      <c r="E64" s="61"/>
      <c r="F64" s="61"/>
      <c r="G64" s="61"/>
      <c r="H64" s="61"/>
      <c r="I64" s="61"/>
      <c r="J64" s="61"/>
      <c r="K64" s="61"/>
      <c r="L64" s="61"/>
      <c r="M64" s="61"/>
      <c r="N64" s="61"/>
    </row>
    <row r="65" spans="1:14" ht="12.75">
      <c r="A65" s="61"/>
      <c r="B65" s="61"/>
      <c r="C65" s="61"/>
      <c r="D65" s="61"/>
      <c r="E65" s="61"/>
      <c r="F65" s="61"/>
      <c r="G65" s="61"/>
      <c r="H65" s="61"/>
      <c r="I65" s="61"/>
      <c r="J65" s="61"/>
      <c r="K65" s="61"/>
      <c r="L65" s="61"/>
      <c r="M65" s="61"/>
      <c r="N65" s="61"/>
    </row>
    <row r="66" spans="1:14" ht="12.75">
      <c r="A66" s="61"/>
      <c r="B66" s="61"/>
      <c r="C66" s="61"/>
      <c r="D66" s="61"/>
      <c r="E66" s="61"/>
      <c r="F66" s="61"/>
      <c r="G66" s="61"/>
      <c r="H66" s="61"/>
      <c r="I66" s="61"/>
      <c r="J66" s="61"/>
      <c r="K66" s="61"/>
      <c r="L66" s="61"/>
      <c r="M66" s="61"/>
      <c r="N66" s="61"/>
    </row>
    <row r="67" spans="1:14" ht="12.75">
      <c r="A67" s="61"/>
      <c r="B67" s="61"/>
      <c r="C67" s="61"/>
      <c r="D67" s="61"/>
      <c r="E67" s="61"/>
      <c r="F67" s="61"/>
      <c r="G67" s="61"/>
      <c r="H67" s="61"/>
      <c r="I67" s="61"/>
      <c r="J67" s="61"/>
      <c r="K67" s="61"/>
      <c r="L67" s="61"/>
      <c r="M67" s="61"/>
      <c r="N67" s="61"/>
    </row>
    <row r="68" spans="1:14" ht="12.75">
      <c r="A68" s="61"/>
      <c r="B68" s="61"/>
      <c r="C68" s="61"/>
      <c r="D68" s="61"/>
      <c r="E68" s="61"/>
      <c r="F68" s="61"/>
      <c r="G68" s="61"/>
      <c r="H68" s="61"/>
      <c r="I68" s="61"/>
      <c r="J68" s="61"/>
      <c r="K68" s="61"/>
      <c r="L68" s="61"/>
      <c r="M68" s="61"/>
      <c r="N68" s="61"/>
    </row>
    <row r="69" spans="1:14" ht="12.75">
      <c r="A69" s="61"/>
      <c r="B69" s="61"/>
      <c r="C69" s="61"/>
      <c r="D69" s="61"/>
      <c r="E69" s="61"/>
      <c r="F69" s="61"/>
      <c r="G69" s="61"/>
      <c r="H69" s="61"/>
      <c r="I69" s="61"/>
      <c r="J69" s="61"/>
      <c r="K69" s="61"/>
      <c r="L69" s="61"/>
      <c r="M69" s="61"/>
      <c r="N69" s="61"/>
    </row>
    <row r="70" spans="1:14" ht="12.75">
      <c r="A70" s="61"/>
      <c r="B70" s="61"/>
      <c r="C70" s="61"/>
      <c r="D70" s="61"/>
      <c r="E70" s="61"/>
      <c r="F70" s="61"/>
      <c r="G70" s="61"/>
      <c r="H70" s="61"/>
      <c r="I70" s="61"/>
      <c r="J70" s="61"/>
      <c r="K70" s="61"/>
      <c r="L70" s="61"/>
      <c r="M70" s="61"/>
      <c r="N70" s="61"/>
    </row>
    <row r="71" spans="1:14" ht="12.75">
      <c r="A71" s="61"/>
      <c r="B71" s="61"/>
      <c r="C71" s="61"/>
      <c r="D71" s="61"/>
      <c r="E71" s="61"/>
      <c r="F71" s="61"/>
      <c r="G71" s="61"/>
      <c r="H71" s="61"/>
      <c r="I71" s="61"/>
      <c r="J71" s="61"/>
      <c r="K71" s="61"/>
      <c r="L71" s="61"/>
      <c r="M71" s="61"/>
      <c r="N71" s="61"/>
    </row>
    <row r="72" spans="1:14" ht="12.75">
      <c r="A72" s="61"/>
      <c r="B72" s="61"/>
      <c r="C72" s="61"/>
      <c r="D72" s="61"/>
      <c r="E72" s="61"/>
      <c r="F72" s="61"/>
      <c r="G72" s="61"/>
      <c r="H72" s="61"/>
      <c r="I72" s="61"/>
      <c r="J72" s="61"/>
      <c r="K72" s="61"/>
      <c r="L72" s="61"/>
      <c r="M72" s="61"/>
      <c r="N72" s="61"/>
    </row>
    <row r="73" spans="1:14" ht="12.75">
      <c r="A73" s="61"/>
      <c r="B73" s="61"/>
      <c r="C73" s="61"/>
      <c r="D73" s="61"/>
      <c r="E73" s="61"/>
      <c r="F73" s="61"/>
      <c r="G73" s="61"/>
      <c r="H73" s="61"/>
      <c r="I73" s="61"/>
      <c r="J73" s="61"/>
      <c r="K73" s="61"/>
      <c r="L73" s="61"/>
      <c r="M73" s="61"/>
      <c r="N73" s="61"/>
    </row>
    <row r="74" spans="1:14" ht="12.75">
      <c r="A74" s="61"/>
      <c r="B74" s="61"/>
      <c r="C74" s="61"/>
      <c r="D74" s="61"/>
      <c r="E74" s="61"/>
      <c r="F74" s="61"/>
      <c r="G74" s="61"/>
      <c r="H74" s="61"/>
      <c r="I74" s="61"/>
      <c r="J74" s="61"/>
      <c r="K74" s="61"/>
      <c r="L74" s="61"/>
      <c r="M74" s="61"/>
      <c r="N74" s="61"/>
    </row>
    <row r="75" spans="1:14" ht="12.75">
      <c r="A75" s="61"/>
      <c r="B75" s="61"/>
      <c r="C75" s="61"/>
      <c r="D75" s="61"/>
      <c r="E75" s="61"/>
      <c r="F75" s="61"/>
      <c r="G75" s="61"/>
      <c r="H75" s="61"/>
      <c r="I75" s="61"/>
      <c r="J75" s="61"/>
      <c r="K75" s="61"/>
      <c r="L75" s="61"/>
      <c r="M75" s="61"/>
      <c r="N75" s="61"/>
    </row>
    <row r="76" spans="1:14" ht="12.75">
      <c r="A76" s="61"/>
      <c r="B76" s="61"/>
      <c r="C76" s="61"/>
      <c r="D76" s="61"/>
      <c r="E76" s="61"/>
      <c r="F76" s="61"/>
      <c r="G76" s="61"/>
      <c r="H76" s="61"/>
      <c r="I76" s="61"/>
      <c r="J76" s="61"/>
      <c r="K76" s="61"/>
      <c r="L76" s="61"/>
      <c r="M76" s="61"/>
      <c r="N76" s="61"/>
    </row>
    <row r="77" spans="1:14" ht="12.75">
      <c r="A77" s="61"/>
      <c r="B77" s="61"/>
      <c r="C77" s="61"/>
      <c r="D77" s="61"/>
      <c r="E77" s="61"/>
      <c r="F77" s="61"/>
      <c r="G77" s="61"/>
      <c r="H77" s="61"/>
      <c r="I77" s="61"/>
      <c r="J77" s="61"/>
      <c r="K77" s="61"/>
      <c r="L77" s="61"/>
      <c r="M77" s="61"/>
      <c r="N77" s="61"/>
    </row>
    <row r="78" spans="1:14" ht="12.75">
      <c r="A78" s="61"/>
      <c r="B78" s="61"/>
      <c r="C78" s="61"/>
      <c r="D78" s="61"/>
      <c r="E78" s="61"/>
      <c r="F78" s="61"/>
      <c r="G78" s="61"/>
      <c r="H78" s="61"/>
      <c r="I78" s="61"/>
      <c r="J78" s="61"/>
      <c r="K78" s="61"/>
      <c r="L78" s="61"/>
      <c r="M78" s="61"/>
      <c r="N78" s="61"/>
    </row>
    <row r="79" spans="1:14" ht="12.75">
      <c r="A79" s="61"/>
      <c r="B79" s="61"/>
      <c r="C79" s="61"/>
      <c r="D79" s="61"/>
      <c r="E79" s="61"/>
      <c r="F79" s="61"/>
      <c r="G79" s="61"/>
      <c r="H79" s="61"/>
      <c r="I79" s="61"/>
      <c r="J79" s="61"/>
      <c r="K79" s="61"/>
      <c r="L79" s="61"/>
      <c r="M79" s="61"/>
      <c r="N79" s="61"/>
    </row>
    <row r="80" spans="1:14" ht="12.75">
      <c r="A80" s="61"/>
      <c r="B80" s="61"/>
      <c r="C80" s="61"/>
      <c r="D80" s="61"/>
      <c r="E80" s="61"/>
      <c r="F80" s="61"/>
      <c r="G80" s="61"/>
      <c r="H80" s="61"/>
      <c r="I80" s="61"/>
      <c r="J80" s="61"/>
      <c r="K80" s="61"/>
      <c r="L80" s="61"/>
      <c r="M80" s="61"/>
      <c r="N80" s="61"/>
    </row>
    <row r="81" spans="1:14" ht="12.75">
      <c r="A81" s="61"/>
      <c r="B81" s="61"/>
      <c r="C81" s="61"/>
      <c r="D81" s="61"/>
      <c r="E81" s="61"/>
      <c r="F81" s="61"/>
      <c r="G81" s="61"/>
      <c r="H81" s="61"/>
      <c r="I81" s="61"/>
      <c r="J81" s="61"/>
      <c r="K81" s="61"/>
      <c r="L81" s="61"/>
      <c r="M81" s="61"/>
      <c r="N81" s="61"/>
    </row>
    <row r="82" spans="1:14" ht="12.75">
      <c r="A82" s="61"/>
      <c r="B82" s="61"/>
      <c r="C82" s="61"/>
      <c r="D82" s="61"/>
      <c r="E82" s="61"/>
      <c r="F82" s="61"/>
      <c r="G82" s="61"/>
      <c r="H82" s="61"/>
      <c r="I82" s="61"/>
      <c r="J82" s="61"/>
      <c r="K82" s="61"/>
      <c r="L82" s="61"/>
      <c r="M82" s="61"/>
      <c r="N82" s="61"/>
    </row>
    <row r="83" spans="1:14" ht="12.75">
      <c r="A83" s="61"/>
      <c r="B83" s="61"/>
      <c r="C83" s="61"/>
      <c r="D83" s="61"/>
      <c r="E83" s="61"/>
      <c r="F83" s="61"/>
      <c r="G83" s="61"/>
      <c r="H83" s="61"/>
      <c r="I83" s="61"/>
      <c r="J83" s="61"/>
      <c r="K83" s="61"/>
      <c r="L83" s="61"/>
      <c r="M83" s="61"/>
      <c r="N83" s="61"/>
    </row>
    <row r="84" spans="1:14" ht="12.75">
      <c r="A84" s="61"/>
      <c r="B84" s="61"/>
      <c r="C84" s="61"/>
      <c r="D84" s="61"/>
      <c r="E84" s="61"/>
      <c r="F84" s="61"/>
      <c r="G84" s="61"/>
      <c r="H84" s="61"/>
      <c r="I84" s="61"/>
      <c r="J84" s="61"/>
      <c r="K84" s="61"/>
      <c r="L84" s="61"/>
      <c r="M84" s="61"/>
      <c r="N84" s="61"/>
    </row>
    <row r="85" spans="1:14" ht="12.75">
      <c r="A85" s="61"/>
      <c r="B85" s="61"/>
      <c r="C85" s="61"/>
      <c r="D85" s="61"/>
      <c r="E85" s="61"/>
      <c r="F85" s="61"/>
      <c r="G85" s="61"/>
      <c r="H85" s="61"/>
      <c r="I85" s="61"/>
      <c r="J85" s="61"/>
      <c r="K85" s="61"/>
      <c r="L85" s="61"/>
      <c r="M85" s="61"/>
      <c r="N85" s="61"/>
    </row>
    <row r="86" spans="1:14" ht="12.75">
      <c r="A86" s="61"/>
      <c r="B86" s="61"/>
      <c r="C86" s="61"/>
      <c r="D86" s="61"/>
      <c r="E86" s="61"/>
      <c r="F86" s="61"/>
      <c r="G86" s="61"/>
      <c r="H86" s="61"/>
      <c r="I86" s="61"/>
      <c r="J86" s="61"/>
      <c r="K86" s="61"/>
      <c r="L86" s="61"/>
      <c r="M86" s="61"/>
      <c r="N86" s="61"/>
    </row>
    <row r="87" spans="1:14" ht="12.75">
      <c r="A87" s="61"/>
      <c r="B87" s="61"/>
      <c r="C87" s="61"/>
      <c r="D87" s="61"/>
      <c r="E87" s="61"/>
      <c r="F87" s="61"/>
      <c r="G87" s="61"/>
      <c r="H87" s="61"/>
      <c r="I87" s="61"/>
      <c r="J87" s="61"/>
      <c r="K87" s="61"/>
      <c r="L87" s="61"/>
      <c r="M87" s="61"/>
      <c r="N87" s="61"/>
    </row>
    <row r="88" spans="1:14" ht="12.75">
      <c r="A88" s="61"/>
      <c r="B88" s="61"/>
      <c r="C88" s="61"/>
      <c r="D88" s="61"/>
      <c r="E88" s="61"/>
      <c r="F88" s="61"/>
      <c r="G88" s="61"/>
      <c r="H88" s="61"/>
      <c r="I88" s="61"/>
      <c r="J88" s="61"/>
      <c r="K88" s="61"/>
      <c r="L88" s="61"/>
      <c r="M88" s="61"/>
      <c r="N88" s="61"/>
    </row>
    <row r="89" spans="1:14" ht="12.75">
      <c r="A89" s="61"/>
      <c r="B89" s="61"/>
      <c r="C89" s="61"/>
      <c r="D89" s="61"/>
      <c r="E89" s="61"/>
      <c r="F89" s="61"/>
      <c r="G89" s="61"/>
      <c r="H89" s="61"/>
      <c r="I89" s="61"/>
      <c r="J89" s="61"/>
      <c r="K89" s="61"/>
      <c r="L89" s="61"/>
      <c r="M89" s="61"/>
      <c r="N89" s="61"/>
    </row>
    <row r="90" spans="1:14" ht="12.75">
      <c r="A90" s="61"/>
      <c r="B90" s="61"/>
      <c r="C90" s="61"/>
      <c r="D90" s="61"/>
      <c r="E90" s="61"/>
      <c r="F90" s="61"/>
      <c r="G90" s="61"/>
      <c r="H90" s="61"/>
      <c r="I90" s="61"/>
      <c r="J90" s="61"/>
      <c r="K90" s="61"/>
      <c r="L90" s="61"/>
      <c r="M90" s="61"/>
      <c r="N90" s="61"/>
    </row>
    <row r="91" spans="1:14" ht="12.75">
      <c r="A91" s="61"/>
      <c r="B91" s="61"/>
      <c r="C91" s="61"/>
      <c r="D91" s="61"/>
      <c r="E91" s="61"/>
      <c r="F91" s="61"/>
      <c r="G91" s="61"/>
      <c r="H91" s="61"/>
      <c r="I91" s="61"/>
      <c r="J91" s="61"/>
      <c r="K91" s="61"/>
      <c r="L91" s="61"/>
      <c r="M91" s="61"/>
      <c r="N91" s="61"/>
    </row>
    <row r="92" spans="1:14" ht="12.75">
      <c r="A92" s="61"/>
      <c r="B92" s="61"/>
      <c r="C92" s="61"/>
      <c r="D92" s="61"/>
      <c r="E92" s="61"/>
      <c r="F92" s="61"/>
      <c r="G92" s="61"/>
      <c r="H92" s="61"/>
      <c r="I92" s="61"/>
      <c r="J92" s="61"/>
      <c r="K92" s="61"/>
      <c r="L92" s="61"/>
      <c r="M92" s="61"/>
      <c r="N92" s="61"/>
    </row>
    <row r="93" spans="1:14" ht="12.75">
      <c r="A93" s="61"/>
      <c r="B93" s="61"/>
      <c r="C93" s="61"/>
      <c r="D93" s="61"/>
      <c r="E93" s="61"/>
      <c r="F93" s="61"/>
      <c r="G93" s="61"/>
      <c r="H93" s="61"/>
      <c r="I93" s="61"/>
      <c r="J93" s="61"/>
      <c r="K93" s="61"/>
      <c r="L93" s="61"/>
      <c r="M93" s="61"/>
      <c r="N93" s="61"/>
    </row>
    <row r="94" spans="1:14" ht="12.75">
      <c r="A94" s="61"/>
      <c r="B94" s="61"/>
      <c r="C94" s="61"/>
      <c r="D94" s="61"/>
      <c r="E94" s="61"/>
      <c r="F94" s="61"/>
      <c r="G94" s="61"/>
      <c r="H94" s="61"/>
      <c r="I94" s="61"/>
      <c r="J94" s="61"/>
      <c r="K94" s="61"/>
      <c r="L94" s="61"/>
      <c r="M94" s="61"/>
      <c r="N94" s="61"/>
    </row>
    <row r="95" spans="1:14" ht="12.75">
      <c r="A95" s="61"/>
      <c r="B95" s="61"/>
      <c r="C95" s="61"/>
      <c r="D95" s="61"/>
      <c r="E95" s="61"/>
      <c r="F95" s="61"/>
      <c r="G95" s="61"/>
      <c r="H95" s="61"/>
      <c r="I95" s="61"/>
      <c r="J95" s="61"/>
      <c r="K95" s="61"/>
      <c r="L95" s="61"/>
      <c r="M95" s="61"/>
      <c r="N95" s="61"/>
    </row>
    <row r="96" spans="1:14" ht="12.75">
      <c r="A96" s="61"/>
      <c r="B96" s="61"/>
      <c r="C96" s="61"/>
      <c r="D96" s="61"/>
      <c r="E96" s="61"/>
      <c r="F96" s="61"/>
      <c r="G96" s="61"/>
      <c r="H96" s="61"/>
      <c r="I96" s="61"/>
      <c r="J96" s="61"/>
      <c r="K96" s="61"/>
      <c r="L96" s="61"/>
      <c r="M96" s="61"/>
      <c r="N96" s="61"/>
    </row>
    <row r="97" spans="1:14" ht="12.75">
      <c r="A97" s="61"/>
      <c r="B97" s="61"/>
      <c r="C97" s="61"/>
      <c r="D97" s="61"/>
      <c r="E97" s="61"/>
      <c r="F97" s="61"/>
      <c r="G97" s="61"/>
      <c r="H97" s="61"/>
      <c r="I97" s="61"/>
      <c r="J97" s="61"/>
      <c r="K97" s="61"/>
      <c r="L97" s="61"/>
      <c r="M97" s="61"/>
      <c r="N97" s="61"/>
    </row>
    <row r="98" spans="1:14" ht="12.75">
      <c r="A98" s="61"/>
      <c r="B98" s="61"/>
      <c r="C98" s="61"/>
      <c r="D98" s="61"/>
      <c r="E98" s="61"/>
      <c r="F98" s="61"/>
      <c r="G98" s="61"/>
      <c r="H98" s="61"/>
      <c r="I98" s="61"/>
      <c r="J98" s="61"/>
      <c r="K98" s="61"/>
      <c r="L98" s="61"/>
      <c r="M98" s="61"/>
      <c r="N98" s="61"/>
    </row>
    <row r="99" spans="1:14" ht="12.75">
      <c r="A99" s="61"/>
      <c r="B99" s="61"/>
      <c r="C99" s="61"/>
      <c r="D99" s="61"/>
      <c r="E99" s="61"/>
      <c r="F99" s="61"/>
      <c r="G99" s="61"/>
      <c r="H99" s="61"/>
      <c r="I99" s="61"/>
      <c r="J99" s="61"/>
      <c r="K99" s="61"/>
      <c r="L99" s="61"/>
      <c r="M99" s="61"/>
      <c r="N99" s="61"/>
    </row>
    <row r="100" spans="1:14" ht="12.75">
      <c r="A100" s="61"/>
      <c r="B100" s="61"/>
      <c r="C100" s="61"/>
      <c r="D100" s="61"/>
      <c r="E100" s="61"/>
      <c r="F100" s="61"/>
      <c r="G100" s="61"/>
      <c r="H100" s="61"/>
      <c r="I100" s="61"/>
      <c r="J100" s="61"/>
      <c r="K100" s="61"/>
      <c r="L100" s="61"/>
      <c r="M100" s="61"/>
      <c r="N100" s="61"/>
    </row>
    <row r="101" spans="1:14" ht="12.75">
      <c r="A101" s="61"/>
      <c r="B101" s="61"/>
      <c r="C101" s="61"/>
      <c r="D101" s="61"/>
      <c r="E101" s="61"/>
      <c r="F101" s="61"/>
      <c r="G101" s="61"/>
      <c r="H101" s="61"/>
      <c r="I101" s="61"/>
      <c r="J101" s="61"/>
      <c r="K101" s="61"/>
      <c r="L101" s="61"/>
      <c r="M101" s="61"/>
      <c r="N101" s="61"/>
    </row>
    <row r="102" spans="1:14" ht="12.75">
      <c r="A102" s="61"/>
      <c r="B102" s="61"/>
      <c r="C102" s="61"/>
      <c r="D102" s="61"/>
      <c r="E102" s="61"/>
      <c r="F102" s="61"/>
      <c r="G102" s="61"/>
      <c r="H102" s="61"/>
      <c r="I102" s="61"/>
      <c r="J102" s="61"/>
      <c r="K102" s="61"/>
      <c r="L102" s="61"/>
      <c r="M102" s="61"/>
      <c r="N102" s="61"/>
    </row>
    <row r="103" spans="1:14" ht="12.75">
      <c r="A103" s="61"/>
      <c r="B103" s="61"/>
      <c r="C103" s="61"/>
      <c r="D103" s="61"/>
      <c r="E103" s="61"/>
      <c r="F103" s="61"/>
      <c r="G103" s="61"/>
      <c r="H103" s="61"/>
      <c r="I103" s="61"/>
      <c r="J103" s="61"/>
      <c r="K103" s="61"/>
      <c r="L103" s="61"/>
      <c r="M103" s="61"/>
      <c r="N103" s="61"/>
    </row>
    <row r="104" spans="1:14" ht="12.75">
      <c r="A104" s="61"/>
      <c r="B104" s="61"/>
      <c r="C104" s="61"/>
      <c r="D104" s="61"/>
      <c r="E104" s="61"/>
      <c r="F104" s="61"/>
      <c r="G104" s="61"/>
      <c r="H104" s="61"/>
      <c r="I104" s="61"/>
      <c r="J104" s="61"/>
      <c r="K104" s="61"/>
      <c r="L104" s="61"/>
      <c r="M104" s="61"/>
      <c r="N104" s="61"/>
    </row>
    <row r="105" spans="1:14" ht="12.75">
      <c r="A105" s="61"/>
      <c r="B105" s="61"/>
      <c r="C105" s="61"/>
      <c r="D105" s="61"/>
      <c r="E105" s="61"/>
      <c r="F105" s="61"/>
      <c r="G105" s="61"/>
      <c r="H105" s="61"/>
      <c r="I105" s="61"/>
      <c r="J105" s="61"/>
      <c r="K105" s="61"/>
      <c r="L105" s="61"/>
      <c r="M105" s="61"/>
      <c r="N105" s="61"/>
    </row>
    <row r="106" spans="1:14" ht="12.75">
      <c r="A106" s="61"/>
      <c r="B106" s="61"/>
      <c r="C106" s="61"/>
      <c r="D106" s="61"/>
      <c r="E106" s="61"/>
      <c r="F106" s="61"/>
      <c r="G106" s="61"/>
      <c r="H106" s="61"/>
      <c r="I106" s="61"/>
      <c r="J106" s="61"/>
      <c r="K106" s="61"/>
      <c r="L106" s="61"/>
      <c r="M106" s="61"/>
      <c r="N106" s="61"/>
    </row>
    <row r="107" spans="1:14" ht="12.75">
      <c r="A107" s="61"/>
      <c r="B107" s="61"/>
      <c r="C107" s="61"/>
      <c r="D107" s="61"/>
      <c r="E107" s="61"/>
      <c r="F107" s="61"/>
      <c r="G107" s="61"/>
      <c r="H107" s="61"/>
      <c r="I107" s="61"/>
      <c r="J107" s="61"/>
      <c r="K107" s="61"/>
      <c r="L107" s="61"/>
      <c r="M107" s="61"/>
      <c r="N107" s="61"/>
    </row>
    <row r="108" spans="1:14" ht="12.75">
      <c r="A108" s="61"/>
      <c r="B108" s="61"/>
      <c r="C108" s="61"/>
      <c r="D108" s="61"/>
      <c r="E108" s="61"/>
      <c r="F108" s="61"/>
      <c r="G108" s="61"/>
      <c r="H108" s="61"/>
      <c r="I108" s="61"/>
      <c r="J108" s="61"/>
      <c r="K108" s="61"/>
      <c r="L108" s="61"/>
      <c r="M108" s="61"/>
      <c r="N108" s="61"/>
    </row>
    <row r="109" spans="1:14" ht="12.75">
      <c r="A109" s="61"/>
      <c r="B109" s="61"/>
      <c r="C109" s="61"/>
      <c r="D109" s="61"/>
      <c r="E109" s="61"/>
      <c r="F109" s="61"/>
      <c r="G109" s="61"/>
      <c r="H109" s="61"/>
      <c r="I109" s="61"/>
      <c r="J109" s="61"/>
      <c r="K109" s="61"/>
      <c r="L109" s="61"/>
      <c r="M109" s="61"/>
      <c r="N109" s="61"/>
    </row>
    <row r="110" spans="1:14" ht="12.75">
      <c r="A110" s="61"/>
      <c r="B110" s="61"/>
      <c r="C110" s="61"/>
      <c r="D110" s="61"/>
      <c r="E110" s="61"/>
      <c r="F110" s="61"/>
      <c r="G110" s="61"/>
      <c r="H110" s="61"/>
      <c r="I110" s="61"/>
      <c r="J110" s="61"/>
      <c r="K110" s="61"/>
      <c r="L110" s="61"/>
      <c r="M110" s="61"/>
      <c r="N110" s="61"/>
    </row>
    <row r="111" spans="1:14" ht="12.75">
      <c r="A111" s="61"/>
      <c r="B111" s="61"/>
      <c r="C111" s="61"/>
      <c r="D111" s="61"/>
      <c r="E111" s="61"/>
      <c r="F111" s="61"/>
      <c r="G111" s="61"/>
      <c r="H111" s="61"/>
      <c r="I111" s="61"/>
      <c r="J111" s="61"/>
      <c r="K111" s="61"/>
      <c r="L111" s="61"/>
      <c r="M111" s="61"/>
      <c r="N111" s="61"/>
    </row>
    <row r="112" spans="1:14" ht="12.75">
      <c r="A112" s="61"/>
      <c r="B112" s="61"/>
      <c r="C112" s="61"/>
      <c r="D112" s="61"/>
      <c r="E112" s="61"/>
      <c r="F112" s="61"/>
      <c r="G112" s="61"/>
      <c r="H112" s="61"/>
      <c r="I112" s="61"/>
      <c r="J112" s="61"/>
      <c r="K112" s="61"/>
      <c r="L112" s="61"/>
      <c r="M112" s="61"/>
      <c r="N112" s="61"/>
    </row>
    <row r="113" spans="1:14" ht="12.75">
      <c r="A113" s="61"/>
      <c r="B113" s="61"/>
      <c r="C113" s="61"/>
      <c r="D113" s="61"/>
      <c r="E113" s="61"/>
      <c r="F113" s="61"/>
      <c r="G113" s="61"/>
      <c r="H113" s="61"/>
      <c r="I113" s="61"/>
      <c r="J113" s="61"/>
      <c r="K113" s="61"/>
      <c r="L113" s="61"/>
      <c r="M113" s="61"/>
      <c r="N113" s="61"/>
    </row>
    <row r="114" spans="1:14" ht="12.75">
      <c r="A114" s="61"/>
      <c r="B114" s="61"/>
      <c r="C114" s="61"/>
      <c r="D114" s="61"/>
      <c r="E114" s="61"/>
      <c r="F114" s="61"/>
      <c r="G114" s="61"/>
      <c r="H114" s="61"/>
      <c r="I114" s="61"/>
      <c r="J114" s="61"/>
      <c r="K114" s="61"/>
      <c r="L114" s="61"/>
      <c r="M114" s="61"/>
      <c r="N114" s="61"/>
    </row>
    <row r="115" spans="1:14" ht="12.75">
      <c r="A115" s="61"/>
      <c r="B115" s="61"/>
      <c r="C115" s="61"/>
      <c r="D115" s="61"/>
      <c r="E115" s="61"/>
      <c r="F115" s="61"/>
      <c r="G115" s="61"/>
      <c r="H115" s="61"/>
      <c r="I115" s="61"/>
      <c r="J115" s="61"/>
      <c r="K115" s="61"/>
      <c r="L115" s="61"/>
      <c r="M115" s="61"/>
      <c r="N115" s="61"/>
    </row>
    <row r="116" spans="1:14" ht="12.75">
      <c r="A116" s="61"/>
      <c r="B116" s="61"/>
      <c r="C116" s="61"/>
      <c r="D116" s="61"/>
      <c r="E116" s="61"/>
      <c r="F116" s="61"/>
      <c r="G116" s="61"/>
      <c r="H116" s="61"/>
      <c r="I116" s="61"/>
      <c r="J116" s="61"/>
      <c r="K116" s="61"/>
      <c r="L116" s="61"/>
      <c r="M116" s="61"/>
      <c r="N116" s="61"/>
    </row>
    <row r="117" spans="1:14" ht="12.75">
      <c r="A117" s="61"/>
      <c r="B117" s="61"/>
      <c r="C117" s="61"/>
      <c r="D117" s="61"/>
      <c r="E117" s="61"/>
      <c r="F117" s="61"/>
      <c r="G117" s="61"/>
      <c r="H117" s="61"/>
      <c r="I117" s="61"/>
      <c r="J117" s="61"/>
      <c r="K117" s="61"/>
      <c r="L117" s="61"/>
      <c r="M117" s="61"/>
      <c r="N117" s="61"/>
    </row>
    <row r="118" spans="1:14" ht="12.75">
      <c r="A118" s="61"/>
      <c r="B118" s="61"/>
      <c r="C118" s="61"/>
      <c r="D118" s="61"/>
      <c r="E118" s="61"/>
      <c r="F118" s="61"/>
      <c r="G118" s="61"/>
      <c r="H118" s="61"/>
      <c r="I118" s="61"/>
      <c r="J118" s="61"/>
      <c r="K118" s="61"/>
      <c r="L118" s="61"/>
      <c r="M118" s="61"/>
      <c r="N118" s="61"/>
    </row>
    <row r="119" spans="1:14" ht="12.75">
      <c r="A119" s="61"/>
      <c r="B119" s="61"/>
      <c r="C119" s="61"/>
      <c r="D119" s="61"/>
      <c r="E119" s="61"/>
      <c r="F119" s="61"/>
      <c r="G119" s="61"/>
      <c r="H119" s="61"/>
      <c r="I119" s="61"/>
      <c r="J119" s="61"/>
      <c r="K119" s="61"/>
      <c r="L119" s="61"/>
      <c r="M119" s="61"/>
      <c r="N119" s="61"/>
    </row>
    <row r="120" spans="1:14" ht="12.75">
      <c r="A120" s="61"/>
      <c r="B120" s="61"/>
      <c r="C120" s="61"/>
      <c r="D120" s="61"/>
      <c r="E120" s="61"/>
      <c r="F120" s="61"/>
      <c r="G120" s="61"/>
      <c r="H120" s="61"/>
      <c r="I120" s="61"/>
      <c r="J120" s="61"/>
      <c r="K120" s="61"/>
      <c r="L120" s="61"/>
      <c r="M120" s="61"/>
      <c r="N120" s="61"/>
    </row>
    <row r="121" spans="1:14" ht="12.75">
      <c r="A121" s="61"/>
      <c r="B121" s="61"/>
      <c r="C121" s="61"/>
      <c r="D121" s="61"/>
      <c r="E121" s="61"/>
      <c r="F121" s="61"/>
      <c r="G121" s="61"/>
      <c r="H121" s="61"/>
      <c r="I121" s="61"/>
      <c r="J121" s="61"/>
      <c r="K121" s="61"/>
      <c r="L121" s="61"/>
      <c r="M121" s="61"/>
      <c r="N121" s="61"/>
    </row>
    <row r="122" spans="1:14" ht="12.75">
      <c r="A122" s="61"/>
      <c r="B122" s="61"/>
      <c r="C122" s="61"/>
      <c r="D122" s="61"/>
      <c r="E122" s="61"/>
      <c r="F122" s="61"/>
      <c r="G122" s="61"/>
      <c r="H122" s="61"/>
      <c r="I122" s="61"/>
      <c r="J122" s="61"/>
      <c r="K122" s="61"/>
      <c r="L122" s="61"/>
      <c r="M122" s="61"/>
      <c r="N122" s="61"/>
    </row>
    <row r="123" spans="1:14" ht="12.75">
      <c r="A123" s="61"/>
      <c r="B123" s="61"/>
      <c r="C123" s="61"/>
      <c r="D123" s="61"/>
      <c r="E123" s="61"/>
      <c r="F123" s="61"/>
      <c r="G123" s="61"/>
      <c r="H123" s="61"/>
      <c r="I123" s="61"/>
      <c r="J123" s="61"/>
      <c r="K123" s="61"/>
      <c r="L123" s="61"/>
      <c r="M123" s="61"/>
      <c r="N123" s="61"/>
    </row>
    <row r="124" spans="1:14" ht="12.75">
      <c r="A124" s="61"/>
      <c r="B124" s="61"/>
      <c r="C124" s="61"/>
      <c r="D124" s="61"/>
      <c r="E124" s="61"/>
      <c r="F124" s="61"/>
      <c r="G124" s="61"/>
      <c r="H124" s="61"/>
      <c r="I124" s="61"/>
      <c r="J124" s="61"/>
      <c r="K124" s="61"/>
      <c r="L124" s="61"/>
      <c r="M124" s="61"/>
      <c r="N124" s="61"/>
    </row>
    <row r="125" spans="1:14" ht="12.75">
      <c r="A125" s="61"/>
      <c r="B125" s="61"/>
      <c r="C125" s="61"/>
      <c r="D125" s="61"/>
      <c r="E125" s="61"/>
      <c r="F125" s="61"/>
      <c r="G125" s="61"/>
      <c r="H125" s="61"/>
      <c r="I125" s="61"/>
      <c r="J125" s="61"/>
      <c r="K125" s="61"/>
      <c r="L125" s="61"/>
      <c r="M125" s="61"/>
      <c r="N125" s="61"/>
    </row>
    <row r="126" spans="1:14" ht="12.75">
      <c r="A126" s="61"/>
      <c r="B126" s="61"/>
      <c r="C126" s="61"/>
      <c r="D126" s="61"/>
      <c r="E126" s="61"/>
      <c r="F126" s="61"/>
      <c r="G126" s="61"/>
      <c r="H126" s="61"/>
      <c r="I126" s="61"/>
      <c r="J126" s="61"/>
      <c r="K126" s="61"/>
      <c r="L126" s="61"/>
      <c r="M126" s="61"/>
      <c r="N126" s="61"/>
    </row>
    <row r="127" spans="1:14" ht="12.75">
      <c r="A127" s="61"/>
      <c r="B127" s="61"/>
      <c r="C127" s="61"/>
      <c r="D127" s="61"/>
      <c r="E127" s="61"/>
      <c r="F127" s="61"/>
      <c r="G127" s="61"/>
      <c r="H127" s="61"/>
      <c r="I127" s="61"/>
      <c r="J127" s="61"/>
      <c r="K127" s="61"/>
      <c r="L127" s="61"/>
      <c r="M127" s="61"/>
      <c r="N127" s="61"/>
    </row>
    <row r="128" spans="1:14" ht="12.75">
      <c r="A128" s="61"/>
      <c r="B128" s="61"/>
      <c r="C128" s="61"/>
      <c r="D128" s="61"/>
      <c r="E128" s="61"/>
      <c r="F128" s="61"/>
      <c r="G128" s="61"/>
      <c r="H128" s="61"/>
      <c r="I128" s="61"/>
      <c r="J128" s="61"/>
      <c r="K128" s="61"/>
      <c r="L128" s="61"/>
      <c r="M128" s="61"/>
      <c r="N128" s="61"/>
    </row>
    <row r="129" spans="1:14" ht="12.75">
      <c r="A129" s="61"/>
      <c r="B129" s="61"/>
      <c r="C129" s="61"/>
      <c r="D129" s="61"/>
      <c r="E129" s="61"/>
      <c r="F129" s="61"/>
      <c r="G129" s="61"/>
      <c r="H129" s="61"/>
      <c r="I129" s="61"/>
      <c r="J129" s="61"/>
      <c r="K129" s="61"/>
      <c r="L129" s="61"/>
      <c r="M129" s="61"/>
      <c r="N129" s="61"/>
    </row>
    <row r="130" spans="1:14" ht="12.75">
      <c r="A130" s="61"/>
      <c r="B130" s="61"/>
      <c r="C130" s="61"/>
      <c r="D130" s="61"/>
      <c r="E130" s="61"/>
      <c r="F130" s="61"/>
      <c r="G130" s="61"/>
      <c r="H130" s="61"/>
      <c r="I130" s="61"/>
      <c r="J130" s="61"/>
      <c r="K130" s="61"/>
      <c r="L130" s="61"/>
      <c r="M130" s="61"/>
      <c r="N130" s="61"/>
    </row>
    <row r="131" spans="1:14" ht="12.75">
      <c r="A131" s="61"/>
      <c r="B131" s="61"/>
      <c r="C131" s="61"/>
      <c r="D131" s="61"/>
      <c r="E131" s="61"/>
      <c r="F131" s="61"/>
      <c r="G131" s="61"/>
      <c r="H131" s="61"/>
      <c r="I131" s="61"/>
      <c r="J131" s="61"/>
      <c r="K131" s="61"/>
      <c r="L131" s="61"/>
      <c r="M131" s="61"/>
      <c r="N131" s="61"/>
    </row>
    <row r="132" spans="1:14" ht="12.75">
      <c r="A132" s="61"/>
      <c r="B132" s="61"/>
      <c r="C132" s="61"/>
      <c r="D132" s="61"/>
      <c r="E132" s="61"/>
      <c r="F132" s="61"/>
      <c r="G132" s="61"/>
      <c r="H132" s="61"/>
      <c r="I132" s="61"/>
      <c r="J132" s="61"/>
      <c r="K132" s="61"/>
      <c r="L132" s="61"/>
      <c r="M132" s="61"/>
      <c r="N132" s="61"/>
    </row>
    <row r="133" spans="1:14" ht="12.75">
      <c r="A133" s="61"/>
      <c r="B133" s="61"/>
      <c r="C133" s="61"/>
      <c r="D133" s="61"/>
      <c r="E133" s="61"/>
      <c r="F133" s="61"/>
      <c r="G133" s="61"/>
      <c r="H133" s="61"/>
      <c r="I133" s="61"/>
      <c r="J133" s="61"/>
      <c r="K133" s="61"/>
      <c r="L133" s="61"/>
      <c r="M133" s="61"/>
      <c r="N133" s="61"/>
    </row>
    <row r="134" spans="1:14" ht="12.75">
      <c r="A134" s="61"/>
      <c r="B134" s="61"/>
      <c r="C134" s="61"/>
      <c r="D134" s="61"/>
      <c r="E134" s="61"/>
      <c r="F134" s="61"/>
      <c r="G134" s="61"/>
      <c r="H134" s="61"/>
      <c r="I134" s="61"/>
      <c r="J134" s="61"/>
      <c r="K134" s="61"/>
      <c r="L134" s="61"/>
      <c r="M134" s="61"/>
      <c r="N134" s="61"/>
    </row>
    <row r="135" spans="1:14" ht="12.75">
      <c r="A135" s="61"/>
      <c r="B135" s="61"/>
      <c r="C135" s="61"/>
      <c r="D135" s="61"/>
      <c r="E135" s="61"/>
      <c r="F135" s="61"/>
      <c r="G135" s="61"/>
      <c r="H135" s="61"/>
      <c r="I135" s="61"/>
      <c r="J135" s="61"/>
      <c r="K135" s="61"/>
      <c r="L135" s="61"/>
      <c r="M135" s="61"/>
      <c r="N135" s="61"/>
    </row>
    <row r="136" spans="1:14" ht="12.75">
      <c r="A136" s="61"/>
      <c r="B136" s="61"/>
      <c r="C136" s="61"/>
      <c r="D136" s="61"/>
      <c r="E136" s="61"/>
      <c r="F136" s="61"/>
      <c r="G136" s="61"/>
      <c r="H136" s="61"/>
      <c r="I136" s="61"/>
      <c r="J136" s="61"/>
      <c r="K136" s="61"/>
      <c r="L136" s="61"/>
      <c r="M136" s="61"/>
      <c r="N136" s="61"/>
    </row>
    <row r="137" spans="1:14" ht="12.75">
      <c r="A137" s="61"/>
      <c r="B137" s="61"/>
      <c r="C137" s="61"/>
      <c r="D137" s="61"/>
      <c r="E137" s="61"/>
      <c r="F137" s="61"/>
      <c r="G137" s="61"/>
      <c r="H137" s="61"/>
      <c r="I137" s="61"/>
      <c r="J137" s="61"/>
      <c r="K137" s="61"/>
      <c r="L137" s="61"/>
      <c r="M137" s="61"/>
      <c r="N137" s="61"/>
    </row>
    <row r="138" spans="1:14" ht="12.75">
      <c r="A138" s="61"/>
      <c r="B138" s="61"/>
      <c r="C138" s="61"/>
      <c r="D138" s="61"/>
      <c r="E138" s="61"/>
      <c r="F138" s="61"/>
      <c r="G138" s="61"/>
      <c r="H138" s="61"/>
      <c r="I138" s="61"/>
      <c r="J138" s="61"/>
      <c r="K138" s="61"/>
      <c r="L138" s="61"/>
      <c r="M138" s="61"/>
      <c r="N138" s="61"/>
    </row>
    <row r="139" spans="1:14" ht="12.75">
      <c r="A139" s="61"/>
      <c r="B139" s="61"/>
      <c r="C139" s="61"/>
      <c r="D139" s="61"/>
      <c r="E139" s="61"/>
      <c r="F139" s="61"/>
      <c r="G139" s="61"/>
      <c r="H139" s="61"/>
      <c r="I139" s="61"/>
      <c r="J139" s="61"/>
      <c r="K139" s="61"/>
      <c r="L139" s="61"/>
      <c r="M139" s="61"/>
      <c r="N139" s="61"/>
    </row>
    <row r="140" spans="1:14" ht="12.75">
      <c r="A140" s="61"/>
      <c r="B140" s="61"/>
      <c r="C140" s="61"/>
      <c r="D140" s="61"/>
      <c r="E140" s="61"/>
      <c r="F140" s="61"/>
      <c r="G140" s="61"/>
      <c r="H140" s="61"/>
      <c r="I140" s="61"/>
      <c r="J140" s="61"/>
      <c r="K140" s="61"/>
      <c r="L140" s="61"/>
      <c r="M140" s="61"/>
      <c r="N140" s="61"/>
    </row>
    <row r="141" spans="1:14" ht="12.75">
      <c r="A141" s="61"/>
      <c r="B141" s="61"/>
      <c r="C141" s="61"/>
      <c r="D141" s="61"/>
      <c r="E141" s="61"/>
      <c r="F141" s="61"/>
      <c r="G141" s="61"/>
      <c r="H141" s="61"/>
      <c r="I141" s="61"/>
      <c r="J141" s="61"/>
      <c r="K141" s="61"/>
      <c r="L141" s="61"/>
      <c r="M141" s="61"/>
      <c r="N141" s="61"/>
    </row>
    <row r="142" spans="1:14" ht="12.75">
      <c r="A142" s="61"/>
      <c r="B142" s="61"/>
      <c r="C142" s="61"/>
      <c r="D142" s="61"/>
      <c r="E142" s="61"/>
      <c r="F142" s="61"/>
      <c r="G142" s="61"/>
      <c r="H142" s="61"/>
      <c r="I142" s="61"/>
      <c r="J142" s="61"/>
      <c r="K142" s="61"/>
      <c r="L142" s="61"/>
      <c r="M142" s="61"/>
      <c r="N142" s="61"/>
    </row>
    <row r="143" spans="1:14" ht="12.75">
      <c r="A143" s="61"/>
      <c r="B143" s="61"/>
      <c r="C143" s="61"/>
      <c r="D143" s="61"/>
      <c r="E143" s="61"/>
      <c r="F143" s="61"/>
      <c r="G143" s="61"/>
      <c r="H143" s="61"/>
      <c r="I143" s="61"/>
      <c r="J143" s="61"/>
      <c r="K143" s="61"/>
      <c r="L143" s="61"/>
      <c r="M143" s="61"/>
      <c r="N143" s="61"/>
    </row>
    <row r="144" spans="1:14" ht="12.75">
      <c r="A144" s="61"/>
      <c r="B144" s="61"/>
      <c r="C144" s="61"/>
      <c r="D144" s="61"/>
      <c r="E144" s="61"/>
      <c r="F144" s="61"/>
      <c r="G144" s="61"/>
      <c r="H144" s="61"/>
      <c r="I144" s="61"/>
      <c r="J144" s="61"/>
      <c r="K144" s="61"/>
      <c r="L144" s="61"/>
      <c r="M144" s="61"/>
      <c r="N144" s="61"/>
    </row>
    <row r="145" spans="1:14" ht="12.75">
      <c r="A145" s="61"/>
      <c r="B145" s="61"/>
      <c r="C145" s="61"/>
      <c r="D145" s="61"/>
      <c r="E145" s="61"/>
      <c r="F145" s="61"/>
      <c r="G145" s="61"/>
      <c r="H145" s="61"/>
      <c r="I145" s="61"/>
      <c r="J145" s="61"/>
      <c r="K145" s="61"/>
      <c r="L145" s="61"/>
      <c r="M145" s="61"/>
      <c r="N145" s="61"/>
    </row>
    <row r="146" spans="1:14" ht="12.75">
      <c r="A146" s="61"/>
      <c r="B146" s="61"/>
      <c r="C146" s="61"/>
      <c r="D146" s="61"/>
      <c r="E146" s="61"/>
      <c r="F146" s="61"/>
      <c r="G146" s="61"/>
      <c r="H146" s="61"/>
      <c r="I146" s="61"/>
      <c r="J146" s="61"/>
      <c r="K146" s="61"/>
      <c r="L146" s="61"/>
      <c r="M146" s="61"/>
      <c r="N146" s="61"/>
    </row>
    <row r="147" spans="1:14" ht="12.75">
      <c r="A147" s="61"/>
      <c r="B147" s="61"/>
      <c r="C147" s="61"/>
      <c r="D147" s="61"/>
      <c r="E147" s="61"/>
      <c r="F147" s="61"/>
      <c r="G147" s="61"/>
      <c r="H147" s="61"/>
      <c r="I147" s="61"/>
      <c r="J147" s="61"/>
      <c r="K147" s="61"/>
      <c r="L147" s="61"/>
      <c r="M147" s="61"/>
      <c r="N147" s="61"/>
    </row>
    <row r="148" spans="1:14" ht="12.75">
      <c r="A148" s="61"/>
      <c r="B148" s="61"/>
      <c r="C148" s="61"/>
      <c r="D148" s="61"/>
      <c r="E148" s="61"/>
      <c r="F148" s="61"/>
      <c r="G148" s="61"/>
      <c r="H148" s="61"/>
      <c r="I148" s="61"/>
      <c r="J148" s="61"/>
      <c r="K148" s="61"/>
      <c r="L148" s="61"/>
      <c r="M148" s="61"/>
      <c r="N148" s="61"/>
    </row>
    <row r="149" spans="1:14" ht="12.75">
      <c r="A149" s="61"/>
      <c r="B149" s="61"/>
      <c r="C149" s="61"/>
      <c r="D149" s="61"/>
      <c r="E149" s="61"/>
      <c r="F149" s="61"/>
      <c r="G149" s="61"/>
      <c r="H149" s="61"/>
      <c r="I149" s="61"/>
      <c r="J149" s="61"/>
      <c r="K149" s="61"/>
      <c r="L149" s="61"/>
      <c r="M149" s="61"/>
      <c r="N149" s="61"/>
    </row>
    <row r="150" spans="1:14" ht="12.75">
      <c r="A150" s="61"/>
      <c r="B150" s="61"/>
      <c r="C150" s="61"/>
      <c r="D150" s="61"/>
      <c r="E150" s="61"/>
      <c r="F150" s="61"/>
      <c r="G150" s="61"/>
      <c r="H150" s="61"/>
      <c r="I150" s="61"/>
      <c r="J150" s="61"/>
      <c r="K150" s="61"/>
      <c r="L150" s="61"/>
      <c r="M150" s="61"/>
      <c r="N150" s="61"/>
    </row>
    <row r="151" spans="1:14" ht="12.75">
      <c r="A151" s="61"/>
      <c r="B151" s="61"/>
      <c r="C151" s="61"/>
      <c r="D151" s="61"/>
      <c r="E151" s="61"/>
      <c r="F151" s="61"/>
      <c r="G151" s="61"/>
      <c r="H151" s="61"/>
      <c r="I151" s="61"/>
      <c r="J151" s="61"/>
      <c r="K151" s="61"/>
      <c r="L151" s="61"/>
      <c r="M151" s="61"/>
      <c r="N151" s="61"/>
    </row>
    <row r="152" spans="1:14" ht="12.75">
      <c r="A152" s="61"/>
      <c r="B152" s="61"/>
      <c r="C152" s="61"/>
      <c r="D152" s="61"/>
      <c r="E152" s="61"/>
      <c r="F152" s="61"/>
      <c r="G152" s="61"/>
      <c r="H152" s="61"/>
      <c r="I152" s="61"/>
      <c r="J152" s="61"/>
      <c r="K152" s="61"/>
      <c r="L152" s="61"/>
      <c r="M152" s="61"/>
      <c r="N152" s="61"/>
    </row>
    <row r="153" spans="1:14" ht="12.75">
      <c r="A153" s="61"/>
      <c r="B153" s="61"/>
      <c r="C153" s="61"/>
      <c r="D153" s="61"/>
      <c r="E153" s="61"/>
      <c r="F153" s="61"/>
      <c r="G153" s="61"/>
      <c r="H153" s="61"/>
      <c r="I153" s="61"/>
      <c r="J153" s="61"/>
      <c r="K153" s="61"/>
      <c r="L153" s="61"/>
      <c r="M153" s="61"/>
      <c r="N153" s="61"/>
    </row>
    <row r="154" spans="1:14" ht="12.75">
      <c r="A154" s="61"/>
      <c r="B154" s="61"/>
      <c r="C154" s="61"/>
      <c r="D154" s="61"/>
      <c r="E154" s="61"/>
      <c r="F154" s="61"/>
      <c r="G154" s="61"/>
      <c r="H154" s="61"/>
      <c r="I154" s="61"/>
      <c r="J154" s="61"/>
      <c r="K154" s="61"/>
      <c r="L154" s="61"/>
      <c r="M154" s="61"/>
      <c r="N154" s="61"/>
    </row>
    <row r="155" spans="1:14" ht="12.75">
      <c r="A155" s="61"/>
      <c r="B155" s="61"/>
      <c r="C155" s="61"/>
      <c r="D155" s="61"/>
      <c r="E155" s="61"/>
      <c r="F155" s="61"/>
      <c r="G155" s="61"/>
      <c r="H155" s="61"/>
      <c r="I155" s="61"/>
      <c r="J155" s="61"/>
      <c r="K155" s="61"/>
      <c r="L155" s="61"/>
      <c r="M155" s="61"/>
      <c r="N155" s="61"/>
    </row>
    <row r="156" spans="1:14" ht="12.75">
      <c r="A156" s="61"/>
      <c r="B156" s="61"/>
      <c r="C156" s="61"/>
      <c r="D156" s="61"/>
      <c r="E156" s="61"/>
      <c r="F156" s="61"/>
      <c r="G156" s="61"/>
      <c r="H156" s="61"/>
      <c r="I156" s="61"/>
      <c r="J156" s="61"/>
      <c r="K156" s="61"/>
      <c r="L156" s="61"/>
      <c r="M156" s="61"/>
      <c r="N156" s="61"/>
    </row>
    <row r="157" spans="1:14" ht="12.75">
      <c r="A157" s="61"/>
      <c r="B157" s="61"/>
      <c r="C157" s="61"/>
      <c r="D157" s="61"/>
      <c r="E157" s="61"/>
      <c r="F157" s="61"/>
      <c r="G157" s="61"/>
      <c r="H157" s="61"/>
      <c r="I157" s="61"/>
      <c r="J157" s="61"/>
      <c r="K157" s="61"/>
      <c r="L157" s="61"/>
      <c r="M157" s="61"/>
      <c r="N157" s="61"/>
    </row>
    <row r="158" spans="1:14" ht="12.75">
      <c r="A158" s="61"/>
      <c r="B158" s="61"/>
      <c r="C158" s="61"/>
      <c r="D158" s="61"/>
      <c r="E158" s="61"/>
      <c r="F158" s="61"/>
      <c r="G158" s="61"/>
      <c r="H158" s="61"/>
      <c r="I158" s="61"/>
      <c r="J158" s="61"/>
      <c r="K158" s="61"/>
      <c r="L158" s="61"/>
      <c r="M158" s="61"/>
      <c r="N158" s="61"/>
    </row>
    <row r="159" spans="1:14" ht="12.75">
      <c r="A159" s="61"/>
      <c r="B159" s="61"/>
      <c r="C159" s="61"/>
      <c r="D159" s="61"/>
      <c r="E159" s="61"/>
      <c r="F159" s="61"/>
      <c r="G159" s="61"/>
      <c r="H159" s="61"/>
      <c r="I159" s="61"/>
      <c r="J159" s="61"/>
      <c r="K159" s="61"/>
      <c r="L159" s="61"/>
      <c r="M159" s="61"/>
      <c r="N159" s="61"/>
    </row>
    <row r="160" spans="1:14" ht="12.75">
      <c r="A160" s="61"/>
      <c r="B160" s="61"/>
      <c r="C160" s="61"/>
      <c r="D160" s="61"/>
      <c r="E160" s="61"/>
      <c r="F160" s="61"/>
      <c r="G160" s="61"/>
      <c r="H160" s="61"/>
      <c r="I160" s="61"/>
      <c r="J160" s="61"/>
      <c r="K160" s="61"/>
      <c r="L160" s="61"/>
      <c r="M160" s="61"/>
      <c r="N160" s="61"/>
    </row>
    <row r="161" spans="1:14" ht="12.75">
      <c r="A161" s="61"/>
      <c r="B161" s="61"/>
      <c r="C161" s="61"/>
      <c r="D161" s="61"/>
      <c r="E161" s="61"/>
      <c r="F161" s="61"/>
      <c r="G161" s="61"/>
      <c r="H161" s="61"/>
      <c r="I161" s="61"/>
      <c r="J161" s="61"/>
      <c r="K161" s="61"/>
      <c r="L161" s="61"/>
      <c r="M161" s="61"/>
      <c r="N161" s="61"/>
    </row>
    <row r="162" spans="1:14" ht="12.75">
      <c r="A162" s="61"/>
      <c r="B162" s="61"/>
      <c r="C162" s="61"/>
      <c r="D162" s="61"/>
      <c r="E162" s="61"/>
      <c r="F162" s="61"/>
      <c r="G162" s="61"/>
      <c r="H162" s="61"/>
      <c r="I162" s="61"/>
      <c r="J162" s="61"/>
      <c r="K162" s="61"/>
      <c r="L162" s="61"/>
      <c r="M162" s="61"/>
      <c r="N162" s="61"/>
    </row>
    <row r="163" spans="1:14" ht="12.75">
      <c r="A163" s="61"/>
      <c r="B163" s="61"/>
      <c r="C163" s="61"/>
      <c r="D163" s="61"/>
      <c r="E163" s="61"/>
      <c r="F163" s="61"/>
      <c r="G163" s="61"/>
      <c r="H163" s="61"/>
      <c r="I163" s="61"/>
      <c r="J163" s="61"/>
      <c r="K163" s="61"/>
      <c r="L163" s="61"/>
      <c r="M163" s="61"/>
      <c r="N163" s="61"/>
    </row>
    <row r="164" spans="1:14" ht="12.75">
      <c r="A164" s="61"/>
      <c r="B164" s="61"/>
      <c r="C164" s="61"/>
      <c r="D164" s="61"/>
      <c r="E164" s="61"/>
      <c r="F164" s="61"/>
      <c r="G164" s="61"/>
      <c r="H164" s="61"/>
      <c r="I164" s="61"/>
      <c r="J164" s="61"/>
      <c r="K164" s="61"/>
      <c r="L164" s="61"/>
      <c r="M164" s="61"/>
      <c r="N164" s="61"/>
    </row>
    <row r="165" spans="1:14" ht="12.75">
      <c r="A165" s="61"/>
      <c r="B165" s="61"/>
      <c r="C165" s="61"/>
      <c r="D165" s="61"/>
      <c r="E165" s="61"/>
      <c r="F165" s="61"/>
      <c r="G165" s="61"/>
      <c r="H165" s="61"/>
      <c r="I165" s="61"/>
      <c r="J165" s="61"/>
      <c r="K165" s="61"/>
      <c r="L165" s="61"/>
      <c r="M165" s="61"/>
      <c r="N165" s="61"/>
    </row>
    <row r="166" spans="1:14" ht="12.75">
      <c r="A166" s="61"/>
      <c r="B166" s="61"/>
      <c r="C166" s="61"/>
      <c r="D166" s="61"/>
      <c r="E166" s="61"/>
      <c r="F166" s="61"/>
      <c r="G166" s="61"/>
      <c r="H166" s="61"/>
      <c r="I166" s="61"/>
      <c r="J166" s="61"/>
      <c r="K166" s="61"/>
      <c r="L166" s="61"/>
      <c r="M166" s="61"/>
      <c r="N166" s="61"/>
    </row>
    <row r="167" spans="1:14" ht="12.75">
      <c r="A167" s="61"/>
      <c r="B167" s="61"/>
      <c r="C167" s="61"/>
      <c r="D167" s="61"/>
      <c r="E167" s="61"/>
      <c r="F167" s="61"/>
      <c r="G167" s="61"/>
      <c r="H167" s="61"/>
      <c r="I167" s="61"/>
      <c r="J167" s="61"/>
      <c r="K167" s="61"/>
      <c r="L167" s="61"/>
      <c r="M167" s="61"/>
      <c r="N167" s="61"/>
    </row>
    <row r="168" spans="1:14" ht="12.75">
      <c r="A168" s="61"/>
      <c r="B168" s="61"/>
      <c r="C168" s="61"/>
      <c r="D168" s="61"/>
      <c r="E168" s="61"/>
      <c r="F168" s="61"/>
      <c r="G168" s="61"/>
      <c r="H168" s="61"/>
      <c r="I168" s="61"/>
      <c r="J168" s="61"/>
      <c r="K168" s="61"/>
      <c r="L168" s="61"/>
      <c r="M168" s="61"/>
      <c r="N168" s="61"/>
    </row>
    <row r="169" spans="1:14" ht="12.75">
      <c r="A169" s="61"/>
      <c r="B169" s="61"/>
      <c r="C169" s="61"/>
      <c r="D169" s="61"/>
      <c r="E169" s="61"/>
      <c r="F169" s="61"/>
      <c r="G169" s="61"/>
      <c r="H169" s="61"/>
      <c r="I169" s="61"/>
      <c r="J169" s="61"/>
      <c r="K169" s="61"/>
      <c r="L169" s="61"/>
      <c r="M169" s="61"/>
      <c r="N169" s="61"/>
    </row>
    <row r="170" spans="1:14" ht="12.75">
      <c r="A170" s="61"/>
      <c r="B170" s="61"/>
      <c r="C170" s="61"/>
      <c r="D170" s="61"/>
      <c r="E170" s="61"/>
      <c r="F170" s="61"/>
      <c r="G170" s="61"/>
      <c r="H170" s="61"/>
      <c r="I170" s="61"/>
      <c r="J170" s="61"/>
      <c r="K170" s="61"/>
      <c r="L170" s="61"/>
      <c r="M170" s="61"/>
      <c r="N170" s="61"/>
    </row>
    <row r="171" spans="1:14" ht="12.75">
      <c r="A171" s="61"/>
      <c r="B171" s="61"/>
      <c r="C171" s="61"/>
      <c r="D171" s="61"/>
      <c r="E171" s="61"/>
      <c r="F171" s="61"/>
      <c r="G171" s="61"/>
      <c r="H171" s="61"/>
      <c r="I171" s="61"/>
      <c r="J171" s="61"/>
      <c r="K171" s="61"/>
      <c r="L171" s="61"/>
      <c r="M171" s="61"/>
      <c r="N171" s="61"/>
    </row>
    <row r="172" spans="1:14" ht="12.75">
      <c r="A172" s="61"/>
      <c r="B172" s="61"/>
      <c r="C172" s="61"/>
      <c r="D172" s="61"/>
      <c r="E172" s="61"/>
      <c r="F172" s="61"/>
      <c r="G172" s="61"/>
      <c r="H172" s="61"/>
      <c r="I172" s="61"/>
      <c r="J172" s="61"/>
      <c r="K172" s="61"/>
      <c r="L172" s="61"/>
      <c r="M172" s="61"/>
      <c r="N172" s="61"/>
    </row>
    <row r="173" spans="1:14" ht="12.75">
      <c r="A173" s="61"/>
      <c r="B173" s="61"/>
      <c r="C173" s="61"/>
      <c r="D173" s="61"/>
      <c r="E173" s="61"/>
      <c r="F173" s="61"/>
      <c r="G173" s="61"/>
      <c r="H173" s="61"/>
      <c r="I173" s="61"/>
      <c r="J173" s="61"/>
      <c r="K173" s="61"/>
      <c r="L173" s="61"/>
      <c r="M173" s="61"/>
      <c r="N173" s="61"/>
    </row>
    <row r="174" spans="1:14" ht="12.75">
      <c r="A174" s="61"/>
      <c r="B174" s="61"/>
      <c r="C174" s="61"/>
      <c r="D174" s="61"/>
      <c r="E174" s="61"/>
      <c r="F174" s="61"/>
      <c r="G174" s="61"/>
      <c r="H174" s="61"/>
      <c r="I174" s="61"/>
      <c r="J174" s="61"/>
      <c r="K174" s="61"/>
      <c r="L174" s="61"/>
      <c r="M174" s="61"/>
      <c r="N174" s="61"/>
    </row>
    <row r="175" spans="1:14" ht="12.75">
      <c r="A175" s="61"/>
      <c r="B175" s="61"/>
      <c r="C175" s="61"/>
      <c r="D175" s="61"/>
      <c r="E175" s="61"/>
      <c r="F175" s="61"/>
      <c r="G175" s="61"/>
      <c r="H175" s="61"/>
      <c r="I175" s="61"/>
      <c r="J175" s="61"/>
      <c r="K175" s="61"/>
      <c r="L175" s="61"/>
      <c r="M175" s="61"/>
      <c r="N175" s="61"/>
    </row>
    <row r="176" spans="1:14" ht="12.75">
      <c r="A176" s="61"/>
      <c r="B176" s="61"/>
      <c r="C176" s="61"/>
      <c r="D176" s="61"/>
      <c r="E176" s="61"/>
      <c r="F176" s="61"/>
      <c r="G176" s="61"/>
      <c r="H176" s="61"/>
      <c r="I176" s="61"/>
      <c r="J176" s="61"/>
      <c r="K176" s="61"/>
      <c r="L176" s="61"/>
      <c r="M176" s="61"/>
      <c r="N176" s="61"/>
    </row>
    <row r="177" spans="1:14" ht="12.75">
      <c r="A177" s="61"/>
      <c r="B177" s="61"/>
      <c r="C177" s="61"/>
      <c r="D177" s="61"/>
      <c r="E177" s="61"/>
      <c r="F177" s="61"/>
      <c r="G177" s="61"/>
      <c r="H177" s="61"/>
      <c r="I177" s="61"/>
      <c r="J177" s="61"/>
      <c r="K177" s="61"/>
      <c r="L177" s="61"/>
      <c r="M177" s="61"/>
      <c r="N177" s="61"/>
    </row>
    <row r="178" spans="1:14" ht="12.75">
      <c r="A178" s="61"/>
      <c r="B178" s="61"/>
      <c r="C178" s="61"/>
      <c r="D178" s="61"/>
      <c r="E178" s="61"/>
      <c r="F178" s="61"/>
      <c r="G178" s="61"/>
      <c r="H178" s="61"/>
      <c r="I178" s="61"/>
      <c r="J178" s="61"/>
      <c r="K178" s="61"/>
      <c r="L178" s="61"/>
      <c r="M178" s="61"/>
      <c r="N178" s="61"/>
    </row>
    <row r="179" spans="1:14" ht="12.75">
      <c r="A179" s="61"/>
      <c r="B179" s="61"/>
      <c r="C179" s="61"/>
      <c r="D179" s="61"/>
      <c r="E179" s="61"/>
      <c r="F179" s="61"/>
      <c r="G179" s="61"/>
      <c r="H179" s="61"/>
      <c r="I179" s="61"/>
      <c r="J179" s="61"/>
      <c r="K179" s="61"/>
      <c r="L179" s="61"/>
      <c r="M179" s="61"/>
      <c r="N179" s="61"/>
    </row>
    <row r="180" spans="1:14" ht="12.75">
      <c r="A180" s="61"/>
      <c r="B180" s="61"/>
      <c r="C180" s="61"/>
      <c r="D180" s="61"/>
      <c r="E180" s="61"/>
      <c r="F180" s="61"/>
      <c r="G180" s="61"/>
      <c r="H180" s="61"/>
      <c r="I180" s="61"/>
      <c r="J180" s="61"/>
      <c r="K180" s="61"/>
      <c r="L180" s="61"/>
      <c r="M180" s="61"/>
      <c r="N180" s="61"/>
    </row>
    <row r="181" spans="1:14" ht="12.75">
      <c r="A181" s="61"/>
      <c r="B181" s="61"/>
      <c r="C181" s="61"/>
      <c r="D181" s="61"/>
      <c r="E181" s="61"/>
      <c r="F181" s="61"/>
      <c r="G181" s="61"/>
      <c r="H181" s="61"/>
      <c r="I181" s="61"/>
      <c r="J181" s="61"/>
      <c r="K181" s="61"/>
      <c r="L181" s="61"/>
      <c r="M181" s="61"/>
      <c r="N181" s="61"/>
    </row>
    <row r="182" spans="1:14" ht="12.75">
      <c r="A182" s="61"/>
      <c r="B182" s="61"/>
      <c r="C182" s="61"/>
      <c r="D182" s="61"/>
      <c r="E182" s="61"/>
      <c r="F182" s="61"/>
      <c r="G182" s="61"/>
      <c r="H182" s="61"/>
      <c r="I182" s="61"/>
      <c r="J182" s="61"/>
      <c r="K182" s="61"/>
      <c r="L182" s="61"/>
      <c r="M182" s="61"/>
      <c r="N182" s="61"/>
    </row>
    <row r="183" spans="1:14" ht="12.75">
      <c r="A183" s="61"/>
      <c r="B183" s="61"/>
      <c r="C183" s="61"/>
      <c r="D183" s="61"/>
      <c r="E183" s="61"/>
      <c r="F183" s="61"/>
      <c r="G183" s="61"/>
      <c r="H183" s="61"/>
      <c r="I183" s="61"/>
      <c r="J183" s="61"/>
      <c r="K183" s="61"/>
      <c r="L183" s="61"/>
      <c r="M183" s="61"/>
      <c r="N183" s="61"/>
    </row>
    <row r="184" spans="1:14" ht="12.75">
      <c r="A184" s="61"/>
      <c r="B184" s="61"/>
      <c r="C184" s="61"/>
      <c r="D184" s="61"/>
      <c r="E184" s="61"/>
      <c r="F184" s="61"/>
      <c r="G184" s="61"/>
      <c r="H184" s="61"/>
      <c r="I184" s="61"/>
      <c r="J184" s="61"/>
      <c r="K184" s="61"/>
      <c r="L184" s="61"/>
      <c r="M184" s="61"/>
      <c r="N184" s="61"/>
    </row>
    <row r="185" spans="1:14" ht="12.75">
      <c r="A185" s="61"/>
      <c r="B185" s="61"/>
      <c r="C185" s="61"/>
      <c r="D185" s="61"/>
      <c r="E185" s="61"/>
      <c r="F185" s="61"/>
      <c r="G185" s="61"/>
      <c r="H185" s="61"/>
      <c r="I185" s="61"/>
      <c r="J185" s="61"/>
      <c r="K185" s="61"/>
      <c r="L185" s="61"/>
      <c r="M185" s="61"/>
      <c r="N185" s="61"/>
    </row>
    <row r="186" spans="1:14" ht="12.75">
      <c r="A186" s="61"/>
      <c r="B186" s="61"/>
      <c r="C186" s="61"/>
      <c r="D186" s="61"/>
      <c r="E186" s="61"/>
      <c r="F186" s="61"/>
      <c r="G186" s="61"/>
      <c r="H186" s="61"/>
      <c r="I186" s="61"/>
      <c r="J186" s="61"/>
      <c r="K186" s="61"/>
      <c r="L186" s="61"/>
      <c r="M186" s="61"/>
      <c r="N186" s="61"/>
    </row>
    <row r="187" spans="1:14" ht="12.75">
      <c r="A187" s="61"/>
      <c r="B187" s="61"/>
      <c r="C187" s="61"/>
      <c r="D187" s="61"/>
      <c r="E187" s="61"/>
      <c r="F187" s="61"/>
      <c r="G187" s="61"/>
      <c r="H187" s="61"/>
      <c r="I187" s="61"/>
      <c r="J187" s="61"/>
      <c r="K187" s="61"/>
      <c r="L187" s="61"/>
      <c r="M187" s="61"/>
      <c r="N187" s="61"/>
    </row>
    <row r="188" spans="1:14" ht="12.75">
      <c r="A188" s="61"/>
      <c r="B188" s="61"/>
      <c r="C188" s="61"/>
      <c r="D188" s="61"/>
      <c r="E188" s="61"/>
      <c r="F188" s="61"/>
      <c r="G188" s="61"/>
      <c r="H188" s="61"/>
      <c r="I188" s="61"/>
      <c r="J188" s="61"/>
      <c r="K188" s="61"/>
      <c r="L188" s="61"/>
      <c r="M188" s="61"/>
      <c r="N188" s="61"/>
    </row>
    <row r="189" spans="1:14" ht="12.75">
      <c r="A189" s="61"/>
      <c r="B189" s="61"/>
      <c r="C189" s="61"/>
      <c r="D189" s="61"/>
      <c r="E189" s="61"/>
      <c r="F189" s="61"/>
      <c r="G189" s="61"/>
      <c r="H189" s="61"/>
      <c r="I189" s="61"/>
      <c r="J189" s="61"/>
      <c r="K189" s="61"/>
      <c r="L189" s="61"/>
      <c r="M189" s="61"/>
      <c r="N189" s="61"/>
    </row>
    <row r="190" spans="1:14" ht="12.75">
      <c r="A190" s="61"/>
      <c r="B190" s="61"/>
      <c r="C190" s="61"/>
      <c r="D190" s="61"/>
      <c r="E190" s="61"/>
      <c r="F190" s="61"/>
      <c r="G190" s="61"/>
      <c r="H190" s="61"/>
      <c r="I190" s="61"/>
      <c r="J190" s="61"/>
      <c r="K190" s="61"/>
      <c r="L190" s="61"/>
      <c r="M190" s="61"/>
      <c r="N190" s="61"/>
    </row>
    <row r="191" spans="1:14" ht="12.75">
      <c r="A191" s="61"/>
      <c r="B191" s="61"/>
      <c r="C191" s="61"/>
      <c r="D191" s="61"/>
      <c r="E191" s="61"/>
      <c r="F191" s="61"/>
      <c r="G191" s="61"/>
      <c r="H191" s="61"/>
      <c r="I191" s="61"/>
      <c r="J191" s="61"/>
      <c r="K191" s="61"/>
      <c r="L191" s="61"/>
      <c r="M191" s="61"/>
      <c r="N191" s="61"/>
    </row>
    <row r="192" spans="1:14" ht="12.75">
      <c r="A192" s="61"/>
      <c r="B192" s="61"/>
      <c r="C192" s="61"/>
      <c r="D192" s="61"/>
      <c r="E192" s="61"/>
      <c r="F192" s="61"/>
      <c r="G192" s="61"/>
      <c r="H192" s="61"/>
      <c r="I192" s="61"/>
      <c r="J192" s="61"/>
      <c r="K192" s="61"/>
      <c r="L192" s="61"/>
      <c r="M192" s="61"/>
      <c r="N192" s="61"/>
    </row>
    <row r="193" spans="1:14" ht="12.75">
      <c r="A193" s="61"/>
      <c r="B193" s="61"/>
      <c r="C193" s="61"/>
      <c r="D193" s="61"/>
      <c r="E193" s="61"/>
      <c r="F193" s="61"/>
      <c r="G193" s="61"/>
      <c r="H193" s="61"/>
      <c r="I193" s="61"/>
      <c r="J193" s="61"/>
      <c r="K193" s="61"/>
      <c r="L193" s="61"/>
      <c r="M193" s="61"/>
      <c r="N193" s="61"/>
    </row>
    <row r="194" spans="1:14" ht="12.75">
      <c r="A194" s="61"/>
      <c r="B194" s="61"/>
      <c r="C194" s="61"/>
      <c r="D194" s="61"/>
      <c r="E194" s="61"/>
      <c r="F194" s="61"/>
      <c r="G194" s="61"/>
      <c r="H194" s="61"/>
      <c r="I194" s="61"/>
      <c r="J194" s="61"/>
      <c r="K194" s="61"/>
      <c r="L194" s="61"/>
      <c r="M194" s="61"/>
      <c r="N194" s="61"/>
    </row>
    <row r="195" spans="1:14" ht="12.75">
      <c r="A195" s="61"/>
      <c r="B195" s="61"/>
      <c r="C195" s="61"/>
      <c r="D195" s="61"/>
      <c r="E195" s="61"/>
      <c r="F195" s="61"/>
      <c r="G195" s="61"/>
      <c r="H195" s="61"/>
      <c r="I195" s="61"/>
      <c r="J195" s="61"/>
      <c r="K195" s="61"/>
      <c r="L195" s="61"/>
      <c r="M195" s="61"/>
      <c r="N195" s="61"/>
    </row>
    <row r="196" spans="1:14" ht="12.75">
      <c r="A196" s="61"/>
      <c r="B196" s="61"/>
      <c r="C196" s="61"/>
      <c r="D196" s="61"/>
      <c r="E196" s="61"/>
      <c r="F196" s="61"/>
      <c r="G196" s="61"/>
      <c r="H196" s="61"/>
      <c r="I196" s="61"/>
      <c r="J196" s="61"/>
      <c r="K196" s="61"/>
      <c r="L196" s="61"/>
      <c r="M196" s="61"/>
      <c r="N196" s="61"/>
    </row>
    <row r="197" spans="1:14" ht="12.75">
      <c r="A197" s="61"/>
      <c r="B197" s="61"/>
      <c r="C197" s="61"/>
      <c r="D197" s="61"/>
      <c r="E197" s="61"/>
      <c r="F197" s="61"/>
      <c r="G197" s="61"/>
      <c r="H197" s="61"/>
      <c r="I197" s="61"/>
      <c r="J197" s="61"/>
      <c r="K197" s="61"/>
      <c r="L197" s="61"/>
      <c r="M197" s="61"/>
      <c r="N197" s="61"/>
    </row>
    <row r="198" spans="1:14" ht="12.75">
      <c r="A198" s="61"/>
      <c r="B198" s="61"/>
      <c r="C198" s="61"/>
      <c r="D198" s="61"/>
      <c r="E198" s="61"/>
      <c r="F198" s="61"/>
      <c r="G198" s="61"/>
      <c r="H198" s="61"/>
      <c r="I198" s="61"/>
      <c r="J198" s="61"/>
      <c r="K198" s="61"/>
      <c r="L198" s="61"/>
      <c r="M198" s="61"/>
      <c r="N198" s="61"/>
    </row>
    <row r="199" spans="1:14" ht="12.75">
      <c r="A199" s="61"/>
      <c r="B199" s="61"/>
      <c r="C199" s="61"/>
      <c r="D199" s="61"/>
      <c r="E199" s="61"/>
      <c r="F199" s="61"/>
      <c r="G199" s="61"/>
      <c r="H199" s="61"/>
      <c r="I199" s="61"/>
      <c r="J199" s="61"/>
      <c r="K199" s="61"/>
      <c r="L199" s="61"/>
      <c r="M199" s="61"/>
      <c r="N199" s="61"/>
    </row>
    <row r="200" spans="1:14" ht="12.75">
      <c r="A200" s="61"/>
      <c r="B200" s="61"/>
      <c r="C200" s="61"/>
      <c r="D200" s="61"/>
      <c r="E200" s="61"/>
      <c r="F200" s="61"/>
      <c r="G200" s="61"/>
      <c r="H200" s="61"/>
      <c r="I200" s="61"/>
      <c r="J200" s="61"/>
      <c r="K200" s="61"/>
      <c r="L200" s="61"/>
      <c r="M200" s="61"/>
      <c r="N200" s="61"/>
    </row>
    <row r="201" spans="1:14" ht="12.75">
      <c r="A201" s="61"/>
      <c r="B201" s="61"/>
      <c r="C201" s="61"/>
      <c r="D201" s="61"/>
      <c r="E201" s="61"/>
      <c r="F201" s="61"/>
      <c r="G201" s="61"/>
      <c r="H201" s="61"/>
      <c r="I201" s="61"/>
      <c r="J201" s="61"/>
      <c r="K201" s="61"/>
      <c r="L201" s="61"/>
      <c r="M201" s="61"/>
      <c r="N201" s="61"/>
    </row>
    <row r="202" spans="1:14" ht="12.75">
      <c r="A202" s="61"/>
      <c r="B202" s="61"/>
      <c r="C202" s="61"/>
      <c r="D202" s="61"/>
      <c r="E202" s="61"/>
      <c r="F202" s="61"/>
      <c r="G202" s="61"/>
      <c r="H202" s="61"/>
      <c r="I202" s="61"/>
      <c r="J202" s="61"/>
      <c r="K202" s="61"/>
      <c r="L202" s="61"/>
      <c r="M202" s="61"/>
      <c r="N202" s="61"/>
    </row>
    <row r="203" spans="1:14" ht="12.75">
      <c r="A203" s="61"/>
      <c r="B203" s="61"/>
      <c r="C203" s="61"/>
      <c r="D203" s="61"/>
      <c r="E203" s="61"/>
      <c r="F203" s="61"/>
      <c r="G203" s="61"/>
      <c r="H203" s="61"/>
      <c r="I203" s="61"/>
      <c r="J203" s="61"/>
      <c r="K203" s="61"/>
      <c r="L203" s="61"/>
      <c r="M203" s="61"/>
      <c r="N203" s="61"/>
    </row>
    <row r="204" spans="1:14" ht="12.75">
      <c r="A204" s="61"/>
      <c r="B204" s="61"/>
      <c r="C204" s="61"/>
      <c r="D204" s="61"/>
      <c r="E204" s="61"/>
      <c r="F204" s="61"/>
      <c r="G204" s="61"/>
      <c r="H204" s="61"/>
      <c r="I204" s="61"/>
      <c r="J204" s="61"/>
      <c r="K204" s="61"/>
      <c r="L204" s="61"/>
      <c r="M204" s="61"/>
      <c r="N204" s="61"/>
    </row>
    <row r="205" spans="1:14" ht="12.75">
      <c r="A205" s="61"/>
      <c r="B205" s="61"/>
      <c r="C205" s="61"/>
      <c r="D205" s="61"/>
      <c r="E205" s="61"/>
      <c r="F205" s="61"/>
      <c r="G205" s="61"/>
      <c r="H205" s="61"/>
      <c r="I205" s="61"/>
      <c r="J205" s="61"/>
      <c r="K205" s="61"/>
      <c r="L205" s="61"/>
      <c r="M205" s="61"/>
      <c r="N205" s="61"/>
    </row>
    <row r="206" spans="1:14" ht="12.75">
      <c r="A206" s="61"/>
      <c r="B206" s="61"/>
      <c r="C206" s="61"/>
      <c r="D206" s="61"/>
      <c r="E206" s="61"/>
      <c r="F206" s="61"/>
      <c r="G206" s="61"/>
      <c r="H206" s="61"/>
      <c r="I206" s="61"/>
      <c r="J206" s="61"/>
      <c r="K206" s="61"/>
      <c r="L206" s="61"/>
      <c r="M206" s="61"/>
      <c r="N206" s="61"/>
    </row>
    <row r="207" spans="1:14" ht="12.75">
      <c r="A207" s="61"/>
      <c r="B207" s="61"/>
      <c r="C207" s="61"/>
      <c r="D207" s="61"/>
      <c r="E207" s="61"/>
      <c r="F207" s="61"/>
      <c r="G207" s="61"/>
      <c r="H207" s="61"/>
      <c r="I207" s="61"/>
      <c r="J207" s="61"/>
      <c r="K207" s="61"/>
      <c r="L207" s="61"/>
      <c r="M207" s="61"/>
      <c r="N207" s="61"/>
    </row>
    <row r="208" spans="1:14" ht="12.75">
      <c r="A208" s="61"/>
      <c r="B208" s="61"/>
      <c r="C208" s="61"/>
      <c r="D208" s="61"/>
      <c r="E208" s="61"/>
      <c r="F208" s="61"/>
      <c r="G208" s="61"/>
      <c r="H208" s="61"/>
      <c r="I208" s="61"/>
      <c r="J208" s="61"/>
      <c r="K208" s="61"/>
      <c r="L208" s="61"/>
      <c r="M208" s="61"/>
      <c r="N208" s="61"/>
    </row>
    <row r="209" spans="1:14" ht="12.75">
      <c r="A209" s="61"/>
      <c r="B209" s="61"/>
      <c r="C209" s="61"/>
      <c r="D209" s="61"/>
      <c r="E209" s="61"/>
      <c r="F209" s="61"/>
      <c r="G209" s="61"/>
      <c r="H209" s="61"/>
      <c r="I209" s="61"/>
      <c r="J209" s="61"/>
      <c r="K209" s="61"/>
      <c r="L209" s="61"/>
      <c r="M209" s="61"/>
      <c r="N209" s="61"/>
    </row>
    <row r="210" spans="1:14" ht="12.75">
      <c r="A210" s="61"/>
      <c r="B210" s="61"/>
      <c r="C210" s="61"/>
      <c r="D210" s="61"/>
      <c r="E210" s="61"/>
      <c r="F210" s="61"/>
      <c r="G210" s="61"/>
      <c r="H210" s="61"/>
      <c r="I210" s="61"/>
      <c r="J210" s="61"/>
      <c r="K210" s="61"/>
      <c r="L210" s="61"/>
      <c r="M210" s="61"/>
      <c r="N210" s="61"/>
    </row>
    <row r="211" spans="1:14" ht="12.75">
      <c r="A211" s="61"/>
      <c r="B211" s="61"/>
      <c r="C211" s="61"/>
      <c r="D211" s="61"/>
      <c r="E211" s="61"/>
      <c r="F211" s="61"/>
      <c r="G211" s="61"/>
      <c r="H211" s="61"/>
      <c r="I211" s="61"/>
      <c r="J211" s="61"/>
      <c r="K211" s="61"/>
      <c r="L211" s="61"/>
      <c r="M211" s="61"/>
      <c r="N211" s="61"/>
    </row>
    <row r="212" spans="1:14" ht="12.75">
      <c r="A212" s="61"/>
      <c r="B212" s="61"/>
      <c r="C212" s="61"/>
      <c r="D212" s="61"/>
      <c r="E212" s="61"/>
      <c r="F212" s="61"/>
      <c r="G212" s="61"/>
      <c r="H212" s="61"/>
      <c r="I212" s="61"/>
      <c r="J212" s="61"/>
      <c r="K212" s="61"/>
      <c r="L212" s="61"/>
      <c r="M212" s="61"/>
      <c r="N212" s="61"/>
    </row>
    <row r="213" spans="1:14" ht="12.75">
      <c r="A213" s="61"/>
      <c r="B213" s="61"/>
      <c r="C213" s="61"/>
      <c r="D213" s="61"/>
      <c r="E213" s="61"/>
      <c r="F213" s="61"/>
      <c r="G213" s="61"/>
      <c r="H213" s="61"/>
      <c r="I213" s="61"/>
      <c r="J213" s="61"/>
      <c r="K213" s="61"/>
      <c r="L213" s="61"/>
      <c r="M213" s="61"/>
      <c r="N213" s="61"/>
    </row>
    <row r="214" spans="1:14" ht="12.75">
      <c r="A214" s="61"/>
      <c r="B214" s="61"/>
      <c r="C214" s="61"/>
      <c r="D214" s="61"/>
      <c r="E214" s="61"/>
      <c r="F214" s="61"/>
      <c r="G214" s="61"/>
      <c r="H214" s="61"/>
      <c r="I214" s="61"/>
      <c r="J214" s="61"/>
      <c r="K214" s="61"/>
      <c r="L214" s="61"/>
      <c r="M214" s="61"/>
      <c r="N214" s="61"/>
    </row>
    <row r="215" spans="1:14" ht="12.75">
      <c r="A215" s="61"/>
      <c r="B215" s="61"/>
      <c r="C215" s="61"/>
      <c r="D215" s="61"/>
      <c r="E215" s="61"/>
      <c r="F215" s="61"/>
      <c r="G215" s="61"/>
      <c r="H215" s="61"/>
      <c r="I215" s="61"/>
      <c r="J215" s="61"/>
      <c r="K215" s="61"/>
      <c r="L215" s="61"/>
      <c r="M215" s="61"/>
      <c r="N215" s="61"/>
    </row>
    <row r="216" spans="1:14" ht="12.75">
      <c r="A216" s="61"/>
      <c r="B216" s="61"/>
      <c r="C216" s="61"/>
      <c r="D216" s="61"/>
      <c r="E216" s="61"/>
      <c r="F216" s="61"/>
      <c r="G216" s="61"/>
      <c r="H216" s="61"/>
      <c r="I216" s="61"/>
      <c r="J216" s="61"/>
      <c r="K216" s="61"/>
      <c r="L216" s="61"/>
      <c r="M216" s="61"/>
      <c r="N216" s="61"/>
    </row>
    <row r="217" spans="1:14" ht="12.75">
      <c r="A217" s="61"/>
      <c r="B217" s="61"/>
      <c r="C217" s="61"/>
      <c r="D217" s="61"/>
      <c r="E217" s="61"/>
      <c r="F217" s="61"/>
      <c r="G217" s="61"/>
      <c r="H217" s="61"/>
      <c r="I217" s="61"/>
      <c r="J217" s="61"/>
      <c r="K217" s="61"/>
      <c r="L217" s="61"/>
      <c r="M217" s="61"/>
      <c r="N217" s="61"/>
    </row>
    <row r="218" spans="1:14" ht="12.75">
      <c r="A218" s="61"/>
      <c r="B218" s="61"/>
      <c r="C218" s="61"/>
      <c r="D218" s="61"/>
      <c r="E218" s="61"/>
      <c r="F218" s="61"/>
      <c r="G218" s="61"/>
      <c r="H218" s="61"/>
      <c r="I218" s="61"/>
      <c r="J218" s="61"/>
      <c r="K218" s="61"/>
      <c r="L218" s="61"/>
      <c r="M218" s="61"/>
      <c r="N218" s="61"/>
    </row>
    <row r="219" spans="1:14" ht="12.75">
      <c r="A219" s="61"/>
      <c r="B219" s="61"/>
      <c r="C219" s="61"/>
      <c r="D219" s="61"/>
      <c r="E219" s="61"/>
      <c r="F219" s="61"/>
      <c r="G219" s="61"/>
      <c r="H219" s="61"/>
      <c r="I219" s="61"/>
      <c r="J219" s="61"/>
      <c r="K219" s="61"/>
      <c r="L219" s="61"/>
      <c r="M219" s="61"/>
      <c r="N219" s="61"/>
    </row>
    <row r="220" spans="1:14" ht="12.75">
      <c r="A220" s="61"/>
      <c r="B220" s="61"/>
      <c r="C220" s="61"/>
      <c r="D220" s="61"/>
      <c r="E220" s="61"/>
      <c r="F220" s="61"/>
      <c r="G220" s="61"/>
      <c r="H220" s="61"/>
      <c r="I220" s="61"/>
      <c r="J220" s="61"/>
      <c r="K220" s="61"/>
      <c r="L220" s="61"/>
      <c r="M220" s="61"/>
      <c r="N220" s="61"/>
    </row>
    <row r="221" spans="1:14" ht="12.75">
      <c r="A221" s="61"/>
      <c r="B221" s="61"/>
      <c r="C221" s="61"/>
      <c r="D221" s="61"/>
      <c r="E221" s="61"/>
      <c r="F221" s="61"/>
      <c r="G221" s="61"/>
      <c r="H221" s="61"/>
      <c r="I221" s="61"/>
      <c r="J221" s="61"/>
      <c r="K221" s="61"/>
      <c r="L221" s="61"/>
      <c r="M221" s="61"/>
      <c r="N221" s="61"/>
    </row>
    <row r="222" spans="1:14" ht="12.75">
      <c r="A222" s="61"/>
      <c r="B222" s="61"/>
      <c r="C222" s="61"/>
      <c r="D222" s="61"/>
      <c r="E222" s="61"/>
      <c r="F222" s="61"/>
      <c r="G222" s="61"/>
      <c r="H222" s="61"/>
      <c r="I222" s="61"/>
      <c r="J222" s="61"/>
      <c r="K222" s="61"/>
      <c r="L222" s="61"/>
      <c r="M222" s="61"/>
      <c r="N222" s="61"/>
    </row>
    <row r="223" spans="1:14" ht="12.75">
      <c r="A223" s="61"/>
      <c r="B223" s="61"/>
      <c r="C223" s="61"/>
      <c r="D223" s="61"/>
      <c r="E223" s="61"/>
      <c r="F223" s="61"/>
      <c r="G223" s="61"/>
      <c r="H223" s="61"/>
      <c r="I223" s="61"/>
      <c r="J223" s="61"/>
      <c r="K223" s="61"/>
      <c r="L223" s="61"/>
      <c r="M223" s="61"/>
      <c r="N223" s="61"/>
    </row>
    <row r="224" spans="1:14" ht="12.75">
      <c r="A224" s="61"/>
      <c r="B224" s="61"/>
      <c r="C224" s="61"/>
      <c r="D224" s="61"/>
      <c r="E224" s="61"/>
      <c r="F224" s="61"/>
      <c r="G224" s="61"/>
      <c r="H224" s="61"/>
      <c r="I224" s="61"/>
      <c r="J224" s="61"/>
      <c r="K224" s="61"/>
      <c r="L224" s="61"/>
      <c r="M224" s="61"/>
      <c r="N224" s="61"/>
    </row>
    <row r="225" spans="1:14" ht="12.75">
      <c r="A225" s="61"/>
      <c r="B225" s="61"/>
      <c r="C225" s="61"/>
      <c r="D225" s="61"/>
      <c r="E225" s="61"/>
      <c r="F225" s="61"/>
      <c r="G225" s="61"/>
      <c r="H225" s="61"/>
      <c r="I225" s="61"/>
      <c r="J225" s="61"/>
      <c r="K225" s="61"/>
      <c r="L225" s="61"/>
      <c r="M225" s="61"/>
      <c r="N225" s="61"/>
    </row>
    <row r="226" spans="1:14" ht="12.75">
      <c r="A226" s="61"/>
      <c r="B226" s="61"/>
      <c r="C226" s="61"/>
      <c r="D226" s="61"/>
      <c r="E226" s="61"/>
      <c r="F226" s="61"/>
      <c r="G226" s="61"/>
      <c r="H226" s="61"/>
      <c r="I226" s="61"/>
      <c r="J226" s="61"/>
      <c r="K226" s="61"/>
      <c r="L226" s="61"/>
      <c r="M226" s="61"/>
      <c r="N226" s="61"/>
    </row>
    <row r="227" spans="1:14" ht="12.75">
      <c r="A227" s="61"/>
      <c r="B227" s="61"/>
      <c r="C227" s="61"/>
      <c r="D227" s="61"/>
      <c r="E227" s="61"/>
      <c r="F227" s="61"/>
      <c r="G227" s="61"/>
      <c r="H227" s="61"/>
      <c r="I227" s="61"/>
      <c r="J227" s="61"/>
      <c r="K227" s="61"/>
      <c r="L227" s="61"/>
      <c r="M227" s="61"/>
      <c r="N227" s="61"/>
    </row>
    <row r="228" spans="1:14" ht="12.75">
      <c r="A228" s="61"/>
      <c r="B228" s="61"/>
      <c r="C228" s="61"/>
      <c r="D228" s="61"/>
      <c r="E228" s="61"/>
      <c r="F228" s="61"/>
      <c r="G228" s="61"/>
      <c r="H228" s="61"/>
      <c r="I228" s="61"/>
      <c r="J228" s="61"/>
      <c r="K228" s="61"/>
      <c r="L228" s="61"/>
      <c r="M228" s="61"/>
      <c r="N228" s="61"/>
    </row>
    <row r="229" spans="1:14" ht="12.75">
      <c r="A229" s="61"/>
      <c r="B229" s="61"/>
      <c r="C229" s="61"/>
      <c r="D229" s="61"/>
      <c r="E229" s="61"/>
      <c r="F229" s="61"/>
      <c r="G229" s="61"/>
      <c r="H229" s="61"/>
      <c r="I229" s="61"/>
      <c r="J229" s="61"/>
      <c r="K229" s="61"/>
      <c r="L229" s="61"/>
      <c r="M229" s="61"/>
      <c r="N229" s="61"/>
    </row>
    <row r="230" spans="1:14" ht="12.75">
      <c r="A230" s="61"/>
      <c r="B230" s="61"/>
      <c r="C230" s="61"/>
      <c r="D230" s="61"/>
      <c r="E230" s="61"/>
      <c r="F230" s="61"/>
      <c r="G230" s="61"/>
      <c r="H230" s="61"/>
      <c r="I230" s="61"/>
      <c r="J230" s="61"/>
      <c r="K230" s="61"/>
      <c r="L230" s="61"/>
      <c r="M230" s="61"/>
      <c r="N230" s="61"/>
    </row>
    <row r="231" spans="1:14" ht="12.75">
      <c r="A231" s="61"/>
      <c r="B231" s="61"/>
      <c r="C231" s="61"/>
      <c r="D231" s="61"/>
      <c r="E231" s="61"/>
      <c r="F231" s="61"/>
      <c r="G231" s="61"/>
      <c r="H231" s="61"/>
      <c r="I231" s="61"/>
      <c r="J231" s="61"/>
      <c r="K231" s="61"/>
      <c r="L231" s="61"/>
      <c r="M231" s="61"/>
      <c r="N231" s="61"/>
    </row>
    <row r="232" spans="1:14" ht="12.75">
      <c r="A232" s="61"/>
      <c r="B232" s="61"/>
      <c r="C232" s="61"/>
      <c r="D232" s="61"/>
      <c r="E232" s="61"/>
      <c r="F232" s="61"/>
      <c r="G232" s="61"/>
      <c r="H232" s="61"/>
      <c r="I232" s="61"/>
      <c r="J232" s="61"/>
      <c r="K232" s="61"/>
      <c r="L232" s="61"/>
      <c r="M232" s="61"/>
      <c r="N232" s="61"/>
    </row>
    <row r="233" spans="1:14" ht="12.75">
      <c r="A233" s="61"/>
      <c r="B233" s="61"/>
      <c r="C233" s="61"/>
      <c r="D233" s="61"/>
      <c r="E233" s="61"/>
      <c r="F233" s="61"/>
      <c r="G233" s="61"/>
      <c r="H233" s="61"/>
      <c r="I233" s="61"/>
      <c r="J233" s="61"/>
      <c r="K233" s="61"/>
      <c r="L233" s="61"/>
      <c r="M233" s="61"/>
      <c r="N233" s="61"/>
    </row>
    <row r="234" spans="1:14" ht="12.75">
      <c r="A234" s="61"/>
      <c r="B234" s="61"/>
      <c r="C234" s="61"/>
      <c r="D234" s="61"/>
      <c r="E234" s="61"/>
      <c r="F234" s="61"/>
      <c r="G234" s="61"/>
      <c r="H234" s="61"/>
      <c r="I234" s="61"/>
      <c r="J234" s="61"/>
      <c r="K234" s="61"/>
      <c r="L234" s="61"/>
      <c r="M234" s="61"/>
      <c r="N234" s="61"/>
    </row>
    <row r="235" spans="1:14" ht="12.75">
      <c r="A235" s="61"/>
      <c r="B235" s="61"/>
      <c r="C235" s="61"/>
      <c r="D235" s="61"/>
      <c r="E235" s="61"/>
      <c r="F235" s="61"/>
      <c r="G235" s="61"/>
      <c r="H235" s="61"/>
      <c r="I235" s="61"/>
      <c r="J235" s="61"/>
      <c r="K235" s="61"/>
      <c r="L235" s="61"/>
      <c r="M235" s="61"/>
      <c r="N235" s="61"/>
    </row>
    <row r="236" spans="1:14" ht="12.75">
      <c r="A236" s="61"/>
      <c r="B236" s="61"/>
      <c r="C236" s="61"/>
      <c r="D236" s="61"/>
      <c r="E236" s="61"/>
      <c r="F236" s="61"/>
      <c r="G236" s="61"/>
      <c r="H236" s="61"/>
      <c r="I236" s="61"/>
      <c r="J236" s="61"/>
      <c r="K236" s="61"/>
      <c r="L236" s="61"/>
      <c r="M236" s="61"/>
      <c r="N236" s="61"/>
    </row>
    <row r="237" spans="1:14" ht="12.75">
      <c r="A237" s="61"/>
      <c r="B237" s="61"/>
      <c r="C237" s="61"/>
      <c r="D237" s="61"/>
      <c r="E237" s="61"/>
      <c r="F237" s="61"/>
      <c r="G237" s="61"/>
      <c r="H237" s="61"/>
      <c r="I237" s="61"/>
      <c r="J237" s="61"/>
      <c r="K237" s="61"/>
      <c r="L237" s="61"/>
      <c r="M237" s="61"/>
      <c r="N237" s="61"/>
    </row>
    <row r="238" spans="1:14" ht="12.75">
      <c r="A238" s="61"/>
      <c r="B238" s="61"/>
      <c r="C238" s="61"/>
      <c r="D238" s="61"/>
      <c r="E238" s="61"/>
      <c r="F238" s="61"/>
      <c r="G238" s="61"/>
      <c r="H238" s="61"/>
      <c r="I238" s="61"/>
      <c r="J238" s="61"/>
      <c r="K238" s="61"/>
      <c r="L238" s="61"/>
      <c r="M238" s="61"/>
      <c r="N238" s="61"/>
    </row>
    <row r="239" spans="1:14" ht="12.75">
      <c r="A239" s="61"/>
      <c r="B239" s="61"/>
      <c r="C239" s="61"/>
      <c r="D239" s="61"/>
      <c r="E239" s="61"/>
      <c r="F239" s="61"/>
      <c r="G239" s="61"/>
      <c r="H239" s="61"/>
      <c r="I239" s="61"/>
      <c r="J239" s="61"/>
      <c r="K239" s="61"/>
      <c r="L239" s="61"/>
      <c r="M239" s="61"/>
      <c r="N239" s="61"/>
    </row>
    <row r="240" spans="1:14" ht="12.75">
      <c r="A240" s="61"/>
      <c r="B240" s="61"/>
      <c r="C240" s="61"/>
      <c r="D240" s="61"/>
      <c r="E240" s="61"/>
      <c r="F240" s="61"/>
      <c r="G240" s="61"/>
      <c r="H240" s="61"/>
      <c r="I240" s="61"/>
      <c r="J240" s="61"/>
      <c r="K240" s="61"/>
      <c r="L240" s="61"/>
      <c r="M240" s="61"/>
      <c r="N240" s="61"/>
    </row>
    <row r="241" spans="1:14" ht="12.75">
      <c r="A241" s="61"/>
      <c r="B241" s="61"/>
      <c r="C241" s="61"/>
      <c r="D241" s="61"/>
      <c r="E241" s="61"/>
      <c r="F241" s="61"/>
      <c r="G241" s="61"/>
      <c r="H241" s="61"/>
      <c r="I241" s="61"/>
      <c r="J241" s="61"/>
      <c r="K241" s="61"/>
      <c r="L241" s="61"/>
      <c r="M241" s="61"/>
      <c r="N241" s="61"/>
    </row>
    <row r="242" spans="1:14" ht="12.75">
      <c r="A242" s="61"/>
      <c r="B242" s="61"/>
      <c r="C242" s="61"/>
      <c r="D242" s="61"/>
      <c r="E242" s="61"/>
      <c r="F242" s="61"/>
      <c r="G242" s="61"/>
      <c r="H242" s="61"/>
      <c r="I242" s="61"/>
      <c r="J242" s="61"/>
      <c r="K242" s="61"/>
      <c r="L242" s="61"/>
      <c r="M242" s="61"/>
      <c r="N242" s="61"/>
    </row>
    <row r="243" spans="1:14" ht="12.75">
      <c r="A243" s="61"/>
      <c r="B243" s="61"/>
      <c r="C243" s="61"/>
      <c r="D243" s="61"/>
      <c r="E243" s="61"/>
      <c r="F243" s="61"/>
      <c r="G243" s="61"/>
      <c r="H243" s="61"/>
      <c r="I243" s="61"/>
      <c r="J243" s="61"/>
      <c r="K243" s="61"/>
      <c r="L243" s="61"/>
      <c r="M243" s="61"/>
      <c r="N243" s="61"/>
    </row>
    <row r="244" spans="1:14" ht="12.75">
      <c r="A244" s="61"/>
      <c r="B244" s="61"/>
      <c r="C244" s="61"/>
      <c r="D244" s="61"/>
      <c r="E244" s="61"/>
      <c r="F244" s="61"/>
      <c r="G244" s="61"/>
      <c r="H244" s="61"/>
      <c r="I244" s="61"/>
      <c r="J244" s="61"/>
      <c r="K244" s="61"/>
      <c r="L244" s="61"/>
      <c r="M244" s="61"/>
      <c r="N244" s="61"/>
    </row>
    <row r="245" spans="1:14" ht="12.75">
      <c r="A245" s="61"/>
      <c r="B245" s="61"/>
      <c r="C245" s="61"/>
      <c r="D245" s="61"/>
      <c r="E245" s="61"/>
      <c r="F245" s="61"/>
      <c r="G245" s="61"/>
      <c r="H245" s="61"/>
      <c r="I245" s="61"/>
      <c r="J245" s="61"/>
      <c r="K245" s="61"/>
      <c r="L245" s="61"/>
      <c r="M245" s="61"/>
      <c r="N245" s="61"/>
    </row>
    <row r="246" spans="1:14" ht="12.75">
      <c r="A246" s="61"/>
      <c r="B246" s="61"/>
      <c r="C246" s="61"/>
      <c r="D246" s="61"/>
      <c r="E246" s="61"/>
      <c r="F246" s="61"/>
      <c r="G246" s="61"/>
      <c r="H246" s="61"/>
      <c r="I246" s="61"/>
      <c r="J246" s="61"/>
      <c r="K246" s="61"/>
      <c r="L246" s="61"/>
      <c r="M246" s="61"/>
      <c r="N246" s="61"/>
    </row>
    <row r="247" spans="1:14" ht="12.75">
      <c r="A247" s="61"/>
      <c r="B247" s="61"/>
      <c r="C247" s="61"/>
      <c r="D247" s="61"/>
      <c r="E247" s="61"/>
      <c r="F247" s="61"/>
      <c r="G247" s="61"/>
      <c r="H247" s="61"/>
      <c r="I247" s="61"/>
      <c r="J247" s="61"/>
      <c r="K247" s="61"/>
      <c r="L247" s="61"/>
      <c r="M247" s="61"/>
      <c r="N247" s="61"/>
    </row>
    <row r="248" spans="1:14" ht="12.75">
      <c r="A248" s="61"/>
      <c r="B248" s="61"/>
      <c r="C248" s="61"/>
      <c r="D248" s="61"/>
      <c r="E248" s="61"/>
      <c r="F248" s="61"/>
      <c r="G248" s="61"/>
      <c r="H248" s="61"/>
      <c r="I248" s="61"/>
      <c r="J248" s="61"/>
      <c r="K248" s="61"/>
      <c r="L248" s="61"/>
      <c r="M248" s="61"/>
      <c r="N248" s="61"/>
    </row>
    <row r="249" spans="1:14" ht="12.75">
      <c r="A249" s="61"/>
      <c r="B249" s="61"/>
      <c r="C249" s="61"/>
      <c r="D249" s="61"/>
      <c r="E249" s="61"/>
      <c r="F249" s="61"/>
      <c r="G249" s="61"/>
      <c r="H249" s="61"/>
      <c r="I249" s="61"/>
      <c r="J249" s="61"/>
      <c r="K249" s="61"/>
      <c r="L249" s="61"/>
      <c r="M249" s="61"/>
      <c r="N249" s="61"/>
    </row>
    <row r="250" spans="1:14" ht="12.75">
      <c r="A250" s="61"/>
      <c r="B250" s="61"/>
      <c r="C250" s="61"/>
      <c r="D250" s="61"/>
      <c r="E250" s="61"/>
      <c r="F250" s="61"/>
      <c r="G250" s="61"/>
      <c r="H250" s="61"/>
      <c r="I250" s="61"/>
      <c r="J250" s="61"/>
      <c r="K250" s="61"/>
      <c r="L250" s="61"/>
      <c r="M250" s="61"/>
      <c r="N250" s="61"/>
    </row>
    <row r="251" spans="1:14" ht="12.75">
      <c r="A251" s="61"/>
      <c r="B251" s="61"/>
      <c r="C251" s="61"/>
      <c r="D251" s="61"/>
      <c r="E251" s="61"/>
      <c r="F251" s="61"/>
      <c r="G251" s="61"/>
      <c r="H251" s="61"/>
      <c r="I251" s="61"/>
      <c r="J251" s="61"/>
      <c r="K251" s="61"/>
      <c r="L251" s="61"/>
      <c r="M251" s="61"/>
      <c r="N251" s="61"/>
    </row>
    <row r="252" spans="1:14" ht="12.75">
      <c r="A252" s="61"/>
      <c r="B252" s="61"/>
      <c r="C252" s="61"/>
      <c r="D252" s="61"/>
      <c r="E252" s="61"/>
      <c r="F252" s="61"/>
      <c r="G252" s="61"/>
      <c r="H252" s="61"/>
      <c r="I252" s="61"/>
      <c r="J252" s="61"/>
      <c r="K252" s="61"/>
      <c r="L252" s="61"/>
      <c r="M252" s="61"/>
      <c r="N252" s="61"/>
    </row>
    <row r="253" spans="1:14" ht="12.75">
      <c r="A253" s="61"/>
      <c r="B253" s="61"/>
      <c r="C253" s="61"/>
      <c r="D253" s="61"/>
      <c r="E253" s="61"/>
      <c r="F253" s="61"/>
      <c r="G253" s="61"/>
      <c r="H253" s="61"/>
      <c r="I253" s="61"/>
      <c r="J253" s="61"/>
      <c r="K253" s="61"/>
      <c r="L253" s="61"/>
      <c r="M253" s="61"/>
      <c r="N253" s="61"/>
    </row>
    <row r="254" spans="1:14" ht="12.75">
      <c r="A254" s="61"/>
      <c r="B254" s="61"/>
      <c r="C254" s="61"/>
      <c r="D254" s="61"/>
      <c r="E254" s="61"/>
      <c r="F254" s="61"/>
      <c r="G254" s="61"/>
      <c r="H254" s="61"/>
      <c r="I254" s="61"/>
      <c r="J254" s="61"/>
      <c r="K254" s="61"/>
      <c r="L254" s="61"/>
      <c r="M254" s="61"/>
      <c r="N254" s="61"/>
    </row>
    <row r="255" spans="1:14" ht="12.75">
      <c r="A255" s="61"/>
      <c r="B255" s="61"/>
      <c r="C255" s="61"/>
      <c r="D255" s="61"/>
      <c r="E255" s="61"/>
      <c r="F255" s="61"/>
      <c r="G255" s="61"/>
      <c r="H255" s="61"/>
      <c r="I255" s="61"/>
      <c r="J255" s="61"/>
      <c r="K255" s="61"/>
      <c r="L255" s="61"/>
      <c r="M255" s="61"/>
      <c r="N255" s="61"/>
    </row>
    <row r="256" spans="1:14" ht="12.75">
      <c r="A256" s="61"/>
      <c r="B256" s="61"/>
      <c r="C256" s="61"/>
      <c r="D256" s="61"/>
      <c r="E256" s="61"/>
      <c r="F256" s="61"/>
      <c r="G256" s="61"/>
      <c r="H256" s="61"/>
      <c r="I256" s="61"/>
      <c r="J256" s="61"/>
      <c r="K256" s="61"/>
      <c r="L256" s="61"/>
      <c r="M256" s="61"/>
      <c r="N256" s="61"/>
    </row>
    <row r="257" spans="1:14" ht="12.75">
      <c r="A257" s="61"/>
      <c r="B257" s="61"/>
      <c r="C257" s="61"/>
      <c r="D257" s="61"/>
      <c r="E257" s="61"/>
      <c r="F257" s="61"/>
      <c r="G257" s="61"/>
      <c r="H257" s="61"/>
      <c r="I257" s="61"/>
      <c r="J257" s="61"/>
      <c r="K257" s="61"/>
      <c r="L257" s="61"/>
      <c r="M257" s="61"/>
      <c r="N257" s="61"/>
    </row>
    <row r="258" spans="1:14" ht="12.75">
      <c r="A258" s="61"/>
      <c r="B258" s="61"/>
      <c r="C258" s="61"/>
      <c r="D258" s="61"/>
      <c r="E258" s="61"/>
      <c r="F258" s="61"/>
      <c r="G258" s="61"/>
      <c r="H258" s="61"/>
      <c r="I258" s="61"/>
      <c r="J258" s="61"/>
      <c r="K258" s="61"/>
      <c r="L258" s="61"/>
      <c r="M258" s="61"/>
      <c r="N258" s="61"/>
    </row>
    <row r="259" spans="1:14" ht="12.75">
      <c r="A259" s="61"/>
      <c r="B259" s="61"/>
      <c r="C259" s="61"/>
      <c r="D259" s="61"/>
      <c r="E259" s="61"/>
      <c r="F259" s="61"/>
      <c r="G259" s="61"/>
      <c r="H259" s="61"/>
      <c r="I259" s="61"/>
      <c r="J259" s="61"/>
      <c r="K259" s="61"/>
      <c r="L259" s="61"/>
      <c r="M259" s="61"/>
      <c r="N259" s="61"/>
    </row>
    <row r="260" spans="1:14" ht="12.75">
      <c r="A260" s="61"/>
      <c r="B260" s="61"/>
      <c r="C260" s="61"/>
      <c r="D260" s="61"/>
      <c r="E260" s="61"/>
      <c r="F260" s="61"/>
      <c r="G260" s="61"/>
      <c r="H260" s="61"/>
      <c r="I260" s="61"/>
      <c r="J260" s="61"/>
      <c r="K260" s="61"/>
      <c r="L260" s="61"/>
      <c r="M260" s="61"/>
      <c r="N260" s="61"/>
    </row>
    <row r="261" spans="1:14" ht="12.75">
      <c r="A261" s="61"/>
      <c r="B261" s="61"/>
      <c r="C261" s="61"/>
      <c r="D261" s="61"/>
      <c r="E261" s="61"/>
      <c r="F261" s="61"/>
      <c r="G261" s="61"/>
      <c r="H261" s="61"/>
      <c r="I261" s="61"/>
      <c r="J261" s="61"/>
      <c r="K261" s="61"/>
      <c r="L261" s="61"/>
      <c r="M261" s="61"/>
      <c r="N261" s="61"/>
    </row>
    <row r="262" spans="1:14" ht="12.75">
      <c r="A262" s="61"/>
      <c r="B262" s="61"/>
      <c r="C262" s="61"/>
      <c r="D262" s="61"/>
      <c r="E262" s="61"/>
      <c r="F262" s="61"/>
      <c r="G262" s="61"/>
      <c r="H262" s="61"/>
      <c r="I262" s="61"/>
      <c r="J262" s="61"/>
      <c r="K262" s="61"/>
      <c r="L262" s="61"/>
      <c r="M262" s="61"/>
      <c r="N262" s="61"/>
    </row>
    <row r="263" spans="1:14" ht="12.75">
      <c r="A263" s="61"/>
      <c r="B263" s="61"/>
      <c r="C263" s="61"/>
      <c r="D263" s="61"/>
      <c r="E263" s="61"/>
      <c r="F263" s="61"/>
      <c r="G263" s="61"/>
      <c r="H263" s="61"/>
      <c r="I263" s="61"/>
      <c r="J263" s="61"/>
      <c r="K263" s="61"/>
      <c r="L263" s="61"/>
      <c r="M263" s="61"/>
      <c r="N263" s="61"/>
    </row>
    <row r="264" spans="1:14" ht="12.75">
      <c r="A264" s="61"/>
      <c r="B264" s="61"/>
      <c r="C264" s="61"/>
      <c r="D264" s="61"/>
      <c r="E264" s="61"/>
      <c r="F264" s="61"/>
      <c r="G264" s="61"/>
      <c r="H264" s="61"/>
      <c r="I264" s="61"/>
      <c r="J264" s="61"/>
      <c r="K264" s="61"/>
      <c r="L264" s="61"/>
      <c r="M264" s="61"/>
      <c r="N264" s="61"/>
    </row>
    <row r="265" spans="1:14" ht="12.75">
      <c r="A265" s="61"/>
      <c r="B265" s="61"/>
      <c r="C265" s="61"/>
      <c r="D265" s="61"/>
      <c r="E265" s="61"/>
      <c r="F265" s="61"/>
      <c r="G265" s="61"/>
      <c r="H265" s="61"/>
      <c r="I265" s="61"/>
      <c r="J265" s="61"/>
      <c r="K265" s="61"/>
      <c r="L265" s="61"/>
      <c r="M265" s="61"/>
      <c r="N265" s="61"/>
    </row>
    <row r="266" spans="1:14" ht="12.75">
      <c r="A266" s="61"/>
      <c r="B266" s="61"/>
      <c r="C266" s="61"/>
      <c r="D266" s="61"/>
      <c r="E266" s="61"/>
      <c r="F266" s="61"/>
      <c r="G266" s="61"/>
      <c r="H266" s="61"/>
      <c r="I266" s="61"/>
      <c r="J266" s="61"/>
      <c r="K266" s="61"/>
      <c r="L266" s="61"/>
      <c r="M266" s="61"/>
      <c r="N266" s="61"/>
    </row>
    <row r="267" spans="1:14" ht="12.75">
      <c r="A267" s="61"/>
      <c r="B267" s="61"/>
      <c r="C267" s="61"/>
      <c r="D267" s="61"/>
      <c r="E267" s="61"/>
      <c r="F267" s="61"/>
      <c r="G267" s="61"/>
      <c r="H267" s="61"/>
      <c r="I267" s="61"/>
      <c r="J267" s="61"/>
      <c r="K267" s="61"/>
      <c r="L267" s="61"/>
      <c r="M267" s="61"/>
      <c r="N267" s="61"/>
    </row>
    <row r="268" spans="1:14" ht="12.75">
      <c r="A268" s="61"/>
      <c r="B268" s="61"/>
      <c r="C268" s="61"/>
      <c r="D268" s="61"/>
      <c r="E268" s="61"/>
      <c r="F268" s="61"/>
      <c r="G268" s="61"/>
      <c r="H268" s="61"/>
      <c r="I268" s="61"/>
      <c r="J268" s="61"/>
      <c r="K268" s="61"/>
      <c r="L268" s="61"/>
      <c r="M268" s="61"/>
      <c r="N268" s="61"/>
    </row>
    <row r="269" spans="1:14" ht="12.75">
      <c r="A269" s="61"/>
      <c r="B269" s="61"/>
      <c r="C269" s="61"/>
      <c r="D269" s="61"/>
      <c r="E269" s="61"/>
      <c r="F269" s="61"/>
      <c r="G269" s="61"/>
      <c r="H269" s="61"/>
      <c r="I269" s="61"/>
      <c r="J269" s="61"/>
      <c r="K269" s="61"/>
      <c r="L269" s="61"/>
      <c r="M269" s="61"/>
      <c r="N269" s="61"/>
    </row>
    <row r="270" spans="1:14" ht="12.75">
      <c r="A270" s="61"/>
      <c r="B270" s="61"/>
      <c r="C270" s="61"/>
      <c r="D270" s="61"/>
      <c r="E270" s="61"/>
      <c r="F270" s="61"/>
      <c r="G270" s="61"/>
      <c r="H270" s="61"/>
      <c r="I270" s="61"/>
      <c r="J270" s="61"/>
      <c r="K270" s="61"/>
      <c r="L270" s="61"/>
      <c r="M270" s="61"/>
      <c r="N270" s="61"/>
    </row>
    <row r="271" spans="1:14" ht="12.75">
      <c r="A271" s="61"/>
      <c r="B271" s="61"/>
      <c r="C271" s="61"/>
      <c r="D271" s="61"/>
      <c r="E271" s="61"/>
      <c r="F271" s="61"/>
      <c r="G271" s="61"/>
      <c r="H271" s="61"/>
      <c r="I271" s="61"/>
      <c r="J271" s="61"/>
      <c r="K271" s="61"/>
      <c r="L271" s="61"/>
      <c r="M271" s="61"/>
      <c r="N271" s="61"/>
    </row>
    <row r="272" spans="1:14" ht="12.75">
      <c r="A272" s="61"/>
      <c r="B272" s="61"/>
      <c r="C272" s="61"/>
      <c r="D272" s="61"/>
      <c r="E272" s="61"/>
      <c r="F272" s="61"/>
      <c r="G272" s="61"/>
      <c r="H272" s="61"/>
      <c r="I272" s="61"/>
      <c r="J272" s="61"/>
      <c r="K272" s="61"/>
      <c r="L272" s="61"/>
      <c r="M272" s="61"/>
      <c r="N272" s="61"/>
    </row>
    <row r="273" spans="1:14" ht="12.75">
      <c r="A273" s="61"/>
      <c r="B273" s="61"/>
      <c r="C273" s="61"/>
      <c r="D273" s="61"/>
      <c r="E273" s="61"/>
      <c r="F273" s="61"/>
      <c r="G273" s="61"/>
      <c r="H273" s="61"/>
      <c r="I273" s="61"/>
      <c r="J273" s="61"/>
      <c r="K273" s="61"/>
      <c r="L273" s="61"/>
      <c r="M273" s="61"/>
      <c r="N273" s="61"/>
    </row>
    <row r="274" spans="1:14" ht="12.75">
      <c r="A274" s="61"/>
      <c r="B274" s="61"/>
      <c r="C274" s="61"/>
      <c r="D274" s="61"/>
      <c r="E274" s="61"/>
      <c r="F274" s="61"/>
      <c r="G274" s="61"/>
      <c r="H274" s="61"/>
      <c r="I274" s="61"/>
      <c r="J274" s="61"/>
      <c r="K274" s="61"/>
      <c r="L274" s="61"/>
      <c r="M274" s="61"/>
      <c r="N274" s="61"/>
    </row>
    <row r="275" spans="1:14" ht="12.75">
      <c r="A275" s="61"/>
      <c r="B275" s="61"/>
      <c r="C275" s="61"/>
      <c r="D275" s="61"/>
      <c r="E275" s="61"/>
      <c r="F275" s="61"/>
      <c r="G275" s="61"/>
      <c r="H275" s="61"/>
      <c r="I275" s="61"/>
      <c r="J275" s="61"/>
      <c r="K275" s="61"/>
      <c r="L275" s="61"/>
      <c r="M275" s="61"/>
      <c r="N275" s="61"/>
    </row>
    <row r="276" spans="1:14" ht="12.75">
      <c r="A276" s="61"/>
      <c r="B276" s="61"/>
      <c r="C276" s="61"/>
      <c r="D276" s="61"/>
      <c r="E276" s="61"/>
      <c r="F276" s="61"/>
      <c r="G276" s="61"/>
      <c r="H276" s="61"/>
      <c r="I276" s="61"/>
      <c r="J276" s="61"/>
      <c r="K276" s="61"/>
      <c r="L276" s="61"/>
      <c r="M276" s="61"/>
      <c r="N276" s="61"/>
    </row>
    <row r="277" spans="1:14" ht="12.75">
      <c r="A277" s="61"/>
      <c r="B277" s="61"/>
      <c r="C277" s="61"/>
      <c r="D277" s="61"/>
      <c r="E277" s="61"/>
      <c r="F277" s="61"/>
      <c r="G277" s="61"/>
      <c r="H277" s="61"/>
      <c r="I277" s="61"/>
      <c r="J277" s="61"/>
      <c r="K277" s="61"/>
      <c r="L277" s="61"/>
      <c r="M277" s="61"/>
      <c r="N277" s="61"/>
    </row>
    <row r="278" spans="1:14" ht="12.75">
      <c r="A278" s="61"/>
      <c r="B278" s="61"/>
      <c r="C278" s="61"/>
      <c r="D278" s="61"/>
      <c r="E278" s="61"/>
      <c r="F278" s="61"/>
      <c r="G278" s="61"/>
      <c r="H278" s="61"/>
      <c r="I278" s="61"/>
      <c r="J278" s="61"/>
      <c r="K278" s="61"/>
      <c r="L278" s="61"/>
      <c r="M278" s="61"/>
      <c r="N278" s="61"/>
    </row>
    <row r="279" spans="1:14" ht="12.75">
      <c r="A279" s="61"/>
      <c r="B279" s="61"/>
      <c r="C279" s="61"/>
      <c r="D279" s="61"/>
      <c r="E279" s="61"/>
      <c r="F279" s="61"/>
      <c r="G279" s="61"/>
      <c r="H279" s="61"/>
      <c r="I279" s="61"/>
      <c r="J279" s="61"/>
      <c r="K279" s="61"/>
      <c r="L279" s="61"/>
      <c r="M279" s="61"/>
      <c r="N279" s="61"/>
    </row>
    <row r="280" spans="1:14" ht="12.75">
      <c r="A280" s="61"/>
      <c r="B280" s="61"/>
      <c r="C280" s="61"/>
      <c r="D280" s="61"/>
      <c r="E280" s="61"/>
      <c r="F280" s="61"/>
      <c r="G280" s="61"/>
      <c r="H280" s="61"/>
      <c r="I280" s="61"/>
      <c r="J280" s="61"/>
      <c r="K280" s="61"/>
      <c r="L280" s="61"/>
      <c r="M280" s="61"/>
      <c r="N280" s="61"/>
    </row>
    <row r="281" spans="1:14" ht="12.75">
      <c r="A281" s="61"/>
      <c r="B281" s="61"/>
      <c r="C281" s="61"/>
      <c r="D281" s="61"/>
      <c r="E281" s="61"/>
      <c r="F281" s="61"/>
      <c r="G281" s="61"/>
      <c r="H281" s="61"/>
      <c r="I281" s="61"/>
      <c r="J281" s="61"/>
      <c r="K281" s="61"/>
      <c r="L281" s="61"/>
      <c r="M281" s="61"/>
      <c r="N281" s="61"/>
    </row>
    <row r="282" spans="1:14" ht="12.75">
      <c r="A282" s="61"/>
      <c r="B282" s="61"/>
      <c r="C282" s="61"/>
      <c r="D282" s="61"/>
      <c r="E282" s="61"/>
      <c r="F282" s="61"/>
      <c r="G282" s="61"/>
      <c r="H282" s="61"/>
      <c r="I282" s="61"/>
      <c r="J282" s="61"/>
      <c r="K282" s="61"/>
      <c r="L282" s="61"/>
      <c r="M282" s="61"/>
      <c r="N282" s="61"/>
    </row>
    <row r="283" spans="1:14" ht="12.75">
      <c r="A283" s="61"/>
      <c r="B283" s="61"/>
      <c r="C283" s="61"/>
      <c r="D283" s="61"/>
      <c r="E283" s="61"/>
      <c r="F283" s="61"/>
      <c r="G283" s="61"/>
      <c r="H283" s="61"/>
      <c r="I283" s="61"/>
      <c r="J283" s="61"/>
      <c r="K283" s="61"/>
      <c r="L283" s="61"/>
      <c r="M283" s="61"/>
      <c r="N283" s="61"/>
    </row>
    <row r="284" spans="1:14" ht="12.75">
      <c r="A284" s="61"/>
      <c r="B284" s="61"/>
      <c r="C284" s="61"/>
      <c r="D284" s="61"/>
      <c r="E284" s="61"/>
      <c r="F284" s="61"/>
      <c r="G284" s="61"/>
      <c r="H284" s="61"/>
      <c r="I284" s="61"/>
      <c r="J284" s="61"/>
      <c r="K284" s="61"/>
      <c r="L284" s="61"/>
      <c r="M284" s="61"/>
      <c r="N284" s="61"/>
    </row>
    <row r="285" spans="1:14" ht="12.75">
      <c r="A285" s="61"/>
      <c r="B285" s="61"/>
      <c r="C285" s="61"/>
      <c r="D285" s="61"/>
      <c r="E285" s="61"/>
      <c r="F285" s="61"/>
      <c r="G285" s="61"/>
      <c r="H285" s="61"/>
      <c r="I285" s="61"/>
      <c r="J285" s="61"/>
      <c r="K285" s="61"/>
      <c r="L285" s="61"/>
      <c r="M285" s="61"/>
      <c r="N285" s="61"/>
    </row>
    <row r="286" spans="1:14" ht="12.75">
      <c r="A286" s="61"/>
      <c r="B286" s="61"/>
      <c r="C286" s="61"/>
      <c r="D286" s="61"/>
      <c r="E286" s="61"/>
      <c r="F286" s="61"/>
      <c r="G286" s="61"/>
      <c r="H286" s="61"/>
      <c r="I286" s="61"/>
      <c r="J286" s="61"/>
      <c r="K286" s="61"/>
      <c r="L286" s="61"/>
      <c r="M286" s="61"/>
      <c r="N286" s="61"/>
    </row>
    <row r="287" spans="1:14" ht="12.75">
      <c r="A287" s="61"/>
      <c r="B287" s="61"/>
      <c r="C287" s="61"/>
      <c r="D287" s="61"/>
      <c r="E287" s="61"/>
      <c r="F287" s="61"/>
      <c r="G287" s="61"/>
      <c r="H287" s="61"/>
      <c r="I287" s="61"/>
      <c r="J287" s="61"/>
      <c r="K287" s="61"/>
      <c r="L287" s="61"/>
      <c r="M287" s="61"/>
      <c r="N287" s="61"/>
    </row>
    <row r="288" spans="1:14" ht="12.75">
      <c r="A288" s="61"/>
      <c r="B288" s="61"/>
      <c r="C288" s="61"/>
      <c r="D288" s="61"/>
      <c r="E288" s="61"/>
      <c r="F288" s="61"/>
      <c r="G288" s="61"/>
      <c r="H288" s="61"/>
      <c r="I288" s="61"/>
      <c r="J288" s="61"/>
      <c r="K288" s="61"/>
      <c r="L288" s="61"/>
      <c r="M288" s="61"/>
      <c r="N288" s="61"/>
    </row>
    <row r="289" spans="1:14" ht="12.75">
      <c r="A289" s="61"/>
      <c r="B289" s="61"/>
      <c r="C289" s="61"/>
      <c r="D289" s="61"/>
      <c r="E289" s="61"/>
      <c r="F289" s="61"/>
      <c r="G289" s="61"/>
      <c r="H289" s="61"/>
      <c r="I289" s="61"/>
      <c r="J289" s="61"/>
      <c r="K289" s="61"/>
      <c r="L289" s="61"/>
      <c r="M289" s="61"/>
      <c r="N289" s="61"/>
    </row>
    <row r="290" spans="1:14" ht="12.75">
      <c r="A290" s="61"/>
      <c r="B290" s="61"/>
      <c r="C290" s="61"/>
      <c r="D290" s="61"/>
      <c r="E290" s="61"/>
      <c r="F290" s="61"/>
      <c r="G290" s="61"/>
      <c r="H290" s="61"/>
      <c r="I290" s="61"/>
      <c r="J290" s="61"/>
      <c r="K290" s="61"/>
      <c r="L290" s="61"/>
      <c r="M290" s="61"/>
      <c r="N290" s="61"/>
    </row>
    <row r="291" spans="1:14" ht="12.75">
      <c r="A291" s="61"/>
      <c r="B291" s="61"/>
      <c r="C291" s="61"/>
      <c r="D291" s="61"/>
      <c r="E291" s="61"/>
      <c r="F291" s="61"/>
      <c r="G291" s="61"/>
      <c r="H291" s="61"/>
      <c r="I291" s="61"/>
      <c r="J291" s="61"/>
      <c r="K291" s="61"/>
      <c r="L291" s="61"/>
      <c r="M291" s="61"/>
      <c r="N291" s="61"/>
    </row>
    <row r="292" spans="1:14" ht="12.75">
      <c r="A292" s="61"/>
      <c r="B292" s="61"/>
      <c r="C292" s="61"/>
      <c r="D292" s="61"/>
      <c r="E292" s="61"/>
      <c r="F292" s="61"/>
      <c r="G292" s="61"/>
      <c r="H292" s="61"/>
      <c r="I292" s="61"/>
      <c r="J292" s="61"/>
      <c r="K292" s="61"/>
      <c r="L292" s="61"/>
      <c r="M292" s="61"/>
      <c r="N292" s="61"/>
    </row>
    <row r="293" spans="1:14" ht="12.75">
      <c r="A293" s="61"/>
      <c r="B293" s="61"/>
      <c r="C293" s="61"/>
      <c r="D293" s="61"/>
      <c r="E293" s="61"/>
      <c r="F293" s="61"/>
      <c r="G293" s="61"/>
      <c r="H293" s="61"/>
      <c r="I293" s="61"/>
      <c r="J293" s="61"/>
      <c r="K293" s="61"/>
      <c r="L293" s="61"/>
      <c r="M293" s="61"/>
      <c r="N293" s="61"/>
    </row>
    <row r="294" spans="1:14" ht="12.75">
      <c r="A294" s="61"/>
      <c r="B294" s="61"/>
      <c r="C294" s="61"/>
      <c r="D294" s="61"/>
      <c r="E294" s="61"/>
      <c r="F294" s="61"/>
      <c r="G294" s="61"/>
      <c r="H294" s="61"/>
      <c r="I294" s="61"/>
      <c r="J294" s="61"/>
      <c r="K294" s="61"/>
      <c r="L294" s="61"/>
      <c r="M294" s="61"/>
      <c r="N294" s="61"/>
    </row>
    <row r="295" spans="1:14" ht="12.75">
      <c r="A295" s="61"/>
      <c r="B295" s="61"/>
      <c r="C295" s="61"/>
      <c r="D295" s="61"/>
      <c r="E295" s="61"/>
      <c r="F295" s="61"/>
      <c r="G295" s="61"/>
      <c r="H295" s="61"/>
      <c r="I295" s="61"/>
      <c r="J295" s="61"/>
      <c r="K295" s="61"/>
      <c r="L295" s="61"/>
      <c r="M295" s="61"/>
      <c r="N295" s="61"/>
    </row>
    <row r="296" spans="1:14" ht="12.75">
      <c r="A296" s="61"/>
      <c r="B296" s="61"/>
      <c r="C296" s="61"/>
      <c r="D296" s="61"/>
      <c r="E296" s="61"/>
      <c r="F296" s="61"/>
      <c r="G296" s="61"/>
      <c r="H296" s="61"/>
      <c r="I296" s="61"/>
      <c r="J296" s="61"/>
      <c r="K296" s="61"/>
      <c r="L296" s="61"/>
      <c r="M296" s="61"/>
      <c r="N296" s="61"/>
    </row>
    <row r="297" spans="1:14" ht="12.75">
      <c r="A297" s="61"/>
      <c r="B297" s="61"/>
      <c r="C297" s="61"/>
      <c r="D297" s="61"/>
      <c r="E297" s="61"/>
      <c r="F297" s="61"/>
      <c r="G297" s="61"/>
      <c r="H297" s="61"/>
      <c r="I297" s="61"/>
      <c r="J297" s="61"/>
      <c r="K297" s="61"/>
      <c r="L297" s="61"/>
      <c r="M297" s="61"/>
      <c r="N297" s="61"/>
    </row>
    <row r="298" spans="1:14" ht="12.75">
      <c r="A298" s="61"/>
      <c r="B298" s="61"/>
      <c r="C298" s="61"/>
      <c r="D298" s="61"/>
      <c r="E298" s="61"/>
      <c r="F298" s="61"/>
      <c r="G298" s="61"/>
      <c r="H298" s="61"/>
      <c r="I298" s="61"/>
      <c r="J298" s="61"/>
      <c r="K298" s="61"/>
      <c r="L298" s="61"/>
      <c r="M298" s="61"/>
      <c r="N298" s="61"/>
    </row>
    <row r="299" spans="1:14" ht="12.75">
      <c r="A299" s="61"/>
      <c r="B299" s="61"/>
      <c r="C299" s="61"/>
      <c r="D299" s="61"/>
      <c r="E299" s="61"/>
      <c r="F299" s="61"/>
      <c r="G299" s="61"/>
      <c r="H299" s="61"/>
      <c r="I299" s="61"/>
      <c r="J299" s="61"/>
      <c r="K299" s="61"/>
      <c r="L299" s="61"/>
      <c r="M299" s="61"/>
      <c r="N299" s="61"/>
    </row>
    <row r="300" spans="1:14" ht="12.75">
      <c r="A300" s="61"/>
      <c r="B300" s="61"/>
      <c r="C300" s="61"/>
      <c r="D300" s="61"/>
      <c r="E300" s="61"/>
      <c r="F300" s="61"/>
      <c r="G300" s="61"/>
      <c r="H300" s="61"/>
      <c r="I300" s="61"/>
      <c r="J300" s="61"/>
      <c r="K300" s="61"/>
      <c r="L300" s="61"/>
      <c r="M300" s="61"/>
      <c r="N300" s="61"/>
    </row>
    <row r="301" spans="1:14" ht="12.75">
      <c r="A301" s="61"/>
      <c r="B301" s="61"/>
      <c r="C301" s="61"/>
      <c r="D301" s="61"/>
      <c r="E301" s="61"/>
      <c r="F301" s="61"/>
      <c r="G301" s="61"/>
      <c r="H301" s="61"/>
      <c r="I301" s="61"/>
      <c r="J301" s="61"/>
      <c r="K301" s="61"/>
      <c r="L301" s="61"/>
      <c r="M301" s="61"/>
      <c r="N301" s="61"/>
    </row>
    <row r="302" spans="1:14" ht="12.75">
      <c r="A302" s="61"/>
      <c r="B302" s="61"/>
      <c r="C302" s="61"/>
      <c r="D302" s="61"/>
      <c r="E302" s="61"/>
      <c r="F302" s="61"/>
      <c r="G302" s="61"/>
      <c r="H302" s="61"/>
      <c r="I302" s="61"/>
      <c r="J302" s="61"/>
      <c r="K302" s="61"/>
      <c r="L302" s="61"/>
      <c r="M302" s="61"/>
      <c r="N302" s="61"/>
    </row>
    <row r="303" spans="1:14" ht="12.75">
      <c r="A303" s="61"/>
      <c r="B303" s="61"/>
      <c r="C303" s="61"/>
      <c r="D303" s="61"/>
      <c r="E303" s="61"/>
      <c r="F303" s="61"/>
      <c r="G303" s="61"/>
      <c r="H303" s="61"/>
      <c r="I303" s="61"/>
      <c r="J303" s="61"/>
      <c r="K303" s="61"/>
      <c r="L303" s="61"/>
      <c r="M303" s="61"/>
      <c r="N303" s="61"/>
    </row>
    <row r="304" spans="1:14" ht="12.75">
      <c r="A304" s="61"/>
      <c r="B304" s="61"/>
      <c r="C304" s="61"/>
      <c r="D304" s="61"/>
      <c r="E304" s="61"/>
      <c r="F304" s="61"/>
      <c r="G304" s="61"/>
      <c r="H304" s="61"/>
      <c r="I304" s="61"/>
      <c r="J304" s="61"/>
      <c r="K304" s="61"/>
      <c r="L304" s="61"/>
      <c r="M304" s="61"/>
      <c r="N304" s="61"/>
    </row>
    <row r="305" spans="1:14" ht="12.75">
      <c r="A305" s="61"/>
      <c r="B305" s="61"/>
      <c r="C305" s="61"/>
      <c r="D305" s="61"/>
      <c r="E305" s="61"/>
      <c r="F305" s="61"/>
      <c r="G305" s="61"/>
      <c r="H305" s="61"/>
      <c r="I305" s="61"/>
      <c r="J305" s="61"/>
      <c r="K305" s="61"/>
      <c r="L305" s="61"/>
      <c r="M305" s="61"/>
      <c r="N305" s="61"/>
    </row>
    <row r="306" spans="1:14" ht="12.75">
      <c r="A306" s="61"/>
      <c r="B306" s="61"/>
      <c r="C306" s="61"/>
      <c r="D306" s="61"/>
      <c r="E306" s="61"/>
      <c r="F306" s="61"/>
      <c r="G306" s="61"/>
      <c r="H306" s="61"/>
      <c r="I306" s="61"/>
      <c r="J306" s="61"/>
      <c r="K306" s="61"/>
      <c r="L306" s="61"/>
      <c r="M306" s="61"/>
      <c r="N306" s="61"/>
    </row>
    <row r="307" spans="1:14" ht="12.75">
      <c r="A307" s="61"/>
      <c r="B307" s="61"/>
      <c r="C307" s="61"/>
      <c r="D307" s="61"/>
      <c r="E307" s="61"/>
      <c r="F307" s="61"/>
      <c r="G307" s="61"/>
      <c r="H307" s="61"/>
      <c r="I307" s="61"/>
      <c r="J307" s="61"/>
      <c r="K307" s="61"/>
      <c r="L307" s="61"/>
      <c r="M307" s="61"/>
      <c r="N307" s="61"/>
    </row>
    <row r="308" spans="1:14" ht="12.75">
      <c r="A308" s="61"/>
      <c r="B308" s="61"/>
      <c r="C308" s="61"/>
      <c r="D308" s="61"/>
      <c r="E308" s="61"/>
      <c r="F308" s="61"/>
      <c r="G308" s="61"/>
      <c r="H308" s="61"/>
      <c r="I308" s="61"/>
      <c r="J308" s="61"/>
      <c r="K308" s="61"/>
      <c r="L308" s="61"/>
      <c r="M308" s="61"/>
      <c r="N308" s="61"/>
    </row>
    <row r="309" spans="1:14" ht="12.75">
      <c r="A309" s="61"/>
      <c r="B309" s="61"/>
      <c r="C309" s="61"/>
      <c r="D309" s="61"/>
      <c r="E309" s="61"/>
      <c r="F309" s="61"/>
      <c r="G309" s="61"/>
      <c r="H309" s="61"/>
      <c r="I309" s="61"/>
      <c r="J309" s="61"/>
      <c r="K309" s="61"/>
      <c r="L309" s="61"/>
      <c r="M309" s="61"/>
      <c r="N309" s="61"/>
    </row>
    <row r="310" spans="1:14" ht="12.75">
      <c r="A310" s="61"/>
      <c r="B310" s="61"/>
      <c r="C310" s="61"/>
      <c r="D310" s="61"/>
      <c r="E310" s="61"/>
      <c r="F310" s="61"/>
      <c r="G310" s="61"/>
      <c r="H310" s="61"/>
      <c r="I310" s="61"/>
      <c r="J310" s="61"/>
      <c r="K310" s="61"/>
      <c r="L310" s="61"/>
      <c r="M310" s="61"/>
      <c r="N310" s="61"/>
    </row>
    <row r="311" spans="1:14" ht="12.75">
      <c r="A311" s="61"/>
      <c r="B311" s="61"/>
      <c r="C311" s="61"/>
      <c r="D311" s="61"/>
      <c r="E311" s="61"/>
      <c r="F311" s="61"/>
      <c r="G311" s="61"/>
      <c r="H311" s="61"/>
      <c r="I311" s="61"/>
      <c r="J311" s="61"/>
      <c r="K311" s="61"/>
      <c r="L311" s="61"/>
      <c r="M311" s="61"/>
      <c r="N311" s="61"/>
    </row>
    <row r="312" spans="1:14" ht="12.75">
      <c r="A312" s="61"/>
      <c r="B312" s="61"/>
      <c r="C312" s="61"/>
      <c r="D312" s="61"/>
      <c r="E312" s="61"/>
      <c r="F312" s="61"/>
      <c r="G312" s="61"/>
      <c r="H312" s="61"/>
      <c r="I312" s="61"/>
      <c r="J312" s="61"/>
      <c r="K312" s="61"/>
      <c r="L312" s="61"/>
      <c r="M312" s="61"/>
      <c r="N312" s="61"/>
    </row>
    <row r="313" spans="1:14" ht="12.75">
      <c r="A313" s="61"/>
      <c r="B313" s="61"/>
      <c r="C313" s="61"/>
      <c r="D313" s="61"/>
      <c r="E313" s="61"/>
      <c r="F313" s="61"/>
      <c r="G313" s="61"/>
      <c r="H313" s="61"/>
      <c r="I313" s="61"/>
      <c r="J313" s="61"/>
      <c r="K313" s="61"/>
      <c r="L313" s="61"/>
      <c r="M313" s="61"/>
      <c r="N313" s="61"/>
    </row>
    <row r="314" spans="1:14" ht="12.75">
      <c r="A314" s="61"/>
      <c r="B314" s="61"/>
      <c r="C314" s="61"/>
      <c r="D314" s="61"/>
      <c r="E314" s="61"/>
      <c r="F314" s="61"/>
      <c r="G314" s="61"/>
      <c r="H314" s="61"/>
      <c r="I314" s="61"/>
      <c r="J314" s="61"/>
      <c r="K314" s="61"/>
      <c r="L314" s="61"/>
      <c r="M314" s="61"/>
      <c r="N314" s="61"/>
    </row>
    <row r="315" spans="1:14" ht="12.75">
      <c r="A315" s="61"/>
      <c r="B315" s="61"/>
      <c r="C315" s="61"/>
      <c r="D315" s="61"/>
      <c r="E315" s="61"/>
      <c r="F315" s="61"/>
      <c r="G315" s="61"/>
      <c r="H315" s="61"/>
      <c r="I315" s="61"/>
      <c r="J315" s="61"/>
      <c r="K315" s="61"/>
      <c r="L315" s="61"/>
      <c r="M315" s="61"/>
      <c r="N315" s="61"/>
    </row>
    <row r="316" spans="1:14" ht="12.75">
      <c r="A316" s="61"/>
      <c r="B316" s="61"/>
      <c r="C316" s="61"/>
      <c r="D316" s="61"/>
      <c r="E316" s="61"/>
      <c r="F316" s="61"/>
      <c r="G316" s="61"/>
      <c r="H316" s="61"/>
      <c r="I316" s="61"/>
      <c r="J316" s="61"/>
      <c r="K316" s="61"/>
      <c r="L316" s="61"/>
      <c r="M316" s="61"/>
      <c r="N316" s="61"/>
    </row>
    <row r="317" spans="1:14" ht="12.75">
      <c r="A317" s="61"/>
      <c r="B317" s="61"/>
      <c r="C317" s="61"/>
      <c r="D317" s="61"/>
      <c r="E317" s="61"/>
      <c r="F317" s="61"/>
      <c r="G317" s="61"/>
      <c r="H317" s="61"/>
      <c r="I317" s="61"/>
      <c r="J317" s="61"/>
      <c r="K317" s="61"/>
      <c r="L317" s="61"/>
      <c r="M317" s="61"/>
      <c r="N317" s="61"/>
    </row>
    <row r="318" spans="1:14" ht="12.75">
      <c r="A318" s="61"/>
      <c r="B318" s="61"/>
      <c r="C318" s="61"/>
      <c r="D318" s="61"/>
      <c r="E318" s="61"/>
      <c r="F318" s="61"/>
      <c r="G318" s="61"/>
      <c r="H318" s="61"/>
      <c r="I318" s="61"/>
      <c r="J318" s="61"/>
      <c r="K318" s="61"/>
      <c r="L318" s="61"/>
      <c r="M318" s="61"/>
      <c r="N318" s="61"/>
    </row>
    <row r="319" spans="1:14" ht="12.75">
      <c r="A319" s="61"/>
      <c r="B319" s="61"/>
      <c r="C319" s="61"/>
      <c r="D319" s="61"/>
      <c r="E319" s="61"/>
      <c r="F319" s="61"/>
      <c r="G319" s="61"/>
      <c r="H319" s="61"/>
      <c r="I319" s="61"/>
      <c r="J319" s="61"/>
      <c r="K319" s="61"/>
      <c r="L319" s="61"/>
      <c r="M319" s="61"/>
      <c r="N319" s="61"/>
    </row>
    <row r="320" spans="1:14" ht="12.75">
      <c r="A320" s="61"/>
      <c r="B320" s="61"/>
      <c r="C320" s="61"/>
      <c r="D320" s="61"/>
      <c r="E320" s="61"/>
      <c r="F320" s="61"/>
      <c r="G320" s="61"/>
      <c r="H320" s="61"/>
      <c r="I320" s="61"/>
      <c r="J320" s="61"/>
      <c r="K320" s="61"/>
      <c r="L320" s="61"/>
      <c r="M320" s="61"/>
      <c r="N320" s="61"/>
    </row>
    <row r="321" spans="1:14" ht="12.75">
      <c r="A321" s="61"/>
      <c r="B321" s="61"/>
      <c r="C321" s="61"/>
      <c r="D321" s="61"/>
      <c r="E321" s="61"/>
      <c r="F321" s="61"/>
      <c r="G321" s="61"/>
      <c r="H321" s="61"/>
      <c r="I321" s="61"/>
      <c r="J321" s="61"/>
      <c r="K321" s="61"/>
      <c r="L321" s="61"/>
      <c r="M321" s="61"/>
      <c r="N321" s="61"/>
    </row>
    <row r="322" spans="1:14" ht="12.75">
      <c r="A322" s="61"/>
      <c r="B322" s="61"/>
      <c r="C322" s="61"/>
      <c r="D322" s="61"/>
      <c r="E322" s="61"/>
      <c r="F322" s="61"/>
      <c r="G322" s="61"/>
      <c r="H322" s="61"/>
      <c r="I322" s="61"/>
      <c r="J322" s="61"/>
      <c r="K322" s="61"/>
      <c r="L322" s="61"/>
      <c r="M322" s="61"/>
      <c r="N322" s="61"/>
    </row>
    <row r="323" spans="1:14" ht="12.75">
      <c r="A323" s="61"/>
      <c r="B323" s="61"/>
      <c r="C323" s="61"/>
      <c r="D323" s="61"/>
      <c r="E323" s="61"/>
      <c r="F323" s="61"/>
      <c r="G323" s="61"/>
      <c r="H323" s="61"/>
      <c r="I323" s="61"/>
      <c r="J323" s="61"/>
      <c r="K323" s="61"/>
      <c r="L323" s="61"/>
      <c r="M323" s="61"/>
      <c r="N323" s="61"/>
    </row>
    <row r="324" spans="1:14" ht="12.75">
      <c r="A324" s="61"/>
      <c r="B324" s="61"/>
      <c r="C324" s="61"/>
      <c r="D324" s="61"/>
      <c r="E324" s="61"/>
      <c r="F324" s="61"/>
      <c r="G324" s="61"/>
      <c r="H324" s="61"/>
      <c r="I324" s="61"/>
      <c r="J324" s="61"/>
      <c r="K324" s="61"/>
      <c r="L324" s="61"/>
      <c r="M324" s="61"/>
      <c r="N324" s="61"/>
    </row>
    <row r="325" spans="1:14" ht="12.75">
      <c r="A325" s="61"/>
      <c r="B325" s="61"/>
      <c r="C325" s="61"/>
      <c r="D325" s="61"/>
      <c r="E325" s="61"/>
      <c r="F325" s="61"/>
      <c r="G325" s="61"/>
      <c r="H325" s="61"/>
      <c r="I325" s="61"/>
      <c r="J325" s="61"/>
      <c r="K325" s="61"/>
      <c r="L325" s="61"/>
      <c r="M325" s="61"/>
      <c r="N325" s="61"/>
    </row>
    <row r="326" spans="1:14" ht="12.75">
      <c r="A326" s="61"/>
      <c r="B326" s="61"/>
      <c r="C326" s="61"/>
      <c r="D326" s="61"/>
      <c r="E326" s="61"/>
      <c r="F326" s="61"/>
      <c r="G326" s="61"/>
      <c r="H326" s="61"/>
      <c r="I326" s="61"/>
      <c r="J326" s="61"/>
      <c r="K326" s="61"/>
      <c r="L326" s="61"/>
      <c r="M326" s="61"/>
      <c r="N326" s="61"/>
    </row>
    <row r="327" spans="1:14" ht="12.75">
      <c r="A327" s="61"/>
      <c r="B327" s="61"/>
      <c r="C327" s="61"/>
      <c r="D327" s="61"/>
      <c r="E327" s="61"/>
      <c r="F327" s="61"/>
      <c r="G327" s="61"/>
      <c r="H327" s="61"/>
      <c r="I327" s="61"/>
      <c r="J327" s="61"/>
      <c r="K327" s="61"/>
      <c r="L327" s="61"/>
      <c r="M327" s="61"/>
      <c r="N327" s="61"/>
    </row>
    <row r="328" spans="1:14" ht="12.75">
      <c r="A328" s="61"/>
      <c r="B328" s="61"/>
      <c r="C328" s="61"/>
      <c r="D328" s="61"/>
      <c r="E328" s="61"/>
      <c r="F328" s="61"/>
      <c r="G328" s="61"/>
      <c r="H328" s="61"/>
      <c r="I328" s="61"/>
      <c r="J328" s="61"/>
      <c r="K328" s="61"/>
      <c r="L328" s="61"/>
      <c r="M328" s="61"/>
      <c r="N328" s="61"/>
    </row>
    <row r="329" spans="1:14" ht="12.75">
      <c r="A329" s="61"/>
      <c r="B329" s="61"/>
      <c r="C329" s="61"/>
      <c r="D329" s="61"/>
      <c r="E329" s="61"/>
      <c r="F329" s="61"/>
      <c r="G329" s="61"/>
      <c r="H329" s="61"/>
      <c r="I329" s="61"/>
      <c r="J329" s="61"/>
      <c r="K329" s="61"/>
      <c r="L329" s="61"/>
      <c r="M329" s="61"/>
      <c r="N329" s="61"/>
    </row>
    <row r="330" spans="1:14" ht="12.75">
      <c r="A330" s="61"/>
      <c r="B330" s="61"/>
      <c r="C330" s="61"/>
      <c r="D330" s="61"/>
      <c r="E330" s="61"/>
      <c r="F330" s="61"/>
      <c r="G330" s="61"/>
      <c r="H330" s="61"/>
      <c r="I330" s="61"/>
      <c r="J330" s="61"/>
      <c r="K330" s="61"/>
      <c r="L330" s="61"/>
      <c r="M330" s="61"/>
      <c r="N330" s="61"/>
    </row>
    <row r="331" spans="1:14" ht="12.75">
      <c r="A331" s="61"/>
      <c r="B331" s="61"/>
      <c r="C331" s="61"/>
      <c r="D331" s="61"/>
      <c r="E331" s="61"/>
      <c r="F331" s="61"/>
      <c r="G331" s="61"/>
      <c r="H331" s="61"/>
      <c r="I331" s="61"/>
      <c r="J331" s="61"/>
      <c r="K331" s="61"/>
      <c r="L331" s="61"/>
      <c r="M331" s="61"/>
      <c r="N331" s="61"/>
    </row>
    <row r="332" spans="1:14" ht="12.75">
      <c r="A332" s="61"/>
      <c r="B332" s="61"/>
      <c r="C332" s="61"/>
      <c r="D332" s="61"/>
      <c r="E332" s="61"/>
      <c r="F332" s="61"/>
      <c r="G332" s="61"/>
      <c r="H332" s="61"/>
      <c r="I332" s="61"/>
      <c r="J332" s="61"/>
      <c r="K332" s="61"/>
      <c r="L332" s="61"/>
      <c r="M332" s="61"/>
      <c r="N332" s="61"/>
    </row>
    <row r="333" spans="1:14" ht="12.75">
      <c r="A333" s="61"/>
      <c r="B333" s="61"/>
      <c r="C333" s="61"/>
      <c r="D333" s="61"/>
      <c r="E333" s="61"/>
      <c r="F333" s="61"/>
      <c r="G333" s="61"/>
      <c r="H333" s="61"/>
      <c r="I333" s="61"/>
      <c r="J333" s="61"/>
      <c r="K333" s="61"/>
      <c r="L333" s="61"/>
      <c r="M333" s="61"/>
      <c r="N333" s="61"/>
    </row>
    <row r="334" spans="1:14" ht="12.75">
      <c r="A334" s="61"/>
      <c r="B334" s="61"/>
      <c r="C334" s="61"/>
      <c r="D334" s="61"/>
      <c r="E334" s="61"/>
      <c r="F334" s="61"/>
      <c r="G334" s="61"/>
      <c r="H334" s="61"/>
      <c r="I334" s="61"/>
      <c r="J334" s="61"/>
      <c r="K334" s="61"/>
      <c r="L334" s="61"/>
      <c r="M334" s="61"/>
      <c r="N334" s="61"/>
    </row>
    <row r="335" spans="1:14" ht="12.75">
      <c r="A335" s="61"/>
      <c r="B335" s="61"/>
      <c r="C335" s="61"/>
      <c r="D335" s="61"/>
      <c r="E335" s="61"/>
      <c r="F335" s="61"/>
      <c r="G335" s="61"/>
      <c r="H335" s="61"/>
      <c r="I335" s="61"/>
      <c r="J335" s="61"/>
      <c r="K335" s="61"/>
      <c r="L335" s="61"/>
      <c r="M335" s="61"/>
      <c r="N335" s="61"/>
    </row>
    <row r="336" spans="1:14" ht="12.75">
      <c r="A336" s="61"/>
      <c r="B336" s="61"/>
      <c r="C336" s="61"/>
      <c r="D336" s="61"/>
      <c r="E336" s="61"/>
      <c r="F336" s="61"/>
      <c r="G336" s="61"/>
      <c r="H336" s="61"/>
      <c r="I336" s="61"/>
      <c r="J336" s="61"/>
      <c r="K336" s="61"/>
      <c r="L336" s="61"/>
      <c r="M336" s="61"/>
      <c r="N336" s="61"/>
    </row>
    <row r="337" spans="1:14" ht="12.75">
      <c r="A337" s="61"/>
      <c r="B337" s="61"/>
      <c r="C337" s="61"/>
      <c r="D337" s="61"/>
      <c r="E337" s="61"/>
      <c r="F337" s="61"/>
      <c r="G337" s="61"/>
      <c r="H337" s="61"/>
      <c r="I337" s="61"/>
      <c r="J337" s="61"/>
      <c r="K337" s="61"/>
      <c r="L337" s="61"/>
      <c r="M337" s="61"/>
      <c r="N337" s="61"/>
    </row>
    <row r="338" spans="1:14" ht="12.75">
      <c r="A338" s="61"/>
      <c r="B338" s="61"/>
      <c r="C338" s="61"/>
      <c r="D338" s="61"/>
      <c r="E338" s="61"/>
      <c r="F338" s="61"/>
      <c r="G338" s="61"/>
      <c r="H338" s="61"/>
      <c r="I338" s="61"/>
      <c r="J338" s="61"/>
      <c r="K338" s="61"/>
      <c r="L338" s="61"/>
      <c r="M338" s="61"/>
      <c r="N338" s="61"/>
    </row>
    <row r="339" spans="1:14" ht="12.75">
      <c r="A339" s="61"/>
      <c r="B339" s="61"/>
      <c r="C339" s="61"/>
      <c r="D339" s="61"/>
      <c r="E339" s="61"/>
      <c r="F339" s="61"/>
      <c r="G339" s="61"/>
      <c r="H339" s="61"/>
      <c r="I339" s="61"/>
      <c r="J339" s="61"/>
      <c r="K339" s="61"/>
      <c r="L339" s="61"/>
      <c r="M339" s="61"/>
      <c r="N339" s="61"/>
    </row>
    <row r="340" spans="1:14" ht="12.75">
      <c r="A340" s="61"/>
      <c r="B340" s="61"/>
      <c r="C340" s="61"/>
      <c r="D340" s="61"/>
      <c r="E340" s="61"/>
      <c r="F340" s="61"/>
      <c r="G340" s="61"/>
      <c r="H340" s="61"/>
      <c r="I340" s="61"/>
      <c r="J340" s="61"/>
      <c r="K340" s="61"/>
      <c r="L340" s="61"/>
      <c r="M340" s="61"/>
      <c r="N340" s="61"/>
    </row>
    <row r="341" spans="1:14" ht="12.75">
      <c r="A341" s="61"/>
      <c r="B341" s="61"/>
      <c r="C341" s="61"/>
      <c r="D341" s="61"/>
      <c r="E341" s="61"/>
      <c r="F341" s="61"/>
      <c r="G341" s="61"/>
      <c r="H341" s="61"/>
      <c r="I341" s="61"/>
      <c r="J341" s="61"/>
      <c r="K341" s="61"/>
      <c r="L341" s="61"/>
      <c r="M341" s="61"/>
      <c r="N341" s="61"/>
    </row>
    <row r="342" spans="1:14" ht="12.75">
      <c r="A342" s="61"/>
      <c r="B342" s="61"/>
      <c r="C342" s="61"/>
      <c r="D342" s="61"/>
      <c r="E342" s="61"/>
      <c r="F342" s="61"/>
      <c r="G342" s="61"/>
      <c r="H342" s="61"/>
      <c r="I342" s="61"/>
      <c r="J342" s="61"/>
      <c r="K342" s="61"/>
      <c r="L342" s="61"/>
      <c r="M342" s="61"/>
      <c r="N342" s="61"/>
    </row>
    <row r="343" spans="1:14" ht="12.75">
      <c r="A343" s="61"/>
      <c r="B343" s="61"/>
      <c r="C343" s="61"/>
      <c r="D343" s="61"/>
      <c r="E343" s="61"/>
      <c r="F343" s="61"/>
      <c r="G343" s="61"/>
      <c r="H343" s="61"/>
      <c r="I343" s="61"/>
      <c r="J343" s="61"/>
      <c r="K343" s="61"/>
      <c r="L343" s="61"/>
      <c r="M343" s="61"/>
      <c r="N343" s="61"/>
    </row>
    <row r="344" spans="1:14" ht="12.75">
      <c r="A344" s="61"/>
      <c r="B344" s="61"/>
      <c r="C344" s="61"/>
      <c r="D344" s="61"/>
      <c r="E344" s="61"/>
      <c r="F344" s="61"/>
      <c r="G344" s="61"/>
      <c r="H344" s="61"/>
      <c r="I344" s="61"/>
      <c r="J344" s="61"/>
      <c r="K344" s="61"/>
      <c r="L344" s="61"/>
      <c r="M344" s="61"/>
      <c r="N344" s="61"/>
    </row>
    <row r="345" spans="1:14" ht="12.75">
      <c r="A345" s="61"/>
      <c r="B345" s="61"/>
      <c r="C345" s="61"/>
      <c r="D345" s="61"/>
      <c r="E345" s="61"/>
      <c r="F345" s="61"/>
      <c r="G345" s="61"/>
      <c r="H345" s="61"/>
      <c r="I345" s="61"/>
      <c r="J345" s="61"/>
      <c r="K345" s="61"/>
      <c r="L345" s="61"/>
      <c r="M345" s="61"/>
      <c r="N345" s="61"/>
    </row>
    <row r="346" spans="1:14" ht="12.75">
      <c r="A346" s="61"/>
      <c r="B346" s="61"/>
      <c r="C346" s="61"/>
      <c r="D346" s="61"/>
      <c r="E346" s="61"/>
      <c r="F346" s="61"/>
      <c r="G346" s="61"/>
      <c r="H346" s="61"/>
      <c r="I346" s="61"/>
      <c r="J346" s="61"/>
      <c r="K346" s="61"/>
      <c r="L346" s="61"/>
      <c r="M346" s="61"/>
      <c r="N346" s="61"/>
    </row>
    <row r="347" spans="1:14" ht="12.75">
      <c r="A347" s="61"/>
      <c r="B347" s="61"/>
      <c r="C347" s="61"/>
      <c r="D347" s="61"/>
      <c r="E347" s="61"/>
      <c r="F347" s="61"/>
      <c r="G347" s="61"/>
      <c r="H347" s="61"/>
      <c r="I347" s="61"/>
      <c r="J347" s="61"/>
      <c r="K347" s="61"/>
      <c r="L347" s="61"/>
      <c r="M347" s="61"/>
      <c r="N347" s="61"/>
    </row>
    <row r="348" spans="1:14" ht="12.75">
      <c r="A348" s="61"/>
      <c r="B348" s="61"/>
      <c r="C348" s="61"/>
      <c r="D348" s="61"/>
      <c r="E348" s="61"/>
      <c r="F348" s="61"/>
      <c r="G348" s="61"/>
      <c r="H348" s="61"/>
      <c r="I348" s="61"/>
      <c r="J348" s="61"/>
      <c r="K348" s="61"/>
      <c r="L348" s="61"/>
      <c r="M348" s="61"/>
      <c r="N348" s="61"/>
    </row>
    <row r="349" spans="1:14" ht="12.75">
      <c r="A349" s="61"/>
      <c r="B349" s="61"/>
      <c r="C349" s="61"/>
      <c r="D349" s="61"/>
      <c r="E349" s="61"/>
      <c r="F349" s="61"/>
      <c r="G349" s="61"/>
      <c r="H349" s="61"/>
      <c r="I349" s="61"/>
      <c r="J349" s="61"/>
      <c r="K349" s="61"/>
      <c r="L349" s="61"/>
      <c r="M349" s="61"/>
      <c r="N349" s="61"/>
    </row>
    <row r="350" spans="1:14" ht="12.75">
      <c r="A350" s="61"/>
      <c r="B350" s="61"/>
      <c r="C350" s="61"/>
      <c r="D350" s="61"/>
      <c r="E350" s="61"/>
      <c r="F350" s="61"/>
      <c r="G350" s="61"/>
      <c r="H350" s="61"/>
      <c r="I350" s="61"/>
      <c r="J350" s="61"/>
      <c r="K350" s="61"/>
      <c r="L350" s="61"/>
      <c r="M350" s="61"/>
      <c r="N350" s="61"/>
    </row>
    <row r="351" spans="1:14" ht="12.75">
      <c r="A351" s="61"/>
      <c r="B351" s="61"/>
      <c r="C351" s="61"/>
      <c r="D351" s="61"/>
      <c r="E351" s="61"/>
      <c r="F351" s="61"/>
      <c r="G351" s="61"/>
      <c r="H351" s="61"/>
      <c r="I351" s="61"/>
      <c r="J351" s="61"/>
      <c r="K351" s="61"/>
      <c r="L351" s="61"/>
      <c r="M351" s="61"/>
      <c r="N351" s="61"/>
    </row>
    <row r="352" spans="1:14" ht="12.75">
      <c r="A352" s="61"/>
      <c r="B352" s="61"/>
      <c r="C352" s="61"/>
      <c r="D352" s="61"/>
      <c r="E352" s="61"/>
      <c r="F352" s="61"/>
      <c r="G352" s="61"/>
      <c r="H352" s="61"/>
      <c r="I352" s="61"/>
      <c r="J352" s="61"/>
      <c r="K352" s="61"/>
      <c r="L352" s="61"/>
      <c r="M352" s="61"/>
      <c r="N352" s="61"/>
    </row>
    <row r="353" spans="1:14" ht="12.75">
      <c r="A353" s="61"/>
      <c r="B353" s="61"/>
      <c r="C353" s="61"/>
      <c r="D353" s="61"/>
      <c r="E353" s="61"/>
      <c r="F353" s="61"/>
      <c r="G353" s="61"/>
      <c r="H353" s="61"/>
      <c r="I353" s="61"/>
      <c r="J353" s="61"/>
      <c r="K353" s="61"/>
      <c r="L353" s="61"/>
      <c r="M353" s="61"/>
      <c r="N353" s="61"/>
    </row>
    <row r="354" spans="1:14" ht="12.75">
      <c r="A354" s="61"/>
      <c r="B354" s="61"/>
      <c r="C354" s="61"/>
      <c r="D354" s="61"/>
      <c r="E354" s="61"/>
      <c r="F354" s="61"/>
      <c r="G354" s="61"/>
      <c r="H354" s="61"/>
      <c r="I354" s="61"/>
      <c r="J354" s="61"/>
      <c r="K354" s="61"/>
      <c r="L354" s="61"/>
      <c r="M354" s="61"/>
      <c r="N354" s="61"/>
    </row>
    <row r="355" spans="1:14" ht="12.75">
      <c r="A355" s="61"/>
      <c r="B355" s="61"/>
      <c r="C355" s="61"/>
      <c r="D355" s="61"/>
      <c r="E355" s="61"/>
      <c r="F355" s="61"/>
      <c r="G355" s="61"/>
      <c r="H355" s="61"/>
      <c r="I355" s="61"/>
      <c r="J355" s="61"/>
      <c r="K355" s="61"/>
      <c r="L355" s="61"/>
      <c r="M355" s="61"/>
      <c r="N355" s="61"/>
    </row>
    <row r="356" spans="1:14" ht="12.75">
      <c r="A356" s="61"/>
      <c r="B356" s="61"/>
      <c r="C356" s="61"/>
      <c r="D356" s="61"/>
      <c r="E356" s="61"/>
      <c r="F356" s="61"/>
      <c r="G356" s="61"/>
      <c r="H356" s="61"/>
      <c r="I356" s="61"/>
      <c r="J356" s="61"/>
      <c r="K356" s="61"/>
      <c r="L356" s="61"/>
      <c r="M356" s="61"/>
      <c r="N356" s="61"/>
    </row>
    <row r="357" spans="1:14" ht="12.75">
      <c r="A357" s="61"/>
      <c r="B357" s="61"/>
      <c r="C357" s="61"/>
      <c r="D357" s="61"/>
      <c r="E357" s="61"/>
      <c r="F357" s="61"/>
      <c r="G357" s="61"/>
      <c r="H357" s="61"/>
      <c r="I357" s="61"/>
      <c r="J357" s="61"/>
      <c r="K357" s="61"/>
      <c r="L357" s="61"/>
      <c r="M357" s="61"/>
      <c r="N357" s="61"/>
    </row>
    <row r="358" spans="1:14" ht="12.75">
      <c r="A358" s="61"/>
      <c r="B358" s="61"/>
      <c r="C358" s="61"/>
      <c r="D358" s="61"/>
      <c r="E358" s="61"/>
      <c r="F358" s="61"/>
      <c r="G358" s="61"/>
      <c r="H358" s="61"/>
      <c r="I358" s="61"/>
      <c r="J358" s="61"/>
      <c r="K358" s="61"/>
      <c r="L358" s="61"/>
      <c r="M358" s="61"/>
      <c r="N358" s="61"/>
    </row>
    <row r="359" spans="1:14" ht="12.75">
      <c r="A359" s="61"/>
      <c r="B359" s="61"/>
      <c r="C359" s="61"/>
      <c r="D359" s="61"/>
      <c r="E359" s="61"/>
      <c r="F359" s="61"/>
      <c r="G359" s="61"/>
      <c r="H359" s="61"/>
      <c r="I359" s="61"/>
      <c r="J359" s="61"/>
      <c r="K359" s="61"/>
      <c r="L359" s="61"/>
      <c r="M359" s="61"/>
      <c r="N359" s="61"/>
    </row>
    <row r="360" spans="1:14" ht="12.75">
      <c r="A360" s="61"/>
      <c r="B360" s="61"/>
      <c r="C360" s="61"/>
      <c r="D360" s="61"/>
      <c r="E360" s="61"/>
      <c r="F360" s="61"/>
      <c r="G360" s="61"/>
      <c r="H360" s="61"/>
      <c r="I360" s="61"/>
      <c r="J360" s="61"/>
      <c r="K360" s="61"/>
      <c r="L360" s="61"/>
      <c r="M360" s="61"/>
      <c r="N360" s="61"/>
    </row>
    <row r="361" spans="1:14" ht="12.75">
      <c r="A361" s="61"/>
      <c r="B361" s="61"/>
      <c r="C361" s="61"/>
      <c r="D361" s="61"/>
      <c r="E361" s="61"/>
      <c r="F361" s="61"/>
      <c r="G361" s="61"/>
      <c r="H361" s="61"/>
      <c r="I361" s="61"/>
      <c r="J361" s="61"/>
      <c r="K361" s="61"/>
      <c r="L361" s="61"/>
      <c r="M361" s="61"/>
      <c r="N361" s="61"/>
    </row>
    <row r="362" spans="1:14" ht="12.75">
      <c r="A362" s="61"/>
      <c r="B362" s="61"/>
      <c r="C362" s="61"/>
      <c r="D362" s="61"/>
      <c r="E362" s="61"/>
      <c r="F362" s="61"/>
      <c r="G362" s="61"/>
      <c r="H362" s="61"/>
      <c r="I362" s="61"/>
      <c r="J362" s="61"/>
      <c r="K362" s="61"/>
      <c r="L362" s="61"/>
      <c r="M362" s="61"/>
      <c r="N362" s="61"/>
    </row>
    <row r="363" spans="1:14" ht="12.75">
      <c r="A363" s="61"/>
      <c r="B363" s="61"/>
      <c r="C363" s="61"/>
      <c r="D363" s="61"/>
      <c r="E363" s="61"/>
      <c r="F363" s="61"/>
      <c r="G363" s="61"/>
      <c r="H363" s="61"/>
      <c r="I363" s="61"/>
      <c r="J363" s="61"/>
      <c r="K363" s="61"/>
      <c r="L363" s="61"/>
      <c r="M363" s="61"/>
      <c r="N363" s="61"/>
    </row>
    <row r="364" spans="1:14" ht="12.75">
      <c r="A364" s="61"/>
      <c r="B364" s="61"/>
      <c r="C364" s="61"/>
      <c r="D364" s="61"/>
      <c r="E364" s="61"/>
      <c r="F364" s="61"/>
      <c r="G364" s="61"/>
      <c r="H364" s="61"/>
      <c r="I364" s="61"/>
      <c r="J364" s="61"/>
      <c r="K364" s="61"/>
      <c r="L364" s="61"/>
      <c r="M364" s="61"/>
      <c r="N364" s="61"/>
    </row>
    <row r="365" spans="1:14" ht="12.75">
      <c r="A365" s="61"/>
      <c r="B365" s="61"/>
      <c r="C365" s="61"/>
      <c r="D365" s="61"/>
      <c r="E365" s="61"/>
      <c r="F365" s="61"/>
      <c r="G365" s="61"/>
      <c r="H365" s="61"/>
      <c r="I365" s="61"/>
      <c r="J365" s="61"/>
      <c r="K365" s="61"/>
      <c r="L365" s="61"/>
      <c r="M365" s="61"/>
      <c r="N365" s="61"/>
    </row>
    <row r="366" spans="1:14" ht="12.75">
      <c r="A366" s="61"/>
      <c r="B366" s="61"/>
      <c r="C366" s="61"/>
      <c r="D366" s="61"/>
      <c r="E366" s="61"/>
      <c r="F366" s="61"/>
      <c r="G366" s="61"/>
      <c r="H366" s="61"/>
      <c r="I366" s="61"/>
      <c r="J366" s="61"/>
      <c r="K366" s="61"/>
      <c r="L366" s="61"/>
      <c r="M366" s="61"/>
      <c r="N366" s="61"/>
    </row>
    <row r="367" spans="1:14" ht="12.75">
      <c r="A367" s="61"/>
      <c r="B367" s="61"/>
      <c r="C367" s="61"/>
      <c r="D367" s="61"/>
      <c r="E367" s="61"/>
      <c r="F367" s="61"/>
      <c r="G367" s="61"/>
      <c r="H367" s="61"/>
      <c r="I367" s="61"/>
      <c r="J367" s="61"/>
      <c r="K367" s="61"/>
      <c r="L367" s="61"/>
      <c r="M367" s="61"/>
      <c r="N367" s="61"/>
    </row>
    <row r="368" spans="1:14" ht="12.75">
      <c r="A368" s="61"/>
      <c r="B368" s="61"/>
      <c r="C368" s="61"/>
      <c r="D368" s="61"/>
      <c r="E368" s="61"/>
      <c r="F368" s="61"/>
      <c r="G368" s="61"/>
      <c r="H368" s="61"/>
      <c r="I368" s="61"/>
      <c r="J368" s="61"/>
      <c r="K368" s="61"/>
      <c r="L368" s="61"/>
      <c r="M368" s="61"/>
      <c r="N368" s="61"/>
    </row>
    <row r="369" spans="1:14" ht="12.75">
      <c r="A369" s="61"/>
      <c r="B369" s="61"/>
      <c r="C369" s="61"/>
      <c r="D369" s="61"/>
      <c r="E369" s="61"/>
      <c r="F369" s="61"/>
      <c r="G369" s="61"/>
      <c r="H369" s="61"/>
      <c r="I369" s="61"/>
      <c r="J369" s="61"/>
      <c r="K369" s="61"/>
      <c r="L369" s="61"/>
      <c r="M369" s="61"/>
      <c r="N369" s="61"/>
    </row>
    <row r="370" spans="1:14" ht="12.75">
      <c r="A370" s="61"/>
      <c r="B370" s="61"/>
      <c r="C370" s="61"/>
      <c r="D370" s="61"/>
      <c r="E370" s="61"/>
      <c r="F370" s="61"/>
      <c r="G370" s="61"/>
      <c r="H370" s="61"/>
      <c r="I370" s="61"/>
      <c r="J370" s="61"/>
      <c r="K370" s="61"/>
      <c r="L370" s="61"/>
      <c r="M370" s="61"/>
      <c r="N370" s="61"/>
    </row>
    <row r="371" spans="1:14" ht="12.75">
      <c r="A371" s="61"/>
      <c r="B371" s="61"/>
      <c r="C371" s="61"/>
      <c r="D371" s="61"/>
      <c r="E371" s="61"/>
      <c r="F371" s="61"/>
      <c r="G371" s="61"/>
      <c r="H371" s="61"/>
      <c r="I371" s="61"/>
      <c r="J371" s="61"/>
      <c r="K371" s="61"/>
      <c r="L371" s="61"/>
      <c r="M371" s="61"/>
      <c r="N371" s="61"/>
    </row>
    <row r="372" spans="1:14" ht="12.75">
      <c r="A372" s="61"/>
      <c r="B372" s="61"/>
      <c r="C372" s="61"/>
      <c r="D372" s="61"/>
      <c r="E372" s="61"/>
      <c r="F372" s="61"/>
      <c r="G372" s="61"/>
      <c r="H372" s="61"/>
      <c r="I372" s="61"/>
      <c r="J372" s="61"/>
      <c r="K372" s="61"/>
      <c r="L372" s="61"/>
      <c r="M372" s="61"/>
      <c r="N372" s="61"/>
    </row>
    <row r="373" spans="1:14" ht="12.75">
      <c r="A373" s="61"/>
      <c r="B373" s="61"/>
      <c r="C373" s="61"/>
      <c r="D373" s="61"/>
      <c r="E373" s="61"/>
      <c r="F373" s="61"/>
      <c r="G373" s="61"/>
      <c r="H373" s="61"/>
      <c r="I373" s="61"/>
      <c r="J373" s="61"/>
      <c r="K373" s="61"/>
      <c r="L373" s="61"/>
      <c r="M373" s="61"/>
      <c r="N373" s="61"/>
    </row>
    <row r="374" spans="1:14" ht="12.75">
      <c r="A374" s="61"/>
      <c r="B374" s="61"/>
      <c r="C374" s="61"/>
      <c r="D374" s="61"/>
      <c r="E374" s="61"/>
      <c r="F374" s="61"/>
      <c r="G374" s="61"/>
      <c r="H374" s="61"/>
      <c r="I374" s="61"/>
      <c r="J374" s="61"/>
      <c r="K374" s="61"/>
      <c r="L374" s="61"/>
      <c r="M374" s="61"/>
      <c r="N374" s="61"/>
    </row>
    <row r="375" spans="1:14" ht="12.75">
      <c r="A375" s="61"/>
      <c r="B375" s="61"/>
      <c r="C375" s="61"/>
      <c r="D375" s="61"/>
      <c r="E375" s="61"/>
      <c r="F375" s="61"/>
      <c r="G375" s="61"/>
      <c r="H375" s="61"/>
      <c r="I375" s="61"/>
      <c r="J375" s="61"/>
      <c r="K375" s="61"/>
      <c r="L375" s="61"/>
      <c r="M375" s="61"/>
      <c r="N375" s="61"/>
    </row>
    <row r="376" spans="1:14" ht="12.75">
      <c r="A376" s="61"/>
      <c r="B376" s="61"/>
      <c r="C376" s="61"/>
      <c r="D376" s="61"/>
      <c r="E376" s="61"/>
      <c r="F376" s="61"/>
      <c r="G376" s="61"/>
      <c r="H376" s="61"/>
      <c r="I376" s="61"/>
      <c r="J376" s="61"/>
      <c r="K376" s="61"/>
      <c r="L376" s="61"/>
      <c r="M376" s="61"/>
      <c r="N376" s="61"/>
    </row>
    <row r="377" spans="1:14" ht="12.75">
      <c r="A377" s="61"/>
      <c r="B377" s="61"/>
      <c r="C377" s="61"/>
      <c r="D377" s="61"/>
      <c r="E377" s="61"/>
      <c r="F377" s="61"/>
      <c r="G377" s="61"/>
      <c r="H377" s="61"/>
      <c r="I377" s="61"/>
      <c r="J377" s="61"/>
      <c r="K377" s="61"/>
      <c r="L377" s="61"/>
      <c r="M377" s="61"/>
      <c r="N377" s="61"/>
    </row>
    <row r="378" spans="1:14" ht="12.75">
      <c r="A378" s="61"/>
      <c r="B378" s="61"/>
      <c r="C378" s="61"/>
      <c r="D378" s="61"/>
      <c r="E378" s="61"/>
      <c r="F378" s="61"/>
      <c r="G378" s="61"/>
      <c r="H378" s="61"/>
      <c r="I378" s="61"/>
      <c r="J378" s="61"/>
      <c r="K378" s="61"/>
      <c r="L378" s="61"/>
      <c r="M378" s="61"/>
      <c r="N378" s="61"/>
    </row>
    <row r="379" spans="1:14" ht="12.75">
      <c r="A379" s="61"/>
      <c r="B379" s="61"/>
      <c r="C379" s="61"/>
      <c r="D379" s="61"/>
      <c r="E379" s="61"/>
      <c r="F379" s="61"/>
      <c r="G379" s="61"/>
      <c r="H379" s="61"/>
      <c r="I379" s="61"/>
      <c r="J379" s="61"/>
      <c r="K379" s="61"/>
      <c r="L379" s="61"/>
      <c r="M379" s="61"/>
      <c r="N379" s="61"/>
    </row>
    <row r="380" spans="1:14" ht="12.75">
      <c r="A380" s="61"/>
      <c r="B380" s="61"/>
      <c r="C380" s="61"/>
      <c r="D380" s="61"/>
      <c r="E380" s="61"/>
      <c r="F380" s="61"/>
      <c r="G380" s="61"/>
      <c r="H380" s="61"/>
      <c r="I380" s="61"/>
      <c r="J380" s="61"/>
      <c r="K380" s="61"/>
      <c r="L380" s="61"/>
      <c r="M380" s="61"/>
      <c r="N380" s="61"/>
    </row>
    <row r="381" spans="1:14" ht="12.75">
      <c r="A381" s="61"/>
      <c r="B381" s="61"/>
      <c r="C381" s="61"/>
      <c r="D381" s="61"/>
      <c r="E381" s="61"/>
      <c r="F381" s="61"/>
      <c r="G381" s="61"/>
      <c r="H381" s="61"/>
      <c r="I381" s="61"/>
      <c r="J381" s="61"/>
      <c r="K381" s="61"/>
      <c r="L381" s="61"/>
      <c r="M381" s="61"/>
      <c r="N381" s="61"/>
    </row>
    <row r="382" spans="1:14" ht="12.75">
      <c r="A382" s="61"/>
      <c r="B382" s="61"/>
      <c r="C382" s="61"/>
      <c r="D382" s="61"/>
      <c r="E382" s="61"/>
      <c r="F382" s="61"/>
      <c r="G382" s="61"/>
      <c r="H382" s="61"/>
      <c r="I382" s="61"/>
      <c r="J382" s="61"/>
      <c r="K382" s="61"/>
      <c r="L382" s="61"/>
      <c r="M382" s="61"/>
      <c r="N382" s="61"/>
    </row>
    <row r="383" spans="1:14" ht="12.75">
      <c r="A383" s="61"/>
      <c r="B383" s="61"/>
      <c r="C383" s="61"/>
      <c r="D383" s="61"/>
      <c r="E383" s="61"/>
      <c r="F383" s="61"/>
      <c r="G383" s="61"/>
      <c r="H383" s="61"/>
      <c r="I383" s="61"/>
      <c r="J383" s="61"/>
      <c r="K383" s="61"/>
      <c r="L383" s="61"/>
      <c r="M383" s="61"/>
      <c r="N383" s="61"/>
    </row>
    <row r="384" spans="1:14" ht="12.75">
      <c r="A384" s="61"/>
      <c r="B384" s="61"/>
      <c r="C384" s="61"/>
      <c r="D384" s="61"/>
      <c r="E384" s="61"/>
      <c r="F384" s="61"/>
      <c r="G384" s="61"/>
      <c r="H384" s="61"/>
      <c r="I384" s="61"/>
      <c r="J384" s="61"/>
      <c r="K384" s="61"/>
      <c r="L384" s="61"/>
      <c r="M384" s="61"/>
      <c r="N384" s="61"/>
    </row>
    <row r="385" spans="1:14" ht="12.75">
      <c r="A385" s="61"/>
      <c r="B385" s="61"/>
      <c r="C385" s="61"/>
      <c r="D385" s="61"/>
      <c r="E385" s="61"/>
      <c r="F385" s="61"/>
      <c r="G385" s="61"/>
      <c r="H385" s="61"/>
      <c r="I385" s="61"/>
      <c r="J385" s="61"/>
      <c r="K385" s="61"/>
      <c r="L385" s="61"/>
      <c r="M385" s="61"/>
      <c r="N385" s="61"/>
    </row>
    <row r="386" spans="1:14" ht="12.75">
      <c r="A386" s="61"/>
      <c r="B386" s="61"/>
      <c r="C386" s="61"/>
      <c r="D386" s="61"/>
      <c r="E386" s="61"/>
      <c r="F386" s="61"/>
      <c r="G386" s="61"/>
      <c r="H386" s="61"/>
      <c r="I386" s="61"/>
      <c r="J386" s="61"/>
      <c r="K386" s="61"/>
      <c r="L386" s="61"/>
      <c r="M386" s="61"/>
      <c r="N386" s="61"/>
    </row>
    <row r="387" spans="1:14" ht="12.75">
      <c r="A387" s="61"/>
      <c r="B387" s="61"/>
      <c r="C387" s="61"/>
      <c r="D387" s="61"/>
      <c r="E387" s="61"/>
      <c r="F387" s="61"/>
      <c r="G387" s="61"/>
      <c r="H387" s="61"/>
      <c r="I387" s="61"/>
      <c r="J387" s="61"/>
      <c r="K387" s="61"/>
      <c r="L387" s="61"/>
      <c r="M387" s="61"/>
      <c r="N387" s="61"/>
    </row>
    <row r="388" spans="1:14" ht="12.75">
      <c r="A388" s="61"/>
      <c r="B388" s="61"/>
      <c r="C388" s="61"/>
      <c r="D388" s="61"/>
      <c r="E388" s="61"/>
      <c r="F388" s="61"/>
      <c r="G388" s="61"/>
      <c r="H388" s="61"/>
      <c r="I388" s="61"/>
      <c r="J388" s="61"/>
      <c r="K388" s="61"/>
      <c r="L388" s="61"/>
      <c r="M388" s="61"/>
      <c r="N388" s="61"/>
    </row>
    <row r="389" spans="1:14" ht="12.75">
      <c r="A389" s="61"/>
      <c r="B389" s="61"/>
      <c r="C389" s="61"/>
      <c r="D389" s="61"/>
      <c r="E389" s="61"/>
      <c r="F389" s="61"/>
      <c r="G389" s="61"/>
      <c r="H389" s="61"/>
      <c r="I389" s="61"/>
      <c r="J389" s="61"/>
      <c r="K389" s="61"/>
      <c r="L389" s="61"/>
      <c r="M389" s="61"/>
      <c r="N389" s="61"/>
    </row>
    <row r="390" spans="1:14" ht="12.75">
      <c r="A390" s="61"/>
      <c r="B390" s="61"/>
      <c r="C390" s="61"/>
      <c r="D390" s="61"/>
      <c r="E390" s="61"/>
      <c r="F390" s="61"/>
      <c r="G390" s="61"/>
      <c r="H390" s="61"/>
      <c r="I390" s="61"/>
      <c r="J390" s="61"/>
      <c r="K390" s="61"/>
      <c r="L390" s="61"/>
      <c r="M390" s="61"/>
      <c r="N390" s="61"/>
    </row>
    <row r="391" spans="1:14" ht="12.75">
      <c r="A391" s="61"/>
      <c r="B391" s="61"/>
      <c r="C391" s="61"/>
      <c r="D391" s="61"/>
      <c r="E391" s="61"/>
      <c r="F391" s="61"/>
      <c r="G391" s="61"/>
      <c r="H391" s="61"/>
      <c r="I391" s="61"/>
      <c r="J391" s="61"/>
      <c r="K391" s="61"/>
      <c r="L391" s="61"/>
      <c r="M391" s="61"/>
      <c r="N391" s="61"/>
    </row>
    <row r="392" spans="1:14" ht="12.75">
      <c r="A392" s="61"/>
      <c r="B392" s="61"/>
      <c r="C392" s="61"/>
      <c r="D392" s="61"/>
      <c r="E392" s="61"/>
      <c r="F392" s="61"/>
      <c r="G392" s="61"/>
      <c r="H392" s="61"/>
      <c r="I392" s="61"/>
      <c r="J392" s="61"/>
      <c r="K392" s="61"/>
      <c r="L392" s="61"/>
      <c r="M392" s="61"/>
      <c r="N392" s="61"/>
    </row>
    <row r="393" spans="1:14" ht="12.75">
      <c r="A393" s="61"/>
      <c r="B393" s="61"/>
      <c r="C393" s="61"/>
      <c r="D393" s="61"/>
      <c r="E393" s="61"/>
      <c r="F393" s="61"/>
      <c r="G393" s="61"/>
      <c r="H393" s="61"/>
      <c r="I393" s="61"/>
      <c r="J393" s="61"/>
      <c r="K393" s="61"/>
      <c r="L393" s="61"/>
      <c r="M393" s="61"/>
      <c r="N393" s="61"/>
    </row>
    <row r="394" spans="1:14" ht="12.75">
      <c r="A394" s="61"/>
      <c r="B394" s="61"/>
      <c r="C394" s="61"/>
      <c r="D394" s="61"/>
      <c r="E394" s="61"/>
      <c r="F394" s="61"/>
      <c r="G394" s="61"/>
      <c r="H394" s="61"/>
      <c r="I394" s="61"/>
      <c r="J394" s="61"/>
      <c r="K394" s="61"/>
      <c r="L394" s="61"/>
      <c r="M394" s="61"/>
      <c r="N394" s="61"/>
    </row>
    <row r="395" spans="1:14" ht="12.75">
      <c r="A395" s="61"/>
      <c r="B395" s="61"/>
      <c r="C395" s="61"/>
      <c r="D395" s="61"/>
      <c r="E395" s="61"/>
      <c r="F395" s="61"/>
      <c r="G395" s="61"/>
      <c r="H395" s="61"/>
      <c r="I395" s="61"/>
      <c r="J395" s="61"/>
      <c r="K395" s="61"/>
      <c r="L395" s="61"/>
      <c r="M395" s="61"/>
      <c r="N395" s="61"/>
    </row>
    <row r="396" spans="1:14" ht="12.75">
      <c r="A396" s="61"/>
      <c r="B396" s="61"/>
      <c r="C396" s="61"/>
      <c r="D396" s="61"/>
      <c r="E396" s="61"/>
      <c r="F396" s="61"/>
      <c r="G396" s="61"/>
      <c r="H396" s="61"/>
      <c r="I396" s="61"/>
      <c r="J396" s="61"/>
      <c r="K396" s="61"/>
      <c r="L396" s="61"/>
      <c r="M396" s="61"/>
      <c r="N396" s="61"/>
    </row>
    <row r="397" spans="1:14" ht="12.75">
      <c r="A397" s="61"/>
      <c r="B397" s="61"/>
      <c r="C397" s="61"/>
      <c r="D397" s="61"/>
      <c r="E397" s="61"/>
      <c r="F397" s="61"/>
      <c r="G397" s="61"/>
      <c r="H397" s="61"/>
      <c r="I397" s="61"/>
      <c r="J397" s="61"/>
      <c r="K397" s="61"/>
      <c r="L397" s="61"/>
      <c r="M397" s="61"/>
      <c r="N397" s="61"/>
    </row>
    <row r="398" spans="1:14" ht="12.75">
      <c r="A398" s="61"/>
      <c r="B398" s="61"/>
      <c r="C398" s="61"/>
      <c r="D398" s="61"/>
      <c r="E398" s="61"/>
      <c r="F398" s="61"/>
      <c r="G398" s="61"/>
      <c r="H398" s="61"/>
      <c r="I398" s="61"/>
      <c r="J398" s="61"/>
      <c r="K398" s="61"/>
      <c r="L398" s="61"/>
      <c r="M398" s="61"/>
      <c r="N398" s="61"/>
    </row>
    <row r="399" spans="1:14" ht="12.75">
      <c r="A399" s="61"/>
      <c r="B399" s="61"/>
      <c r="C399" s="61"/>
      <c r="D399" s="61"/>
      <c r="E399" s="61"/>
      <c r="F399" s="61"/>
      <c r="G399" s="61"/>
      <c r="H399" s="61"/>
      <c r="I399" s="61"/>
      <c r="J399" s="61"/>
      <c r="K399" s="61"/>
      <c r="L399" s="61"/>
      <c r="M399" s="61"/>
      <c r="N399" s="61"/>
    </row>
    <row r="400" spans="1:14" ht="12.75">
      <c r="A400" s="61"/>
      <c r="B400" s="61"/>
      <c r="C400" s="61"/>
      <c r="D400" s="61"/>
      <c r="E400" s="61"/>
      <c r="F400" s="61"/>
      <c r="G400" s="61"/>
      <c r="H400" s="61"/>
      <c r="I400" s="61"/>
      <c r="J400" s="61"/>
      <c r="K400" s="61"/>
      <c r="L400" s="61"/>
      <c r="M400" s="61"/>
      <c r="N400" s="61"/>
    </row>
    <row r="401" spans="1:14" ht="12.75">
      <c r="A401" s="61"/>
      <c r="B401" s="61"/>
      <c r="C401" s="61"/>
      <c r="D401" s="61"/>
      <c r="E401" s="61"/>
      <c r="F401" s="61"/>
      <c r="G401" s="61"/>
      <c r="H401" s="61"/>
      <c r="I401" s="61"/>
      <c r="J401" s="61"/>
      <c r="K401" s="61"/>
      <c r="L401" s="61"/>
      <c r="M401" s="61"/>
      <c r="N401" s="61"/>
    </row>
    <row r="402" spans="1:14" ht="12.75">
      <c r="A402" s="61"/>
      <c r="B402" s="61"/>
      <c r="C402" s="61"/>
      <c r="D402" s="61"/>
      <c r="E402" s="61"/>
      <c r="F402" s="61"/>
      <c r="G402" s="61"/>
      <c r="H402" s="61"/>
      <c r="I402" s="61"/>
      <c r="J402" s="61"/>
      <c r="K402" s="61"/>
      <c r="L402" s="61"/>
      <c r="M402" s="61"/>
      <c r="N402" s="61"/>
    </row>
    <row r="403" spans="1:14" ht="12.75">
      <c r="A403" s="61"/>
      <c r="B403" s="61"/>
      <c r="C403" s="61"/>
      <c r="D403" s="61"/>
      <c r="E403" s="61"/>
      <c r="F403" s="61"/>
      <c r="G403" s="61"/>
      <c r="H403" s="61"/>
      <c r="I403" s="61"/>
      <c r="J403" s="61"/>
      <c r="K403" s="61"/>
      <c r="L403" s="61"/>
      <c r="M403" s="61"/>
      <c r="N403" s="61"/>
    </row>
    <row r="404" spans="1:14" ht="12.75">
      <c r="A404" s="61"/>
      <c r="B404" s="61"/>
      <c r="C404" s="61"/>
      <c r="D404" s="61"/>
      <c r="E404" s="61"/>
      <c r="F404" s="61"/>
      <c r="G404" s="61"/>
      <c r="H404" s="61"/>
      <c r="I404" s="61"/>
      <c r="J404" s="61"/>
      <c r="K404" s="61"/>
      <c r="L404" s="61"/>
      <c r="M404" s="61"/>
      <c r="N404" s="61"/>
    </row>
    <row r="405" spans="1:14" ht="12.75">
      <c r="A405" s="61"/>
      <c r="B405" s="61"/>
      <c r="C405" s="61"/>
      <c r="D405" s="61"/>
      <c r="E405" s="61"/>
      <c r="F405" s="61"/>
      <c r="G405" s="61"/>
      <c r="H405" s="61"/>
      <c r="I405" s="61"/>
      <c r="J405" s="61"/>
      <c r="K405" s="61"/>
      <c r="L405" s="61"/>
      <c r="M405" s="61"/>
      <c r="N405" s="61"/>
    </row>
    <row r="406" spans="1:14" ht="12.75">
      <c r="A406" s="61"/>
      <c r="B406" s="61"/>
      <c r="C406" s="61"/>
      <c r="D406" s="61"/>
      <c r="E406" s="61"/>
      <c r="F406" s="61"/>
      <c r="G406" s="61"/>
      <c r="H406" s="61"/>
      <c r="I406" s="61"/>
      <c r="J406" s="61"/>
      <c r="K406" s="61"/>
      <c r="L406" s="61"/>
      <c r="M406" s="61"/>
      <c r="N406" s="61"/>
    </row>
    <row r="407" spans="1:14" ht="12.75">
      <c r="A407" s="61"/>
      <c r="B407" s="61"/>
      <c r="C407" s="61"/>
      <c r="D407" s="61"/>
      <c r="E407" s="61"/>
      <c r="F407" s="61"/>
      <c r="G407" s="61"/>
      <c r="H407" s="61"/>
      <c r="I407" s="61"/>
      <c r="J407" s="61"/>
      <c r="K407" s="61"/>
      <c r="L407" s="61"/>
      <c r="M407" s="61"/>
      <c r="N407" s="61"/>
    </row>
    <row r="408" spans="1:14" ht="12.75">
      <c r="A408" s="61"/>
      <c r="B408" s="61"/>
      <c r="C408" s="61"/>
      <c r="D408" s="61"/>
      <c r="E408" s="61"/>
      <c r="F408" s="61"/>
      <c r="G408" s="61"/>
      <c r="H408" s="61"/>
      <c r="I408" s="61"/>
      <c r="J408" s="61"/>
      <c r="K408" s="61"/>
      <c r="L408" s="61"/>
      <c r="M408" s="61"/>
      <c r="N408" s="61"/>
    </row>
    <row r="409" spans="1:14" ht="12.75">
      <c r="A409" s="61"/>
      <c r="B409" s="61"/>
      <c r="C409" s="61"/>
      <c r="D409" s="61"/>
      <c r="E409" s="61"/>
      <c r="F409" s="61"/>
      <c r="G409" s="61"/>
      <c r="H409" s="61"/>
      <c r="I409" s="61"/>
      <c r="J409" s="61"/>
      <c r="K409" s="61"/>
      <c r="L409" s="61"/>
      <c r="M409" s="61"/>
      <c r="N409" s="61"/>
    </row>
    <row r="410" spans="1:14" ht="12.75">
      <c r="A410" s="61"/>
      <c r="B410" s="61"/>
      <c r="C410" s="61"/>
      <c r="D410" s="61"/>
      <c r="E410" s="61"/>
      <c r="F410" s="61"/>
      <c r="G410" s="61"/>
      <c r="H410" s="61"/>
      <c r="I410" s="61"/>
      <c r="J410" s="61"/>
      <c r="K410" s="61"/>
      <c r="L410" s="61"/>
      <c r="M410" s="61"/>
      <c r="N410" s="61"/>
    </row>
    <row r="411" spans="1:14" ht="12.75">
      <c r="A411" s="61"/>
      <c r="B411" s="61"/>
      <c r="C411" s="61"/>
      <c r="D411" s="61"/>
      <c r="E411" s="61"/>
      <c r="F411" s="61"/>
      <c r="G411" s="61"/>
      <c r="H411" s="61"/>
      <c r="I411" s="61"/>
      <c r="J411" s="61"/>
      <c r="K411" s="61"/>
      <c r="L411" s="61"/>
      <c r="M411" s="61"/>
      <c r="N411" s="61"/>
    </row>
    <row r="412" spans="1:14" ht="12.75">
      <c r="A412" s="61"/>
      <c r="B412" s="61"/>
      <c r="C412" s="61"/>
      <c r="D412" s="61"/>
      <c r="E412" s="61"/>
      <c r="F412" s="61"/>
      <c r="G412" s="61"/>
      <c r="H412" s="61"/>
      <c r="I412" s="61"/>
      <c r="J412" s="61"/>
      <c r="K412" s="61"/>
      <c r="L412" s="61"/>
      <c r="M412" s="61"/>
      <c r="N412" s="61"/>
    </row>
    <row r="413" spans="1:14" ht="12.75">
      <c r="A413" s="61"/>
      <c r="B413" s="61"/>
      <c r="C413" s="61"/>
      <c r="D413" s="61"/>
      <c r="E413" s="61"/>
      <c r="F413" s="61"/>
      <c r="G413" s="61"/>
      <c r="H413" s="61"/>
      <c r="I413" s="61"/>
      <c r="J413" s="61"/>
      <c r="K413" s="61"/>
      <c r="L413" s="61"/>
      <c r="M413" s="61"/>
      <c r="N413" s="61"/>
    </row>
    <row r="414" spans="1:14" ht="12.75">
      <c r="A414" s="61"/>
      <c r="B414" s="61"/>
      <c r="C414" s="61"/>
      <c r="D414" s="61"/>
      <c r="E414" s="61"/>
      <c r="F414" s="61"/>
      <c r="G414" s="61"/>
      <c r="H414" s="61"/>
      <c r="I414" s="61"/>
      <c r="J414" s="61"/>
      <c r="K414" s="61"/>
      <c r="L414" s="61"/>
      <c r="M414" s="61"/>
      <c r="N414" s="61"/>
    </row>
    <row r="415" spans="1:14" ht="12.75">
      <c r="A415" s="61"/>
      <c r="B415" s="61"/>
      <c r="C415" s="61"/>
      <c r="D415" s="61"/>
      <c r="E415" s="61"/>
      <c r="F415" s="61"/>
      <c r="G415" s="61"/>
      <c r="H415" s="61"/>
      <c r="I415" s="61"/>
      <c r="J415" s="61"/>
      <c r="K415" s="61"/>
      <c r="L415" s="61"/>
      <c r="M415" s="61"/>
      <c r="N415" s="61"/>
    </row>
    <row r="416" spans="1:14" ht="12.75">
      <c r="A416" s="61"/>
      <c r="B416" s="61"/>
      <c r="C416" s="61"/>
      <c r="D416" s="61"/>
      <c r="E416" s="61"/>
      <c r="F416" s="61"/>
      <c r="G416" s="61"/>
      <c r="H416" s="61"/>
      <c r="I416" s="61"/>
      <c r="J416" s="61"/>
      <c r="K416" s="61"/>
      <c r="L416" s="61"/>
      <c r="M416" s="61"/>
      <c r="N416" s="61"/>
    </row>
    <row r="417" spans="1:14" ht="12.75">
      <c r="A417" s="61"/>
      <c r="B417" s="61"/>
      <c r="C417" s="61"/>
      <c r="D417" s="61"/>
      <c r="E417" s="61"/>
      <c r="F417" s="61"/>
      <c r="G417" s="61"/>
      <c r="H417" s="61"/>
      <c r="I417" s="61"/>
      <c r="J417" s="61"/>
      <c r="K417" s="61"/>
      <c r="L417" s="61"/>
      <c r="M417" s="61"/>
      <c r="N417" s="61"/>
    </row>
    <row r="418" spans="1:14" ht="12.75">
      <c r="A418" s="61"/>
      <c r="B418" s="61"/>
      <c r="C418" s="61"/>
      <c r="D418" s="61"/>
      <c r="E418" s="61"/>
      <c r="F418" s="61"/>
      <c r="G418" s="61"/>
      <c r="H418" s="61"/>
      <c r="I418" s="61"/>
      <c r="J418" s="61"/>
      <c r="K418" s="61"/>
      <c r="L418" s="61"/>
      <c r="M418" s="61"/>
      <c r="N418" s="61"/>
    </row>
    <row r="419" spans="1:14" ht="12.75">
      <c r="A419" s="61"/>
      <c r="B419" s="61"/>
      <c r="C419" s="61"/>
      <c r="D419" s="61"/>
      <c r="E419" s="61"/>
      <c r="F419" s="61"/>
      <c r="G419" s="61"/>
      <c r="H419" s="61"/>
      <c r="I419" s="61"/>
      <c r="J419" s="61"/>
      <c r="K419" s="61"/>
      <c r="L419" s="61"/>
      <c r="M419" s="61"/>
      <c r="N419" s="61"/>
    </row>
    <row r="420" spans="1:14" ht="12.75">
      <c r="A420" s="61"/>
      <c r="B420" s="61"/>
      <c r="C420" s="61"/>
      <c r="D420" s="61"/>
      <c r="E420" s="61"/>
      <c r="F420" s="61"/>
      <c r="G420" s="61"/>
      <c r="H420" s="61"/>
      <c r="I420" s="61"/>
      <c r="J420" s="61"/>
      <c r="K420" s="61"/>
      <c r="L420" s="61"/>
      <c r="M420" s="61"/>
      <c r="N420" s="61"/>
    </row>
    <row r="421" spans="1:14" ht="12.75">
      <c r="A421" s="61"/>
      <c r="B421" s="61"/>
      <c r="C421" s="61"/>
      <c r="D421" s="61"/>
      <c r="E421" s="61"/>
      <c r="F421" s="61"/>
      <c r="G421" s="61"/>
      <c r="H421" s="61"/>
      <c r="I421" s="61"/>
      <c r="J421" s="61"/>
      <c r="K421" s="61"/>
      <c r="L421" s="61"/>
      <c r="M421" s="61"/>
      <c r="N421" s="61"/>
    </row>
    <row r="422" spans="1:14" ht="12.75">
      <c r="A422" s="61"/>
      <c r="B422" s="61"/>
      <c r="C422" s="61"/>
      <c r="D422" s="61"/>
      <c r="E422" s="61"/>
      <c r="F422" s="61"/>
      <c r="G422" s="61"/>
      <c r="H422" s="61"/>
      <c r="I422" s="61"/>
      <c r="J422" s="61"/>
      <c r="K422" s="61"/>
      <c r="L422" s="61"/>
      <c r="M422" s="61"/>
      <c r="N422" s="61"/>
    </row>
    <row r="423" spans="1:14" ht="12.75">
      <c r="A423" s="61"/>
      <c r="B423" s="61"/>
      <c r="C423" s="61"/>
      <c r="D423" s="61"/>
      <c r="E423" s="61"/>
      <c r="F423" s="61"/>
      <c r="G423" s="61"/>
      <c r="H423" s="61"/>
      <c r="I423" s="61"/>
      <c r="J423" s="61"/>
      <c r="K423" s="61"/>
      <c r="L423" s="61"/>
      <c r="M423" s="61"/>
      <c r="N423" s="61"/>
    </row>
    <row r="424" spans="1:14" ht="12.75">
      <c r="A424" s="61"/>
      <c r="B424" s="61"/>
      <c r="C424" s="61"/>
      <c r="D424" s="61"/>
      <c r="E424" s="61"/>
      <c r="F424" s="61"/>
      <c r="G424" s="61"/>
      <c r="H424" s="61"/>
      <c r="I424" s="61"/>
      <c r="J424" s="61"/>
      <c r="K424" s="61"/>
      <c r="L424" s="61"/>
      <c r="M424" s="61"/>
      <c r="N424" s="61"/>
    </row>
    <row r="425" spans="1:14" ht="12.75">
      <c r="A425" s="61"/>
      <c r="B425" s="61"/>
      <c r="C425" s="61"/>
      <c r="D425" s="61"/>
      <c r="E425" s="61"/>
      <c r="F425" s="61"/>
      <c r="G425" s="61"/>
      <c r="H425" s="61"/>
      <c r="I425" s="61"/>
      <c r="J425" s="61"/>
      <c r="K425" s="61"/>
      <c r="L425" s="61"/>
      <c r="M425" s="61"/>
      <c r="N425" s="61"/>
    </row>
    <row r="426" spans="1:14" ht="12.75">
      <c r="A426" s="61"/>
      <c r="B426" s="61"/>
      <c r="C426" s="61"/>
      <c r="D426" s="61"/>
      <c r="E426" s="61"/>
      <c r="F426" s="61"/>
      <c r="G426" s="61"/>
      <c r="H426" s="61"/>
      <c r="I426" s="61"/>
      <c r="J426" s="61"/>
      <c r="K426" s="61"/>
      <c r="L426" s="61"/>
      <c r="M426" s="61"/>
      <c r="N426" s="61"/>
    </row>
    <row r="427" spans="1:14" ht="12.75">
      <c r="A427" s="61"/>
      <c r="B427" s="61"/>
      <c r="C427" s="61"/>
      <c r="D427" s="61"/>
      <c r="E427" s="61"/>
      <c r="F427" s="61"/>
      <c r="G427" s="61"/>
      <c r="H427" s="61"/>
      <c r="I427" s="61"/>
      <c r="J427" s="61"/>
      <c r="K427" s="61"/>
      <c r="L427" s="61"/>
      <c r="M427" s="61"/>
      <c r="N427" s="61"/>
    </row>
    <row r="428" spans="1:14" ht="12.75">
      <c r="A428" s="61"/>
      <c r="B428" s="61"/>
      <c r="C428" s="61"/>
      <c r="D428" s="61"/>
      <c r="E428" s="61"/>
      <c r="F428" s="61"/>
      <c r="G428" s="61"/>
      <c r="H428" s="61"/>
      <c r="I428" s="61"/>
      <c r="J428" s="61"/>
      <c r="K428" s="61"/>
      <c r="L428" s="61"/>
      <c r="M428" s="61"/>
      <c r="N428" s="61"/>
    </row>
    <row r="429" spans="1:14" ht="12.75">
      <c r="A429" s="61"/>
      <c r="B429" s="61"/>
      <c r="C429" s="61"/>
      <c r="D429" s="61"/>
      <c r="E429" s="61"/>
      <c r="F429" s="61"/>
      <c r="G429" s="61"/>
      <c r="H429" s="61"/>
      <c r="I429" s="61"/>
      <c r="J429" s="61"/>
      <c r="K429" s="61"/>
      <c r="L429" s="61"/>
      <c r="M429" s="61"/>
      <c r="N429" s="61"/>
    </row>
    <row r="430" spans="1:14" ht="12.75">
      <c r="A430" s="61"/>
      <c r="B430" s="61"/>
      <c r="C430" s="61"/>
      <c r="D430" s="61"/>
      <c r="E430" s="61"/>
      <c r="F430" s="61"/>
      <c r="G430" s="61"/>
      <c r="H430" s="61"/>
      <c r="I430" s="61"/>
      <c r="J430" s="61"/>
      <c r="K430" s="61"/>
      <c r="L430" s="61"/>
      <c r="M430" s="61"/>
      <c r="N430" s="61"/>
    </row>
    <row r="431" spans="1:14" ht="12.75">
      <c r="A431" s="61"/>
      <c r="B431" s="61"/>
      <c r="C431" s="61"/>
      <c r="D431" s="61"/>
      <c r="E431" s="61"/>
      <c r="F431" s="61"/>
      <c r="G431" s="61"/>
      <c r="H431" s="61"/>
      <c r="I431" s="61"/>
      <c r="J431" s="61"/>
      <c r="K431" s="61"/>
      <c r="L431" s="61"/>
      <c r="M431" s="61"/>
      <c r="N431" s="61"/>
    </row>
    <row r="432" spans="1:14" ht="12.75">
      <c r="A432" s="61"/>
      <c r="B432" s="61"/>
      <c r="C432" s="61"/>
      <c r="D432" s="61"/>
      <c r="E432" s="61"/>
      <c r="F432" s="61"/>
      <c r="G432" s="61"/>
      <c r="H432" s="61"/>
      <c r="I432" s="61"/>
      <c r="J432" s="61"/>
      <c r="K432" s="61"/>
      <c r="L432" s="61"/>
      <c r="M432" s="61"/>
      <c r="N432" s="61"/>
    </row>
    <row r="433" spans="1:14" ht="12.75">
      <c r="A433" s="61"/>
      <c r="B433" s="61"/>
      <c r="C433" s="61"/>
      <c r="D433" s="61"/>
      <c r="E433" s="61"/>
      <c r="F433" s="61"/>
      <c r="G433" s="61"/>
      <c r="H433" s="61"/>
      <c r="I433" s="61"/>
      <c r="J433" s="61"/>
      <c r="K433" s="61"/>
      <c r="L433" s="61"/>
      <c r="M433" s="61"/>
      <c r="N433" s="61"/>
    </row>
    <row r="434" spans="1:14" ht="12.75">
      <c r="A434" s="61"/>
      <c r="B434" s="61"/>
      <c r="C434" s="61"/>
      <c r="D434" s="61"/>
      <c r="E434" s="61"/>
      <c r="F434" s="61"/>
      <c r="G434" s="61"/>
      <c r="H434" s="61"/>
      <c r="I434" s="61"/>
      <c r="J434" s="61"/>
      <c r="K434" s="61"/>
      <c r="L434" s="61"/>
      <c r="M434" s="61"/>
      <c r="N434" s="61"/>
    </row>
    <row r="435" spans="1:14" ht="12.75">
      <c r="A435" s="61"/>
      <c r="B435" s="61"/>
      <c r="C435" s="61"/>
      <c r="D435" s="61"/>
      <c r="E435" s="61"/>
      <c r="F435" s="61"/>
      <c r="G435" s="61"/>
      <c r="H435" s="61"/>
      <c r="I435" s="61"/>
      <c r="J435" s="61"/>
      <c r="K435" s="61"/>
      <c r="L435" s="61"/>
      <c r="M435" s="61"/>
      <c r="N435" s="61"/>
    </row>
    <row r="436" spans="1:14" ht="12.75">
      <c r="A436" s="61"/>
      <c r="B436" s="61"/>
      <c r="C436" s="61"/>
      <c r="D436" s="61"/>
      <c r="E436" s="61"/>
      <c r="F436" s="61"/>
      <c r="G436" s="61"/>
      <c r="H436" s="61"/>
      <c r="I436" s="61"/>
      <c r="J436" s="61"/>
      <c r="K436" s="61"/>
      <c r="L436" s="61"/>
      <c r="M436" s="61"/>
      <c r="N436" s="61"/>
    </row>
    <row r="437" spans="1:14" ht="12.75">
      <c r="A437" s="61"/>
      <c r="B437" s="61"/>
      <c r="C437" s="61"/>
      <c r="D437" s="61"/>
      <c r="E437" s="61"/>
      <c r="F437" s="61"/>
      <c r="G437" s="61"/>
      <c r="H437" s="61"/>
      <c r="I437" s="61"/>
      <c r="J437" s="61"/>
      <c r="K437" s="61"/>
      <c r="L437" s="61"/>
      <c r="M437" s="61"/>
      <c r="N437" s="61"/>
    </row>
    <row r="438" spans="1:14" ht="12.75">
      <c r="A438" s="61"/>
      <c r="B438" s="61"/>
      <c r="C438" s="61"/>
      <c r="D438" s="61"/>
      <c r="E438" s="61"/>
      <c r="F438" s="61"/>
      <c r="G438" s="61"/>
      <c r="H438" s="61"/>
      <c r="I438" s="61"/>
      <c r="J438" s="61"/>
      <c r="K438" s="61"/>
      <c r="L438" s="61"/>
      <c r="M438" s="61"/>
      <c r="N438" s="61"/>
    </row>
    <row r="439" spans="1:14" ht="12.75">
      <c r="A439" s="61"/>
      <c r="B439" s="61"/>
      <c r="C439" s="61"/>
      <c r="D439" s="61"/>
      <c r="E439" s="61"/>
      <c r="F439" s="61"/>
      <c r="G439" s="61"/>
      <c r="H439" s="61"/>
      <c r="I439" s="61"/>
      <c r="J439" s="61"/>
      <c r="K439" s="61"/>
      <c r="L439" s="61"/>
      <c r="M439" s="61"/>
      <c r="N439" s="61"/>
    </row>
    <row r="440" spans="1:14" ht="12.75">
      <c r="A440" s="61"/>
      <c r="B440" s="61"/>
      <c r="C440" s="61"/>
      <c r="D440" s="61"/>
      <c r="E440" s="61"/>
      <c r="F440" s="61"/>
      <c r="G440" s="61"/>
      <c r="H440" s="61"/>
      <c r="I440" s="61"/>
      <c r="J440" s="61"/>
      <c r="K440" s="61"/>
      <c r="L440" s="61"/>
      <c r="M440" s="61"/>
      <c r="N440" s="61"/>
    </row>
    <row r="441" spans="1:14" ht="12.75">
      <c r="A441" s="61"/>
      <c r="B441" s="61"/>
      <c r="C441" s="61"/>
      <c r="D441" s="61"/>
      <c r="E441" s="61"/>
      <c r="F441" s="61"/>
      <c r="G441" s="61"/>
      <c r="H441" s="61"/>
      <c r="I441" s="61"/>
      <c r="J441" s="61"/>
      <c r="K441" s="61"/>
      <c r="L441" s="61"/>
      <c r="M441" s="61"/>
      <c r="N441" s="61"/>
    </row>
    <row r="442" spans="1:14" ht="12.75">
      <c r="A442" s="61"/>
      <c r="B442" s="61"/>
      <c r="C442" s="61"/>
      <c r="D442" s="61"/>
      <c r="E442" s="61"/>
      <c r="F442" s="61"/>
      <c r="G442" s="61"/>
      <c r="H442" s="61"/>
      <c r="I442" s="61"/>
      <c r="J442" s="61"/>
      <c r="K442" s="61"/>
      <c r="L442" s="61"/>
      <c r="M442" s="61"/>
      <c r="N442" s="61"/>
    </row>
    <row r="443" spans="1:14" ht="12.75">
      <c r="A443" s="61"/>
      <c r="B443" s="61"/>
      <c r="C443" s="61"/>
      <c r="D443" s="61"/>
      <c r="E443" s="61"/>
      <c r="F443" s="61"/>
      <c r="G443" s="61"/>
      <c r="H443" s="61"/>
      <c r="I443" s="61"/>
      <c r="J443" s="61"/>
      <c r="K443" s="61"/>
      <c r="L443" s="61"/>
      <c r="M443" s="61"/>
      <c r="N443" s="61"/>
    </row>
    <row r="444" spans="1:14" ht="12.75">
      <c r="A444" s="61"/>
      <c r="B444" s="61"/>
      <c r="C444" s="61"/>
      <c r="D444" s="61"/>
      <c r="E444" s="61"/>
      <c r="F444" s="61"/>
      <c r="G444" s="61"/>
      <c r="H444" s="61"/>
      <c r="I444" s="61"/>
      <c r="J444" s="61"/>
      <c r="K444" s="61"/>
      <c r="L444" s="61"/>
      <c r="M444" s="61"/>
      <c r="N444" s="61"/>
    </row>
    <row r="445" spans="1:14" ht="12.75">
      <c r="A445" s="61"/>
      <c r="B445" s="61"/>
      <c r="C445" s="61"/>
      <c r="D445" s="61"/>
      <c r="E445" s="61"/>
      <c r="F445" s="61"/>
      <c r="G445" s="61"/>
      <c r="H445" s="61"/>
      <c r="I445" s="61"/>
      <c r="J445" s="61"/>
      <c r="K445" s="61"/>
      <c r="L445" s="61"/>
      <c r="M445" s="61"/>
      <c r="N445" s="61"/>
    </row>
    <row r="446" spans="1:14" ht="12.75">
      <c r="A446" s="61"/>
      <c r="B446" s="61"/>
      <c r="C446" s="61"/>
      <c r="D446" s="61"/>
      <c r="E446" s="61"/>
      <c r="F446" s="61"/>
      <c r="G446" s="61"/>
      <c r="H446" s="61"/>
      <c r="I446" s="61"/>
      <c r="J446" s="61"/>
      <c r="K446" s="61"/>
      <c r="L446" s="61"/>
      <c r="M446" s="61"/>
      <c r="N446" s="61"/>
    </row>
    <row r="447" spans="1:14" ht="12.75">
      <c r="A447" s="61"/>
      <c r="B447" s="61"/>
      <c r="C447" s="61"/>
      <c r="D447" s="61"/>
      <c r="E447" s="61"/>
      <c r="F447" s="61"/>
      <c r="G447" s="61"/>
      <c r="H447" s="61"/>
      <c r="I447" s="61"/>
      <c r="J447" s="61"/>
      <c r="K447" s="61"/>
      <c r="L447" s="61"/>
      <c r="M447" s="61"/>
      <c r="N447" s="61"/>
    </row>
    <row r="448" spans="1:14" ht="12.75">
      <c r="A448" s="61"/>
      <c r="B448" s="61"/>
      <c r="C448" s="61"/>
      <c r="D448" s="61"/>
      <c r="E448" s="61"/>
      <c r="F448" s="61"/>
      <c r="G448" s="61"/>
      <c r="H448" s="61"/>
      <c r="I448" s="61"/>
      <c r="J448" s="61"/>
      <c r="K448" s="61"/>
      <c r="L448" s="61"/>
      <c r="M448" s="61"/>
      <c r="N448" s="61"/>
    </row>
    <row r="449" spans="1:14" ht="12.75">
      <c r="A449" s="61"/>
      <c r="B449" s="61"/>
      <c r="C449" s="61"/>
      <c r="D449" s="61"/>
      <c r="E449" s="61"/>
      <c r="F449" s="61"/>
      <c r="G449" s="61"/>
      <c r="H449" s="61"/>
      <c r="I449" s="61"/>
      <c r="J449" s="61"/>
      <c r="K449" s="61"/>
      <c r="L449" s="61"/>
      <c r="M449" s="61"/>
      <c r="N449" s="61"/>
    </row>
    <row r="450" spans="1:14" ht="12.75">
      <c r="A450" s="61"/>
      <c r="B450" s="61"/>
      <c r="C450" s="61"/>
      <c r="D450" s="61"/>
      <c r="E450" s="61"/>
      <c r="F450" s="61"/>
      <c r="G450" s="61"/>
      <c r="H450" s="61"/>
      <c r="I450" s="61"/>
      <c r="J450" s="61"/>
      <c r="K450" s="61"/>
      <c r="L450" s="61"/>
      <c r="M450" s="61"/>
      <c r="N450" s="61"/>
    </row>
    <row r="451" spans="1:14" ht="12.75">
      <c r="A451" s="61"/>
      <c r="B451" s="61"/>
      <c r="C451" s="61"/>
      <c r="D451" s="61"/>
      <c r="E451" s="61"/>
      <c r="F451" s="61"/>
      <c r="G451" s="61"/>
      <c r="H451" s="61"/>
      <c r="I451" s="61"/>
      <c r="J451" s="61"/>
      <c r="K451" s="61"/>
      <c r="L451" s="61"/>
      <c r="M451" s="61"/>
      <c r="N451" s="61"/>
    </row>
    <row r="452" spans="1:14" ht="12.75">
      <c r="A452" s="61"/>
      <c r="B452" s="61"/>
      <c r="C452" s="61"/>
      <c r="D452" s="61"/>
      <c r="E452" s="61"/>
      <c r="F452" s="61"/>
      <c r="G452" s="61"/>
      <c r="H452" s="61"/>
      <c r="I452" s="61"/>
      <c r="J452" s="61"/>
      <c r="K452" s="61"/>
      <c r="L452" s="61"/>
      <c r="M452" s="61"/>
      <c r="N452" s="61"/>
    </row>
    <row r="453" spans="1:14" ht="12.75">
      <c r="A453" s="61"/>
      <c r="B453" s="61"/>
      <c r="C453" s="61"/>
      <c r="D453" s="61"/>
      <c r="E453" s="61"/>
      <c r="F453" s="61"/>
      <c r="G453" s="61"/>
      <c r="H453" s="61"/>
      <c r="I453" s="61"/>
      <c r="J453" s="61"/>
      <c r="K453" s="61"/>
      <c r="L453" s="61"/>
      <c r="M453" s="61"/>
      <c r="N453" s="61"/>
    </row>
    <row r="454" spans="1:14" ht="12.75">
      <c r="A454" s="61"/>
      <c r="B454" s="61"/>
      <c r="C454" s="61"/>
      <c r="D454" s="61"/>
      <c r="E454" s="61"/>
      <c r="F454" s="61"/>
      <c r="G454" s="61"/>
      <c r="H454" s="61"/>
      <c r="I454" s="61"/>
      <c r="J454" s="61"/>
      <c r="K454" s="61"/>
      <c r="L454" s="61"/>
      <c r="M454" s="61"/>
      <c r="N454" s="61"/>
    </row>
    <row r="455" spans="1:14" ht="12.75">
      <c r="A455" s="61"/>
      <c r="B455" s="61"/>
      <c r="C455" s="61"/>
      <c r="D455" s="61"/>
      <c r="E455" s="61"/>
      <c r="F455" s="61"/>
      <c r="G455" s="61"/>
      <c r="H455" s="61"/>
      <c r="I455" s="61"/>
      <c r="J455" s="61"/>
      <c r="K455" s="61"/>
      <c r="L455" s="61"/>
      <c r="M455" s="61"/>
      <c r="N455" s="61"/>
    </row>
    <row r="456" spans="1:14" ht="12.75">
      <c r="A456" s="61"/>
      <c r="B456" s="61"/>
      <c r="C456" s="61"/>
      <c r="D456" s="61"/>
      <c r="E456" s="61"/>
      <c r="F456" s="61"/>
      <c r="G456" s="61"/>
      <c r="H456" s="61"/>
      <c r="I456" s="61"/>
      <c r="J456" s="61"/>
      <c r="K456" s="61"/>
      <c r="L456" s="61"/>
      <c r="M456" s="61"/>
      <c r="N456" s="61"/>
    </row>
    <row r="457" spans="1:14" ht="12.75">
      <c r="A457" s="61"/>
      <c r="B457" s="61"/>
      <c r="C457" s="61"/>
      <c r="D457" s="61"/>
      <c r="E457" s="61"/>
      <c r="F457" s="61"/>
      <c r="G457" s="61"/>
      <c r="H457" s="61"/>
      <c r="I457" s="61"/>
      <c r="J457" s="61"/>
      <c r="K457" s="61"/>
      <c r="L457" s="61"/>
      <c r="M457" s="61"/>
      <c r="N457" s="61"/>
    </row>
    <row r="458" spans="1:14" ht="12.75">
      <c r="A458" s="61"/>
      <c r="B458" s="61"/>
      <c r="C458" s="61"/>
      <c r="D458" s="61"/>
      <c r="E458" s="61"/>
      <c r="F458" s="61"/>
      <c r="G458" s="61"/>
      <c r="H458" s="61"/>
      <c r="I458" s="61"/>
      <c r="J458" s="61"/>
      <c r="K458" s="61"/>
      <c r="L458" s="61"/>
      <c r="M458" s="61"/>
      <c r="N458" s="61"/>
    </row>
    <row r="459" spans="1:14" ht="12.75">
      <c r="A459" s="61"/>
      <c r="B459" s="61"/>
      <c r="C459" s="61"/>
      <c r="D459" s="61"/>
      <c r="E459" s="61"/>
      <c r="F459" s="61"/>
      <c r="G459" s="61"/>
      <c r="H459" s="61"/>
      <c r="I459" s="61"/>
      <c r="J459" s="61"/>
      <c r="K459" s="61"/>
      <c r="L459" s="61"/>
      <c r="M459" s="61"/>
      <c r="N459" s="61"/>
    </row>
    <row r="460" spans="1:14" ht="12.75">
      <c r="A460" s="61"/>
      <c r="B460" s="61"/>
      <c r="C460" s="61"/>
      <c r="D460" s="61"/>
      <c r="E460" s="61"/>
      <c r="F460" s="61"/>
      <c r="G460" s="61"/>
      <c r="H460" s="61"/>
      <c r="I460" s="61"/>
      <c r="J460" s="61"/>
      <c r="K460" s="61"/>
      <c r="L460" s="61"/>
      <c r="M460" s="61"/>
      <c r="N460" s="61"/>
    </row>
    <row r="461" spans="1:14" ht="12.75">
      <c r="A461" s="61"/>
      <c r="B461" s="61"/>
      <c r="C461" s="61"/>
      <c r="D461" s="61"/>
      <c r="E461" s="61"/>
      <c r="F461" s="61"/>
      <c r="G461" s="61"/>
      <c r="H461" s="61"/>
      <c r="I461" s="61"/>
      <c r="J461" s="61"/>
      <c r="K461" s="61"/>
      <c r="L461" s="61"/>
      <c r="M461" s="61"/>
      <c r="N461" s="61"/>
    </row>
    <row r="462" spans="1:14" ht="12.75">
      <c r="A462" s="61"/>
      <c r="B462" s="61"/>
      <c r="C462" s="61"/>
      <c r="D462" s="61"/>
      <c r="E462" s="61"/>
      <c r="F462" s="61"/>
      <c r="G462" s="61"/>
      <c r="H462" s="61"/>
      <c r="I462" s="61"/>
      <c r="J462" s="61"/>
      <c r="K462" s="61"/>
      <c r="L462" s="61"/>
      <c r="M462" s="61"/>
      <c r="N462" s="61"/>
    </row>
    <row r="463" spans="1:14" ht="12.75">
      <c r="A463" s="61"/>
      <c r="B463" s="61"/>
      <c r="C463" s="61"/>
      <c r="D463" s="61"/>
      <c r="E463" s="61"/>
      <c r="F463" s="61"/>
      <c r="G463" s="61"/>
      <c r="H463" s="61"/>
      <c r="I463" s="61"/>
      <c r="J463" s="61"/>
      <c r="K463" s="61"/>
      <c r="L463" s="61"/>
      <c r="M463" s="61"/>
      <c r="N463" s="61"/>
    </row>
    <row r="464" spans="1:14" ht="12.75">
      <c r="A464" s="61"/>
      <c r="B464" s="61"/>
      <c r="C464" s="61"/>
      <c r="D464" s="61"/>
      <c r="E464" s="61"/>
      <c r="F464" s="61"/>
      <c r="G464" s="61"/>
      <c r="H464" s="61"/>
      <c r="I464" s="61"/>
      <c r="J464" s="61"/>
      <c r="K464" s="61"/>
      <c r="L464" s="61"/>
      <c r="M464" s="61"/>
      <c r="N464" s="61"/>
    </row>
    <row r="465" spans="1:14" ht="12.75">
      <c r="A465" s="61"/>
      <c r="B465" s="61"/>
      <c r="C465" s="61"/>
      <c r="D465" s="61"/>
      <c r="E465" s="61"/>
      <c r="F465" s="61"/>
      <c r="G465" s="61"/>
      <c r="H465" s="61"/>
      <c r="I465" s="61"/>
      <c r="J465" s="61"/>
      <c r="K465" s="61"/>
      <c r="L465" s="61"/>
      <c r="M465" s="61"/>
      <c r="N465" s="61"/>
    </row>
    <row r="466" spans="1:14" ht="12.75">
      <c r="A466" s="61"/>
      <c r="B466" s="61"/>
      <c r="C466" s="61"/>
      <c r="D466" s="61"/>
      <c r="E466" s="61"/>
      <c r="F466" s="61"/>
      <c r="G466" s="61"/>
      <c r="H466" s="61"/>
      <c r="I466" s="61"/>
      <c r="J466" s="61"/>
      <c r="K466" s="61"/>
      <c r="L466" s="61"/>
      <c r="M466" s="61"/>
      <c r="N466" s="61"/>
    </row>
    <row r="467" spans="1:14" ht="12.75">
      <c r="A467" s="61"/>
      <c r="B467" s="61"/>
      <c r="C467" s="61"/>
      <c r="D467" s="61"/>
      <c r="E467" s="61"/>
      <c r="F467" s="61"/>
      <c r="G467" s="61"/>
      <c r="H467" s="61"/>
      <c r="I467" s="61"/>
      <c r="J467" s="61"/>
      <c r="K467" s="61"/>
      <c r="L467" s="61"/>
      <c r="M467" s="61"/>
      <c r="N467" s="61"/>
    </row>
    <row r="468" spans="1:14" ht="12.75">
      <c r="A468" s="61"/>
      <c r="B468" s="61"/>
      <c r="C468" s="61"/>
      <c r="D468" s="61"/>
      <c r="E468" s="61"/>
      <c r="F468" s="61"/>
      <c r="G468" s="61"/>
      <c r="H468" s="61"/>
      <c r="I468" s="61"/>
      <c r="J468" s="61"/>
      <c r="K468" s="61"/>
      <c r="L468" s="61"/>
      <c r="M468" s="61"/>
      <c r="N468" s="61"/>
    </row>
    <row r="469" spans="1:14" ht="12.75">
      <c r="A469" s="61"/>
      <c r="B469" s="61"/>
      <c r="C469" s="61"/>
      <c r="D469" s="61"/>
      <c r="E469" s="61"/>
      <c r="F469" s="61"/>
      <c r="G469" s="61"/>
      <c r="H469" s="61"/>
      <c r="I469" s="61"/>
      <c r="J469" s="61"/>
      <c r="K469" s="61"/>
      <c r="L469" s="61"/>
      <c r="M469" s="61"/>
      <c r="N469" s="61"/>
    </row>
    <row r="470" spans="1:14" ht="12.75">
      <c r="A470" s="61"/>
      <c r="B470" s="61"/>
      <c r="C470" s="61"/>
      <c r="D470" s="61"/>
      <c r="E470" s="61"/>
      <c r="F470" s="61"/>
      <c r="G470" s="61"/>
      <c r="H470" s="61"/>
      <c r="I470" s="61"/>
      <c r="J470" s="61"/>
      <c r="K470" s="61"/>
      <c r="L470" s="61"/>
      <c r="M470" s="61"/>
      <c r="N470" s="61"/>
    </row>
    <row r="471" spans="1:14" ht="12.75">
      <c r="A471" s="61"/>
      <c r="B471" s="61"/>
      <c r="C471" s="61"/>
      <c r="D471" s="61"/>
      <c r="E471" s="61"/>
      <c r="F471" s="61"/>
      <c r="G471" s="61"/>
      <c r="H471" s="61"/>
      <c r="I471" s="61"/>
      <c r="J471" s="61"/>
      <c r="K471" s="61"/>
      <c r="L471" s="61"/>
      <c r="M471" s="61"/>
      <c r="N471" s="61"/>
    </row>
    <row r="472" spans="1:14" ht="12.75">
      <c r="A472" s="61"/>
      <c r="B472" s="61"/>
      <c r="C472" s="61"/>
      <c r="D472" s="61"/>
      <c r="E472" s="61"/>
      <c r="F472" s="61"/>
      <c r="G472" s="61"/>
      <c r="H472" s="61"/>
      <c r="I472" s="61"/>
      <c r="J472" s="61"/>
      <c r="K472" s="61"/>
      <c r="L472" s="61"/>
      <c r="M472" s="61"/>
      <c r="N472" s="61"/>
    </row>
    <row r="473" spans="1:14" ht="12.75">
      <c r="A473" s="61"/>
      <c r="B473" s="61"/>
      <c r="C473" s="61"/>
      <c r="D473" s="61"/>
      <c r="E473" s="61"/>
      <c r="F473" s="61"/>
      <c r="G473" s="61"/>
      <c r="H473" s="61"/>
      <c r="I473" s="61"/>
      <c r="J473" s="61"/>
      <c r="K473" s="61"/>
      <c r="L473" s="61"/>
      <c r="M473" s="61"/>
      <c r="N473" s="61"/>
    </row>
    <row r="474" spans="1:14" ht="12.75">
      <c r="A474" s="61"/>
      <c r="B474" s="61"/>
      <c r="C474" s="61"/>
      <c r="D474" s="61"/>
      <c r="E474" s="61"/>
      <c r="F474" s="61"/>
      <c r="G474" s="61"/>
      <c r="H474" s="61"/>
      <c r="I474" s="61"/>
      <c r="J474" s="61"/>
      <c r="K474" s="61"/>
      <c r="L474" s="61"/>
      <c r="M474" s="61"/>
      <c r="N474" s="61"/>
    </row>
    <row r="475" spans="1:14" ht="12.75">
      <c r="A475" s="61"/>
      <c r="B475" s="61"/>
      <c r="C475" s="61"/>
      <c r="D475" s="61"/>
      <c r="E475" s="61"/>
      <c r="F475" s="61"/>
      <c r="G475" s="61"/>
      <c r="H475" s="61"/>
      <c r="I475" s="61"/>
      <c r="J475" s="61"/>
      <c r="K475" s="61"/>
      <c r="L475" s="61"/>
      <c r="M475" s="61"/>
      <c r="N475" s="61"/>
    </row>
    <row r="476" spans="1:14" ht="12.75">
      <c r="A476" s="61"/>
      <c r="B476" s="61"/>
      <c r="C476" s="61"/>
      <c r="D476" s="61"/>
      <c r="E476" s="61"/>
      <c r="F476" s="61"/>
      <c r="G476" s="61"/>
      <c r="H476" s="61"/>
      <c r="I476" s="61"/>
      <c r="J476" s="61"/>
      <c r="K476" s="61"/>
      <c r="L476" s="61"/>
      <c r="M476" s="61"/>
      <c r="N476" s="61"/>
    </row>
    <row r="477" spans="1:14" ht="12.75">
      <c r="A477" s="61"/>
      <c r="B477" s="61"/>
      <c r="C477" s="61"/>
      <c r="D477" s="61"/>
      <c r="E477" s="61"/>
      <c r="F477" s="61"/>
      <c r="G477" s="61"/>
      <c r="H477" s="61"/>
      <c r="I477" s="61"/>
      <c r="J477" s="61"/>
      <c r="K477" s="61"/>
      <c r="L477" s="61"/>
      <c r="M477" s="61"/>
      <c r="N477" s="61"/>
    </row>
    <row r="478" spans="1:14" ht="12.75">
      <c r="A478" s="61"/>
      <c r="B478" s="61"/>
      <c r="C478" s="61"/>
      <c r="D478" s="61"/>
      <c r="E478" s="61"/>
      <c r="F478" s="61"/>
      <c r="G478" s="61"/>
      <c r="H478" s="61"/>
      <c r="I478" s="61"/>
      <c r="J478" s="61"/>
      <c r="K478" s="61"/>
      <c r="L478" s="61"/>
      <c r="M478" s="61"/>
      <c r="N478" s="61"/>
    </row>
    <row r="479" spans="1:14" ht="12.75">
      <c r="A479" s="61"/>
      <c r="B479" s="61"/>
      <c r="C479" s="61"/>
      <c r="D479" s="61"/>
      <c r="E479" s="61"/>
      <c r="F479" s="61"/>
      <c r="G479" s="61"/>
      <c r="H479" s="61"/>
      <c r="I479" s="61"/>
      <c r="J479" s="61"/>
      <c r="K479" s="61"/>
      <c r="L479" s="61"/>
      <c r="M479" s="61"/>
      <c r="N479" s="61"/>
    </row>
    <row r="480" spans="1:14" ht="12.75">
      <c r="A480" s="61"/>
      <c r="B480" s="61"/>
      <c r="C480" s="61"/>
      <c r="D480" s="61"/>
      <c r="E480" s="61"/>
      <c r="F480" s="61"/>
      <c r="G480" s="61"/>
      <c r="H480" s="61"/>
      <c r="I480" s="61"/>
      <c r="J480" s="61"/>
      <c r="K480" s="61"/>
      <c r="L480" s="61"/>
      <c r="M480" s="61"/>
      <c r="N480" s="61"/>
    </row>
    <row r="481" spans="1:14" ht="12.75">
      <c r="A481" s="61"/>
      <c r="B481" s="61"/>
      <c r="C481" s="61"/>
      <c r="D481" s="61"/>
      <c r="E481" s="61"/>
      <c r="F481" s="61"/>
      <c r="G481" s="61"/>
      <c r="H481" s="61"/>
      <c r="I481" s="61"/>
      <c r="J481" s="61"/>
      <c r="K481" s="61"/>
      <c r="L481" s="61"/>
      <c r="M481" s="61"/>
      <c r="N481" s="61"/>
    </row>
    <row r="482" spans="1:14" ht="12.75">
      <c r="A482" s="61"/>
      <c r="B482" s="61"/>
      <c r="C482" s="61"/>
      <c r="D482" s="61"/>
      <c r="E482" s="61"/>
      <c r="F482" s="61"/>
      <c r="G482" s="61"/>
      <c r="H482" s="61"/>
      <c r="I482" s="61"/>
      <c r="J482" s="61"/>
      <c r="K482" s="61"/>
      <c r="L482" s="61"/>
      <c r="M482" s="61"/>
      <c r="N482" s="61"/>
    </row>
    <row r="483" spans="1:14" ht="12.75">
      <c r="A483" s="61"/>
      <c r="B483" s="61"/>
      <c r="C483" s="61"/>
      <c r="D483" s="61"/>
      <c r="E483" s="61"/>
      <c r="F483" s="61"/>
      <c r="G483" s="61"/>
      <c r="H483" s="61"/>
      <c r="I483" s="61"/>
      <c r="J483" s="61"/>
      <c r="K483" s="61"/>
      <c r="L483" s="61"/>
      <c r="M483" s="61"/>
      <c r="N483" s="61"/>
    </row>
    <row r="484" spans="1:14" ht="12.75">
      <c r="A484" s="61"/>
      <c r="B484" s="61"/>
      <c r="C484" s="61"/>
      <c r="D484" s="61"/>
      <c r="E484" s="61"/>
      <c r="F484" s="61"/>
      <c r="G484" s="61"/>
      <c r="H484" s="61"/>
      <c r="I484" s="61"/>
      <c r="J484" s="61"/>
      <c r="K484" s="61"/>
      <c r="L484" s="61"/>
      <c r="M484" s="61"/>
      <c r="N484" s="61"/>
    </row>
    <row r="485" spans="1:14" ht="12.75">
      <c r="A485" s="61"/>
      <c r="B485" s="61"/>
      <c r="C485" s="61"/>
      <c r="D485" s="61"/>
      <c r="E485" s="61"/>
      <c r="F485" s="61"/>
      <c r="G485" s="61"/>
      <c r="H485" s="61"/>
      <c r="I485" s="61"/>
      <c r="J485" s="61"/>
      <c r="K485" s="61"/>
      <c r="L485" s="61"/>
      <c r="M485" s="61"/>
      <c r="N485" s="61"/>
    </row>
    <row r="486" spans="1:14" ht="12.75">
      <c r="A486" s="61"/>
      <c r="B486" s="61"/>
      <c r="C486" s="61"/>
      <c r="D486" s="61"/>
      <c r="E486" s="61"/>
      <c r="F486" s="61"/>
      <c r="G486" s="61"/>
      <c r="H486" s="61"/>
      <c r="I486" s="61"/>
      <c r="J486" s="61"/>
      <c r="K486" s="61"/>
      <c r="L486" s="61"/>
      <c r="M486" s="61"/>
      <c r="N486" s="61"/>
    </row>
    <row r="487" spans="1:14" ht="12.75">
      <c r="A487" s="61"/>
      <c r="B487" s="61"/>
      <c r="C487" s="61"/>
      <c r="D487" s="61"/>
      <c r="E487" s="61"/>
      <c r="F487" s="61"/>
      <c r="G487" s="61"/>
      <c r="H487" s="61"/>
      <c r="I487" s="61"/>
      <c r="J487" s="61"/>
      <c r="K487" s="61"/>
      <c r="L487" s="61"/>
      <c r="M487" s="61"/>
      <c r="N487" s="61"/>
    </row>
    <row r="488" spans="1:14" ht="12.75">
      <c r="A488" s="61"/>
      <c r="B488" s="61"/>
      <c r="C488" s="61"/>
      <c r="D488" s="61"/>
      <c r="E488" s="61"/>
      <c r="F488" s="61"/>
      <c r="G488" s="61"/>
      <c r="H488" s="61"/>
      <c r="I488" s="61"/>
      <c r="J488" s="61"/>
      <c r="K488" s="61"/>
      <c r="L488" s="61"/>
      <c r="M488" s="61"/>
      <c r="N488" s="61"/>
    </row>
    <row r="489" spans="1:14" ht="12.75">
      <c r="A489" s="61"/>
      <c r="B489" s="61"/>
      <c r="C489" s="61"/>
      <c r="D489" s="61"/>
      <c r="E489" s="61"/>
      <c r="F489" s="61"/>
      <c r="G489" s="61"/>
      <c r="H489" s="61"/>
      <c r="I489" s="61"/>
      <c r="J489" s="61"/>
      <c r="K489" s="61"/>
      <c r="L489" s="61"/>
      <c r="M489" s="61"/>
      <c r="N489" s="61"/>
    </row>
    <row r="490" spans="1:14" ht="12.75">
      <c r="A490" s="61"/>
      <c r="B490" s="61"/>
      <c r="C490" s="61"/>
      <c r="D490" s="61"/>
      <c r="E490" s="61"/>
      <c r="F490" s="61"/>
      <c r="G490" s="61"/>
      <c r="H490" s="61"/>
      <c r="I490" s="61"/>
      <c r="J490" s="61"/>
      <c r="K490" s="61"/>
      <c r="L490" s="61"/>
      <c r="M490" s="61"/>
      <c r="N490" s="61"/>
    </row>
    <row r="491" spans="1:14" ht="12.75">
      <c r="A491" s="61"/>
      <c r="B491" s="61"/>
      <c r="C491" s="61"/>
      <c r="D491" s="61"/>
      <c r="E491" s="61"/>
      <c r="F491" s="61"/>
      <c r="G491" s="61"/>
      <c r="H491" s="61"/>
      <c r="I491" s="61"/>
      <c r="J491" s="61"/>
      <c r="K491" s="61"/>
      <c r="L491" s="61"/>
      <c r="M491" s="61"/>
      <c r="N491" s="61"/>
    </row>
    <row r="492" spans="1:14" ht="12.75">
      <c r="A492" s="61"/>
      <c r="B492" s="61"/>
      <c r="C492" s="61"/>
      <c r="D492" s="61"/>
      <c r="E492" s="61"/>
      <c r="F492" s="61"/>
      <c r="G492" s="61"/>
      <c r="H492" s="61"/>
      <c r="I492" s="61"/>
      <c r="J492" s="61"/>
      <c r="K492" s="61"/>
      <c r="L492" s="61"/>
      <c r="M492" s="61"/>
      <c r="N492" s="61"/>
    </row>
    <row r="493" spans="1:14" ht="12.75">
      <c r="A493" s="61"/>
      <c r="B493" s="61"/>
      <c r="C493" s="61"/>
      <c r="D493" s="61"/>
      <c r="E493" s="61"/>
      <c r="F493" s="61"/>
      <c r="G493" s="61"/>
      <c r="H493" s="61"/>
      <c r="I493" s="61"/>
      <c r="J493" s="61"/>
      <c r="K493" s="61"/>
      <c r="L493" s="61"/>
      <c r="M493" s="61"/>
      <c r="N493" s="61"/>
    </row>
    <row r="494" spans="1:14" ht="12.75">
      <c r="A494" s="61"/>
      <c r="B494" s="61"/>
      <c r="C494" s="61"/>
      <c r="D494" s="61"/>
      <c r="E494" s="61"/>
      <c r="F494" s="61"/>
      <c r="G494" s="61"/>
      <c r="H494" s="61"/>
      <c r="I494" s="61"/>
      <c r="J494" s="61"/>
      <c r="K494" s="61"/>
      <c r="L494" s="61"/>
      <c r="M494" s="61"/>
      <c r="N494" s="61"/>
    </row>
    <row r="495" spans="1:14" ht="12.75">
      <c r="A495" s="61"/>
      <c r="B495" s="61"/>
      <c r="C495" s="61"/>
      <c r="D495" s="61"/>
      <c r="E495" s="61"/>
      <c r="F495" s="61"/>
      <c r="G495" s="61"/>
      <c r="H495" s="61"/>
      <c r="I495" s="61"/>
      <c r="J495" s="61"/>
      <c r="K495" s="61"/>
      <c r="L495" s="61"/>
      <c r="M495" s="61"/>
      <c r="N495" s="61"/>
    </row>
    <row r="496" spans="1:14" ht="12.75">
      <c r="A496" s="61"/>
      <c r="B496" s="61"/>
      <c r="C496" s="61"/>
      <c r="D496" s="61"/>
      <c r="E496" s="61"/>
      <c r="F496" s="61"/>
      <c r="G496" s="61"/>
      <c r="H496" s="61"/>
      <c r="I496" s="61"/>
      <c r="J496" s="61"/>
      <c r="K496" s="61"/>
      <c r="L496" s="61"/>
      <c r="M496" s="61"/>
      <c r="N496" s="61"/>
    </row>
    <row r="497" spans="1:14" ht="12.75">
      <c r="A497" s="61"/>
      <c r="B497" s="61"/>
      <c r="C497" s="61"/>
      <c r="D497" s="61"/>
      <c r="E497" s="61"/>
      <c r="F497" s="61"/>
      <c r="G497" s="61"/>
      <c r="H497" s="61"/>
      <c r="I497" s="61"/>
      <c r="J497" s="61"/>
      <c r="K497" s="61"/>
      <c r="L497" s="61"/>
      <c r="M497" s="61"/>
      <c r="N497" s="61"/>
    </row>
    <row r="498" spans="1:14" ht="12.75">
      <c r="A498" s="61"/>
      <c r="B498" s="61"/>
      <c r="C498" s="61"/>
      <c r="D498" s="61"/>
      <c r="E498" s="61"/>
      <c r="F498" s="61"/>
      <c r="G498" s="61"/>
      <c r="H498" s="61"/>
      <c r="I498" s="61"/>
      <c r="J498" s="61"/>
      <c r="K498" s="61"/>
      <c r="L498" s="61"/>
      <c r="M498" s="61"/>
      <c r="N498" s="61"/>
    </row>
    <row r="499" spans="1:14" ht="12.75">
      <c r="A499" s="61"/>
      <c r="B499" s="61"/>
      <c r="C499" s="61"/>
      <c r="D499" s="61"/>
      <c r="E499" s="61"/>
      <c r="F499" s="61"/>
      <c r="G499" s="61"/>
      <c r="H499" s="61"/>
      <c r="I499" s="61"/>
      <c r="J499" s="61"/>
      <c r="K499" s="61"/>
      <c r="L499" s="61"/>
      <c r="M499" s="61"/>
      <c r="N499" s="61"/>
    </row>
    <row r="500" spans="1:14" ht="12.75">
      <c r="A500" s="61"/>
      <c r="B500" s="61"/>
      <c r="C500" s="61"/>
      <c r="D500" s="61"/>
      <c r="E500" s="61"/>
      <c r="F500" s="61"/>
      <c r="G500" s="61"/>
      <c r="H500" s="61"/>
      <c r="I500" s="61"/>
      <c r="J500" s="61"/>
      <c r="K500" s="61"/>
      <c r="L500" s="61"/>
      <c r="M500" s="61"/>
      <c r="N500" s="61"/>
    </row>
    <row r="501" spans="1:14" ht="12.75">
      <c r="A501" s="61"/>
      <c r="B501" s="61"/>
      <c r="C501" s="61"/>
      <c r="D501" s="61"/>
      <c r="E501" s="61"/>
      <c r="F501" s="61"/>
      <c r="G501" s="61"/>
      <c r="H501" s="61"/>
      <c r="I501" s="61"/>
      <c r="J501" s="61"/>
      <c r="K501" s="61"/>
      <c r="L501" s="61"/>
      <c r="M501" s="61"/>
      <c r="N501" s="61"/>
    </row>
    <row r="502" spans="1:14" ht="12.75">
      <c r="A502" s="61"/>
      <c r="B502" s="61"/>
      <c r="C502" s="61"/>
      <c r="D502" s="61"/>
      <c r="E502" s="61"/>
      <c r="F502" s="61"/>
      <c r="G502" s="61"/>
      <c r="H502" s="61"/>
      <c r="I502" s="61"/>
      <c r="J502" s="61"/>
      <c r="K502" s="61"/>
      <c r="L502" s="61"/>
      <c r="M502" s="61"/>
      <c r="N502" s="61"/>
    </row>
    <row r="503" spans="1:14" ht="12.75">
      <c r="A503" s="61"/>
      <c r="B503" s="61"/>
      <c r="C503" s="61"/>
      <c r="D503" s="61"/>
      <c r="E503" s="61"/>
      <c r="F503" s="61"/>
      <c r="G503" s="61"/>
      <c r="H503" s="61"/>
      <c r="I503" s="61"/>
      <c r="J503" s="61"/>
      <c r="K503" s="61"/>
      <c r="L503" s="61"/>
      <c r="M503" s="61"/>
      <c r="N503" s="61"/>
    </row>
    <row r="504" spans="1:14" ht="12.75">
      <c r="A504" s="61"/>
      <c r="B504" s="61"/>
      <c r="C504" s="61"/>
      <c r="D504" s="61"/>
      <c r="E504" s="61"/>
      <c r="F504" s="61"/>
      <c r="G504" s="61"/>
      <c r="H504" s="61"/>
      <c r="I504" s="61"/>
      <c r="J504" s="61"/>
      <c r="K504" s="61"/>
      <c r="L504" s="61"/>
      <c r="M504" s="61"/>
      <c r="N504" s="61"/>
    </row>
    <row r="505" spans="1:14" ht="12.75">
      <c r="A505" s="61"/>
      <c r="B505" s="61"/>
      <c r="C505" s="61"/>
      <c r="D505" s="61"/>
      <c r="E505" s="61"/>
      <c r="F505" s="61"/>
      <c r="G505" s="61"/>
      <c r="H505" s="61"/>
      <c r="I505" s="61"/>
      <c r="J505" s="61"/>
      <c r="K505" s="61"/>
      <c r="L505" s="61"/>
      <c r="M505" s="61"/>
      <c r="N505" s="61"/>
    </row>
    <row r="506" spans="1:14" ht="12.75">
      <c r="A506" s="61"/>
      <c r="B506" s="61"/>
      <c r="C506" s="61"/>
      <c r="D506" s="61"/>
      <c r="E506" s="61"/>
      <c r="F506" s="61"/>
      <c r="G506" s="61"/>
      <c r="H506" s="61"/>
      <c r="I506" s="61"/>
      <c r="J506" s="61"/>
      <c r="K506" s="61"/>
      <c r="L506" s="61"/>
      <c r="M506" s="61"/>
      <c r="N506" s="61"/>
    </row>
    <row r="507" spans="1:14" ht="12.75">
      <c r="A507" s="61"/>
      <c r="B507" s="61"/>
      <c r="C507" s="61"/>
      <c r="D507" s="61"/>
      <c r="E507" s="61"/>
      <c r="F507" s="61"/>
      <c r="G507" s="61"/>
      <c r="H507" s="61"/>
      <c r="I507" s="61"/>
      <c r="J507" s="61"/>
      <c r="K507" s="61"/>
      <c r="L507" s="61"/>
      <c r="M507" s="61"/>
      <c r="N507" s="61"/>
    </row>
    <row r="508" spans="1:14" ht="12.75">
      <c r="A508" s="61"/>
      <c r="B508" s="61"/>
      <c r="C508" s="61"/>
      <c r="D508" s="61"/>
      <c r="E508" s="61"/>
      <c r="F508" s="61"/>
      <c r="G508" s="61"/>
      <c r="H508" s="61"/>
      <c r="I508" s="61"/>
      <c r="J508" s="61"/>
      <c r="K508" s="61"/>
      <c r="L508" s="61"/>
      <c r="M508" s="61"/>
      <c r="N508" s="61"/>
    </row>
    <row r="509" spans="1:14" ht="12.75">
      <c r="A509" s="61"/>
      <c r="B509" s="61"/>
      <c r="C509" s="61"/>
      <c r="D509" s="61"/>
      <c r="E509" s="61"/>
      <c r="F509" s="61"/>
      <c r="G509" s="61"/>
      <c r="H509" s="61"/>
      <c r="I509" s="61"/>
      <c r="J509" s="61"/>
      <c r="K509" s="61"/>
      <c r="L509" s="61"/>
      <c r="M509" s="61"/>
      <c r="N509" s="61"/>
    </row>
    <row r="510" spans="1:14" ht="12.75">
      <c r="A510" s="61"/>
      <c r="B510" s="61"/>
      <c r="C510" s="61"/>
      <c r="D510" s="61"/>
      <c r="E510" s="61"/>
      <c r="F510" s="61"/>
      <c r="G510" s="61"/>
      <c r="H510" s="61"/>
      <c r="I510" s="61"/>
      <c r="J510" s="61"/>
      <c r="K510" s="61"/>
      <c r="L510" s="61"/>
      <c r="M510" s="61"/>
      <c r="N510" s="61"/>
    </row>
    <row r="511" spans="1:14" ht="12.75">
      <c r="A511" s="61"/>
      <c r="B511" s="61"/>
      <c r="C511" s="61"/>
      <c r="D511" s="61"/>
      <c r="E511" s="61"/>
      <c r="F511" s="61"/>
      <c r="G511" s="61"/>
      <c r="H511" s="61"/>
      <c r="I511" s="61"/>
      <c r="J511" s="61"/>
      <c r="K511" s="61"/>
      <c r="L511" s="61"/>
      <c r="M511" s="61"/>
      <c r="N511" s="61"/>
    </row>
    <row r="512" spans="1:14" ht="12.75">
      <c r="A512" s="61"/>
      <c r="B512" s="61"/>
      <c r="C512" s="61"/>
      <c r="D512" s="61"/>
      <c r="E512" s="61"/>
      <c r="F512" s="61"/>
      <c r="G512" s="61"/>
      <c r="H512" s="61"/>
      <c r="I512" s="61"/>
      <c r="J512" s="61"/>
      <c r="K512" s="61"/>
      <c r="L512" s="61"/>
      <c r="M512" s="61"/>
      <c r="N512" s="61"/>
    </row>
    <row r="513" spans="1:14" ht="12.75">
      <c r="A513" s="61"/>
      <c r="B513" s="61"/>
      <c r="C513" s="61"/>
      <c r="D513" s="61"/>
      <c r="E513" s="61"/>
      <c r="F513" s="61"/>
      <c r="G513" s="61"/>
      <c r="H513" s="61"/>
      <c r="I513" s="61"/>
      <c r="J513" s="61"/>
      <c r="K513" s="61"/>
      <c r="L513" s="61"/>
      <c r="M513" s="61"/>
      <c r="N513" s="61"/>
    </row>
    <row r="514" spans="1:14" ht="12.75">
      <c r="A514" s="61"/>
      <c r="B514" s="61"/>
      <c r="C514" s="61"/>
      <c r="D514" s="61"/>
      <c r="E514" s="61"/>
      <c r="F514" s="61"/>
      <c r="G514" s="61"/>
      <c r="H514" s="61"/>
      <c r="I514" s="61"/>
      <c r="J514" s="61"/>
      <c r="K514" s="61"/>
      <c r="L514" s="61"/>
      <c r="M514" s="61"/>
      <c r="N514" s="61"/>
    </row>
    <row r="515" spans="1:14" ht="12.75">
      <c r="A515" s="61"/>
      <c r="B515" s="61"/>
      <c r="C515" s="61"/>
      <c r="D515" s="61"/>
      <c r="E515" s="61"/>
      <c r="F515" s="61"/>
      <c r="G515" s="61"/>
      <c r="H515" s="61"/>
      <c r="I515" s="61"/>
      <c r="J515" s="61"/>
      <c r="K515" s="61"/>
      <c r="L515" s="61"/>
      <c r="M515" s="61"/>
      <c r="N515" s="61"/>
    </row>
    <row r="516" spans="1:14" ht="12.75">
      <c r="A516" s="61"/>
      <c r="B516" s="61"/>
      <c r="C516" s="61"/>
      <c r="D516" s="61"/>
      <c r="E516" s="61"/>
      <c r="F516" s="61"/>
      <c r="G516" s="61"/>
      <c r="H516" s="61"/>
      <c r="I516" s="61"/>
      <c r="J516" s="61"/>
      <c r="K516" s="61"/>
      <c r="L516" s="61"/>
      <c r="M516" s="61"/>
      <c r="N516" s="61"/>
    </row>
    <row r="517" spans="1:14" ht="12.75">
      <c r="A517" s="61"/>
      <c r="B517" s="61"/>
      <c r="C517" s="61"/>
      <c r="D517" s="61"/>
      <c r="E517" s="61"/>
      <c r="F517" s="61"/>
      <c r="G517" s="61"/>
      <c r="H517" s="61"/>
      <c r="I517" s="61"/>
      <c r="J517" s="61"/>
      <c r="K517" s="61"/>
      <c r="L517" s="61"/>
      <c r="M517" s="61"/>
      <c r="N517" s="61"/>
    </row>
    <row r="518" spans="1:14" ht="12.75">
      <c r="A518" s="61"/>
      <c r="B518" s="61"/>
      <c r="C518" s="61"/>
      <c r="D518" s="61"/>
      <c r="E518" s="61"/>
      <c r="F518" s="61"/>
      <c r="G518" s="61"/>
      <c r="H518" s="61"/>
      <c r="I518" s="61"/>
      <c r="J518" s="61"/>
      <c r="K518" s="61"/>
      <c r="L518" s="61"/>
      <c r="M518" s="61"/>
      <c r="N518" s="61"/>
    </row>
    <row r="519" spans="1:14" ht="12.75">
      <c r="A519" s="61"/>
      <c r="B519" s="61"/>
      <c r="C519" s="61"/>
      <c r="D519" s="61"/>
      <c r="E519" s="61"/>
      <c r="F519" s="61"/>
      <c r="G519" s="61"/>
      <c r="H519" s="61"/>
      <c r="I519" s="61"/>
      <c r="J519" s="61"/>
      <c r="K519" s="61"/>
      <c r="L519" s="61"/>
      <c r="M519" s="61"/>
      <c r="N519" s="61"/>
    </row>
    <row r="520" spans="1:14" ht="12.75">
      <c r="A520" s="61"/>
      <c r="B520" s="61"/>
      <c r="C520" s="61"/>
      <c r="D520" s="61"/>
      <c r="E520" s="61"/>
      <c r="F520" s="61"/>
      <c r="G520" s="61"/>
      <c r="H520" s="61"/>
      <c r="I520" s="61"/>
      <c r="J520" s="61"/>
      <c r="K520" s="61"/>
      <c r="L520" s="61"/>
      <c r="M520" s="61"/>
      <c r="N520" s="61"/>
    </row>
    <row r="521" spans="1:14" ht="12.75">
      <c r="A521" s="61"/>
      <c r="B521" s="61"/>
      <c r="C521" s="61"/>
      <c r="D521" s="61"/>
      <c r="E521" s="61"/>
      <c r="F521" s="61"/>
      <c r="G521" s="61"/>
      <c r="H521" s="61"/>
      <c r="I521" s="61"/>
      <c r="J521" s="61"/>
      <c r="K521" s="61"/>
      <c r="L521" s="61"/>
      <c r="M521" s="61"/>
      <c r="N521" s="61"/>
    </row>
    <row r="522" spans="1:14" ht="12.75">
      <c r="A522" s="61"/>
      <c r="B522" s="61"/>
      <c r="C522" s="61"/>
      <c r="D522" s="61"/>
      <c r="E522" s="61"/>
      <c r="F522" s="61"/>
      <c r="G522" s="61"/>
      <c r="H522" s="61"/>
      <c r="I522" s="61"/>
      <c r="J522" s="61"/>
      <c r="K522" s="61"/>
      <c r="L522" s="61"/>
      <c r="M522" s="61"/>
      <c r="N522" s="61"/>
    </row>
    <row r="523" spans="1:14" ht="12.75">
      <c r="A523" s="61"/>
      <c r="B523" s="61"/>
      <c r="C523" s="61"/>
      <c r="D523" s="61"/>
      <c r="E523" s="61"/>
      <c r="F523" s="61"/>
      <c r="G523" s="61"/>
      <c r="H523" s="61"/>
      <c r="I523" s="61"/>
      <c r="J523" s="61"/>
      <c r="K523" s="61"/>
      <c r="L523" s="61"/>
      <c r="M523" s="61"/>
      <c r="N523" s="61"/>
    </row>
    <row r="524" spans="1:14" ht="12.75">
      <c r="A524" s="61"/>
      <c r="B524" s="61"/>
      <c r="C524" s="61"/>
      <c r="D524" s="61"/>
      <c r="E524" s="61"/>
      <c r="F524" s="61"/>
      <c r="G524" s="61"/>
      <c r="H524" s="61"/>
      <c r="I524" s="61"/>
      <c r="J524" s="61"/>
      <c r="K524" s="61"/>
      <c r="L524" s="61"/>
      <c r="M524" s="61"/>
      <c r="N524" s="61"/>
    </row>
    <row r="525" spans="1:14" ht="12.75">
      <c r="A525" s="61"/>
      <c r="B525" s="61"/>
      <c r="C525" s="61"/>
      <c r="D525" s="61"/>
      <c r="E525" s="61"/>
      <c r="F525" s="61"/>
      <c r="G525" s="61"/>
      <c r="H525" s="61"/>
      <c r="I525" s="61"/>
      <c r="J525" s="61"/>
      <c r="K525" s="61"/>
      <c r="L525" s="61"/>
      <c r="M525" s="61"/>
      <c r="N525" s="61"/>
    </row>
    <row r="526" spans="1:14" ht="12.75">
      <c r="A526" s="61"/>
      <c r="B526" s="61"/>
      <c r="C526" s="61"/>
      <c r="D526" s="61"/>
      <c r="E526" s="61"/>
      <c r="F526" s="61"/>
      <c r="G526" s="61"/>
      <c r="H526" s="61"/>
      <c r="I526" s="61"/>
      <c r="J526" s="61"/>
      <c r="K526" s="61"/>
      <c r="L526" s="61"/>
      <c r="M526" s="61"/>
      <c r="N526" s="61"/>
    </row>
    <row r="527" spans="1:14" ht="12.75">
      <c r="A527" s="61"/>
      <c r="B527" s="61"/>
      <c r="C527" s="61"/>
      <c r="D527" s="61"/>
      <c r="E527" s="61"/>
      <c r="F527" s="61"/>
      <c r="G527" s="61"/>
      <c r="H527" s="61"/>
      <c r="I527" s="61"/>
      <c r="J527" s="61"/>
      <c r="K527" s="61"/>
      <c r="L527" s="61"/>
      <c r="M527" s="61"/>
      <c r="N527" s="61"/>
    </row>
    <row r="528" spans="1:14" ht="12.75">
      <c r="A528" s="61"/>
      <c r="B528" s="61"/>
      <c r="C528" s="61"/>
      <c r="D528" s="61"/>
      <c r="E528" s="61"/>
      <c r="F528" s="61"/>
      <c r="G528" s="61"/>
      <c r="H528" s="61"/>
      <c r="I528" s="61"/>
      <c r="J528" s="61"/>
      <c r="K528" s="61"/>
      <c r="L528" s="61"/>
      <c r="M528" s="61"/>
      <c r="N528" s="61"/>
    </row>
    <row r="529" spans="1:14" ht="12.75">
      <c r="A529" s="61"/>
      <c r="B529" s="61"/>
      <c r="C529" s="61"/>
      <c r="D529" s="61"/>
      <c r="E529" s="61"/>
      <c r="F529" s="61"/>
      <c r="G529" s="61"/>
      <c r="H529" s="61"/>
      <c r="I529" s="61"/>
      <c r="J529" s="61"/>
      <c r="K529" s="61"/>
      <c r="L529" s="61"/>
      <c r="M529" s="61"/>
      <c r="N529" s="61"/>
    </row>
    <row r="530" spans="1:14" ht="12.75">
      <c r="A530" s="61"/>
      <c r="B530" s="61"/>
      <c r="C530" s="61"/>
      <c r="D530" s="61"/>
      <c r="E530" s="61"/>
      <c r="F530" s="61"/>
      <c r="G530" s="61"/>
      <c r="H530" s="61"/>
      <c r="I530" s="61"/>
      <c r="J530" s="61"/>
      <c r="K530" s="61"/>
      <c r="L530" s="61"/>
      <c r="M530" s="61"/>
      <c r="N530" s="61"/>
    </row>
    <row r="531" spans="1:14" ht="12.75">
      <c r="A531" s="61"/>
      <c r="B531" s="61"/>
      <c r="C531" s="61"/>
      <c r="D531" s="61"/>
      <c r="E531" s="61"/>
      <c r="F531" s="61"/>
      <c r="G531" s="61"/>
      <c r="H531" s="61"/>
      <c r="I531" s="61"/>
      <c r="J531" s="61"/>
      <c r="K531" s="61"/>
      <c r="L531" s="61"/>
      <c r="M531" s="61"/>
      <c r="N531" s="61"/>
    </row>
    <row r="532" spans="1:14" ht="12.75">
      <c r="A532" s="61"/>
      <c r="B532" s="61"/>
      <c r="C532" s="61"/>
      <c r="D532" s="61"/>
      <c r="E532" s="61"/>
      <c r="F532" s="61"/>
      <c r="G532" s="61"/>
      <c r="H532" s="61"/>
      <c r="I532" s="61"/>
      <c r="J532" s="61"/>
      <c r="K532" s="61"/>
      <c r="L532" s="61"/>
      <c r="M532" s="61"/>
      <c r="N532" s="61"/>
    </row>
    <row r="533" spans="1:14" ht="12.75">
      <c r="A533" s="61"/>
      <c r="B533" s="61"/>
      <c r="C533" s="61"/>
      <c r="D533" s="61"/>
      <c r="E533" s="61"/>
      <c r="F533" s="61"/>
      <c r="G533" s="61"/>
      <c r="H533" s="61"/>
      <c r="I533" s="61"/>
      <c r="J533" s="61"/>
      <c r="K533" s="61"/>
      <c r="L533" s="61"/>
      <c r="M533" s="61"/>
      <c r="N533" s="61"/>
    </row>
    <row r="534" spans="1:14" ht="12.75">
      <c r="A534" s="61"/>
      <c r="B534" s="61"/>
      <c r="C534" s="61"/>
      <c r="D534" s="61"/>
      <c r="E534" s="61"/>
      <c r="F534" s="61"/>
      <c r="G534" s="61"/>
      <c r="H534" s="61"/>
      <c r="I534" s="61"/>
      <c r="J534" s="61"/>
      <c r="K534" s="61"/>
      <c r="L534" s="61"/>
      <c r="M534" s="61"/>
      <c r="N534" s="61"/>
    </row>
    <row r="535" spans="1:14" ht="12.75">
      <c r="A535" s="61"/>
      <c r="B535" s="61"/>
      <c r="C535" s="61"/>
      <c r="D535" s="61"/>
      <c r="E535" s="61"/>
      <c r="F535" s="61"/>
      <c r="G535" s="61"/>
      <c r="H535" s="61"/>
      <c r="I535" s="61"/>
      <c r="J535" s="61"/>
      <c r="K535" s="61"/>
      <c r="L535" s="61"/>
      <c r="M535" s="61"/>
      <c r="N535" s="61"/>
    </row>
    <row r="536" spans="1:14" ht="12.75">
      <c r="A536" s="61"/>
      <c r="B536" s="61"/>
      <c r="C536" s="61"/>
      <c r="D536" s="61"/>
      <c r="E536" s="61"/>
      <c r="F536" s="61"/>
      <c r="G536" s="61"/>
      <c r="H536" s="61"/>
      <c r="I536" s="61"/>
      <c r="J536" s="61"/>
      <c r="K536" s="61"/>
      <c r="L536" s="61"/>
      <c r="M536" s="61"/>
      <c r="N536" s="61"/>
    </row>
    <row r="537" spans="1:14" ht="12.75">
      <c r="A537" s="61"/>
      <c r="B537" s="61"/>
      <c r="C537" s="61"/>
      <c r="D537" s="61"/>
      <c r="E537" s="61"/>
      <c r="F537" s="61"/>
      <c r="G537" s="61"/>
      <c r="H537" s="61"/>
      <c r="I537" s="61"/>
      <c r="J537" s="61"/>
      <c r="K537" s="61"/>
      <c r="L537" s="61"/>
      <c r="M537" s="61"/>
      <c r="N537" s="61"/>
    </row>
    <row r="538" spans="1:14" ht="12.75">
      <c r="A538" s="61"/>
      <c r="B538" s="61"/>
      <c r="C538" s="61"/>
      <c r="D538" s="61"/>
      <c r="E538" s="61"/>
      <c r="F538" s="61"/>
      <c r="G538" s="61"/>
      <c r="H538" s="61"/>
      <c r="I538" s="61"/>
      <c r="J538" s="61"/>
      <c r="K538" s="61"/>
      <c r="L538" s="61"/>
      <c r="M538" s="61"/>
      <c r="N538" s="61"/>
    </row>
    <row r="539" spans="1:14" ht="12.75">
      <c r="A539" s="61"/>
      <c r="B539" s="61"/>
      <c r="C539" s="61"/>
      <c r="D539" s="61"/>
      <c r="E539" s="61"/>
      <c r="F539" s="61"/>
      <c r="G539" s="61"/>
      <c r="H539" s="61"/>
      <c r="I539" s="61"/>
      <c r="J539" s="61"/>
      <c r="K539" s="61"/>
      <c r="L539" s="61"/>
      <c r="M539" s="61"/>
      <c r="N539" s="61"/>
    </row>
    <row r="540" spans="1:14" ht="12.75">
      <c r="A540" s="61"/>
      <c r="B540" s="61"/>
      <c r="C540" s="61"/>
      <c r="D540" s="61"/>
      <c r="E540" s="61"/>
      <c r="F540" s="61"/>
      <c r="G540" s="61"/>
      <c r="H540" s="61"/>
      <c r="I540" s="61"/>
      <c r="J540" s="61"/>
      <c r="K540" s="61"/>
      <c r="L540" s="61"/>
      <c r="M540" s="61"/>
      <c r="N540" s="61"/>
    </row>
    <row r="541" spans="1:14" ht="12.75">
      <c r="A541" s="61"/>
      <c r="B541" s="61"/>
      <c r="C541" s="61"/>
      <c r="D541" s="61"/>
      <c r="E541" s="61"/>
      <c r="F541" s="61"/>
      <c r="G541" s="61"/>
      <c r="H541" s="61"/>
      <c r="I541" s="61"/>
      <c r="J541" s="61"/>
      <c r="K541" s="61"/>
      <c r="L541" s="61"/>
      <c r="M541" s="61"/>
      <c r="N541" s="61"/>
    </row>
    <row r="542" spans="1:14" ht="12.75">
      <c r="A542" s="61"/>
      <c r="B542" s="61"/>
      <c r="C542" s="61"/>
      <c r="D542" s="61"/>
      <c r="E542" s="61"/>
      <c r="F542" s="61"/>
      <c r="G542" s="61"/>
      <c r="H542" s="61"/>
      <c r="I542" s="61"/>
      <c r="J542" s="61"/>
      <c r="K542" s="61"/>
      <c r="L542" s="61"/>
      <c r="M542" s="61"/>
      <c r="N542" s="61"/>
    </row>
    <row r="543" spans="1:14" ht="12.75">
      <c r="A543" s="61"/>
      <c r="B543" s="61"/>
      <c r="C543" s="61"/>
      <c r="D543" s="61"/>
      <c r="E543" s="61"/>
      <c r="F543" s="61"/>
      <c r="G543" s="61"/>
      <c r="H543" s="61"/>
      <c r="I543" s="61"/>
      <c r="J543" s="61"/>
      <c r="K543" s="61"/>
      <c r="L543" s="61"/>
      <c r="M543" s="61"/>
      <c r="N543" s="61"/>
    </row>
    <row r="544" spans="1:14" ht="12.75">
      <c r="A544" s="61"/>
      <c r="B544" s="61"/>
      <c r="C544" s="61"/>
      <c r="D544" s="61"/>
      <c r="E544" s="61"/>
      <c r="F544" s="61"/>
      <c r="G544" s="61"/>
      <c r="H544" s="61"/>
      <c r="I544" s="61"/>
      <c r="J544" s="61"/>
      <c r="K544" s="61"/>
      <c r="L544" s="61"/>
      <c r="M544" s="61"/>
      <c r="N544" s="61"/>
    </row>
    <row r="545" spans="1:14" ht="12.75">
      <c r="A545" s="61"/>
      <c r="B545" s="61"/>
      <c r="C545" s="61"/>
      <c r="D545" s="61"/>
      <c r="E545" s="61"/>
      <c r="F545" s="61"/>
      <c r="G545" s="61"/>
      <c r="H545" s="61"/>
      <c r="I545" s="61"/>
      <c r="J545" s="61"/>
      <c r="K545" s="61"/>
      <c r="L545" s="61"/>
      <c r="M545" s="61"/>
      <c r="N545" s="61"/>
    </row>
    <row r="546" spans="1:14" ht="12.75">
      <c r="A546" s="61"/>
      <c r="B546" s="61"/>
      <c r="C546" s="61"/>
      <c r="D546" s="61"/>
      <c r="E546" s="61"/>
      <c r="F546" s="61"/>
      <c r="G546" s="61"/>
      <c r="H546" s="61"/>
      <c r="I546" s="61"/>
      <c r="J546" s="61"/>
      <c r="K546" s="61"/>
      <c r="L546" s="61"/>
      <c r="M546" s="61"/>
      <c r="N546" s="61"/>
    </row>
    <row r="547" spans="1:14" ht="12.75">
      <c r="A547" s="61"/>
      <c r="B547" s="61"/>
      <c r="C547" s="61"/>
      <c r="D547" s="61"/>
      <c r="E547" s="61"/>
      <c r="F547" s="61"/>
      <c r="G547" s="61"/>
      <c r="H547" s="61"/>
      <c r="I547" s="61"/>
      <c r="J547" s="61"/>
      <c r="K547" s="61"/>
      <c r="L547" s="61"/>
      <c r="M547" s="61"/>
      <c r="N547" s="61"/>
    </row>
    <row r="548" spans="1:14" ht="12.75">
      <c r="A548" s="61"/>
      <c r="B548" s="61"/>
      <c r="C548" s="61"/>
      <c r="D548" s="61"/>
      <c r="E548" s="61"/>
      <c r="F548" s="61"/>
      <c r="G548" s="61"/>
      <c r="H548" s="61"/>
      <c r="I548" s="61"/>
      <c r="J548" s="61"/>
      <c r="K548" s="61"/>
      <c r="L548" s="61"/>
      <c r="M548" s="61"/>
      <c r="N548" s="61"/>
    </row>
    <row r="549" spans="1:14" ht="12.75">
      <c r="A549" s="61"/>
      <c r="B549" s="61"/>
      <c r="C549" s="61"/>
      <c r="D549" s="61"/>
      <c r="E549" s="61"/>
      <c r="F549" s="61"/>
      <c r="G549" s="61"/>
      <c r="H549" s="61"/>
      <c r="I549" s="61"/>
      <c r="J549" s="61"/>
      <c r="K549" s="61"/>
      <c r="L549" s="61"/>
      <c r="M549" s="61"/>
      <c r="N549" s="61"/>
    </row>
    <row r="550" spans="1:14" ht="12.75">
      <c r="A550" s="61"/>
      <c r="B550" s="61"/>
      <c r="C550" s="61"/>
      <c r="D550" s="61"/>
      <c r="E550" s="61"/>
      <c r="F550" s="61"/>
      <c r="G550" s="61"/>
      <c r="H550" s="61"/>
      <c r="I550" s="61"/>
      <c r="J550" s="61"/>
      <c r="K550" s="61"/>
      <c r="L550" s="61"/>
      <c r="M550" s="61"/>
      <c r="N550" s="61"/>
    </row>
    <row r="551" spans="1:14" ht="12.75">
      <c r="A551" s="61"/>
      <c r="B551" s="61"/>
      <c r="C551" s="61"/>
      <c r="D551" s="61"/>
      <c r="E551" s="61"/>
      <c r="F551" s="61"/>
      <c r="G551" s="61"/>
      <c r="H551" s="61"/>
      <c r="I551" s="61"/>
      <c r="J551" s="61"/>
      <c r="K551" s="61"/>
      <c r="L551" s="61"/>
      <c r="M551" s="61"/>
      <c r="N551" s="61"/>
    </row>
    <row r="552" spans="1:14" ht="12.75">
      <c r="A552" s="61"/>
      <c r="B552" s="61"/>
      <c r="C552" s="61"/>
      <c r="D552" s="61"/>
      <c r="E552" s="61"/>
      <c r="F552" s="61"/>
      <c r="G552" s="61"/>
      <c r="H552" s="61"/>
      <c r="I552" s="61"/>
      <c r="J552" s="61"/>
      <c r="K552" s="61"/>
      <c r="L552" s="61"/>
      <c r="M552" s="61"/>
      <c r="N552" s="61"/>
    </row>
    <row r="553" spans="1:14" ht="12.75">
      <c r="A553" s="61"/>
      <c r="B553" s="61"/>
      <c r="C553" s="61"/>
      <c r="D553" s="61"/>
      <c r="E553" s="61"/>
      <c r="F553" s="61"/>
      <c r="G553" s="61"/>
      <c r="H553" s="61"/>
      <c r="I553" s="61"/>
      <c r="J553" s="61"/>
      <c r="K553" s="61"/>
      <c r="L553" s="61"/>
      <c r="M553" s="61"/>
      <c r="N553" s="61"/>
    </row>
    <row r="554" spans="1:14" ht="12.75">
      <c r="A554" s="61"/>
      <c r="B554" s="61"/>
      <c r="C554" s="61"/>
      <c r="D554" s="61"/>
      <c r="E554" s="61"/>
      <c r="F554" s="61"/>
      <c r="G554" s="61"/>
      <c r="H554" s="61"/>
      <c r="I554" s="61"/>
      <c r="J554" s="61"/>
      <c r="K554" s="61"/>
      <c r="L554" s="61"/>
      <c r="M554" s="61"/>
      <c r="N554" s="61"/>
    </row>
    <row r="555" spans="1:14" ht="12.75">
      <c r="A555" s="61"/>
      <c r="B555" s="61"/>
      <c r="C555" s="61"/>
      <c r="D555" s="61"/>
      <c r="E555" s="61"/>
      <c r="F555" s="61"/>
      <c r="G555" s="61"/>
      <c r="H555" s="61"/>
      <c r="I555" s="61"/>
      <c r="J555" s="61"/>
      <c r="K555" s="61"/>
      <c r="L555" s="61"/>
      <c r="M555" s="61"/>
      <c r="N555" s="61"/>
    </row>
    <row r="556" spans="1:14" ht="12.75">
      <c r="A556" s="61"/>
      <c r="B556" s="61"/>
      <c r="C556" s="61"/>
      <c r="D556" s="61"/>
      <c r="E556" s="61"/>
      <c r="F556" s="61"/>
      <c r="G556" s="61"/>
      <c r="H556" s="61"/>
      <c r="I556" s="61"/>
      <c r="J556" s="61"/>
      <c r="K556" s="61"/>
      <c r="L556" s="61"/>
      <c r="M556" s="61"/>
      <c r="N556" s="61"/>
    </row>
    <row r="557" spans="1:14" ht="12.75">
      <c r="A557" s="61"/>
      <c r="B557" s="61"/>
      <c r="C557" s="61"/>
      <c r="D557" s="61"/>
      <c r="E557" s="61"/>
      <c r="F557" s="61"/>
      <c r="G557" s="61"/>
      <c r="H557" s="61"/>
      <c r="I557" s="61"/>
      <c r="J557" s="61"/>
      <c r="K557" s="61"/>
      <c r="L557" s="61"/>
      <c r="M557" s="61"/>
      <c r="N557" s="61"/>
    </row>
    <row r="558" spans="1:14" ht="12.75">
      <c r="A558" s="61"/>
      <c r="B558" s="61"/>
      <c r="C558" s="61"/>
      <c r="D558" s="61"/>
      <c r="E558" s="61"/>
      <c r="F558" s="61"/>
      <c r="G558" s="61"/>
      <c r="H558" s="61"/>
      <c r="I558" s="61"/>
      <c r="J558" s="61"/>
      <c r="K558" s="61"/>
      <c r="L558" s="61"/>
      <c r="M558" s="61"/>
      <c r="N558" s="61"/>
    </row>
    <row r="559" spans="1:14" ht="12.75">
      <c r="A559" s="61"/>
      <c r="B559" s="61"/>
      <c r="C559" s="61"/>
      <c r="D559" s="61"/>
      <c r="E559" s="61"/>
      <c r="F559" s="61"/>
      <c r="G559" s="61"/>
      <c r="H559" s="61"/>
      <c r="I559" s="61"/>
      <c r="J559" s="61"/>
      <c r="K559" s="61"/>
      <c r="L559" s="61"/>
      <c r="M559" s="61"/>
      <c r="N559" s="61"/>
    </row>
    <row r="560" spans="1:14" ht="12.75">
      <c r="A560" s="61"/>
      <c r="B560" s="61"/>
      <c r="C560" s="61"/>
      <c r="D560" s="61"/>
      <c r="E560" s="61"/>
      <c r="F560" s="61"/>
      <c r="G560" s="61"/>
      <c r="H560" s="61"/>
      <c r="I560" s="61"/>
      <c r="J560" s="61"/>
      <c r="K560" s="61"/>
      <c r="L560" s="61"/>
      <c r="M560" s="61"/>
      <c r="N560" s="61"/>
    </row>
    <row r="561" spans="1:14" ht="12.75">
      <c r="A561" s="61"/>
      <c r="B561" s="61"/>
      <c r="C561" s="61"/>
      <c r="D561" s="61"/>
      <c r="E561" s="61"/>
      <c r="F561" s="61"/>
      <c r="G561" s="61"/>
      <c r="H561" s="61"/>
      <c r="I561" s="61"/>
      <c r="J561" s="61"/>
      <c r="K561" s="61"/>
      <c r="L561" s="61"/>
      <c r="M561" s="61"/>
      <c r="N561" s="61"/>
    </row>
    <row r="562" spans="1:14" ht="12.75">
      <c r="A562" s="61"/>
      <c r="B562" s="61"/>
      <c r="C562" s="61"/>
      <c r="D562" s="61"/>
      <c r="E562" s="61"/>
      <c r="F562" s="61"/>
      <c r="G562" s="61"/>
      <c r="H562" s="61"/>
      <c r="I562" s="61"/>
      <c r="J562" s="61"/>
      <c r="K562" s="61"/>
      <c r="L562" s="61"/>
      <c r="M562" s="61"/>
      <c r="N562" s="61"/>
    </row>
    <row r="563" spans="1:14" ht="12.75">
      <c r="A563" s="61"/>
      <c r="B563" s="61"/>
      <c r="C563" s="61"/>
      <c r="D563" s="61"/>
      <c r="E563" s="61"/>
      <c r="F563" s="61"/>
      <c r="G563" s="61"/>
      <c r="H563" s="61"/>
      <c r="I563" s="61"/>
      <c r="J563" s="61"/>
      <c r="K563" s="61"/>
      <c r="L563" s="61"/>
      <c r="M563" s="61"/>
      <c r="N563" s="61"/>
    </row>
    <row r="564" spans="1:14" ht="12.75">
      <c r="A564" s="61"/>
      <c r="B564" s="61"/>
      <c r="C564" s="61"/>
      <c r="D564" s="61"/>
      <c r="E564" s="61"/>
      <c r="F564" s="61"/>
      <c r="G564" s="61"/>
      <c r="H564" s="61"/>
      <c r="I564" s="61"/>
      <c r="J564" s="61"/>
      <c r="K564" s="61"/>
      <c r="L564" s="61"/>
      <c r="M564" s="61"/>
      <c r="N564" s="61"/>
    </row>
    <row r="565" spans="1:14" ht="12.75">
      <c r="A565" s="61"/>
      <c r="B565" s="61"/>
      <c r="C565" s="61"/>
      <c r="D565" s="61"/>
      <c r="E565" s="61"/>
      <c r="F565" s="61"/>
      <c r="G565" s="61"/>
      <c r="H565" s="61"/>
      <c r="I565" s="61"/>
      <c r="J565" s="61"/>
      <c r="K565" s="61"/>
      <c r="L565" s="61"/>
      <c r="M565" s="61"/>
      <c r="N565" s="61"/>
    </row>
    <row r="566" spans="1:14" ht="12.75">
      <c r="A566" s="61"/>
      <c r="B566" s="61"/>
      <c r="C566" s="61"/>
      <c r="D566" s="61"/>
      <c r="E566" s="61"/>
      <c r="F566" s="61"/>
      <c r="G566" s="61"/>
      <c r="H566" s="61"/>
      <c r="I566" s="61"/>
      <c r="J566" s="61"/>
      <c r="K566" s="61"/>
      <c r="L566" s="61"/>
      <c r="M566" s="61"/>
      <c r="N566" s="61"/>
    </row>
    <row r="567" spans="1:14" ht="12.75">
      <c r="A567" s="61"/>
      <c r="B567" s="61"/>
      <c r="C567" s="61"/>
      <c r="D567" s="61"/>
      <c r="E567" s="61"/>
      <c r="F567" s="61"/>
      <c r="G567" s="61"/>
      <c r="H567" s="61"/>
      <c r="I567" s="61"/>
      <c r="J567" s="61"/>
      <c r="K567" s="61"/>
      <c r="L567" s="61"/>
      <c r="M567" s="61"/>
      <c r="N567" s="61"/>
    </row>
    <row r="568" spans="1:14" ht="12.75">
      <c r="A568" s="61"/>
      <c r="B568" s="61"/>
      <c r="C568" s="61"/>
      <c r="D568" s="61"/>
      <c r="E568" s="61"/>
      <c r="F568" s="61"/>
      <c r="G568" s="61"/>
      <c r="H568" s="61"/>
      <c r="I568" s="61"/>
      <c r="J568" s="61"/>
      <c r="K568" s="61"/>
      <c r="L568" s="61"/>
      <c r="M568" s="61"/>
      <c r="N568" s="61"/>
    </row>
    <row r="569" spans="1:14" ht="12.75">
      <c r="A569" s="61"/>
      <c r="B569" s="61"/>
      <c r="C569" s="61"/>
      <c r="D569" s="61"/>
      <c r="E569" s="61"/>
      <c r="F569" s="61"/>
      <c r="G569" s="61"/>
      <c r="H569" s="61"/>
      <c r="I569" s="61"/>
      <c r="J569" s="61"/>
      <c r="K569" s="61"/>
      <c r="L569" s="61"/>
      <c r="M569" s="61"/>
      <c r="N569" s="61"/>
    </row>
    <row r="570" spans="1:14" ht="12.75">
      <c r="A570" s="61"/>
      <c r="B570" s="61"/>
      <c r="C570" s="61"/>
      <c r="D570" s="61"/>
      <c r="E570" s="61"/>
      <c r="F570" s="61"/>
      <c r="G570" s="61"/>
      <c r="H570" s="61"/>
      <c r="I570" s="61"/>
      <c r="J570" s="61"/>
      <c r="K570" s="61"/>
      <c r="L570" s="61"/>
      <c r="M570" s="61"/>
      <c r="N570" s="61"/>
    </row>
    <row r="571" spans="1:14" ht="12.75">
      <c r="A571" s="61"/>
      <c r="B571" s="61"/>
      <c r="C571" s="61"/>
      <c r="D571" s="61"/>
      <c r="E571" s="61"/>
      <c r="F571" s="61"/>
      <c r="G571" s="61"/>
      <c r="H571" s="61"/>
      <c r="I571" s="61"/>
      <c r="J571" s="61"/>
      <c r="K571" s="61"/>
      <c r="L571" s="61"/>
      <c r="M571" s="61"/>
      <c r="N571" s="61"/>
    </row>
    <row r="572" spans="1:14" ht="12.75">
      <c r="A572" s="61"/>
      <c r="B572" s="61"/>
      <c r="C572" s="61"/>
      <c r="D572" s="61"/>
      <c r="E572" s="61"/>
      <c r="F572" s="61"/>
      <c r="G572" s="61"/>
      <c r="H572" s="61"/>
      <c r="I572" s="61"/>
      <c r="J572" s="61"/>
      <c r="K572" s="61"/>
      <c r="L572" s="61"/>
      <c r="M572" s="61"/>
      <c r="N572" s="61"/>
    </row>
    <row r="573" spans="1:14" ht="12.75">
      <c r="A573" s="61"/>
      <c r="B573" s="61"/>
      <c r="C573" s="61"/>
      <c r="D573" s="61"/>
      <c r="E573" s="61"/>
      <c r="F573" s="61"/>
      <c r="G573" s="61"/>
      <c r="H573" s="61"/>
      <c r="I573" s="61"/>
      <c r="J573" s="61"/>
      <c r="K573" s="61"/>
      <c r="L573" s="61"/>
      <c r="M573" s="61"/>
      <c r="N573" s="61"/>
    </row>
    <row r="574" spans="1:14" ht="12.75">
      <c r="A574" s="61"/>
      <c r="B574" s="61"/>
      <c r="C574" s="61"/>
      <c r="D574" s="61"/>
      <c r="E574" s="61"/>
      <c r="F574" s="61"/>
      <c r="G574" s="61"/>
      <c r="H574" s="61"/>
      <c r="I574" s="61"/>
      <c r="J574" s="61"/>
      <c r="K574" s="61"/>
      <c r="L574" s="61"/>
      <c r="M574" s="61"/>
      <c r="N574" s="61"/>
    </row>
    <row r="575" spans="1:14" ht="12.75">
      <c r="A575" s="61"/>
      <c r="B575" s="61"/>
      <c r="C575" s="61"/>
      <c r="D575" s="61"/>
      <c r="E575" s="61"/>
      <c r="F575" s="61"/>
      <c r="G575" s="61"/>
      <c r="H575" s="61"/>
      <c r="I575" s="61"/>
      <c r="J575" s="61"/>
      <c r="K575" s="61"/>
      <c r="L575" s="61"/>
      <c r="M575" s="61"/>
      <c r="N575" s="61"/>
    </row>
    <row r="576" spans="1:14" ht="12.75">
      <c r="A576" s="61"/>
      <c r="B576" s="61"/>
      <c r="C576" s="61"/>
      <c r="D576" s="61"/>
      <c r="E576" s="61"/>
      <c r="F576" s="61"/>
      <c r="G576" s="61"/>
      <c r="H576" s="61"/>
      <c r="I576" s="61"/>
      <c r="J576" s="61"/>
      <c r="K576" s="61"/>
      <c r="L576" s="61"/>
      <c r="M576" s="61"/>
      <c r="N576" s="61"/>
    </row>
    <row r="577" spans="1:14" ht="12.75">
      <c r="A577" s="61"/>
      <c r="B577" s="61"/>
      <c r="C577" s="61"/>
      <c r="D577" s="61"/>
      <c r="E577" s="61"/>
      <c r="F577" s="61"/>
      <c r="G577" s="61"/>
      <c r="H577" s="61"/>
      <c r="I577" s="61"/>
      <c r="J577" s="61"/>
      <c r="K577" s="61"/>
      <c r="L577" s="61"/>
      <c r="M577" s="61"/>
      <c r="N577" s="61"/>
    </row>
    <row r="578" spans="1:14" ht="12.75">
      <c r="A578" s="61"/>
      <c r="B578" s="61"/>
      <c r="C578" s="61"/>
      <c r="D578" s="61"/>
      <c r="E578" s="61"/>
      <c r="F578" s="61"/>
      <c r="G578" s="61"/>
      <c r="H578" s="61"/>
      <c r="I578" s="61"/>
      <c r="J578" s="61"/>
      <c r="K578" s="61"/>
      <c r="L578" s="61"/>
      <c r="M578" s="61"/>
      <c r="N578" s="61"/>
    </row>
    <row r="579" spans="1:14" ht="12.75">
      <c r="A579" s="61"/>
      <c r="B579" s="61"/>
      <c r="C579" s="61"/>
      <c r="D579" s="61"/>
      <c r="E579" s="61"/>
      <c r="F579" s="61"/>
      <c r="G579" s="61"/>
      <c r="H579" s="61"/>
      <c r="I579" s="61"/>
      <c r="J579" s="61"/>
      <c r="K579" s="61"/>
      <c r="L579" s="61"/>
      <c r="M579" s="61"/>
      <c r="N579" s="61"/>
    </row>
    <row r="580" spans="1:14" ht="12.75">
      <c r="A580" s="61"/>
      <c r="B580" s="61"/>
      <c r="C580" s="61"/>
      <c r="D580" s="61"/>
      <c r="E580" s="61"/>
      <c r="F580" s="61"/>
      <c r="G580" s="61"/>
      <c r="H580" s="61"/>
      <c r="I580" s="61"/>
      <c r="J580" s="61"/>
      <c r="K580" s="61"/>
      <c r="L580" s="61"/>
      <c r="M580" s="61"/>
      <c r="N580" s="61"/>
    </row>
    <row r="581" spans="1:14" ht="12.75">
      <c r="A581" s="61"/>
      <c r="B581" s="61"/>
      <c r="C581" s="61"/>
      <c r="D581" s="61"/>
      <c r="E581" s="61"/>
      <c r="F581" s="61"/>
      <c r="G581" s="61"/>
      <c r="H581" s="61"/>
      <c r="I581" s="61"/>
      <c r="J581" s="61"/>
      <c r="K581" s="61"/>
      <c r="L581" s="61"/>
      <c r="M581" s="61"/>
      <c r="N581" s="61"/>
    </row>
    <row r="582" spans="1:14" ht="12.75">
      <c r="A582" s="61"/>
      <c r="B582" s="61"/>
      <c r="C582" s="61"/>
      <c r="D582" s="61"/>
      <c r="E582" s="61"/>
      <c r="F582" s="61"/>
      <c r="G582" s="61"/>
      <c r="H582" s="61"/>
      <c r="I582" s="61"/>
      <c r="J582" s="61"/>
      <c r="K582" s="61"/>
      <c r="L582" s="61"/>
      <c r="M582" s="61"/>
      <c r="N582" s="61"/>
    </row>
    <row r="583" spans="1:14" ht="12.75">
      <c r="A583" s="61"/>
      <c r="B583" s="61"/>
      <c r="C583" s="61"/>
      <c r="D583" s="61"/>
      <c r="E583" s="61"/>
      <c r="F583" s="61"/>
      <c r="G583" s="61"/>
      <c r="H583" s="61"/>
      <c r="I583" s="61"/>
      <c r="J583" s="61"/>
      <c r="K583" s="61"/>
      <c r="L583" s="61"/>
      <c r="M583" s="61"/>
      <c r="N583" s="61"/>
    </row>
    <row r="584" spans="1:14" ht="12.75">
      <c r="A584" s="61"/>
      <c r="B584" s="61"/>
      <c r="C584" s="61"/>
      <c r="D584" s="61"/>
      <c r="E584" s="61"/>
      <c r="F584" s="61"/>
      <c r="G584" s="61"/>
      <c r="H584" s="61"/>
      <c r="I584" s="61"/>
      <c r="J584" s="61"/>
      <c r="K584" s="61"/>
      <c r="L584" s="61"/>
      <c r="M584" s="61"/>
      <c r="N584" s="61"/>
    </row>
    <row r="585" spans="1:14" ht="12.75">
      <c r="A585" s="61"/>
      <c r="B585" s="61"/>
      <c r="C585" s="61"/>
      <c r="D585" s="61"/>
      <c r="E585" s="61"/>
      <c r="F585" s="61"/>
      <c r="G585" s="61"/>
      <c r="H585" s="61"/>
      <c r="I585" s="61"/>
      <c r="J585" s="61"/>
      <c r="K585" s="61"/>
      <c r="L585" s="61"/>
      <c r="M585" s="61"/>
      <c r="N585" s="61"/>
    </row>
    <row r="586" spans="1:14" ht="12.75">
      <c r="A586" s="61"/>
      <c r="B586" s="61"/>
      <c r="C586" s="61"/>
      <c r="D586" s="61"/>
      <c r="E586" s="61"/>
      <c r="F586" s="61"/>
      <c r="G586" s="61"/>
      <c r="H586" s="61"/>
      <c r="I586" s="61"/>
      <c r="J586" s="61"/>
      <c r="K586" s="61"/>
      <c r="L586" s="61"/>
      <c r="M586" s="61"/>
      <c r="N586" s="61"/>
    </row>
    <row r="587" spans="1:14" ht="12.75">
      <c r="A587" s="61"/>
      <c r="B587" s="61"/>
      <c r="C587" s="61"/>
      <c r="D587" s="61"/>
      <c r="E587" s="61"/>
      <c r="F587" s="61"/>
      <c r="G587" s="61"/>
      <c r="H587" s="61"/>
      <c r="I587" s="61"/>
      <c r="J587" s="61"/>
      <c r="K587" s="61"/>
      <c r="L587" s="61"/>
      <c r="M587" s="61"/>
      <c r="N587" s="61"/>
    </row>
    <row r="588" spans="1:14" ht="12.75">
      <c r="A588" s="61"/>
      <c r="B588" s="61"/>
      <c r="C588" s="61"/>
      <c r="D588" s="61"/>
      <c r="E588" s="61"/>
      <c r="F588" s="61"/>
      <c r="G588" s="61"/>
      <c r="H588" s="61"/>
      <c r="I588" s="61"/>
      <c r="J588" s="61"/>
      <c r="K588" s="61"/>
      <c r="L588" s="61"/>
      <c r="M588" s="61"/>
      <c r="N588" s="61"/>
    </row>
    <row r="589" spans="1:14" ht="12.75">
      <c r="A589" s="61"/>
      <c r="B589" s="61"/>
      <c r="C589" s="61"/>
      <c r="D589" s="61"/>
      <c r="E589" s="61"/>
      <c r="F589" s="61"/>
      <c r="G589" s="61"/>
      <c r="H589" s="61"/>
      <c r="I589" s="61"/>
      <c r="J589" s="61"/>
      <c r="K589" s="61"/>
      <c r="L589" s="61"/>
      <c r="M589" s="61"/>
      <c r="N589" s="61"/>
    </row>
    <row r="590" spans="1:14" ht="12.75">
      <c r="A590" s="61"/>
      <c r="B590" s="61"/>
      <c r="C590" s="61"/>
      <c r="D590" s="61"/>
      <c r="E590" s="61"/>
      <c r="F590" s="61"/>
      <c r="G590" s="61"/>
      <c r="H590" s="61"/>
      <c r="I590" s="61"/>
      <c r="J590" s="61"/>
      <c r="K590" s="61"/>
      <c r="L590" s="61"/>
      <c r="M590" s="61"/>
      <c r="N590" s="61"/>
    </row>
    <row r="591" spans="1:14" ht="12.75">
      <c r="A591" s="61"/>
      <c r="B591" s="61"/>
      <c r="C591" s="61"/>
      <c r="D591" s="61"/>
      <c r="E591" s="61"/>
      <c r="F591" s="61"/>
      <c r="G591" s="61"/>
      <c r="H591" s="61"/>
      <c r="I591" s="61"/>
      <c r="J591" s="61"/>
      <c r="K591" s="61"/>
      <c r="L591" s="61"/>
      <c r="M591" s="61"/>
      <c r="N591" s="61"/>
    </row>
    <row r="592" spans="1:14" ht="12.75">
      <c r="A592" s="61"/>
      <c r="B592" s="61"/>
      <c r="C592" s="61"/>
      <c r="D592" s="61"/>
      <c r="E592" s="61"/>
      <c r="F592" s="61"/>
      <c r="G592" s="61"/>
      <c r="H592" s="61"/>
      <c r="I592" s="61"/>
      <c r="J592" s="61"/>
      <c r="K592" s="61"/>
      <c r="L592" s="61"/>
      <c r="M592" s="61"/>
      <c r="N592" s="61"/>
    </row>
    <row r="593" spans="1:14" ht="12.75">
      <c r="A593" s="61"/>
      <c r="B593" s="61"/>
      <c r="C593" s="61"/>
      <c r="D593" s="61"/>
      <c r="E593" s="61"/>
      <c r="F593" s="61"/>
      <c r="G593" s="61"/>
      <c r="H593" s="61"/>
      <c r="I593" s="61"/>
      <c r="J593" s="61"/>
      <c r="K593" s="61"/>
      <c r="L593" s="61"/>
      <c r="M593" s="61"/>
      <c r="N593" s="61"/>
    </row>
    <row r="594" spans="1:14" ht="12.75">
      <c r="A594" s="61"/>
      <c r="B594" s="61"/>
      <c r="C594" s="61"/>
      <c r="D594" s="61"/>
      <c r="E594" s="61"/>
      <c r="F594" s="61"/>
      <c r="G594" s="61"/>
      <c r="H594" s="61"/>
      <c r="I594" s="61"/>
      <c r="J594" s="61"/>
      <c r="K594" s="61"/>
      <c r="L594" s="61"/>
      <c r="M594" s="61"/>
      <c r="N594" s="61"/>
    </row>
    <row r="595" spans="1:14" ht="12.75">
      <c r="A595" s="61"/>
      <c r="B595" s="61"/>
      <c r="C595" s="61"/>
      <c r="D595" s="61"/>
      <c r="E595" s="61"/>
      <c r="F595" s="61"/>
      <c r="G595" s="61"/>
      <c r="H595" s="61"/>
      <c r="I595" s="61"/>
      <c r="J595" s="61"/>
      <c r="K595" s="61"/>
      <c r="L595" s="61"/>
      <c r="M595" s="61"/>
      <c r="N595" s="61"/>
    </row>
    <row r="596" spans="1:14" ht="12.75">
      <c r="A596" s="61"/>
      <c r="B596" s="61"/>
      <c r="C596" s="61"/>
      <c r="D596" s="61"/>
      <c r="E596" s="61"/>
      <c r="F596" s="61"/>
      <c r="G596" s="61"/>
      <c r="H596" s="61"/>
      <c r="I596" s="61"/>
      <c r="J596" s="61"/>
      <c r="K596" s="61"/>
      <c r="L596" s="61"/>
      <c r="M596" s="61"/>
      <c r="N596" s="61"/>
    </row>
    <row r="597" spans="1:14" ht="12.75">
      <c r="A597" s="61"/>
      <c r="B597" s="61"/>
      <c r="C597" s="61"/>
      <c r="D597" s="61"/>
      <c r="E597" s="61"/>
      <c r="F597" s="61"/>
      <c r="G597" s="61"/>
      <c r="H597" s="61"/>
      <c r="I597" s="61"/>
      <c r="J597" s="61"/>
      <c r="K597" s="61"/>
      <c r="L597" s="61"/>
      <c r="M597" s="61"/>
      <c r="N597" s="61"/>
    </row>
    <row r="598" spans="1:14" ht="12.75">
      <c r="A598" s="61"/>
      <c r="B598" s="61"/>
      <c r="C598" s="61"/>
      <c r="D598" s="61"/>
      <c r="E598" s="61"/>
      <c r="F598" s="61"/>
      <c r="G598" s="61"/>
      <c r="H598" s="61"/>
      <c r="I598" s="61"/>
      <c r="J598" s="61"/>
      <c r="K598" s="61"/>
      <c r="L598" s="61"/>
      <c r="M598" s="61"/>
      <c r="N598" s="61"/>
    </row>
    <row r="599" spans="1:14" ht="12.75">
      <c r="A599" s="61"/>
      <c r="B599" s="61"/>
      <c r="C599" s="61"/>
      <c r="D599" s="61"/>
      <c r="E599" s="61"/>
      <c r="F599" s="61"/>
      <c r="G599" s="61"/>
      <c r="H599" s="61"/>
      <c r="I599" s="61"/>
      <c r="J599" s="61"/>
      <c r="K599" s="61"/>
      <c r="L599" s="61"/>
      <c r="M599" s="61"/>
      <c r="N599" s="61"/>
    </row>
    <row r="600" spans="1:14" ht="12.75">
      <c r="A600" s="61"/>
      <c r="B600" s="61"/>
      <c r="C600" s="61"/>
      <c r="D600" s="61"/>
      <c r="E600" s="61"/>
      <c r="F600" s="61"/>
      <c r="G600" s="61"/>
      <c r="H600" s="61"/>
      <c r="I600" s="61"/>
      <c r="J600" s="61"/>
      <c r="K600" s="61"/>
      <c r="L600" s="61"/>
      <c r="M600" s="61"/>
      <c r="N600" s="61"/>
    </row>
    <row r="601" spans="1:14" ht="12.75">
      <c r="A601" s="61"/>
      <c r="B601" s="61"/>
      <c r="C601" s="61"/>
      <c r="D601" s="61"/>
      <c r="E601" s="61"/>
      <c r="F601" s="61"/>
      <c r="G601" s="61"/>
      <c r="H601" s="61"/>
      <c r="I601" s="61"/>
      <c r="J601" s="61"/>
      <c r="K601" s="61"/>
      <c r="L601" s="61"/>
      <c r="M601" s="61"/>
      <c r="N601" s="61"/>
    </row>
    <row r="602" spans="1:14" ht="12.75">
      <c r="A602" s="61"/>
      <c r="B602" s="61"/>
      <c r="C602" s="61"/>
      <c r="D602" s="61"/>
      <c r="E602" s="61"/>
      <c r="F602" s="61"/>
      <c r="G602" s="61"/>
      <c r="H602" s="61"/>
      <c r="I602" s="61"/>
      <c r="J602" s="61"/>
      <c r="K602" s="61"/>
      <c r="L602" s="61"/>
      <c r="M602" s="61"/>
      <c r="N602" s="61"/>
    </row>
    <row r="603" spans="1:14" ht="12.75">
      <c r="A603" s="61"/>
      <c r="B603" s="61"/>
      <c r="C603" s="61"/>
      <c r="D603" s="61"/>
      <c r="E603" s="61"/>
      <c r="F603" s="61"/>
      <c r="G603" s="61"/>
      <c r="H603" s="61"/>
      <c r="I603" s="61"/>
      <c r="J603" s="61"/>
      <c r="K603" s="61"/>
      <c r="L603" s="61"/>
      <c r="M603" s="61"/>
      <c r="N603" s="61"/>
    </row>
    <row r="604" spans="1:14" ht="12.75">
      <c r="A604" s="61"/>
      <c r="B604" s="61"/>
      <c r="C604" s="61"/>
      <c r="D604" s="61"/>
      <c r="E604" s="61"/>
      <c r="F604" s="61"/>
      <c r="G604" s="61"/>
      <c r="H604" s="61"/>
      <c r="I604" s="61"/>
      <c r="J604" s="61"/>
      <c r="K604" s="61"/>
      <c r="L604" s="61"/>
      <c r="M604" s="61"/>
      <c r="N604" s="61"/>
    </row>
    <row r="605" spans="1:14" ht="12.75">
      <c r="A605" s="61"/>
      <c r="B605" s="61"/>
      <c r="C605" s="61"/>
      <c r="D605" s="61"/>
      <c r="E605" s="61"/>
      <c r="F605" s="61"/>
      <c r="G605" s="61"/>
      <c r="H605" s="61"/>
      <c r="I605" s="61"/>
      <c r="J605" s="61"/>
      <c r="K605" s="61"/>
      <c r="L605" s="61"/>
      <c r="M605" s="61"/>
      <c r="N605" s="61"/>
    </row>
    <row r="606" spans="1:14" ht="12.75">
      <c r="A606" s="61"/>
      <c r="B606" s="61"/>
      <c r="C606" s="61"/>
      <c r="D606" s="61"/>
      <c r="E606" s="61"/>
      <c r="F606" s="61"/>
      <c r="G606" s="61"/>
      <c r="H606" s="61"/>
      <c r="I606" s="61"/>
      <c r="J606" s="61"/>
      <c r="K606" s="61"/>
      <c r="L606" s="61"/>
      <c r="M606" s="61"/>
      <c r="N606" s="61"/>
    </row>
    <row r="607" spans="1:14" ht="12.75">
      <c r="A607" s="61"/>
      <c r="B607" s="61"/>
      <c r="C607" s="61"/>
      <c r="D607" s="61"/>
      <c r="E607" s="61"/>
      <c r="F607" s="61"/>
      <c r="G607" s="61"/>
      <c r="H607" s="61"/>
      <c r="I607" s="61"/>
      <c r="J607" s="61"/>
      <c r="K607" s="61"/>
      <c r="L607" s="61"/>
      <c r="M607" s="61"/>
      <c r="N607" s="61"/>
    </row>
    <row r="608" spans="1:14" ht="12.75">
      <c r="A608" s="61"/>
      <c r="B608" s="61"/>
      <c r="C608" s="61"/>
      <c r="D608" s="61"/>
      <c r="E608" s="61"/>
      <c r="F608" s="61"/>
      <c r="G608" s="61"/>
      <c r="H608" s="61"/>
      <c r="I608" s="61"/>
      <c r="J608" s="61"/>
      <c r="K608" s="61"/>
      <c r="L608" s="61"/>
      <c r="M608" s="61"/>
      <c r="N608" s="61"/>
    </row>
    <row r="609" spans="1:14" ht="12.75">
      <c r="A609" s="61"/>
      <c r="B609" s="61"/>
      <c r="C609" s="61"/>
      <c r="D609" s="61"/>
      <c r="E609" s="61"/>
      <c r="F609" s="61"/>
      <c r="G609" s="61"/>
      <c r="H609" s="61"/>
      <c r="I609" s="61"/>
      <c r="J609" s="61"/>
      <c r="K609" s="61"/>
      <c r="L609" s="61"/>
      <c r="M609" s="61"/>
      <c r="N609" s="61"/>
    </row>
    <row r="610" spans="1:14" ht="12.75">
      <c r="A610" s="61"/>
      <c r="B610" s="61"/>
      <c r="C610" s="61"/>
      <c r="D610" s="61"/>
      <c r="E610" s="61"/>
      <c r="F610" s="61"/>
      <c r="G610" s="61"/>
      <c r="H610" s="61"/>
      <c r="I610" s="61"/>
      <c r="J610" s="61"/>
      <c r="K610" s="61"/>
      <c r="L610" s="61"/>
      <c r="M610" s="61"/>
      <c r="N610" s="61"/>
    </row>
    <row r="611" spans="1:14" ht="12.75">
      <c r="A611" s="61"/>
      <c r="B611" s="61"/>
      <c r="C611" s="61"/>
      <c r="D611" s="61"/>
      <c r="E611" s="61"/>
      <c r="F611" s="61"/>
      <c r="G611" s="61"/>
      <c r="H611" s="61"/>
      <c r="I611" s="61"/>
      <c r="J611" s="61"/>
      <c r="K611" s="61"/>
      <c r="L611" s="61"/>
      <c r="M611" s="61"/>
      <c r="N611" s="61"/>
    </row>
    <row r="612" spans="1:14" ht="12.75">
      <c r="A612" s="61"/>
      <c r="B612" s="61"/>
      <c r="C612" s="61"/>
      <c r="D612" s="61"/>
      <c r="E612" s="61"/>
      <c r="F612" s="61"/>
      <c r="G612" s="61"/>
      <c r="H612" s="61"/>
      <c r="I612" s="61"/>
      <c r="J612" s="61"/>
      <c r="K612" s="61"/>
      <c r="L612" s="61"/>
      <c r="M612" s="61"/>
      <c r="N612" s="61"/>
    </row>
    <row r="613" spans="1:14" ht="12.75">
      <c r="A613" s="61"/>
      <c r="B613" s="61"/>
      <c r="C613" s="61"/>
      <c r="D613" s="61"/>
      <c r="E613" s="61"/>
      <c r="F613" s="61"/>
      <c r="G613" s="61"/>
      <c r="H613" s="61"/>
      <c r="I613" s="61"/>
      <c r="J613" s="61"/>
      <c r="K613" s="61"/>
      <c r="L613" s="61"/>
      <c r="M613" s="61"/>
      <c r="N613" s="61"/>
    </row>
    <row r="614" spans="1:14" ht="12.75">
      <c r="A614" s="61"/>
      <c r="B614" s="61"/>
      <c r="C614" s="61"/>
      <c r="D614" s="61"/>
      <c r="E614" s="61"/>
      <c r="F614" s="61"/>
      <c r="G614" s="61"/>
      <c r="H614" s="61"/>
      <c r="I614" s="61"/>
      <c r="J614" s="61"/>
      <c r="K614" s="61"/>
      <c r="L614" s="61"/>
      <c r="M614" s="61"/>
      <c r="N614" s="61"/>
    </row>
    <row r="615" spans="1:14" ht="12.75">
      <c r="A615" s="61"/>
      <c r="B615" s="61"/>
      <c r="C615" s="61"/>
      <c r="D615" s="61"/>
      <c r="E615" s="61"/>
      <c r="F615" s="61"/>
      <c r="G615" s="61"/>
      <c r="H615" s="61"/>
      <c r="I615" s="61"/>
      <c r="J615" s="61"/>
      <c r="K615" s="61"/>
      <c r="L615" s="61"/>
      <c r="M615" s="61"/>
      <c r="N615" s="61"/>
    </row>
    <row r="616" spans="1:14" ht="12.75">
      <c r="A616" s="61"/>
      <c r="B616" s="61"/>
      <c r="C616" s="61"/>
      <c r="D616" s="61"/>
      <c r="E616" s="61"/>
      <c r="F616" s="61"/>
      <c r="G616" s="61"/>
      <c r="H616" s="61"/>
      <c r="I616" s="61"/>
      <c r="J616" s="61"/>
      <c r="K616" s="61"/>
      <c r="L616" s="61"/>
      <c r="M616" s="61"/>
      <c r="N616" s="61"/>
    </row>
    <row r="617" spans="1:14" ht="12.75">
      <c r="A617" s="61"/>
      <c r="B617" s="61"/>
      <c r="C617" s="61"/>
      <c r="D617" s="61"/>
      <c r="E617" s="61"/>
      <c r="F617" s="61"/>
      <c r="G617" s="61"/>
      <c r="H617" s="61"/>
      <c r="I617" s="61"/>
      <c r="J617" s="61"/>
      <c r="K617" s="61"/>
      <c r="L617" s="61"/>
      <c r="M617" s="61"/>
      <c r="N617" s="61"/>
    </row>
    <row r="618" spans="1:14" ht="12.75">
      <c r="A618" s="61"/>
      <c r="B618" s="61"/>
      <c r="C618" s="61"/>
      <c r="D618" s="61"/>
      <c r="E618" s="61"/>
      <c r="F618" s="61"/>
      <c r="G618" s="61"/>
      <c r="H618" s="61"/>
      <c r="I618" s="61"/>
      <c r="J618" s="61"/>
      <c r="K618" s="61"/>
      <c r="L618" s="61"/>
      <c r="M618" s="61"/>
      <c r="N618" s="61"/>
    </row>
    <row r="619" spans="1:14" ht="12.75">
      <c r="A619" s="61"/>
      <c r="B619" s="61"/>
      <c r="C619" s="61"/>
      <c r="D619" s="61"/>
      <c r="E619" s="61"/>
      <c r="F619" s="61"/>
      <c r="G619" s="61"/>
      <c r="H619" s="61"/>
      <c r="I619" s="61"/>
      <c r="J619" s="61"/>
      <c r="K619" s="61"/>
      <c r="L619" s="61"/>
      <c r="M619" s="61"/>
      <c r="N619" s="61"/>
    </row>
    <row r="620" spans="1:14" ht="12.75">
      <c r="A620" s="61"/>
      <c r="B620" s="61"/>
      <c r="C620" s="61"/>
      <c r="D620" s="61"/>
      <c r="E620" s="61"/>
      <c r="F620" s="61"/>
      <c r="G620" s="61"/>
      <c r="H620" s="61"/>
      <c r="I620" s="61"/>
      <c r="J620" s="61"/>
      <c r="K620" s="61"/>
      <c r="L620" s="61"/>
      <c r="M620" s="61"/>
      <c r="N620" s="61"/>
    </row>
    <row r="621" spans="1:14" ht="12.75">
      <c r="A621" s="61"/>
      <c r="B621" s="61"/>
      <c r="C621" s="61"/>
      <c r="D621" s="61"/>
      <c r="E621" s="61"/>
      <c r="F621" s="61"/>
      <c r="G621" s="61"/>
      <c r="H621" s="61"/>
      <c r="I621" s="61"/>
      <c r="J621" s="61"/>
      <c r="K621" s="61"/>
      <c r="L621" s="61"/>
      <c r="M621" s="61"/>
      <c r="N621" s="61"/>
    </row>
    <row r="622" spans="1:14" ht="12.75">
      <c r="A622" s="61"/>
      <c r="B622" s="61"/>
      <c r="C622" s="61"/>
      <c r="D622" s="61"/>
      <c r="E622" s="61"/>
      <c r="F622" s="61"/>
      <c r="G622" s="61"/>
      <c r="H622" s="61"/>
      <c r="I622" s="61"/>
      <c r="J622" s="61"/>
      <c r="K622" s="61"/>
      <c r="L622" s="61"/>
      <c r="M622" s="61"/>
      <c r="N622" s="61"/>
    </row>
    <row r="623" spans="1:14" ht="12.75">
      <c r="A623" s="61"/>
      <c r="B623" s="61"/>
      <c r="C623" s="61"/>
      <c r="D623" s="61"/>
      <c r="E623" s="61"/>
      <c r="F623" s="61"/>
      <c r="G623" s="61"/>
      <c r="H623" s="61"/>
      <c r="I623" s="61"/>
      <c r="J623" s="61"/>
      <c r="K623" s="61"/>
      <c r="L623" s="61"/>
      <c r="M623" s="61"/>
      <c r="N623" s="61"/>
    </row>
    <row r="624" spans="1:14" ht="12.75">
      <c r="A624" s="61"/>
      <c r="B624" s="61"/>
      <c r="C624" s="61"/>
      <c r="D624" s="61"/>
      <c r="E624" s="61"/>
      <c r="F624" s="61"/>
      <c r="G624" s="61"/>
      <c r="H624" s="61"/>
      <c r="I624" s="61"/>
      <c r="J624" s="61"/>
      <c r="K624" s="61"/>
      <c r="L624" s="61"/>
      <c r="M624" s="61"/>
      <c r="N624" s="61"/>
    </row>
    <row r="625" spans="1:14" ht="12.75">
      <c r="A625" s="61"/>
      <c r="B625" s="61"/>
      <c r="C625" s="61"/>
      <c r="D625" s="61"/>
      <c r="E625" s="61"/>
      <c r="F625" s="61"/>
      <c r="G625" s="61"/>
      <c r="H625" s="61"/>
      <c r="I625" s="61"/>
      <c r="J625" s="61"/>
      <c r="K625" s="61"/>
      <c r="L625" s="61"/>
      <c r="M625" s="61"/>
      <c r="N625" s="61"/>
    </row>
    <row r="626" spans="1:14" ht="12.75">
      <c r="A626" s="61"/>
      <c r="B626" s="61"/>
      <c r="C626" s="61"/>
      <c r="D626" s="61"/>
      <c r="E626" s="61"/>
      <c r="F626" s="61"/>
      <c r="G626" s="61"/>
      <c r="H626" s="61"/>
      <c r="I626" s="61"/>
      <c r="J626" s="61"/>
      <c r="K626" s="61"/>
      <c r="L626" s="61"/>
      <c r="M626" s="61"/>
      <c r="N626" s="61"/>
    </row>
    <row r="627" spans="1:14" ht="12.75">
      <c r="A627" s="61"/>
      <c r="B627" s="61"/>
      <c r="C627" s="61"/>
      <c r="D627" s="61"/>
      <c r="E627" s="61"/>
      <c r="F627" s="61"/>
      <c r="G627" s="61"/>
      <c r="H627" s="61"/>
      <c r="I627" s="61"/>
      <c r="J627" s="61"/>
      <c r="K627" s="61"/>
      <c r="L627" s="61"/>
      <c r="M627" s="61"/>
      <c r="N627" s="61"/>
    </row>
    <row r="628" spans="1:14" ht="12.75">
      <c r="A628" s="61"/>
      <c r="B628" s="61"/>
      <c r="C628" s="61"/>
      <c r="D628" s="61"/>
      <c r="E628" s="61"/>
      <c r="F628" s="61"/>
      <c r="G628" s="61"/>
      <c r="H628" s="61"/>
      <c r="I628" s="61"/>
      <c r="J628" s="61"/>
      <c r="K628" s="61"/>
      <c r="L628" s="61"/>
      <c r="M628" s="61"/>
      <c r="N628" s="61"/>
    </row>
    <row r="629" spans="1:14" ht="12.75">
      <c r="A629" s="61"/>
      <c r="B629" s="61"/>
      <c r="C629" s="61"/>
      <c r="D629" s="61"/>
      <c r="E629" s="61"/>
      <c r="F629" s="61"/>
      <c r="G629" s="61"/>
      <c r="H629" s="61"/>
      <c r="I629" s="61"/>
      <c r="J629" s="61"/>
      <c r="K629" s="61"/>
      <c r="L629" s="61"/>
      <c r="M629" s="61"/>
      <c r="N629" s="61"/>
    </row>
    <row r="630" spans="1:14" ht="12.75">
      <c r="A630" s="61"/>
      <c r="B630" s="61"/>
      <c r="C630" s="61"/>
      <c r="D630" s="61"/>
      <c r="E630" s="61"/>
      <c r="F630" s="61"/>
      <c r="G630" s="61"/>
      <c r="H630" s="61"/>
      <c r="I630" s="61"/>
      <c r="J630" s="61"/>
      <c r="K630" s="61"/>
      <c r="L630" s="61"/>
      <c r="M630" s="61"/>
      <c r="N630" s="61"/>
    </row>
    <row r="631" spans="1:14" ht="12.75">
      <c r="A631" s="61"/>
      <c r="B631" s="61"/>
      <c r="C631" s="61"/>
      <c r="D631" s="61"/>
      <c r="E631" s="61"/>
      <c r="F631" s="61"/>
      <c r="G631" s="61"/>
      <c r="H631" s="61"/>
      <c r="I631" s="61"/>
      <c r="J631" s="61"/>
      <c r="K631" s="61"/>
      <c r="L631" s="61"/>
      <c r="M631" s="61"/>
      <c r="N631" s="61"/>
    </row>
    <row r="632" spans="1:14" ht="12.75">
      <c r="A632" s="61"/>
      <c r="B632" s="61"/>
      <c r="C632" s="61"/>
      <c r="D632" s="61"/>
      <c r="E632" s="61"/>
      <c r="F632" s="61"/>
      <c r="G632" s="61"/>
      <c r="H632" s="61"/>
      <c r="I632" s="61"/>
      <c r="J632" s="61"/>
      <c r="K632" s="61"/>
      <c r="L632" s="61"/>
      <c r="M632" s="61"/>
      <c r="N632" s="61"/>
    </row>
    <row r="633" spans="1:14" ht="12.75">
      <c r="A633" s="61"/>
      <c r="B633" s="61"/>
      <c r="C633" s="61"/>
      <c r="D633" s="61"/>
      <c r="E633" s="61"/>
      <c r="F633" s="61"/>
      <c r="G633" s="61"/>
      <c r="H633" s="61"/>
      <c r="I633" s="61"/>
      <c r="J633" s="61"/>
      <c r="K633" s="61"/>
      <c r="L633" s="61"/>
      <c r="M633" s="61"/>
      <c r="N633" s="61"/>
    </row>
    <row r="634" spans="1:14" ht="12.75">
      <c r="A634" s="61"/>
      <c r="B634" s="61"/>
      <c r="C634" s="61"/>
      <c r="D634" s="61"/>
      <c r="E634" s="61"/>
      <c r="F634" s="61"/>
      <c r="G634" s="61"/>
      <c r="H634" s="61"/>
      <c r="I634" s="61"/>
      <c r="J634" s="61"/>
      <c r="K634" s="61"/>
      <c r="L634" s="61"/>
      <c r="M634" s="61"/>
      <c r="N634" s="61"/>
    </row>
    <row r="635" spans="1:14" ht="12.75">
      <c r="A635" s="61"/>
      <c r="B635" s="61"/>
      <c r="C635" s="61"/>
      <c r="D635" s="61"/>
      <c r="E635" s="61"/>
      <c r="F635" s="61"/>
      <c r="G635" s="61"/>
      <c r="H635" s="61"/>
      <c r="I635" s="61"/>
      <c r="J635" s="61"/>
      <c r="K635" s="61"/>
      <c r="L635" s="61"/>
      <c r="M635" s="61"/>
      <c r="N635" s="61"/>
    </row>
    <row r="636" spans="1:14" ht="12.75">
      <c r="A636" s="61"/>
      <c r="B636" s="61"/>
      <c r="C636" s="61"/>
      <c r="D636" s="61"/>
      <c r="E636" s="61"/>
      <c r="F636" s="61"/>
      <c r="G636" s="61"/>
      <c r="H636" s="61"/>
      <c r="I636" s="61"/>
      <c r="J636" s="61"/>
      <c r="K636" s="61"/>
      <c r="L636" s="61"/>
      <c r="M636" s="61"/>
      <c r="N636" s="61"/>
    </row>
    <row r="637" spans="1:14" ht="12.75">
      <c r="A637" s="61"/>
      <c r="B637" s="61"/>
      <c r="C637" s="61"/>
      <c r="D637" s="61"/>
      <c r="E637" s="61"/>
      <c r="F637" s="61"/>
      <c r="G637" s="61"/>
      <c r="H637" s="61"/>
      <c r="I637" s="61"/>
      <c r="J637" s="61"/>
      <c r="K637" s="61"/>
      <c r="L637" s="61"/>
      <c r="M637" s="61"/>
      <c r="N637" s="61"/>
    </row>
    <row r="638" spans="1:14" ht="12.75">
      <c r="A638" s="61"/>
      <c r="B638" s="61"/>
      <c r="C638" s="61"/>
      <c r="D638" s="61"/>
      <c r="E638" s="61"/>
      <c r="F638" s="61"/>
      <c r="G638" s="61"/>
      <c r="H638" s="61"/>
      <c r="I638" s="61"/>
      <c r="J638" s="61"/>
      <c r="K638" s="61"/>
      <c r="L638" s="61"/>
      <c r="M638" s="61"/>
      <c r="N638" s="61"/>
    </row>
    <row r="639" spans="1:14" ht="12.75">
      <c r="A639" s="61"/>
      <c r="B639" s="61"/>
      <c r="C639" s="61"/>
      <c r="D639" s="61"/>
      <c r="E639" s="61"/>
      <c r="F639" s="61"/>
      <c r="G639" s="61"/>
      <c r="H639" s="61"/>
      <c r="I639" s="61"/>
      <c r="J639" s="61"/>
      <c r="K639" s="61"/>
      <c r="L639" s="61"/>
      <c r="M639" s="61"/>
      <c r="N639" s="61"/>
    </row>
    <row r="640" spans="1:14" ht="12.75">
      <c r="A640" s="61"/>
      <c r="B640" s="61"/>
      <c r="C640" s="61"/>
      <c r="D640" s="61"/>
      <c r="E640" s="61"/>
      <c r="F640" s="61"/>
      <c r="G640" s="61"/>
      <c r="H640" s="61"/>
      <c r="I640" s="61"/>
      <c r="J640" s="61"/>
      <c r="K640" s="61"/>
      <c r="L640" s="61"/>
      <c r="M640" s="61"/>
      <c r="N640" s="61"/>
    </row>
    <row r="641" spans="1:14" ht="12.75">
      <c r="A641" s="61"/>
      <c r="B641" s="61"/>
      <c r="C641" s="61"/>
      <c r="D641" s="61"/>
      <c r="E641" s="61"/>
      <c r="F641" s="61"/>
      <c r="G641" s="61"/>
      <c r="H641" s="61"/>
      <c r="I641" s="61"/>
      <c r="J641" s="61"/>
      <c r="K641" s="61"/>
      <c r="L641" s="61"/>
      <c r="M641" s="61"/>
      <c r="N641" s="61"/>
    </row>
    <row r="642" spans="1:14" ht="12.75">
      <c r="A642" s="61"/>
      <c r="B642" s="61"/>
      <c r="C642" s="61"/>
      <c r="D642" s="61"/>
      <c r="E642" s="61"/>
      <c r="F642" s="61"/>
      <c r="G642" s="61"/>
      <c r="H642" s="61"/>
      <c r="I642" s="61"/>
      <c r="J642" s="61"/>
      <c r="K642" s="61"/>
      <c r="L642" s="61"/>
      <c r="M642" s="61"/>
      <c r="N642" s="61"/>
    </row>
    <row r="643" spans="1:14" ht="12.75">
      <c r="A643" s="61"/>
      <c r="B643" s="61"/>
      <c r="C643" s="61"/>
      <c r="D643" s="61"/>
      <c r="E643" s="61"/>
      <c r="F643" s="61"/>
      <c r="G643" s="61"/>
      <c r="H643" s="61"/>
      <c r="I643" s="61"/>
      <c r="J643" s="61"/>
      <c r="K643" s="61"/>
      <c r="L643" s="61"/>
      <c r="M643" s="61"/>
      <c r="N643" s="61"/>
    </row>
    <row r="644" spans="1:14" ht="12.75">
      <c r="A644" s="61"/>
      <c r="B644" s="61"/>
      <c r="C644" s="61"/>
      <c r="D644" s="61"/>
      <c r="E644" s="61"/>
      <c r="F644" s="61"/>
      <c r="G644" s="61"/>
      <c r="H644" s="61"/>
      <c r="I644" s="61"/>
      <c r="J644" s="61"/>
      <c r="K644" s="61"/>
      <c r="L644" s="61"/>
      <c r="M644" s="61"/>
      <c r="N644" s="61"/>
    </row>
    <row r="645" spans="1:14" ht="12.75">
      <c r="A645" s="61"/>
      <c r="B645" s="61"/>
      <c r="C645" s="61"/>
      <c r="D645" s="61"/>
      <c r="E645" s="61"/>
      <c r="F645" s="61"/>
      <c r="G645" s="61"/>
      <c r="H645" s="61"/>
      <c r="I645" s="61"/>
      <c r="J645" s="61"/>
      <c r="K645" s="61"/>
      <c r="L645" s="61"/>
      <c r="M645" s="61"/>
      <c r="N645" s="61"/>
    </row>
    <row r="646" spans="1:14" ht="12.75">
      <c r="A646" s="61"/>
      <c r="B646" s="61"/>
      <c r="C646" s="61"/>
      <c r="D646" s="61"/>
      <c r="E646" s="61"/>
      <c r="F646" s="61"/>
      <c r="G646" s="61"/>
      <c r="H646" s="61"/>
      <c r="I646" s="61"/>
      <c r="J646" s="61"/>
      <c r="K646" s="61"/>
      <c r="L646" s="61"/>
      <c r="M646" s="61"/>
      <c r="N646" s="61"/>
    </row>
    <row r="647" spans="1:14" ht="12.75">
      <c r="A647" s="61"/>
      <c r="B647" s="61"/>
      <c r="C647" s="61"/>
      <c r="D647" s="61"/>
      <c r="E647" s="61"/>
      <c r="F647" s="61"/>
      <c r="G647" s="61"/>
      <c r="H647" s="61"/>
      <c r="I647" s="61"/>
      <c r="J647" s="61"/>
      <c r="K647" s="61"/>
      <c r="L647" s="61"/>
      <c r="M647" s="61"/>
      <c r="N647" s="61"/>
    </row>
    <row r="648" spans="1:14" ht="12.75">
      <c r="A648" s="61"/>
      <c r="B648" s="61"/>
      <c r="C648" s="61"/>
      <c r="D648" s="61"/>
      <c r="E648" s="61"/>
      <c r="F648" s="61"/>
      <c r="G648" s="61"/>
      <c r="H648" s="61"/>
      <c r="I648" s="61"/>
      <c r="J648" s="61"/>
      <c r="K648" s="61"/>
      <c r="L648" s="61"/>
      <c r="M648" s="61"/>
      <c r="N648" s="61"/>
    </row>
    <row r="649" spans="1:14" ht="12.75">
      <c r="A649" s="61"/>
      <c r="B649" s="61"/>
      <c r="C649" s="61"/>
      <c r="D649" s="61"/>
      <c r="E649" s="61"/>
      <c r="F649" s="61"/>
      <c r="G649" s="61"/>
      <c r="H649" s="61"/>
      <c r="I649" s="61"/>
      <c r="J649" s="61"/>
      <c r="K649" s="61"/>
      <c r="L649" s="61"/>
      <c r="M649" s="61"/>
      <c r="N649" s="61"/>
    </row>
    <row r="650" spans="1:14" ht="12.75">
      <c r="A650" s="61"/>
      <c r="B650" s="61"/>
      <c r="C650" s="61"/>
      <c r="D650" s="61"/>
      <c r="E650" s="61"/>
      <c r="F650" s="61"/>
      <c r="G650" s="61"/>
      <c r="H650" s="61"/>
      <c r="I650" s="61"/>
      <c r="J650" s="61"/>
      <c r="K650" s="61"/>
      <c r="L650" s="61"/>
      <c r="M650" s="61"/>
      <c r="N650" s="61"/>
    </row>
    <row r="651" spans="1:14" ht="12.75">
      <c r="A651" s="61"/>
      <c r="B651" s="61"/>
      <c r="C651" s="61"/>
      <c r="D651" s="61"/>
      <c r="E651" s="61"/>
      <c r="F651" s="61"/>
      <c r="G651" s="61"/>
      <c r="H651" s="61"/>
      <c r="I651" s="61"/>
      <c r="J651" s="61"/>
      <c r="K651" s="61"/>
      <c r="L651" s="61"/>
      <c r="M651" s="61"/>
      <c r="N651" s="61"/>
    </row>
    <row r="652" spans="1:14" ht="12.75">
      <c r="A652" s="61"/>
      <c r="B652" s="61"/>
      <c r="C652" s="61"/>
      <c r="D652" s="61"/>
      <c r="E652" s="61"/>
      <c r="F652" s="61"/>
      <c r="G652" s="61"/>
      <c r="H652" s="61"/>
      <c r="I652" s="61"/>
      <c r="J652" s="61"/>
      <c r="K652" s="61"/>
      <c r="L652" s="61"/>
      <c r="M652" s="61"/>
      <c r="N652" s="61"/>
    </row>
    <row r="653" spans="1:14" ht="12.75">
      <c r="A653" s="61"/>
      <c r="B653" s="61"/>
      <c r="C653" s="61"/>
      <c r="D653" s="61"/>
      <c r="E653" s="61"/>
      <c r="F653" s="61"/>
      <c r="G653" s="61"/>
      <c r="H653" s="61"/>
      <c r="I653" s="61"/>
      <c r="J653" s="61"/>
      <c r="K653" s="61"/>
      <c r="L653" s="61"/>
      <c r="M653" s="61"/>
      <c r="N653" s="61"/>
    </row>
    <row r="654" spans="1:14" ht="12.75">
      <c r="A654" s="61"/>
      <c r="B654" s="61"/>
      <c r="C654" s="61"/>
      <c r="D654" s="61"/>
      <c r="E654" s="61"/>
      <c r="F654" s="61"/>
      <c r="G654" s="61"/>
      <c r="H654" s="61"/>
      <c r="I654" s="61"/>
      <c r="J654" s="61"/>
      <c r="K654" s="61"/>
      <c r="L654" s="61"/>
      <c r="M654" s="61"/>
      <c r="N654" s="61"/>
    </row>
    <row r="655" spans="1:14" ht="12.75">
      <c r="A655" s="61"/>
      <c r="B655" s="61"/>
      <c r="C655" s="61"/>
      <c r="D655" s="61"/>
      <c r="E655" s="61"/>
      <c r="F655" s="61"/>
      <c r="G655" s="61"/>
      <c r="H655" s="61"/>
      <c r="I655" s="61"/>
      <c r="J655" s="61"/>
      <c r="K655" s="61"/>
      <c r="L655" s="61"/>
      <c r="M655" s="61"/>
      <c r="N655" s="61"/>
    </row>
    <row r="656" spans="1:14" ht="12.75">
      <c r="A656" s="61"/>
      <c r="B656" s="61"/>
      <c r="C656" s="61"/>
      <c r="D656" s="61"/>
      <c r="E656" s="61"/>
      <c r="F656" s="61"/>
      <c r="G656" s="61"/>
      <c r="H656" s="61"/>
      <c r="I656" s="61"/>
      <c r="J656" s="61"/>
      <c r="K656" s="61"/>
      <c r="L656" s="61"/>
      <c r="M656" s="61"/>
      <c r="N656" s="61"/>
    </row>
    <row r="657" spans="1:14" ht="12.75">
      <c r="A657" s="61"/>
      <c r="B657" s="61"/>
      <c r="C657" s="61"/>
      <c r="D657" s="61"/>
      <c r="E657" s="61"/>
      <c r="F657" s="61"/>
      <c r="G657" s="61"/>
      <c r="H657" s="61"/>
      <c r="I657" s="61"/>
      <c r="J657" s="61"/>
      <c r="K657" s="61"/>
      <c r="L657" s="61"/>
      <c r="M657" s="61"/>
      <c r="N657" s="61"/>
    </row>
    <row r="658" spans="1:14" ht="12.75">
      <c r="A658" s="61"/>
      <c r="B658" s="61"/>
      <c r="C658" s="61"/>
      <c r="D658" s="61"/>
      <c r="E658" s="61"/>
      <c r="F658" s="61"/>
      <c r="G658" s="61"/>
      <c r="H658" s="61"/>
      <c r="I658" s="61"/>
      <c r="J658" s="61"/>
      <c r="K658" s="61"/>
      <c r="L658" s="61"/>
      <c r="M658" s="61"/>
      <c r="N658" s="61"/>
    </row>
    <row r="659" spans="1:14" ht="12.75">
      <c r="A659" s="61"/>
      <c r="B659" s="61"/>
      <c r="C659" s="61"/>
      <c r="D659" s="61"/>
      <c r="E659" s="61"/>
      <c r="F659" s="61"/>
      <c r="G659" s="61"/>
      <c r="H659" s="61"/>
      <c r="I659" s="61"/>
      <c r="J659" s="61"/>
      <c r="K659" s="61"/>
      <c r="L659" s="61"/>
      <c r="M659" s="61"/>
      <c r="N659" s="61"/>
    </row>
    <row r="660" spans="1:14" ht="12.75">
      <c r="A660" s="61"/>
      <c r="B660" s="61"/>
      <c r="C660" s="61"/>
      <c r="D660" s="61"/>
      <c r="E660" s="61"/>
      <c r="F660" s="61"/>
      <c r="G660" s="61"/>
      <c r="H660" s="61"/>
      <c r="I660" s="61"/>
      <c r="J660" s="61"/>
      <c r="K660" s="61"/>
      <c r="L660" s="61"/>
      <c r="M660" s="61"/>
      <c r="N660" s="61"/>
    </row>
    <row r="661" spans="1:14" ht="12.75">
      <c r="A661" s="61"/>
      <c r="B661" s="61"/>
      <c r="C661" s="61"/>
      <c r="D661" s="61"/>
      <c r="E661" s="61"/>
      <c r="F661" s="61"/>
      <c r="G661" s="61"/>
      <c r="H661" s="61"/>
      <c r="I661" s="61"/>
      <c r="J661" s="61"/>
      <c r="K661" s="61"/>
      <c r="L661" s="61"/>
      <c r="M661" s="61"/>
      <c r="N661" s="61"/>
    </row>
    <row r="662" spans="1:14" ht="12.75">
      <c r="A662" s="61"/>
      <c r="B662" s="61"/>
      <c r="C662" s="61"/>
      <c r="D662" s="61"/>
      <c r="E662" s="61"/>
      <c r="F662" s="61"/>
      <c r="G662" s="61"/>
      <c r="H662" s="61"/>
      <c r="I662" s="61"/>
      <c r="J662" s="61"/>
      <c r="K662" s="61"/>
      <c r="L662" s="61"/>
      <c r="M662" s="61"/>
      <c r="N662" s="61"/>
    </row>
    <row r="663" spans="1:14" ht="12.75">
      <c r="A663" s="61"/>
      <c r="B663" s="61"/>
      <c r="C663" s="61"/>
      <c r="D663" s="61"/>
      <c r="E663" s="61"/>
      <c r="F663" s="61"/>
      <c r="G663" s="61"/>
      <c r="H663" s="61"/>
      <c r="I663" s="61"/>
      <c r="J663" s="61"/>
      <c r="K663" s="61"/>
      <c r="L663" s="61"/>
      <c r="M663" s="61"/>
      <c r="N663" s="61"/>
    </row>
    <row r="664" spans="1:14" ht="12.75">
      <c r="A664" s="61"/>
      <c r="B664" s="61"/>
      <c r="C664" s="61"/>
      <c r="D664" s="61"/>
      <c r="E664" s="61"/>
      <c r="F664" s="61"/>
      <c r="G664" s="61"/>
      <c r="H664" s="61"/>
      <c r="I664" s="61"/>
      <c r="J664" s="61"/>
      <c r="K664" s="61"/>
      <c r="L664" s="61"/>
      <c r="M664" s="61"/>
      <c r="N664" s="61"/>
    </row>
    <row r="665" spans="1:14" ht="12.75">
      <c r="A665" s="61"/>
      <c r="B665" s="61"/>
      <c r="C665" s="61"/>
      <c r="D665" s="61"/>
      <c r="E665" s="61"/>
      <c r="F665" s="61"/>
      <c r="G665" s="61"/>
      <c r="H665" s="61"/>
      <c r="I665" s="61"/>
      <c r="J665" s="61"/>
      <c r="K665" s="61"/>
      <c r="L665" s="61"/>
      <c r="M665" s="61"/>
      <c r="N665" s="61"/>
    </row>
    <row r="666" spans="1:14" ht="12.75">
      <c r="A666" s="61"/>
      <c r="B666" s="61"/>
      <c r="C666" s="61"/>
      <c r="D666" s="61"/>
      <c r="E666" s="61"/>
      <c r="F666" s="61"/>
      <c r="G666" s="61"/>
      <c r="H666" s="61"/>
      <c r="I666" s="61"/>
      <c r="J666" s="61"/>
      <c r="K666" s="61"/>
      <c r="L666" s="61"/>
      <c r="M666" s="61"/>
      <c r="N666" s="61"/>
    </row>
    <row r="667" spans="1:14" ht="12.75">
      <c r="A667" s="61"/>
      <c r="B667" s="61"/>
      <c r="C667" s="61"/>
      <c r="D667" s="61"/>
      <c r="E667" s="61"/>
      <c r="F667" s="61"/>
      <c r="G667" s="61"/>
      <c r="H667" s="61"/>
      <c r="I667" s="61"/>
      <c r="J667" s="61"/>
      <c r="K667" s="61"/>
      <c r="L667" s="61"/>
      <c r="M667" s="61"/>
      <c r="N667" s="61"/>
    </row>
    <row r="668" spans="1:14" ht="12.75">
      <c r="A668" s="61"/>
      <c r="B668" s="61"/>
      <c r="C668" s="61"/>
      <c r="D668" s="61"/>
      <c r="E668" s="61"/>
      <c r="F668" s="61"/>
      <c r="G668" s="61"/>
      <c r="H668" s="61"/>
      <c r="I668" s="61"/>
      <c r="J668" s="61"/>
      <c r="K668" s="61"/>
      <c r="L668" s="61"/>
      <c r="M668" s="61"/>
      <c r="N668" s="61"/>
    </row>
    <row r="669" spans="1:14" ht="12.75">
      <c r="A669" s="61"/>
      <c r="B669" s="61"/>
      <c r="C669" s="61"/>
      <c r="D669" s="61"/>
      <c r="E669" s="61"/>
      <c r="F669" s="61"/>
      <c r="G669" s="61"/>
      <c r="H669" s="61"/>
      <c r="I669" s="61"/>
      <c r="J669" s="61"/>
      <c r="K669" s="61"/>
      <c r="L669" s="61"/>
      <c r="M669" s="61"/>
      <c r="N669" s="61"/>
    </row>
    <row r="670" spans="1:14" ht="12.75">
      <c r="A670" s="61"/>
      <c r="B670" s="61"/>
      <c r="C670" s="61"/>
      <c r="D670" s="61"/>
      <c r="E670" s="61"/>
      <c r="F670" s="61"/>
      <c r="G670" s="61"/>
      <c r="H670" s="61"/>
      <c r="I670" s="61"/>
      <c r="J670" s="61"/>
      <c r="K670" s="61"/>
      <c r="L670" s="61"/>
      <c r="M670" s="61"/>
      <c r="N670" s="61"/>
    </row>
    <row r="671" spans="1:14" ht="12.75">
      <c r="A671" s="61"/>
      <c r="B671" s="61"/>
      <c r="C671" s="61"/>
      <c r="D671" s="61"/>
      <c r="E671" s="61"/>
      <c r="F671" s="61"/>
      <c r="G671" s="61"/>
      <c r="H671" s="61"/>
      <c r="I671" s="61"/>
      <c r="J671" s="61"/>
      <c r="K671" s="61"/>
      <c r="L671" s="61"/>
      <c r="M671" s="61"/>
      <c r="N671" s="61"/>
    </row>
    <row r="672" spans="1:14" ht="12.75">
      <c r="A672" s="61"/>
      <c r="B672" s="61"/>
      <c r="C672" s="61"/>
      <c r="D672" s="61"/>
      <c r="E672" s="61"/>
      <c r="F672" s="61"/>
      <c r="G672" s="61"/>
      <c r="H672" s="61"/>
      <c r="I672" s="61"/>
      <c r="J672" s="61"/>
      <c r="K672" s="61"/>
      <c r="L672" s="61"/>
      <c r="M672" s="61"/>
      <c r="N672" s="61"/>
    </row>
    <row r="673" spans="1:14" ht="12.75">
      <c r="A673" s="61"/>
      <c r="B673" s="61"/>
      <c r="C673" s="61"/>
      <c r="D673" s="61"/>
      <c r="E673" s="61"/>
      <c r="F673" s="61"/>
      <c r="G673" s="61"/>
      <c r="H673" s="61"/>
      <c r="I673" s="61"/>
      <c r="J673" s="61"/>
      <c r="K673" s="61"/>
      <c r="L673" s="61"/>
      <c r="M673" s="61"/>
      <c r="N673" s="61"/>
    </row>
    <row r="674" spans="1:14" ht="12.75">
      <c r="A674" s="61"/>
      <c r="B674" s="61"/>
      <c r="C674" s="61"/>
      <c r="D674" s="61"/>
      <c r="E674" s="61"/>
      <c r="F674" s="61"/>
      <c r="G674" s="61"/>
      <c r="H674" s="61"/>
      <c r="I674" s="61"/>
      <c r="J674" s="61"/>
      <c r="K674" s="61"/>
      <c r="L674" s="61"/>
      <c r="M674" s="61"/>
      <c r="N674" s="61"/>
    </row>
    <row r="675" spans="1:14" ht="12.75">
      <c r="A675" s="61"/>
      <c r="B675" s="61"/>
      <c r="C675" s="61"/>
      <c r="D675" s="61"/>
      <c r="E675" s="61"/>
      <c r="F675" s="61"/>
      <c r="G675" s="61"/>
      <c r="H675" s="61"/>
      <c r="I675" s="61"/>
      <c r="J675" s="61"/>
      <c r="K675" s="61"/>
      <c r="L675" s="61"/>
      <c r="M675" s="61"/>
      <c r="N675" s="61"/>
    </row>
    <row r="676" spans="1:14" ht="12.75">
      <c r="A676" s="61"/>
      <c r="B676" s="61"/>
      <c r="C676" s="61"/>
      <c r="D676" s="61"/>
      <c r="E676" s="61"/>
      <c r="F676" s="61"/>
      <c r="G676" s="61"/>
      <c r="H676" s="61"/>
      <c r="I676" s="61"/>
      <c r="J676" s="61"/>
      <c r="K676" s="61"/>
      <c r="L676" s="61"/>
      <c r="M676" s="61"/>
      <c r="N676" s="61"/>
    </row>
    <row r="677" spans="1:14" ht="12.75">
      <c r="A677" s="61"/>
      <c r="B677" s="61"/>
      <c r="C677" s="61"/>
      <c r="D677" s="61"/>
      <c r="E677" s="61"/>
      <c r="F677" s="61"/>
      <c r="G677" s="61"/>
      <c r="H677" s="61"/>
      <c r="I677" s="61"/>
      <c r="J677" s="61"/>
      <c r="K677" s="61"/>
      <c r="L677" s="61"/>
      <c r="M677" s="61"/>
      <c r="N677" s="61"/>
    </row>
    <row r="678" spans="1:14" ht="12.75">
      <c r="A678" s="61"/>
      <c r="B678" s="61"/>
      <c r="C678" s="61"/>
      <c r="D678" s="61"/>
      <c r="E678" s="61"/>
      <c r="F678" s="61"/>
      <c r="G678" s="61"/>
      <c r="H678" s="61"/>
      <c r="I678" s="61"/>
      <c r="J678" s="61"/>
      <c r="K678" s="61"/>
      <c r="L678" s="61"/>
      <c r="M678" s="61"/>
      <c r="N678" s="61"/>
    </row>
    <row r="679" spans="1:14" ht="12.75">
      <c r="A679" s="61"/>
      <c r="B679" s="61"/>
      <c r="C679" s="61"/>
      <c r="D679" s="61"/>
      <c r="E679" s="61"/>
      <c r="F679" s="61"/>
      <c r="G679" s="61"/>
      <c r="H679" s="61"/>
      <c r="I679" s="61"/>
      <c r="J679" s="61"/>
      <c r="K679" s="61"/>
      <c r="L679" s="61"/>
      <c r="M679" s="61"/>
      <c r="N679" s="61"/>
    </row>
    <row r="680" spans="1:14" ht="12.75">
      <c r="A680" s="61"/>
      <c r="B680" s="61"/>
      <c r="C680" s="61"/>
      <c r="D680" s="61"/>
      <c r="E680" s="61"/>
      <c r="F680" s="61"/>
      <c r="G680" s="61"/>
      <c r="H680" s="61"/>
      <c r="I680" s="61"/>
      <c r="J680" s="61"/>
      <c r="K680" s="61"/>
      <c r="L680" s="61"/>
      <c r="M680" s="61"/>
      <c r="N680" s="61"/>
    </row>
    <row r="681" spans="1:14" ht="12.75">
      <c r="A681" s="61"/>
      <c r="B681" s="61"/>
      <c r="C681" s="61"/>
      <c r="D681" s="61"/>
      <c r="E681" s="61"/>
      <c r="F681" s="61"/>
      <c r="G681" s="61"/>
      <c r="H681" s="61"/>
      <c r="I681" s="61"/>
      <c r="J681" s="61"/>
      <c r="K681" s="61"/>
      <c r="L681" s="61"/>
      <c r="M681" s="61"/>
      <c r="N681" s="61"/>
    </row>
    <row r="682" spans="1:14" ht="12.75">
      <c r="A682" s="61"/>
      <c r="B682" s="61"/>
      <c r="C682" s="61"/>
      <c r="D682" s="61"/>
      <c r="E682" s="61"/>
      <c r="F682" s="61"/>
      <c r="G682" s="61"/>
      <c r="H682" s="61"/>
      <c r="I682" s="61"/>
      <c r="J682" s="61"/>
      <c r="K682" s="61"/>
      <c r="L682" s="61"/>
      <c r="M682" s="61"/>
      <c r="N682" s="61"/>
    </row>
    <row r="683" spans="1:14" ht="12.75">
      <c r="A683" s="61"/>
      <c r="B683" s="61"/>
      <c r="C683" s="61"/>
      <c r="D683" s="61"/>
      <c r="E683" s="61"/>
      <c r="F683" s="61"/>
      <c r="G683" s="61"/>
      <c r="H683" s="61"/>
      <c r="I683" s="61"/>
      <c r="J683" s="61"/>
      <c r="K683" s="61"/>
      <c r="L683" s="61"/>
      <c r="M683" s="61"/>
      <c r="N683" s="61"/>
    </row>
    <row r="684" spans="1:14" ht="12.75">
      <c r="A684" s="61"/>
      <c r="B684" s="61"/>
      <c r="C684" s="61"/>
      <c r="D684" s="61"/>
      <c r="E684" s="61"/>
      <c r="F684" s="61"/>
      <c r="G684" s="61"/>
      <c r="H684" s="61"/>
      <c r="I684" s="61"/>
      <c r="J684" s="61"/>
      <c r="K684" s="61"/>
      <c r="L684" s="61"/>
      <c r="M684" s="61"/>
      <c r="N684" s="61"/>
    </row>
    <row r="685" spans="1:14" ht="12.75">
      <c r="A685" s="61"/>
      <c r="B685" s="61"/>
      <c r="C685" s="61"/>
      <c r="D685" s="61"/>
      <c r="E685" s="61"/>
      <c r="F685" s="61"/>
      <c r="G685" s="61"/>
      <c r="H685" s="61"/>
      <c r="I685" s="61"/>
      <c r="J685" s="61"/>
      <c r="K685" s="61"/>
      <c r="L685" s="61"/>
      <c r="M685" s="61"/>
      <c r="N685" s="61"/>
    </row>
    <row r="686" spans="1:14" ht="12.75">
      <c r="A686" s="61"/>
      <c r="B686" s="61"/>
      <c r="C686" s="61"/>
      <c r="D686" s="61"/>
      <c r="E686" s="61"/>
      <c r="F686" s="61"/>
      <c r="G686" s="61"/>
      <c r="H686" s="61"/>
      <c r="I686" s="61"/>
      <c r="J686" s="61"/>
      <c r="K686" s="61"/>
      <c r="L686" s="61"/>
      <c r="M686" s="61"/>
      <c r="N686" s="61"/>
    </row>
    <row r="687" spans="1:14" ht="12.75">
      <c r="A687" s="61"/>
      <c r="B687" s="61"/>
      <c r="C687" s="61"/>
      <c r="D687" s="61"/>
      <c r="E687" s="61"/>
      <c r="F687" s="61"/>
      <c r="G687" s="61"/>
      <c r="H687" s="61"/>
      <c r="I687" s="61"/>
      <c r="J687" s="61"/>
      <c r="K687" s="61"/>
      <c r="L687" s="61"/>
      <c r="M687" s="61"/>
      <c r="N687" s="61"/>
    </row>
    <row r="688" spans="1:14" ht="12.75">
      <c r="A688" s="61"/>
      <c r="B688" s="61"/>
      <c r="C688" s="61"/>
      <c r="D688" s="61"/>
      <c r="E688" s="61"/>
      <c r="F688" s="61"/>
      <c r="G688" s="61"/>
      <c r="H688" s="61"/>
      <c r="I688" s="61"/>
      <c r="J688" s="61"/>
      <c r="K688" s="61"/>
      <c r="L688" s="61"/>
      <c r="M688" s="61"/>
      <c r="N688" s="61"/>
    </row>
    <row r="689" spans="1:14" ht="12.75">
      <c r="A689" s="61"/>
      <c r="B689" s="61"/>
      <c r="C689" s="61"/>
      <c r="D689" s="61"/>
      <c r="E689" s="61"/>
      <c r="F689" s="61"/>
      <c r="G689" s="61"/>
      <c r="H689" s="61"/>
      <c r="I689" s="61"/>
      <c r="J689" s="61"/>
      <c r="K689" s="61"/>
      <c r="L689" s="61"/>
      <c r="M689" s="61"/>
      <c r="N689" s="61"/>
    </row>
    <row r="690" spans="1:14" ht="12.75">
      <c r="A690" s="61"/>
      <c r="B690" s="61"/>
      <c r="C690" s="61"/>
      <c r="D690" s="61"/>
      <c r="E690" s="61"/>
      <c r="F690" s="61"/>
      <c r="G690" s="61"/>
      <c r="H690" s="61"/>
      <c r="I690" s="61"/>
      <c r="J690" s="61"/>
      <c r="K690" s="61"/>
      <c r="L690" s="61"/>
      <c r="M690" s="61"/>
      <c r="N690" s="61"/>
    </row>
    <row r="691" spans="1:14" ht="12.75">
      <c r="A691" s="61"/>
      <c r="B691" s="61"/>
      <c r="C691" s="61"/>
      <c r="D691" s="61"/>
      <c r="E691" s="61"/>
      <c r="F691" s="61"/>
      <c r="G691" s="61"/>
      <c r="H691" s="61"/>
      <c r="I691" s="61"/>
      <c r="J691" s="61"/>
      <c r="K691" s="61"/>
      <c r="L691" s="61"/>
      <c r="M691" s="61"/>
      <c r="N691" s="61"/>
    </row>
    <row r="692" spans="1:14" ht="12.75">
      <c r="A692" s="61"/>
      <c r="B692" s="61"/>
      <c r="C692" s="61"/>
      <c r="D692" s="61"/>
      <c r="E692" s="61"/>
      <c r="F692" s="61"/>
      <c r="G692" s="61"/>
      <c r="H692" s="61"/>
      <c r="I692" s="61"/>
      <c r="J692" s="61"/>
      <c r="K692" s="61"/>
      <c r="L692" s="61"/>
      <c r="M692" s="61"/>
      <c r="N692" s="61"/>
    </row>
    <row r="693" spans="1:14" ht="12.75">
      <c r="A693" s="61"/>
      <c r="B693" s="61"/>
      <c r="C693" s="61"/>
      <c r="D693" s="61"/>
      <c r="E693" s="61"/>
      <c r="F693" s="61"/>
      <c r="G693" s="61"/>
      <c r="H693" s="61"/>
      <c r="I693" s="61"/>
      <c r="J693" s="61"/>
      <c r="K693" s="61"/>
      <c r="L693" s="61"/>
      <c r="M693" s="61"/>
      <c r="N693" s="61"/>
    </row>
    <row r="694" spans="1:14" ht="12.75">
      <c r="A694" s="61"/>
      <c r="B694" s="61"/>
      <c r="C694" s="61"/>
      <c r="D694" s="61"/>
      <c r="E694" s="61"/>
      <c r="F694" s="61"/>
      <c r="G694" s="61"/>
      <c r="H694" s="61"/>
      <c r="I694" s="61"/>
      <c r="J694" s="61"/>
      <c r="K694" s="61"/>
      <c r="L694" s="61"/>
      <c r="M694" s="61"/>
      <c r="N694" s="61"/>
    </row>
    <row r="695" spans="1:14" ht="12.75">
      <c r="A695" s="61"/>
      <c r="B695" s="61"/>
      <c r="C695" s="61"/>
      <c r="D695" s="61"/>
      <c r="E695" s="61"/>
      <c r="F695" s="61"/>
      <c r="G695" s="61"/>
      <c r="H695" s="61"/>
      <c r="I695" s="61"/>
      <c r="J695" s="61"/>
      <c r="K695" s="61"/>
      <c r="L695" s="61"/>
      <c r="M695" s="61"/>
      <c r="N695" s="61"/>
    </row>
    <row r="696" spans="1:14" ht="12.75">
      <c r="A696" s="61"/>
      <c r="B696" s="61"/>
      <c r="C696" s="61"/>
      <c r="D696" s="61"/>
      <c r="E696" s="61"/>
      <c r="F696" s="61"/>
      <c r="G696" s="61"/>
      <c r="H696" s="61"/>
      <c r="I696" s="61"/>
      <c r="J696" s="61"/>
      <c r="K696" s="61"/>
      <c r="L696" s="61"/>
      <c r="M696" s="61"/>
      <c r="N696" s="61"/>
    </row>
    <row r="697" spans="1:14" ht="12.75">
      <c r="A697" s="61"/>
      <c r="B697" s="61"/>
      <c r="C697" s="61"/>
      <c r="D697" s="61"/>
      <c r="E697" s="61"/>
      <c r="F697" s="61"/>
      <c r="G697" s="61"/>
      <c r="H697" s="61"/>
      <c r="I697" s="61"/>
      <c r="J697" s="61"/>
      <c r="K697" s="61"/>
      <c r="L697" s="61"/>
      <c r="M697" s="61"/>
      <c r="N697" s="61"/>
    </row>
    <row r="698" spans="1:14" ht="12.75">
      <c r="A698" s="61"/>
      <c r="B698" s="61"/>
      <c r="C698" s="61"/>
      <c r="D698" s="61"/>
      <c r="E698" s="61"/>
      <c r="F698" s="61"/>
      <c r="G698" s="61"/>
      <c r="H698" s="61"/>
      <c r="I698" s="61"/>
      <c r="J698" s="61"/>
      <c r="K698" s="61"/>
      <c r="L698" s="61"/>
      <c r="M698" s="61"/>
      <c r="N698" s="61"/>
    </row>
    <row r="699" spans="1:14" ht="12.75">
      <c r="A699" s="61"/>
      <c r="B699" s="61"/>
      <c r="C699" s="61"/>
      <c r="D699" s="61"/>
      <c r="E699" s="61"/>
      <c r="F699" s="61"/>
      <c r="G699" s="61"/>
      <c r="H699" s="61"/>
      <c r="I699" s="61"/>
      <c r="J699" s="61"/>
      <c r="K699" s="61"/>
      <c r="L699" s="61"/>
      <c r="M699" s="61"/>
      <c r="N699" s="61"/>
    </row>
    <row r="700" spans="1:14" ht="12.75">
      <c r="A700" s="61"/>
      <c r="B700" s="61"/>
      <c r="C700" s="61"/>
      <c r="D700" s="61"/>
      <c r="E700" s="61"/>
      <c r="F700" s="61"/>
      <c r="G700" s="61"/>
      <c r="H700" s="61"/>
      <c r="I700" s="61"/>
      <c r="J700" s="61"/>
      <c r="K700" s="61"/>
      <c r="L700" s="61"/>
      <c r="M700" s="61"/>
      <c r="N700" s="61"/>
    </row>
    <row r="701" spans="1:14" ht="12.75">
      <c r="A701" s="61"/>
      <c r="B701" s="61"/>
      <c r="C701" s="61"/>
      <c r="D701" s="61"/>
      <c r="E701" s="61"/>
      <c r="F701" s="61"/>
      <c r="G701" s="61"/>
      <c r="H701" s="61"/>
      <c r="I701" s="61"/>
      <c r="J701" s="61"/>
      <c r="K701" s="61"/>
      <c r="L701" s="61"/>
      <c r="M701" s="61"/>
      <c r="N701" s="61"/>
    </row>
    <row r="702" spans="1:14" ht="12.75">
      <c r="A702" s="61"/>
      <c r="B702" s="61"/>
      <c r="C702" s="61"/>
      <c r="D702" s="61"/>
      <c r="E702" s="61"/>
      <c r="F702" s="61"/>
      <c r="G702" s="61"/>
      <c r="H702" s="61"/>
      <c r="I702" s="61"/>
      <c r="J702" s="61"/>
      <c r="K702" s="61"/>
      <c r="L702" s="61"/>
      <c r="M702" s="61"/>
      <c r="N702" s="61"/>
    </row>
    <row r="703" spans="1:14" ht="12.75">
      <c r="A703" s="61"/>
      <c r="B703" s="61"/>
      <c r="C703" s="61"/>
      <c r="D703" s="61"/>
      <c r="E703" s="61"/>
      <c r="F703" s="61"/>
      <c r="G703" s="61"/>
      <c r="H703" s="61"/>
      <c r="I703" s="61"/>
      <c r="J703" s="61"/>
      <c r="K703" s="61"/>
      <c r="L703" s="61"/>
      <c r="M703" s="61"/>
      <c r="N703" s="61"/>
    </row>
    <row r="704" spans="1:14" ht="12.75">
      <c r="A704" s="61"/>
      <c r="B704" s="61"/>
      <c r="C704" s="61"/>
      <c r="D704" s="61"/>
      <c r="E704" s="61"/>
      <c r="F704" s="61"/>
      <c r="G704" s="61"/>
      <c r="H704" s="61"/>
      <c r="I704" s="61"/>
      <c r="J704" s="61"/>
      <c r="K704" s="61"/>
      <c r="L704" s="61"/>
      <c r="M704" s="61"/>
      <c r="N704" s="61"/>
    </row>
    <row r="705" spans="1:14" ht="12.75">
      <c r="A705" s="61"/>
      <c r="B705" s="61"/>
      <c r="C705" s="61"/>
      <c r="D705" s="61"/>
      <c r="E705" s="61"/>
      <c r="F705" s="61"/>
      <c r="G705" s="61"/>
      <c r="H705" s="61"/>
      <c r="I705" s="61"/>
      <c r="J705" s="61"/>
      <c r="K705" s="61"/>
      <c r="L705" s="61"/>
      <c r="M705" s="61"/>
      <c r="N705" s="61"/>
    </row>
    <row r="706" spans="1:14" ht="12.75">
      <c r="A706" s="61"/>
      <c r="B706" s="61"/>
      <c r="C706" s="61"/>
      <c r="D706" s="61"/>
      <c r="E706" s="61"/>
      <c r="F706" s="61"/>
      <c r="G706" s="61"/>
      <c r="H706" s="61"/>
      <c r="I706" s="61"/>
      <c r="J706" s="61"/>
      <c r="K706" s="61"/>
      <c r="L706" s="61"/>
      <c r="M706" s="61"/>
      <c r="N706" s="61"/>
    </row>
    <row r="707" spans="1:14" ht="12.75">
      <c r="A707" s="61"/>
      <c r="B707" s="61"/>
      <c r="C707" s="61"/>
      <c r="D707" s="61"/>
      <c r="E707" s="61"/>
      <c r="F707" s="61"/>
      <c r="G707" s="61"/>
      <c r="H707" s="61"/>
      <c r="I707" s="61"/>
      <c r="J707" s="61"/>
      <c r="K707" s="61"/>
      <c r="L707" s="61"/>
      <c r="M707" s="61"/>
      <c r="N707" s="61"/>
    </row>
    <row r="708" spans="1:14" ht="12.75">
      <c r="A708" s="61"/>
      <c r="B708" s="61"/>
      <c r="C708" s="61"/>
      <c r="D708" s="61"/>
      <c r="E708" s="61"/>
      <c r="F708" s="61"/>
      <c r="G708" s="61"/>
      <c r="H708" s="61"/>
      <c r="I708" s="61"/>
      <c r="J708" s="61"/>
      <c r="K708" s="61"/>
      <c r="L708" s="61"/>
      <c r="M708" s="61"/>
      <c r="N708" s="61"/>
    </row>
    <row r="709" spans="1:14" ht="12.75">
      <c r="A709" s="61"/>
      <c r="B709" s="61"/>
      <c r="C709" s="61"/>
      <c r="D709" s="61"/>
      <c r="E709" s="61"/>
      <c r="F709" s="61"/>
      <c r="G709" s="61"/>
      <c r="H709" s="61"/>
      <c r="I709" s="61"/>
      <c r="J709" s="61"/>
      <c r="K709" s="61"/>
      <c r="L709" s="61"/>
      <c r="M709" s="61"/>
      <c r="N709" s="61"/>
    </row>
    <row r="710" spans="1:14" ht="12.75">
      <c r="A710" s="61"/>
      <c r="B710" s="61"/>
      <c r="C710" s="61"/>
      <c r="D710" s="61"/>
      <c r="E710" s="61"/>
      <c r="F710" s="61"/>
      <c r="G710" s="61"/>
      <c r="H710" s="61"/>
      <c r="I710" s="61"/>
      <c r="J710" s="61"/>
      <c r="K710" s="61"/>
      <c r="L710" s="61"/>
      <c r="M710" s="61"/>
      <c r="N710" s="61"/>
    </row>
    <row r="711" spans="1:14" ht="12.75">
      <c r="A711" s="61"/>
      <c r="B711" s="61"/>
      <c r="C711" s="61"/>
      <c r="D711" s="61"/>
      <c r="E711" s="61"/>
      <c r="F711" s="61"/>
      <c r="G711" s="61"/>
      <c r="H711" s="61"/>
      <c r="I711" s="61"/>
      <c r="J711" s="61"/>
      <c r="K711" s="61"/>
      <c r="L711" s="61"/>
      <c r="M711" s="61"/>
      <c r="N711" s="61"/>
    </row>
    <row r="712" spans="1:14" ht="12.75">
      <c r="A712" s="61"/>
      <c r="B712" s="61"/>
      <c r="C712" s="61"/>
      <c r="D712" s="61"/>
      <c r="E712" s="61"/>
      <c r="F712" s="61"/>
      <c r="G712" s="61"/>
      <c r="H712" s="61"/>
      <c r="I712" s="61"/>
      <c r="J712" s="61"/>
      <c r="K712" s="61"/>
      <c r="L712" s="61"/>
      <c r="M712" s="61"/>
      <c r="N712" s="61"/>
    </row>
    <row r="713" spans="1:14" ht="12.75">
      <c r="A713" s="61"/>
      <c r="B713" s="61"/>
      <c r="C713" s="61"/>
      <c r="D713" s="61"/>
      <c r="E713" s="61"/>
      <c r="F713" s="61"/>
      <c r="G713" s="61"/>
      <c r="H713" s="61"/>
      <c r="I713" s="61"/>
      <c r="J713" s="61"/>
      <c r="K713" s="61"/>
      <c r="L713" s="61"/>
      <c r="M713" s="61"/>
      <c r="N713" s="61"/>
    </row>
    <row r="714" spans="1:14" ht="12.75">
      <c r="A714" s="61"/>
      <c r="B714" s="61"/>
      <c r="C714" s="61"/>
      <c r="D714" s="61"/>
      <c r="E714" s="61"/>
      <c r="F714" s="61"/>
      <c r="G714" s="61"/>
      <c r="H714" s="61"/>
      <c r="I714" s="61"/>
      <c r="J714" s="61"/>
      <c r="K714" s="61"/>
      <c r="L714" s="61"/>
      <c r="M714" s="61"/>
      <c r="N714" s="61"/>
    </row>
    <row r="715" spans="1:14" ht="12.75">
      <c r="A715" s="61"/>
      <c r="B715" s="61"/>
      <c r="C715" s="61"/>
      <c r="D715" s="61"/>
      <c r="E715" s="61"/>
      <c r="F715" s="61"/>
      <c r="G715" s="61"/>
      <c r="H715" s="61"/>
      <c r="I715" s="61"/>
      <c r="J715" s="61"/>
      <c r="K715" s="61"/>
      <c r="L715" s="61"/>
      <c r="M715" s="61"/>
      <c r="N715" s="61"/>
    </row>
    <row r="716" spans="1:14" ht="12.75">
      <c r="A716" s="61"/>
      <c r="B716" s="61"/>
      <c r="C716" s="61"/>
      <c r="D716" s="61"/>
      <c r="E716" s="61"/>
      <c r="F716" s="61"/>
      <c r="G716" s="61"/>
      <c r="H716" s="61"/>
      <c r="I716" s="61"/>
      <c r="J716" s="61"/>
      <c r="K716" s="61"/>
      <c r="L716" s="61"/>
      <c r="M716" s="61"/>
      <c r="N716" s="61"/>
    </row>
    <row r="717" spans="1:14" ht="12.75">
      <c r="A717" s="61"/>
      <c r="B717" s="61"/>
      <c r="C717" s="61"/>
      <c r="D717" s="61"/>
      <c r="E717" s="61"/>
      <c r="F717" s="61"/>
      <c r="G717" s="61"/>
      <c r="H717" s="61"/>
      <c r="I717" s="61"/>
      <c r="J717" s="61"/>
      <c r="K717" s="61"/>
      <c r="L717" s="61"/>
      <c r="M717" s="61"/>
      <c r="N717" s="61"/>
    </row>
    <row r="718" spans="1:14" ht="12.75">
      <c r="A718" s="61"/>
      <c r="B718" s="61"/>
      <c r="C718" s="61"/>
      <c r="D718" s="61"/>
      <c r="E718" s="61"/>
      <c r="F718" s="61"/>
      <c r="G718" s="61"/>
      <c r="H718" s="61"/>
      <c r="I718" s="61"/>
      <c r="J718" s="61"/>
      <c r="K718" s="61"/>
      <c r="L718" s="61"/>
      <c r="M718" s="61"/>
      <c r="N718" s="61"/>
    </row>
    <row r="719" spans="1:14" ht="12.75">
      <c r="A719" s="61"/>
      <c r="B719" s="61"/>
      <c r="C719" s="61"/>
      <c r="D719" s="61"/>
      <c r="E719" s="61"/>
      <c r="F719" s="61"/>
      <c r="G719" s="61"/>
      <c r="H719" s="61"/>
      <c r="I719" s="61"/>
      <c r="J719" s="61"/>
      <c r="K719" s="61"/>
      <c r="L719" s="61"/>
      <c r="M719" s="61"/>
      <c r="N719" s="61"/>
    </row>
    <row r="720" spans="1:14" ht="12.75">
      <c r="A720" s="61"/>
      <c r="B720" s="61"/>
      <c r="C720" s="61"/>
      <c r="D720" s="61"/>
      <c r="E720" s="61"/>
      <c r="F720" s="61"/>
      <c r="G720" s="61"/>
      <c r="H720" s="61"/>
      <c r="I720" s="61"/>
      <c r="J720" s="61"/>
      <c r="K720" s="61"/>
      <c r="L720" s="61"/>
      <c r="M720" s="61"/>
      <c r="N720" s="61"/>
    </row>
    <row r="721" spans="1:14" ht="12.75">
      <c r="A721" s="61"/>
      <c r="B721" s="61"/>
      <c r="C721" s="61"/>
      <c r="D721" s="61"/>
      <c r="E721" s="61"/>
      <c r="F721" s="61"/>
      <c r="G721" s="61"/>
      <c r="H721" s="61"/>
      <c r="I721" s="61"/>
      <c r="J721" s="61"/>
      <c r="K721" s="61"/>
      <c r="L721" s="61"/>
      <c r="M721" s="61"/>
      <c r="N721" s="61"/>
    </row>
    <row r="722" spans="1:14" ht="12.75">
      <c r="A722" s="61"/>
      <c r="B722" s="61"/>
      <c r="C722" s="61"/>
      <c r="D722" s="61"/>
      <c r="E722" s="61"/>
      <c r="F722" s="61"/>
      <c r="G722" s="61"/>
      <c r="H722" s="61"/>
      <c r="I722" s="61"/>
      <c r="J722" s="61"/>
      <c r="K722" s="61"/>
      <c r="L722" s="61"/>
      <c r="M722" s="61"/>
      <c r="N722" s="61"/>
    </row>
    <row r="723" spans="1:14" ht="12.75">
      <c r="A723" s="61"/>
      <c r="B723" s="61"/>
      <c r="C723" s="61"/>
      <c r="D723" s="61"/>
      <c r="E723" s="61"/>
      <c r="F723" s="61"/>
      <c r="G723" s="61"/>
      <c r="H723" s="61"/>
      <c r="I723" s="61"/>
      <c r="J723" s="61"/>
      <c r="K723" s="61"/>
      <c r="L723" s="61"/>
      <c r="M723" s="61"/>
      <c r="N723" s="61"/>
    </row>
    <row r="724" spans="1:14" ht="12.75">
      <c r="A724" s="61"/>
      <c r="B724" s="61"/>
      <c r="C724" s="61"/>
      <c r="D724" s="61"/>
      <c r="E724" s="61"/>
      <c r="F724" s="61"/>
      <c r="G724" s="61"/>
      <c r="H724" s="61"/>
      <c r="I724" s="61"/>
      <c r="J724" s="61"/>
      <c r="K724" s="61"/>
      <c r="L724" s="61"/>
      <c r="M724" s="61"/>
      <c r="N724" s="61"/>
    </row>
    <row r="725" spans="1:14" ht="12.75">
      <c r="A725" s="61"/>
      <c r="B725" s="61"/>
      <c r="C725" s="61"/>
      <c r="D725" s="61"/>
      <c r="E725" s="61"/>
      <c r="F725" s="61"/>
      <c r="G725" s="61"/>
      <c r="H725" s="61"/>
      <c r="I725" s="61"/>
      <c r="J725" s="61"/>
      <c r="K725" s="61"/>
      <c r="L725" s="61"/>
      <c r="M725" s="61"/>
      <c r="N725" s="61"/>
    </row>
    <row r="726" spans="1:14" ht="12.75">
      <c r="A726" s="61"/>
      <c r="B726" s="61"/>
      <c r="C726" s="61"/>
      <c r="D726" s="61"/>
      <c r="E726" s="61"/>
      <c r="F726" s="61"/>
      <c r="G726" s="61"/>
      <c r="H726" s="61"/>
      <c r="I726" s="61"/>
      <c r="J726" s="61"/>
      <c r="K726" s="61"/>
      <c r="L726" s="61"/>
      <c r="M726" s="61"/>
      <c r="N726" s="61"/>
    </row>
    <row r="727" spans="1:14" ht="12.75">
      <c r="A727" s="61"/>
      <c r="B727" s="61"/>
      <c r="C727" s="61"/>
      <c r="D727" s="61"/>
      <c r="E727" s="61"/>
      <c r="F727" s="61"/>
      <c r="G727" s="61"/>
      <c r="H727" s="61"/>
      <c r="I727" s="61"/>
      <c r="J727" s="61"/>
      <c r="K727" s="61"/>
      <c r="L727" s="61"/>
      <c r="M727" s="61"/>
      <c r="N727" s="61"/>
    </row>
    <row r="728" spans="1:14" ht="12.75">
      <c r="A728" s="61"/>
      <c r="B728" s="61"/>
      <c r="C728" s="61"/>
      <c r="D728" s="61"/>
      <c r="E728" s="61"/>
      <c r="F728" s="61"/>
      <c r="G728" s="61"/>
      <c r="H728" s="61"/>
      <c r="I728" s="61"/>
      <c r="J728" s="61"/>
      <c r="K728" s="61"/>
      <c r="L728" s="61"/>
      <c r="M728" s="61"/>
      <c r="N728" s="61"/>
    </row>
    <row r="729" spans="1:14" ht="12.75">
      <c r="A729" s="61"/>
      <c r="B729" s="61"/>
      <c r="C729" s="61"/>
      <c r="D729" s="61"/>
      <c r="E729" s="61"/>
      <c r="F729" s="61"/>
      <c r="G729" s="61"/>
      <c r="H729" s="61"/>
      <c r="I729" s="61"/>
      <c r="J729" s="61"/>
      <c r="K729" s="61"/>
      <c r="L729" s="61"/>
      <c r="M729" s="61"/>
      <c r="N729" s="61"/>
    </row>
    <row r="730" spans="1:14" ht="12.75">
      <c r="A730" s="61"/>
      <c r="B730" s="61"/>
      <c r="C730" s="61"/>
      <c r="D730" s="61"/>
      <c r="E730" s="61"/>
      <c r="F730" s="61"/>
      <c r="G730" s="61"/>
      <c r="H730" s="61"/>
      <c r="I730" s="61"/>
      <c r="J730" s="61"/>
      <c r="K730" s="61"/>
      <c r="L730" s="61"/>
      <c r="M730" s="61"/>
      <c r="N730" s="61"/>
    </row>
    <row r="731" spans="1:14" ht="12.75">
      <c r="A731" s="61"/>
      <c r="B731" s="61"/>
      <c r="C731" s="61"/>
      <c r="D731" s="61"/>
      <c r="E731" s="61"/>
      <c r="F731" s="61"/>
      <c r="G731" s="61"/>
      <c r="H731" s="61"/>
      <c r="I731" s="61"/>
      <c r="J731" s="61"/>
      <c r="K731" s="61"/>
      <c r="L731" s="61"/>
      <c r="M731" s="61"/>
      <c r="N731" s="61"/>
    </row>
    <row r="732" spans="1:14" ht="12.75">
      <c r="A732" s="61"/>
      <c r="B732" s="61"/>
      <c r="C732" s="61"/>
      <c r="D732" s="61"/>
      <c r="E732" s="61"/>
      <c r="F732" s="61"/>
      <c r="G732" s="61"/>
      <c r="H732" s="61"/>
      <c r="I732" s="61"/>
      <c r="J732" s="61"/>
      <c r="K732" s="61"/>
      <c r="L732" s="61"/>
      <c r="M732" s="61"/>
      <c r="N732" s="61"/>
    </row>
    <row r="733" spans="1:14" ht="12.75">
      <c r="A733" s="61"/>
      <c r="B733" s="61"/>
      <c r="C733" s="61"/>
      <c r="D733" s="61"/>
      <c r="E733" s="61"/>
      <c r="F733" s="61"/>
      <c r="G733" s="61"/>
      <c r="H733" s="61"/>
      <c r="I733" s="61"/>
      <c r="J733" s="61"/>
      <c r="K733" s="61"/>
      <c r="L733" s="61"/>
      <c r="M733" s="61"/>
      <c r="N733" s="61"/>
    </row>
    <row r="734" spans="1:14" ht="12.75">
      <c r="A734" s="61"/>
      <c r="B734" s="61"/>
      <c r="C734" s="61"/>
      <c r="D734" s="61"/>
      <c r="E734" s="61"/>
      <c r="F734" s="61"/>
      <c r="G734" s="61"/>
      <c r="H734" s="61"/>
      <c r="I734" s="61"/>
      <c r="J734" s="61"/>
      <c r="K734" s="61"/>
      <c r="L734" s="61"/>
      <c r="M734" s="61"/>
      <c r="N734" s="61"/>
    </row>
    <row r="735" spans="1:14" ht="12.75">
      <c r="A735" s="61"/>
      <c r="B735" s="61"/>
      <c r="C735" s="61"/>
      <c r="D735" s="61"/>
      <c r="E735" s="61"/>
      <c r="F735" s="61"/>
      <c r="G735" s="61"/>
      <c r="H735" s="61"/>
      <c r="I735" s="61"/>
      <c r="J735" s="61"/>
      <c r="K735" s="61"/>
      <c r="L735" s="61"/>
      <c r="M735" s="61"/>
      <c r="N735" s="61"/>
    </row>
    <row r="736" spans="1:14" ht="12.75">
      <c r="A736" s="61"/>
      <c r="B736" s="61"/>
      <c r="C736" s="61"/>
      <c r="D736" s="61"/>
      <c r="E736" s="61"/>
      <c r="F736" s="61"/>
      <c r="G736" s="61"/>
      <c r="H736" s="61"/>
      <c r="I736" s="61"/>
      <c r="J736" s="61"/>
      <c r="K736" s="61"/>
      <c r="L736" s="61"/>
      <c r="M736" s="61"/>
      <c r="N736" s="61"/>
    </row>
    <row r="737" spans="1:14" ht="12.75">
      <c r="A737" s="61"/>
      <c r="B737" s="61"/>
      <c r="C737" s="61"/>
      <c r="D737" s="61"/>
      <c r="E737" s="61"/>
      <c r="F737" s="61"/>
      <c r="G737" s="61"/>
      <c r="H737" s="61"/>
      <c r="I737" s="61"/>
      <c r="J737" s="61"/>
      <c r="K737" s="61"/>
      <c r="L737" s="61"/>
      <c r="M737" s="61"/>
      <c r="N737" s="61"/>
    </row>
    <row r="738" spans="1:14" ht="12.75">
      <c r="A738" s="61"/>
      <c r="B738" s="61"/>
      <c r="C738" s="61"/>
      <c r="D738" s="61"/>
      <c r="E738" s="61"/>
      <c r="F738" s="61"/>
      <c r="G738" s="61"/>
      <c r="H738" s="61"/>
      <c r="I738" s="61"/>
      <c r="J738" s="61"/>
      <c r="K738" s="61"/>
      <c r="L738" s="61"/>
      <c r="M738" s="61"/>
      <c r="N738" s="61"/>
    </row>
    <row r="739" spans="1:14" ht="12.75">
      <c r="A739" s="61"/>
      <c r="B739" s="61"/>
      <c r="C739" s="61"/>
      <c r="D739" s="61"/>
      <c r="E739" s="61"/>
      <c r="F739" s="61"/>
      <c r="G739" s="61"/>
      <c r="H739" s="61"/>
      <c r="I739" s="61"/>
      <c r="J739" s="61"/>
      <c r="K739" s="61"/>
      <c r="L739" s="61"/>
      <c r="M739" s="61"/>
      <c r="N739" s="61"/>
    </row>
    <row r="740" spans="1:14" ht="12.75">
      <c r="A740" s="61"/>
      <c r="B740" s="61"/>
      <c r="C740" s="61"/>
      <c r="D740" s="61"/>
      <c r="E740" s="61"/>
      <c r="F740" s="61"/>
      <c r="G740" s="61"/>
      <c r="H740" s="61"/>
      <c r="I740" s="61"/>
      <c r="J740" s="61"/>
      <c r="K740" s="61"/>
      <c r="L740" s="61"/>
      <c r="M740" s="61"/>
      <c r="N740" s="61"/>
    </row>
    <row r="741" spans="1:14" ht="12.75">
      <c r="A741" s="61"/>
      <c r="B741" s="61"/>
      <c r="C741" s="61"/>
      <c r="D741" s="61"/>
      <c r="E741" s="61"/>
      <c r="F741" s="61"/>
      <c r="G741" s="61"/>
      <c r="H741" s="61"/>
      <c r="I741" s="61"/>
      <c r="J741" s="61"/>
      <c r="K741" s="61"/>
      <c r="L741" s="61"/>
      <c r="M741" s="61"/>
      <c r="N741" s="61"/>
    </row>
    <row r="742" spans="1:14" ht="12.75">
      <c r="A742" s="61"/>
      <c r="B742" s="61"/>
      <c r="C742" s="61"/>
      <c r="D742" s="61"/>
      <c r="E742" s="61"/>
      <c r="F742" s="61"/>
      <c r="G742" s="61"/>
      <c r="H742" s="61"/>
      <c r="I742" s="61"/>
      <c r="J742" s="61"/>
      <c r="K742" s="61"/>
      <c r="L742" s="61"/>
      <c r="M742" s="61"/>
      <c r="N742" s="61"/>
    </row>
    <row r="743" spans="1:14" ht="12.75">
      <c r="A743" s="61"/>
      <c r="B743" s="61"/>
      <c r="C743" s="61"/>
      <c r="D743" s="61"/>
      <c r="E743" s="61"/>
      <c r="F743" s="61"/>
      <c r="G743" s="61"/>
      <c r="H743" s="61"/>
      <c r="I743" s="61"/>
      <c r="J743" s="61"/>
      <c r="K743" s="61"/>
      <c r="L743" s="61"/>
      <c r="M743" s="61"/>
      <c r="N743" s="61"/>
    </row>
    <row r="744" spans="1:14" ht="12.75">
      <c r="A744" s="61"/>
      <c r="B744" s="61"/>
      <c r="C744" s="61"/>
      <c r="D744" s="61"/>
      <c r="E744" s="61"/>
      <c r="F744" s="61"/>
      <c r="G744" s="61"/>
      <c r="H744" s="61"/>
      <c r="I744" s="61"/>
      <c r="J744" s="61"/>
      <c r="K744" s="61"/>
      <c r="L744" s="61"/>
      <c r="M744" s="61"/>
      <c r="N744" s="61"/>
    </row>
    <row r="745" spans="1:14" ht="12.75">
      <c r="A745" s="61"/>
      <c r="B745" s="61"/>
      <c r="C745" s="61"/>
      <c r="D745" s="61"/>
      <c r="E745" s="61"/>
      <c r="F745" s="61"/>
      <c r="G745" s="61"/>
      <c r="H745" s="61"/>
      <c r="I745" s="61"/>
      <c r="J745" s="61"/>
      <c r="K745" s="61"/>
      <c r="L745" s="61"/>
      <c r="M745" s="61"/>
      <c r="N745" s="61"/>
    </row>
    <row r="746" spans="1:14" ht="12.75">
      <c r="A746" s="61"/>
      <c r="B746" s="61"/>
      <c r="C746" s="61"/>
      <c r="D746" s="61"/>
      <c r="E746" s="61"/>
      <c r="F746" s="61"/>
      <c r="G746" s="61"/>
      <c r="H746" s="61"/>
      <c r="I746" s="61"/>
      <c r="J746" s="61"/>
      <c r="K746" s="61"/>
      <c r="L746" s="61"/>
      <c r="M746" s="61"/>
      <c r="N746" s="61"/>
    </row>
    <row r="747" spans="1:14" ht="12.75">
      <c r="A747" s="61"/>
      <c r="B747" s="61"/>
      <c r="C747" s="61"/>
      <c r="D747" s="61"/>
      <c r="E747" s="61"/>
      <c r="F747" s="61"/>
      <c r="G747" s="61"/>
      <c r="H747" s="61"/>
      <c r="I747" s="61"/>
      <c r="J747" s="61"/>
      <c r="K747" s="61"/>
      <c r="L747" s="61"/>
      <c r="M747" s="61"/>
      <c r="N747" s="61"/>
    </row>
    <row r="748" spans="1:14" ht="12.75">
      <c r="A748" s="61"/>
      <c r="B748" s="61"/>
      <c r="C748" s="61"/>
      <c r="D748" s="61"/>
      <c r="E748" s="61"/>
      <c r="F748" s="61"/>
      <c r="G748" s="61"/>
      <c r="H748" s="61"/>
      <c r="I748" s="61"/>
      <c r="J748" s="61"/>
      <c r="K748" s="61"/>
      <c r="L748" s="61"/>
      <c r="M748" s="61"/>
      <c r="N748" s="61"/>
    </row>
    <row r="749" spans="1:14" ht="12.75">
      <c r="A749" s="61"/>
      <c r="B749" s="61"/>
      <c r="C749" s="61"/>
      <c r="D749" s="61"/>
      <c r="E749" s="61"/>
      <c r="F749" s="61"/>
      <c r="G749" s="61"/>
      <c r="H749" s="61"/>
      <c r="I749" s="61"/>
      <c r="J749" s="61"/>
      <c r="K749" s="61"/>
      <c r="L749" s="61"/>
      <c r="M749" s="61"/>
      <c r="N749" s="61"/>
    </row>
    <row r="750" spans="1:14" ht="12.75">
      <c r="A750" s="61"/>
      <c r="B750" s="61"/>
      <c r="C750" s="61"/>
      <c r="D750" s="61"/>
      <c r="E750" s="61"/>
      <c r="F750" s="61"/>
      <c r="G750" s="61"/>
      <c r="H750" s="61"/>
      <c r="I750" s="61"/>
      <c r="J750" s="61"/>
      <c r="K750" s="61"/>
      <c r="L750" s="61"/>
      <c r="M750" s="61"/>
      <c r="N750" s="61"/>
    </row>
    <row r="751" spans="1:14" ht="12.75">
      <c r="A751" s="61"/>
      <c r="B751" s="61"/>
      <c r="C751" s="61"/>
      <c r="D751" s="61"/>
      <c r="E751" s="61"/>
      <c r="F751" s="61"/>
      <c r="G751" s="61"/>
      <c r="H751" s="61"/>
      <c r="I751" s="61"/>
      <c r="J751" s="61"/>
      <c r="K751" s="61"/>
      <c r="L751" s="61"/>
      <c r="M751" s="61"/>
      <c r="N751" s="61"/>
    </row>
    <row r="752" spans="1:14" ht="12.75">
      <c r="A752" s="61"/>
      <c r="B752" s="61"/>
      <c r="C752" s="61"/>
      <c r="D752" s="61"/>
      <c r="E752" s="61"/>
      <c r="F752" s="61"/>
      <c r="G752" s="61"/>
      <c r="H752" s="61"/>
      <c r="I752" s="61"/>
      <c r="J752" s="61"/>
      <c r="K752" s="61"/>
      <c r="L752" s="61"/>
      <c r="M752" s="61"/>
      <c r="N752" s="61"/>
    </row>
    <row r="753" spans="1:14" ht="12.75">
      <c r="A753" s="61"/>
      <c r="B753" s="61"/>
      <c r="C753" s="61"/>
      <c r="D753" s="61"/>
      <c r="E753" s="61"/>
      <c r="F753" s="61"/>
      <c r="G753" s="61"/>
      <c r="H753" s="61"/>
      <c r="I753" s="61"/>
      <c r="J753" s="61"/>
      <c r="K753" s="61"/>
      <c r="L753" s="61"/>
      <c r="M753" s="61"/>
      <c r="N753" s="61"/>
    </row>
    <row r="754" spans="1:14" ht="12.75">
      <c r="A754" s="61"/>
      <c r="B754" s="61"/>
      <c r="C754" s="61"/>
      <c r="D754" s="61"/>
      <c r="E754" s="61"/>
      <c r="F754" s="61"/>
      <c r="G754" s="61"/>
      <c r="H754" s="61"/>
      <c r="I754" s="61"/>
      <c r="J754" s="61"/>
      <c r="K754" s="61"/>
      <c r="L754" s="61"/>
      <c r="M754" s="61"/>
      <c r="N754" s="61"/>
    </row>
    <row r="755" spans="1:14" ht="12.75">
      <c r="A755" s="61"/>
      <c r="B755" s="61"/>
      <c r="C755" s="61"/>
      <c r="D755" s="61"/>
      <c r="E755" s="61"/>
      <c r="F755" s="61"/>
      <c r="G755" s="61"/>
      <c r="H755" s="61"/>
      <c r="I755" s="61"/>
      <c r="J755" s="61"/>
      <c r="K755" s="61"/>
      <c r="L755" s="61"/>
      <c r="M755" s="61"/>
      <c r="N755" s="61"/>
    </row>
    <row r="756" spans="1:14" ht="12.75">
      <c r="A756" s="61"/>
      <c r="B756" s="61"/>
      <c r="C756" s="61"/>
      <c r="D756" s="61"/>
      <c r="E756" s="61"/>
      <c r="F756" s="61"/>
      <c r="G756" s="61"/>
      <c r="H756" s="61"/>
      <c r="I756" s="61"/>
      <c r="J756" s="61"/>
      <c r="K756" s="61"/>
      <c r="L756" s="61"/>
      <c r="M756" s="61"/>
      <c r="N756" s="61"/>
    </row>
    <row r="757" spans="1:14" ht="12.75">
      <c r="A757" s="61"/>
      <c r="B757" s="61"/>
      <c r="C757" s="61"/>
      <c r="D757" s="61"/>
      <c r="E757" s="61"/>
      <c r="F757" s="61"/>
      <c r="G757" s="61"/>
      <c r="H757" s="61"/>
      <c r="I757" s="61"/>
      <c r="J757" s="61"/>
      <c r="K757" s="61"/>
      <c r="L757" s="61"/>
      <c r="M757" s="61"/>
      <c r="N757" s="61"/>
    </row>
    <row r="758" spans="1:14" ht="12.75">
      <c r="A758" s="61"/>
      <c r="B758" s="61"/>
      <c r="C758" s="61"/>
      <c r="D758" s="61"/>
      <c r="E758" s="61"/>
      <c r="F758" s="61"/>
      <c r="G758" s="61"/>
      <c r="H758" s="61"/>
      <c r="I758" s="61"/>
      <c r="J758" s="61"/>
      <c r="K758" s="61"/>
      <c r="L758" s="61"/>
      <c r="M758" s="61"/>
      <c r="N758" s="61"/>
    </row>
    <row r="759" spans="1:14" ht="12.75">
      <c r="A759" s="61"/>
      <c r="B759" s="61"/>
      <c r="C759" s="61"/>
      <c r="D759" s="61"/>
      <c r="E759" s="61"/>
      <c r="F759" s="61"/>
      <c r="G759" s="61"/>
      <c r="H759" s="61"/>
      <c r="I759" s="61"/>
      <c r="J759" s="61"/>
      <c r="K759" s="61"/>
      <c r="L759" s="61"/>
      <c r="M759" s="61"/>
      <c r="N759" s="61"/>
    </row>
    <row r="760" spans="1:14" ht="12.75">
      <c r="A760" s="61"/>
      <c r="B760" s="61"/>
      <c r="C760" s="61"/>
      <c r="D760" s="61"/>
      <c r="E760" s="61"/>
      <c r="F760" s="61"/>
      <c r="G760" s="61"/>
      <c r="H760" s="61"/>
      <c r="I760" s="61"/>
      <c r="J760" s="61"/>
      <c r="K760" s="61"/>
      <c r="L760" s="61"/>
      <c r="M760" s="61"/>
      <c r="N760" s="61"/>
    </row>
    <row r="761" spans="1:14" ht="12.75">
      <c r="A761" s="61"/>
      <c r="B761" s="61"/>
      <c r="C761" s="61"/>
      <c r="D761" s="61"/>
      <c r="E761" s="61"/>
      <c r="F761" s="61"/>
      <c r="G761" s="61"/>
      <c r="H761" s="61"/>
      <c r="I761" s="61"/>
      <c r="J761" s="61"/>
      <c r="K761" s="61"/>
      <c r="L761" s="61"/>
      <c r="M761" s="61"/>
      <c r="N761" s="61"/>
    </row>
    <row r="762" spans="1:14" ht="12.75">
      <c r="A762" s="61"/>
      <c r="B762" s="61"/>
      <c r="C762" s="61"/>
      <c r="D762" s="61"/>
      <c r="E762" s="61"/>
      <c r="F762" s="61"/>
      <c r="G762" s="61"/>
      <c r="H762" s="61"/>
      <c r="I762" s="61"/>
      <c r="J762" s="61"/>
      <c r="K762" s="61"/>
      <c r="L762" s="61"/>
      <c r="M762" s="61"/>
      <c r="N762" s="61"/>
    </row>
    <row r="763" spans="1:14" ht="12.75">
      <c r="A763" s="61"/>
      <c r="B763" s="61"/>
      <c r="C763" s="61"/>
      <c r="D763" s="61"/>
      <c r="E763" s="61"/>
      <c r="F763" s="61"/>
      <c r="G763" s="61"/>
      <c r="H763" s="61"/>
      <c r="I763" s="61"/>
      <c r="J763" s="61"/>
      <c r="K763" s="61"/>
      <c r="L763" s="61"/>
      <c r="M763" s="61"/>
      <c r="N763" s="61"/>
    </row>
    <row r="764" spans="1:14" ht="12.75">
      <c r="A764" s="61"/>
      <c r="B764" s="61"/>
      <c r="C764" s="61"/>
      <c r="D764" s="61"/>
      <c r="E764" s="61"/>
      <c r="F764" s="61"/>
      <c r="G764" s="61"/>
      <c r="H764" s="61"/>
      <c r="I764" s="61"/>
      <c r="J764" s="61"/>
      <c r="K764" s="61"/>
      <c r="L764" s="61"/>
      <c r="M764" s="61"/>
      <c r="N764" s="61"/>
    </row>
    <row r="765" spans="1:14" ht="12.75">
      <c r="A765" s="61"/>
      <c r="B765" s="61"/>
      <c r="C765" s="61"/>
      <c r="D765" s="61"/>
      <c r="E765" s="61"/>
      <c r="F765" s="61"/>
      <c r="G765" s="61"/>
      <c r="H765" s="61"/>
      <c r="I765" s="61"/>
      <c r="J765" s="61"/>
      <c r="K765" s="61"/>
      <c r="L765" s="61"/>
      <c r="M765" s="61"/>
      <c r="N765" s="61"/>
    </row>
    <row r="766" spans="1:14" ht="12.75">
      <c r="A766" s="61"/>
      <c r="B766" s="61"/>
      <c r="C766" s="61"/>
      <c r="D766" s="61"/>
      <c r="E766" s="61"/>
      <c r="F766" s="61"/>
      <c r="G766" s="61"/>
      <c r="H766" s="61"/>
      <c r="I766" s="61"/>
      <c r="J766" s="61"/>
      <c r="K766" s="61"/>
      <c r="L766" s="61"/>
      <c r="M766" s="61"/>
      <c r="N766" s="61"/>
    </row>
    <row r="767" spans="1:14" ht="12.75">
      <c r="A767" s="61"/>
      <c r="B767" s="61"/>
      <c r="C767" s="61"/>
      <c r="D767" s="61"/>
      <c r="E767" s="61"/>
      <c r="F767" s="61"/>
      <c r="G767" s="61"/>
      <c r="H767" s="61"/>
      <c r="I767" s="61"/>
      <c r="J767" s="61"/>
      <c r="K767" s="61"/>
      <c r="L767" s="61"/>
      <c r="M767" s="61"/>
      <c r="N767" s="61"/>
    </row>
    <row r="768" spans="1:14" ht="12.75">
      <c r="A768" s="61"/>
      <c r="B768" s="61"/>
      <c r="C768" s="61"/>
      <c r="D768" s="61"/>
      <c r="E768" s="61"/>
      <c r="F768" s="61"/>
      <c r="G768" s="61"/>
      <c r="H768" s="61"/>
      <c r="I768" s="61"/>
      <c r="J768" s="61"/>
      <c r="K768" s="61"/>
      <c r="L768" s="61"/>
      <c r="M768" s="61"/>
      <c r="N768" s="61"/>
    </row>
    <row r="769" spans="1:14" ht="12.75">
      <c r="A769" s="61"/>
      <c r="B769" s="61"/>
      <c r="C769" s="61"/>
      <c r="D769" s="61"/>
      <c r="E769" s="61"/>
      <c r="F769" s="61"/>
      <c r="G769" s="61"/>
      <c r="H769" s="61"/>
      <c r="I769" s="61"/>
      <c r="J769" s="61"/>
      <c r="K769" s="61"/>
      <c r="L769" s="61"/>
      <c r="M769" s="61"/>
      <c r="N769" s="61"/>
    </row>
    <row r="770" spans="1:14" ht="12.75">
      <c r="A770" s="61"/>
      <c r="B770" s="61"/>
      <c r="C770" s="61"/>
      <c r="D770" s="61"/>
      <c r="E770" s="61"/>
      <c r="F770" s="61"/>
      <c r="G770" s="61"/>
      <c r="H770" s="61"/>
      <c r="I770" s="61"/>
      <c r="J770" s="61"/>
      <c r="K770" s="61"/>
      <c r="L770" s="61"/>
      <c r="M770" s="61"/>
      <c r="N770" s="61"/>
    </row>
    <row r="771" spans="1:14" ht="12.75">
      <c r="A771" s="61"/>
      <c r="B771" s="61"/>
      <c r="C771" s="61"/>
      <c r="D771" s="61"/>
      <c r="E771" s="61"/>
      <c r="F771" s="61"/>
      <c r="G771" s="61"/>
      <c r="H771" s="61"/>
      <c r="I771" s="61"/>
      <c r="J771" s="61"/>
      <c r="K771" s="61"/>
      <c r="L771" s="61"/>
      <c r="M771" s="61"/>
      <c r="N771" s="61"/>
    </row>
    <row r="772" spans="1:14" ht="12.75">
      <c r="A772" s="61"/>
      <c r="B772" s="61"/>
      <c r="C772" s="61"/>
      <c r="D772" s="61"/>
      <c r="E772" s="61"/>
      <c r="F772" s="61"/>
      <c r="G772" s="61"/>
      <c r="H772" s="61"/>
      <c r="I772" s="61"/>
      <c r="J772" s="61"/>
      <c r="K772" s="61"/>
      <c r="L772" s="61"/>
      <c r="M772" s="61"/>
      <c r="N772" s="61"/>
    </row>
    <row r="773" spans="1:14" ht="12.75">
      <c r="A773" s="61"/>
      <c r="B773" s="61"/>
      <c r="C773" s="61"/>
      <c r="D773" s="61"/>
      <c r="E773" s="61"/>
      <c r="F773" s="61"/>
      <c r="G773" s="61"/>
      <c r="H773" s="61"/>
      <c r="I773" s="61"/>
      <c r="J773" s="61"/>
      <c r="K773" s="61"/>
      <c r="L773" s="61"/>
      <c r="M773" s="61"/>
      <c r="N773" s="61"/>
    </row>
    <row r="774" spans="1:14" ht="12.75">
      <c r="A774" s="61"/>
      <c r="B774" s="61"/>
      <c r="C774" s="61"/>
      <c r="D774" s="61"/>
      <c r="E774" s="61"/>
      <c r="F774" s="61"/>
      <c r="G774" s="61"/>
      <c r="H774" s="61"/>
      <c r="I774" s="61"/>
      <c r="J774" s="61"/>
      <c r="K774" s="61"/>
      <c r="L774" s="61"/>
      <c r="M774" s="61"/>
      <c r="N774" s="61"/>
    </row>
    <row r="775" spans="1:14" ht="12.75">
      <c r="A775" s="61"/>
      <c r="B775" s="61"/>
      <c r="C775" s="61"/>
      <c r="D775" s="61"/>
      <c r="E775" s="61"/>
      <c r="F775" s="61"/>
      <c r="G775" s="61"/>
      <c r="H775" s="61"/>
      <c r="I775" s="61"/>
      <c r="J775" s="61"/>
      <c r="K775" s="61"/>
      <c r="L775" s="61"/>
      <c r="M775" s="61"/>
      <c r="N775" s="61"/>
    </row>
    <row r="776" spans="1:14" ht="12.75">
      <c r="A776" s="61"/>
      <c r="B776" s="61"/>
      <c r="C776" s="61"/>
      <c r="D776" s="61"/>
      <c r="E776" s="61"/>
      <c r="F776" s="61"/>
      <c r="G776" s="61"/>
      <c r="H776" s="61"/>
      <c r="I776" s="61"/>
      <c r="J776" s="61"/>
      <c r="K776" s="61"/>
      <c r="L776" s="61"/>
      <c r="M776" s="61"/>
      <c r="N776" s="61"/>
    </row>
    <row r="777" spans="1:14" ht="12.75">
      <c r="A777" s="61"/>
      <c r="B777" s="61"/>
      <c r="C777" s="61"/>
      <c r="D777" s="61"/>
      <c r="E777" s="61"/>
      <c r="F777" s="61"/>
      <c r="G777" s="61"/>
      <c r="H777" s="61"/>
      <c r="I777" s="61"/>
      <c r="J777" s="61"/>
      <c r="K777" s="61"/>
      <c r="L777" s="61"/>
      <c r="M777" s="61"/>
      <c r="N777" s="61"/>
    </row>
    <row r="778" spans="1:14" ht="12.75">
      <c r="A778" s="61"/>
      <c r="B778" s="61"/>
      <c r="C778" s="61"/>
      <c r="D778" s="61"/>
      <c r="E778" s="61"/>
      <c r="F778" s="61"/>
      <c r="G778" s="61"/>
      <c r="H778" s="61"/>
      <c r="I778" s="61"/>
      <c r="J778" s="61"/>
      <c r="K778" s="61"/>
      <c r="L778" s="61"/>
      <c r="M778" s="61"/>
      <c r="N778" s="61"/>
    </row>
    <row r="779" spans="1:14" ht="12.75">
      <c r="A779" s="61"/>
      <c r="B779" s="61"/>
      <c r="C779" s="61"/>
      <c r="D779" s="61"/>
      <c r="E779" s="61"/>
      <c r="F779" s="61"/>
      <c r="G779" s="61"/>
      <c r="H779" s="61"/>
      <c r="I779" s="61"/>
      <c r="J779" s="61"/>
      <c r="K779" s="61"/>
      <c r="L779" s="61"/>
      <c r="M779" s="61"/>
      <c r="N779" s="61"/>
    </row>
    <row r="780" spans="1:14" ht="12.75">
      <c r="A780" s="61"/>
      <c r="B780" s="61"/>
      <c r="C780" s="61"/>
      <c r="D780" s="61"/>
      <c r="E780" s="61"/>
      <c r="F780" s="61"/>
      <c r="G780" s="61"/>
      <c r="H780" s="61"/>
      <c r="I780" s="61"/>
      <c r="J780" s="61"/>
      <c r="K780" s="61"/>
      <c r="L780" s="61"/>
      <c r="M780" s="61"/>
      <c r="N780" s="61"/>
    </row>
    <row r="781" spans="1:14" ht="12.75">
      <c r="A781" s="61"/>
      <c r="B781" s="61"/>
      <c r="C781" s="61"/>
      <c r="D781" s="61"/>
      <c r="E781" s="61"/>
      <c r="F781" s="61"/>
      <c r="G781" s="61"/>
      <c r="H781" s="61"/>
      <c r="I781" s="61"/>
      <c r="J781" s="61"/>
      <c r="K781" s="61"/>
      <c r="L781" s="61"/>
      <c r="M781" s="61"/>
      <c r="N781" s="61"/>
    </row>
    <row r="782" spans="1:14" ht="12.75">
      <c r="A782" s="61"/>
      <c r="B782" s="61"/>
      <c r="C782" s="61"/>
      <c r="D782" s="61"/>
      <c r="E782" s="61"/>
      <c r="F782" s="61"/>
      <c r="G782" s="61"/>
      <c r="H782" s="61"/>
      <c r="I782" s="61"/>
      <c r="J782" s="61"/>
      <c r="K782" s="61"/>
      <c r="L782" s="61"/>
      <c r="M782" s="61"/>
      <c r="N782" s="61"/>
    </row>
    <row r="783" spans="1:14" ht="12.75">
      <c r="A783" s="61"/>
      <c r="B783" s="61"/>
      <c r="C783" s="61"/>
      <c r="D783" s="61"/>
      <c r="E783" s="61"/>
      <c r="F783" s="61"/>
      <c r="G783" s="61"/>
      <c r="H783" s="61"/>
      <c r="I783" s="61"/>
      <c r="J783" s="61"/>
      <c r="K783" s="61"/>
      <c r="L783" s="61"/>
      <c r="M783" s="61"/>
      <c r="N783" s="61"/>
    </row>
    <row r="784" spans="1:14" ht="12.75">
      <c r="A784" s="61"/>
      <c r="B784" s="61"/>
      <c r="C784" s="61"/>
      <c r="D784" s="61"/>
      <c r="E784" s="61"/>
      <c r="F784" s="61"/>
      <c r="G784" s="61"/>
      <c r="H784" s="61"/>
      <c r="I784" s="61"/>
      <c r="J784" s="61"/>
      <c r="K784" s="61"/>
      <c r="L784" s="61"/>
      <c r="M784" s="61"/>
      <c r="N784" s="61"/>
    </row>
    <row r="785" spans="1:14" ht="12.75">
      <c r="A785" s="61"/>
      <c r="B785" s="61"/>
      <c r="C785" s="61"/>
      <c r="D785" s="61"/>
      <c r="E785" s="61"/>
      <c r="F785" s="61"/>
      <c r="G785" s="61"/>
      <c r="H785" s="61"/>
      <c r="I785" s="61"/>
      <c r="J785" s="61"/>
      <c r="K785" s="61"/>
      <c r="L785" s="61"/>
      <c r="M785" s="61"/>
      <c r="N785" s="61"/>
    </row>
    <row r="786" spans="1:14" ht="12.75">
      <c r="A786" s="61"/>
      <c r="B786" s="61"/>
      <c r="C786" s="61"/>
      <c r="D786" s="61"/>
      <c r="E786" s="61"/>
      <c r="F786" s="61"/>
      <c r="G786" s="61"/>
      <c r="H786" s="61"/>
      <c r="I786" s="61"/>
      <c r="J786" s="61"/>
      <c r="K786" s="61"/>
      <c r="L786" s="61"/>
      <c r="M786" s="61"/>
      <c r="N786" s="61"/>
    </row>
    <row r="787" spans="1:14" ht="12.75">
      <c r="A787" s="61"/>
      <c r="B787" s="61"/>
      <c r="C787" s="61"/>
      <c r="D787" s="61"/>
      <c r="E787" s="61"/>
      <c r="F787" s="61"/>
      <c r="G787" s="61"/>
      <c r="H787" s="61"/>
      <c r="I787" s="61"/>
      <c r="J787" s="61"/>
      <c r="K787" s="61"/>
      <c r="L787" s="61"/>
      <c r="M787" s="61"/>
      <c r="N787" s="61"/>
    </row>
    <row r="788" spans="1:14" ht="12.75">
      <c r="A788" s="61"/>
      <c r="B788" s="61"/>
      <c r="C788" s="61"/>
      <c r="D788" s="61"/>
      <c r="E788" s="61"/>
      <c r="F788" s="61"/>
      <c r="G788" s="61"/>
      <c r="H788" s="61"/>
      <c r="I788" s="61"/>
      <c r="J788" s="61"/>
      <c r="K788" s="61"/>
      <c r="L788" s="61"/>
      <c r="M788" s="61"/>
      <c r="N788" s="61"/>
    </row>
    <row r="789" spans="1:14" ht="12.75">
      <c r="A789" s="61"/>
      <c r="B789" s="61"/>
      <c r="C789" s="61"/>
      <c r="D789" s="61"/>
      <c r="E789" s="61"/>
      <c r="F789" s="61"/>
      <c r="G789" s="61"/>
      <c r="H789" s="61"/>
      <c r="I789" s="61"/>
      <c r="J789" s="61"/>
      <c r="K789" s="61"/>
      <c r="L789" s="61"/>
      <c r="M789" s="61"/>
      <c r="N789" s="61"/>
    </row>
    <row r="790" spans="1:14" ht="12.75">
      <c r="A790" s="61"/>
      <c r="B790" s="61"/>
      <c r="C790" s="61"/>
      <c r="D790" s="61"/>
      <c r="E790" s="61"/>
      <c r="F790" s="61"/>
      <c r="G790" s="61"/>
      <c r="H790" s="61"/>
      <c r="I790" s="61"/>
      <c r="J790" s="61"/>
      <c r="K790" s="61"/>
      <c r="L790" s="61"/>
      <c r="M790" s="61"/>
      <c r="N790" s="61"/>
    </row>
    <row r="791" spans="1:14" ht="12.75">
      <c r="A791" s="61"/>
      <c r="B791" s="61"/>
      <c r="C791" s="61"/>
      <c r="D791" s="61"/>
      <c r="E791" s="61"/>
      <c r="F791" s="61"/>
      <c r="G791" s="61"/>
      <c r="H791" s="61"/>
      <c r="I791" s="61"/>
      <c r="J791" s="61"/>
      <c r="K791" s="61"/>
      <c r="L791" s="61"/>
      <c r="M791" s="61"/>
      <c r="N791" s="61"/>
    </row>
    <row r="792" spans="1:14" ht="12.75">
      <c r="A792" s="61"/>
      <c r="B792" s="61"/>
      <c r="C792" s="61"/>
      <c r="D792" s="61"/>
      <c r="E792" s="61"/>
      <c r="F792" s="61"/>
      <c r="G792" s="61"/>
      <c r="H792" s="61"/>
      <c r="I792" s="61"/>
      <c r="J792" s="61"/>
      <c r="K792" s="61"/>
      <c r="L792" s="61"/>
      <c r="M792" s="61"/>
      <c r="N792" s="61"/>
    </row>
    <row r="793" spans="1:14" ht="12.75">
      <c r="A793" s="61"/>
      <c r="B793" s="61"/>
      <c r="C793" s="61"/>
      <c r="D793" s="61"/>
      <c r="E793" s="61"/>
      <c r="F793" s="61"/>
      <c r="G793" s="61"/>
      <c r="H793" s="61"/>
      <c r="I793" s="61"/>
      <c r="J793" s="61"/>
      <c r="K793" s="61"/>
      <c r="L793" s="61"/>
      <c r="M793" s="61"/>
      <c r="N793" s="61"/>
    </row>
    <row r="794" spans="1:14" ht="12.75">
      <c r="A794" s="61"/>
      <c r="B794" s="61"/>
      <c r="C794" s="61"/>
      <c r="D794" s="61"/>
      <c r="E794" s="61"/>
      <c r="F794" s="61"/>
      <c r="G794" s="61"/>
      <c r="H794" s="61"/>
      <c r="I794" s="61"/>
      <c r="J794" s="61"/>
      <c r="K794" s="61"/>
      <c r="L794" s="61"/>
      <c r="M794" s="61"/>
      <c r="N794" s="61"/>
    </row>
    <row r="795" spans="1:14" ht="12.75">
      <c r="A795" s="61"/>
      <c r="B795" s="61"/>
      <c r="C795" s="61"/>
      <c r="D795" s="61"/>
      <c r="E795" s="61"/>
      <c r="F795" s="61"/>
      <c r="G795" s="61"/>
      <c r="H795" s="61"/>
      <c r="I795" s="61"/>
      <c r="J795" s="61"/>
      <c r="K795" s="61"/>
      <c r="L795" s="61"/>
      <c r="M795" s="61"/>
      <c r="N795" s="61"/>
    </row>
    <row r="796" spans="1:14" ht="12.75">
      <c r="A796" s="61"/>
      <c r="B796" s="61"/>
      <c r="C796" s="61"/>
      <c r="D796" s="61"/>
      <c r="E796" s="61"/>
      <c r="F796" s="61"/>
      <c r="G796" s="61"/>
      <c r="H796" s="61"/>
      <c r="I796" s="61"/>
      <c r="J796" s="61"/>
      <c r="K796" s="61"/>
      <c r="L796" s="61"/>
      <c r="M796" s="61"/>
      <c r="N796" s="61"/>
    </row>
    <row r="797" spans="1:14" ht="12.75">
      <c r="A797" s="61"/>
      <c r="B797" s="61"/>
      <c r="C797" s="61"/>
      <c r="D797" s="61"/>
      <c r="E797" s="61"/>
      <c r="F797" s="61"/>
      <c r="G797" s="61"/>
      <c r="H797" s="61"/>
      <c r="I797" s="61"/>
      <c r="J797" s="61"/>
      <c r="K797" s="61"/>
      <c r="L797" s="61"/>
      <c r="M797" s="61"/>
      <c r="N797" s="61"/>
    </row>
    <row r="798" spans="1:14" ht="12.75">
      <c r="A798" s="61"/>
      <c r="B798" s="61"/>
      <c r="C798" s="61"/>
      <c r="D798" s="61"/>
      <c r="E798" s="61"/>
      <c r="F798" s="61"/>
      <c r="G798" s="61"/>
      <c r="H798" s="61"/>
      <c r="I798" s="61"/>
      <c r="J798" s="61"/>
      <c r="K798" s="61"/>
      <c r="L798" s="61"/>
      <c r="M798" s="61"/>
      <c r="N798" s="61"/>
    </row>
    <row r="799" spans="1:14" ht="12.75">
      <c r="A799" s="61"/>
      <c r="B799" s="61"/>
      <c r="C799" s="61"/>
      <c r="D799" s="61"/>
      <c r="E799" s="61"/>
      <c r="F799" s="61"/>
      <c r="G799" s="61"/>
      <c r="H799" s="61"/>
      <c r="I799" s="61"/>
      <c r="J799" s="61"/>
      <c r="K799" s="61"/>
      <c r="L799" s="61"/>
      <c r="M799" s="61"/>
      <c r="N799" s="61"/>
    </row>
    <row r="800" spans="1:14" ht="12.75">
      <c r="A800" s="61"/>
      <c r="B800" s="61"/>
      <c r="C800" s="61"/>
      <c r="D800" s="61"/>
      <c r="E800" s="61"/>
      <c r="F800" s="61"/>
      <c r="G800" s="61"/>
      <c r="H800" s="61"/>
      <c r="I800" s="61"/>
      <c r="J800" s="61"/>
      <c r="K800" s="61"/>
      <c r="L800" s="61"/>
      <c r="M800" s="61"/>
      <c r="N800" s="61"/>
    </row>
    <row r="801" spans="1:14" ht="12.75">
      <c r="A801" s="61"/>
      <c r="B801" s="61"/>
      <c r="C801" s="61"/>
      <c r="D801" s="61"/>
      <c r="E801" s="61"/>
      <c r="F801" s="61"/>
      <c r="G801" s="61"/>
      <c r="H801" s="61"/>
      <c r="I801" s="61"/>
      <c r="J801" s="61"/>
      <c r="K801" s="61"/>
      <c r="L801" s="61"/>
      <c r="M801" s="61"/>
      <c r="N801" s="61"/>
    </row>
    <row r="802" spans="1:14" ht="12.75">
      <c r="A802" s="61"/>
      <c r="B802" s="61"/>
      <c r="C802" s="61"/>
      <c r="D802" s="61"/>
      <c r="E802" s="61"/>
      <c r="F802" s="61"/>
      <c r="G802" s="61"/>
      <c r="H802" s="61"/>
      <c r="I802" s="61"/>
      <c r="J802" s="61"/>
      <c r="K802" s="61"/>
      <c r="L802" s="61"/>
      <c r="M802" s="61"/>
      <c r="N802" s="61"/>
    </row>
    <row r="803" spans="1:14" ht="12.75">
      <c r="A803" s="61"/>
      <c r="B803" s="61"/>
      <c r="C803" s="61"/>
      <c r="D803" s="61"/>
      <c r="E803" s="61"/>
      <c r="F803" s="61"/>
      <c r="G803" s="61"/>
      <c r="H803" s="61"/>
      <c r="I803" s="61"/>
      <c r="J803" s="61"/>
      <c r="K803" s="61"/>
      <c r="L803" s="61"/>
      <c r="M803" s="61"/>
      <c r="N803" s="61"/>
    </row>
    <row r="804" spans="1:14" ht="12.75">
      <c r="A804" s="61"/>
      <c r="B804" s="61"/>
      <c r="C804" s="61"/>
      <c r="D804" s="61"/>
      <c r="E804" s="61"/>
      <c r="F804" s="61"/>
      <c r="G804" s="61"/>
      <c r="H804" s="61"/>
      <c r="I804" s="61"/>
      <c r="J804" s="61"/>
      <c r="K804" s="61"/>
      <c r="L804" s="61"/>
      <c r="M804" s="61"/>
      <c r="N804" s="61"/>
    </row>
    <row r="805" spans="1:14" ht="12.75">
      <c r="A805" s="61"/>
      <c r="B805" s="61"/>
      <c r="C805" s="61"/>
      <c r="D805" s="61"/>
      <c r="E805" s="61"/>
      <c r="F805" s="61"/>
      <c r="G805" s="61"/>
      <c r="H805" s="61"/>
      <c r="I805" s="61"/>
      <c r="J805" s="61"/>
      <c r="K805" s="61"/>
      <c r="L805" s="61"/>
      <c r="M805" s="61"/>
      <c r="N805" s="61"/>
    </row>
    <row r="806" spans="1:14" ht="12.75">
      <c r="A806" s="61"/>
      <c r="B806" s="61"/>
      <c r="C806" s="61"/>
      <c r="D806" s="61"/>
      <c r="E806" s="61"/>
      <c r="F806" s="61"/>
      <c r="G806" s="61"/>
      <c r="H806" s="61"/>
      <c r="I806" s="61"/>
      <c r="J806" s="61"/>
      <c r="K806" s="61"/>
      <c r="L806" s="61"/>
      <c r="M806" s="61"/>
      <c r="N806" s="61"/>
    </row>
    <row r="807" spans="1:14" ht="12.75">
      <c r="A807" s="61"/>
      <c r="B807" s="61"/>
      <c r="C807" s="61"/>
      <c r="D807" s="61"/>
      <c r="E807" s="61"/>
      <c r="F807" s="61"/>
      <c r="G807" s="61"/>
      <c r="H807" s="61"/>
      <c r="I807" s="61"/>
      <c r="J807" s="61"/>
      <c r="K807" s="61"/>
      <c r="L807" s="61"/>
      <c r="M807" s="61"/>
      <c r="N807" s="61"/>
    </row>
    <row r="808" spans="1:14" ht="12.75">
      <c r="A808" s="61"/>
      <c r="B808" s="61"/>
      <c r="C808" s="61"/>
      <c r="D808" s="61"/>
      <c r="E808" s="61"/>
      <c r="F808" s="61"/>
      <c r="G808" s="61"/>
      <c r="H808" s="61"/>
      <c r="I808" s="61"/>
      <c r="J808" s="61"/>
      <c r="K808" s="61"/>
      <c r="L808" s="61"/>
      <c r="M808" s="61"/>
      <c r="N808" s="61"/>
    </row>
    <row r="809" spans="1:14" ht="12.75">
      <c r="A809" s="61"/>
      <c r="B809" s="61"/>
      <c r="C809" s="61"/>
      <c r="D809" s="61"/>
      <c r="E809" s="61"/>
      <c r="F809" s="61"/>
      <c r="G809" s="61"/>
      <c r="H809" s="61"/>
      <c r="I809" s="61"/>
      <c r="J809" s="61"/>
      <c r="K809" s="61"/>
      <c r="L809" s="61"/>
      <c r="M809" s="61"/>
      <c r="N809" s="61"/>
    </row>
    <row r="810" spans="1:14" ht="12.75">
      <c r="A810" s="61"/>
      <c r="B810" s="61"/>
      <c r="C810" s="61"/>
      <c r="D810" s="61"/>
      <c r="E810" s="61"/>
      <c r="F810" s="61"/>
      <c r="G810" s="61"/>
      <c r="H810" s="61"/>
      <c r="I810" s="61"/>
      <c r="J810" s="61"/>
      <c r="K810" s="61"/>
      <c r="L810" s="61"/>
      <c r="M810" s="61"/>
      <c r="N810" s="61"/>
    </row>
    <row r="811" spans="1:14" ht="12.75">
      <c r="A811" s="61"/>
      <c r="B811" s="61"/>
      <c r="C811" s="61"/>
      <c r="D811" s="61"/>
      <c r="E811" s="61"/>
      <c r="F811" s="61"/>
      <c r="G811" s="61"/>
      <c r="H811" s="61"/>
      <c r="I811" s="61"/>
      <c r="J811" s="61"/>
      <c r="K811" s="61"/>
      <c r="L811" s="61"/>
      <c r="M811" s="61"/>
      <c r="N811" s="61"/>
    </row>
    <row r="812" spans="1:14" ht="12.75">
      <c r="A812" s="61"/>
      <c r="B812" s="61"/>
      <c r="C812" s="61"/>
      <c r="D812" s="61"/>
      <c r="E812" s="61"/>
      <c r="F812" s="61"/>
      <c r="G812" s="61"/>
      <c r="H812" s="61"/>
      <c r="I812" s="61"/>
      <c r="J812" s="61"/>
      <c r="K812" s="61"/>
      <c r="L812" s="61"/>
      <c r="M812" s="61"/>
      <c r="N812" s="61"/>
    </row>
    <row r="813" spans="1:14" ht="12.75">
      <c r="A813" s="61"/>
      <c r="B813" s="61"/>
      <c r="C813" s="61"/>
      <c r="D813" s="61"/>
      <c r="E813" s="61"/>
      <c r="F813" s="61"/>
      <c r="G813" s="61"/>
      <c r="H813" s="61"/>
      <c r="I813" s="61"/>
      <c r="J813" s="61"/>
      <c r="K813" s="61"/>
      <c r="L813" s="61"/>
      <c r="M813" s="61"/>
      <c r="N813" s="61"/>
    </row>
    <row r="814" spans="1:14" ht="12.75">
      <c r="A814" s="61"/>
      <c r="B814" s="61"/>
      <c r="C814" s="61"/>
      <c r="D814" s="61"/>
      <c r="E814" s="61"/>
      <c r="F814" s="61"/>
      <c r="G814" s="61"/>
      <c r="H814" s="61"/>
      <c r="I814" s="61"/>
      <c r="J814" s="61"/>
      <c r="K814" s="61"/>
      <c r="L814" s="61"/>
      <c r="M814" s="61"/>
      <c r="N814" s="61"/>
    </row>
    <row r="815" spans="1:14" ht="12.75">
      <c r="A815" s="61"/>
      <c r="B815" s="61"/>
      <c r="C815" s="61"/>
      <c r="D815" s="61"/>
      <c r="E815" s="61"/>
      <c r="F815" s="61"/>
      <c r="G815" s="61"/>
      <c r="H815" s="61"/>
      <c r="I815" s="61"/>
      <c r="J815" s="61"/>
      <c r="K815" s="61"/>
      <c r="L815" s="61"/>
      <c r="M815" s="61"/>
      <c r="N815" s="61"/>
    </row>
    <row r="816" spans="1:14" ht="12.75">
      <c r="A816" s="61"/>
      <c r="B816" s="61"/>
      <c r="C816" s="61"/>
      <c r="D816" s="61"/>
      <c r="E816" s="61"/>
      <c r="F816" s="61"/>
      <c r="G816" s="61"/>
      <c r="H816" s="61"/>
      <c r="I816" s="61"/>
      <c r="J816" s="61"/>
      <c r="K816" s="61"/>
      <c r="L816" s="61"/>
      <c r="M816" s="61"/>
      <c r="N816" s="61"/>
    </row>
    <row r="817" spans="1:14" ht="12.75">
      <c r="A817" s="61"/>
      <c r="B817" s="61"/>
      <c r="C817" s="61"/>
      <c r="D817" s="61"/>
      <c r="E817" s="61"/>
      <c r="F817" s="61"/>
      <c r="G817" s="61"/>
      <c r="H817" s="61"/>
      <c r="I817" s="61"/>
      <c r="J817" s="61"/>
      <c r="K817" s="61"/>
      <c r="L817" s="61"/>
      <c r="M817" s="61"/>
      <c r="N817" s="61"/>
    </row>
    <row r="818" spans="1:14" ht="12.75">
      <c r="A818" s="61"/>
      <c r="B818" s="61"/>
      <c r="C818" s="61"/>
      <c r="D818" s="61"/>
      <c r="E818" s="61"/>
      <c r="F818" s="61"/>
      <c r="G818" s="61"/>
      <c r="H818" s="61"/>
      <c r="I818" s="61"/>
      <c r="J818" s="61"/>
      <c r="K818" s="61"/>
      <c r="L818" s="61"/>
      <c r="M818" s="61"/>
      <c r="N818" s="61"/>
    </row>
    <row r="819" spans="1:14" ht="12.75">
      <c r="A819" s="61"/>
      <c r="B819" s="61"/>
      <c r="C819" s="61"/>
      <c r="D819" s="61"/>
      <c r="E819" s="61"/>
      <c r="F819" s="61"/>
      <c r="G819" s="61"/>
      <c r="H819" s="61"/>
      <c r="I819" s="61"/>
      <c r="J819" s="61"/>
      <c r="K819" s="61"/>
      <c r="L819" s="61"/>
      <c r="M819" s="61"/>
      <c r="N819" s="61"/>
    </row>
    <row r="820" spans="1:14" ht="12.75">
      <c r="A820" s="61"/>
      <c r="B820" s="61"/>
      <c r="C820" s="61"/>
      <c r="D820" s="61"/>
      <c r="E820" s="61"/>
      <c r="F820" s="61"/>
      <c r="G820" s="61"/>
      <c r="H820" s="61"/>
      <c r="I820" s="61"/>
      <c r="J820" s="61"/>
      <c r="K820" s="61"/>
      <c r="L820" s="61"/>
      <c r="M820" s="61"/>
      <c r="N820" s="61"/>
    </row>
    <row r="821" spans="1:14" ht="12.75">
      <c r="A821" s="61"/>
      <c r="B821" s="61"/>
      <c r="C821" s="61"/>
      <c r="D821" s="61"/>
      <c r="E821" s="61"/>
      <c r="F821" s="61"/>
      <c r="G821" s="61"/>
      <c r="H821" s="61"/>
      <c r="I821" s="61"/>
      <c r="J821" s="61"/>
      <c r="K821" s="61"/>
      <c r="L821" s="61"/>
      <c r="M821" s="61"/>
      <c r="N821" s="61"/>
    </row>
    <row r="822" spans="1:14" ht="12.75">
      <c r="A822" s="61"/>
      <c r="B822" s="61"/>
      <c r="C822" s="61"/>
      <c r="D822" s="61"/>
      <c r="E822" s="61"/>
      <c r="F822" s="61"/>
      <c r="G822" s="61"/>
      <c r="H822" s="61"/>
      <c r="I822" s="61"/>
      <c r="J822" s="61"/>
      <c r="K822" s="61"/>
      <c r="L822" s="61"/>
      <c r="M822" s="61"/>
      <c r="N822" s="61"/>
    </row>
    <row r="823" spans="1:14" ht="12.75">
      <c r="A823" s="61"/>
      <c r="B823" s="61"/>
      <c r="C823" s="61"/>
      <c r="D823" s="61"/>
      <c r="E823" s="61"/>
      <c r="F823" s="61"/>
      <c r="G823" s="61"/>
      <c r="H823" s="61"/>
      <c r="I823" s="61"/>
      <c r="J823" s="61"/>
      <c r="K823" s="61"/>
      <c r="L823" s="61"/>
      <c r="M823" s="61"/>
      <c r="N823" s="61"/>
    </row>
    <row r="824" spans="1:14" ht="12.75">
      <c r="A824" s="61"/>
      <c r="B824" s="61"/>
      <c r="C824" s="61"/>
      <c r="D824" s="61"/>
      <c r="E824" s="61"/>
      <c r="F824" s="61"/>
      <c r="G824" s="61"/>
      <c r="H824" s="61"/>
      <c r="I824" s="61"/>
      <c r="J824" s="61"/>
      <c r="K824" s="61"/>
      <c r="L824" s="61"/>
      <c r="M824" s="61"/>
      <c r="N824" s="61"/>
    </row>
    <row r="825" spans="1:14" ht="12.75">
      <c r="A825" s="61"/>
      <c r="B825" s="61"/>
      <c r="C825" s="61"/>
      <c r="D825" s="61"/>
      <c r="E825" s="61"/>
      <c r="F825" s="61"/>
      <c r="G825" s="61"/>
      <c r="H825" s="61"/>
      <c r="I825" s="61"/>
      <c r="J825" s="61"/>
      <c r="K825" s="61"/>
      <c r="L825" s="61"/>
      <c r="M825" s="61"/>
      <c r="N825" s="61"/>
    </row>
    <row r="826" spans="1:14" ht="12.75">
      <c r="A826" s="61"/>
      <c r="B826" s="61"/>
      <c r="C826" s="61"/>
      <c r="D826" s="61"/>
      <c r="E826" s="61"/>
      <c r="F826" s="61"/>
      <c r="G826" s="61"/>
      <c r="H826" s="61"/>
      <c r="I826" s="61"/>
      <c r="J826" s="61"/>
      <c r="K826" s="61"/>
      <c r="L826" s="61"/>
      <c r="M826" s="61"/>
      <c r="N826" s="61"/>
    </row>
    <row r="827" spans="1:14" ht="12.75">
      <c r="A827" s="61"/>
      <c r="B827" s="61"/>
      <c r="C827" s="61"/>
      <c r="D827" s="61"/>
      <c r="E827" s="61"/>
      <c r="F827" s="61"/>
      <c r="G827" s="61"/>
      <c r="H827" s="61"/>
      <c r="I827" s="61"/>
      <c r="J827" s="61"/>
      <c r="K827" s="61"/>
      <c r="L827" s="61"/>
      <c r="M827" s="61"/>
      <c r="N827" s="61"/>
    </row>
    <row r="828" spans="1:14" ht="12.75">
      <c r="A828" s="61"/>
      <c r="B828" s="61"/>
      <c r="C828" s="61"/>
      <c r="D828" s="61"/>
      <c r="E828" s="61"/>
      <c r="F828" s="61"/>
      <c r="G828" s="61"/>
      <c r="H828" s="61"/>
      <c r="I828" s="61"/>
      <c r="J828" s="61"/>
      <c r="K828" s="61"/>
      <c r="L828" s="61"/>
      <c r="M828" s="61"/>
      <c r="N828" s="61"/>
    </row>
    <row r="829" spans="1:14" ht="12.75">
      <c r="A829" s="61"/>
      <c r="B829" s="61"/>
      <c r="C829" s="61"/>
      <c r="D829" s="61"/>
      <c r="E829" s="61"/>
      <c r="F829" s="61"/>
      <c r="G829" s="61"/>
      <c r="H829" s="61"/>
      <c r="I829" s="61"/>
      <c r="J829" s="61"/>
      <c r="K829" s="61"/>
      <c r="L829" s="61"/>
      <c r="M829" s="61"/>
      <c r="N829" s="61"/>
    </row>
    <row r="830" spans="1:14" ht="12.75">
      <c r="A830" s="61"/>
      <c r="B830" s="61"/>
      <c r="C830" s="61"/>
      <c r="D830" s="61"/>
      <c r="E830" s="61"/>
      <c r="F830" s="61"/>
      <c r="G830" s="61"/>
      <c r="H830" s="61"/>
      <c r="I830" s="61"/>
      <c r="J830" s="61"/>
      <c r="K830" s="61"/>
      <c r="L830" s="61"/>
      <c r="M830" s="61"/>
      <c r="N830" s="61"/>
    </row>
    <row r="831" spans="1:14" ht="12.75">
      <c r="A831" s="61"/>
      <c r="B831" s="61"/>
      <c r="C831" s="61"/>
      <c r="D831" s="61"/>
      <c r="E831" s="61"/>
      <c r="F831" s="61"/>
      <c r="G831" s="61"/>
      <c r="H831" s="61"/>
      <c r="I831" s="61"/>
      <c r="J831" s="61"/>
      <c r="K831" s="61"/>
      <c r="L831" s="61"/>
      <c r="M831" s="61"/>
      <c r="N831" s="61"/>
    </row>
    <row r="832" spans="1:14" ht="12.75">
      <c r="A832" s="61"/>
      <c r="B832" s="61"/>
      <c r="C832" s="61"/>
      <c r="D832" s="61"/>
      <c r="E832" s="61"/>
      <c r="F832" s="61"/>
      <c r="G832" s="61"/>
      <c r="H832" s="61"/>
      <c r="I832" s="61"/>
      <c r="J832" s="61"/>
      <c r="K832" s="61"/>
      <c r="L832" s="61"/>
      <c r="M832" s="61"/>
      <c r="N832" s="61"/>
    </row>
    <row r="833" spans="1:14" ht="12.75">
      <c r="A833" s="61"/>
      <c r="B833" s="61"/>
      <c r="C833" s="61"/>
      <c r="D833" s="61"/>
      <c r="E833" s="61"/>
      <c r="F833" s="61"/>
      <c r="G833" s="61"/>
      <c r="H833" s="61"/>
      <c r="I833" s="61"/>
      <c r="J833" s="61"/>
      <c r="K833" s="61"/>
      <c r="L833" s="61"/>
      <c r="M833" s="61"/>
      <c r="N833" s="61"/>
    </row>
    <row r="834" spans="1:14" ht="12.75">
      <c r="A834" s="61"/>
      <c r="B834" s="61"/>
      <c r="C834" s="61"/>
      <c r="D834" s="61"/>
      <c r="E834" s="61"/>
      <c r="F834" s="61"/>
      <c r="G834" s="61"/>
      <c r="H834" s="61"/>
      <c r="I834" s="61"/>
      <c r="J834" s="61"/>
      <c r="K834" s="61"/>
      <c r="L834" s="61"/>
      <c r="M834" s="61"/>
      <c r="N834" s="61"/>
    </row>
    <row r="835" spans="1:14" ht="12.75">
      <c r="A835" s="61"/>
      <c r="B835" s="61"/>
      <c r="C835" s="61"/>
      <c r="D835" s="61"/>
      <c r="E835" s="61"/>
      <c r="F835" s="61"/>
      <c r="G835" s="61"/>
      <c r="H835" s="61"/>
      <c r="I835" s="61"/>
      <c r="J835" s="61"/>
      <c r="K835" s="61"/>
      <c r="L835" s="61"/>
      <c r="M835" s="61"/>
      <c r="N835" s="61"/>
    </row>
    <row r="836" spans="1:14" ht="12.75">
      <c r="A836" s="61"/>
      <c r="B836" s="61"/>
      <c r="C836" s="61"/>
      <c r="D836" s="61"/>
      <c r="E836" s="61"/>
      <c r="F836" s="61"/>
      <c r="G836" s="61"/>
      <c r="H836" s="61"/>
      <c r="I836" s="61"/>
      <c r="J836" s="61"/>
      <c r="K836" s="61"/>
      <c r="L836" s="61"/>
      <c r="M836" s="61"/>
      <c r="N836" s="61"/>
    </row>
    <row r="837" spans="1:14" ht="12.75">
      <c r="A837" s="61"/>
      <c r="B837" s="61"/>
      <c r="C837" s="61"/>
      <c r="D837" s="61"/>
      <c r="E837" s="61"/>
      <c r="F837" s="61"/>
      <c r="G837" s="61"/>
      <c r="H837" s="61"/>
      <c r="I837" s="61"/>
      <c r="J837" s="61"/>
      <c r="K837" s="61"/>
      <c r="L837" s="61"/>
      <c r="M837" s="61"/>
      <c r="N837" s="61"/>
    </row>
    <row r="838" spans="1:14" ht="12.75">
      <c r="A838" s="61"/>
      <c r="B838" s="61"/>
      <c r="C838" s="61"/>
      <c r="D838" s="61"/>
      <c r="E838" s="61"/>
      <c r="F838" s="61"/>
      <c r="G838" s="61"/>
      <c r="H838" s="61"/>
      <c r="I838" s="61"/>
      <c r="J838" s="61"/>
      <c r="K838" s="61"/>
      <c r="L838" s="61"/>
      <c r="M838" s="61"/>
      <c r="N838" s="61"/>
    </row>
    <row r="839" spans="1:14" ht="12.75">
      <c r="A839" s="61"/>
      <c r="B839" s="61"/>
      <c r="C839" s="61"/>
      <c r="D839" s="61"/>
      <c r="E839" s="61"/>
      <c r="F839" s="61"/>
      <c r="G839" s="61"/>
      <c r="H839" s="61"/>
      <c r="I839" s="61"/>
      <c r="J839" s="61"/>
      <c r="K839" s="61"/>
      <c r="L839" s="61"/>
      <c r="M839" s="61"/>
      <c r="N839" s="61"/>
    </row>
    <row r="840" spans="1:14" ht="12.75">
      <c r="A840" s="61"/>
      <c r="B840" s="61"/>
      <c r="C840" s="61"/>
      <c r="D840" s="61"/>
      <c r="E840" s="61"/>
      <c r="F840" s="61"/>
      <c r="G840" s="61"/>
      <c r="H840" s="61"/>
      <c r="I840" s="61"/>
      <c r="J840" s="61"/>
      <c r="K840" s="61"/>
      <c r="L840" s="61"/>
      <c r="M840" s="61"/>
      <c r="N840" s="61"/>
    </row>
    <row r="841" spans="1:14" ht="12.75">
      <c r="A841" s="61"/>
      <c r="B841" s="61"/>
      <c r="C841" s="61"/>
      <c r="D841" s="61"/>
      <c r="E841" s="61"/>
      <c r="F841" s="61"/>
      <c r="G841" s="61"/>
      <c r="H841" s="61"/>
      <c r="I841" s="61"/>
      <c r="J841" s="61"/>
      <c r="K841" s="61"/>
      <c r="L841" s="61"/>
      <c r="M841" s="61"/>
      <c r="N841" s="61"/>
    </row>
    <row r="842" spans="1:14" ht="12.75">
      <c r="A842" s="61"/>
      <c r="B842" s="61"/>
      <c r="C842" s="61"/>
      <c r="D842" s="61"/>
      <c r="E842" s="61"/>
      <c r="F842" s="61"/>
      <c r="G842" s="61"/>
      <c r="H842" s="61"/>
      <c r="I842" s="61"/>
      <c r="J842" s="61"/>
      <c r="K842" s="61"/>
      <c r="L842" s="61"/>
      <c r="M842" s="61"/>
      <c r="N842" s="61"/>
    </row>
    <row r="843" spans="1:14" ht="12.75">
      <c r="A843" s="61"/>
      <c r="B843" s="61"/>
      <c r="C843" s="61"/>
      <c r="D843" s="61"/>
      <c r="E843" s="61"/>
      <c r="F843" s="61"/>
      <c r="G843" s="61"/>
      <c r="H843" s="61"/>
      <c r="I843" s="61"/>
      <c r="J843" s="61"/>
      <c r="K843" s="61"/>
      <c r="L843" s="61"/>
      <c r="M843" s="61"/>
      <c r="N843" s="61"/>
    </row>
    <row r="844" spans="1:14" ht="12.75">
      <c r="A844" s="61"/>
      <c r="B844" s="61"/>
      <c r="C844" s="61"/>
      <c r="D844" s="61"/>
      <c r="E844" s="61"/>
      <c r="F844" s="61"/>
      <c r="G844" s="61"/>
      <c r="H844" s="61"/>
      <c r="I844" s="61"/>
      <c r="J844" s="61"/>
      <c r="K844" s="61"/>
      <c r="L844" s="61"/>
      <c r="M844" s="61"/>
      <c r="N844" s="61"/>
    </row>
    <row r="845" spans="1:14" ht="12.75">
      <c r="A845" s="61"/>
      <c r="B845" s="61"/>
      <c r="C845" s="61"/>
      <c r="D845" s="61"/>
      <c r="E845" s="61"/>
      <c r="F845" s="61"/>
      <c r="G845" s="61"/>
      <c r="H845" s="61"/>
      <c r="I845" s="61"/>
      <c r="J845" s="61"/>
      <c r="K845" s="61"/>
      <c r="L845" s="61"/>
      <c r="M845" s="61"/>
      <c r="N845" s="61"/>
    </row>
    <row r="846" spans="1:14" ht="12.75">
      <c r="A846" s="61"/>
      <c r="B846" s="61"/>
      <c r="C846" s="61"/>
      <c r="D846" s="61"/>
      <c r="E846" s="61"/>
      <c r="F846" s="61"/>
      <c r="G846" s="61"/>
      <c r="H846" s="61"/>
      <c r="I846" s="61"/>
      <c r="J846" s="61"/>
      <c r="K846" s="61"/>
      <c r="L846" s="61"/>
      <c r="M846" s="61"/>
      <c r="N846" s="61"/>
    </row>
    <row r="847" spans="1:14" ht="12.75">
      <c r="A847" s="61"/>
      <c r="B847" s="61"/>
      <c r="C847" s="61"/>
      <c r="D847" s="61"/>
      <c r="E847" s="61"/>
      <c r="F847" s="61"/>
      <c r="G847" s="61"/>
      <c r="H847" s="61"/>
      <c r="I847" s="61"/>
      <c r="J847" s="61"/>
      <c r="K847" s="61"/>
      <c r="L847" s="61"/>
      <c r="M847" s="61"/>
      <c r="N847" s="61"/>
    </row>
    <row r="848" spans="1:14" ht="12.75">
      <c r="A848" s="61"/>
      <c r="B848" s="61"/>
      <c r="C848" s="61"/>
      <c r="D848" s="61"/>
      <c r="E848" s="61"/>
      <c r="F848" s="61"/>
      <c r="G848" s="61"/>
      <c r="H848" s="61"/>
      <c r="I848" s="61"/>
      <c r="J848" s="61"/>
      <c r="K848" s="61"/>
      <c r="L848" s="61"/>
      <c r="M848" s="61"/>
      <c r="N848" s="61"/>
    </row>
    <row r="849" spans="1:14" ht="12.75">
      <c r="A849" s="61"/>
      <c r="B849" s="61"/>
      <c r="C849" s="61"/>
      <c r="D849" s="61"/>
      <c r="E849" s="61"/>
      <c r="F849" s="61"/>
      <c r="G849" s="61"/>
      <c r="H849" s="61"/>
      <c r="I849" s="61"/>
      <c r="J849" s="61"/>
      <c r="K849" s="61"/>
      <c r="L849" s="61"/>
      <c r="M849" s="61"/>
      <c r="N849" s="61"/>
    </row>
    <row r="850" spans="1:14" ht="12.75">
      <c r="A850" s="61"/>
      <c r="B850" s="61"/>
      <c r="C850" s="61"/>
      <c r="D850" s="61"/>
      <c r="E850" s="61"/>
      <c r="F850" s="61"/>
      <c r="G850" s="61"/>
      <c r="H850" s="61"/>
      <c r="I850" s="61"/>
      <c r="J850" s="61"/>
      <c r="K850" s="61"/>
      <c r="L850" s="61"/>
      <c r="M850" s="61"/>
      <c r="N850" s="61"/>
    </row>
    <row r="851" spans="1:14" ht="12.75">
      <c r="A851" s="61"/>
      <c r="B851" s="61"/>
      <c r="C851" s="61"/>
      <c r="D851" s="61"/>
      <c r="E851" s="61"/>
      <c r="F851" s="61"/>
      <c r="G851" s="61"/>
      <c r="H851" s="61"/>
      <c r="I851" s="61"/>
      <c r="J851" s="61"/>
      <c r="K851" s="61"/>
      <c r="L851" s="61"/>
      <c r="M851" s="61"/>
      <c r="N851" s="61"/>
    </row>
    <row r="852" spans="1:14" ht="12.75">
      <c r="A852" s="61"/>
      <c r="B852" s="61"/>
      <c r="C852" s="61"/>
      <c r="D852" s="61"/>
      <c r="E852" s="61"/>
      <c r="F852" s="61"/>
      <c r="G852" s="61"/>
      <c r="H852" s="61"/>
      <c r="I852" s="61"/>
      <c r="J852" s="61"/>
      <c r="K852" s="61"/>
      <c r="L852" s="61"/>
      <c r="M852" s="61"/>
      <c r="N852" s="61"/>
    </row>
    <row r="853" spans="1:14" ht="12.75">
      <c r="A853" s="61"/>
      <c r="B853" s="61"/>
      <c r="C853" s="61"/>
      <c r="D853" s="61"/>
      <c r="E853" s="61"/>
      <c r="F853" s="61"/>
      <c r="G853" s="61"/>
      <c r="H853" s="61"/>
      <c r="I853" s="61"/>
      <c r="J853" s="61"/>
      <c r="K853" s="61"/>
      <c r="L853" s="61"/>
      <c r="M853" s="61"/>
      <c r="N853" s="61"/>
    </row>
    <row r="854" spans="1:14" ht="12.75">
      <c r="A854" s="61"/>
      <c r="B854" s="61"/>
      <c r="C854" s="61"/>
      <c r="D854" s="61"/>
      <c r="E854" s="61"/>
      <c r="F854" s="61"/>
      <c r="G854" s="61"/>
      <c r="H854" s="61"/>
      <c r="I854" s="61"/>
      <c r="J854" s="61"/>
      <c r="K854" s="61"/>
      <c r="L854" s="61"/>
      <c r="M854" s="61"/>
      <c r="N854" s="61"/>
    </row>
    <row r="855" spans="1:14" ht="12.75">
      <c r="A855" s="61"/>
      <c r="B855" s="61"/>
      <c r="C855" s="61"/>
      <c r="D855" s="61"/>
      <c r="E855" s="61"/>
      <c r="F855" s="61"/>
      <c r="G855" s="61"/>
      <c r="H855" s="61"/>
      <c r="I855" s="61"/>
      <c r="J855" s="61"/>
      <c r="K855" s="61"/>
      <c r="L855" s="61"/>
      <c r="M855" s="61"/>
      <c r="N855" s="61"/>
    </row>
    <row r="856" spans="1:14" ht="12.75">
      <c r="A856" s="61"/>
      <c r="B856" s="61"/>
      <c r="C856" s="61"/>
      <c r="D856" s="61"/>
      <c r="E856" s="61"/>
      <c r="F856" s="61"/>
      <c r="G856" s="61"/>
      <c r="H856" s="61"/>
      <c r="I856" s="61"/>
      <c r="J856" s="61"/>
      <c r="K856" s="61"/>
      <c r="L856" s="61"/>
      <c r="M856" s="61"/>
      <c r="N856" s="61"/>
    </row>
    <row r="857" spans="1:14" ht="12.75">
      <c r="A857" s="61"/>
      <c r="B857" s="61"/>
      <c r="C857" s="61"/>
      <c r="D857" s="61"/>
      <c r="E857" s="61"/>
      <c r="F857" s="61"/>
      <c r="G857" s="61"/>
      <c r="H857" s="61"/>
      <c r="I857" s="61"/>
      <c r="J857" s="61"/>
      <c r="K857" s="61"/>
      <c r="L857" s="61"/>
      <c r="M857" s="61"/>
      <c r="N857" s="61"/>
    </row>
    <row r="858" spans="1:14" ht="12.75">
      <c r="A858" s="61"/>
      <c r="B858" s="61"/>
      <c r="C858" s="61"/>
      <c r="D858" s="61"/>
      <c r="E858" s="61"/>
      <c r="F858" s="61"/>
      <c r="G858" s="61"/>
      <c r="H858" s="61"/>
      <c r="I858" s="61"/>
      <c r="J858" s="61"/>
      <c r="K858" s="61"/>
      <c r="L858" s="61"/>
      <c r="M858" s="61"/>
      <c r="N858" s="61"/>
    </row>
    <row r="859" spans="1:14" ht="12.75">
      <c r="A859" s="61"/>
      <c r="B859" s="61"/>
      <c r="C859" s="61"/>
      <c r="D859" s="61"/>
      <c r="E859" s="61"/>
      <c r="F859" s="61"/>
      <c r="G859" s="61"/>
      <c r="H859" s="61"/>
      <c r="I859" s="61"/>
      <c r="J859" s="61"/>
      <c r="K859" s="61"/>
      <c r="L859" s="61"/>
      <c r="M859" s="61"/>
      <c r="N859" s="61"/>
    </row>
    <row r="860" spans="1:14" ht="12.75">
      <c r="A860" s="61"/>
      <c r="B860" s="61"/>
      <c r="C860" s="61"/>
      <c r="D860" s="61"/>
      <c r="E860" s="61"/>
      <c r="F860" s="61"/>
      <c r="G860" s="61"/>
      <c r="H860" s="61"/>
      <c r="I860" s="61"/>
      <c r="J860" s="61"/>
      <c r="K860" s="61"/>
      <c r="L860" s="61"/>
      <c r="M860" s="61"/>
      <c r="N860" s="61"/>
    </row>
    <row r="861" spans="1:14" ht="12.75">
      <c r="A861" s="61"/>
      <c r="B861" s="61"/>
      <c r="C861" s="61"/>
      <c r="D861" s="61"/>
      <c r="E861" s="61"/>
      <c r="F861" s="61"/>
      <c r="G861" s="61"/>
      <c r="H861" s="61"/>
      <c r="I861" s="61"/>
      <c r="J861" s="61"/>
      <c r="K861" s="61"/>
      <c r="L861" s="61"/>
      <c r="M861" s="61"/>
      <c r="N861" s="61"/>
    </row>
    <row r="862" spans="1:14" ht="12.75">
      <c r="A862" s="61"/>
      <c r="B862" s="61"/>
      <c r="C862" s="61"/>
      <c r="D862" s="61"/>
      <c r="E862" s="61"/>
      <c r="F862" s="61"/>
      <c r="G862" s="61"/>
      <c r="H862" s="61"/>
      <c r="I862" s="61"/>
      <c r="J862" s="61"/>
      <c r="K862" s="61"/>
      <c r="L862" s="61"/>
      <c r="M862" s="61"/>
      <c r="N862" s="61"/>
    </row>
    <row r="863" spans="1:14" ht="12.75">
      <c r="A863" s="61"/>
      <c r="B863" s="61"/>
      <c r="C863" s="61"/>
      <c r="D863" s="61"/>
      <c r="E863" s="61"/>
      <c r="F863" s="61"/>
      <c r="G863" s="61"/>
      <c r="H863" s="61"/>
      <c r="I863" s="61"/>
      <c r="J863" s="61"/>
      <c r="K863" s="61"/>
      <c r="L863" s="61"/>
      <c r="M863" s="61"/>
      <c r="N863" s="61"/>
    </row>
    <row r="864" spans="1:14" ht="12.75">
      <c r="A864" s="61"/>
      <c r="B864" s="61"/>
      <c r="C864" s="61"/>
      <c r="D864" s="61"/>
      <c r="E864" s="61"/>
      <c r="F864" s="61"/>
      <c r="G864" s="61"/>
      <c r="H864" s="61"/>
      <c r="I864" s="61"/>
      <c r="J864" s="61"/>
      <c r="K864" s="61"/>
      <c r="L864" s="61"/>
      <c r="M864" s="61"/>
      <c r="N864" s="61"/>
    </row>
    <row r="865" spans="1:14" ht="12.75">
      <c r="A865" s="61"/>
      <c r="B865" s="61"/>
      <c r="C865" s="61"/>
      <c r="D865" s="61"/>
      <c r="E865" s="61"/>
      <c r="F865" s="61"/>
      <c r="G865" s="61"/>
      <c r="H865" s="61"/>
      <c r="I865" s="61"/>
      <c r="J865" s="61"/>
      <c r="K865" s="61"/>
      <c r="L865" s="61"/>
      <c r="M865" s="61"/>
      <c r="N865" s="61"/>
    </row>
    <row r="866" spans="1:14" ht="12.75">
      <c r="A866" s="61"/>
      <c r="B866" s="61"/>
      <c r="C866" s="61"/>
      <c r="D866" s="61"/>
      <c r="E866" s="61"/>
      <c r="F866" s="61"/>
      <c r="G866" s="61"/>
      <c r="H866" s="61"/>
      <c r="I866" s="61"/>
      <c r="J866" s="61"/>
      <c r="K866" s="61"/>
      <c r="L866" s="61"/>
      <c r="M866" s="61"/>
      <c r="N866" s="61"/>
    </row>
    <row r="867" spans="1:14" ht="12.75">
      <c r="A867" s="61"/>
      <c r="B867" s="61"/>
      <c r="C867" s="61"/>
      <c r="D867" s="61"/>
      <c r="E867" s="61"/>
      <c r="F867" s="61"/>
      <c r="G867" s="61"/>
      <c r="H867" s="61"/>
      <c r="I867" s="61"/>
      <c r="J867" s="61"/>
      <c r="K867" s="61"/>
      <c r="L867" s="61"/>
      <c r="M867" s="61"/>
      <c r="N867" s="61"/>
    </row>
    <row r="868" spans="1:14" ht="12.75">
      <c r="A868" s="61"/>
      <c r="B868" s="61"/>
      <c r="C868" s="61"/>
      <c r="D868" s="61"/>
      <c r="E868" s="61"/>
      <c r="F868" s="61"/>
      <c r="G868" s="61"/>
      <c r="H868" s="61"/>
      <c r="I868" s="61"/>
      <c r="J868" s="61"/>
      <c r="K868" s="61"/>
      <c r="L868" s="61"/>
      <c r="M868" s="61"/>
      <c r="N868" s="61"/>
    </row>
    <row r="869" spans="1:14" ht="12.75">
      <c r="A869" s="61"/>
      <c r="B869" s="61"/>
      <c r="C869" s="61"/>
      <c r="D869" s="61"/>
      <c r="E869" s="61"/>
      <c r="F869" s="61"/>
      <c r="G869" s="61"/>
      <c r="H869" s="61"/>
      <c r="I869" s="61"/>
      <c r="J869" s="61"/>
      <c r="K869" s="61"/>
      <c r="L869" s="61"/>
      <c r="M869" s="61"/>
      <c r="N869" s="61"/>
    </row>
    <row r="870" spans="1:14" ht="12.75">
      <c r="A870" s="61"/>
      <c r="B870" s="61"/>
      <c r="C870" s="61"/>
      <c r="D870" s="61"/>
      <c r="E870" s="61"/>
      <c r="F870" s="61"/>
      <c r="G870" s="61"/>
      <c r="H870" s="61"/>
      <c r="I870" s="61"/>
      <c r="J870" s="61"/>
      <c r="K870" s="61"/>
      <c r="L870" s="61"/>
      <c r="M870" s="61"/>
      <c r="N870" s="61"/>
    </row>
    <row r="871" spans="1:14" ht="12.75">
      <c r="A871" s="61"/>
      <c r="B871" s="61"/>
      <c r="C871" s="61"/>
      <c r="D871" s="61"/>
      <c r="E871" s="61"/>
      <c r="F871" s="61"/>
      <c r="G871" s="61"/>
      <c r="H871" s="61"/>
      <c r="I871" s="61"/>
      <c r="J871" s="61"/>
      <c r="K871" s="61"/>
      <c r="L871" s="61"/>
      <c r="M871" s="61"/>
      <c r="N871" s="61"/>
    </row>
    <row r="872" spans="1:14" ht="12.75">
      <c r="A872" s="61"/>
      <c r="B872" s="61"/>
      <c r="C872" s="61"/>
      <c r="D872" s="61"/>
      <c r="E872" s="61"/>
      <c r="F872" s="61"/>
      <c r="G872" s="61"/>
      <c r="H872" s="61"/>
      <c r="I872" s="61"/>
      <c r="J872" s="61"/>
      <c r="K872" s="61"/>
      <c r="L872" s="61"/>
      <c r="M872" s="61"/>
      <c r="N872" s="61"/>
    </row>
    <row r="873" spans="1:14" ht="12.75">
      <c r="A873" s="61"/>
      <c r="B873" s="61"/>
      <c r="C873" s="61"/>
      <c r="D873" s="61"/>
      <c r="E873" s="61"/>
      <c r="F873" s="61"/>
      <c r="G873" s="61"/>
      <c r="H873" s="61"/>
      <c r="I873" s="61"/>
      <c r="J873" s="61"/>
      <c r="K873" s="61"/>
      <c r="L873" s="61"/>
      <c r="M873" s="61"/>
      <c r="N873" s="61"/>
    </row>
    <row r="874" spans="1:14" ht="12.75">
      <c r="A874" s="61"/>
      <c r="B874" s="61"/>
      <c r="C874" s="61"/>
      <c r="D874" s="61"/>
      <c r="E874" s="61"/>
      <c r="F874" s="61"/>
      <c r="G874" s="61"/>
      <c r="H874" s="61"/>
      <c r="I874" s="61"/>
      <c r="J874" s="61"/>
      <c r="K874" s="61"/>
      <c r="L874" s="61"/>
      <c r="M874" s="61"/>
      <c r="N874" s="61"/>
    </row>
    <row r="875" spans="1:14" ht="12.75">
      <c r="A875" s="61"/>
      <c r="B875" s="61"/>
      <c r="C875" s="61"/>
      <c r="D875" s="61"/>
      <c r="E875" s="61"/>
      <c r="F875" s="61"/>
      <c r="G875" s="61"/>
      <c r="H875" s="61"/>
      <c r="I875" s="61"/>
      <c r="J875" s="61"/>
      <c r="K875" s="61"/>
      <c r="L875" s="61"/>
      <c r="M875" s="61"/>
      <c r="N875" s="61"/>
    </row>
    <row r="876" spans="1:14" ht="12.75">
      <c r="A876" s="61"/>
      <c r="B876" s="61"/>
      <c r="C876" s="61"/>
      <c r="D876" s="61"/>
      <c r="E876" s="61"/>
      <c r="F876" s="61"/>
      <c r="G876" s="61"/>
      <c r="H876" s="61"/>
      <c r="I876" s="61"/>
      <c r="J876" s="61"/>
      <c r="K876" s="61"/>
      <c r="L876" s="61"/>
      <c r="M876" s="61"/>
      <c r="N876" s="61"/>
    </row>
    <row r="877" spans="1:14" ht="12.75">
      <c r="A877" s="61"/>
      <c r="B877" s="61"/>
      <c r="C877" s="61"/>
      <c r="D877" s="61"/>
      <c r="E877" s="61"/>
      <c r="F877" s="61"/>
      <c r="G877" s="61"/>
      <c r="H877" s="61"/>
      <c r="I877" s="61"/>
      <c r="J877" s="61"/>
      <c r="K877" s="61"/>
      <c r="L877" s="61"/>
      <c r="M877" s="61"/>
      <c r="N877" s="61"/>
    </row>
    <row r="878" spans="1:14" ht="12.75">
      <c r="A878" s="61"/>
      <c r="B878" s="61"/>
      <c r="C878" s="61"/>
      <c r="D878" s="61"/>
      <c r="E878" s="61"/>
      <c r="F878" s="61"/>
      <c r="G878" s="61"/>
      <c r="H878" s="61"/>
      <c r="I878" s="61"/>
      <c r="J878" s="61"/>
      <c r="K878" s="61"/>
      <c r="L878" s="61"/>
      <c r="M878" s="61"/>
      <c r="N878" s="61"/>
    </row>
    <row r="879" spans="1:14" ht="12.75">
      <c r="A879" s="61"/>
      <c r="B879" s="61"/>
      <c r="C879" s="61"/>
      <c r="D879" s="61"/>
      <c r="E879" s="61"/>
      <c r="F879" s="61"/>
      <c r="G879" s="61"/>
      <c r="H879" s="61"/>
      <c r="I879" s="61"/>
      <c r="J879" s="61"/>
      <c r="K879" s="61"/>
      <c r="L879" s="61"/>
      <c r="M879" s="61"/>
      <c r="N879" s="61"/>
    </row>
    <row r="880" spans="1:14" ht="12.75">
      <c r="A880" s="61"/>
      <c r="B880" s="61"/>
      <c r="C880" s="61"/>
      <c r="D880" s="61"/>
      <c r="E880" s="61"/>
      <c r="F880" s="61"/>
      <c r="G880" s="61"/>
      <c r="H880" s="61"/>
      <c r="I880" s="61"/>
      <c r="J880" s="61"/>
      <c r="K880" s="61"/>
      <c r="L880" s="61"/>
      <c r="M880" s="61"/>
      <c r="N880" s="61"/>
    </row>
    <row r="881" spans="1:14" ht="12.75">
      <c r="A881" s="61"/>
      <c r="B881" s="61"/>
      <c r="C881" s="61"/>
      <c r="D881" s="61"/>
      <c r="E881" s="61"/>
      <c r="F881" s="61"/>
      <c r="G881" s="61"/>
      <c r="H881" s="61"/>
      <c r="I881" s="61"/>
      <c r="J881" s="61"/>
      <c r="K881" s="61"/>
      <c r="L881" s="61"/>
      <c r="M881" s="61"/>
      <c r="N881" s="61"/>
    </row>
    <row r="882" spans="1:14" ht="12.75">
      <c r="A882" s="61"/>
      <c r="B882" s="61"/>
      <c r="C882" s="61"/>
      <c r="D882" s="61"/>
      <c r="E882" s="61"/>
      <c r="F882" s="61"/>
      <c r="G882" s="61"/>
      <c r="H882" s="61"/>
      <c r="I882" s="61"/>
      <c r="J882" s="61"/>
      <c r="K882" s="61"/>
      <c r="L882" s="61"/>
      <c r="M882" s="61"/>
      <c r="N882" s="61"/>
    </row>
    <row r="883" spans="1:14" ht="12.75">
      <c r="A883" s="61"/>
      <c r="B883" s="61"/>
      <c r="C883" s="61"/>
      <c r="D883" s="61"/>
      <c r="E883" s="61"/>
      <c r="F883" s="61"/>
      <c r="G883" s="61"/>
      <c r="H883" s="61"/>
      <c r="I883" s="61"/>
      <c r="J883" s="61"/>
      <c r="K883" s="61"/>
      <c r="L883" s="61"/>
      <c r="M883" s="61"/>
      <c r="N883" s="61"/>
    </row>
    <row r="884" spans="1:14" ht="12.75">
      <c r="A884" s="61"/>
      <c r="B884" s="61"/>
      <c r="C884" s="61"/>
      <c r="D884" s="61"/>
      <c r="E884" s="61"/>
      <c r="F884" s="61"/>
      <c r="G884" s="61"/>
      <c r="H884" s="61"/>
      <c r="I884" s="61"/>
      <c r="J884" s="61"/>
      <c r="K884" s="61"/>
      <c r="L884" s="61"/>
      <c r="M884" s="61"/>
      <c r="N884" s="61"/>
    </row>
    <row r="885" spans="1:14" ht="12.75">
      <c r="A885" s="61"/>
      <c r="B885" s="61"/>
      <c r="C885" s="61"/>
      <c r="D885" s="61"/>
      <c r="E885" s="61"/>
      <c r="F885" s="61"/>
      <c r="G885" s="61"/>
      <c r="H885" s="61"/>
      <c r="I885" s="61"/>
      <c r="J885" s="61"/>
      <c r="K885" s="61"/>
      <c r="L885" s="61"/>
      <c r="M885" s="61"/>
      <c r="N885" s="61"/>
    </row>
    <row r="886" spans="1:14" ht="12.75">
      <c r="A886" s="61"/>
      <c r="B886" s="61"/>
      <c r="C886" s="61"/>
      <c r="D886" s="61"/>
      <c r="E886" s="61"/>
      <c r="F886" s="61"/>
      <c r="G886" s="61"/>
      <c r="H886" s="61"/>
      <c r="I886" s="61"/>
      <c r="J886" s="61"/>
      <c r="K886" s="61"/>
      <c r="L886" s="61"/>
      <c r="M886" s="61"/>
      <c r="N886" s="61"/>
    </row>
    <row r="887" spans="1:14" ht="12.75">
      <c r="A887" s="61"/>
      <c r="B887" s="61"/>
      <c r="C887" s="61"/>
      <c r="D887" s="61"/>
      <c r="E887" s="61"/>
      <c r="F887" s="61"/>
      <c r="G887" s="61"/>
      <c r="H887" s="61"/>
      <c r="I887" s="61"/>
      <c r="J887" s="61"/>
      <c r="K887" s="61"/>
      <c r="L887" s="61"/>
      <c r="M887" s="61"/>
      <c r="N887" s="61"/>
    </row>
    <row r="888" spans="1:14" ht="12.75">
      <c r="A888" s="61"/>
      <c r="B888" s="61"/>
      <c r="C888" s="61"/>
      <c r="D888" s="61"/>
      <c r="E888" s="61"/>
      <c r="F888" s="61"/>
      <c r="G888" s="61"/>
      <c r="H888" s="61"/>
      <c r="I888" s="61"/>
      <c r="J888" s="61"/>
      <c r="K888" s="61"/>
      <c r="L888" s="61"/>
      <c r="M888" s="61"/>
      <c r="N888" s="61"/>
    </row>
    <row r="889" spans="1:14" ht="12.75">
      <c r="A889" s="61"/>
      <c r="B889" s="61"/>
      <c r="C889" s="61"/>
      <c r="D889" s="61"/>
      <c r="E889" s="61"/>
      <c r="F889" s="61"/>
      <c r="G889" s="61"/>
      <c r="H889" s="61"/>
      <c r="I889" s="61"/>
      <c r="J889" s="61"/>
      <c r="K889" s="61"/>
      <c r="L889" s="61"/>
      <c r="M889" s="61"/>
      <c r="N889" s="61"/>
    </row>
    <row r="890" spans="1:14" ht="12.75">
      <c r="A890" s="61"/>
      <c r="B890" s="61"/>
      <c r="C890" s="61"/>
      <c r="D890" s="61"/>
      <c r="E890" s="61"/>
      <c r="F890" s="61"/>
      <c r="G890" s="61"/>
      <c r="H890" s="61"/>
      <c r="I890" s="61"/>
      <c r="J890" s="61"/>
      <c r="K890" s="61"/>
      <c r="L890" s="61"/>
      <c r="M890" s="61"/>
      <c r="N890" s="61"/>
    </row>
    <row r="891" spans="1:14" ht="12.75">
      <c r="A891" s="61"/>
      <c r="B891" s="61"/>
      <c r="C891" s="61"/>
      <c r="D891" s="61"/>
      <c r="E891" s="61"/>
      <c r="F891" s="61"/>
      <c r="G891" s="61"/>
      <c r="H891" s="61"/>
      <c r="I891" s="61"/>
      <c r="J891" s="61"/>
      <c r="K891" s="61"/>
      <c r="L891" s="61"/>
      <c r="M891" s="61"/>
      <c r="N891" s="61"/>
    </row>
    <row r="892" spans="1:14" ht="12.75">
      <c r="A892" s="61"/>
      <c r="B892" s="61"/>
      <c r="C892" s="61"/>
      <c r="D892" s="61"/>
      <c r="E892" s="61"/>
      <c r="F892" s="61"/>
      <c r="G892" s="61"/>
      <c r="H892" s="61"/>
      <c r="I892" s="61"/>
      <c r="J892" s="61"/>
      <c r="K892" s="61"/>
      <c r="L892" s="61"/>
      <c r="M892" s="61"/>
      <c r="N892" s="61"/>
    </row>
    <row r="893" spans="1:14" ht="12.75">
      <c r="A893" s="61"/>
      <c r="B893" s="61"/>
      <c r="C893" s="61"/>
      <c r="D893" s="61"/>
      <c r="E893" s="61"/>
      <c r="F893" s="61"/>
      <c r="G893" s="61"/>
      <c r="H893" s="61"/>
      <c r="I893" s="61"/>
      <c r="J893" s="61"/>
      <c r="K893" s="61"/>
      <c r="L893" s="61"/>
      <c r="M893" s="61"/>
      <c r="N893" s="61"/>
    </row>
    <row r="894" spans="1:14" ht="12.75">
      <c r="A894" s="61"/>
      <c r="B894" s="61"/>
      <c r="C894" s="61"/>
      <c r="D894" s="61"/>
      <c r="E894" s="61"/>
      <c r="F894" s="61"/>
      <c r="G894" s="61"/>
      <c r="H894" s="61"/>
      <c r="I894" s="61"/>
      <c r="J894" s="61"/>
      <c r="K894" s="61"/>
      <c r="L894" s="61"/>
      <c r="M894" s="61"/>
      <c r="N894" s="61"/>
    </row>
    <row r="895" spans="1:14" ht="12.75">
      <c r="A895" s="61"/>
      <c r="B895" s="61"/>
      <c r="C895" s="61"/>
      <c r="D895" s="61"/>
      <c r="E895" s="61"/>
      <c r="F895" s="61"/>
      <c r="G895" s="61"/>
      <c r="H895" s="61"/>
      <c r="I895" s="61"/>
      <c r="J895" s="61"/>
      <c r="K895" s="61"/>
      <c r="L895" s="61"/>
      <c r="M895" s="61"/>
      <c r="N895" s="61"/>
    </row>
    <row r="896" spans="1:14" ht="12.75">
      <c r="A896" s="61"/>
      <c r="B896" s="61"/>
      <c r="C896" s="61"/>
      <c r="D896" s="61"/>
      <c r="E896" s="61"/>
      <c r="F896" s="61"/>
      <c r="G896" s="61"/>
      <c r="H896" s="61"/>
      <c r="I896" s="61"/>
      <c r="J896" s="61"/>
      <c r="K896" s="61"/>
      <c r="L896" s="61"/>
      <c r="M896" s="61"/>
      <c r="N896" s="61"/>
    </row>
    <row r="897" spans="1:14" ht="12.75">
      <c r="A897" s="61"/>
      <c r="B897" s="61"/>
      <c r="C897" s="61"/>
      <c r="D897" s="61"/>
      <c r="E897" s="61"/>
      <c r="F897" s="61"/>
      <c r="G897" s="61"/>
      <c r="H897" s="61"/>
      <c r="I897" s="61"/>
      <c r="J897" s="61"/>
      <c r="K897" s="61"/>
      <c r="L897" s="61"/>
      <c r="M897" s="61"/>
      <c r="N897" s="61"/>
    </row>
    <row r="898" spans="1:14" ht="12.75">
      <c r="A898" s="61"/>
      <c r="B898" s="61"/>
      <c r="C898" s="61"/>
      <c r="D898" s="61"/>
      <c r="E898" s="61"/>
      <c r="F898" s="61"/>
      <c r="G898" s="61"/>
      <c r="H898" s="61"/>
      <c r="I898" s="61"/>
      <c r="J898" s="61"/>
      <c r="K898" s="61"/>
      <c r="L898" s="61"/>
      <c r="M898" s="61"/>
      <c r="N898" s="61"/>
    </row>
    <row r="899" spans="1:14" ht="12.75">
      <c r="A899" s="61"/>
      <c r="B899" s="61"/>
      <c r="C899" s="61"/>
      <c r="D899" s="61"/>
      <c r="E899" s="61"/>
      <c r="F899" s="61"/>
      <c r="G899" s="61"/>
      <c r="H899" s="61"/>
      <c r="I899" s="61"/>
      <c r="J899" s="61"/>
      <c r="K899" s="61"/>
      <c r="L899" s="61"/>
      <c r="M899" s="61"/>
      <c r="N899" s="61"/>
    </row>
    <row r="900" spans="1:14" ht="12.75">
      <c r="A900" s="61"/>
      <c r="B900" s="61"/>
      <c r="C900" s="61"/>
      <c r="D900" s="61"/>
      <c r="E900" s="61"/>
      <c r="F900" s="61"/>
      <c r="G900" s="61"/>
      <c r="H900" s="61"/>
      <c r="I900" s="61"/>
      <c r="J900" s="61"/>
      <c r="K900" s="61"/>
      <c r="L900" s="61"/>
      <c r="M900" s="61"/>
      <c r="N900" s="61"/>
    </row>
    <row r="901" spans="1:14" ht="12.75">
      <c r="A901" s="61"/>
      <c r="B901" s="61"/>
      <c r="C901" s="61"/>
      <c r="D901" s="61"/>
      <c r="E901" s="61"/>
      <c r="F901" s="61"/>
      <c r="G901" s="61"/>
      <c r="H901" s="61"/>
      <c r="I901" s="61"/>
      <c r="J901" s="61"/>
      <c r="K901" s="61"/>
      <c r="L901" s="61"/>
      <c r="M901" s="61"/>
      <c r="N901" s="61"/>
    </row>
    <row r="902" spans="1:14" ht="12.75">
      <c r="A902" s="61"/>
      <c r="B902" s="61"/>
      <c r="C902" s="61"/>
      <c r="D902" s="61"/>
      <c r="E902" s="61"/>
      <c r="F902" s="61"/>
      <c r="G902" s="61"/>
      <c r="H902" s="61"/>
      <c r="I902" s="61"/>
      <c r="J902" s="61"/>
      <c r="K902" s="61"/>
      <c r="L902" s="61"/>
      <c r="M902" s="61"/>
      <c r="N902" s="61"/>
    </row>
    <row r="903" spans="1:14" ht="12.75">
      <c r="A903" s="61"/>
      <c r="B903" s="61"/>
      <c r="C903" s="61"/>
      <c r="D903" s="61"/>
      <c r="E903" s="61"/>
      <c r="F903" s="61"/>
      <c r="G903" s="61"/>
      <c r="H903" s="61"/>
      <c r="I903" s="61"/>
      <c r="J903" s="61"/>
      <c r="K903" s="61"/>
      <c r="L903" s="61"/>
      <c r="M903" s="61"/>
      <c r="N903" s="61"/>
    </row>
    <row r="904" spans="1:14" ht="12.75">
      <c r="A904" s="61"/>
      <c r="B904" s="61"/>
      <c r="C904" s="61"/>
      <c r="D904" s="61"/>
      <c r="E904" s="61"/>
      <c r="F904" s="61"/>
      <c r="G904" s="61"/>
      <c r="H904" s="61"/>
      <c r="I904" s="61"/>
      <c r="J904" s="61"/>
      <c r="K904" s="61"/>
      <c r="L904" s="61"/>
      <c r="M904" s="61"/>
      <c r="N904" s="61"/>
    </row>
    <row r="905" spans="1:14" ht="12.75">
      <c r="A905" s="61"/>
      <c r="B905" s="61"/>
      <c r="C905" s="61"/>
      <c r="D905" s="61"/>
      <c r="E905" s="61"/>
      <c r="F905" s="61"/>
      <c r="G905" s="61"/>
      <c r="H905" s="61"/>
      <c r="I905" s="61"/>
      <c r="J905" s="61"/>
      <c r="K905" s="61"/>
      <c r="L905" s="61"/>
      <c r="M905" s="61"/>
      <c r="N905" s="61"/>
    </row>
    <row r="906" spans="1:14" ht="12.75">
      <c r="A906" s="61"/>
      <c r="B906" s="61"/>
      <c r="C906" s="61"/>
      <c r="D906" s="61"/>
      <c r="E906" s="61"/>
      <c r="F906" s="61"/>
      <c r="G906" s="61"/>
      <c r="H906" s="61"/>
      <c r="I906" s="61"/>
      <c r="J906" s="61"/>
      <c r="K906" s="61"/>
      <c r="L906" s="61"/>
      <c r="M906" s="61"/>
      <c r="N906" s="61"/>
    </row>
    <row r="907" spans="1:14" ht="12.75">
      <c r="A907" s="61"/>
      <c r="B907" s="61"/>
      <c r="C907" s="61"/>
      <c r="D907" s="61"/>
      <c r="E907" s="61"/>
      <c r="F907" s="61"/>
      <c r="G907" s="61"/>
      <c r="H907" s="61"/>
      <c r="I907" s="61"/>
      <c r="J907" s="61"/>
      <c r="K907" s="61"/>
      <c r="L907" s="61"/>
      <c r="M907" s="61"/>
      <c r="N907" s="61"/>
    </row>
    <row r="908" spans="1:14" ht="12.75">
      <c r="A908" s="61"/>
      <c r="B908" s="61"/>
      <c r="C908" s="61"/>
      <c r="D908" s="61"/>
      <c r="E908" s="61"/>
      <c r="F908" s="61"/>
      <c r="G908" s="61"/>
      <c r="H908" s="61"/>
      <c r="I908" s="61"/>
      <c r="J908" s="61"/>
      <c r="K908" s="61"/>
      <c r="L908" s="61"/>
      <c r="M908" s="61"/>
      <c r="N908" s="61"/>
    </row>
    <row r="909" spans="1:14" ht="12.75">
      <c r="A909" s="61"/>
      <c r="B909" s="61"/>
      <c r="C909" s="61"/>
      <c r="D909" s="61"/>
      <c r="E909" s="61"/>
      <c r="F909" s="61"/>
      <c r="G909" s="61"/>
      <c r="H909" s="61"/>
      <c r="I909" s="61"/>
      <c r="J909" s="61"/>
      <c r="K909" s="61"/>
      <c r="L909" s="61"/>
      <c r="M909" s="61"/>
      <c r="N909" s="61"/>
    </row>
    <row r="910" spans="1:14" ht="12.75">
      <c r="A910" s="61"/>
      <c r="B910" s="61"/>
      <c r="C910" s="61"/>
      <c r="D910" s="61"/>
      <c r="E910" s="61"/>
      <c r="F910" s="61"/>
      <c r="G910" s="61"/>
      <c r="H910" s="61"/>
      <c r="I910" s="61"/>
      <c r="J910" s="61"/>
      <c r="K910" s="61"/>
      <c r="L910" s="61"/>
      <c r="M910" s="61"/>
      <c r="N910" s="61"/>
    </row>
    <row r="911" spans="1:14" ht="12.75">
      <c r="A911" s="61"/>
      <c r="B911" s="61"/>
      <c r="C911" s="61"/>
      <c r="D911" s="61"/>
      <c r="E911" s="61"/>
      <c r="F911" s="61"/>
      <c r="G911" s="61"/>
      <c r="H911" s="61"/>
      <c r="I911" s="61"/>
      <c r="J911" s="61"/>
      <c r="K911" s="61"/>
      <c r="L911" s="61"/>
      <c r="M911" s="61"/>
      <c r="N911" s="61"/>
    </row>
    <row r="912" spans="1:14" ht="12.75">
      <c r="A912" s="61"/>
      <c r="B912" s="61"/>
      <c r="C912" s="61"/>
      <c r="D912" s="61"/>
      <c r="E912" s="61"/>
      <c r="F912" s="61"/>
      <c r="G912" s="61"/>
      <c r="H912" s="61"/>
      <c r="I912" s="61"/>
      <c r="J912" s="61"/>
      <c r="K912" s="61"/>
      <c r="L912" s="61"/>
      <c r="M912" s="61"/>
      <c r="N912" s="61"/>
    </row>
    <row r="913" spans="1:14" ht="12.75">
      <c r="A913" s="61"/>
      <c r="B913" s="61"/>
      <c r="C913" s="61"/>
      <c r="D913" s="61"/>
      <c r="E913" s="61"/>
      <c r="F913" s="61"/>
      <c r="G913" s="61"/>
      <c r="H913" s="61"/>
      <c r="I913" s="61"/>
      <c r="J913" s="61"/>
      <c r="K913" s="61"/>
      <c r="L913" s="61"/>
      <c r="M913" s="61"/>
      <c r="N913" s="61"/>
    </row>
    <row r="914" spans="1:14" ht="12.75">
      <c r="A914" s="61"/>
      <c r="B914" s="61"/>
      <c r="C914" s="61"/>
      <c r="D914" s="61"/>
      <c r="E914" s="61"/>
      <c r="F914" s="61"/>
      <c r="G914" s="61"/>
      <c r="H914" s="61"/>
      <c r="I914" s="61"/>
      <c r="J914" s="61"/>
      <c r="K914" s="61"/>
      <c r="L914" s="61"/>
      <c r="M914" s="61"/>
      <c r="N914" s="61"/>
    </row>
    <row r="915" spans="1:14" ht="12.75">
      <c r="A915" s="61"/>
      <c r="B915" s="61"/>
      <c r="C915" s="61"/>
      <c r="D915" s="61"/>
      <c r="E915" s="61"/>
      <c r="F915" s="61"/>
      <c r="G915" s="61"/>
      <c r="H915" s="61"/>
      <c r="I915" s="61"/>
      <c r="J915" s="61"/>
      <c r="K915" s="61"/>
      <c r="L915" s="61"/>
      <c r="M915" s="61"/>
      <c r="N915" s="61"/>
    </row>
    <row r="916" spans="1:14" ht="12.75">
      <c r="A916" s="61"/>
      <c r="B916" s="61"/>
      <c r="C916" s="61"/>
      <c r="D916" s="61"/>
      <c r="E916" s="61"/>
      <c r="F916" s="61"/>
      <c r="G916" s="61"/>
      <c r="H916" s="61"/>
      <c r="I916" s="61"/>
      <c r="J916" s="61"/>
      <c r="K916" s="61"/>
      <c r="L916" s="61"/>
      <c r="M916" s="61"/>
      <c r="N916" s="61"/>
    </row>
    <row r="917" spans="1:14" ht="12.75">
      <c r="A917" s="61"/>
      <c r="B917" s="61"/>
      <c r="C917" s="61"/>
      <c r="D917" s="61"/>
      <c r="E917" s="61"/>
      <c r="F917" s="61"/>
      <c r="G917" s="61"/>
      <c r="H917" s="61"/>
      <c r="I917" s="61"/>
      <c r="J917" s="61"/>
      <c r="K917" s="61"/>
      <c r="L917" s="61"/>
      <c r="M917" s="61"/>
      <c r="N917" s="61"/>
    </row>
    <row r="918" spans="1:14" ht="12.75">
      <c r="A918" s="61"/>
      <c r="B918" s="61"/>
      <c r="C918" s="61"/>
      <c r="D918" s="61"/>
      <c r="E918" s="61"/>
      <c r="F918" s="61"/>
      <c r="G918" s="61"/>
      <c r="H918" s="61"/>
      <c r="I918" s="61"/>
      <c r="J918" s="61"/>
      <c r="K918" s="61"/>
      <c r="L918" s="61"/>
      <c r="M918" s="61"/>
      <c r="N918" s="61"/>
    </row>
    <row r="919" spans="1:14" ht="12.75">
      <c r="A919" s="61"/>
      <c r="B919" s="61"/>
      <c r="C919" s="61"/>
      <c r="D919" s="61"/>
      <c r="E919" s="61"/>
      <c r="F919" s="61"/>
      <c r="G919" s="61"/>
      <c r="H919" s="61"/>
      <c r="I919" s="61"/>
      <c r="J919" s="61"/>
      <c r="K919" s="61"/>
      <c r="L919" s="61"/>
      <c r="M919" s="61"/>
      <c r="N919" s="61"/>
    </row>
    <row r="920" spans="1:14" ht="12.75">
      <c r="A920" s="61"/>
      <c r="B920" s="61"/>
      <c r="C920" s="61"/>
      <c r="D920" s="61"/>
      <c r="E920" s="61"/>
      <c r="F920" s="61"/>
      <c r="G920" s="61"/>
      <c r="H920" s="61"/>
      <c r="I920" s="61"/>
      <c r="J920" s="61"/>
      <c r="K920" s="61"/>
      <c r="L920" s="61"/>
      <c r="M920" s="61"/>
      <c r="N920" s="61"/>
    </row>
    <row r="921" spans="1:14" ht="12.75">
      <c r="A921" s="61"/>
      <c r="B921" s="61"/>
      <c r="C921" s="61"/>
      <c r="D921" s="61"/>
      <c r="E921" s="61"/>
      <c r="F921" s="61"/>
      <c r="G921" s="61"/>
      <c r="H921" s="61"/>
      <c r="I921" s="61"/>
      <c r="J921" s="61"/>
      <c r="K921" s="61"/>
      <c r="L921" s="61"/>
      <c r="M921" s="61"/>
      <c r="N921" s="61"/>
    </row>
    <row r="922" spans="1:14" ht="12.75">
      <c r="A922" s="61"/>
      <c r="B922" s="61"/>
      <c r="C922" s="61"/>
      <c r="D922" s="61"/>
      <c r="E922" s="61"/>
      <c r="F922" s="61"/>
      <c r="G922" s="61"/>
      <c r="H922" s="61"/>
      <c r="I922" s="61"/>
      <c r="J922" s="61"/>
      <c r="K922" s="61"/>
      <c r="L922" s="61"/>
      <c r="M922" s="61"/>
      <c r="N922" s="61"/>
    </row>
    <row r="923" spans="1:14" ht="12.75">
      <c r="A923" s="61"/>
      <c r="B923" s="61"/>
      <c r="C923" s="61"/>
      <c r="D923" s="61"/>
      <c r="E923" s="61"/>
      <c r="F923" s="61"/>
      <c r="G923" s="61"/>
      <c r="H923" s="61"/>
      <c r="I923" s="61"/>
      <c r="J923" s="61"/>
      <c r="K923" s="61"/>
      <c r="L923" s="61"/>
      <c r="M923" s="61"/>
      <c r="N923" s="61"/>
    </row>
    <row r="924" spans="1:14" ht="12.75">
      <c r="A924" s="61"/>
      <c r="B924" s="61"/>
      <c r="C924" s="61"/>
      <c r="D924" s="61"/>
      <c r="E924" s="61"/>
      <c r="F924" s="61"/>
      <c r="G924" s="61"/>
      <c r="H924" s="61"/>
      <c r="I924" s="61"/>
      <c r="J924" s="61"/>
      <c r="K924" s="61"/>
      <c r="L924" s="61"/>
      <c r="M924" s="61"/>
      <c r="N924" s="61"/>
    </row>
    <row r="925" spans="1:14" ht="12.75">
      <c r="A925" s="61"/>
      <c r="B925" s="61"/>
      <c r="C925" s="61"/>
      <c r="D925" s="61"/>
      <c r="E925" s="61"/>
      <c r="F925" s="61"/>
      <c r="G925" s="61"/>
      <c r="H925" s="61"/>
      <c r="I925" s="61"/>
      <c r="J925" s="61"/>
      <c r="K925" s="61"/>
      <c r="L925" s="61"/>
      <c r="M925" s="61"/>
      <c r="N925" s="61"/>
    </row>
    <row r="926" spans="1:14" ht="12.75">
      <c r="A926" s="61"/>
      <c r="B926" s="61"/>
      <c r="C926" s="61"/>
      <c r="D926" s="61"/>
      <c r="E926" s="61"/>
      <c r="F926" s="61"/>
      <c r="G926" s="61"/>
      <c r="H926" s="61"/>
      <c r="I926" s="61"/>
      <c r="J926" s="61"/>
      <c r="K926" s="61"/>
      <c r="L926" s="61"/>
      <c r="M926" s="61"/>
      <c r="N926" s="61"/>
    </row>
    <row r="927" spans="1:14" ht="12.75">
      <c r="A927" s="61"/>
      <c r="B927" s="61"/>
      <c r="C927" s="61"/>
      <c r="D927" s="61"/>
      <c r="E927" s="61"/>
      <c r="F927" s="61"/>
      <c r="G927" s="61"/>
      <c r="H927" s="61"/>
      <c r="I927" s="61"/>
      <c r="J927" s="61"/>
      <c r="K927" s="61"/>
      <c r="L927" s="61"/>
      <c r="M927" s="61"/>
      <c r="N927" s="61"/>
    </row>
    <row r="928" spans="1:14" ht="12.75">
      <c r="A928" s="61"/>
      <c r="B928" s="61"/>
      <c r="C928" s="61"/>
      <c r="D928" s="61"/>
      <c r="E928" s="61"/>
      <c r="F928" s="61"/>
      <c r="G928" s="61"/>
      <c r="H928" s="61"/>
      <c r="I928" s="61"/>
      <c r="J928" s="61"/>
      <c r="K928" s="61"/>
      <c r="L928" s="61"/>
      <c r="M928" s="61"/>
      <c r="N928" s="61"/>
    </row>
    <row r="929" spans="1:14" ht="12.75">
      <c r="A929" s="61"/>
      <c r="B929" s="61"/>
      <c r="C929" s="61"/>
      <c r="D929" s="61"/>
      <c r="E929" s="61"/>
      <c r="F929" s="61"/>
      <c r="G929" s="61"/>
      <c r="H929" s="61"/>
      <c r="I929" s="61"/>
      <c r="J929" s="61"/>
      <c r="K929" s="61"/>
      <c r="L929" s="61"/>
      <c r="M929" s="61"/>
      <c r="N929" s="61"/>
    </row>
    <row r="930" spans="1:14" ht="12.75">
      <c r="A930" s="61"/>
      <c r="B930" s="61"/>
      <c r="C930" s="61"/>
      <c r="D930" s="61"/>
      <c r="E930" s="61"/>
      <c r="F930" s="61"/>
      <c r="G930" s="61"/>
      <c r="H930" s="61"/>
      <c r="I930" s="61"/>
      <c r="J930" s="61"/>
      <c r="K930" s="61"/>
      <c r="L930" s="61"/>
      <c r="M930" s="61"/>
      <c r="N930" s="61"/>
    </row>
    <row r="931" spans="1:14" ht="12.75">
      <c r="A931" s="61"/>
      <c r="B931" s="61"/>
      <c r="C931" s="61"/>
      <c r="D931" s="61"/>
      <c r="E931" s="61"/>
      <c r="F931" s="61"/>
      <c r="G931" s="61"/>
      <c r="H931" s="61"/>
      <c r="I931" s="61"/>
      <c r="J931" s="61"/>
      <c r="K931" s="61"/>
      <c r="L931" s="61"/>
      <c r="M931" s="61"/>
      <c r="N931" s="61"/>
    </row>
    <row r="932" spans="1:14" ht="12.75">
      <c r="A932" s="61"/>
      <c r="B932" s="61"/>
      <c r="C932" s="61"/>
      <c r="D932" s="61"/>
      <c r="E932" s="61"/>
      <c r="F932" s="61"/>
      <c r="G932" s="61"/>
      <c r="H932" s="61"/>
      <c r="I932" s="61"/>
      <c r="J932" s="61"/>
      <c r="K932" s="61"/>
      <c r="L932" s="61"/>
      <c r="M932" s="61"/>
      <c r="N932" s="61"/>
    </row>
    <row r="933" spans="1:14" ht="12.75">
      <c r="A933" s="61"/>
      <c r="B933" s="61"/>
      <c r="C933" s="61"/>
      <c r="D933" s="61"/>
      <c r="E933" s="61"/>
      <c r="F933" s="61"/>
      <c r="G933" s="61"/>
      <c r="H933" s="61"/>
      <c r="I933" s="61"/>
      <c r="J933" s="61"/>
      <c r="K933" s="61"/>
      <c r="L933" s="61"/>
      <c r="M933" s="61"/>
      <c r="N933" s="61"/>
    </row>
    <row r="934" spans="1:14" ht="12.75">
      <c r="A934" s="61"/>
      <c r="B934" s="61"/>
      <c r="C934" s="61"/>
      <c r="D934" s="61"/>
      <c r="E934" s="61"/>
      <c r="F934" s="61"/>
      <c r="G934" s="61"/>
      <c r="H934" s="61"/>
      <c r="I934" s="61"/>
      <c r="J934" s="61"/>
      <c r="K934" s="61"/>
      <c r="L934" s="61"/>
      <c r="M934" s="61"/>
      <c r="N934" s="61"/>
    </row>
    <row r="935" spans="1:14" ht="12.75">
      <c r="A935" s="61"/>
      <c r="B935" s="61"/>
      <c r="C935" s="61"/>
      <c r="D935" s="61"/>
      <c r="E935" s="61"/>
      <c r="F935" s="61"/>
      <c r="G935" s="61"/>
      <c r="H935" s="61"/>
      <c r="I935" s="61"/>
      <c r="J935" s="61"/>
      <c r="K935" s="61"/>
      <c r="L935" s="61"/>
      <c r="M935" s="61"/>
      <c r="N935" s="61"/>
    </row>
    <row r="936" spans="1:14" ht="12.75">
      <c r="A936" s="61"/>
      <c r="B936" s="61"/>
      <c r="C936" s="61"/>
      <c r="D936" s="61"/>
      <c r="E936" s="61"/>
      <c r="F936" s="61"/>
      <c r="G936" s="61"/>
      <c r="H936" s="61"/>
      <c r="I936" s="61"/>
      <c r="J936" s="61"/>
      <c r="K936" s="61"/>
      <c r="L936" s="61"/>
      <c r="M936" s="61"/>
      <c r="N936" s="61"/>
    </row>
    <row r="937" spans="1:14" ht="12.75">
      <c r="A937" s="61"/>
      <c r="B937" s="61"/>
      <c r="C937" s="61"/>
      <c r="D937" s="61"/>
      <c r="E937" s="61"/>
      <c r="F937" s="61"/>
      <c r="G937" s="61"/>
      <c r="H937" s="61"/>
      <c r="I937" s="61"/>
      <c r="J937" s="61"/>
      <c r="K937" s="61"/>
      <c r="L937" s="61"/>
      <c r="M937" s="61"/>
      <c r="N937" s="61"/>
    </row>
    <row r="938" spans="1:14" ht="12.75">
      <c r="A938" s="61"/>
      <c r="B938" s="61"/>
      <c r="C938" s="61"/>
      <c r="D938" s="61"/>
      <c r="E938" s="61"/>
      <c r="F938" s="61"/>
      <c r="G938" s="61"/>
      <c r="H938" s="61"/>
      <c r="I938" s="61"/>
      <c r="J938" s="61"/>
      <c r="K938" s="61"/>
      <c r="L938" s="61"/>
      <c r="M938" s="61"/>
      <c r="N938" s="61"/>
    </row>
    <row r="939" spans="1:14" ht="12.75">
      <c r="A939" s="61"/>
      <c r="B939" s="61"/>
      <c r="C939" s="61"/>
      <c r="D939" s="61"/>
      <c r="E939" s="61"/>
      <c r="F939" s="61"/>
      <c r="G939" s="61"/>
      <c r="H939" s="61"/>
      <c r="I939" s="61"/>
      <c r="J939" s="61"/>
      <c r="K939" s="61"/>
      <c r="L939" s="61"/>
      <c r="M939" s="61"/>
      <c r="N939" s="61"/>
    </row>
    <row r="940" spans="1:14" ht="12.75">
      <c r="A940" s="61"/>
      <c r="B940" s="61"/>
      <c r="C940" s="61"/>
      <c r="D940" s="61"/>
      <c r="E940" s="61"/>
      <c r="F940" s="61"/>
      <c r="G940" s="61"/>
      <c r="H940" s="61"/>
      <c r="I940" s="61"/>
      <c r="J940" s="61"/>
      <c r="K940" s="61"/>
      <c r="L940" s="61"/>
      <c r="M940" s="61"/>
      <c r="N940" s="61"/>
    </row>
    <row r="941" spans="1:14" ht="12.75">
      <c r="A941" s="61"/>
      <c r="B941" s="61"/>
      <c r="C941" s="61"/>
      <c r="D941" s="61"/>
      <c r="E941" s="61"/>
      <c r="F941" s="61"/>
      <c r="G941" s="61"/>
      <c r="H941" s="61"/>
      <c r="I941" s="61"/>
      <c r="J941" s="61"/>
      <c r="K941" s="61"/>
      <c r="L941" s="61"/>
      <c r="M941" s="61"/>
      <c r="N941" s="61"/>
    </row>
    <row r="942" spans="1:14" ht="12.75">
      <c r="A942" s="61"/>
      <c r="B942" s="61"/>
      <c r="C942" s="61"/>
      <c r="D942" s="61"/>
      <c r="E942" s="61"/>
      <c r="F942" s="61"/>
      <c r="G942" s="61"/>
      <c r="H942" s="61"/>
      <c r="I942" s="61"/>
      <c r="J942" s="61"/>
      <c r="K942" s="61"/>
      <c r="L942" s="61"/>
      <c r="M942" s="61"/>
      <c r="N942" s="61"/>
    </row>
    <row r="943" spans="1:14" ht="12.75">
      <c r="A943" s="61"/>
      <c r="B943" s="61"/>
      <c r="C943" s="61"/>
      <c r="D943" s="61"/>
      <c r="E943" s="61"/>
      <c r="F943" s="61"/>
      <c r="G943" s="61"/>
      <c r="H943" s="61"/>
      <c r="I943" s="61"/>
      <c r="J943" s="61"/>
      <c r="K943" s="61"/>
      <c r="L943" s="61"/>
      <c r="M943" s="61"/>
      <c r="N943" s="61"/>
    </row>
    <row r="944" spans="1:14" ht="12.75">
      <c r="A944" s="61"/>
      <c r="B944" s="61"/>
      <c r="C944" s="61"/>
      <c r="D944" s="61"/>
      <c r="E944" s="61"/>
      <c r="F944" s="61"/>
      <c r="G944" s="61"/>
      <c r="H944" s="61"/>
      <c r="I944" s="61"/>
      <c r="J944" s="61"/>
      <c r="K944" s="61"/>
      <c r="L944" s="61"/>
      <c r="M944" s="61"/>
      <c r="N944" s="61"/>
    </row>
    <row r="945" spans="1:14" ht="12.75">
      <c r="A945" s="61"/>
      <c r="B945" s="61"/>
      <c r="C945" s="61"/>
      <c r="D945" s="61"/>
      <c r="E945" s="61"/>
      <c r="F945" s="61"/>
      <c r="G945" s="61"/>
      <c r="H945" s="61"/>
      <c r="I945" s="61"/>
      <c r="J945" s="61"/>
      <c r="K945" s="61"/>
      <c r="L945" s="61"/>
      <c r="M945" s="61"/>
      <c r="N945" s="61"/>
    </row>
    <row r="946" spans="1:14" ht="12.75">
      <c r="A946" s="61"/>
      <c r="B946" s="61"/>
      <c r="C946" s="61"/>
      <c r="D946" s="61"/>
      <c r="E946" s="61"/>
      <c r="F946" s="61"/>
      <c r="G946" s="61"/>
      <c r="H946" s="61"/>
      <c r="I946" s="61"/>
      <c r="J946" s="61"/>
      <c r="K946" s="61"/>
      <c r="L946" s="61"/>
      <c r="M946" s="61"/>
      <c r="N946" s="61"/>
    </row>
    <row r="947" spans="1:14" ht="12.75">
      <c r="A947" s="61"/>
      <c r="B947" s="61"/>
      <c r="C947" s="61"/>
      <c r="D947" s="61"/>
      <c r="E947" s="61"/>
      <c r="F947" s="61"/>
      <c r="G947" s="61"/>
      <c r="H947" s="61"/>
      <c r="I947" s="61"/>
      <c r="J947" s="61"/>
      <c r="K947" s="61"/>
      <c r="L947" s="61"/>
      <c r="M947" s="61"/>
      <c r="N947" s="61"/>
    </row>
    <row r="948" spans="1:14" ht="12.75">
      <c r="A948" s="61"/>
      <c r="B948" s="61"/>
      <c r="C948" s="61"/>
      <c r="D948" s="61"/>
      <c r="E948" s="61"/>
      <c r="F948" s="61"/>
      <c r="G948" s="61"/>
      <c r="H948" s="61"/>
      <c r="I948" s="61"/>
      <c r="J948" s="61"/>
      <c r="K948" s="61"/>
      <c r="L948" s="61"/>
      <c r="M948" s="61"/>
      <c r="N948" s="61"/>
    </row>
    <row r="949" spans="1:14" ht="12.75">
      <c r="A949" s="61"/>
      <c r="B949" s="61"/>
      <c r="C949" s="61"/>
      <c r="D949" s="61"/>
      <c r="E949" s="61"/>
      <c r="F949" s="61"/>
      <c r="G949" s="61"/>
      <c r="H949" s="61"/>
      <c r="I949" s="61"/>
      <c r="J949" s="61"/>
      <c r="K949" s="61"/>
      <c r="L949" s="61"/>
      <c r="M949" s="61"/>
      <c r="N949" s="61"/>
    </row>
    <row r="950" spans="1:14" ht="12.75">
      <c r="A950" s="61"/>
      <c r="B950" s="61"/>
      <c r="C950" s="61"/>
      <c r="D950" s="61"/>
      <c r="E950" s="61"/>
      <c r="F950" s="61"/>
      <c r="G950" s="61"/>
      <c r="H950" s="61"/>
      <c r="I950" s="61"/>
      <c r="J950" s="61"/>
      <c r="K950" s="61"/>
      <c r="L950" s="61"/>
      <c r="M950" s="61"/>
      <c r="N950" s="61"/>
    </row>
    <row r="951" spans="1:14" ht="12.75">
      <c r="A951" s="61"/>
      <c r="B951" s="61"/>
      <c r="C951" s="61"/>
      <c r="D951" s="61"/>
      <c r="E951" s="61"/>
      <c r="F951" s="61"/>
      <c r="G951" s="61"/>
      <c r="H951" s="61"/>
      <c r="I951" s="61"/>
      <c r="J951" s="61"/>
      <c r="K951" s="61"/>
      <c r="L951" s="61"/>
      <c r="M951" s="61"/>
      <c r="N951" s="61"/>
    </row>
    <row r="952" spans="1:14" ht="12.75">
      <c r="A952" s="61"/>
      <c r="B952" s="61"/>
      <c r="C952" s="61"/>
      <c r="D952" s="61"/>
      <c r="E952" s="61"/>
      <c r="F952" s="61"/>
      <c r="G952" s="61"/>
      <c r="H952" s="61"/>
      <c r="I952" s="61"/>
      <c r="J952" s="61"/>
      <c r="K952" s="61"/>
      <c r="L952" s="61"/>
      <c r="M952" s="61"/>
      <c r="N952" s="61"/>
    </row>
    <row r="953" spans="1:14" ht="12.75">
      <c r="A953" s="61"/>
      <c r="B953" s="61"/>
      <c r="C953" s="61"/>
      <c r="D953" s="61"/>
      <c r="E953" s="61"/>
      <c r="F953" s="61"/>
      <c r="G953" s="61"/>
      <c r="H953" s="61"/>
      <c r="I953" s="61"/>
      <c r="J953" s="61"/>
      <c r="K953" s="61"/>
      <c r="L953" s="61"/>
      <c r="M953" s="61"/>
      <c r="N953" s="61"/>
    </row>
    <row r="954" spans="1:14" ht="12.75">
      <c r="A954" s="61"/>
      <c r="B954" s="61"/>
      <c r="C954" s="61"/>
      <c r="D954" s="61"/>
      <c r="E954" s="61"/>
      <c r="F954" s="61"/>
      <c r="G954" s="61"/>
      <c r="H954" s="61"/>
      <c r="I954" s="61"/>
      <c r="J954" s="61"/>
      <c r="K954" s="61"/>
      <c r="L954" s="61"/>
      <c r="M954" s="61"/>
      <c r="N954" s="61"/>
    </row>
    <row r="955" spans="1:14" ht="12.75">
      <c r="A955" s="61"/>
      <c r="B955" s="61"/>
      <c r="C955" s="61"/>
      <c r="D955" s="61"/>
      <c r="E955" s="61"/>
      <c r="F955" s="61"/>
      <c r="G955" s="61"/>
      <c r="H955" s="61"/>
      <c r="I955" s="61"/>
      <c r="J955" s="61"/>
      <c r="K955" s="61"/>
      <c r="L955" s="61"/>
      <c r="M955" s="61"/>
      <c r="N955" s="61"/>
    </row>
    <row r="956" spans="1:14" ht="12.75">
      <c r="A956" s="61"/>
      <c r="B956" s="61"/>
      <c r="C956" s="61"/>
      <c r="D956" s="61"/>
      <c r="E956" s="61"/>
      <c r="F956" s="61"/>
      <c r="G956" s="61"/>
      <c r="H956" s="61"/>
      <c r="I956" s="61"/>
      <c r="J956" s="61"/>
      <c r="K956" s="61"/>
      <c r="L956" s="61"/>
      <c r="M956" s="61"/>
      <c r="N956" s="61"/>
    </row>
    <row r="957" spans="1:14" ht="12.75">
      <c r="A957" s="61"/>
      <c r="B957" s="61"/>
      <c r="C957" s="61"/>
      <c r="D957" s="61"/>
      <c r="E957" s="61"/>
      <c r="F957" s="61"/>
      <c r="G957" s="61"/>
      <c r="H957" s="61"/>
      <c r="I957" s="61"/>
      <c r="J957" s="61"/>
      <c r="K957" s="61"/>
      <c r="L957" s="61"/>
      <c r="M957" s="61"/>
      <c r="N957" s="61"/>
    </row>
    <row r="958" spans="1:14" ht="12.75">
      <c r="A958" s="61"/>
      <c r="B958" s="61"/>
      <c r="C958" s="61"/>
      <c r="D958" s="61"/>
      <c r="E958" s="61"/>
      <c r="F958" s="61"/>
      <c r="G958" s="61"/>
      <c r="H958" s="61"/>
      <c r="I958" s="61"/>
      <c r="J958" s="61"/>
      <c r="K958" s="61"/>
      <c r="L958" s="61"/>
      <c r="M958" s="61"/>
      <c r="N958" s="61"/>
    </row>
    <row r="959" spans="1:14" ht="12.75">
      <c r="A959" s="61"/>
      <c r="B959" s="61"/>
      <c r="C959" s="61"/>
      <c r="D959" s="61"/>
      <c r="E959" s="61"/>
      <c r="F959" s="61"/>
      <c r="G959" s="61"/>
      <c r="H959" s="61"/>
      <c r="I959" s="61"/>
      <c r="J959" s="61"/>
      <c r="K959" s="61"/>
      <c r="L959" s="61"/>
      <c r="M959" s="61"/>
      <c r="N959" s="61"/>
    </row>
    <row r="960" spans="1:14" ht="12.75">
      <c r="A960" s="61"/>
      <c r="B960" s="61"/>
      <c r="C960" s="61"/>
      <c r="D960" s="61"/>
      <c r="E960" s="61"/>
      <c r="F960" s="61"/>
      <c r="G960" s="61"/>
      <c r="H960" s="61"/>
      <c r="I960" s="61"/>
      <c r="J960" s="61"/>
      <c r="K960" s="61"/>
      <c r="L960" s="61"/>
      <c r="M960" s="61"/>
      <c r="N960" s="61"/>
    </row>
    <row r="961" spans="1:14" ht="12.75">
      <c r="A961" s="61"/>
      <c r="B961" s="61"/>
      <c r="C961" s="61"/>
      <c r="D961" s="61"/>
      <c r="E961" s="61"/>
      <c r="F961" s="61"/>
      <c r="G961" s="61"/>
      <c r="H961" s="61"/>
      <c r="I961" s="61"/>
      <c r="J961" s="61"/>
      <c r="K961" s="61"/>
      <c r="L961" s="61"/>
      <c r="M961" s="61"/>
      <c r="N961" s="61"/>
    </row>
    <row r="962" spans="1:14" ht="12.75">
      <c r="A962" s="61"/>
      <c r="B962" s="61"/>
      <c r="C962" s="61"/>
      <c r="D962" s="61"/>
      <c r="E962" s="61"/>
      <c r="F962" s="61"/>
      <c r="G962" s="61"/>
      <c r="H962" s="61"/>
      <c r="I962" s="61"/>
      <c r="J962" s="61"/>
      <c r="K962" s="61"/>
      <c r="L962" s="61"/>
      <c r="M962" s="61"/>
      <c r="N962" s="61"/>
    </row>
    <row r="963" spans="1:14" ht="12.75">
      <c r="A963" s="61"/>
      <c r="B963" s="61"/>
      <c r="C963" s="61"/>
      <c r="D963" s="61"/>
      <c r="E963" s="61"/>
      <c r="F963" s="61"/>
      <c r="G963" s="61"/>
      <c r="H963" s="61"/>
      <c r="I963" s="61"/>
      <c r="J963" s="61"/>
      <c r="K963" s="61"/>
      <c r="L963" s="61"/>
      <c r="M963" s="61"/>
      <c r="N963" s="61"/>
    </row>
    <row r="964" spans="1:14" ht="12.75">
      <c r="A964" s="61"/>
      <c r="B964" s="61"/>
      <c r="C964" s="61"/>
      <c r="D964" s="61"/>
      <c r="E964" s="61"/>
      <c r="F964" s="61"/>
      <c r="G964" s="61"/>
      <c r="H964" s="61"/>
      <c r="I964" s="61"/>
      <c r="J964" s="61"/>
      <c r="K964" s="61"/>
      <c r="L964" s="61"/>
      <c r="M964" s="61"/>
      <c r="N964" s="61"/>
    </row>
    <row r="965" spans="1:14" ht="12.75">
      <c r="A965" s="61"/>
      <c r="B965" s="61"/>
      <c r="C965" s="61"/>
      <c r="D965" s="61"/>
      <c r="E965" s="61"/>
      <c r="F965" s="61"/>
      <c r="G965" s="61"/>
      <c r="H965" s="61"/>
      <c r="I965" s="61"/>
      <c r="J965" s="61"/>
      <c r="K965" s="61"/>
      <c r="L965" s="61"/>
      <c r="M965" s="61"/>
      <c r="N965" s="61"/>
    </row>
    <row r="966" spans="1:14" ht="12.75">
      <c r="A966" s="61"/>
      <c r="B966" s="61"/>
      <c r="C966" s="61"/>
      <c r="D966" s="61"/>
      <c r="E966" s="61"/>
      <c r="F966" s="61"/>
      <c r="G966" s="61"/>
      <c r="H966" s="61"/>
      <c r="I966" s="61"/>
      <c r="J966" s="61"/>
      <c r="K966" s="61"/>
      <c r="L966" s="61"/>
      <c r="M966" s="61"/>
      <c r="N966" s="61"/>
    </row>
    <row r="967" spans="1:14" ht="12.75">
      <c r="A967" s="61"/>
      <c r="B967" s="61"/>
      <c r="C967" s="61"/>
      <c r="D967" s="61"/>
      <c r="E967" s="61"/>
      <c r="F967" s="61"/>
      <c r="G967" s="61"/>
      <c r="H967" s="61"/>
      <c r="I967" s="61"/>
      <c r="J967" s="61"/>
      <c r="K967" s="61"/>
      <c r="L967" s="61"/>
      <c r="M967" s="61"/>
      <c r="N967" s="61"/>
    </row>
    <row r="968" spans="1:14" ht="12.75">
      <c r="A968" s="61"/>
      <c r="B968" s="61"/>
      <c r="C968" s="61"/>
      <c r="D968" s="61"/>
      <c r="E968" s="61"/>
      <c r="F968" s="61"/>
      <c r="G968" s="61"/>
      <c r="H968" s="61"/>
      <c r="I968" s="61"/>
      <c r="J968" s="61"/>
      <c r="K968" s="61"/>
      <c r="L968" s="61"/>
      <c r="M968" s="61"/>
      <c r="N968" s="61"/>
    </row>
    <row r="969" spans="1:14" ht="12.75">
      <c r="A969" s="61"/>
      <c r="B969" s="61"/>
      <c r="C969" s="61"/>
      <c r="D969" s="61"/>
      <c r="E969" s="61"/>
      <c r="F969" s="61"/>
      <c r="G969" s="61"/>
      <c r="H969" s="61"/>
      <c r="I969" s="61"/>
      <c r="J969" s="61"/>
      <c r="K969" s="61"/>
      <c r="L969" s="61"/>
      <c r="M969" s="61"/>
      <c r="N969" s="61"/>
    </row>
    <row r="970" spans="1:14" ht="12.75">
      <c r="A970" s="61"/>
      <c r="B970" s="61"/>
      <c r="C970" s="61"/>
      <c r="D970" s="61"/>
      <c r="E970" s="61"/>
      <c r="F970" s="61"/>
      <c r="G970" s="61"/>
      <c r="H970" s="61"/>
      <c r="I970" s="61"/>
      <c r="J970" s="61"/>
      <c r="K970" s="61"/>
      <c r="L970" s="61"/>
      <c r="M970" s="61"/>
      <c r="N970" s="61"/>
    </row>
    <row r="971" spans="1:14" ht="12.75">
      <c r="A971" s="61"/>
      <c r="B971" s="61"/>
      <c r="C971" s="61"/>
      <c r="D971" s="61"/>
      <c r="E971" s="61"/>
      <c r="F971" s="61"/>
      <c r="G971" s="61"/>
      <c r="H971" s="61"/>
      <c r="I971" s="61"/>
      <c r="J971" s="61"/>
      <c r="K971" s="61"/>
      <c r="L971" s="61"/>
      <c r="M971" s="61"/>
      <c r="N971" s="61"/>
    </row>
    <row r="972" spans="1:14" ht="12.75">
      <c r="A972" s="61"/>
      <c r="B972" s="61"/>
      <c r="C972" s="61"/>
      <c r="D972" s="61"/>
      <c r="E972" s="61"/>
      <c r="F972" s="61"/>
      <c r="G972" s="61"/>
      <c r="H972" s="61"/>
      <c r="I972" s="61"/>
      <c r="J972" s="61"/>
      <c r="K972" s="61"/>
      <c r="L972" s="61"/>
      <c r="M972" s="61"/>
      <c r="N972" s="61"/>
    </row>
    <row r="973" spans="1:14" ht="12.75">
      <c r="A973" s="61"/>
      <c r="B973" s="61"/>
      <c r="C973" s="61"/>
      <c r="D973" s="61"/>
      <c r="E973" s="61"/>
      <c r="F973" s="61"/>
      <c r="G973" s="61"/>
      <c r="H973" s="61"/>
      <c r="I973" s="61"/>
      <c r="J973" s="61"/>
      <c r="K973" s="61"/>
      <c r="L973" s="61"/>
      <c r="M973" s="61"/>
      <c r="N973" s="61"/>
    </row>
    <row r="974" spans="1:14" ht="12.75">
      <c r="A974" s="61"/>
      <c r="B974" s="61"/>
      <c r="C974" s="61"/>
      <c r="D974" s="61"/>
      <c r="E974" s="61"/>
      <c r="F974" s="61"/>
      <c r="G974" s="61"/>
      <c r="H974" s="61"/>
      <c r="I974" s="61"/>
      <c r="J974" s="61"/>
      <c r="K974" s="61"/>
      <c r="L974" s="61"/>
      <c r="M974" s="61"/>
      <c r="N974" s="61"/>
    </row>
    <row r="975" spans="1:14" ht="12.75">
      <c r="A975" s="61"/>
      <c r="B975" s="61"/>
      <c r="C975" s="61"/>
      <c r="D975" s="61"/>
      <c r="E975" s="61"/>
      <c r="F975" s="61"/>
      <c r="G975" s="61"/>
      <c r="H975" s="61"/>
      <c r="I975" s="61"/>
      <c r="J975" s="61"/>
      <c r="K975" s="61"/>
      <c r="L975" s="61"/>
      <c r="M975" s="61"/>
      <c r="N975" s="61"/>
    </row>
    <row r="976" spans="1:14" ht="12.75">
      <c r="A976" s="61"/>
      <c r="B976" s="61"/>
      <c r="C976" s="61"/>
      <c r="D976" s="61"/>
      <c r="E976" s="61"/>
      <c r="F976" s="61"/>
      <c r="G976" s="61"/>
      <c r="H976" s="61"/>
      <c r="I976" s="61"/>
      <c r="J976" s="61"/>
      <c r="K976" s="61"/>
      <c r="L976" s="61"/>
      <c r="M976" s="61"/>
      <c r="N976" s="61"/>
    </row>
    <row r="977" spans="1:14" ht="12.75">
      <c r="A977" s="61"/>
      <c r="B977" s="61"/>
      <c r="C977" s="61"/>
      <c r="D977" s="61"/>
      <c r="E977" s="61"/>
      <c r="F977" s="61"/>
      <c r="G977" s="61"/>
      <c r="H977" s="61"/>
      <c r="I977" s="61"/>
      <c r="J977" s="61"/>
      <c r="K977" s="61"/>
      <c r="L977" s="61"/>
      <c r="M977" s="61"/>
      <c r="N977" s="61"/>
    </row>
    <row r="978" spans="1:14" ht="12.75">
      <c r="A978" s="61"/>
      <c r="B978" s="61"/>
      <c r="C978" s="61"/>
      <c r="D978" s="61"/>
      <c r="E978" s="61"/>
      <c r="F978" s="61"/>
      <c r="G978" s="61"/>
      <c r="H978" s="61"/>
      <c r="I978" s="61"/>
      <c r="J978" s="61"/>
      <c r="K978" s="61"/>
      <c r="L978" s="61"/>
      <c r="M978" s="61"/>
      <c r="N978" s="61"/>
    </row>
    <row r="979" spans="1:14" ht="12.75">
      <c r="A979" s="61"/>
      <c r="B979" s="61"/>
      <c r="C979" s="61"/>
      <c r="D979" s="61"/>
      <c r="E979" s="61"/>
      <c r="F979" s="61"/>
      <c r="G979" s="61"/>
      <c r="H979" s="61"/>
      <c r="I979" s="61"/>
      <c r="J979" s="61"/>
      <c r="K979" s="61"/>
      <c r="L979" s="61"/>
      <c r="M979" s="61"/>
      <c r="N979" s="61"/>
    </row>
    <row r="980" spans="1:14" ht="12.75">
      <c r="A980" s="61"/>
      <c r="B980" s="61"/>
      <c r="C980" s="61"/>
      <c r="D980" s="61"/>
      <c r="E980" s="61"/>
      <c r="F980" s="61"/>
      <c r="G980" s="61"/>
      <c r="H980" s="61"/>
      <c r="I980" s="61"/>
      <c r="J980" s="61"/>
      <c r="K980" s="61"/>
      <c r="L980" s="61"/>
      <c r="M980" s="61"/>
      <c r="N980" s="61"/>
    </row>
    <row r="981" spans="1:14" ht="12.75">
      <c r="A981" s="61"/>
      <c r="B981" s="61"/>
      <c r="C981" s="61"/>
      <c r="D981" s="61"/>
      <c r="E981" s="61"/>
      <c r="F981" s="61"/>
      <c r="G981" s="61"/>
      <c r="H981" s="61"/>
      <c r="I981" s="61"/>
      <c r="J981" s="61"/>
      <c r="K981" s="61"/>
      <c r="L981" s="61"/>
      <c r="M981" s="61"/>
      <c r="N981" s="61"/>
    </row>
    <row r="982" spans="1:14" ht="12.75">
      <c r="A982" s="61"/>
      <c r="B982" s="61"/>
      <c r="C982" s="61"/>
      <c r="D982" s="61"/>
      <c r="E982" s="61"/>
      <c r="F982" s="61"/>
      <c r="G982" s="61"/>
      <c r="H982" s="61"/>
      <c r="I982" s="61"/>
      <c r="J982" s="61"/>
      <c r="K982" s="61"/>
      <c r="L982" s="61"/>
      <c r="M982" s="61"/>
      <c r="N982" s="61"/>
    </row>
    <row r="983" spans="1:14" ht="12.75">
      <c r="A983" s="61"/>
      <c r="B983" s="61"/>
      <c r="C983" s="61"/>
      <c r="D983" s="61"/>
      <c r="E983" s="61"/>
      <c r="F983" s="61"/>
      <c r="G983" s="61"/>
      <c r="H983" s="61"/>
      <c r="I983" s="61"/>
      <c r="J983" s="61"/>
      <c r="K983" s="61"/>
      <c r="L983" s="61"/>
      <c r="M983" s="61"/>
      <c r="N983" s="61"/>
    </row>
    <row r="984" spans="1:14" ht="12.75">
      <c r="A984" s="61"/>
      <c r="B984" s="61"/>
      <c r="C984" s="61"/>
      <c r="D984" s="61"/>
      <c r="E984" s="61"/>
      <c r="F984" s="61"/>
      <c r="G984" s="61"/>
      <c r="H984" s="61"/>
      <c r="I984" s="61"/>
      <c r="J984" s="61"/>
      <c r="K984" s="61"/>
      <c r="L984" s="61"/>
      <c r="M984" s="61"/>
      <c r="N984" s="61"/>
    </row>
    <row r="985" spans="1:14" ht="12.75">
      <c r="A985" s="61"/>
      <c r="B985" s="61"/>
      <c r="C985" s="61"/>
      <c r="D985" s="61"/>
      <c r="E985" s="61"/>
      <c r="F985" s="61"/>
      <c r="G985" s="61"/>
      <c r="H985" s="61"/>
      <c r="I985" s="61"/>
      <c r="J985" s="61"/>
      <c r="K985" s="61"/>
      <c r="L985" s="61"/>
      <c r="M985" s="61"/>
      <c r="N985" s="61"/>
    </row>
    <row r="986" spans="1:14" ht="12.75">
      <c r="A986" s="61"/>
      <c r="B986" s="61"/>
      <c r="C986" s="61"/>
      <c r="D986" s="61"/>
      <c r="E986" s="61"/>
      <c r="F986" s="61"/>
      <c r="G986" s="61"/>
      <c r="H986" s="61"/>
      <c r="I986" s="61"/>
      <c r="J986" s="61"/>
      <c r="K986" s="61"/>
      <c r="L986" s="61"/>
      <c r="M986" s="61"/>
      <c r="N986" s="61"/>
    </row>
    <row r="987" spans="1:14" ht="12.75">
      <c r="A987" s="61"/>
      <c r="B987" s="61"/>
      <c r="C987" s="61"/>
      <c r="D987" s="61"/>
      <c r="E987" s="61"/>
      <c r="F987" s="61"/>
      <c r="G987" s="61"/>
      <c r="H987" s="61"/>
      <c r="I987" s="61"/>
      <c r="J987" s="61"/>
      <c r="K987" s="61"/>
      <c r="L987" s="61"/>
      <c r="M987" s="61"/>
      <c r="N987" s="61"/>
    </row>
    <row r="988" spans="1:14" ht="12.75">
      <c r="A988" s="61"/>
      <c r="B988" s="61"/>
      <c r="C988" s="61"/>
      <c r="D988" s="61"/>
      <c r="E988" s="61"/>
      <c r="F988" s="61"/>
      <c r="G988" s="61"/>
      <c r="H988" s="61"/>
      <c r="I988" s="61"/>
      <c r="J988" s="61"/>
      <c r="K988" s="61"/>
      <c r="L988" s="61"/>
      <c r="M988" s="61"/>
      <c r="N988" s="61"/>
    </row>
    <row r="989" spans="1:14" ht="12.75">
      <c r="A989" s="61"/>
      <c r="B989" s="61"/>
      <c r="C989" s="61"/>
      <c r="D989" s="61"/>
      <c r="E989" s="61"/>
      <c r="F989" s="61"/>
      <c r="G989" s="61"/>
      <c r="H989" s="61"/>
      <c r="I989" s="61"/>
      <c r="J989" s="61"/>
      <c r="K989" s="61"/>
      <c r="L989" s="61"/>
      <c r="M989" s="61"/>
      <c r="N989" s="61"/>
    </row>
    <row r="990" spans="1:14" ht="12.75">
      <c r="A990" s="61"/>
      <c r="B990" s="61"/>
      <c r="C990" s="61"/>
      <c r="D990" s="61"/>
      <c r="E990" s="61"/>
      <c r="F990" s="61"/>
      <c r="G990" s="61"/>
      <c r="H990" s="61"/>
      <c r="I990" s="61"/>
      <c r="J990" s="61"/>
      <c r="K990" s="61"/>
      <c r="L990" s="61"/>
      <c r="M990" s="61"/>
      <c r="N990" s="61"/>
    </row>
    <row r="991" spans="1:14" ht="12.75">
      <c r="A991" s="61"/>
      <c r="B991" s="61"/>
      <c r="C991" s="61"/>
      <c r="D991" s="61"/>
      <c r="E991" s="61"/>
      <c r="F991" s="61"/>
      <c r="G991" s="61"/>
      <c r="H991" s="61"/>
      <c r="I991" s="61"/>
      <c r="J991" s="61"/>
      <c r="K991" s="61"/>
      <c r="L991" s="61"/>
      <c r="M991" s="61"/>
      <c r="N991" s="61"/>
    </row>
    <row r="992" spans="1:14" ht="12.75">
      <c r="A992" s="61"/>
      <c r="B992" s="61"/>
      <c r="C992" s="61"/>
      <c r="D992" s="61"/>
      <c r="E992" s="61"/>
      <c r="F992" s="61"/>
      <c r="G992" s="61"/>
      <c r="H992" s="61"/>
      <c r="I992" s="61"/>
      <c r="J992" s="61"/>
      <c r="K992" s="61"/>
      <c r="L992" s="61"/>
      <c r="M992" s="61"/>
      <c r="N992" s="61"/>
    </row>
    <row r="993" spans="1:14" ht="12.75">
      <c r="A993" s="61"/>
      <c r="B993" s="61"/>
      <c r="C993" s="61"/>
      <c r="D993" s="61"/>
      <c r="E993" s="61"/>
      <c r="F993" s="61"/>
      <c r="G993" s="61"/>
      <c r="H993" s="61"/>
      <c r="I993" s="61"/>
      <c r="J993" s="61"/>
      <c r="K993" s="61"/>
      <c r="L993" s="61"/>
      <c r="M993" s="61"/>
      <c r="N993" s="61"/>
    </row>
    <row r="994" spans="1:14" ht="12.75">
      <c r="A994" s="61"/>
      <c r="B994" s="61"/>
      <c r="C994" s="61"/>
      <c r="D994" s="61"/>
      <c r="E994" s="61"/>
      <c r="F994" s="61"/>
      <c r="G994" s="61"/>
      <c r="H994" s="61"/>
      <c r="I994" s="61"/>
      <c r="J994" s="61"/>
      <c r="K994" s="61"/>
      <c r="L994" s="61"/>
      <c r="M994" s="61"/>
      <c r="N994" s="61"/>
    </row>
    <row r="995" spans="1:14" ht="12.75">
      <c r="A995" s="61"/>
      <c r="B995" s="61"/>
      <c r="C995" s="61"/>
      <c r="D995" s="61"/>
      <c r="E995" s="61"/>
      <c r="F995" s="61"/>
      <c r="G995" s="61"/>
      <c r="H995" s="61"/>
      <c r="I995" s="61"/>
      <c r="J995" s="61"/>
      <c r="K995" s="61"/>
      <c r="L995" s="61"/>
      <c r="M995" s="61"/>
      <c r="N995" s="61"/>
    </row>
    <row r="996" spans="1:14" ht="12.75">
      <c r="A996" s="61"/>
      <c r="B996" s="61"/>
      <c r="C996" s="61"/>
      <c r="D996" s="61"/>
      <c r="E996" s="61"/>
      <c r="F996" s="61"/>
      <c r="G996" s="61"/>
      <c r="H996" s="61"/>
      <c r="I996" s="61"/>
      <c r="J996" s="61"/>
      <c r="K996" s="61"/>
      <c r="L996" s="61"/>
      <c r="M996" s="61"/>
      <c r="N996" s="61"/>
    </row>
    <row r="997" spans="1:14" ht="12.75">
      <c r="A997" s="61"/>
      <c r="B997" s="61"/>
      <c r="C997" s="61"/>
      <c r="D997" s="61"/>
      <c r="E997" s="61"/>
      <c r="F997" s="61"/>
      <c r="G997" s="61"/>
      <c r="H997" s="61"/>
      <c r="I997" s="61"/>
      <c r="J997" s="61"/>
      <c r="K997" s="61"/>
      <c r="L997" s="61"/>
      <c r="M997" s="61"/>
      <c r="N997" s="61"/>
    </row>
    <row r="998" spans="1:14" ht="12.75">
      <c r="A998" s="61"/>
      <c r="B998" s="61"/>
      <c r="C998" s="61"/>
      <c r="D998" s="61"/>
      <c r="E998" s="61"/>
      <c r="F998" s="61"/>
      <c r="G998" s="61"/>
      <c r="H998" s="61"/>
      <c r="I998" s="61"/>
      <c r="J998" s="61"/>
      <c r="K998" s="61"/>
      <c r="L998" s="61"/>
      <c r="M998" s="61"/>
      <c r="N998" s="61"/>
    </row>
    <row r="999" spans="1:14" ht="12.75">
      <c r="A999" s="61"/>
      <c r="B999" s="61"/>
      <c r="C999" s="61"/>
      <c r="D999" s="61"/>
      <c r="E999" s="61"/>
      <c r="F999" s="61"/>
      <c r="G999" s="61"/>
      <c r="H999" s="61"/>
      <c r="I999" s="61"/>
      <c r="J999" s="61"/>
      <c r="K999" s="61"/>
      <c r="L999" s="61"/>
      <c r="M999" s="61"/>
      <c r="N999" s="61"/>
    </row>
    <row r="1000" spans="1:14" ht="12.75">
      <c r="A1000" s="61"/>
      <c r="B1000" s="61"/>
      <c r="C1000" s="61"/>
      <c r="D1000" s="61"/>
      <c r="E1000" s="61"/>
      <c r="F1000" s="61"/>
      <c r="G1000" s="61"/>
      <c r="H1000" s="61"/>
      <c r="I1000" s="61"/>
      <c r="J1000" s="61"/>
      <c r="K1000" s="61"/>
      <c r="L1000" s="61"/>
      <c r="M1000" s="61"/>
      <c r="N1000" s="61"/>
    </row>
  </sheetData>
  <mergeCells count="1">
    <mergeCell ref="B1: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004"/>
  <sheetViews>
    <sheetView workbookViewId="0"/>
  </sheetViews>
  <sheetFormatPr defaultColWidth="14.5" defaultRowHeight="15" customHeight="1"/>
  <cols>
    <col min="1" max="1" width="21.625" customWidth="1"/>
    <col min="2" max="5" width="10.625" customWidth="1"/>
    <col min="6" max="6" width="11.875" customWidth="1"/>
    <col min="7" max="9" width="10.625" customWidth="1"/>
    <col min="10" max="10" width="12.625" customWidth="1"/>
    <col min="11" max="11" width="11.875" customWidth="1"/>
    <col min="12" max="12" width="12.5" customWidth="1"/>
    <col min="13" max="13" width="12.625" customWidth="1"/>
    <col min="14" max="15" width="10.625" customWidth="1"/>
    <col min="16" max="16" width="19.875" customWidth="1"/>
    <col min="17" max="26" width="10.625" customWidth="1"/>
    <col min="27" max="27" width="11" customWidth="1"/>
    <col min="28" max="30" width="10.625" customWidth="1"/>
    <col min="31" max="31" width="15.5" customWidth="1"/>
    <col min="32" max="32" width="13.875" customWidth="1"/>
    <col min="33" max="33" width="14" customWidth="1"/>
    <col min="34" max="34" width="10.625" customWidth="1"/>
    <col min="35" max="35" width="11" customWidth="1"/>
    <col min="36" max="39" width="10.625" customWidth="1"/>
    <col min="40" max="44" width="17.375" customWidth="1"/>
  </cols>
  <sheetData>
    <row r="1" spans="1:44" ht="15.75" customHeight="1">
      <c r="A1" s="699" t="s">
        <v>186</v>
      </c>
      <c r="B1" s="700"/>
      <c r="C1" s="700"/>
      <c r="D1" s="700"/>
      <c r="E1" s="700"/>
      <c r="F1" s="701"/>
      <c r="G1" s="150"/>
      <c r="H1" s="150"/>
      <c r="I1" s="151"/>
      <c r="J1" s="150"/>
      <c r="K1" s="152"/>
      <c r="L1" s="152"/>
      <c r="M1" s="150"/>
      <c r="N1" s="150"/>
      <c r="O1" s="150"/>
      <c r="P1" s="702" t="s">
        <v>187</v>
      </c>
      <c r="Q1" s="700"/>
      <c r="R1" s="701"/>
      <c r="S1" s="150"/>
      <c r="T1" s="150"/>
      <c r="U1" s="150"/>
      <c r="V1" s="150"/>
      <c r="W1" s="150"/>
      <c r="X1" s="150"/>
      <c r="Y1" s="153"/>
      <c r="Z1" s="153"/>
      <c r="AA1" s="153"/>
      <c r="AB1" s="154"/>
      <c r="AC1" s="155"/>
      <c r="AD1" s="156"/>
    </row>
    <row r="2" spans="1:44" ht="15.75" customHeight="1">
      <c r="A2" s="157"/>
      <c r="B2" s="158">
        <v>2004</v>
      </c>
      <c r="C2" s="158">
        <v>2005</v>
      </c>
      <c r="D2" s="158">
        <v>2006</v>
      </c>
      <c r="E2" s="158">
        <v>2007</v>
      </c>
      <c r="F2" s="158">
        <v>2008</v>
      </c>
      <c r="G2" s="158">
        <v>2009</v>
      </c>
      <c r="H2" s="158">
        <v>2010</v>
      </c>
      <c r="I2" s="158">
        <v>2011</v>
      </c>
      <c r="J2" s="158">
        <v>2012</v>
      </c>
      <c r="K2" s="158">
        <v>2013</v>
      </c>
      <c r="L2" s="158">
        <v>2014</v>
      </c>
      <c r="M2" s="159">
        <v>2015</v>
      </c>
      <c r="N2" s="159">
        <v>2016</v>
      </c>
      <c r="O2" s="159"/>
      <c r="P2" s="151"/>
      <c r="Q2" s="158">
        <v>2004</v>
      </c>
      <c r="R2" s="158">
        <v>2005</v>
      </c>
      <c r="S2" s="158">
        <v>2006</v>
      </c>
      <c r="T2" s="158">
        <v>2007</v>
      </c>
      <c r="U2" s="158">
        <v>2008</v>
      </c>
      <c r="V2" s="158">
        <v>2009</v>
      </c>
      <c r="W2" s="158">
        <v>2010</v>
      </c>
      <c r="X2" s="158">
        <v>2011</v>
      </c>
      <c r="Y2" s="158">
        <v>2012</v>
      </c>
      <c r="Z2" s="158">
        <v>2013</v>
      </c>
      <c r="AA2" s="158">
        <v>2014</v>
      </c>
      <c r="AB2" s="158">
        <v>2015</v>
      </c>
      <c r="AC2" s="81">
        <v>2016</v>
      </c>
      <c r="AD2" s="156"/>
    </row>
    <row r="3" spans="1:44" ht="15.75" customHeight="1">
      <c r="A3" s="152" t="s">
        <v>188</v>
      </c>
      <c r="B3" s="150"/>
      <c r="C3" s="150"/>
      <c r="D3" s="160"/>
      <c r="E3" s="160"/>
      <c r="F3" s="160"/>
      <c r="G3" s="160"/>
      <c r="H3" s="141">
        <v>8.9154</v>
      </c>
      <c r="I3" s="141">
        <v>32.513447999999997</v>
      </c>
      <c r="J3" s="141">
        <v>178.77456000000001</v>
      </c>
      <c r="K3" s="141">
        <v>288.75110039999998</v>
      </c>
      <c r="L3" s="8">
        <v>593.1</v>
      </c>
      <c r="M3" s="161">
        <v>750.4</v>
      </c>
      <c r="N3" s="145">
        <v>920.8</v>
      </c>
      <c r="O3" s="163"/>
      <c r="P3" s="165" t="s">
        <v>189</v>
      </c>
      <c r="Q3" s="150"/>
      <c r="R3" s="150"/>
      <c r="S3" s="150"/>
      <c r="T3" s="150"/>
      <c r="U3" s="150"/>
      <c r="V3" s="150"/>
      <c r="W3" s="166">
        <v>13000</v>
      </c>
      <c r="X3" s="166">
        <v>50644</v>
      </c>
      <c r="Y3" s="166">
        <v>248298</v>
      </c>
      <c r="Z3" s="166">
        <v>479430</v>
      </c>
      <c r="AA3" s="167">
        <v>700533</v>
      </c>
      <c r="AB3" s="166">
        <v>1182791</v>
      </c>
      <c r="AC3" s="168">
        <v>1337944</v>
      </c>
      <c r="AD3" s="169"/>
    </row>
    <row r="4" spans="1:44" ht="15.75" customHeight="1">
      <c r="A4" s="152" t="s">
        <v>190</v>
      </c>
      <c r="B4" s="150"/>
      <c r="C4" s="150"/>
      <c r="D4" s="160"/>
      <c r="E4" s="160"/>
      <c r="F4" s="160"/>
      <c r="G4" s="160"/>
      <c r="H4" s="160">
        <v>14.877917999999999</v>
      </c>
      <c r="I4" s="160">
        <v>45.588695999999999</v>
      </c>
      <c r="J4" s="160">
        <v>81.296536800000013</v>
      </c>
      <c r="K4" s="163">
        <v>107.25582924</v>
      </c>
      <c r="L4" s="163">
        <v>122.7</v>
      </c>
      <c r="M4" s="170" t="s">
        <v>4</v>
      </c>
      <c r="N4" s="170"/>
      <c r="O4" s="170"/>
      <c r="P4" s="165" t="s">
        <v>191</v>
      </c>
      <c r="Q4" s="150"/>
      <c r="R4" s="150"/>
      <c r="S4" s="150"/>
      <c r="T4" s="150"/>
      <c r="U4" s="150"/>
      <c r="V4" s="150"/>
      <c r="W4" s="166">
        <v>46575</v>
      </c>
      <c r="X4" s="166">
        <v>77060</v>
      </c>
      <c r="Y4" s="166">
        <v>123020</v>
      </c>
      <c r="Z4" s="166">
        <v>178083</v>
      </c>
      <c r="AA4" s="167">
        <v>218537</v>
      </c>
      <c r="AB4" s="166" t="s">
        <v>4</v>
      </c>
      <c r="AC4" s="155"/>
      <c r="AD4" s="169"/>
    </row>
    <row r="5" spans="1:44" ht="15.75" customHeight="1">
      <c r="A5" s="152" t="s">
        <v>21</v>
      </c>
      <c r="B5" s="150"/>
      <c r="C5" s="150"/>
      <c r="D5" s="150"/>
      <c r="E5" s="150">
        <v>19.891200000000001</v>
      </c>
      <c r="F5" s="140">
        <v>47.19312</v>
      </c>
      <c r="G5" s="140">
        <v>109.7316</v>
      </c>
      <c r="H5" s="140">
        <v>215.34119999999999</v>
      </c>
      <c r="I5" s="140">
        <v>362.87628000000001</v>
      </c>
      <c r="J5" s="140">
        <v>493.52976000000001</v>
      </c>
      <c r="K5" s="141">
        <v>561.17639999999994</v>
      </c>
      <c r="L5" s="171">
        <v>659.2</v>
      </c>
      <c r="M5" s="145">
        <v>692.8</v>
      </c>
      <c r="N5" s="145">
        <v>747.7</v>
      </c>
      <c r="O5" s="172"/>
      <c r="P5" s="165" t="s">
        <v>10</v>
      </c>
      <c r="Q5" s="150"/>
      <c r="R5" s="150"/>
      <c r="S5" s="150"/>
      <c r="T5" s="150">
        <v>35000</v>
      </c>
      <c r="U5" s="173">
        <v>78000</v>
      </c>
      <c r="V5" s="173">
        <v>170000</v>
      </c>
      <c r="W5" s="166">
        <v>314000</v>
      </c>
      <c r="X5" s="166">
        <v>509000</v>
      </c>
      <c r="Y5" s="153">
        <v>678000</v>
      </c>
      <c r="Z5" s="150">
        <v>815000</v>
      </c>
      <c r="AA5" s="150">
        <v>916000</v>
      </c>
      <c r="AB5" s="150">
        <v>1005000</v>
      </c>
      <c r="AC5" s="168">
        <v>1059000</v>
      </c>
      <c r="AD5" s="169"/>
    </row>
    <row r="6" spans="1:44" ht="15.75" customHeight="1">
      <c r="A6" s="152" t="s">
        <v>192</v>
      </c>
      <c r="B6" s="153">
        <v>8.4</v>
      </c>
      <c r="C6" s="141">
        <v>22.9</v>
      </c>
      <c r="D6" s="153">
        <v>32.200000000000003</v>
      </c>
      <c r="E6" s="174">
        <v>37.91155328</v>
      </c>
      <c r="F6" s="175">
        <v>46.811553279999998</v>
      </c>
      <c r="G6" s="174">
        <v>51.6931504</v>
      </c>
      <c r="H6" s="175">
        <v>56.1931504</v>
      </c>
      <c r="I6" s="140">
        <v>70.599999999999994</v>
      </c>
      <c r="J6" s="140">
        <v>78.5</v>
      </c>
      <c r="K6" s="140">
        <v>82</v>
      </c>
      <c r="L6" s="140">
        <v>85.2</v>
      </c>
      <c r="M6" s="144">
        <v>88.8</v>
      </c>
      <c r="N6" s="145">
        <v>92.7</v>
      </c>
      <c r="O6" s="163"/>
      <c r="P6" s="165" t="s">
        <v>22</v>
      </c>
      <c r="Q6" s="166">
        <v>32578</v>
      </c>
      <c r="R6" s="166">
        <v>51561</v>
      </c>
      <c r="S6" s="166">
        <v>59442</v>
      </c>
      <c r="T6" s="166">
        <v>76758</v>
      </c>
      <c r="U6" s="166">
        <v>82278</v>
      </c>
      <c r="V6" s="166">
        <v>86520</v>
      </c>
      <c r="W6" s="166">
        <v>89967</v>
      </c>
      <c r="X6" s="166">
        <v>95476</v>
      </c>
      <c r="Y6" s="166">
        <v>97232</v>
      </c>
      <c r="Z6" s="166">
        <v>104861</v>
      </c>
      <c r="AA6" s="166">
        <v>108096</v>
      </c>
      <c r="AB6" s="166">
        <v>106304</v>
      </c>
      <c r="AC6" s="168">
        <v>108000</v>
      </c>
      <c r="AD6" s="169"/>
    </row>
    <row r="7" spans="1:44" ht="15.75" customHeight="1">
      <c r="A7" s="152" t="s">
        <v>193</v>
      </c>
      <c r="B7" s="140">
        <v>8.2859999999999996</v>
      </c>
      <c r="C7" s="140">
        <v>18.693161498031461</v>
      </c>
      <c r="D7" s="140">
        <v>28.304904000000001</v>
      </c>
      <c r="E7" s="140">
        <v>35.37451008</v>
      </c>
      <c r="F7" s="140">
        <v>42.176333280000001</v>
      </c>
      <c r="G7" s="140">
        <v>48.024840240000003</v>
      </c>
      <c r="H7" s="140">
        <v>56.895790920000003</v>
      </c>
      <c r="I7" s="140">
        <v>63.307429199999994</v>
      </c>
      <c r="J7" s="140">
        <v>70.801872899999992</v>
      </c>
      <c r="K7" s="141">
        <v>70.459000199999991</v>
      </c>
      <c r="L7" s="141">
        <v>79.900000000000006</v>
      </c>
      <c r="M7" s="144">
        <v>88.36</v>
      </c>
      <c r="N7" s="145">
        <v>94.3</v>
      </c>
      <c r="O7" s="170"/>
      <c r="P7" s="165" t="s">
        <v>19</v>
      </c>
      <c r="Q7" s="166">
        <v>25000</v>
      </c>
      <c r="R7" s="166">
        <v>42089</v>
      </c>
      <c r="S7" s="166">
        <v>51277</v>
      </c>
      <c r="T7" s="166">
        <v>62244</v>
      </c>
      <c r="U7" s="166">
        <v>70463</v>
      </c>
      <c r="V7" s="166">
        <v>77831</v>
      </c>
      <c r="W7" s="166">
        <v>85537</v>
      </c>
      <c r="X7" s="166">
        <v>93960</v>
      </c>
      <c r="Y7" s="153">
        <v>97262</v>
      </c>
      <c r="Z7" s="153">
        <v>101147</v>
      </c>
      <c r="AA7" s="166">
        <v>103716</v>
      </c>
      <c r="AB7" s="153">
        <v>107321</v>
      </c>
      <c r="AC7" s="168">
        <v>110591</v>
      </c>
      <c r="AD7" s="169"/>
    </row>
    <row r="8" spans="1:44" ht="15.75" customHeight="1">
      <c r="A8" s="152" t="s">
        <v>194</v>
      </c>
      <c r="B8" s="150">
        <v>16.686</v>
      </c>
      <c r="C8" s="150">
        <v>41.593161498031463</v>
      </c>
      <c r="D8" s="160">
        <v>60.504904000000003</v>
      </c>
      <c r="E8" s="160">
        <v>98.888816640000016</v>
      </c>
      <c r="F8" s="160">
        <v>139.36945327999999</v>
      </c>
      <c r="G8" s="160">
        <v>211.14274104</v>
      </c>
      <c r="H8" s="160">
        <v>355.03030891999998</v>
      </c>
      <c r="I8" s="160">
        <v>574.88585320000004</v>
      </c>
      <c r="J8" s="160">
        <v>902.90272970000001</v>
      </c>
      <c r="K8" s="170">
        <v>1109.64232984</v>
      </c>
      <c r="L8" s="143">
        <f t="shared" ref="L8:M8" si="0">SUM(L3:L7)</f>
        <v>1540.1000000000001</v>
      </c>
      <c r="M8" s="141">
        <f t="shared" si="0"/>
        <v>1620.3599999999997</v>
      </c>
      <c r="N8" s="141">
        <f>SUM(N3:N7)</f>
        <v>1855.5</v>
      </c>
      <c r="O8" s="170"/>
      <c r="P8" s="165" t="s">
        <v>195</v>
      </c>
      <c r="Q8" s="160">
        <f t="shared" ref="Q8:S8" si="1">SUM(Q6:Q7)</f>
        <v>57578</v>
      </c>
      <c r="R8" s="160">
        <f t="shared" si="1"/>
        <v>93650</v>
      </c>
      <c r="S8" s="166">
        <f t="shared" si="1"/>
        <v>110719</v>
      </c>
      <c r="T8" s="166">
        <f t="shared" ref="T8:V8" si="2">SUM(T5:T7)</f>
        <v>174002</v>
      </c>
      <c r="U8" s="173">
        <f t="shared" si="2"/>
        <v>230741</v>
      </c>
      <c r="V8" s="173">
        <f t="shared" si="2"/>
        <v>334351</v>
      </c>
      <c r="W8" s="166">
        <f t="shared" ref="W8:AB8" si="3">SUM(W3:W7)</f>
        <v>549079</v>
      </c>
      <c r="X8" s="166">
        <f t="shared" si="3"/>
        <v>826140</v>
      </c>
      <c r="Y8" s="166">
        <f t="shared" si="3"/>
        <v>1243812</v>
      </c>
      <c r="Z8" s="166">
        <f t="shared" si="3"/>
        <v>1678521</v>
      </c>
      <c r="AA8" s="166">
        <f t="shared" si="3"/>
        <v>2046882</v>
      </c>
      <c r="AB8" s="166">
        <f t="shared" si="3"/>
        <v>2401416</v>
      </c>
      <c r="AC8" s="169">
        <f>SUM(AC2:AC7)</f>
        <v>2617551</v>
      </c>
      <c r="AD8" s="169"/>
    </row>
    <row r="9" spans="1:44" ht="15.75" customHeight="1">
      <c r="A9" s="176"/>
      <c r="B9" s="177"/>
      <c r="C9" s="177"/>
      <c r="D9" s="150"/>
      <c r="E9" s="140"/>
      <c r="F9" s="140"/>
      <c r="G9" s="140"/>
      <c r="H9" s="140"/>
      <c r="I9" s="170"/>
      <c r="J9" s="170"/>
      <c r="K9" s="170"/>
      <c r="L9" s="178"/>
      <c r="M9" s="170"/>
      <c r="N9" s="170"/>
      <c r="O9" s="170"/>
      <c r="P9" s="170"/>
      <c r="Q9" s="170"/>
      <c r="R9" s="170"/>
      <c r="S9" s="170"/>
      <c r="T9" s="170"/>
      <c r="U9" s="170"/>
      <c r="V9" s="170"/>
      <c r="W9" s="170"/>
      <c r="X9" s="170"/>
      <c r="Y9" s="170"/>
      <c r="Z9" s="170"/>
      <c r="AA9" s="170"/>
      <c r="AB9" s="170"/>
      <c r="AC9" s="179"/>
      <c r="AD9" s="156"/>
    </row>
    <row r="10" spans="1:44" ht="15.75" customHeight="1">
      <c r="A10" s="176"/>
      <c r="B10" s="177"/>
      <c r="C10" s="177"/>
      <c r="D10" s="150"/>
      <c r="E10" s="140"/>
      <c r="F10" s="140"/>
      <c r="G10" s="140"/>
      <c r="H10" s="140"/>
      <c r="I10" s="170"/>
      <c r="J10" s="170"/>
      <c r="K10" s="170"/>
      <c r="L10" s="180"/>
      <c r="M10" s="170"/>
      <c r="N10" s="170"/>
      <c r="O10" s="170"/>
      <c r="P10" s="170"/>
      <c r="Q10" s="170"/>
      <c r="R10" s="170"/>
      <c r="S10" s="170"/>
      <c r="T10" s="170"/>
      <c r="U10" s="170"/>
      <c r="V10" s="170"/>
      <c r="W10" s="170"/>
      <c r="X10" s="170"/>
      <c r="Y10" s="170"/>
      <c r="Z10" s="170"/>
      <c r="AA10" s="170"/>
      <c r="AB10" s="170"/>
      <c r="AC10" s="170"/>
      <c r="AD10" s="156"/>
    </row>
    <row r="11" spans="1:44" ht="20.25" customHeight="1">
      <c r="A11" s="181" t="s">
        <v>197</v>
      </c>
      <c r="B11" s="182">
        <v>2004</v>
      </c>
      <c r="C11" s="182">
        <v>2006</v>
      </c>
      <c r="D11" s="182">
        <v>2008</v>
      </c>
      <c r="E11" s="182">
        <v>2010</v>
      </c>
      <c r="F11" s="182">
        <v>2011</v>
      </c>
      <c r="G11" s="182">
        <v>2012</v>
      </c>
      <c r="H11" s="159">
        <v>2013</v>
      </c>
      <c r="I11" s="182">
        <v>2014</v>
      </c>
      <c r="J11" s="159">
        <v>2015</v>
      </c>
      <c r="K11" s="183">
        <v>2016</v>
      </c>
      <c r="L11" s="184"/>
      <c r="M11" s="159"/>
      <c r="N11" s="159"/>
      <c r="O11" s="159"/>
      <c r="P11" s="185" t="s">
        <v>198</v>
      </c>
      <c r="Q11" s="182">
        <v>2004</v>
      </c>
      <c r="R11" s="182">
        <v>2005</v>
      </c>
      <c r="S11" s="182">
        <v>2006</v>
      </c>
      <c r="T11" s="182">
        <v>2007</v>
      </c>
      <c r="U11" s="182">
        <v>2008</v>
      </c>
      <c r="V11" s="182">
        <v>2009</v>
      </c>
      <c r="W11" s="182">
        <v>2010</v>
      </c>
      <c r="X11" s="182">
        <v>2011</v>
      </c>
      <c r="Y11" s="182">
        <v>2012</v>
      </c>
      <c r="Z11" s="182">
        <v>2013</v>
      </c>
      <c r="AA11" s="182">
        <v>2014</v>
      </c>
      <c r="AB11" s="186">
        <v>2015</v>
      </c>
      <c r="AC11" s="187">
        <v>2016</v>
      </c>
      <c r="AD11" s="156"/>
    </row>
    <row r="12" spans="1:44" ht="15.75" customHeight="1">
      <c r="A12" s="188" t="s">
        <v>199</v>
      </c>
      <c r="B12" s="177">
        <v>856.7</v>
      </c>
      <c r="C12" s="163">
        <v>1118.4000000000001</v>
      </c>
      <c r="D12" s="154">
        <v>1380.1</v>
      </c>
      <c r="E12" s="189">
        <v>1674</v>
      </c>
      <c r="F12" s="154">
        <v>1799.2</v>
      </c>
      <c r="G12" s="154">
        <v>1765.5</v>
      </c>
      <c r="H12" s="190">
        <v>1747.1</v>
      </c>
      <c r="I12" s="190">
        <v>1669.9</v>
      </c>
      <c r="J12" s="144">
        <v>1559.2840000000001</v>
      </c>
      <c r="K12" s="145">
        <v>1424.3</v>
      </c>
      <c r="L12" s="153"/>
      <c r="M12" s="185"/>
      <c r="N12" s="185"/>
      <c r="O12" s="185"/>
      <c r="P12" s="191" t="s">
        <v>188</v>
      </c>
      <c r="Q12" s="180"/>
      <c r="R12" s="180"/>
      <c r="S12" s="180"/>
      <c r="T12" s="180"/>
      <c r="U12" s="180"/>
      <c r="V12" s="180"/>
      <c r="W12" s="180">
        <v>57.15</v>
      </c>
      <c r="X12" s="180">
        <v>53.5</v>
      </c>
      <c r="Y12" s="192">
        <v>60</v>
      </c>
      <c r="Z12" s="192">
        <v>50.19</v>
      </c>
      <c r="AA12" s="192">
        <v>56.14</v>
      </c>
      <c r="AB12" s="193">
        <v>59.5</v>
      </c>
      <c r="AC12" s="193">
        <v>60.88</v>
      </c>
      <c r="AD12" s="156"/>
      <c r="AE12" s="156"/>
      <c r="AF12" s="192"/>
      <c r="AG12" s="170"/>
      <c r="AH12" s="170"/>
      <c r="AI12" s="170"/>
      <c r="AJ12" s="177"/>
      <c r="AK12" s="177"/>
      <c r="AL12" s="192"/>
      <c r="AM12" s="192"/>
      <c r="AN12" s="192"/>
      <c r="AO12" s="153"/>
      <c r="AP12" s="153"/>
      <c r="AQ12" s="154"/>
      <c r="AR12" s="154"/>
    </row>
    <row r="13" spans="1:44" ht="15.75" customHeight="1">
      <c r="A13" s="188" t="s">
        <v>131</v>
      </c>
      <c r="B13" s="163">
        <v>1574.5</v>
      </c>
      <c r="C13" s="163">
        <v>1733.1</v>
      </c>
      <c r="D13" s="194">
        <v>1977.6</v>
      </c>
      <c r="E13" s="194">
        <v>2333.6</v>
      </c>
      <c r="F13" s="194">
        <v>2369.6999999999998</v>
      </c>
      <c r="G13" s="154">
        <v>2179.5</v>
      </c>
      <c r="H13" s="190">
        <v>2124.1</v>
      </c>
      <c r="I13" s="190">
        <v>2130.1</v>
      </c>
      <c r="J13" s="140">
        <v>2073.127</v>
      </c>
      <c r="K13" s="145">
        <v>1995.7</v>
      </c>
      <c r="L13" s="153"/>
      <c r="M13" s="185"/>
      <c r="N13" s="185"/>
      <c r="O13" s="185"/>
      <c r="P13" s="191" t="s">
        <v>190</v>
      </c>
      <c r="Q13" s="180"/>
      <c r="R13" s="180"/>
      <c r="S13" s="180"/>
      <c r="T13" s="180"/>
      <c r="U13" s="180"/>
      <c r="V13" s="180"/>
      <c r="W13" s="180">
        <v>26.62</v>
      </c>
      <c r="X13" s="180">
        <v>49.3</v>
      </c>
      <c r="Y13" s="192">
        <v>55.07</v>
      </c>
      <c r="Z13" s="192">
        <v>50.19</v>
      </c>
      <c r="AA13" s="192">
        <v>56.14</v>
      </c>
      <c r="AB13" s="195"/>
      <c r="AC13" s="196"/>
      <c r="AD13" s="156"/>
      <c r="AE13" s="156"/>
      <c r="AF13" s="192"/>
      <c r="AG13" s="170"/>
      <c r="AH13" s="170"/>
      <c r="AI13" s="170"/>
      <c r="AJ13" s="177"/>
      <c r="AK13" s="177"/>
      <c r="AL13" s="153"/>
      <c r="AM13" s="192"/>
      <c r="AN13" s="192"/>
      <c r="AO13" s="153"/>
      <c r="AP13" s="153"/>
      <c r="AQ13" s="154"/>
      <c r="AR13" s="154"/>
    </row>
    <row r="14" spans="1:44" ht="15.75" customHeight="1">
      <c r="A14" s="188" t="s">
        <v>7</v>
      </c>
      <c r="B14" s="163">
        <v>1245.4000000000001</v>
      </c>
      <c r="C14" s="163">
        <v>1276.9000000000001</v>
      </c>
      <c r="D14" s="194">
        <v>1600.2</v>
      </c>
      <c r="E14" s="194">
        <v>1765.8</v>
      </c>
      <c r="F14" s="194">
        <v>1830.6</v>
      </c>
      <c r="G14" s="194">
        <v>1838.5</v>
      </c>
      <c r="H14" s="194">
        <v>1771.6</v>
      </c>
      <c r="I14" s="190">
        <v>1734</v>
      </c>
      <c r="J14" s="144">
        <v>1669</v>
      </c>
      <c r="K14" s="145">
        <v>1562</v>
      </c>
      <c r="L14" s="153"/>
      <c r="M14" s="185"/>
      <c r="N14" s="185"/>
      <c r="O14" s="185"/>
      <c r="P14" s="191" t="s">
        <v>21</v>
      </c>
      <c r="Q14" s="180">
        <v>27.62</v>
      </c>
      <c r="R14" s="180"/>
      <c r="S14" s="180"/>
      <c r="T14" s="180">
        <v>47.36</v>
      </c>
      <c r="U14" s="180">
        <v>49.88</v>
      </c>
      <c r="V14" s="192">
        <v>51.42</v>
      </c>
      <c r="W14" s="180">
        <v>45.826666666666661</v>
      </c>
      <c r="X14" s="180">
        <v>55.06</v>
      </c>
      <c r="Y14" s="192">
        <v>60.663333333333334</v>
      </c>
      <c r="Z14" s="192">
        <v>57.38</v>
      </c>
      <c r="AA14" s="192">
        <v>63.47</v>
      </c>
      <c r="AB14" s="195">
        <v>60.11</v>
      </c>
      <c r="AC14" s="195">
        <v>60.38</v>
      </c>
      <c r="AD14" s="156"/>
      <c r="AE14" s="156"/>
      <c r="AF14" s="180"/>
      <c r="AG14" s="170"/>
      <c r="AH14" s="177"/>
      <c r="AI14" s="177"/>
      <c r="AJ14" s="177"/>
      <c r="AK14" s="177"/>
      <c r="AL14" s="153"/>
      <c r="AM14" s="192"/>
      <c r="AN14" s="192"/>
      <c r="AO14" s="153"/>
      <c r="AP14" s="153"/>
      <c r="AQ14" s="154"/>
      <c r="AR14" s="154"/>
    </row>
    <row r="15" spans="1:44" ht="20.25" customHeight="1">
      <c r="A15" s="188" t="s">
        <v>107</v>
      </c>
      <c r="B15" s="197">
        <v>705.5</v>
      </c>
      <c r="C15" s="177">
        <f>(B15+D15)/2</f>
        <v>770.95</v>
      </c>
      <c r="D15" s="154">
        <v>836.4</v>
      </c>
      <c r="E15" s="154">
        <v>982</v>
      </c>
      <c r="F15" s="154">
        <v>1040.9000000000001</v>
      </c>
      <c r="G15" s="154">
        <v>1086.3</v>
      </c>
      <c r="H15" s="190">
        <v>1090</v>
      </c>
      <c r="I15" s="190">
        <v>1080</v>
      </c>
      <c r="J15" s="144">
        <v>1050</v>
      </c>
      <c r="K15" s="145">
        <v>1020</v>
      </c>
      <c r="L15" s="153"/>
      <c r="M15" s="185"/>
      <c r="N15" s="185"/>
      <c r="O15" s="185"/>
      <c r="P15" s="191" t="s">
        <v>192</v>
      </c>
      <c r="Q15" s="155"/>
      <c r="R15" s="180">
        <v>37.011177698906799</v>
      </c>
      <c r="S15" s="180">
        <v>46</v>
      </c>
      <c r="T15" s="180">
        <v>47.36</v>
      </c>
      <c r="U15" s="180">
        <v>49.88</v>
      </c>
      <c r="V15" s="192">
        <v>51.42</v>
      </c>
      <c r="W15" s="180">
        <v>53.71</v>
      </c>
      <c r="X15" s="180">
        <v>62.38</v>
      </c>
      <c r="Y15" s="192">
        <v>66.92</v>
      </c>
      <c r="Z15" s="192">
        <v>66.58</v>
      </c>
      <c r="AA15" s="192">
        <v>65.040000000000006</v>
      </c>
      <c r="AB15" s="193">
        <v>69.78</v>
      </c>
      <c r="AC15" s="193">
        <v>72.099999999999994</v>
      </c>
      <c r="AD15" s="156"/>
      <c r="AE15" s="156"/>
      <c r="AF15" s="180"/>
      <c r="AG15" s="180"/>
      <c r="AH15" s="177"/>
      <c r="AI15" s="153"/>
      <c r="AJ15" s="177"/>
      <c r="AK15" s="177"/>
      <c r="AL15" s="153"/>
      <c r="AM15" s="153"/>
      <c r="AN15" s="153"/>
      <c r="AO15" s="153"/>
      <c r="AP15" s="153"/>
      <c r="AQ15" s="154"/>
      <c r="AR15" s="154"/>
    </row>
    <row r="16" spans="1:44" ht="15.75" customHeight="1">
      <c r="A16" s="188" t="s">
        <v>36</v>
      </c>
      <c r="B16" s="177">
        <v>459.7</v>
      </c>
      <c r="C16" s="177">
        <v>472.3</v>
      </c>
      <c r="D16" s="154">
        <v>512.1</v>
      </c>
      <c r="E16" s="154">
        <v>613.5</v>
      </c>
      <c r="F16" s="154">
        <v>639.70000000000005</v>
      </c>
      <c r="G16" s="154">
        <v>652.70000000000005</v>
      </c>
      <c r="H16" s="190">
        <v>631.5</v>
      </c>
      <c r="I16" s="190">
        <v>600.5</v>
      </c>
      <c r="J16" s="144">
        <v>565.12800000000004</v>
      </c>
      <c r="K16" s="145">
        <v>528</v>
      </c>
      <c r="L16" s="153"/>
      <c r="M16" s="185"/>
      <c r="N16" s="185"/>
      <c r="O16" s="185"/>
      <c r="P16" s="191" t="s">
        <v>193</v>
      </c>
      <c r="Q16" s="180">
        <v>27.62</v>
      </c>
      <c r="R16" s="180">
        <v>37</v>
      </c>
      <c r="S16" s="180">
        <v>46</v>
      </c>
      <c r="T16" s="180">
        <v>47.36</v>
      </c>
      <c r="U16" s="180">
        <v>49.88</v>
      </c>
      <c r="V16" s="192">
        <f t="shared" ref="V16:W16" si="4">AVERAGE(V14:V15)</f>
        <v>51.42</v>
      </c>
      <c r="W16" s="180">
        <f t="shared" si="4"/>
        <v>49.768333333333331</v>
      </c>
      <c r="X16" s="180">
        <f t="shared" ref="X16:Y16" si="5">AVERAGE(X12:X15)</f>
        <v>55.06</v>
      </c>
      <c r="Y16" s="192">
        <f t="shared" si="5"/>
        <v>60.663333333333327</v>
      </c>
      <c r="Z16" s="192">
        <f>AVERAGE(Z13:Z15)</f>
        <v>58.04999999999999</v>
      </c>
      <c r="AA16" s="192">
        <v>65.040000000000006</v>
      </c>
      <c r="AB16" s="193">
        <v>69.78</v>
      </c>
      <c r="AC16" s="193">
        <v>72.099999999999994</v>
      </c>
      <c r="AD16" s="156"/>
      <c r="AE16" s="156"/>
      <c r="AF16" s="177"/>
      <c r="AG16" s="177"/>
      <c r="AH16" s="177"/>
      <c r="AI16" s="153"/>
      <c r="AJ16" s="180"/>
      <c r="AK16" s="177"/>
      <c r="AL16" s="192"/>
      <c r="AM16" s="150"/>
      <c r="AN16" s="150"/>
      <c r="AO16" s="153"/>
      <c r="AP16" s="153"/>
      <c r="AQ16" s="154"/>
      <c r="AR16" s="154"/>
    </row>
    <row r="17" spans="1:44" ht="15.75" customHeight="1">
      <c r="A17" s="188" t="s">
        <v>200</v>
      </c>
      <c r="B17" s="177">
        <v>140.69999999999999</v>
      </c>
      <c r="C17" s="177">
        <v>165.3</v>
      </c>
      <c r="D17" s="154">
        <v>269.89999999999998</v>
      </c>
      <c r="E17" s="154">
        <v>310.60000000000002</v>
      </c>
      <c r="F17" s="154">
        <v>326.39999999999998</v>
      </c>
      <c r="G17" s="143">
        <v>331.7</v>
      </c>
      <c r="H17" s="190">
        <v>332.7</v>
      </c>
      <c r="I17" s="190">
        <v>326.39999999999998</v>
      </c>
      <c r="J17" s="144">
        <v>305.97300000000001</v>
      </c>
      <c r="K17" s="145">
        <v>295</v>
      </c>
      <c r="L17" s="153"/>
      <c r="M17" s="185"/>
      <c r="N17" s="185"/>
      <c r="O17" s="185"/>
      <c r="P17" s="165" t="s">
        <v>201</v>
      </c>
      <c r="Q17" s="180">
        <f t="shared" ref="Q17:AC17" si="6">AVERAGE(Q12:Q16)</f>
        <v>27.62</v>
      </c>
      <c r="R17" s="180">
        <f t="shared" si="6"/>
        <v>37.005588849453403</v>
      </c>
      <c r="S17" s="180">
        <f t="shared" si="6"/>
        <v>46</v>
      </c>
      <c r="T17" s="180">
        <f t="shared" si="6"/>
        <v>47.359999999999992</v>
      </c>
      <c r="U17" s="180">
        <f t="shared" si="6"/>
        <v>49.88</v>
      </c>
      <c r="V17" s="180">
        <f t="shared" si="6"/>
        <v>51.419999999999995</v>
      </c>
      <c r="W17" s="180">
        <f t="shared" si="6"/>
        <v>46.614999999999995</v>
      </c>
      <c r="X17" s="180">
        <f t="shared" si="6"/>
        <v>55.06</v>
      </c>
      <c r="Y17" s="180">
        <f t="shared" si="6"/>
        <v>60.66333333333332</v>
      </c>
      <c r="Z17" s="180">
        <f t="shared" si="6"/>
        <v>56.477999999999994</v>
      </c>
      <c r="AA17" s="180">
        <f t="shared" si="6"/>
        <v>61.166000000000011</v>
      </c>
      <c r="AB17" s="180">
        <f t="shared" si="6"/>
        <v>64.79249999999999</v>
      </c>
      <c r="AC17" s="180">
        <f t="shared" si="6"/>
        <v>66.365000000000009</v>
      </c>
      <c r="AD17" s="156"/>
      <c r="AE17" s="156"/>
      <c r="AF17" s="170"/>
      <c r="AG17" s="170"/>
      <c r="AH17" s="170"/>
      <c r="AI17" s="170"/>
      <c r="AJ17" s="170"/>
      <c r="AK17" s="153"/>
      <c r="AL17" s="153"/>
      <c r="AM17" s="153"/>
      <c r="AN17" s="153"/>
      <c r="AO17" s="153"/>
      <c r="AP17" s="153"/>
      <c r="AQ17" s="154"/>
      <c r="AR17" s="154"/>
    </row>
    <row r="18" spans="1:44" ht="15.75" customHeight="1">
      <c r="A18" s="188" t="s">
        <v>202</v>
      </c>
      <c r="B18" s="194">
        <f t="shared" ref="B18:J18" si="7">SUM(B12:B17)</f>
        <v>4982.5</v>
      </c>
      <c r="C18" s="194">
        <f t="shared" si="7"/>
        <v>5536.95</v>
      </c>
      <c r="D18" s="194">
        <f t="shared" si="7"/>
        <v>6576.2999999999993</v>
      </c>
      <c r="E18" s="194">
        <f t="shared" si="7"/>
        <v>7679.5</v>
      </c>
      <c r="F18" s="194">
        <f t="shared" si="7"/>
        <v>8006.4999999999991</v>
      </c>
      <c r="G18" s="194">
        <f t="shared" si="7"/>
        <v>7854.2</v>
      </c>
      <c r="H18" s="194">
        <f t="shared" si="7"/>
        <v>7696.9999999999991</v>
      </c>
      <c r="I18" s="194">
        <f t="shared" si="7"/>
        <v>7540.9</v>
      </c>
      <c r="J18" s="140">
        <f t="shared" si="7"/>
        <v>7222.5119999999997</v>
      </c>
      <c r="K18" s="140">
        <f>SUM(K12:K17)</f>
        <v>6825</v>
      </c>
      <c r="L18" s="153"/>
      <c r="M18" s="185"/>
      <c r="N18" s="185"/>
      <c r="O18" s="185"/>
      <c r="AD18" s="156"/>
      <c r="AE18" s="156"/>
      <c r="AF18" s="170"/>
      <c r="AG18" s="170"/>
      <c r="AH18" s="170"/>
      <c r="AI18" s="170"/>
      <c r="AJ18" s="150"/>
      <c r="AK18" s="153"/>
      <c r="AL18" s="153"/>
      <c r="AM18" s="153"/>
      <c r="AN18" s="153"/>
      <c r="AO18" s="153"/>
      <c r="AP18" s="153"/>
      <c r="AQ18" s="154"/>
      <c r="AR18" s="154"/>
    </row>
    <row r="19" spans="1:44" ht="15.75" customHeight="1">
      <c r="A19" s="176"/>
      <c r="B19" s="141"/>
      <c r="C19" s="141"/>
      <c r="D19" s="141"/>
      <c r="E19" s="141"/>
      <c r="F19" s="141"/>
      <c r="G19" s="141"/>
      <c r="H19" s="170"/>
      <c r="I19" s="170"/>
      <c r="J19" s="153"/>
      <c r="K19" s="153"/>
      <c r="L19" s="153"/>
      <c r="M19" s="185"/>
      <c r="N19" s="185"/>
      <c r="O19" s="185"/>
      <c r="P19" s="156"/>
      <c r="Q19" s="177"/>
      <c r="R19" s="170"/>
      <c r="S19" s="177"/>
      <c r="T19" s="153"/>
      <c r="U19" s="153"/>
      <c r="V19" s="153"/>
      <c r="W19" s="153"/>
      <c r="X19" s="153"/>
      <c r="Y19" s="153"/>
      <c r="Z19" s="153"/>
      <c r="AA19" s="198"/>
      <c r="AB19" s="199"/>
      <c r="AC19" s="169"/>
      <c r="AD19" s="170"/>
      <c r="AE19" s="170"/>
      <c r="AF19" s="153"/>
      <c r="AG19" s="153"/>
      <c r="AH19" s="153"/>
      <c r="AI19" s="153"/>
      <c r="AJ19" s="153"/>
      <c r="AK19" s="153"/>
      <c r="AL19" s="154"/>
      <c r="AM19" s="154"/>
      <c r="AN19" s="169"/>
      <c r="AO19" s="169"/>
      <c r="AP19" s="169"/>
      <c r="AQ19" s="169"/>
      <c r="AR19" s="169"/>
    </row>
    <row r="20" spans="1:44" ht="15.75" customHeight="1">
      <c r="A20" s="188"/>
      <c r="B20" s="182">
        <v>2004</v>
      </c>
      <c r="C20" s="182">
        <v>2006</v>
      </c>
      <c r="D20" s="182">
        <v>2008</v>
      </c>
      <c r="E20" s="182">
        <v>2010</v>
      </c>
      <c r="F20" s="182">
        <v>2011</v>
      </c>
      <c r="G20" s="182">
        <v>2012</v>
      </c>
      <c r="H20" s="159">
        <v>2013</v>
      </c>
      <c r="I20" s="182">
        <v>2014</v>
      </c>
      <c r="J20" s="185">
        <v>2015</v>
      </c>
      <c r="K20" s="200">
        <v>2016</v>
      </c>
      <c r="L20" s="153"/>
      <c r="M20" s="185"/>
      <c r="N20" s="200"/>
      <c r="O20" s="185"/>
      <c r="P20" s="156"/>
      <c r="Q20" s="182"/>
      <c r="R20" s="182"/>
      <c r="S20" s="159"/>
      <c r="T20" s="182"/>
      <c r="U20" s="182"/>
      <c r="V20" s="182"/>
      <c r="W20" s="182"/>
      <c r="X20" s="182"/>
      <c r="Y20" s="182"/>
      <c r="Z20" s="182"/>
      <c r="AA20" s="182"/>
      <c r="AB20" s="182"/>
      <c r="AC20" s="182"/>
      <c r="AD20" s="170"/>
      <c r="AE20" s="170"/>
      <c r="AF20" s="153"/>
      <c r="AG20" s="153"/>
      <c r="AH20" s="153"/>
      <c r="AI20" s="153"/>
      <c r="AJ20" s="153"/>
      <c r="AK20" s="153"/>
      <c r="AL20" s="154"/>
      <c r="AM20" s="154"/>
      <c r="AN20" s="169"/>
      <c r="AO20" s="169"/>
      <c r="AP20" s="169"/>
      <c r="AQ20" s="169"/>
      <c r="AR20" s="169"/>
    </row>
    <row r="21" spans="1:44" ht="15.75" customHeight="1">
      <c r="A21" s="188" t="s">
        <v>203</v>
      </c>
      <c r="B21" s="201">
        <v>5030.7</v>
      </c>
      <c r="C21" s="201">
        <v>5801</v>
      </c>
      <c r="D21" s="201">
        <v>6833.9</v>
      </c>
      <c r="E21" s="201">
        <v>7711.9</v>
      </c>
      <c r="F21" s="201">
        <f t="shared" ref="F21:K21" si="8">F23-F22</f>
        <v>7884.2141468</v>
      </c>
      <c r="G21" s="201">
        <f t="shared" si="8"/>
        <v>7657.897270299999</v>
      </c>
      <c r="H21" s="201">
        <f t="shared" si="8"/>
        <v>7684.2576701599992</v>
      </c>
      <c r="I21" s="201">
        <f t="shared" si="8"/>
        <v>7389.9</v>
      </c>
      <c r="J21" s="201">
        <f t="shared" si="8"/>
        <v>7297.8400000000011</v>
      </c>
      <c r="K21" s="201">
        <f t="shared" si="8"/>
        <v>6878.7000000000007</v>
      </c>
      <c r="L21" s="185" t="s">
        <v>204</v>
      </c>
      <c r="M21" s="185"/>
      <c r="N21" s="200"/>
      <c r="O21" s="185"/>
      <c r="P21" s="188"/>
      <c r="Q21" s="182"/>
      <c r="R21" s="182"/>
      <c r="S21" s="182"/>
      <c r="T21" s="182"/>
      <c r="U21" s="182"/>
      <c r="V21" s="182"/>
      <c r="W21" s="159"/>
      <c r="X21" s="182"/>
      <c r="Y21" s="185"/>
      <c r="Z21" s="200"/>
      <c r="AA21" s="141"/>
      <c r="AB21" s="141"/>
      <c r="AC21" s="141"/>
      <c r="AD21" s="170"/>
      <c r="AE21" s="170"/>
      <c r="AF21" s="153"/>
      <c r="AG21" s="153"/>
      <c r="AH21" s="153"/>
      <c r="AI21" s="153"/>
      <c r="AJ21" s="153"/>
      <c r="AK21" s="153"/>
      <c r="AL21" s="154"/>
      <c r="AM21" s="154"/>
      <c r="AN21" s="169"/>
      <c r="AO21" s="169"/>
      <c r="AP21" s="169"/>
      <c r="AQ21" s="169"/>
      <c r="AR21" s="169"/>
    </row>
    <row r="22" spans="1:44" ht="15.75" customHeight="1">
      <c r="A22" s="188" t="s">
        <v>205</v>
      </c>
      <c r="B22" s="140">
        <v>8.343</v>
      </c>
      <c r="C22" s="202">
        <v>51.049032749015801</v>
      </c>
      <c r="D22" s="202">
        <v>119.12913496</v>
      </c>
      <c r="E22" s="202">
        <v>355.03030891999998</v>
      </c>
      <c r="F22" s="202">
        <v>574.88585320000004</v>
      </c>
      <c r="G22" s="202">
        <v>902.90272970000001</v>
      </c>
      <c r="H22" s="202">
        <v>1109.64232984</v>
      </c>
      <c r="I22" s="144">
        <v>1540.1000000000001</v>
      </c>
      <c r="J22" s="143">
        <v>1620.3599999999997</v>
      </c>
      <c r="K22" s="140">
        <v>1855.5</v>
      </c>
      <c r="L22" s="153"/>
      <c r="M22" s="185"/>
      <c r="N22" s="200"/>
      <c r="O22" s="200"/>
      <c r="P22" s="188"/>
      <c r="Q22" s="201"/>
      <c r="R22" s="201"/>
      <c r="S22" s="201"/>
      <c r="T22" s="201"/>
      <c r="U22" s="201"/>
      <c r="V22" s="201"/>
      <c r="W22" s="201"/>
      <c r="X22" s="201"/>
      <c r="Y22" s="201"/>
      <c r="Z22" s="201"/>
      <c r="AA22" s="203"/>
      <c r="AB22" s="170"/>
      <c r="AC22" s="170"/>
      <c r="AD22" s="170"/>
      <c r="AE22" s="170"/>
      <c r="AF22" s="153"/>
      <c r="AG22" s="153"/>
      <c r="AH22" s="153"/>
      <c r="AI22" s="153"/>
      <c r="AJ22" s="153"/>
      <c r="AK22" s="153"/>
      <c r="AL22" s="154"/>
      <c r="AM22" s="154"/>
      <c r="AN22" s="169"/>
      <c r="AO22" s="169"/>
      <c r="AP22" s="169"/>
      <c r="AQ22" s="169"/>
      <c r="AR22" s="169"/>
    </row>
    <row r="23" spans="1:44" ht="43.5" customHeight="1">
      <c r="A23" s="176" t="s">
        <v>206</v>
      </c>
      <c r="B23" s="170">
        <f t="shared" ref="B23:E23" si="9">SUM(B21:B22)</f>
        <v>5039.0429999999997</v>
      </c>
      <c r="C23" s="170">
        <f t="shared" si="9"/>
        <v>5852.0490327490161</v>
      </c>
      <c r="D23" s="170">
        <f t="shared" si="9"/>
        <v>6953.0291349599993</v>
      </c>
      <c r="E23" s="170">
        <f t="shared" si="9"/>
        <v>8066.9303089199993</v>
      </c>
      <c r="F23" s="144">
        <v>8459.1</v>
      </c>
      <c r="G23" s="144">
        <v>8560.7999999999993</v>
      </c>
      <c r="H23" s="144">
        <v>8793.9</v>
      </c>
      <c r="I23" s="204">
        <v>8930</v>
      </c>
      <c r="J23" s="16">
        <v>8918.2000000000007</v>
      </c>
      <c r="K23" s="205">
        <v>8734.2000000000007</v>
      </c>
      <c r="L23" s="185" t="s">
        <v>207</v>
      </c>
      <c r="M23" s="169"/>
      <c r="N23" s="185">
        <f>(I23-K23)/I23*100</f>
        <v>2.192609182530787</v>
      </c>
      <c r="O23" s="185"/>
      <c r="P23" s="188"/>
      <c r="Q23" s="140"/>
      <c r="R23" s="202"/>
      <c r="S23" s="202"/>
      <c r="T23" s="202"/>
      <c r="U23" s="202"/>
      <c r="V23" s="202"/>
      <c r="W23" s="202"/>
      <c r="X23" s="144"/>
      <c r="Y23" s="143"/>
      <c r="Z23" s="140"/>
      <c r="AA23" s="192"/>
      <c r="AB23" s="170"/>
      <c r="AC23" s="170"/>
      <c r="AD23" s="170"/>
      <c r="AE23" s="170"/>
      <c r="AF23" s="153"/>
      <c r="AG23" s="153"/>
      <c r="AH23" s="153"/>
      <c r="AI23" s="153"/>
      <c r="AJ23" s="153"/>
      <c r="AK23" s="153"/>
      <c r="AL23" s="154"/>
      <c r="AM23" s="154"/>
      <c r="AN23" s="169"/>
      <c r="AO23" s="169"/>
      <c r="AP23" s="169"/>
      <c r="AQ23" s="169"/>
      <c r="AR23" s="169"/>
    </row>
    <row r="24" spans="1:44" ht="15.75" customHeight="1">
      <c r="A24" s="176" t="s">
        <v>208</v>
      </c>
      <c r="B24" s="206">
        <f t="shared" ref="B24:K24" si="10">B22/B23</f>
        <v>1.6556715233428253E-3</v>
      </c>
      <c r="C24" s="206">
        <f t="shared" si="10"/>
        <v>8.7232749526425929E-3</v>
      </c>
      <c r="D24" s="206">
        <f t="shared" si="10"/>
        <v>1.7133415184615843E-2</v>
      </c>
      <c r="E24" s="206">
        <f t="shared" si="10"/>
        <v>4.4010583372392047E-2</v>
      </c>
      <c r="F24" s="206">
        <f t="shared" si="10"/>
        <v>6.7960640399096828E-2</v>
      </c>
      <c r="G24" s="206">
        <f t="shared" si="10"/>
        <v>0.10546943389636483</v>
      </c>
      <c r="H24" s="206">
        <f t="shared" si="10"/>
        <v>0.12618318719112112</v>
      </c>
      <c r="I24" s="206">
        <f t="shared" si="10"/>
        <v>0.17246360582306833</v>
      </c>
      <c r="J24" s="206">
        <f t="shared" si="10"/>
        <v>0.18169137269852656</v>
      </c>
      <c r="K24" s="206">
        <f t="shared" si="10"/>
        <v>0.21244075015456479</v>
      </c>
      <c r="L24" s="153"/>
      <c r="M24" s="185"/>
      <c r="N24" s="185"/>
      <c r="O24" s="185"/>
      <c r="P24" s="207"/>
      <c r="Q24" s="163"/>
      <c r="R24" s="163"/>
      <c r="S24" s="163"/>
      <c r="T24" s="163"/>
      <c r="U24" s="163"/>
      <c r="V24" s="163"/>
      <c r="W24" s="163"/>
      <c r="X24" s="163"/>
      <c r="Y24" s="163"/>
      <c r="Z24" s="163"/>
      <c r="AA24" s="163"/>
      <c r="AB24" s="170"/>
      <c r="AC24" s="170"/>
      <c r="AD24" s="170"/>
      <c r="AE24" s="170"/>
      <c r="AF24" s="153"/>
      <c r="AG24" s="153"/>
      <c r="AH24" s="153"/>
      <c r="AI24" s="153"/>
      <c r="AJ24" s="153"/>
      <c r="AK24" s="153"/>
      <c r="AL24" s="154"/>
      <c r="AM24" s="154"/>
      <c r="AN24" s="169"/>
      <c r="AO24" s="169"/>
      <c r="AP24" s="169"/>
      <c r="AQ24" s="169"/>
      <c r="AR24" s="169"/>
    </row>
    <row r="25" spans="1:44" ht="15.75" customHeight="1">
      <c r="A25" s="208"/>
      <c r="B25" s="182"/>
      <c r="C25" s="182"/>
      <c r="D25" s="182"/>
      <c r="E25" s="182"/>
      <c r="F25" s="182"/>
      <c r="G25" s="182"/>
      <c r="H25" s="182"/>
      <c r="I25" s="182"/>
      <c r="J25" s="182"/>
      <c r="K25" s="182"/>
      <c r="L25" s="153"/>
      <c r="M25" s="185"/>
      <c r="N25" s="185"/>
      <c r="O25" s="185"/>
      <c r="P25" s="207"/>
      <c r="Q25" s="163"/>
      <c r="R25" s="163"/>
      <c r="S25" s="163"/>
      <c r="T25" s="163"/>
      <c r="U25" s="163"/>
      <c r="V25" s="163"/>
      <c r="W25" s="163"/>
      <c r="X25" s="163"/>
      <c r="Y25" s="163"/>
      <c r="Z25" s="163"/>
      <c r="AA25" s="203"/>
      <c r="AB25" s="159"/>
      <c r="AC25" s="159"/>
      <c r="AD25" s="159"/>
      <c r="AE25" s="159"/>
      <c r="AF25" s="153"/>
      <c r="AG25" s="153"/>
      <c r="AH25" s="153"/>
      <c r="AI25" s="153"/>
      <c r="AJ25" s="153"/>
      <c r="AK25" s="153"/>
      <c r="AL25" s="154"/>
      <c r="AM25" s="154"/>
      <c r="AN25" s="169"/>
      <c r="AO25" s="169"/>
      <c r="AP25" s="169"/>
      <c r="AQ25" s="169"/>
      <c r="AR25" s="169"/>
    </row>
    <row r="26" spans="1:44" ht="15.75" customHeight="1">
      <c r="A26" s="208"/>
      <c r="B26" s="182">
        <v>2004</v>
      </c>
      <c r="C26" s="182">
        <v>2006</v>
      </c>
      <c r="D26" s="182">
        <v>2008</v>
      </c>
      <c r="E26" s="182">
        <v>2010</v>
      </c>
      <c r="F26" s="182">
        <v>2011</v>
      </c>
      <c r="G26" s="182">
        <v>2012</v>
      </c>
      <c r="H26" s="159">
        <v>2013</v>
      </c>
      <c r="I26" s="182">
        <v>2014</v>
      </c>
      <c r="J26" s="185">
        <v>2015</v>
      </c>
      <c r="K26" s="200">
        <v>2016</v>
      </c>
      <c r="L26" s="153"/>
      <c r="M26" s="185"/>
      <c r="N26" s="185"/>
      <c r="O26" s="185"/>
      <c r="P26" s="207"/>
      <c r="Q26" s="163"/>
      <c r="R26" s="163"/>
      <c r="S26" s="150"/>
      <c r="T26" s="150"/>
      <c r="U26" s="163"/>
      <c r="V26" s="163"/>
      <c r="W26" s="177"/>
      <c r="X26" s="209"/>
      <c r="Y26" s="203"/>
      <c r="Z26" s="203"/>
      <c r="AA26" s="203"/>
      <c r="AB26" s="159"/>
      <c r="AC26" s="159"/>
      <c r="AD26" s="159"/>
      <c r="AE26" s="159"/>
      <c r="AF26" s="153"/>
      <c r="AG26" s="153"/>
      <c r="AH26" s="153"/>
      <c r="AI26" s="153"/>
      <c r="AJ26" s="153"/>
      <c r="AK26" s="153"/>
      <c r="AL26" s="154"/>
      <c r="AM26" s="154"/>
      <c r="AN26" s="169"/>
      <c r="AO26" s="169"/>
      <c r="AP26" s="169"/>
      <c r="AQ26" s="169"/>
      <c r="AR26" s="169"/>
    </row>
    <row r="27" spans="1:44" ht="15.75" customHeight="1">
      <c r="A27" s="208" t="s">
        <v>209</v>
      </c>
      <c r="B27" s="203">
        <v>19800</v>
      </c>
      <c r="C27" s="203">
        <v>18400</v>
      </c>
      <c r="D27" s="210">
        <v>18000</v>
      </c>
      <c r="E27" s="211">
        <v>16900</v>
      </c>
      <c r="F27" s="211">
        <v>16400</v>
      </c>
      <c r="G27" s="194">
        <v>15900</v>
      </c>
      <c r="H27" s="211">
        <v>15600</v>
      </c>
      <c r="I27" s="211">
        <v>15500</v>
      </c>
      <c r="J27" s="211">
        <v>14951</v>
      </c>
      <c r="K27" s="212">
        <v>14412.763999999999</v>
      </c>
      <c r="L27" s="153"/>
      <c r="M27" s="185"/>
      <c r="N27" s="185"/>
      <c r="O27" s="185"/>
      <c r="P27" s="182"/>
      <c r="Q27" s="177"/>
      <c r="R27" s="166"/>
      <c r="S27" s="150"/>
      <c r="T27" s="166"/>
      <c r="U27" s="177"/>
      <c r="V27" s="166"/>
      <c r="W27" s="170"/>
      <c r="X27" s="209"/>
      <c r="Y27" s="209"/>
      <c r="Z27" s="209"/>
      <c r="AA27" s="209"/>
      <c r="AB27" s="159"/>
      <c r="AC27" s="159"/>
      <c r="AD27" s="159"/>
      <c r="AE27" s="159"/>
      <c r="AF27" s="153"/>
      <c r="AG27" s="153"/>
      <c r="AH27" s="153"/>
      <c r="AI27" s="153"/>
      <c r="AJ27" s="153"/>
      <c r="AK27" s="153"/>
      <c r="AL27" s="154"/>
      <c r="AM27" s="154"/>
      <c r="AN27" s="169"/>
      <c r="AO27" s="169"/>
      <c r="AP27" s="169"/>
      <c r="AQ27" s="169"/>
      <c r="AR27" s="169"/>
    </row>
    <row r="28" spans="1:44" ht="15.75" customHeight="1">
      <c r="A28" s="188" t="s">
        <v>210</v>
      </c>
      <c r="B28" s="203">
        <v>4200</v>
      </c>
      <c r="C28" s="203">
        <v>5000</v>
      </c>
      <c r="D28" s="210">
        <v>6200</v>
      </c>
      <c r="E28" s="210">
        <v>6800</v>
      </c>
      <c r="F28" s="43">
        <v>7200</v>
      </c>
      <c r="G28" s="179">
        <v>7625</v>
      </c>
      <c r="H28" s="190">
        <v>8100</v>
      </c>
      <c r="I28" s="154">
        <v>8400</v>
      </c>
      <c r="J28" s="143">
        <v>9249</v>
      </c>
      <c r="K28" s="213">
        <v>10039.1</v>
      </c>
      <c r="L28" s="153"/>
      <c r="M28" s="185"/>
      <c r="N28" s="185"/>
      <c r="O28" s="185"/>
      <c r="P28" s="207"/>
      <c r="Q28" s="177"/>
      <c r="R28" s="141"/>
      <c r="S28" s="177"/>
      <c r="T28" s="177"/>
      <c r="U28" s="177"/>
      <c r="V28" s="153"/>
      <c r="W28" s="177"/>
      <c r="X28" s="177"/>
      <c r="Y28" s="153"/>
      <c r="Z28" s="153"/>
      <c r="AA28" s="153"/>
      <c r="AB28" s="170"/>
      <c r="AC28" s="170"/>
      <c r="AD28" s="170"/>
      <c r="AE28" s="170"/>
      <c r="AF28" s="153"/>
      <c r="AG28" s="153"/>
      <c r="AH28" s="153"/>
      <c r="AI28" s="153"/>
      <c r="AJ28" s="153"/>
      <c r="AK28" s="153"/>
      <c r="AL28" s="154"/>
      <c r="AM28" s="154"/>
      <c r="AN28" s="169"/>
      <c r="AO28" s="169"/>
      <c r="AP28" s="169"/>
      <c r="AQ28" s="169"/>
      <c r="AR28" s="169"/>
    </row>
    <row r="29" spans="1:44" ht="15.75" customHeight="1">
      <c r="A29" s="208" t="s">
        <v>211</v>
      </c>
      <c r="B29" s="203">
        <f t="shared" ref="B29:K29" si="11">SUM(B27:B28)</f>
        <v>24000</v>
      </c>
      <c r="C29" s="203">
        <f t="shared" si="11"/>
        <v>23400</v>
      </c>
      <c r="D29" s="203">
        <f t="shared" si="11"/>
        <v>24200</v>
      </c>
      <c r="E29" s="203">
        <f t="shared" si="11"/>
        <v>23700</v>
      </c>
      <c r="F29" s="203">
        <f t="shared" si="11"/>
        <v>23600</v>
      </c>
      <c r="G29" s="203">
        <f t="shared" si="11"/>
        <v>23525</v>
      </c>
      <c r="H29" s="203">
        <f t="shared" si="11"/>
        <v>23700</v>
      </c>
      <c r="I29" s="203">
        <f t="shared" si="11"/>
        <v>23900</v>
      </c>
      <c r="J29" s="141">
        <f t="shared" si="11"/>
        <v>24200</v>
      </c>
      <c r="K29" s="141">
        <f t="shared" si="11"/>
        <v>24451.864000000001</v>
      </c>
      <c r="L29" s="153"/>
      <c r="M29" s="185"/>
      <c r="N29" s="185"/>
      <c r="O29" s="185"/>
      <c r="P29" s="207"/>
      <c r="Q29" s="163"/>
      <c r="R29" s="163"/>
      <c r="S29" s="163"/>
      <c r="T29" s="163"/>
      <c r="U29" s="163"/>
      <c r="V29" s="163"/>
      <c r="W29" s="163"/>
      <c r="X29" s="163"/>
      <c r="Y29" s="163"/>
      <c r="Z29" s="163"/>
      <c r="AA29" s="163"/>
      <c r="AB29" s="159"/>
      <c r="AC29" s="159"/>
      <c r="AD29" s="159"/>
      <c r="AE29" s="159"/>
      <c r="AF29" s="153"/>
      <c r="AG29" s="153"/>
      <c r="AH29" s="153"/>
      <c r="AI29" s="153"/>
      <c r="AJ29" s="153"/>
      <c r="AK29" s="153"/>
      <c r="AL29" s="154"/>
      <c r="AM29" s="154"/>
      <c r="AN29" s="169"/>
      <c r="AO29" s="169"/>
      <c r="AP29" s="169"/>
      <c r="AQ29" s="169"/>
      <c r="AR29" s="169"/>
    </row>
    <row r="30" spans="1:44" ht="39" customHeight="1">
      <c r="A30" s="188" t="s">
        <v>212</v>
      </c>
      <c r="B30" s="141">
        <f t="shared" ref="B30:K30" si="12">B22/B29*100</f>
        <v>3.4762500000000002E-2</v>
      </c>
      <c r="C30" s="141">
        <f t="shared" si="12"/>
        <v>0.21815825961117863</v>
      </c>
      <c r="D30" s="141">
        <f t="shared" si="12"/>
        <v>0.49226915272727273</v>
      </c>
      <c r="E30" s="141">
        <f t="shared" si="12"/>
        <v>1.4980181810970463</v>
      </c>
      <c r="F30" s="141">
        <f t="shared" si="12"/>
        <v>2.4359570050847457</v>
      </c>
      <c r="G30" s="141">
        <f t="shared" si="12"/>
        <v>3.8380562367693947</v>
      </c>
      <c r="H30" s="141">
        <f t="shared" si="12"/>
        <v>4.6820351470042194</v>
      </c>
      <c r="I30" s="141">
        <f t="shared" si="12"/>
        <v>6.4439330543933053</v>
      </c>
      <c r="J30" s="141">
        <f t="shared" si="12"/>
        <v>6.6957024793388413</v>
      </c>
      <c r="K30" s="141">
        <f t="shared" si="12"/>
        <v>7.5883785383396534</v>
      </c>
      <c r="L30" s="153"/>
      <c r="M30" s="185"/>
      <c r="N30" s="185"/>
      <c r="O30" s="185"/>
      <c r="P30" s="207"/>
      <c r="Q30" s="163"/>
      <c r="R30" s="163"/>
      <c r="S30" s="150"/>
      <c r="T30" s="150"/>
      <c r="U30" s="163"/>
      <c r="V30" s="163"/>
      <c r="W30" s="177"/>
      <c r="X30" s="209"/>
      <c r="Y30" s="203"/>
      <c r="Z30" s="203"/>
      <c r="AA30" s="203"/>
      <c r="AB30" s="170"/>
      <c r="AC30" s="170"/>
      <c r="AD30" s="170"/>
      <c r="AE30" s="170"/>
      <c r="AF30" s="153"/>
      <c r="AG30" s="153"/>
      <c r="AH30" s="153"/>
      <c r="AI30" s="153"/>
      <c r="AJ30" s="153"/>
      <c r="AK30" s="153"/>
      <c r="AL30" s="154"/>
      <c r="AM30" s="154"/>
      <c r="AN30" s="169"/>
      <c r="AO30" s="169"/>
      <c r="AP30" s="169"/>
      <c r="AQ30" s="169"/>
      <c r="AR30" s="169"/>
    </row>
    <row r="31" spans="1:44" ht="15.75" customHeight="1">
      <c r="A31" s="176"/>
      <c r="B31" s="180"/>
      <c r="C31" s="180"/>
      <c r="D31" s="180"/>
      <c r="E31" s="180"/>
      <c r="F31" s="180"/>
      <c r="G31" s="180"/>
      <c r="H31" s="170"/>
      <c r="I31" s="163"/>
      <c r="J31" s="153"/>
      <c r="K31" s="213"/>
      <c r="L31" s="153"/>
      <c r="M31" s="185"/>
      <c r="N31" s="185"/>
      <c r="O31" s="185"/>
      <c r="P31" s="182"/>
      <c r="Q31" s="166"/>
      <c r="R31" s="166"/>
      <c r="S31" s="166"/>
      <c r="T31" s="166"/>
      <c r="U31" s="166"/>
      <c r="V31" s="166"/>
      <c r="W31" s="166"/>
      <c r="X31" s="166"/>
      <c r="Y31" s="153"/>
      <c r="Z31" s="153"/>
      <c r="AA31" s="153"/>
      <c r="AB31" s="170"/>
      <c r="AC31" s="170"/>
      <c r="AD31" s="170"/>
      <c r="AE31" s="170"/>
      <c r="AF31" s="153"/>
      <c r="AG31" s="153"/>
      <c r="AH31" s="153"/>
      <c r="AI31" s="153"/>
      <c r="AJ31" s="153"/>
      <c r="AK31" s="153"/>
      <c r="AL31" s="154"/>
      <c r="AM31" s="154"/>
      <c r="AN31" s="169"/>
      <c r="AO31" s="169"/>
      <c r="AP31" s="169"/>
      <c r="AQ31" s="169"/>
      <c r="AR31" s="169"/>
    </row>
    <row r="32" spans="1:44" ht="15.75" customHeight="1">
      <c r="A32" s="208"/>
      <c r="B32" s="182">
        <v>2004</v>
      </c>
      <c r="C32" s="182">
        <v>2006</v>
      </c>
      <c r="D32" s="182">
        <v>2008</v>
      </c>
      <c r="E32" s="182">
        <v>2010</v>
      </c>
      <c r="F32" s="182">
        <v>2011</v>
      </c>
      <c r="G32" s="182">
        <v>2012</v>
      </c>
      <c r="H32" s="159">
        <v>2013</v>
      </c>
      <c r="I32" s="182">
        <v>2014</v>
      </c>
      <c r="J32" s="185">
        <v>2015</v>
      </c>
      <c r="K32" s="200">
        <v>2016</v>
      </c>
      <c r="L32" s="153"/>
      <c r="M32" s="185"/>
      <c r="N32" s="185"/>
      <c r="O32" s="185"/>
      <c r="P32" s="156"/>
      <c r="Q32" s="156"/>
      <c r="R32" s="156"/>
      <c r="S32" s="156"/>
      <c r="T32" s="156"/>
      <c r="U32" s="156"/>
      <c r="V32" s="156"/>
      <c r="W32" s="156"/>
      <c r="X32" s="156"/>
      <c r="Y32" s="156"/>
      <c r="Z32" s="156"/>
      <c r="AA32" s="156"/>
      <c r="AB32" s="159"/>
      <c r="AC32" s="159"/>
      <c r="AD32" s="159"/>
      <c r="AE32" s="159"/>
      <c r="AF32" s="153"/>
      <c r="AG32" s="153"/>
      <c r="AH32" s="153"/>
      <c r="AI32" s="153"/>
      <c r="AJ32" s="153"/>
      <c r="AK32" s="153"/>
      <c r="AL32" s="154"/>
      <c r="AM32" s="154"/>
      <c r="AN32" s="169"/>
      <c r="AO32" s="169"/>
      <c r="AP32" s="169"/>
      <c r="AQ32" s="169"/>
      <c r="AR32" s="169"/>
    </row>
    <row r="33" spans="1:44" ht="15.75" customHeight="1">
      <c r="A33" s="208" t="s">
        <v>213</v>
      </c>
      <c r="B33" s="163">
        <f t="shared" ref="B33:K33" si="13">SUM(B23+B29)</f>
        <v>29039.042999999998</v>
      </c>
      <c r="C33" s="163">
        <f t="shared" si="13"/>
        <v>29252.049032749015</v>
      </c>
      <c r="D33" s="163">
        <f t="shared" si="13"/>
        <v>31153.029134960001</v>
      </c>
      <c r="E33" s="163">
        <f t="shared" si="13"/>
        <v>31766.93030892</v>
      </c>
      <c r="F33" s="163">
        <f t="shared" si="13"/>
        <v>32059.1</v>
      </c>
      <c r="G33" s="163">
        <f t="shared" si="13"/>
        <v>32085.8</v>
      </c>
      <c r="H33" s="163">
        <f t="shared" si="13"/>
        <v>32493.9</v>
      </c>
      <c r="I33" s="163">
        <f t="shared" si="13"/>
        <v>32830</v>
      </c>
      <c r="J33" s="163">
        <f t="shared" si="13"/>
        <v>33118.199999999997</v>
      </c>
      <c r="K33" s="163">
        <f t="shared" si="13"/>
        <v>33186.063999999998</v>
      </c>
      <c r="L33" s="153"/>
      <c r="M33" s="185"/>
      <c r="N33" s="185"/>
      <c r="O33" s="185"/>
      <c r="P33" s="156"/>
      <c r="Q33" s="156"/>
      <c r="R33" s="156"/>
      <c r="S33" s="156"/>
      <c r="T33" s="156"/>
      <c r="U33" s="156"/>
      <c r="V33" s="156"/>
      <c r="W33" s="156"/>
      <c r="X33" s="156"/>
      <c r="Y33" s="156"/>
      <c r="Z33" s="156"/>
      <c r="AA33" s="156"/>
      <c r="AB33" s="159"/>
      <c r="AC33" s="159"/>
      <c r="AD33" s="159"/>
      <c r="AE33" s="159"/>
      <c r="AF33" s="153"/>
      <c r="AG33" s="153"/>
      <c r="AH33" s="153"/>
      <c r="AI33" s="153"/>
      <c r="AJ33" s="153"/>
      <c r="AK33" s="153"/>
      <c r="AL33" s="154"/>
      <c r="AM33" s="154"/>
      <c r="AN33" s="169"/>
      <c r="AO33" s="169"/>
      <c r="AP33" s="169"/>
      <c r="AQ33" s="169"/>
      <c r="AR33" s="169"/>
    </row>
    <row r="34" spans="1:44" ht="45.75" customHeight="1">
      <c r="A34" s="188" t="s">
        <v>214</v>
      </c>
      <c r="B34" s="163">
        <f t="shared" ref="B34:K34" si="14">B22/B33*100</f>
        <v>2.8730285636479138E-2</v>
      </c>
      <c r="C34" s="163">
        <f t="shared" si="14"/>
        <v>0.17451438253731921</v>
      </c>
      <c r="D34" s="163">
        <f t="shared" si="14"/>
        <v>0.38239984447070352</v>
      </c>
      <c r="E34" s="163">
        <f t="shared" si="14"/>
        <v>1.1176097453152696</v>
      </c>
      <c r="F34" s="163">
        <f t="shared" si="14"/>
        <v>1.7932064630635298</v>
      </c>
      <c r="G34" s="163">
        <f t="shared" si="14"/>
        <v>2.8140259233056368</v>
      </c>
      <c r="H34" s="163">
        <f t="shared" si="14"/>
        <v>3.4149250469780479</v>
      </c>
      <c r="I34" s="163">
        <f t="shared" si="14"/>
        <v>4.6911361559549194</v>
      </c>
      <c r="J34" s="163">
        <f t="shared" si="14"/>
        <v>4.8926572096309577</v>
      </c>
      <c r="K34" s="163">
        <f t="shared" si="14"/>
        <v>5.5912023794084176</v>
      </c>
      <c r="L34" s="153"/>
      <c r="M34" s="185"/>
      <c r="N34" s="214"/>
      <c r="O34" s="214"/>
      <c r="P34" s="155"/>
      <c r="Q34" s="155"/>
      <c r="R34" s="155"/>
      <c r="S34" s="155"/>
      <c r="T34" s="155"/>
      <c r="U34" s="155"/>
      <c r="V34" s="155"/>
      <c r="W34" s="144"/>
      <c r="X34" s="155"/>
      <c r="Y34" s="215"/>
      <c r="Z34" s="155"/>
      <c r="AA34" s="155"/>
      <c r="AB34" s="170"/>
      <c r="AC34" s="170"/>
      <c r="AD34" s="170"/>
      <c r="AE34" s="170"/>
      <c r="AF34" s="153"/>
      <c r="AG34" s="153"/>
      <c r="AH34" s="153"/>
      <c r="AI34" s="153"/>
      <c r="AJ34" s="153"/>
      <c r="AK34" s="153"/>
      <c r="AL34" s="154"/>
      <c r="AM34" s="154"/>
      <c r="AN34" s="169"/>
      <c r="AO34" s="169"/>
      <c r="AP34" s="169"/>
      <c r="AQ34" s="169"/>
      <c r="AR34" s="169"/>
    </row>
    <row r="35" spans="1:44" ht="15.75" customHeight="1">
      <c r="A35" s="216" t="s">
        <v>216</v>
      </c>
      <c r="B35" s="163">
        <f t="shared" ref="B35:K35" si="15">B22/B23*100</f>
        <v>0.16556715233428254</v>
      </c>
      <c r="C35" s="163">
        <f t="shared" si="15"/>
        <v>0.87232749526425923</v>
      </c>
      <c r="D35" s="163">
        <f t="shared" si="15"/>
        <v>1.7133415184615843</v>
      </c>
      <c r="E35" s="163">
        <f t="shared" si="15"/>
        <v>4.4010583372392045</v>
      </c>
      <c r="F35" s="163">
        <f t="shared" si="15"/>
        <v>6.796064039909683</v>
      </c>
      <c r="G35" s="163">
        <f t="shared" si="15"/>
        <v>10.546943389636484</v>
      </c>
      <c r="H35" s="163">
        <f t="shared" si="15"/>
        <v>12.618318719112112</v>
      </c>
      <c r="I35" s="163">
        <f t="shared" si="15"/>
        <v>17.246360582306831</v>
      </c>
      <c r="J35" s="163">
        <f t="shared" si="15"/>
        <v>18.169137269852655</v>
      </c>
      <c r="K35" s="163">
        <f t="shared" si="15"/>
        <v>21.244075015456477</v>
      </c>
      <c r="L35" s="153"/>
      <c r="M35" s="153"/>
      <c r="N35" s="153"/>
      <c r="O35" s="153"/>
      <c r="P35" s="201"/>
      <c r="Q35" s="201"/>
      <c r="R35" s="201"/>
      <c r="S35" s="201"/>
      <c r="T35" s="201"/>
      <c r="U35" s="201"/>
      <c r="V35" s="201"/>
      <c r="W35" s="201"/>
      <c r="X35" s="201"/>
      <c r="Y35" s="201"/>
      <c r="Z35" s="141"/>
      <c r="AA35" s="141"/>
      <c r="AB35" s="150"/>
      <c r="AC35" s="150"/>
      <c r="AD35" s="150"/>
      <c r="AE35" s="150"/>
      <c r="AF35" s="153"/>
      <c r="AG35" s="153"/>
      <c r="AH35" s="153"/>
      <c r="AI35" s="153"/>
      <c r="AJ35" s="153"/>
      <c r="AK35" s="153"/>
      <c r="AL35" s="154"/>
      <c r="AM35" s="154"/>
      <c r="AN35" s="169"/>
      <c r="AO35" s="169"/>
      <c r="AP35" s="169"/>
      <c r="AQ35" s="169"/>
      <c r="AR35" s="169"/>
    </row>
    <row r="36" spans="1:44" ht="15.75" customHeight="1">
      <c r="A36" s="217"/>
      <c r="B36" s="81"/>
      <c r="C36" s="155"/>
      <c r="D36" s="81"/>
      <c r="E36" s="81"/>
      <c r="F36" s="16"/>
      <c r="G36" s="16"/>
      <c r="H36" s="163"/>
      <c r="I36" s="163"/>
      <c r="J36" s="203"/>
      <c r="K36" s="203"/>
      <c r="L36" s="203"/>
      <c r="M36" s="153"/>
      <c r="N36" s="153"/>
      <c r="O36" s="153"/>
      <c r="P36" s="140"/>
      <c r="Q36" s="202"/>
      <c r="R36" s="202"/>
      <c r="S36" s="202"/>
      <c r="T36" s="202"/>
      <c r="U36" s="202"/>
      <c r="V36" s="202"/>
      <c r="W36" s="144"/>
      <c r="X36" s="143"/>
      <c r="Y36" s="140"/>
      <c r="Z36" s="141"/>
      <c r="AA36" s="141"/>
      <c r="AB36" s="150"/>
      <c r="AC36" s="150"/>
      <c r="AD36" s="150"/>
      <c r="AE36" s="150"/>
      <c r="AF36" s="153"/>
      <c r="AG36" s="153"/>
      <c r="AH36" s="153"/>
      <c r="AI36" s="153"/>
      <c r="AJ36" s="153"/>
      <c r="AK36" s="153"/>
      <c r="AL36" s="154"/>
      <c r="AM36" s="154"/>
      <c r="AN36" s="169"/>
      <c r="AO36" s="169"/>
      <c r="AP36" s="169"/>
      <c r="AQ36" s="169"/>
      <c r="AR36" s="169"/>
    </row>
    <row r="37" spans="1:44" ht="15.75" customHeight="1">
      <c r="A37" s="218"/>
      <c r="B37" s="153"/>
      <c r="C37" s="153"/>
      <c r="D37" s="153"/>
      <c r="E37" s="179"/>
      <c r="F37" s="219"/>
      <c r="G37" s="220"/>
      <c r="H37" s="220"/>
      <c r="I37" s="219"/>
      <c r="J37" s="219"/>
      <c r="K37" s="219"/>
      <c r="L37" s="221"/>
      <c r="M37" s="170"/>
      <c r="N37" s="170"/>
      <c r="O37" s="170"/>
      <c r="P37" s="170"/>
      <c r="Q37" s="170"/>
      <c r="R37" s="170"/>
      <c r="S37" s="170"/>
      <c r="T37" s="170"/>
      <c r="U37" s="153"/>
      <c r="V37" s="153"/>
      <c r="W37" s="153"/>
      <c r="X37" s="153"/>
      <c r="Y37" s="213"/>
      <c r="Z37" s="153"/>
      <c r="AA37" s="153"/>
      <c r="AB37" s="153"/>
      <c r="AC37" s="153"/>
      <c r="AD37" s="153"/>
      <c r="AE37" s="153"/>
      <c r="AF37" s="153"/>
      <c r="AG37" s="153"/>
      <c r="AH37" s="153"/>
      <c r="AI37" s="153"/>
      <c r="AJ37" s="153"/>
      <c r="AK37" s="153"/>
      <c r="AL37" s="154"/>
      <c r="AM37" s="154"/>
      <c r="AN37" s="169"/>
      <c r="AO37" s="169"/>
      <c r="AP37" s="169"/>
      <c r="AQ37" s="169"/>
      <c r="AR37" s="169"/>
    </row>
    <row r="38" spans="1:44" ht="15.75" customHeight="1">
      <c r="A38" s="699" t="s">
        <v>217</v>
      </c>
      <c r="B38" s="700"/>
      <c r="C38" s="700"/>
      <c r="D38" s="700"/>
      <c r="E38" s="700"/>
      <c r="F38" s="701"/>
      <c r="G38" s="153"/>
      <c r="H38" s="153"/>
      <c r="I38" s="153"/>
      <c r="J38" s="159"/>
      <c r="K38" s="159"/>
      <c r="L38" s="159"/>
      <c r="M38" s="159"/>
      <c r="N38" s="159"/>
      <c r="O38" s="159"/>
      <c r="P38" s="159"/>
      <c r="Q38" s="159"/>
      <c r="R38" s="159"/>
      <c r="S38" s="159"/>
      <c r="T38" s="159"/>
      <c r="U38" s="159"/>
      <c r="V38" s="159"/>
      <c r="W38" s="159"/>
      <c r="X38" s="159"/>
      <c r="Y38" s="159"/>
      <c r="Z38" s="153"/>
      <c r="AA38" s="153"/>
      <c r="AB38" s="153"/>
      <c r="AC38" s="153"/>
      <c r="AD38" s="153"/>
      <c r="AE38" s="153"/>
      <c r="AF38" s="153"/>
      <c r="AG38" s="153"/>
      <c r="AH38" s="153"/>
      <c r="AI38" s="153"/>
      <c r="AJ38" s="153"/>
      <c r="AK38" s="153"/>
      <c r="AL38" s="154"/>
      <c r="AM38" s="154"/>
      <c r="AN38" s="169"/>
      <c r="AO38" s="169"/>
      <c r="AP38" s="169"/>
      <c r="AQ38" s="169"/>
      <c r="AR38" s="169"/>
    </row>
    <row r="39" spans="1:44" ht="15.75" customHeight="1">
      <c r="A39" s="222"/>
      <c r="B39" s="158">
        <v>2004</v>
      </c>
      <c r="C39" s="158">
        <v>2005</v>
      </c>
      <c r="D39" s="158">
        <v>2006</v>
      </c>
      <c r="E39" s="158">
        <v>2007</v>
      </c>
      <c r="F39" s="158">
        <v>2008</v>
      </c>
      <c r="G39" s="158">
        <v>2009</v>
      </c>
      <c r="H39" s="158">
        <v>2010</v>
      </c>
      <c r="I39" s="158">
        <v>2011</v>
      </c>
      <c r="J39" s="158">
        <v>2012</v>
      </c>
      <c r="K39" s="158">
        <v>2013</v>
      </c>
      <c r="L39" s="81">
        <v>2014</v>
      </c>
      <c r="M39" s="223">
        <v>2015</v>
      </c>
      <c r="N39" s="223">
        <v>2016</v>
      </c>
      <c r="O39" s="224"/>
      <c r="P39" s="170"/>
      <c r="Q39" s="170"/>
      <c r="R39" s="170"/>
      <c r="S39" s="225"/>
      <c r="T39" s="225"/>
      <c r="U39" s="225"/>
      <c r="V39" s="225"/>
      <c r="W39" s="225"/>
      <c r="X39" s="226"/>
      <c r="Y39" s="226"/>
      <c r="Z39" s="226"/>
      <c r="AA39" s="226"/>
      <c r="AB39" s="226"/>
      <c r="AC39" s="155"/>
      <c r="AD39" s="199"/>
      <c r="AE39" s="199"/>
      <c r="AF39" s="153"/>
      <c r="AG39" s="153"/>
      <c r="AH39" s="153"/>
      <c r="AI39" s="153"/>
      <c r="AJ39" s="153"/>
      <c r="AK39" s="153"/>
      <c r="AL39" s="154"/>
      <c r="AM39" s="154"/>
      <c r="AN39" s="169"/>
      <c r="AO39" s="169"/>
      <c r="AP39" s="169"/>
      <c r="AQ39" s="169"/>
      <c r="AR39" s="169"/>
    </row>
    <row r="40" spans="1:44" ht="15.75" customHeight="1">
      <c r="A40" s="227" t="s">
        <v>188</v>
      </c>
      <c r="B40" s="140"/>
      <c r="C40" s="140"/>
      <c r="D40" s="140"/>
      <c r="E40" s="140"/>
      <c r="F40" s="140"/>
      <c r="G40" s="140"/>
      <c r="H40" s="140">
        <v>4.5</v>
      </c>
      <c r="I40" s="140">
        <v>21</v>
      </c>
      <c r="J40" s="140">
        <v>105.644004</v>
      </c>
      <c r="K40" s="140">
        <v>233.7628302</v>
      </c>
      <c r="L40" s="144">
        <v>593.1</v>
      </c>
      <c r="M40" s="161">
        <v>750.4</v>
      </c>
      <c r="N40" s="161">
        <v>920.8</v>
      </c>
      <c r="O40" s="140"/>
      <c r="P40" s="150"/>
      <c r="Q40" s="140"/>
      <c r="R40" s="140"/>
      <c r="S40" s="140"/>
      <c r="T40" s="140"/>
      <c r="U40" s="140"/>
      <c r="V40" s="140"/>
      <c r="W40" s="140"/>
      <c r="X40" s="140"/>
      <c r="Y40" s="140"/>
      <c r="Z40" s="140"/>
      <c r="AA40" s="140"/>
      <c r="AB40" s="140"/>
      <c r="AC40" s="155"/>
      <c r="AD40" s="150"/>
      <c r="AE40" s="150"/>
      <c r="AF40" s="153"/>
      <c r="AG40" s="153"/>
      <c r="AH40" s="153"/>
      <c r="AI40" s="153"/>
      <c r="AJ40" s="153"/>
      <c r="AK40" s="153"/>
      <c r="AL40" s="154"/>
      <c r="AM40" s="154"/>
      <c r="AN40" s="169"/>
      <c r="AO40" s="169"/>
      <c r="AP40" s="169"/>
      <c r="AQ40" s="169"/>
      <c r="AR40" s="169"/>
    </row>
    <row r="41" spans="1:44" ht="15.75" customHeight="1">
      <c r="A41" s="227" t="s">
        <v>190</v>
      </c>
      <c r="B41" s="140"/>
      <c r="C41" s="140"/>
      <c r="D41" s="140"/>
      <c r="E41" s="140"/>
      <c r="F41" s="140"/>
      <c r="G41" s="140"/>
      <c r="H41" s="140">
        <v>7.4389589999999997</v>
      </c>
      <c r="I41" s="140">
        <v>30.5</v>
      </c>
      <c r="J41" s="140">
        <v>63.442616399999999</v>
      </c>
      <c r="K41" s="140">
        <v>94.276183020000005</v>
      </c>
      <c r="L41" s="144">
        <v>122.7</v>
      </c>
      <c r="M41" s="160"/>
      <c r="N41" s="160"/>
      <c r="O41" s="160"/>
      <c r="P41" s="150"/>
      <c r="Q41" s="140"/>
      <c r="R41" s="140"/>
      <c r="S41" s="140"/>
      <c r="T41" s="140"/>
      <c r="U41" s="140"/>
      <c r="V41" s="140"/>
      <c r="W41" s="140"/>
      <c r="X41" s="140"/>
      <c r="Y41" s="140"/>
      <c r="Z41" s="140"/>
      <c r="AA41" s="140"/>
      <c r="AB41" s="140"/>
      <c r="AC41" s="155"/>
      <c r="AD41" s="150"/>
      <c r="AE41" s="150"/>
      <c r="AF41" s="153"/>
      <c r="AG41" s="153"/>
      <c r="AH41" s="153"/>
      <c r="AI41" s="153"/>
      <c r="AJ41" s="153"/>
      <c r="AK41" s="153"/>
      <c r="AL41" s="154"/>
      <c r="AM41" s="154"/>
      <c r="AN41" s="169"/>
      <c r="AO41" s="169"/>
      <c r="AP41" s="169"/>
      <c r="AQ41" s="169"/>
      <c r="AR41" s="169"/>
    </row>
    <row r="42" spans="1:44" ht="15.75" customHeight="1">
      <c r="A42" s="227" t="s">
        <v>21</v>
      </c>
      <c r="B42" s="140"/>
      <c r="C42" s="202"/>
      <c r="D42" s="202"/>
      <c r="E42" s="202">
        <v>9.9456000000000007</v>
      </c>
      <c r="F42" s="202">
        <v>33.542160000000003</v>
      </c>
      <c r="G42" s="202">
        <v>78.462360000000004</v>
      </c>
      <c r="H42" s="202">
        <v>162.53639999999999</v>
      </c>
      <c r="I42" s="202">
        <v>289.10874000000001</v>
      </c>
      <c r="J42" s="202">
        <v>428.20301999999998</v>
      </c>
      <c r="K42" s="202">
        <v>527.35307999999998</v>
      </c>
      <c r="L42" s="145">
        <v>659.2</v>
      </c>
      <c r="M42" s="145">
        <v>692.8</v>
      </c>
      <c r="N42" s="145">
        <v>747.7</v>
      </c>
      <c r="O42" s="150"/>
      <c r="P42" s="150"/>
      <c r="Q42" s="140"/>
      <c r="R42" s="140"/>
      <c r="S42" s="140"/>
      <c r="T42" s="140"/>
      <c r="U42" s="140"/>
      <c r="V42" s="140"/>
      <c r="W42" s="140"/>
      <c r="X42" s="140"/>
      <c r="Y42" s="140"/>
      <c r="Z42" s="140"/>
      <c r="AA42" s="140"/>
      <c r="AB42" s="140"/>
      <c r="AC42" s="155"/>
      <c r="AD42" s="150"/>
      <c r="AE42" s="150"/>
      <c r="AF42" s="153"/>
      <c r="AG42" s="153"/>
      <c r="AH42" s="153"/>
      <c r="AI42" s="153"/>
      <c r="AJ42" s="153"/>
      <c r="AK42" s="153"/>
      <c r="AL42" s="154"/>
      <c r="AM42" s="154"/>
      <c r="AN42" s="169"/>
      <c r="AO42" s="169"/>
      <c r="AP42" s="169"/>
      <c r="AQ42" s="169"/>
      <c r="AR42" s="169"/>
    </row>
    <row r="43" spans="1:44" ht="15.75" customHeight="1">
      <c r="A43" s="228" t="s">
        <v>219</v>
      </c>
      <c r="B43" s="153">
        <v>8.4</v>
      </c>
      <c r="C43" s="229">
        <v>22.9</v>
      </c>
      <c r="D43" s="230">
        <v>32.200000000000003</v>
      </c>
      <c r="E43" s="231">
        <v>43.623106560000004</v>
      </c>
      <c r="F43" s="230">
        <v>50</v>
      </c>
      <c r="G43" s="231">
        <v>53.386300800000008</v>
      </c>
      <c r="H43" s="202">
        <v>59</v>
      </c>
      <c r="I43" s="202">
        <v>70.599999999999994</v>
      </c>
      <c r="J43" s="202">
        <v>78.5</v>
      </c>
      <c r="K43" s="230">
        <v>82</v>
      </c>
      <c r="L43" s="144">
        <v>85.2</v>
      </c>
      <c r="M43" s="144">
        <v>88.8</v>
      </c>
      <c r="N43" s="145">
        <v>92.7</v>
      </c>
      <c r="O43" s="150"/>
      <c r="P43" s="160"/>
      <c r="Q43" s="140"/>
      <c r="R43" s="140"/>
      <c r="S43" s="140"/>
      <c r="T43" s="140"/>
      <c r="U43" s="140"/>
      <c r="V43" s="140"/>
      <c r="W43" s="140"/>
      <c r="X43" s="140"/>
      <c r="Y43" s="140"/>
      <c r="Z43" s="140"/>
      <c r="AA43" s="140"/>
      <c r="AB43" s="140"/>
      <c r="AC43" s="155"/>
      <c r="AD43" s="150"/>
      <c r="AE43" s="150"/>
      <c r="AF43" s="153"/>
      <c r="AG43" s="153"/>
      <c r="AH43" s="153"/>
      <c r="AI43" s="153"/>
      <c r="AJ43" s="153"/>
      <c r="AK43" s="153"/>
      <c r="AL43" s="154"/>
      <c r="AM43" s="154"/>
      <c r="AN43" s="169"/>
      <c r="AO43" s="169"/>
      <c r="AP43" s="169"/>
      <c r="AQ43" s="169"/>
      <c r="AR43" s="169"/>
    </row>
    <row r="44" spans="1:44" ht="15.75" customHeight="1">
      <c r="A44" s="227" t="s">
        <v>193</v>
      </c>
      <c r="B44" s="140">
        <v>4.1429999999999998</v>
      </c>
      <c r="C44" s="202">
        <v>13.489580749015801</v>
      </c>
      <c r="D44" s="202">
        <v>23.4990327490158</v>
      </c>
      <c r="E44" s="202">
        <v>31.83970704</v>
      </c>
      <c r="F44" s="202">
        <v>38.775421680000001</v>
      </c>
      <c r="G44" s="202">
        <v>45.100586759999999</v>
      </c>
      <c r="H44" s="202">
        <v>52.46031558</v>
      </c>
      <c r="I44" s="202">
        <v>60.101610059999999</v>
      </c>
      <c r="J44" s="202">
        <v>67.054651050000004</v>
      </c>
      <c r="K44" s="202">
        <v>70.630436549999999</v>
      </c>
      <c r="L44" s="144">
        <v>79.900000000000006</v>
      </c>
      <c r="M44" s="144">
        <v>88.36</v>
      </c>
      <c r="N44" s="145">
        <v>94.3</v>
      </c>
      <c r="O44" s="150"/>
      <c r="P44" s="160"/>
      <c r="Q44" s="140"/>
      <c r="R44" s="140"/>
      <c r="S44" s="193"/>
      <c r="T44" s="140"/>
      <c r="U44" s="140"/>
      <c r="V44" s="140"/>
      <c r="W44" s="140"/>
      <c r="X44" s="140"/>
      <c r="Y44" s="140"/>
      <c r="Z44" s="140"/>
      <c r="AA44" s="140"/>
      <c r="AB44" s="140"/>
      <c r="AC44" s="155"/>
      <c r="AD44" s="150"/>
      <c r="AE44" s="150"/>
      <c r="AF44" s="153"/>
      <c r="AG44" s="153"/>
      <c r="AH44" s="153"/>
      <c r="AI44" s="153"/>
      <c r="AJ44" s="153"/>
      <c r="AK44" s="153"/>
      <c r="AL44" s="154"/>
      <c r="AM44" s="154"/>
      <c r="AN44" s="169"/>
      <c r="AO44" s="169"/>
      <c r="AP44" s="169"/>
      <c r="AQ44" s="169"/>
      <c r="AR44" s="169"/>
    </row>
    <row r="45" spans="1:44" ht="15.75" customHeight="1">
      <c r="A45" s="227" t="s">
        <v>194</v>
      </c>
      <c r="B45" s="141">
        <f t="shared" ref="B45:N45" si="16">SUM(B40:B44)</f>
        <v>12.542999999999999</v>
      </c>
      <c r="C45" s="141">
        <f t="shared" si="16"/>
        <v>36.389580749015799</v>
      </c>
      <c r="D45" s="141">
        <f t="shared" si="16"/>
        <v>55.699032749015799</v>
      </c>
      <c r="E45" s="141">
        <f t="shared" si="16"/>
        <v>85.408413600000003</v>
      </c>
      <c r="F45" s="141">
        <f t="shared" si="16"/>
        <v>122.31758167999999</v>
      </c>
      <c r="G45" s="141">
        <f t="shared" si="16"/>
        <v>176.94924756</v>
      </c>
      <c r="H45" s="141">
        <f t="shared" si="16"/>
        <v>285.93567458000001</v>
      </c>
      <c r="I45" s="141">
        <f t="shared" si="16"/>
        <v>471.31035006000002</v>
      </c>
      <c r="J45" s="141">
        <f t="shared" si="16"/>
        <v>742.8442914499999</v>
      </c>
      <c r="K45" s="141">
        <f t="shared" si="16"/>
        <v>1008.02252977</v>
      </c>
      <c r="L45" s="141">
        <f t="shared" si="16"/>
        <v>1540.1000000000001</v>
      </c>
      <c r="M45" s="141">
        <f t="shared" si="16"/>
        <v>1620.3599999999997</v>
      </c>
      <c r="N45" s="141">
        <f t="shared" si="16"/>
        <v>1855.5</v>
      </c>
      <c r="O45" s="160"/>
      <c r="P45" s="192"/>
      <c r="Q45" s="140"/>
      <c r="R45" s="140"/>
      <c r="T45" s="193"/>
      <c r="U45" s="140"/>
      <c r="V45" s="140"/>
      <c r="W45" s="140"/>
      <c r="X45" s="140"/>
      <c r="Y45" s="140"/>
      <c r="Z45" s="140"/>
      <c r="AA45" s="140"/>
      <c r="AB45" s="140"/>
      <c r="AC45" s="155"/>
      <c r="AD45" s="150"/>
      <c r="AE45" s="150"/>
      <c r="AF45" s="153"/>
      <c r="AG45" s="153"/>
      <c r="AH45" s="153"/>
      <c r="AI45" s="153"/>
      <c r="AJ45" s="153"/>
      <c r="AK45" s="153"/>
      <c r="AL45" s="154"/>
      <c r="AM45" s="154"/>
      <c r="AN45" s="169"/>
      <c r="AO45" s="169"/>
      <c r="AP45" s="169"/>
      <c r="AQ45" s="169"/>
      <c r="AR45" s="169"/>
    </row>
    <row r="46" spans="1:44" ht="15.75" customHeight="1">
      <c r="A46" s="218"/>
      <c r="B46" s="233"/>
      <c r="C46" s="233"/>
      <c r="D46" s="233"/>
      <c r="E46" s="233"/>
      <c r="F46" s="233"/>
      <c r="G46" s="233"/>
      <c r="H46" s="233"/>
      <c r="I46" s="233"/>
      <c r="J46" s="233"/>
      <c r="K46" s="233"/>
      <c r="L46" s="233"/>
      <c r="M46" s="150"/>
      <c r="N46" s="150"/>
      <c r="O46" s="150"/>
      <c r="P46" s="150"/>
      <c r="Q46" s="140"/>
      <c r="R46" s="140"/>
      <c r="S46" s="140"/>
      <c r="T46" s="140"/>
      <c r="U46" s="140"/>
      <c r="V46" s="140"/>
      <c r="W46" s="140"/>
      <c r="X46" s="140"/>
      <c r="Y46" s="140"/>
      <c r="Z46" s="140"/>
      <c r="AA46" s="140"/>
      <c r="AB46" s="140"/>
      <c r="AC46" s="155"/>
      <c r="AD46" s="153"/>
      <c r="AE46" s="153"/>
      <c r="AF46" s="153"/>
      <c r="AG46" s="153"/>
      <c r="AH46" s="153"/>
      <c r="AI46" s="153"/>
      <c r="AJ46" s="153"/>
      <c r="AK46" s="153"/>
      <c r="AL46" s="154"/>
      <c r="AM46" s="154"/>
      <c r="AN46" s="169"/>
      <c r="AO46" s="169"/>
      <c r="AP46" s="169"/>
      <c r="AQ46" s="169"/>
      <c r="AR46" s="169"/>
    </row>
    <row r="47" spans="1:44" ht="15.75" customHeight="1">
      <c r="A47" s="234"/>
      <c r="B47" s="153"/>
      <c r="C47" s="153"/>
      <c r="D47" s="153"/>
      <c r="E47" s="153"/>
      <c r="F47" s="153"/>
      <c r="G47" s="163"/>
      <c r="H47" s="153"/>
      <c r="I47" s="153"/>
      <c r="J47" s="150"/>
      <c r="K47" s="150"/>
      <c r="L47" s="150"/>
      <c r="M47" s="150"/>
      <c r="N47" s="150"/>
      <c r="O47" s="150"/>
      <c r="P47" s="150"/>
      <c r="Q47" s="140"/>
      <c r="R47" s="140"/>
      <c r="S47" s="140"/>
      <c r="T47" s="140"/>
      <c r="U47" s="140"/>
      <c r="V47" s="140"/>
      <c r="W47" s="140"/>
      <c r="X47" s="140"/>
      <c r="Y47" s="140"/>
      <c r="Z47" s="140"/>
      <c r="AA47" s="140"/>
      <c r="AB47" s="140"/>
      <c r="AC47" s="155"/>
      <c r="AD47" s="153"/>
      <c r="AE47" s="153"/>
      <c r="AF47" s="153"/>
      <c r="AG47" s="153"/>
      <c r="AH47" s="153"/>
      <c r="AI47" s="153"/>
      <c r="AJ47" s="153"/>
      <c r="AK47" s="153"/>
      <c r="AL47" s="154"/>
      <c r="AM47" s="154"/>
      <c r="AN47" s="169"/>
      <c r="AO47" s="169"/>
      <c r="AP47" s="169"/>
      <c r="AQ47" s="169"/>
      <c r="AR47" s="169"/>
    </row>
    <row r="48" spans="1:44" ht="15.75" customHeight="1">
      <c r="A48" s="699" t="s">
        <v>220</v>
      </c>
      <c r="B48" s="700"/>
      <c r="C48" s="700"/>
      <c r="D48" s="700"/>
      <c r="E48" s="700"/>
      <c r="F48" s="701"/>
      <c r="G48" s="16"/>
      <c r="H48" s="155"/>
      <c r="I48" s="155"/>
      <c r="J48" s="155"/>
      <c r="K48" s="155"/>
      <c r="L48" s="155"/>
      <c r="M48" s="153"/>
      <c r="N48" s="153"/>
      <c r="O48" s="153"/>
      <c r="P48" s="153"/>
      <c r="Q48" s="140"/>
      <c r="R48" s="140"/>
      <c r="S48" s="140"/>
      <c r="T48" s="140"/>
      <c r="U48" s="140"/>
      <c r="V48" s="140"/>
      <c r="W48" s="140"/>
      <c r="X48" s="140"/>
      <c r="Y48" s="140"/>
      <c r="Z48" s="140"/>
      <c r="AA48" s="140"/>
      <c r="AB48" s="140"/>
      <c r="AC48" s="155"/>
      <c r="AD48" s="153"/>
      <c r="AE48" s="153"/>
      <c r="AF48" s="153"/>
      <c r="AG48" s="153"/>
      <c r="AH48" s="153"/>
      <c r="AI48" s="153"/>
      <c r="AJ48" s="153"/>
      <c r="AK48" s="153"/>
      <c r="AL48" s="154"/>
      <c r="AM48" s="154"/>
      <c r="AN48" s="169"/>
      <c r="AO48" s="169"/>
      <c r="AP48" s="169"/>
      <c r="AQ48" s="169"/>
      <c r="AR48" s="169"/>
    </row>
    <row r="49" spans="1:44" ht="15.75" customHeight="1">
      <c r="A49" s="218"/>
      <c r="B49" s="158">
        <v>2004</v>
      </c>
      <c r="C49" s="158">
        <v>2005</v>
      </c>
      <c r="D49" s="158">
        <v>2006</v>
      </c>
      <c r="E49" s="158">
        <v>2007</v>
      </c>
      <c r="F49" s="158">
        <v>2008</v>
      </c>
      <c r="G49" s="158">
        <v>2009</v>
      </c>
      <c r="H49" s="158">
        <v>2010</v>
      </c>
      <c r="I49" s="158">
        <v>2011</v>
      </c>
      <c r="J49" s="158">
        <v>2012</v>
      </c>
      <c r="K49" s="158">
        <v>2013</v>
      </c>
      <c r="L49" s="81">
        <v>2014</v>
      </c>
      <c r="M49" s="223">
        <v>2015</v>
      </c>
      <c r="N49" s="223">
        <v>2016</v>
      </c>
      <c r="O49" s="153"/>
      <c r="P49" s="153"/>
      <c r="Q49" s="140"/>
      <c r="R49" s="140"/>
      <c r="S49" s="140"/>
      <c r="T49" s="140"/>
      <c r="U49" s="140"/>
      <c r="V49" s="140"/>
      <c r="W49" s="140"/>
      <c r="X49" s="140"/>
      <c r="Y49" s="140"/>
      <c r="Z49" s="140"/>
      <c r="AA49" s="140"/>
      <c r="AB49" s="140"/>
      <c r="AC49" s="155"/>
      <c r="AD49" s="153"/>
      <c r="AE49" s="153"/>
      <c r="AF49" s="153"/>
      <c r="AG49" s="153"/>
      <c r="AH49" s="153"/>
      <c r="AI49" s="153"/>
      <c r="AJ49" s="153"/>
      <c r="AK49" s="153"/>
      <c r="AL49" s="154"/>
      <c r="AM49" s="154"/>
      <c r="AN49" s="169"/>
      <c r="AO49" s="169"/>
      <c r="AP49" s="169"/>
      <c r="AQ49" s="169"/>
      <c r="AR49" s="169"/>
    </row>
    <row r="50" spans="1:44" ht="15.75" customHeight="1">
      <c r="A50" s="218" t="s">
        <v>188</v>
      </c>
      <c r="B50" s="35"/>
      <c r="C50" s="35"/>
      <c r="D50" s="144"/>
      <c r="E50" s="16"/>
      <c r="F50" s="16"/>
      <c r="G50" s="16"/>
      <c r="H50" s="163">
        <v>29788</v>
      </c>
      <c r="I50" s="163">
        <v>93640</v>
      </c>
      <c r="J50" s="203">
        <v>249511</v>
      </c>
      <c r="K50" s="203">
        <v>514416</v>
      </c>
      <c r="L50" s="203">
        <v>788292</v>
      </c>
      <c r="M50" s="153">
        <f>(AA3+AA4+AB3)/2</f>
        <v>1050930.5</v>
      </c>
      <c r="N50" s="169">
        <f>(AB3+AC3)/2</f>
        <v>1260367.5</v>
      </c>
      <c r="O50" s="153"/>
      <c r="P50" s="153"/>
      <c r="Q50" s="140"/>
      <c r="R50" s="140"/>
      <c r="S50" s="140"/>
      <c r="T50" s="140"/>
      <c r="U50" s="140"/>
      <c r="V50" s="140"/>
      <c r="W50" s="140"/>
      <c r="X50" s="140"/>
      <c r="Y50" s="140"/>
      <c r="Z50" s="140"/>
      <c r="AA50" s="140"/>
      <c r="AB50" s="140"/>
      <c r="AC50" s="155"/>
      <c r="AD50" s="153"/>
      <c r="AE50" s="153"/>
      <c r="AF50" s="153"/>
      <c r="AG50" s="153"/>
      <c r="AH50" s="153"/>
      <c r="AI50" s="153"/>
      <c r="AJ50" s="153"/>
      <c r="AK50" s="153"/>
      <c r="AL50" s="154"/>
      <c r="AM50" s="154"/>
      <c r="AN50" s="169"/>
      <c r="AO50" s="169"/>
      <c r="AP50" s="169"/>
      <c r="AQ50" s="169"/>
      <c r="AR50" s="169"/>
    </row>
    <row r="51" spans="1:44" ht="15.75" customHeight="1">
      <c r="A51" s="218" t="s">
        <v>21</v>
      </c>
      <c r="B51" s="144"/>
      <c r="C51" s="35"/>
      <c r="D51" s="144"/>
      <c r="E51" s="16">
        <v>17500</v>
      </c>
      <c r="F51" s="16">
        <v>74100</v>
      </c>
      <c r="G51" s="16">
        <v>124000</v>
      </c>
      <c r="H51" s="163">
        <v>242000</v>
      </c>
      <c r="I51" s="163">
        <v>411500</v>
      </c>
      <c r="J51" s="203">
        <v>593500</v>
      </c>
      <c r="K51" s="203">
        <v>746500</v>
      </c>
      <c r="L51" s="203">
        <v>865500</v>
      </c>
      <c r="M51" s="153">
        <f t="shared" ref="M51:M53" si="17">(AB5+AA5)/2</f>
        <v>960500</v>
      </c>
      <c r="N51" s="169">
        <f t="shared" ref="N51:N53" si="18">(AB5+AC5)/2</f>
        <v>1032000</v>
      </c>
      <c r="O51" s="153"/>
      <c r="P51" s="153"/>
      <c r="Q51" s="140"/>
      <c r="R51" s="140"/>
      <c r="S51" s="140"/>
      <c r="T51" s="140"/>
      <c r="U51" s="140"/>
      <c r="V51" s="140"/>
      <c r="W51" s="140"/>
      <c r="X51" s="140"/>
      <c r="Y51" s="140"/>
      <c r="Z51" s="140"/>
      <c r="AA51" s="140"/>
      <c r="AB51" s="140"/>
      <c r="AC51" s="155"/>
      <c r="AD51" s="153"/>
      <c r="AE51" s="153"/>
      <c r="AF51" s="153"/>
      <c r="AG51" s="153"/>
      <c r="AH51" s="153"/>
      <c r="AI51" s="153"/>
      <c r="AJ51" s="153"/>
      <c r="AK51" s="153"/>
      <c r="AL51" s="154"/>
      <c r="AM51" s="154"/>
      <c r="AN51" s="169"/>
      <c r="AO51" s="169"/>
      <c r="AP51" s="169"/>
      <c r="AQ51" s="169"/>
      <c r="AR51" s="169"/>
    </row>
    <row r="52" spans="1:44" ht="15.75" customHeight="1">
      <c r="A52" s="218" t="s">
        <v>192</v>
      </c>
      <c r="B52" s="144">
        <v>16289</v>
      </c>
      <c r="C52" s="144">
        <v>42070</v>
      </c>
      <c r="D52" s="144">
        <v>55502</v>
      </c>
      <c r="E52" s="16">
        <v>68100</v>
      </c>
      <c r="F52" s="16">
        <v>82278</v>
      </c>
      <c r="G52" s="16">
        <v>84399</v>
      </c>
      <c r="H52" s="203">
        <v>88244</v>
      </c>
      <c r="I52" s="203">
        <v>92722</v>
      </c>
      <c r="J52" s="203">
        <v>96354</v>
      </c>
      <c r="K52" s="203">
        <v>101047</v>
      </c>
      <c r="L52" s="203">
        <v>106479</v>
      </c>
      <c r="M52" s="153">
        <f t="shared" si="17"/>
        <v>107200</v>
      </c>
      <c r="N52" s="169">
        <f t="shared" si="18"/>
        <v>107152</v>
      </c>
      <c r="O52" s="153"/>
      <c r="P52" s="153"/>
      <c r="Q52" s="140"/>
      <c r="R52" s="140"/>
      <c r="S52" s="140"/>
      <c r="T52" s="140"/>
      <c r="U52" s="140"/>
      <c r="V52" s="140"/>
      <c r="W52" s="140"/>
      <c r="X52" s="140"/>
      <c r="Y52" s="140"/>
      <c r="Z52" s="140"/>
      <c r="AA52" s="140"/>
      <c r="AB52" s="140"/>
      <c r="AC52" s="155"/>
      <c r="AD52" s="153"/>
      <c r="AE52" s="153"/>
      <c r="AF52" s="153"/>
      <c r="AG52" s="153"/>
      <c r="AH52" s="153"/>
      <c r="AI52" s="153"/>
      <c r="AJ52" s="153"/>
      <c r="AK52" s="153"/>
      <c r="AL52" s="154"/>
      <c r="AM52" s="154"/>
      <c r="AN52" s="169"/>
      <c r="AO52" s="169"/>
      <c r="AP52" s="169"/>
      <c r="AQ52" s="169"/>
      <c r="AR52" s="169"/>
    </row>
    <row r="53" spans="1:44" ht="15.75" customHeight="1">
      <c r="A53" s="218" t="s">
        <v>193</v>
      </c>
      <c r="B53" s="166">
        <v>12500</v>
      </c>
      <c r="C53" s="166">
        <v>33545</v>
      </c>
      <c r="D53" s="166">
        <v>46683</v>
      </c>
      <c r="E53" s="209">
        <v>56761</v>
      </c>
      <c r="F53" s="209">
        <v>70463</v>
      </c>
      <c r="G53" s="209">
        <v>74147</v>
      </c>
      <c r="H53" s="209">
        <v>81684</v>
      </c>
      <c r="I53" s="209">
        <v>89749</v>
      </c>
      <c r="J53" s="198">
        <v>95611</v>
      </c>
      <c r="K53" s="198">
        <v>99205</v>
      </c>
      <c r="L53" s="198">
        <v>102432</v>
      </c>
      <c r="M53" s="199">
        <f t="shared" si="17"/>
        <v>105518.5</v>
      </c>
      <c r="N53" s="169">
        <f t="shared" si="18"/>
        <v>108956</v>
      </c>
      <c r="O53" s="199"/>
      <c r="P53" s="199"/>
      <c r="Q53" s="235"/>
      <c r="R53" s="140"/>
      <c r="S53" s="140"/>
      <c r="T53" s="141"/>
      <c r="U53" s="140"/>
      <c r="V53" s="140"/>
      <c r="W53" s="140"/>
      <c r="X53" s="140"/>
      <c r="Y53" s="140"/>
      <c r="Z53" s="140"/>
      <c r="AA53" s="140"/>
      <c r="AB53" s="140"/>
      <c r="AC53" s="155"/>
      <c r="AD53" s="153"/>
      <c r="AE53" s="153"/>
      <c r="AF53" s="153"/>
      <c r="AG53" s="153"/>
      <c r="AH53" s="153"/>
      <c r="AI53" s="153"/>
      <c r="AJ53" s="153"/>
      <c r="AK53" s="153"/>
      <c r="AL53" s="154"/>
      <c r="AM53" s="154"/>
      <c r="AN53" s="169"/>
      <c r="AO53" s="169"/>
      <c r="AP53" s="169"/>
      <c r="AQ53" s="169"/>
      <c r="AR53" s="169"/>
    </row>
    <row r="54" spans="1:44" ht="15.75" customHeight="1">
      <c r="A54" s="236" t="s">
        <v>221</v>
      </c>
      <c r="B54" s="237">
        <v>28789</v>
      </c>
      <c r="C54" s="237">
        <v>75614</v>
      </c>
      <c r="D54" s="237">
        <v>102184.5</v>
      </c>
      <c r="E54" s="238">
        <v>142360.5</v>
      </c>
      <c r="F54" s="238">
        <v>226841</v>
      </c>
      <c r="G54" s="182">
        <v>282546</v>
      </c>
      <c r="H54" s="182">
        <v>441715</v>
      </c>
      <c r="I54" s="182">
        <v>687610</v>
      </c>
      <c r="J54" s="207">
        <v>1034976</v>
      </c>
      <c r="K54" s="207">
        <v>1461167</v>
      </c>
      <c r="L54" s="207">
        <v>1862702</v>
      </c>
      <c r="M54" s="239">
        <f>SUM(M50:M53)</f>
        <v>2224149</v>
      </c>
      <c r="N54" s="240">
        <f>SUM(N48:N53)</f>
        <v>2510491.5</v>
      </c>
      <c r="O54" s="160"/>
      <c r="P54" s="169"/>
      <c r="Q54" s="150"/>
      <c r="R54" s="150"/>
      <c r="S54" s="150"/>
      <c r="T54" s="150"/>
      <c r="U54" s="153"/>
      <c r="V54" s="153"/>
      <c r="W54" s="153"/>
      <c r="X54" s="153"/>
      <c r="Y54" s="153"/>
      <c r="Z54" s="153"/>
      <c r="AA54" s="153"/>
      <c r="AB54" s="153"/>
      <c r="AC54" s="153"/>
      <c r="AD54" s="153"/>
      <c r="AE54" s="153"/>
      <c r="AF54" s="153"/>
      <c r="AG54" s="153"/>
      <c r="AH54" s="153"/>
      <c r="AI54" s="153"/>
      <c r="AJ54" s="153"/>
      <c r="AK54" s="153"/>
      <c r="AL54" s="154"/>
      <c r="AM54" s="154"/>
      <c r="AN54" s="169"/>
      <c r="AO54" s="169"/>
      <c r="AP54" s="169"/>
      <c r="AQ54" s="169"/>
      <c r="AR54" s="169"/>
    </row>
    <row r="56" spans="1:44" ht="15.75" customHeight="1">
      <c r="A56" s="217" t="s">
        <v>222</v>
      </c>
      <c r="B56" s="241">
        <v>9980300</v>
      </c>
      <c r="C56" s="241">
        <v>10187000</v>
      </c>
      <c r="D56" s="241">
        <v>10539500</v>
      </c>
      <c r="E56" s="241">
        <v>10722200</v>
      </c>
      <c r="F56" s="241">
        <v>11046000</v>
      </c>
      <c r="G56" s="241">
        <v>11284100</v>
      </c>
      <c r="H56" s="242">
        <v>11156039</v>
      </c>
      <c r="I56" s="242">
        <v>11396984</v>
      </c>
      <c r="J56" s="242">
        <v>11528860</v>
      </c>
      <c r="K56" s="243">
        <v>11517350</v>
      </c>
      <c r="L56" s="243">
        <v>11404591</v>
      </c>
      <c r="M56" s="150">
        <v>11246669</v>
      </c>
      <c r="N56" s="244">
        <v>11121828</v>
      </c>
      <c r="O56" s="190"/>
      <c r="P56" s="245"/>
      <c r="Q56" s="190"/>
      <c r="R56" s="190"/>
      <c r="S56" s="190"/>
      <c r="T56" s="154"/>
      <c r="U56" s="154"/>
      <c r="V56" s="154"/>
      <c r="W56" s="154"/>
      <c r="X56" s="154"/>
      <c r="Y56" s="154"/>
      <c r="Z56" s="154"/>
      <c r="AA56" s="154"/>
      <c r="AB56" s="154"/>
      <c r="AC56" s="154"/>
      <c r="AD56" s="154"/>
      <c r="AE56" s="154"/>
      <c r="AF56" s="154"/>
      <c r="AG56" s="154"/>
      <c r="AH56" s="154"/>
      <c r="AI56" s="154"/>
      <c r="AJ56" s="154"/>
      <c r="AK56" s="155"/>
      <c r="AL56" s="155"/>
      <c r="AM56" s="155"/>
      <c r="AN56" s="169"/>
      <c r="AO56" s="169"/>
      <c r="AP56" s="169"/>
      <c r="AQ56" s="169"/>
      <c r="AR56" s="169"/>
    </row>
    <row r="57" spans="1:44" ht="15.75" customHeight="1">
      <c r="A57" s="246" t="s">
        <v>223</v>
      </c>
      <c r="B57" s="143">
        <f t="shared" ref="B57:N57" si="19">B54/B56*100</f>
        <v>0.288458262777672</v>
      </c>
      <c r="C57" s="143">
        <f t="shared" si="19"/>
        <v>0.74225974280946305</v>
      </c>
      <c r="D57" s="143">
        <f t="shared" si="19"/>
        <v>0.96953840315005446</v>
      </c>
      <c r="E57" s="143">
        <f t="shared" si="19"/>
        <v>1.3277172595176363</v>
      </c>
      <c r="F57" s="143">
        <f t="shared" si="19"/>
        <v>2.0536031142495021</v>
      </c>
      <c r="G57" s="143">
        <f t="shared" si="19"/>
        <v>2.5039303090188847</v>
      </c>
      <c r="H57" s="143">
        <f t="shared" si="19"/>
        <v>3.9594250253158854</v>
      </c>
      <c r="I57" s="143">
        <f t="shared" si="19"/>
        <v>6.0332628351500706</v>
      </c>
      <c r="J57" s="143">
        <f t="shared" si="19"/>
        <v>8.9772622791845844</v>
      </c>
      <c r="K57" s="143">
        <f t="shared" si="19"/>
        <v>12.686659691682548</v>
      </c>
      <c r="L57" s="143">
        <f t="shared" si="19"/>
        <v>16.332913648547326</v>
      </c>
      <c r="M57" s="143">
        <f t="shared" si="19"/>
        <v>19.776068807573157</v>
      </c>
      <c r="N57" s="143">
        <f t="shared" si="19"/>
        <v>22.572651725957279</v>
      </c>
      <c r="O57" s="143"/>
      <c r="P57" s="247"/>
      <c r="Q57" s="245"/>
      <c r="R57" s="190"/>
      <c r="S57" s="190"/>
      <c r="T57" s="154"/>
      <c r="U57" s="154"/>
      <c r="V57" s="154"/>
      <c r="W57" s="154"/>
      <c r="X57" s="154"/>
      <c r="Y57" s="154"/>
      <c r="Z57" s="154"/>
      <c r="AA57" s="154"/>
      <c r="AB57" s="154"/>
      <c r="AC57" s="154"/>
      <c r="AD57" s="154"/>
      <c r="AE57" s="154"/>
      <c r="AF57" s="154"/>
      <c r="AG57" s="154"/>
      <c r="AH57" s="154"/>
      <c r="AI57" s="154"/>
      <c r="AJ57" s="154"/>
      <c r="AK57" s="155"/>
      <c r="AL57" s="155"/>
      <c r="AM57" s="155"/>
      <c r="AN57" s="169"/>
      <c r="AO57" s="169"/>
      <c r="AP57" s="169"/>
      <c r="AQ57" s="169"/>
      <c r="AR57" s="169"/>
    </row>
    <row r="58" spans="1:44" ht="15.75" customHeight="1">
      <c r="A58" s="246" t="s">
        <v>224</v>
      </c>
      <c r="B58" s="143"/>
      <c r="C58" s="143"/>
      <c r="D58" s="143"/>
      <c r="E58" s="143"/>
      <c r="F58" s="143"/>
      <c r="G58" s="143"/>
      <c r="H58" s="248">
        <v>13319250</v>
      </c>
      <c r="I58" s="249">
        <v>13320615</v>
      </c>
      <c r="J58" s="250">
        <v>13670179</v>
      </c>
      <c r="K58" s="251">
        <v>13819964</v>
      </c>
      <c r="L58" s="251">
        <v>14097438</v>
      </c>
      <c r="M58" s="252">
        <v>14072079</v>
      </c>
      <c r="N58" s="252">
        <v>14072079</v>
      </c>
      <c r="O58" s="143"/>
      <c r="P58" s="253"/>
      <c r="Q58" s="245"/>
      <c r="R58" s="190"/>
      <c r="S58" s="190"/>
      <c r="T58" s="154"/>
      <c r="U58" s="154"/>
      <c r="V58" s="154"/>
      <c r="W58" s="154"/>
      <c r="X58" s="154"/>
      <c r="Y58" s="154"/>
      <c r="Z58" s="154"/>
      <c r="AA58" s="154"/>
      <c r="AB58" s="154"/>
      <c r="AC58" s="154"/>
      <c r="AD58" s="154"/>
      <c r="AE58" s="154"/>
      <c r="AF58" s="154"/>
      <c r="AG58" s="154"/>
      <c r="AH58" s="154"/>
      <c r="AI58" s="154"/>
      <c r="AJ58" s="154"/>
      <c r="AK58" s="155"/>
      <c r="AL58" s="155"/>
      <c r="AM58" s="155"/>
      <c r="AN58" s="169"/>
      <c r="AO58" s="169"/>
      <c r="AP58" s="169"/>
      <c r="AQ58" s="169"/>
      <c r="AR58" s="169"/>
    </row>
    <row r="59" spans="1:44" ht="15.75" customHeight="1">
      <c r="A59" s="217"/>
      <c r="B59" s="154"/>
      <c r="C59" s="154"/>
      <c r="D59" s="154"/>
      <c r="E59" s="154"/>
      <c r="F59" s="155"/>
      <c r="G59" s="155"/>
      <c r="H59" s="155">
        <f t="shared" ref="H59:N59" si="20">H56/H58*100</f>
        <v>83.758762693094582</v>
      </c>
      <c r="I59" s="155">
        <f t="shared" si="20"/>
        <v>85.558992584051111</v>
      </c>
      <c r="J59" s="155">
        <f t="shared" si="20"/>
        <v>84.335837884785562</v>
      </c>
      <c r="K59" s="155">
        <f t="shared" si="20"/>
        <v>83.338494948322577</v>
      </c>
      <c r="L59" s="155">
        <f t="shared" si="20"/>
        <v>80.898323510981214</v>
      </c>
      <c r="M59" s="155">
        <f t="shared" si="20"/>
        <v>79.921872240768394</v>
      </c>
      <c r="N59" s="155">
        <f t="shared" si="20"/>
        <v>79.034718324136747</v>
      </c>
      <c r="O59" s="190"/>
      <c r="P59" s="254"/>
      <c r="Q59" s="192"/>
      <c r="R59" s="190"/>
      <c r="S59" s="190"/>
      <c r="T59" s="154"/>
      <c r="U59" s="154"/>
      <c r="V59" s="154"/>
      <c r="W59" s="154"/>
      <c r="X59" s="154"/>
      <c r="Y59" s="154"/>
      <c r="Z59" s="154"/>
      <c r="AA59" s="154"/>
      <c r="AB59" s="154"/>
      <c r="AC59" s="154"/>
      <c r="AD59" s="154"/>
      <c r="AE59" s="154"/>
      <c r="AF59" s="154"/>
      <c r="AG59" s="154"/>
      <c r="AH59" s="154"/>
      <c r="AI59" s="154"/>
      <c r="AJ59" s="154"/>
      <c r="AK59" s="155"/>
      <c r="AL59" s="155"/>
      <c r="AM59" s="155"/>
      <c r="AN59" s="169"/>
      <c r="AO59" s="169"/>
      <c r="AP59" s="169"/>
      <c r="AQ59" s="169"/>
      <c r="AR59" s="169"/>
    </row>
    <row r="60" spans="1:44" ht="15.75" customHeight="1">
      <c r="A60" s="218" t="s">
        <v>225</v>
      </c>
      <c r="B60" s="153"/>
      <c r="C60" s="153"/>
      <c r="D60" s="153"/>
      <c r="E60" s="153"/>
      <c r="F60" s="155"/>
      <c r="G60" s="155"/>
      <c r="H60" s="156"/>
      <c r="I60" s="156"/>
      <c r="J60" s="156"/>
      <c r="K60" s="156"/>
      <c r="L60" s="156"/>
      <c r="M60" s="155"/>
      <c r="N60" s="169">
        <f>N54/N58*100</f>
        <v>17.840231709898731</v>
      </c>
      <c r="O60" s="150"/>
      <c r="P60" s="169"/>
      <c r="R60" s="150"/>
      <c r="S60" s="150"/>
      <c r="T60" s="153"/>
      <c r="U60" s="153"/>
      <c r="V60" s="153"/>
      <c r="W60" s="153"/>
      <c r="X60" s="153"/>
      <c r="Y60" s="153"/>
      <c r="Z60" s="153"/>
      <c r="AA60" s="153"/>
      <c r="AB60" s="153"/>
      <c r="AC60" s="153"/>
      <c r="AD60" s="153"/>
      <c r="AE60" s="153"/>
      <c r="AF60" s="153"/>
      <c r="AG60" s="153"/>
      <c r="AH60" s="153"/>
      <c r="AI60" s="153"/>
      <c r="AJ60" s="153"/>
      <c r="AK60" s="155"/>
      <c r="AL60" s="155"/>
      <c r="AM60" s="155"/>
      <c r="AN60" s="169"/>
      <c r="AO60" s="169"/>
      <c r="AP60" s="169"/>
      <c r="AQ60" s="169"/>
      <c r="AR60" s="169"/>
    </row>
    <row r="61" spans="1:44" ht="15.75" customHeight="1">
      <c r="A61" s="217" t="s">
        <v>226</v>
      </c>
      <c r="B61" s="154"/>
      <c r="C61" s="154"/>
      <c r="D61" s="154"/>
      <c r="E61" s="154"/>
      <c r="F61" s="155"/>
      <c r="G61" s="155"/>
      <c r="H61" s="155"/>
      <c r="I61" s="155"/>
      <c r="J61" s="155"/>
      <c r="K61" s="194"/>
      <c r="L61" s="194"/>
      <c r="M61" s="156"/>
      <c r="N61" s="154"/>
      <c r="O61" s="190"/>
      <c r="P61" s="190"/>
      <c r="Q61" s="190"/>
      <c r="R61" s="190"/>
      <c r="S61" s="190"/>
      <c r="T61" s="154"/>
      <c r="U61" s="154"/>
      <c r="V61" s="154"/>
      <c r="W61" s="154"/>
      <c r="X61" s="154"/>
      <c r="Y61" s="154"/>
      <c r="Z61" s="154"/>
      <c r="AA61" s="154"/>
      <c r="AB61" s="154"/>
      <c r="AC61" s="154"/>
      <c r="AD61" s="154"/>
      <c r="AE61" s="154"/>
      <c r="AF61" s="154"/>
      <c r="AG61" s="154"/>
      <c r="AH61" s="154"/>
      <c r="AI61" s="154"/>
      <c r="AJ61" s="154"/>
      <c r="AK61" s="155"/>
      <c r="AL61" s="155"/>
      <c r="AM61" s="155"/>
      <c r="AN61" s="169"/>
      <c r="AO61" s="169"/>
      <c r="AP61" s="169"/>
      <c r="AQ61" s="169"/>
      <c r="AR61" s="169"/>
    </row>
    <row r="62" spans="1:44" ht="15.75" customHeight="1">
      <c r="A62" s="217" t="s">
        <v>227</v>
      </c>
      <c r="B62" s="154"/>
      <c r="C62" s="154"/>
      <c r="D62" s="154"/>
      <c r="E62" s="154"/>
      <c r="F62" s="155"/>
      <c r="G62" s="155"/>
      <c r="H62" s="155"/>
      <c r="I62" s="155"/>
      <c r="J62" s="155"/>
      <c r="K62" s="194"/>
      <c r="L62" s="194"/>
      <c r="M62" s="190"/>
      <c r="N62" s="190"/>
      <c r="O62" s="190"/>
      <c r="P62" s="190"/>
      <c r="Q62" s="190"/>
      <c r="R62" s="190"/>
      <c r="S62" s="190"/>
      <c r="T62" s="154"/>
      <c r="U62" s="154"/>
      <c r="V62" s="154"/>
      <c r="W62" s="154"/>
      <c r="X62" s="154"/>
      <c r="Y62" s="154"/>
      <c r="Z62" s="154"/>
      <c r="AA62" s="154"/>
      <c r="AB62" s="154"/>
      <c r="AC62" s="154"/>
      <c r="AD62" s="154"/>
      <c r="AE62" s="154"/>
      <c r="AF62" s="154"/>
      <c r="AG62" s="154"/>
      <c r="AH62" s="154"/>
      <c r="AI62" s="154"/>
      <c r="AJ62" s="154"/>
      <c r="AK62" s="155"/>
      <c r="AL62" s="155"/>
      <c r="AM62" s="155"/>
      <c r="AN62" s="169"/>
      <c r="AO62" s="169"/>
      <c r="AP62" s="169"/>
      <c r="AQ62" s="169"/>
      <c r="AR62" s="169"/>
    </row>
    <row r="63" spans="1:44" ht="15.75" customHeight="1">
      <c r="A63" s="217" t="s">
        <v>228</v>
      </c>
      <c r="B63" s="154"/>
      <c r="C63" s="154"/>
      <c r="D63" s="154"/>
      <c r="E63" s="154"/>
      <c r="F63" s="155"/>
      <c r="G63" s="155"/>
      <c r="H63" s="155"/>
      <c r="I63" s="155"/>
      <c r="J63" s="155"/>
      <c r="K63" s="194"/>
      <c r="L63" s="194"/>
      <c r="M63" s="190"/>
      <c r="N63" s="190"/>
      <c r="O63" s="190"/>
      <c r="P63" s="190"/>
      <c r="Q63" s="190"/>
      <c r="R63" s="190"/>
      <c r="S63" s="190"/>
      <c r="T63" s="154"/>
      <c r="U63" s="154"/>
      <c r="V63" s="154"/>
      <c r="W63" s="154"/>
      <c r="X63" s="154"/>
      <c r="Y63" s="154"/>
      <c r="Z63" s="154"/>
      <c r="AA63" s="154"/>
      <c r="AB63" s="154"/>
      <c r="AC63" s="154"/>
      <c r="AD63" s="154"/>
      <c r="AE63" s="154"/>
      <c r="AF63" s="154"/>
      <c r="AG63" s="154"/>
      <c r="AH63" s="154"/>
      <c r="AI63" s="154"/>
      <c r="AJ63" s="154"/>
      <c r="AK63" s="155"/>
      <c r="AL63" s="155"/>
      <c r="AM63" s="155"/>
      <c r="AN63" s="169"/>
      <c r="AO63" s="169"/>
      <c r="AP63" s="169"/>
      <c r="AQ63" s="169"/>
      <c r="AR63" s="169"/>
    </row>
    <row r="64" spans="1:44" ht="15.75" customHeight="1">
      <c r="A64" s="217" t="s">
        <v>229</v>
      </c>
      <c r="B64" s="154"/>
      <c r="C64" s="154"/>
      <c r="D64" s="154"/>
      <c r="E64" s="154"/>
      <c r="F64" s="155"/>
      <c r="G64" s="155"/>
      <c r="H64" s="155"/>
      <c r="I64" s="155"/>
      <c r="J64" s="155"/>
      <c r="K64" s="194"/>
      <c r="L64" s="194"/>
      <c r="M64" s="190"/>
      <c r="N64" s="190"/>
      <c r="O64" s="190"/>
      <c r="P64" s="190"/>
      <c r="Q64" s="190"/>
      <c r="R64" s="190"/>
      <c r="S64" s="190"/>
      <c r="T64" s="154"/>
      <c r="U64" s="154"/>
      <c r="V64" s="154"/>
      <c r="W64" s="154"/>
      <c r="X64" s="154"/>
      <c r="Y64" s="154"/>
      <c r="Z64" s="154"/>
      <c r="AA64" s="154"/>
      <c r="AB64" s="154"/>
      <c r="AC64" s="154"/>
      <c r="AD64" s="154"/>
      <c r="AE64" s="154"/>
      <c r="AF64" s="154"/>
      <c r="AG64" s="154"/>
      <c r="AH64" s="154"/>
      <c r="AI64" s="154"/>
      <c r="AJ64" s="154"/>
      <c r="AK64" s="155"/>
      <c r="AL64" s="155"/>
      <c r="AM64" s="155"/>
      <c r="AN64" s="169"/>
      <c r="AO64" s="169"/>
      <c r="AP64" s="169"/>
      <c r="AQ64" s="169"/>
      <c r="AR64" s="169"/>
    </row>
    <row r="65" spans="1:44" ht="15.75" customHeight="1">
      <c r="A65" s="217" t="s">
        <v>230</v>
      </c>
      <c r="B65" s="154"/>
      <c r="C65" s="154"/>
      <c r="D65" s="154"/>
      <c r="E65" s="154"/>
      <c r="F65" s="155"/>
      <c r="G65" s="155"/>
      <c r="H65" s="155"/>
      <c r="I65" s="155"/>
      <c r="J65" s="155"/>
      <c r="K65" s="194"/>
      <c r="L65" s="194"/>
      <c r="M65" s="190"/>
      <c r="N65" s="190"/>
      <c r="O65" s="190"/>
      <c r="P65" s="190"/>
      <c r="Q65" s="190"/>
      <c r="R65" s="190"/>
      <c r="S65" s="190"/>
      <c r="T65" s="154"/>
      <c r="U65" s="154"/>
      <c r="V65" s="154"/>
      <c r="W65" s="154"/>
      <c r="X65" s="154"/>
      <c r="Y65" s="154"/>
      <c r="Z65" s="154"/>
      <c r="AA65" s="154"/>
      <c r="AB65" s="154"/>
      <c r="AC65" s="154"/>
      <c r="AD65" s="154"/>
      <c r="AE65" s="154"/>
      <c r="AF65" s="154"/>
      <c r="AG65" s="154"/>
      <c r="AH65" s="154"/>
      <c r="AI65" s="154"/>
      <c r="AJ65" s="154"/>
      <c r="AK65" s="155"/>
      <c r="AL65" s="155"/>
      <c r="AM65" s="155"/>
      <c r="AN65" s="169"/>
      <c r="AO65" s="169"/>
      <c r="AP65" s="169"/>
      <c r="AQ65" s="169"/>
      <c r="AR65" s="169"/>
    </row>
    <row r="66" spans="1:44" ht="15.75" customHeight="1">
      <c r="A66" s="217" t="s">
        <v>231</v>
      </c>
      <c r="B66" s="154"/>
      <c r="C66" s="154"/>
      <c r="D66" s="154"/>
      <c r="E66" s="154"/>
      <c r="F66" s="155"/>
      <c r="G66" s="155"/>
      <c r="H66" s="155"/>
      <c r="I66" s="155"/>
      <c r="J66" s="155"/>
      <c r="K66" s="194"/>
      <c r="L66" s="194"/>
      <c r="M66" s="190"/>
      <c r="N66" s="190"/>
      <c r="O66" s="190"/>
      <c r="P66" s="190"/>
      <c r="Q66" s="190"/>
      <c r="R66" s="190"/>
      <c r="S66" s="190"/>
      <c r="T66" s="154"/>
      <c r="U66" s="154"/>
      <c r="V66" s="154"/>
      <c r="W66" s="154"/>
      <c r="X66" s="154"/>
      <c r="Y66" s="154"/>
      <c r="Z66" s="154"/>
      <c r="AA66" s="154"/>
      <c r="AB66" s="154"/>
      <c r="AC66" s="154"/>
      <c r="AD66" s="154"/>
      <c r="AE66" s="154"/>
      <c r="AF66" s="154"/>
      <c r="AG66" s="154"/>
      <c r="AH66" s="154"/>
      <c r="AI66" s="154"/>
      <c r="AJ66" s="154"/>
      <c r="AK66" s="155"/>
      <c r="AL66" s="155"/>
      <c r="AM66" s="155"/>
      <c r="AN66" s="169"/>
      <c r="AO66" s="169"/>
      <c r="AP66" s="169"/>
      <c r="AQ66" s="169"/>
      <c r="AR66" s="169"/>
    </row>
    <row r="67" spans="1:44" ht="15.75" customHeight="1">
      <c r="A67" s="217"/>
      <c r="B67" s="154"/>
      <c r="C67" s="154"/>
      <c r="D67" s="154"/>
      <c r="E67" s="154"/>
      <c r="F67" s="155"/>
      <c r="G67" s="155"/>
      <c r="H67" s="155"/>
      <c r="I67" s="155"/>
      <c r="J67" s="155"/>
      <c r="K67" s="194"/>
      <c r="L67" s="194"/>
      <c r="M67" s="190"/>
      <c r="N67" s="190"/>
      <c r="O67" s="190"/>
      <c r="P67" s="190"/>
      <c r="Q67" s="190"/>
      <c r="R67" s="190"/>
      <c r="S67" s="190"/>
      <c r="T67" s="154"/>
      <c r="U67" s="154"/>
      <c r="V67" s="154"/>
      <c r="W67" s="154"/>
      <c r="X67" s="154"/>
      <c r="Y67" s="154"/>
      <c r="Z67" s="154"/>
      <c r="AA67" s="154"/>
      <c r="AB67" s="154"/>
      <c r="AC67" s="154"/>
      <c r="AD67" s="154"/>
      <c r="AE67" s="154"/>
      <c r="AF67" s="154"/>
      <c r="AG67" s="154"/>
      <c r="AH67" s="154"/>
      <c r="AI67" s="154"/>
      <c r="AJ67" s="154"/>
      <c r="AK67" s="155"/>
      <c r="AL67" s="155"/>
      <c r="AM67" s="155"/>
      <c r="AN67" s="169"/>
      <c r="AO67" s="169"/>
      <c r="AP67" s="169"/>
      <c r="AQ67" s="169"/>
      <c r="AR67" s="169"/>
    </row>
    <row r="68" spans="1:44" ht="15.75" customHeight="1">
      <c r="A68" s="217"/>
      <c r="B68" s="158">
        <v>2004</v>
      </c>
      <c r="C68" s="158">
        <v>2005</v>
      </c>
      <c r="D68" s="158">
        <v>2006</v>
      </c>
      <c r="E68" s="158">
        <v>2007</v>
      </c>
      <c r="F68" s="158">
        <v>2008</v>
      </c>
      <c r="G68" s="158">
        <v>2009</v>
      </c>
      <c r="H68" s="158">
        <v>2010</v>
      </c>
      <c r="I68" s="158">
        <v>2011</v>
      </c>
      <c r="J68" s="158">
        <v>2012</v>
      </c>
      <c r="K68" s="158">
        <v>2013</v>
      </c>
      <c r="L68" s="81">
        <v>2014</v>
      </c>
      <c r="M68" s="223">
        <v>2015</v>
      </c>
      <c r="N68" s="223">
        <v>2016</v>
      </c>
      <c r="O68" s="190"/>
      <c r="P68" s="190"/>
      <c r="Q68" s="190"/>
      <c r="R68" s="190"/>
      <c r="S68" s="190"/>
      <c r="T68" s="154"/>
      <c r="U68" s="154"/>
      <c r="V68" s="154"/>
      <c r="W68" s="154"/>
      <c r="X68" s="154"/>
      <c r="Y68" s="154"/>
      <c r="Z68" s="154"/>
      <c r="AA68" s="154"/>
      <c r="AB68" s="154"/>
      <c r="AC68" s="154"/>
      <c r="AD68" s="154"/>
      <c r="AE68" s="154"/>
      <c r="AF68" s="154"/>
      <c r="AG68" s="154"/>
      <c r="AH68" s="154"/>
      <c r="AI68" s="154"/>
      <c r="AJ68" s="154"/>
      <c r="AK68" s="155"/>
      <c r="AL68" s="155"/>
      <c r="AM68" s="155"/>
      <c r="AN68" s="169"/>
      <c r="AO68" s="169"/>
      <c r="AP68" s="169"/>
      <c r="AQ68" s="169"/>
      <c r="AR68" s="169"/>
    </row>
    <row r="69" spans="1:44" ht="15.75" customHeight="1">
      <c r="A69" s="236" t="s">
        <v>221</v>
      </c>
      <c r="B69" s="237">
        <v>28789</v>
      </c>
      <c r="C69" s="237">
        <v>75614</v>
      </c>
      <c r="D69" s="237">
        <v>102184.5</v>
      </c>
      <c r="E69" s="238">
        <v>142360.5</v>
      </c>
      <c r="F69" s="238">
        <v>226841</v>
      </c>
      <c r="G69" s="182">
        <v>282546</v>
      </c>
      <c r="H69" s="182">
        <v>441715</v>
      </c>
      <c r="I69" s="182">
        <v>687610</v>
      </c>
      <c r="J69" s="207">
        <v>1034976</v>
      </c>
      <c r="K69" s="207">
        <v>1461167</v>
      </c>
      <c r="L69" s="207">
        <v>1862702</v>
      </c>
      <c r="M69" s="239">
        <v>2224149</v>
      </c>
      <c r="N69" s="240">
        <v>2510491.5</v>
      </c>
      <c r="O69" s="160"/>
      <c r="P69" s="169"/>
      <c r="Q69" s="150"/>
      <c r="R69" s="150"/>
      <c r="S69" s="150"/>
      <c r="T69" s="150"/>
      <c r="U69" s="153"/>
      <c r="V69" s="153"/>
      <c r="W69" s="153"/>
      <c r="X69" s="153"/>
      <c r="Y69" s="153"/>
      <c r="Z69" s="153"/>
      <c r="AA69" s="153"/>
      <c r="AB69" s="153"/>
      <c r="AC69" s="153"/>
      <c r="AD69" s="153"/>
      <c r="AE69" s="153"/>
      <c r="AF69" s="153"/>
      <c r="AG69" s="153"/>
      <c r="AH69" s="153"/>
      <c r="AI69" s="153"/>
      <c r="AJ69" s="153"/>
      <c r="AK69" s="153"/>
      <c r="AL69" s="154"/>
      <c r="AM69" s="154"/>
      <c r="AN69" s="169"/>
      <c r="AO69" s="169"/>
      <c r="AP69" s="169"/>
      <c r="AQ69" s="169"/>
      <c r="AR69" s="169"/>
    </row>
    <row r="70" spans="1:44" ht="15.75" customHeight="1">
      <c r="A70" s="217" t="s">
        <v>222</v>
      </c>
      <c r="B70" s="241">
        <v>9980300</v>
      </c>
      <c r="C70" s="241">
        <v>10187000</v>
      </c>
      <c r="D70" s="241">
        <v>10539500</v>
      </c>
      <c r="E70" s="241">
        <v>10722200</v>
      </c>
      <c r="F70" s="241">
        <v>11046000</v>
      </c>
      <c r="G70" s="241">
        <v>11284100</v>
      </c>
      <c r="H70" s="242">
        <v>11156039</v>
      </c>
      <c r="I70" s="242">
        <v>11396984</v>
      </c>
      <c r="J70" s="242">
        <v>11528860</v>
      </c>
      <c r="K70" s="243">
        <v>11517350</v>
      </c>
      <c r="L70" s="243">
        <v>11404591</v>
      </c>
      <c r="M70" s="150">
        <v>11246669</v>
      </c>
      <c r="N70" s="244">
        <v>11121828</v>
      </c>
      <c r="O70" s="254"/>
      <c r="P70" s="245"/>
      <c r="Q70" s="190"/>
      <c r="R70" s="190"/>
      <c r="S70" s="190"/>
      <c r="T70" s="154"/>
      <c r="U70" s="154"/>
      <c r="V70" s="154"/>
      <c r="W70" s="154"/>
      <c r="X70" s="154"/>
      <c r="Y70" s="154"/>
      <c r="Z70" s="154"/>
      <c r="AA70" s="154"/>
      <c r="AB70" s="154"/>
      <c r="AC70" s="154"/>
      <c r="AD70" s="154"/>
      <c r="AE70" s="154"/>
      <c r="AF70" s="154"/>
      <c r="AG70" s="154"/>
      <c r="AH70" s="154"/>
      <c r="AI70" s="154"/>
      <c r="AJ70" s="154"/>
      <c r="AK70" s="155"/>
      <c r="AL70" s="155"/>
      <c r="AM70" s="155"/>
      <c r="AN70" s="169"/>
      <c r="AO70" s="169"/>
      <c r="AP70" s="169"/>
      <c r="AQ70" s="169"/>
      <c r="AR70" s="169"/>
    </row>
    <row r="71" spans="1:44" ht="15.75" customHeight="1">
      <c r="A71" s="255" t="s">
        <v>232</v>
      </c>
      <c r="B71" s="150">
        <f t="shared" ref="B71:N71" si="21">B70-B69</f>
        <v>9951511</v>
      </c>
      <c r="C71" s="150">
        <f t="shared" si="21"/>
        <v>10111386</v>
      </c>
      <c r="D71" s="150">
        <f t="shared" si="21"/>
        <v>10437315.5</v>
      </c>
      <c r="E71" s="150">
        <f t="shared" si="21"/>
        <v>10579839.5</v>
      </c>
      <c r="F71" s="150">
        <f t="shared" si="21"/>
        <v>10819159</v>
      </c>
      <c r="G71" s="150">
        <f t="shared" si="21"/>
        <v>11001554</v>
      </c>
      <c r="H71" s="150">
        <f t="shared" si="21"/>
        <v>10714324</v>
      </c>
      <c r="I71" s="150">
        <f t="shared" si="21"/>
        <v>10709374</v>
      </c>
      <c r="J71" s="150">
        <f t="shared" si="21"/>
        <v>10493884</v>
      </c>
      <c r="K71" s="150">
        <f t="shared" si="21"/>
        <v>10056183</v>
      </c>
      <c r="L71" s="150">
        <f t="shared" si="21"/>
        <v>9541889</v>
      </c>
      <c r="M71" s="150">
        <f t="shared" si="21"/>
        <v>9022520</v>
      </c>
      <c r="N71" s="150">
        <f t="shared" si="21"/>
        <v>8611336.5</v>
      </c>
      <c r="O71" s="190"/>
      <c r="P71" s="190"/>
      <c r="Q71" s="190"/>
      <c r="R71" s="190"/>
      <c r="S71" s="190"/>
      <c r="T71" s="154"/>
      <c r="U71" s="154"/>
      <c r="V71" s="154"/>
      <c r="W71" s="154"/>
      <c r="X71" s="154"/>
      <c r="Y71" s="154"/>
      <c r="Z71" s="154"/>
      <c r="AA71" s="154"/>
      <c r="AB71" s="154"/>
      <c r="AC71" s="154"/>
      <c r="AD71" s="154"/>
      <c r="AE71" s="154"/>
      <c r="AF71" s="154"/>
      <c r="AG71" s="154"/>
      <c r="AH71" s="154"/>
      <c r="AI71" s="154"/>
      <c r="AJ71" s="154"/>
      <c r="AK71" s="155"/>
      <c r="AL71" s="155"/>
      <c r="AM71" s="155"/>
      <c r="AN71" s="169"/>
      <c r="AO71" s="169"/>
      <c r="AP71" s="169"/>
      <c r="AQ71" s="169"/>
      <c r="AR71" s="169"/>
    </row>
    <row r="72" spans="1:44" ht="15.75" customHeight="1">
      <c r="A72" s="256"/>
      <c r="B72" s="166"/>
      <c r="C72" s="166"/>
      <c r="D72" s="166"/>
      <c r="E72" s="166"/>
      <c r="F72" s="166"/>
      <c r="G72" s="166"/>
      <c r="H72" s="166"/>
      <c r="I72" s="166"/>
      <c r="J72" s="166"/>
      <c r="K72" s="166"/>
      <c r="L72" s="166"/>
      <c r="M72" s="190"/>
      <c r="N72" s="190"/>
      <c r="O72" s="190"/>
      <c r="P72" s="190"/>
      <c r="Q72" s="190"/>
      <c r="R72" s="190"/>
      <c r="S72" s="190"/>
      <c r="T72" s="154"/>
      <c r="U72" s="154"/>
      <c r="V72" s="154"/>
      <c r="W72" s="154"/>
      <c r="X72" s="154"/>
      <c r="Y72" s="154"/>
      <c r="Z72" s="154"/>
      <c r="AA72" s="154"/>
      <c r="AB72" s="154"/>
      <c r="AC72" s="154"/>
      <c r="AD72" s="154"/>
      <c r="AE72" s="154"/>
      <c r="AF72" s="154"/>
      <c r="AG72" s="154"/>
      <c r="AH72" s="154"/>
      <c r="AI72" s="154"/>
      <c r="AJ72" s="154"/>
      <c r="AK72" s="155"/>
      <c r="AL72" s="155"/>
      <c r="AM72" s="155"/>
      <c r="AN72" s="169"/>
      <c r="AO72" s="169"/>
      <c r="AP72" s="169"/>
      <c r="AQ72" s="169"/>
      <c r="AR72" s="169"/>
    </row>
    <row r="73" spans="1:44" ht="15.75" customHeight="1">
      <c r="A73" s="256"/>
      <c r="B73" s="166"/>
      <c r="C73" s="166"/>
      <c r="D73" s="166"/>
      <c r="E73" s="166"/>
      <c r="F73" s="166"/>
      <c r="G73" s="166"/>
      <c r="H73" s="166"/>
      <c r="I73" s="166"/>
      <c r="J73" s="153"/>
      <c r="K73" s="153"/>
      <c r="L73" s="166"/>
      <c r="M73" s="190"/>
      <c r="N73" s="190"/>
      <c r="O73" s="190"/>
      <c r="P73" s="190"/>
      <c r="Q73" s="190"/>
      <c r="R73" s="190"/>
      <c r="S73" s="190"/>
      <c r="T73" s="154"/>
      <c r="U73" s="154"/>
      <c r="V73" s="154"/>
      <c r="W73" s="154"/>
      <c r="X73" s="154"/>
      <c r="Y73" s="154"/>
      <c r="Z73" s="154"/>
      <c r="AA73" s="154"/>
      <c r="AB73" s="154"/>
      <c r="AC73" s="154"/>
      <c r="AD73" s="154"/>
      <c r="AE73" s="154"/>
      <c r="AF73" s="154"/>
      <c r="AG73" s="154"/>
      <c r="AH73" s="154"/>
      <c r="AI73" s="154"/>
      <c r="AJ73" s="154"/>
      <c r="AK73" s="155"/>
      <c r="AL73" s="155"/>
      <c r="AM73" s="155"/>
      <c r="AN73" s="169"/>
      <c r="AO73" s="169"/>
      <c r="AP73" s="169"/>
      <c r="AQ73" s="169"/>
      <c r="AR73" s="169"/>
    </row>
    <row r="74" spans="1:44" ht="15.75" customHeight="1">
      <c r="A74" s="256"/>
      <c r="B74" s="160"/>
      <c r="C74" s="160"/>
      <c r="D74" s="166"/>
      <c r="E74" s="166"/>
      <c r="F74" s="173"/>
      <c r="G74" s="173"/>
      <c r="H74" s="166"/>
      <c r="I74" s="166"/>
      <c r="J74" s="166"/>
      <c r="K74" s="166"/>
      <c r="L74" s="166"/>
      <c r="M74" s="190"/>
      <c r="N74" s="190"/>
      <c r="O74" s="190"/>
      <c r="P74" s="190"/>
      <c r="Q74" s="190"/>
      <c r="R74" s="190"/>
      <c r="S74" s="190"/>
      <c r="T74" s="154"/>
      <c r="U74" s="154"/>
      <c r="V74" s="154"/>
      <c r="W74" s="154"/>
      <c r="X74" s="154"/>
      <c r="Y74" s="154"/>
      <c r="Z74" s="154"/>
      <c r="AA74" s="154"/>
      <c r="AB74" s="154"/>
      <c r="AC74" s="154"/>
      <c r="AD74" s="154"/>
      <c r="AE74" s="154"/>
      <c r="AF74" s="154"/>
      <c r="AG74" s="154"/>
      <c r="AH74" s="154"/>
      <c r="AI74" s="154"/>
      <c r="AJ74" s="154"/>
      <c r="AK74" s="155"/>
      <c r="AL74" s="155"/>
      <c r="AM74" s="155"/>
      <c r="AN74" s="169"/>
      <c r="AO74" s="169"/>
      <c r="AP74" s="169"/>
      <c r="AQ74" s="169"/>
      <c r="AR74" s="169"/>
    </row>
    <row r="75" spans="1:44" ht="15.75" customHeight="1">
      <c r="A75" s="217"/>
      <c r="B75" s="154"/>
      <c r="C75" s="154"/>
      <c r="D75" s="154"/>
      <c r="E75" s="154"/>
      <c r="F75" s="155"/>
      <c r="G75" s="155"/>
      <c r="H75" s="155"/>
      <c r="I75" s="155"/>
      <c r="J75" s="155"/>
      <c r="K75" s="194"/>
      <c r="L75" s="194"/>
      <c r="M75" s="190"/>
      <c r="N75" s="190"/>
      <c r="O75" s="190"/>
      <c r="P75" s="190"/>
      <c r="Q75" s="190"/>
      <c r="R75" s="190"/>
      <c r="S75" s="190"/>
      <c r="T75" s="154"/>
      <c r="U75" s="154"/>
      <c r="V75" s="154"/>
      <c r="W75" s="154"/>
      <c r="X75" s="154"/>
      <c r="Y75" s="154"/>
      <c r="Z75" s="154"/>
      <c r="AA75" s="154"/>
      <c r="AB75" s="154"/>
      <c r="AC75" s="154"/>
      <c r="AD75" s="154"/>
      <c r="AE75" s="154"/>
      <c r="AF75" s="154"/>
      <c r="AG75" s="154"/>
      <c r="AH75" s="154"/>
      <c r="AI75" s="154"/>
      <c r="AJ75" s="154"/>
      <c r="AK75" s="155"/>
      <c r="AL75" s="155"/>
      <c r="AM75" s="155"/>
      <c r="AN75" s="169"/>
      <c r="AO75" s="169"/>
      <c r="AP75" s="169"/>
      <c r="AQ75" s="169"/>
      <c r="AR75" s="169"/>
    </row>
    <row r="76" spans="1:44">
      <c r="A76" s="61"/>
      <c r="B76" s="156"/>
      <c r="C76" s="156"/>
      <c r="D76" s="156"/>
      <c r="E76" s="156"/>
      <c r="F76" s="156"/>
      <c r="G76" s="156"/>
      <c r="H76" s="156"/>
      <c r="I76" s="156"/>
      <c r="J76" s="156"/>
      <c r="K76" s="156"/>
      <c r="L76" s="156"/>
      <c r="M76" s="156"/>
      <c r="N76" s="154"/>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69"/>
      <c r="AO76" s="169"/>
      <c r="AP76" s="169"/>
      <c r="AQ76" s="169"/>
      <c r="AR76" s="169"/>
    </row>
    <row r="77" spans="1:44">
      <c r="A77" s="61"/>
      <c r="B77" s="156"/>
      <c r="C77" s="156"/>
      <c r="D77" s="156"/>
      <c r="E77" s="156"/>
      <c r="F77" s="156"/>
      <c r="G77" s="156"/>
      <c r="H77" s="156"/>
      <c r="I77" s="156"/>
      <c r="J77" s="156"/>
      <c r="K77" s="156"/>
      <c r="L77" s="156"/>
      <c r="M77" s="156"/>
      <c r="N77" s="154"/>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69"/>
      <c r="AO77" s="169"/>
      <c r="AP77" s="169"/>
      <c r="AQ77" s="169"/>
      <c r="AR77" s="169"/>
    </row>
    <row r="78" spans="1:44">
      <c r="A78" s="61"/>
      <c r="B78" s="156"/>
      <c r="C78" s="156"/>
      <c r="D78" s="156"/>
      <c r="E78" s="156"/>
      <c r="F78" s="156"/>
      <c r="G78" s="156"/>
      <c r="H78" s="156"/>
      <c r="I78" s="156"/>
      <c r="J78" s="156"/>
      <c r="K78" s="156"/>
      <c r="L78" s="156"/>
      <c r="M78" s="156"/>
      <c r="N78" s="154"/>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69"/>
      <c r="AO78" s="169"/>
      <c r="AP78" s="169"/>
      <c r="AQ78" s="169"/>
      <c r="AR78" s="169"/>
    </row>
    <row r="79" spans="1:44">
      <c r="A79" s="61"/>
      <c r="B79" s="156"/>
      <c r="C79" s="156"/>
      <c r="D79" s="156"/>
      <c r="E79" s="156"/>
      <c r="F79" s="156"/>
      <c r="G79" s="156"/>
      <c r="H79" s="156"/>
      <c r="I79" s="156"/>
      <c r="J79" s="156"/>
      <c r="K79" s="156"/>
      <c r="L79" s="156"/>
      <c r="M79" s="156"/>
      <c r="N79" s="154"/>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69"/>
      <c r="AO79" s="169"/>
      <c r="AP79" s="169"/>
      <c r="AQ79" s="169"/>
      <c r="AR79" s="169"/>
    </row>
    <row r="80" spans="1:44">
      <c r="A80" s="61"/>
      <c r="B80" s="156"/>
      <c r="C80" s="156"/>
      <c r="D80" s="156"/>
      <c r="E80" s="156"/>
      <c r="F80" s="156"/>
      <c r="G80" s="156"/>
      <c r="H80" s="156"/>
      <c r="I80" s="156"/>
      <c r="J80" s="156"/>
      <c r="K80" s="156"/>
      <c r="L80" s="156"/>
      <c r="M80" s="156"/>
      <c r="N80" s="154"/>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69"/>
      <c r="AO80" s="169"/>
      <c r="AP80" s="169"/>
      <c r="AQ80" s="169"/>
      <c r="AR80" s="169"/>
    </row>
    <row r="81" spans="1:44">
      <c r="A81" s="61"/>
      <c r="B81" s="156"/>
      <c r="C81" s="156"/>
      <c r="D81" s="156"/>
      <c r="E81" s="156"/>
      <c r="F81" s="156"/>
      <c r="G81" s="156"/>
      <c r="H81" s="156"/>
      <c r="I81" s="156"/>
      <c r="J81" s="156"/>
      <c r="K81" s="156"/>
      <c r="L81" s="156"/>
      <c r="M81" s="156"/>
      <c r="N81" s="154"/>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69"/>
      <c r="AO81" s="169"/>
      <c r="AP81" s="169"/>
      <c r="AQ81" s="169"/>
      <c r="AR81" s="169"/>
    </row>
    <row r="82" spans="1:44">
      <c r="A82" s="61"/>
      <c r="B82" s="156"/>
      <c r="C82" s="156"/>
      <c r="D82" s="156"/>
      <c r="E82" s="156"/>
      <c r="F82" s="156"/>
      <c r="G82" s="156"/>
      <c r="H82" s="156"/>
      <c r="I82" s="156"/>
      <c r="J82" s="156"/>
      <c r="K82" s="156"/>
      <c r="L82" s="156"/>
      <c r="M82" s="156"/>
      <c r="N82" s="154"/>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69"/>
      <c r="AO82" s="169"/>
      <c r="AP82" s="169"/>
      <c r="AQ82" s="169"/>
      <c r="AR82" s="169"/>
    </row>
    <row r="83" spans="1:44">
      <c r="A83" s="61"/>
      <c r="B83" s="156"/>
      <c r="C83" s="156"/>
      <c r="D83" s="156"/>
      <c r="E83" s="156"/>
      <c r="F83" s="156"/>
      <c r="G83" s="156"/>
      <c r="H83" s="156"/>
      <c r="I83" s="156"/>
      <c r="J83" s="156"/>
      <c r="K83" s="156"/>
      <c r="L83" s="156"/>
      <c r="M83" s="156"/>
      <c r="N83" s="154"/>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69"/>
      <c r="AO83" s="169"/>
      <c r="AP83" s="169"/>
      <c r="AQ83" s="169"/>
      <c r="AR83" s="169"/>
    </row>
    <row r="84" spans="1:44">
      <c r="A84" s="61"/>
      <c r="B84" s="156"/>
      <c r="C84" s="156"/>
      <c r="D84" s="156"/>
      <c r="E84" s="156"/>
      <c r="F84" s="156"/>
      <c r="G84" s="156"/>
      <c r="H84" s="156"/>
      <c r="I84" s="156"/>
      <c r="J84" s="156"/>
      <c r="K84" s="156"/>
      <c r="L84" s="156"/>
      <c r="M84" s="156"/>
      <c r="N84" s="154"/>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69"/>
      <c r="AO84" s="169"/>
      <c r="AP84" s="169"/>
      <c r="AQ84" s="169"/>
      <c r="AR84" s="169"/>
    </row>
    <row r="85" spans="1:44">
      <c r="A85" s="61"/>
      <c r="B85" s="156"/>
      <c r="C85" s="156"/>
      <c r="D85" s="156"/>
      <c r="E85" s="156"/>
      <c r="F85" s="156"/>
      <c r="G85" s="156"/>
      <c r="H85" s="156"/>
      <c r="I85" s="156"/>
      <c r="J85" s="156"/>
      <c r="K85" s="156"/>
      <c r="L85" s="156"/>
      <c r="M85" s="156"/>
      <c r="N85" s="154"/>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69"/>
      <c r="AO85" s="169"/>
      <c r="AP85" s="169"/>
      <c r="AQ85" s="169"/>
      <c r="AR85" s="169"/>
    </row>
    <row r="86" spans="1:44">
      <c r="A86" s="61"/>
      <c r="B86" s="156"/>
      <c r="C86" s="156"/>
      <c r="D86" s="156"/>
      <c r="E86" s="156"/>
      <c r="F86" s="156"/>
      <c r="G86" s="156"/>
      <c r="H86" s="156"/>
      <c r="I86" s="156"/>
      <c r="J86" s="156"/>
      <c r="K86" s="156"/>
      <c r="L86" s="156"/>
      <c r="M86" s="156"/>
      <c r="N86" s="154"/>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69"/>
      <c r="AO86" s="169"/>
      <c r="AP86" s="169"/>
      <c r="AQ86" s="169"/>
      <c r="AR86" s="169"/>
    </row>
    <row r="87" spans="1:44">
      <c r="A87" s="61"/>
      <c r="B87" s="156"/>
      <c r="C87" s="156"/>
      <c r="D87" s="156"/>
      <c r="E87" s="156"/>
      <c r="F87" s="156"/>
      <c r="G87" s="156"/>
      <c r="H87" s="156"/>
      <c r="I87" s="156"/>
      <c r="J87" s="156"/>
      <c r="K87" s="156"/>
      <c r="L87" s="156"/>
      <c r="M87" s="156"/>
      <c r="N87" s="154"/>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69"/>
      <c r="AO87" s="169"/>
      <c r="AP87" s="169"/>
      <c r="AQ87" s="169"/>
      <c r="AR87" s="169"/>
    </row>
    <row r="88" spans="1:44">
      <c r="A88" s="61"/>
      <c r="B88" s="156"/>
      <c r="C88" s="156"/>
      <c r="D88" s="156"/>
      <c r="E88" s="156"/>
      <c r="F88" s="156"/>
      <c r="G88" s="156"/>
      <c r="H88" s="156"/>
      <c r="I88" s="156"/>
      <c r="J88" s="156"/>
      <c r="K88" s="156"/>
      <c r="L88" s="156"/>
      <c r="M88" s="156"/>
      <c r="N88" s="154"/>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69"/>
      <c r="AO88" s="169"/>
      <c r="AP88" s="169"/>
      <c r="AQ88" s="169"/>
      <c r="AR88" s="169"/>
    </row>
    <row r="89" spans="1:44">
      <c r="A89" s="61"/>
      <c r="B89" s="156"/>
      <c r="C89" s="156"/>
      <c r="D89" s="156"/>
      <c r="E89" s="156"/>
      <c r="F89" s="156"/>
      <c r="G89" s="156"/>
      <c r="H89" s="156"/>
      <c r="I89" s="156"/>
      <c r="J89" s="156"/>
      <c r="K89" s="156"/>
      <c r="L89" s="156"/>
      <c r="M89" s="156"/>
      <c r="N89" s="154"/>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69"/>
      <c r="AO89" s="169"/>
      <c r="AP89" s="169"/>
      <c r="AQ89" s="169"/>
      <c r="AR89" s="169"/>
    </row>
    <row r="90" spans="1:44">
      <c r="A90" s="61"/>
      <c r="B90" s="156"/>
      <c r="C90" s="156"/>
      <c r="D90" s="156"/>
      <c r="E90" s="156"/>
      <c r="F90" s="156"/>
      <c r="G90" s="156"/>
      <c r="H90" s="156"/>
      <c r="I90" s="156"/>
      <c r="J90" s="156"/>
      <c r="K90" s="156"/>
      <c r="L90" s="156"/>
      <c r="M90" s="156"/>
      <c r="N90" s="154"/>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69"/>
      <c r="AO90" s="169"/>
      <c r="AP90" s="169"/>
      <c r="AQ90" s="169"/>
      <c r="AR90" s="169"/>
    </row>
    <row r="91" spans="1:44">
      <c r="A91" s="61"/>
      <c r="B91" s="156"/>
      <c r="C91" s="156"/>
      <c r="D91" s="156"/>
      <c r="E91" s="156"/>
      <c r="F91" s="156"/>
      <c r="G91" s="156"/>
      <c r="H91" s="156"/>
      <c r="I91" s="156"/>
      <c r="J91" s="156"/>
      <c r="K91" s="156"/>
      <c r="L91" s="156"/>
      <c r="M91" s="156"/>
      <c r="N91" s="154"/>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69"/>
      <c r="AO91" s="169"/>
      <c r="AP91" s="169"/>
      <c r="AQ91" s="169"/>
      <c r="AR91" s="169"/>
    </row>
    <row r="92" spans="1:44">
      <c r="A92" s="61"/>
      <c r="B92" s="156"/>
      <c r="C92" s="156"/>
      <c r="D92" s="156"/>
      <c r="E92" s="156"/>
      <c r="F92" s="156"/>
      <c r="G92" s="156"/>
      <c r="H92" s="156"/>
      <c r="I92" s="156"/>
      <c r="J92" s="156"/>
      <c r="K92" s="156"/>
      <c r="L92" s="156"/>
      <c r="M92" s="156"/>
      <c r="N92" s="154"/>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69"/>
      <c r="AO92" s="169"/>
      <c r="AP92" s="169"/>
      <c r="AQ92" s="169"/>
      <c r="AR92" s="169"/>
    </row>
    <row r="93" spans="1:44">
      <c r="A93" s="61"/>
      <c r="B93" s="156"/>
      <c r="C93" s="156"/>
      <c r="D93" s="156"/>
      <c r="E93" s="156"/>
      <c r="F93" s="156"/>
      <c r="G93" s="156"/>
      <c r="H93" s="156"/>
      <c r="I93" s="156"/>
      <c r="J93" s="156"/>
      <c r="K93" s="156"/>
      <c r="L93" s="156"/>
      <c r="M93" s="156"/>
      <c r="N93" s="154"/>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69"/>
      <c r="AO93" s="169"/>
      <c r="AP93" s="169"/>
      <c r="AQ93" s="169"/>
      <c r="AR93" s="169"/>
    </row>
    <row r="94" spans="1:44">
      <c r="A94" s="61"/>
      <c r="B94" s="156"/>
      <c r="C94" s="156"/>
      <c r="D94" s="156"/>
      <c r="E94" s="156"/>
      <c r="F94" s="156"/>
      <c r="G94" s="156"/>
      <c r="H94" s="156"/>
      <c r="I94" s="156"/>
      <c r="J94" s="156"/>
      <c r="K94" s="156"/>
      <c r="L94" s="156"/>
      <c r="M94" s="156"/>
      <c r="N94" s="154"/>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69"/>
      <c r="AO94" s="169"/>
      <c r="AP94" s="169"/>
      <c r="AQ94" s="169"/>
      <c r="AR94" s="169"/>
    </row>
    <row r="95" spans="1:44">
      <c r="A95" s="61"/>
      <c r="B95" s="156"/>
      <c r="C95" s="156"/>
      <c r="D95" s="156"/>
      <c r="E95" s="156"/>
      <c r="F95" s="156"/>
      <c r="G95" s="156"/>
      <c r="H95" s="156"/>
      <c r="I95" s="156"/>
      <c r="J95" s="156"/>
      <c r="K95" s="156"/>
      <c r="L95" s="156"/>
      <c r="M95" s="156"/>
      <c r="N95" s="154"/>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69"/>
      <c r="AO95" s="169"/>
      <c r="AP95" s="169"/>
      <c r="AQ95" s="169"/>
      <c r="AR95" s="169"/>
    </row>
    <row r="96" spans="1:44">
      <c r="A96" s="61"/>
      <c r="B96" s="156"/>
      <c r="C96" s="156"/>
      <c r="D96" s="156"/>
      <c r="E96" s="156"/>
      <c r="F96" s="156"/>
      <c r="G96" s="156"/>
      <c r="H96" s="156"/>
      <c r="I96" s="156"/>
      <c r="J96" s="156"/>
      <c r="K96" s="156"/>
      <c r="L96" s="156"/>
      <c r="M96" s="156"/>
      <c r="N96" s="154"/>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69"/>
      <c r="AO96" s="169"/>
      <c r="AP96" s="169"/>
      <c r="AQ96" s="169"/>
      <c r="AR96" s="169"/>
    </row>
    <row r="97" spans="1:44">
      <c r="A97" s="61"/>
      <c r="B97" s="156"/>
      <c r="C97" s="156"/>
      <c r="D97" s="156"/>
      <c r="E97" s="156"/>
      <c r="F97" s="156"/>
      <c r="G97" s="156"/>
      <c r="H97" s="156"/>
      <c r="I97" s="156"/>
      <c r="J97" s="156"/>
      <c r="K97" s="156"/>
      <c r="L97" s="156"/>
      <c r="M97" s="156"/>
      <c r="N97" s="154"/>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69"/>
      <c r="AO97" s="169"/>
      <c r="AP97" s="169"/>
      <c r="AQ97" s="169"/>
      <c r="AR97" s="169"/>
    </row>
    <row r="98" spans="1:44">
      <c r="A98" s="61"/>
      <c r="B98" s="156"/>
      <c r="C98" s="156"/>
      <c r="D98" s="156"/>
      <c r="E98" s="156"/>
      <c r="F98" s="156"/>
      <c r="G98" s="156"/>
      <c r="H98" s="156"/>
      <c r="I98" s="156"/>
      <c r="J98" s="156"/>
      <c r="K98" s="156"/>
      <c r="L98" s="156"/>
      <c r="M98" s="156"/>
      <c r="N98" s="154"/>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69"/>
      <c r="AO98" s="169"/>
      <c r="AP98" s="169"/>
      <c r="AQ98" s="169"/>
      <c r="AR98" s="169"/>
    </row>
    <row r="99" spans="1:44">
      <c r="A99" s="61"/>
      <c r="B99" s="156"/>
      <c r="C99" s="156"/>
      <c r="D99" s="156"/>
      <c r="E99" s="156"/>
      <c r="F99" s="156"/>
      <c r="G99" s="156"/>
      <c r="H99" s="156"/>
      <c r="I99" s="156"/>
      <c r="J99" s="156"/>
      <c r="K99" s="156"/>
      <c r="L99" s="156"/>
      <c r="M99" s="156"/>
      <c r="N99" s="154"/>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69"/>
      <c r="AO99" s="169"/>
      <c r="AP99" s="169"/>
      <c r="AQ99" s="169"/>
      <c r="AR99" s="169"/>
    </row>
    <row r="100" spans="1:44">
      <c r="A100" s="61"/>
      <c r="B100" s="156"/>
      <c r="C100" s="156"/>
      <c r="D100" s="156"/>
      <c r="E100" s="156"/>
      <c r="F100" s="156"/>
      <c r="G100" s="156"/>
      <c r="H100" s="156"/>
      <c r="I100" s="156"/>
      <c r="J100" s="156"/>
      <c r="K100" s="156"/>
      <c r="L100" s="156"/>
      <c r="M100" s="156"/>
      <c r="N100" s="154"/>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69"/>
      <c r="AO100" s="169"/>
      <c r="AP100" s="169"/>
      <c r="AQ100" s="169"/>
      <c r="AR100" s="169"/>
    </row>
    <row r="101" spans="1:44">
      <c r="A101" s="61"/>
      <c r="B101" s="156"/>
      <c r="C101" s="156"/>
      <c r="D101" s="156"/>
      <c r="E101" s="156"/>
      <c r="F101" s="156"/>
      <c r="G101" s="156"/>
      <c r="H101" s="156"/>
      <c r="I101" s="156"/>
      <c r="J101" s="156"/>
      <c r="K101" s="156"/>
      <c r="L101" s="156"/>
      <c r="M101" s="156"/>
      <c r="N101" s="154"/>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69"/>
      <c r="AO101" s="169"/>
      <c r="AP101" s="169"/>
      <c r="AQ101" s="169"/>
      <c r="AR101" s="169"/>
    </row>
    <row r="102" spans="1:44">
      <c r="A102" s="61"/>
      <c r="B102" s="156"/>
      <c r="C102" s="156"/>
      <c r="D102" s="156"/>
      <c r="E102" s="156"/>
      <c r="F102" s="156"/>
      <c r="G102" s="156"/>
      <c r="H102" s="156"/>
      <c r="I102" s="156"/>
      <c r="J102" s="156"/>
      <c r="K102" s="156"/>
      <c r="L102" s="156"/>
      <c r="M102" s="156"/>
      <c r="N102" s="154"/>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69"/>
      <c r="AO102" s="169"/>
      <c r="AP102" s="169"/>
      <c r="AQ102" s="169"/>
      <c r="AR102" s="169"/>
    </row>
    <row r="103" spans="1:44">
      <c r="A103" s="61"/>
      <c r="B103" s="156"/>
      <c r="C103" s="156"/>
      <c r="D103" s="156"/>
      <c r="E103" s="156"/>
      <c r="F103" s="156"/>
      <c r="G103" s="156"/>
      <c r="H103" s="156"/>
      <c r="I103" s="156"/>
      <c r="J103" s="156"/>
      <c r="K103" s="156"/>
      <c r="L103" s="156"/>
      <c r="M103" s="156"/>
      <c r="N103" s="154"/>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69"/>
      <c r="AO103" s="169"/>
      <c r="AP103" s="169"/>
      <c r="AQ103" s="169"/>
      <c r="AR103" s="169"/>
    </row>
    <row r="104" spans="1:44">
      <c r="A104" s="61"/>
      <c r="B104" s="156"/>
      <c r="C104" s="156"/>
      <c r="D104" s="156"/>
      <c r="E104" s="156"/>
      <c r="F104" s="156"/>
      <c r="G104" s="156"/>
      <c r="H104" s="156"/>
      <c r="I104" s="156"/>
      <c r="J104" s="156"/>
      <c r="K104" s="156"/>
      <c r="L104" s="156"/>
      <c r="M104" s="156"/>
      <c r="N104" s="154"/>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69"/>
      <c r="AO104" s="169"/>
      <c r="AP104" s="169"/>
      <c r="AQ104" s="169"/>
      <c r="AR104" s="169"/>
    </row>
    <row r="105" spans="1:44">
      <c r="A105" s="61"/>
      <c r="B105" s="156"/>
      <c r="C105" s="156"/>
      <c r="D105" s="156"/>
      <c r="E105" s="156"/>
      <c r="F105" s="156"/>
      <c r="G105" s="156"/>
      <c r="H105" s="156"/>
      <c r="I105" s="156"/>
      <c r="J105" s="156"/>
      <c r="K105" s="156"/>
      <c r="L105" s="156"/>
      <c r="M105" s="156"/>
      <c r="N105" s="154"/>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69"/>
      <c r="AO105" s="169"/>
      <c r="AP105" s="169"/>
      <c r="AQ105" s="169"/>
      <c r="AR105" s="169"/>
    </row>
    <row r="106" spans="1:44">
      <c r="A106" s="61"/>
      <c r="B106" s="156"/>
      <c r="C106" s="156"/>
      <c r="D106" s="156"/>
      <c r="E106" s="156"/>
      <c r="F106" s="156"/>
      <c r="G106" s="156"/>
      <c r="H106" s="156"/>
      <c r="I106" s="156"/>
      <c r="J106" s="156"/>
      <c r="K106" s="156"/>
      <c r="L106" s="156"/>
      <c r="M106" s="156"/>
      <c r="N106" s="154"/>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69"/>
      <c r="AO106" s="169"/>
      <c r="AP106" s="169"/>
      <c r="AQ106" s="169"/>
      <c r="AR106" s="169"/>
    </row>
    <row r="107" spans="1:44">
      <c r="A107" s="61"/>
      <c r="B107" s="156"/>
      <c r="C107" s="156"/>
      <c r="D107" s="156"/>
      <c r="E107" s="156"/>
      <c r="F107" s="156"/>
      <c r="G107" s="156"/>
      <c r="H107" s="156"/>
      <c r="I107" s="156"/>
      <c r="J107" s="156"/>
      <c r="K107" s="156"/>
      <c r="L107" s="156"/>
      <c r="M107" s="156"/>
      <c r="N107" s="154"/>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69"/>
      <c r="AO107" s="169"/>
      <c r="AP107" s="169"/>
      <c r="AQ107" s="169"/>
      <c r="AR107" s="169"/>
    </row>
    <row r="108" spans="1:44">
      <c r="A108" s="61"/>
      <c r="B108" s="156"/>
      <c r="C108" s="156"/>
      <c r="D108" s="156"/>
      <c r="E108" s="156"/>
      <c r="F108" s="156"/>
      <c r="G108" s="156"/>
      <c r="H108" s="156"/>
      <c r="I108" s="156"/>
      <c r="J108" s="156"/>
      <c r="K108" s="156"/>
      <c r="L108" s="156"/>
      <c r="M108" s="156"/>
      <c r="N108" s="154"/>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69"/>
      <c r="AO108" s="169"/>
      <c r="AP108" s="169"/>
      <c r="AQ108" s="169"/>
      <c r="AR108" s="169"/>
    </row>
    <row r="109" spans="1:44">
      <c r="A109" s="61"/>
      <c r="B109" s="156"/>
      <c r="C109" s="156"/>
      <c r="D109" s="156"/>
      <c r="E109" s="156"/>
      <c r="F109" s="156"/>
      <c r="G109" s="156"/>
      <c r="H109" s="156"/>
      <c r="I109" s="156"/>
      <c r="J109" s="156"/>
      <c r="K109" s="156"/>
      <c r="L109" s="156"/>
      <c r="M109" s="156"/>
      <c r="N109" s="154"/>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69"/>
      <c r="AO109" s="169"/>
      <c r="AP109" s="169"/>
      <c r="AQ109" s="169"/>
      <c r="AR109" s="169"/>
    </row>
    <row r="110" spans="1:44">
      <c r="A110" s="61"/>
      <c r="B110" s="156"/>
      <c r="C110" s="156"/>
      <c r="D110" s="156"/>
      <c r="E110" s="156"/>
      <c r="F110" s="156"/>
      <c r="G110" s="156"/>
      <c r="H110" s="156"/>
      <c r="I110" s="156"/>
      <c r="J110" s="156"/>
      <c r="K110" s="156"/>
      <c r="L110" s="156"/>
      <c r="M110" s="156"/>
      <c r="N110" s="154"/>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69"/>
      <c r="AO110" s="169"/>
      <c r="AP110" s="169"/>
      <c r="AQ110" s="169"/>
      <c r="AR110" s="169"/>
    </row>
    <row r="111" spans="1:44">
      <c r="A111" s="61"/>
      <c r="B111" s="156"/>
      <c r="C111" s="156"/>
      <c r="D111" s="156"/>
      <c r="E111" s="156"/>
      <c r="F111" s="156"/>
      <c r="G111" s="156"/>
      <c r="H111" s="156"/>
      <c r="I111" s="156"/>
      <c r="J111" s="156"/>
      <c r="K111" s="156"/>
      <c r="L111" s="156"/>
      <c r="M111" s="156"/>
      <c r="N111" s="154"/>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69"/>
      <c r="AO111" s="169"/>
      <c r="AP111" s="169"/>
      <c r="AQ111" s="169"/>
      <c r="AR111" s="169"/>
    </row>
    <row r="112" spans="1:44">
      <c r="A112" s="61"/>
      <c r="B112" s="156"/>
      <c r="C112" s="156"/>
      <c r="D112" s="156"/>
      <c r="E112" s="156"/>
      <c r="F112" s="156"/>
      <c r="G112" s="156"/>
      <c r="H112" s="156"/>
      <c r="I112" s="156"/>
      <c r="J112" s="156"/>
      <c r="K112" s="156"/>
      <c r="L112" s="156"/>
      <c r="M112" s="156"/>
      <c r="N112" s="154"/>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69"/>
      <c r="AO112" s="169"/>
      <c r="AP112" s="169"/>
      <c r="AQ112" s="169"/>
      <c r="AR112" s="169"/>
    </row>
    <row r="113" spans="1:44">
      <c r="A113" s="61"/>
      <c r="B113" s="156"/>
      <c r="C113" s="156"/>
      <c r="D113" s="156"/>
      <c r="E113" s="156"/>
      <c r="F113" s="156"/>
      <c r="G113" s="156"/>
      <c r="H113" s="156"/>
      <c r="I113" s="156"/>
      <c r="J113" s="156"/>
      <c r="K113" s="156"/>
      <c r="L113" s="156"/>
      <c r="M113" s="156"/>
      <c r="N113" s="154"/>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69"/>
      <c r="AO113" s="169"/>
      <c r="AP113" s="169"/>
      <c r="AQ113" s="169"/>
      <c r="AR113" s="169"/>
    </row>
    <row r="114" spans="1:44">
      <c r="A114" s="61"/>
      <c r="B114" s="156"/>
      <c r="C114" s="156"/>
      <c r="D114" s="156"/>
      <c r="E114" s="156"/>
      <c r="F114" s="156"/>
      <c r="G114" s="156"/>
      <c r="H114" s="156"/>
      <c r="I114" s="156"/>
      <c r="J114" s="156"/>
      <c r="K114" s="156"/>
      <c r="L114" s="156"/>
      <c r="M114" s="156"/>
      <c r="N114" s="154"/>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69"/>
      <c r="AO114" s="169"/>
      <c r="AP114" s="169"/>
      <c r="AQ114" s="169"/>
      <c r="AR114" s="169"/>
    </row>
    <row r="115" spans="1:44">
      <c r="A115" s="61"/>
      <c r="B115" s="156"/>
      <c r="C115" s="156"/>
      <c r="D115" s="156"/>
      <c r="E115" s="156"/>
      <c r="F115" s="156"/>
      <c r="G115" s="156"/>
      <c r="H115" s="156"/>
      <c r="I115" s="156"/>
      <c r="J115" s="156"/>
      <c r="K115" s="156"/>
      <c r="L115" s="156"/>
      <c r="M115" s="156"/>
      <c r="N115" s="154"/>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69"/>
      <c r="AO115" s="169"/>
      <c r="AP115" s="169"/>
      <c r="AQ115" s="169"/>
      <c r="AR115" s="169"/>
    </row>
    <row r="116" spans="1:44">
      <c r="A116" s="61"/>
      <c r="B116" s="156"/>
      <c r="C116" s="156"/>
      <c r="D116" s="156"/>
      <c r="E116" s="156"/>
      <c r="F116" s="156"/>
      <c r="G116" s="156"/>
      <c r="H116" s="156"/>
      <c r="I116" s="156"/>
      <c r="J116" s="156"/>
      <c r="K116" s="156"/>
      <c r="L116" s="156"/>
      <c r="M116" s="156"/>
      <c r="N116" s="154"/>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69"/>
      <c r="AO116" s="169"/>
      <c r="AP116" s="169"/>
      <c r="AQ116" s="169"/>
      <c r="AR116" s="169"/>
    </row>
    <row r="117" spans="1:44">
      <c r="A117" s="61"/>
      <c r="B117" s="156"/>
      <c r="C117" s="156"/>
      <c r="D117" s="156"/>
      <c r="E117" s="156"/>
      <c r="F117" s="156"/>
      <c r="G117" s="156"/>
      <c r="H117" s="156"/>
      <c r="I117" s="156"/>
      <c r="J117" s="156"/>
      <c r="K117" s="156"/>
      <c r="L117" s="156"/>
      <c r="M117" s="156"/>
      <c r="N117" s="154"/>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69"/>
      <c r="AO117" s="169"/>
      <c r="AP117" s="169"/>
      <c r="AQ117" s="169"/>
      <c r="AR117" s="169"/>
    </row>
    <row r="118" spans="1:44">
      <c r="A118" s="61"/>
      <c r="B118" s="156"/>
      <c r="C118" s="156"/>
      <c r="D118" s="156"/>
      <c r="E118" s="156"/>
      <c r="F118" s="156"/>
      <c r="G118" s="156"/>
      <c r="H118" s="156"/>
      <c r="I118" s="156"/>
      <c r="J118" s="156"/>
      <c r="K118" s="156"/>
      <c r="L118" s="156"/>
      <c r="M118" s="156"/>
      <c r="N118" s="154"/>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69"/>
      <c r="AO118" s="169"/>
      <c r="AP118" s="169"/>
      <c r="AQ118" s="169"/>
      <c r="AR118" s="169"/>
    </row>
    <row r="119" spans="1:44">
      <c r="A119" s="61"/>
      <c r="B119" s="156"/>
      <c r="C119" s="156"/>
      <c r="D119" s="156"/>
      <c r="E119" s="156"/>
      <c r="F119" s="156"/>
      <c r="G119" s="156"/>
      <c r="H119" s="156"/>
      <c r="I119" s="156"/>
      <c r="J119" s="156"/>
      <c r="K119" s="156"/>
      <c r="L119" s="156"/>
      <c r="M119" s="156"/>
      <c r="N119" s="154"/>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69"/>
      <c r="AO119" s="169"/>
      <c r="AP119" s="169"/>
      <c r="AQ119" s="169"/>
      <c r="AR119" s="169"/>
    </row>
    <row r="120" spans="1:44">
      <c r="A120" s="61"/>
      <c r="B120" s="156"/>
      <c r="C120" s="156"/>
      <c r="D120" s="156"/>
      <c r="E120" s="156"/>
      <c r="F120" s="156"/>
      <c r="G120" s="156"/>
      <c r="H120" s="156"/>
      <c r="I120" s="156"/>
      <c r="J120" s="156"/>
      <c r="K120" s="156"/>
      <c r="L120" s="156"/>
      <c r="M120" s="156"/>
      <c r="N120" s="154"/>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69"/>
      <c r="AO120" s="169"/>
      <c r="AP120" s="169"/>
      <c r="AQ120" s="169"/>
      <c r="AR120" s="169"/>
    </row>
    <row r="121" spans="1:44">
      <c r="A121" s="61"/>
      <c r="B121" s="156"/>
      <c r="C121" s="156"/>
      <c r="D121" s="156"/>
      <c r="E121" s="156"/>
      <c r="F121" s="156"/>
      <c r="G121" s="156"/>
      <c r="H121" s="156"/>
      <c r="I121" s="156"/>
      <c r="J121" s="156"/>
      <c r="K121" s="156"/>
      <c r="L121" s="156"/>
      <c r="M121" s="156"/>
      <c r="N121" s="154"/>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69"/>
      <c r="AO121" s="169"/>
      <c r="AP121" s="169"/>
      <c r="AQ121" s="169"/>
      <c r="AR121" s="169"/>
    </row>
    <row r="122" spans="1:44">
      <c r="A122" s="61"/>
      <c r="B122" s="156"/>
      <c r="C122" s="156"/>
      <c r="D122" s="156"/>
      <c r="E122" s="156"/>
      <c r="F122" s="156"/>
      <c r="G122" s="156"/>
      <c r="H122" s="156"/>
      <c r="I122" s="156"/>
      <c r="J122" s="156"/>
      <c r="K122" s="156"/>
      <c r="L122" s="156"/>
      <c r="M122" s="156"/>
      <c r="N122" s="154"/>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69"/>
      <c r="AO122" s="169"/>
      <c r="AP122" s="169"/>
      <c r="AQ122" s="169"/>
      <c r="AR122" s="169"/>
    </row>
    <row r="123" spans="1:44">
      <c r="A123" s="61"/>
      <c r="B123" s="156"/>
      <c r="C123" s="156"/>
      <c r="D123" s="156"/>
      <c r="E123" s="156"/>
      <c r="F123" s="156"/>
      <c r="G123" s="156"/>
      <c r="H123" s="156"/>
      <c r="I123" s="156"/>
      <c r="J123" s="156"/>
      <c r="K123" s="156"/>
      <c r="L123" s="156"/>
      <c r="M123" s="156"/>
      <c r="N123" s="154"/>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69"/>
      <c r="AO123" s="169"/>
      <c r="AP123" s="169"/>
      <c r="AQ123" s="169"/>
      <c r="AR123" s="169"/>
    </row>
    <row r="124" spans="1:44">
      <c r="A124" s="61"/>
      <c r="B124" s="156"/>
      <c r="C124" s="156"/>
      <c r="D124" s="156"/>
      <c r="E124" s="156"/>
      <c r="F124" s="156"/>
      <c r="G124" s="156"/>
      <c r="H124" s="156"/>
      <c r="I124" s="156"/>
      <c r="J124" s="156"/>
      <c r="K124" s="156"/>
      <c r="L124" s="156"/>
      <c r="M124" s="156"/>
      <c r="N124" s="154"/>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69"/>
      <c r="AO124" s="169"/>
      <c r="AP124" s="169"/>
      <c r="AQ124" s="169"/>
      <c r="AR124" s="169"/>
    </row>
    <row r="125" spans="1:44">
      <c r="A125" s="61"/>
      <c r="B125" s="156"/>
      <c r="C125" s="156"/>
      <c r="D125" s="156"/>
      <c r="E125" s="156"/>
      <c r="F125" s="156"/>
      <c r="G125" s="156"/>
      <c r="H125" s="156"/>
      <c r="I125" s="156"/>
      <c r="J125" s="156"/>
      <c r="K125" s="156"/>
      <c r="L125" s="156"/>
      <c r="M125" s="156"/>
      <c r="N125" s="154"/>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69"/>
      <c r="AO125" s="169"/>
      <c r="AP125" s="169"/>
      <c r="AQ125" s="169"/>
      <c r="AR125" s="169"/>
    </row>
    <row r="126" spans="1:44">
      <c r="A126" s="61"/>
      <c r="B126" s="156"/>
      <c r="C126" s="156"/>
      <c r="D126" s="156"/>
      <c r="E126" s="156"/>
      <c r="F126" s="156"/>
      <c r="G126" s="156"/>
      <c r="H126" s="156"/>
      <c r="I126" s="156"/>
      <c r="J126" s="156"/>
      <c r="K126" s="156"/>
      <c r="L126" s="156"/>
      <c r="M126" s="156"/>
      <c r="N126" s="154"/>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69"/>
      <c r="AO126" s="169"/>
      <c r="AP126" s="169"/>
      <c r="AQ126" s="169"/>
      <c r="AR126" s="169"/>
    </row>
    <row r="127" spans="1:44">
      <c r="A127" s="61"/>
      <c r="B127" s="156"/>
      <c r="C127" s="156"/>
      <c r="D127" s="156"/>
      <c r="E127" s="156"/>
      <c r="F127" s="156"/>
      <c r="G127" s="156"/>
      <c r="H127" s="156"/>
      <c r="I127" s="156"/>
      <c r="J127" s="156"/>
      <c r="K127" s="156"/>
      <c r="L127" s="156"/>
      <c r="M127" s="156"/>
      <c r="N127" s="154"/>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69"/>
      <c r="AO127" s="169"/>
      <c r="AP127" s="169"/>
      <c r="AQ127" s="169"/>
      <c r="AR127" s="169"/>
    </row>
    <row r="128" spans="1:44">
      <c r="A128" s="61"/>
      <c r="B128" s="156"/>
      <c r="C128" s="156"/>
      <c r="D128" s="156"/>
      <c r="E128" s="156"/>
      <c r="F128" s="156"/>
      <c r="G128" s="156"/>
      <c r="H128" s="156"/>
      <c r="I128" s="156"/>
      <c r="J128" s="156"/>
      <c r="K128" s="156"/>
      <c r="L128" s="156"/>
      <c r="M128" s="156"/>
      <c r="N128" s="154"/>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69"/>
      <c r="AO128" s="169"/>
      <c r="AP128" s="169"/>
      <c r="AQ128" s="169"/>
      <c r="AR128" s="169"/>
    </row>
    <row r="129" spans="1:44">
      <c r="A129" s="61"/>
      <c r="B129" s="156"/>
      <c r="C129" s="156"/>
      <c r="D129" s="156"/>
      <c r="E129" s="156"/>
      <c r="F129" s="156"/>
      <c r="G129" s="156"/>
      <c r="H129" s="156"/>
      <c r="I129" s="156"/>
      <c r="J129" s="156"/>
      <c r="K129" s="156"/>
      <c r="L129" s="156"/>
      <c r="M129" s="156"/>
      <c r="N129" s="154"/>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69"/>
      <c r="AO129" s="169"/>
      <c r="AP129" s="169"/>
      <c r="AQ129" s="169"/>
      <c r="AR129" s="169"/>
    </row>
    <row r="130" spans="1:44">
      <c r="A130" s="61"/>
      <c r="B130" s="156"/>
      <c r="C130" s="156"/>
      <c r="D130" s="156"/>
      <c r="E130" s="156"/>
      <c r="F130" s="156"/>
      <c r="G130" s="156"/>
      <c r="H130" s="156"/>
      <c r="I130" s="156"/>
      <c r="J130" s="156"/>
      <c r="K130" s="156"/>
      <c r="L130" s="156"/>
      <c r="M130" s="156"/>
      <c r="N130" s="154"/>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69"/>
      <c r="AO130" s="169"/>
      <c r="AP130" s="169"/>
      <c r="AQ130" s="169"/>
      <c r="AR130" s="169"/>
    </row>
    <row r="131" spans="1:44">
      <c r="A131" s="61"/>
      <c r="B131" s="156"/>
      <c r="C131" s="156"/>
      <c r="D131" s="156"/>
      <c r="E131" s="156"/>
      <c r="F131" s="156"/>
      <c r="G131" s="156"/>
      <c r="H131" s="156"/>
      <c r="I131" s="156"/>
      <c r="J131" s="156"/>
      <c r="K131" s="156"/>
      <c r="L131" s="156"/>
      <c r="M131" s="156"/>
      <c r="N131" s="154"/>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69"/>
      <c r="AO131" s="169"/>
      <c r="AP131" s="169"/>
      <c r="AQ131" s="169"/>
      <c r="AR131" s="169"/>
    </row>
    <row r="132" spans="1:44">
      <c r="A132" s="61"/>
      <c r="B132" s="156"/>
      <c r="C132" s="156"/>
      <c r="D132" s="156"/>
      <c r="E132" s="156"/>
      <c r="F132" s="156"/>
      <c r="G132" s="156"/>
      <c r="H132" s="156"/>
      <c r="I132" s="156"/>
      <c r="J132" s="156"/>
      <c r="K132" s="156"/>
      <c r="L132" s="156"/>
      <c r="M132" s="156"/>
      <c r="N132" s="154"/>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69"/>
      <c r="AO132" s="169"/>
      <c r="AP132" s="169"/>
      <c r="AQ132" s="169"/>
      <c r="AR132" s="169"/>
    </row>
    <row r="133" spans="1:44">
      <c r="A133" s="61"/>
      <c r="B133" s="156"/>
      <c r="C133" s="156"/>
      <c r="D133" s="156"/>
      <c r="E133" s="156"/>
      <c r="F133" s="156"/>
      <c r="G133" s="156"/>
      <c r="H133" s="156"/>
      <c r="I133" s="156"/>
      <c r="J133" s="156"/>
      <c r="K133" s="156"/>
      <c r="L133" s="156"/>
      <c r="M133" s="156"/>
      <c r="N133" s="154"/>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69"/>
      <c r="AO133" s="169"/>
      <c r="AP133" s="169"/>
      <c r="AQ133" s="169"/>
      <c r="AR133" s="169"/>
    </row>
    <row r="134" spans="1:44">
      <c r="A134" s="61"/>
      <c r="B134" s="156"/>
      <c r="C134" s="156"/>
      <c r="D134" s="156"/>
      <c r="E134" s="156"/>
      <c r="F134" s="156"/>
      <c r="G134" s="156"/>
      <c r="H134" s="156"/>
      <c r="I134" s="156"/>
      <c r="J134" s="156"/>
      <c r="K134" s="156"/>
      <c r="L134" s="156"/>
      <c r="M134" s="156"/>
      <c r="N134" s="154"/>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69"/>
      <c r="AO134" s="169"/>
      <c r="AP134" s="169"/>
      <c r="AQ134" s="169"/>
      <c r="AR134" s="169"/>
    </row>
    <row r="135" spans="1:44">
      <c r="A135" s="61"/>
      <c r="B135" s="156"/>
      <c r="C135" s="156"/>
      <c r="D135" s="156"/>
      <c r="E135" s="156"/>
      <c r="F135" s="156"/>
      <c r="G135" s="156"/>
      <c r="H135" s="156"/>
      <c r="I135" s="156"/>
      <c r="J135" s="156"/>
      <c r="K135" s="156"/>
      <c r="L135" s="156"/>
      <c r="M135" s="156"/>
      <c r="N135" s="154"/>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69"/>
      <c r="AO135" s="169"/>
      <c r="AP135" s="169"/>
      <c r="AQ135" s="169"/>
      <c r="AR135" s="169"/>
    </row>
    <row r="136" spans="1:44">
      <c r="A136" s="61"/>
      <c r="B136" s="156"/>
      <c r="C136" s="156"/>
      <c r="D136" s="156"/>
      <c r="E136" s="156"/>
      <c r="F136" s="156"/>
      <c r="G136" s="156"/>
      <c r="H136" s="156"/>
      <c r="I136" s="156"/>
      <c r="J136" s="156"/>
      <c r="K136" s="156"/>
      <c r="L136" s="156"/>
      <c r="M136" s="156"/>
      <c r="N136" s="154"/>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69"/>
      <c r="AO136" s="169"/>
      <c r="AP136" s="169"/>
      <c r="AQ136" s="169"/>
      <c r="AR136" s="169"/>
    </row>
    <row r="137" spans="1:44">
      <c r="A137" s="61"/>
      <c r="B137" s="156"/>
      <c r="C137" s="156"/>
      <c r="D137" s="156"/>
      <c r="E137" s="156"/>
      <c r="F137" s="156"/>
      <c r="G137" s="156"/>
      <c r="H137" s="156"/>
      <c r="I137" s="156"/>
      <c r="J137" s="156"/>
      <c r="K137" s="156"/>
      <c r="L137" s="156"/>
      <c r="M137" s="156"/>
      <c r="N137" s="154"/>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69"/>
      <c r="AO137" s="169"/>
      <c r="AP137" s="169"/>
      <c r="AQ137" s="169"/>
      <c r="AR137" s="169"/>
    </row>
    <row r="138" spans="1:44">
      <c r="A138" s="61"/>
      <c r="B138" s="156"/>
      <c r="C138" s="156"/>
      <c r="D138" s="156"/>
      <c r="E138" s="156"/>
      <c r="F138" s="156"/>
      <c r="G138" s="156"/>
      <c r="H138" s="156"/>
      <c r="I138" s="156"/>
      <c r="J138" s="156"/>
      <c r="K138" s="156"/>
      <c r="L138" s="156"/>
      <c r="M138" s="156"/>
      <c r="N138" s="154"/>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69"/>
      <c r="AO138" s="169"/>
      <c r="AP138" s="169"/>
      <c r="AQ138" s="169"/>
      <c r="AR138" s="169"/>
    </row>
    <row r="139" spans="1:44">
      <c r="A139" s="61"/>
      <c r="B139" s="156"/>
      <c r="C139" s="156"/>
      <c r="D139" s="156"/>
      <c r="E139" s="156"/>
      <c r="F139" s="156"/>
      <c r="G139" s="156"/>
      <c r="H139" s="156"/>
      <c r="I139" s="156"/>
      <c r="J139" s="156"/>
      <c r="K139" s="156"/>
      <c r="L139" s="156"/>
      <c r="M139" s="156"/>
      <c r="N139" s="154"/>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69"/>
      <c r="AO139" s="169"/>
      <c r="AP139" s="169"/>
      <c r="AQ139" s="169"/>
      <c r="AR139" s="169"/>
    </row>
    <row r="140" spans="1:44">
      <c r="A140" s="61"/>
      <c r="B140" s="156"/>
      <c r="C140" s="156"/>
      <c r="D140" s="156"/>
      <c r="E140" s="156"/>
      <c r="F140" s="156"/>
      <c r="G140" s="156"/>
      <c r="H140" s="156"/>
      <c r="I140" s="156"/>
      <c r="J140" s="156"/>
      <c r="K140" s="156"/>
      <c r="L140" s="156"/>
      <c r="M140" s="156"/>
      <c r="N140" s="154"/>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69"/>
      <c r="AO140" s="169"/>
      <c r="AP140" s="169"/>
      <c r="AQ140" s="169"/>
      <c r="AR140" s="169"/>
    </row>
    <row r="141" spans="1:44">
      <c r="A141" s="61"/>
      <c r="B141" s="156"/>
      <c r="C141" s="156"/>
      <c r="D141" s="156"/>
      <c r="E141" s="156"/>
      <c r="F141" s="156"/>
      <c r="G141" s="156"/>
      <c r="H141" s="156"/>
      <c r="I141" s="156"/>
      <c r="J141" s="156"/>
      <c r="K141" s="156"/>
      <c r="L141" s="156"/>
      <c r="M141" s="156"/>
      <c r="N141" s="154"/>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69"/>
      <c r="AO141" s="169"/>
      <c r="AP141" s="169"/>
      <c r="AQ141" s="169"/>
      <c r="AR141" s="169"/>
    </row>
    <row r="142" spans="1:44">
      <c r="A142" s="61"/>
      <c r="B142" s="156"/>
      <c r="C142" s="156"/>
      <c r="D142" s="156"/>
      <c r="E142" s="156"/>
      <c r="F142" s="156"/>
      <c r="G142" s="156"/>
      <c r="H142" s="156"/>
      <c r="I142" s="156"/>
      <c r="J142" s="156"/>
      <c r="K142" s="156"/>
      <c r="L142" s="156"/>
      <c r="M142" s="156"/>
      <c r="N142" s="154"/>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69"/>
      <c r="AO142" s="169"/>
      <c r="AP142" s="169"/>
      <c r="AQ142" s="169"/>
      <c r="AR142" s="169"/>
    </row>
    <row r="143" spans="1:44">
      <c r="A143" s="61"/>
      <c r="B143" s="156"/>
      <c r="C143" s="156"/>
      <c r="D143" s="156"/>
      <c r="E143" s="156"/>
      <c r="F143" s="156"/>
      <c r="G143" s="156"/>
      <c r="H143" s="156"/>
      <c r="I143" s="156"/>
      <c r="J143" s="156"/>
      <c r="K143" s="156"/>
      <c r="L143" s="156"/>
      <c r="M143" s="156"/>
      <c r="N143" s="154"/>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69"/>
      <c r="AO143" s="169"/>
      <c r="AP143" s="169"/>
      <c r="AQ143" s="169"/>
      <c r="AR143" s="169"/>
    </row>
    <row r="144" spans="1:44">
      <c r="A144" s="61"/>
      <c r="B144" s="156"/>
      <c r="C144" s="156"/>
      <c r="D144" s="156"/>
      <c r="E144" s="156"/>
      <c r="F144" s="156"/>
      <c r="G144" s="156"/>
      <c r="H144" s="156"/>
      <c r="I144" s="156"/>
      <c r="J144" s="156"/>
      <c r="K144" s="156"/>
      <c r="L144" s="156"/>
      <c r="M144" s="156"/>
      <c r="N144" s="154"/>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69"/>
      <c r="AO144" s="169"/>
      <c r="AP144" s="169"/>
      <c r="AQ144" s="169"/>
      <c r="AR144" s="169"/>
    </row>
    <row r="145" spans="1:44">
      <c r="A145" s="61"/>
      <c r="B145" s="156"/>
      <c r="C145" s="156"/>
      <c r="D145" s="156"/>
      <c r="E145" s="156"/>
      <c r="F145" s="156"/>
      <c r="G145" s="156"/>
      <c r="H145" s="156"/>
      <c r="I145" s="156"/>
      <c r="J145" s="156"/>
      <c r="K145" s="156"/>
      <c r="L145" s="156"/>
      <c r="M145" s="156"/>
      <c r="N145" s="154"/>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69"/>
      <c r="AO145" s="169"/>
      <c r="AP145" s="169"/>
      <c r="AQ145" s="169"/>
      <c r="AR145" s="169"/>
    </row>
    <row r="146" spans="1:44">
      <c r="A146" s="61"/>
      <c r="B146" s="156"/>
      <c r="C146" s="156"/>
      <c r="D146" s="156"/>
      <c r="E146" s="156"/>
      <c r="F146" s="156"/>
      <c r="G146" s="156"/>
      <c r="H146" s="156"/>
      <c r="I146" s="156"/>
      <c r="J146" s="156"/>
      <c r="K146" s="156"/>
      <c r="L146" s="156"/>
      <c r="M146" s="156"/>
      <c r="N146" s="154"/>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69"/>
      <c r="AO146" s="169"/>
      <c r="AP146" s="169"/>
      <c r="AQ146" s="169"/>
      <c r="AR146" s="169"/>
    </row>
    <row r="147" spans="1:44">
      <c r="A147" s="61"/>
      <c r="B147" s="156"/>
      <c r="C147" s="156"/>
      <c r="D147" s="156"/>
      <c r="E147" s="156"/>
      <c r="F147" s="156"/>
      <c r="G147" s="156"/>
      <c r="H147" s="156"/>
      <c r="I147" s="156"/>
      <c r="J147" s="156"/>
      <c r="K147" s="156"/>
      <c r="L147" s="156"/>
      <c r="M147" s="156"/>
      <c r="N147" s="154"/>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69"/>
      <c r="AO147" s="169"/>
      <c r="AP147" s="169"/>
      <c r="AQ147" s="169"/>
      <c r="AR147" s="169"/>
    </row>
    <row r="148" spans="1:44">
      <c r="A148" s="61"/>
      <c r="B148" s="156"/>
      <c r="C148" s="156"/>
      <c r="D148" s="156"/>
      <c r="E148" s="156"/>
      <c r="F148" s="156"/>
      <c r="G148" s="156"/>
      <c r="H148" s="156"/>
      <c r="I148" s="156"/>
      <c r="J148" s="156"/>
      <c r="K148" s="156"/>
      <c r="L148" s="156"/>
      <c r="M148" s="156"/>
      <c r="N148" s="154"/>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69"/>
      <c r="AO148" s="169"/>
      <c r="AP148" s="169"/>
      <c r="AQ148" s="169"/>
      <c r="AR148" s="169"/>
    </row>
    <row r="149" spans="1:44">
      <c r="A149" s="61"/>
      <c r="B149" s="156"/>
      <c r="C149" s="156"/>
      <c r="D149" s="156"/>
      <c r="E149" s="156"/>
      <c r="F149" s="156"/>
      <c r="G149" s="156"/>
      <c r="H149" s="156"/>
      <c r="I149" s="156"/>
      <c r="J149" s="156"/>
      <c r="K149" s="156"/>
      <c r="L149" s="156"/>
      <c r="M149" s="156"/>
      <c r="N149" s="154"/>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69"/>
      <c r="AO149" s="169"/>
      <c r="AP149" s="169"/>
      <c r="AQ149" s="169"/>
      <c r="AR149" s="169"/>
    </row>
    <row r="150" spans="1:44">
      <c r="A150" s="61"/>
      <c r="B150" s="156"/>
      <c r="C150" s="156"/>
      <c r="D150" s="156"/>
      <c r="E150" s="156"/>
      <c r="F150" s="156"/>
      <c r="G150" s="156"/>
      <c r="H150" s="156"/>
      <c r="I150" s="156"/>
      <c r="J150" s="156"/>
      <c r="K150" s="156"/>
      <c r="L150" s="156"/>
      <c r="M150" s="156"/>
      <c r="N150" s="154"/>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69"/>
      <c r="AO150" s="169"/>
      <c r="AP150" s="169"/>
      <c r="AQ150" s="169"/>
      <c r="AR150" s="169"/>
    </row>
    <row r="151" spans="1:44">
      <c r="A151" s="61"/>
      <c r="B151" s="156"/>
      <c r="C151" s="156"/>
      <c r="D151" s="156"/>
      <c r="E151" s="156"/>
      <c r="F151" s="156"/>
      <c r="G151" s="156"/>
      <c r="H151" s="156"/>
      <c r="I151" s="156"/>
      <c r="J151" s="156"/>
      <c r="K151" s="156"/>
      <c r="L151" s="156"/>
      <c r="M151" s="156"/>
      <c r="N151" s="154"/>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69"/>
      <c r="AO151" s="169"/>
      <c r="AP151" s="169"/>
      <c r="AQ151" s="169"/>
      <c r="AR151" s="169"/>
    </row>
    <row r="152" spans="1:44">
      <c r="A152" s="61"/>
      <c r="B152" s="156"/>
      <c r="C152" s="156"/>
      <c r="D152" s="156"/>
      <c r="E152" s="156"/>
      <c r="F152" s="156"/>
      <c r="G152" s="156"/>
      <c r="H152" s="156"/>
      <c r="I152" s="156"/>
      <c r="J152" s="156"/>
      <c r="K152" s="156"/>
      <c r="L152" s="156"/>
      <c r="M152" s="156"/>
      <c r="N152" s="154"/>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69"/>
      <c r="AO152" s="169"/>
      <c r="AP152" s="169"/>
      <c r="AQ152" s="169"/>
      <c r="AR152" s="169"/>
    </row>
    <row r="153" spans="1:44">
      <c r="A153" s="61"/>
      <c r="B153" s="156"/>
      <c r="C153" s="156"/>
      <c r="D153" s="156"/>
      <c r="E153" s="156"/>
      <c r="F153" s="156"/>
      <c r="G153" s="156"/>
      <c r="H153" s="156"/>
      <c r="I153" s="156"/>
      <c r="J153" s="156"/>
      <c r="K153" s="156"/>
      <c r="L153" s="156"/>
      <c r="M153" s="156"/>
      <c r="N153" s="154"/>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69"/>
      <c r="AO153" s="169"/>
      <c r="AP153" s="169"/>
      <c r="AQ153" s="169"/>
      <c r="AR153" s="169"/>
    </row>
    <row r="154" spans="1:44">
      <c r="A154" s="61"/>
      <c r="B154" s="156"/>
      <c r="C154" s="156"/>
      <c r="D154" s="156"/>
      <c r="E154" s="156"/>
      <c r="F154" s="156"/>
      <c r="G154" s="156"/>
      <c r="H154" s="156"/>
      <c r="I154" s="156"/>
      <c r="J154" s="156"/>
      <c r="K154" s="156"/>
      <c r="L154" s="156"/>
      <c r="M154" s="156"/>
      <c r="N154" s="154"/>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69"/>
      <c r="AO154" s="169"/>
      <c r="AP154" s="169"/>
      <c r="AQ154" s="169"/>
      <c r="AR154" s="169"/>
    </row>
    <row r="155" spans="1:44">
      <c r="A155" s="61"/>
      <c r="B155" s="156"/>
      <c r="C155" s="156"/>
      <c r="D155" s="156"/>
      <c r="E155" s="156"/>
      <c r="F155" s="156"/>
      <c r="G155" s="156"/>
      <c r="H155" s="156"/>
      <c r="I155" s="156"/>
      <c r="J155" s="156"/>
      <c r="K155" s="156"/>
      <c r="L155" s="156"/>
      <c r="M155" s="156"/>
      <c r="N155" s="154"/>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69"/>
      <c r="AO155" s="169"/>
      <c r="AP155" s="169"/>
      <c r="AQ155" s="169"/>
      <c r="AR155" s="169"/>
    </row>
    <row r="156" spans="1:44">
      <c r="A156" s="61"/>
      <c r="B156" s="156"/>
      <c r="C156" s="156"/>
      <c r="D156" s="156"/>
      <c r="E156" s="156"/>
      <c r="F156" s="156"/>
      <c r="G156" s="156"/>
      <c r="H156" s="156"/>
      <c r="I156" s="156"/>
      <c r="J156" s="156"/>
      <c r="K156" s="156"/>
      <c r="L156" s="156"/>
      <c r="M156" s="156"/>
      <c r="N156" s="154"/>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69"/>
      <c r="AO156" s="169"/>
      <c r="AP156" s="169"/>
      <c r="AQ156" s="169"/>
      <c r="AR156" s="169"/>
    </row>
    <row r="157" spans="1:44">
      <c r="A157" s="61"/>
      <c r="B157" s="156"/>
      <c r="C157" s="156"/>
      <c r="D157" s="156"/>
      <c r="E157" s="156"/>
      <c r="F157" s="156"/>
      <c r="G157" s="156"/>
      <c r="H157" s="156"/>
      <c r="I157" s="156"/>
      <c r="J157" s="156"/>
      <c r="K157" s="156"/>
      <c r="L157" s="156"/>
      <c r="M157" s="156"/>
      <c r="N157" s="154"/>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69"/>
      <c r="AO157" s="169"/>
      <c r="AP157" s="169"/>
      <c r="AQ157" s="169"/>
      <c r="AR157" s="169"/>
    </row>
    <row r="158" spans="1:44">
      <c r="A158" s="61"/>
      <c r="B158" s="156"/>
      <c r="C158" s="156"/>
      <c r="D158" s="156"/>
      <c r="E158" s="156"/>
      <c r="F158" s="156"/>
      <c r="G158" s="156"/>
      <c r="H158" s="156"/>
      <c r="I158" s="156"/>
      <c r="J158" s="156"/>
      <c r="K158" s="156"/>
      <c r="L158" s="156"/>
      <c r="M158" s="156"/>
      <c r="N158" s="154"/>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69"/>
      <c r="AO158" s="169"/>
      <c r="AP158" s="169"/>
      <c r="AQ158" s="169"/>
      <c r="AR158" s="169"/>
    </row>
    <row r="159" spans="1:44">
      <c r="A159" s="61"/>
      <c r="B159" s="156"/>
      <c r="C159" s="156"/>
      <c r="D159" s="156"/>
      <c r="E159" s="156"/>
      <c r="F159" s="156"/>
      <c r="G159" s="156"/>
      <c r="H159" s="156"/>
      <c r="I159" s="156"/>
      <c r="J159" s="156"/>
      <c r="K159" s="156"/>
      <c r="L159" s="156"/>
      <c r="M159" s="156"/>
      <c r="N159" s="154"/>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69"/>
      <c r="AO159" s="169"/>
      <c r="AP159" s="169"/>
      <c r="AQ159" s="169"/>
      <c r="AR159" s="169"/>
    </row>
    <row r="160" spans="1:44">
      <c r="A160" s="61"/>
      <c r="B160" s="156"/>
      <c r="C160" s="156"/>
      <c r="D160" s="156"/>
      <c r="E160" s="156"/>
      <c r="F160" s="156"/>
      <c r="G160" s="156"/>
      <c r="H160" s="156"/>
      <c r="I160" s="156"/>
      <c r="J160" s="156"/>
      <c r="K160" s="156"/>
      <c r="L160" s="156"/>
      <c r="M160" s="156"/>
      <c r="N160" s="154"/>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69"/>
      <c r="AO160" s="169"/>
      <c r="AP160" s="169"/>
      <c r="AQ160" s="169"/>
      <c r="AR160" s="169"/>
    </row>
    <row r="161" spans="1:44">
      <c r="A161" s="61"/>
      <c r="B161" s="156"/>
      <c r="C161" s="156"/>
      <c r="D161" s="156"/>
      <c r="E161" s="156"/>
      <c r="F161" s="156"/>
      <c r="G161" s="156"/>
      <c r="H161" s="156"/>
      <c r="I161" s="156"/>
      <c r="J161" s="156"/>
      <c r="K161" s="156"/>
      <c r="L161" s="156"/>
      <c r="M161" s="156"/>
      <c r="N161" s="154"/>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69"/>
      <c r="AO161" s="169"/>
      <c r="AP161" s="169"/>
      <c r="AQ161" s="169"/>
      <c r="AR161" s="169"/>
    </row>
    <row r="162" spans="1:44">
      <c r="A162" s="61"/>
      <c r="B162" s="156"/>
      <c r="C162" s="156"/>
      <c r="D162" s="156"/>
      <c r="E162" s="156"/>
      <c r="F162" s="156"/>
      <c r="G162" s="156"/>
      <c r="H162" s="156"/>
      <c r="I162" s="156"/>
      <c r="J162" s="156"/>
      <c r="K162" s="156"/>
      <c r="L162" s="156"/>
      <c r="M162" s="156"/>
      <c r="N162" s="154"/>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69"/>
      <c r="AO162" s="169"/>
      <c r="AP162" s="169"/>
      <c r="AQ162" s="169"/>
      <c r="AR162" s="169"/>
    </row>
    <row r="163" spans="1:44">
      <c r="A163" s="61"/>
      <c r="B163" s="156"/>
      <c r="C163" s="156"/>
      <c r="D163" s="156"/>
      <c r="E163" s="156"/>
      <c r="F163" s="156"/>
      <c r="G163" s="156"/>
      <c r="H163" s="156"/>
      <c r="I163" s="156"/>
      <c r="J163" s="156"/>
      <c r="K163" s="156"/>
      <c r="L163" s="156"/>
      <c r="M163" s="156"/>
      <c r="N163" s="154"/>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69"/>
      <c r="AO163" s="169"/>
      <c r="AP163" s="169"/>
      <c r="AQ163" s="169"/>
      <c r="AR163" s="169"/>
    </row>
    <row r="164" spans="1:44">
      <c r="A164" s="61"/>
      <c r="B164" s="156"/>
      <c r="C164" s="156"/>
      <c r="D164" s="156"/>
      <c r="E164" s="156"/>
      <c r="F164" s="156"/>
      <c r="G164" s="156"/>
      <c r="H164" s="156"/>
      <c r="I164" s="156"/>
      <c r="J164" s="156"/>
      <c r="K164" s="156"/>
      <c r="L164" s="156"/>
      <c r="M164" s="156"/>
      <c r="N164" s="154"/>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69"/>
      <c r="AO164" s="169"/>
      <c r="AP164" s="169"/>
      <c r="AQ164" s="169"/>
      <c r="AR164" s="169"/>
    </row>
    <row r="165" spans="1:44">
      <c r="A165" s="61"/>
      <c r="B165" s="156"/>
      <c r="C165" s="156"/>
      <c r="D165" s="156"/>
      <c r="E165" s="156"/>
      <c r="F165" s="156"/>
      <c r="G165" s="156"/>
      <c r="H165" s="156"/>
      <c r="I165" s="156"/>
      <c r="J165" s="156"/>
      <c r="K165" s="156"/>
      <c r="L165" s="156"/>
      <c r="M165" s="156"/>
      <c r="N165" s="154"/>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69"/>
      <c r="AO165" s="169"/>
      <c r="AP165" s="169"/>
      <c r="AQ165" s="169"/>
      <c r="AR165" s="169"/>
    </row>
    <row r="166" spans="1:44">
      <c r="A166" s="61"/>
      <c r="B166" s="156"/>
      <c r="C166" s="156"/>
      <c r="D166" s="156"/>
      <c r="E166" s="156"/>
      <c r="F166" s="156"/>
      <c r="G166" s="156"/>
      <c r="H166" s="156"/>
      <c r="I166" s="156"/>
      <c r="J166" s="156"/>
      <c r="K166" s="156"/>
      <c r="L166" s="156"/>
      <c r="M166" s="156"/>
      <c r="N166" s="154"/>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69"/>
      <c r="AO166" s="169"/>
      <c r="AP166" s="169"/>
      <c r="AQ166" s="169"/>
      <c r="AR166" s="169"/>
    </row>
    <row r="167" spans="1:44">
      <c r="A167" s="61"/>
      <c r="B167" s="156"/>
      <c r="C167" s="156"/>
      <c r="D167" s="156"/>
      <c r="E167" s="156"/>
      <c r="F167" s="156"/>
      <c r="G167" s="156"/>
      <c r="H167" s="156"/>
      <c r="I167" s="156"/>
      <c r="J167" s="156"/>
      <c r="K167" s="156"/>
      <c r="L167" s="156"/>
      <c r="M167" s="156"/>
      <c r="N167" s="154"/>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69"/>
      <c r="AO167" s="169"/>
      <c r="AP167" s="169"/>
      <c r="AQ167" s="169"/>
      <c r="AR167" s="169"/>
    </row>
    <row r="168" spans="1:44">
      <c r="A168" s="61"/>
      <c r="B168" s="156"/>
      <c r="C168" s="156"/>
      <c r="D168" s="156"/>
      <c r="E168" s="156"/>
      <c r="F168" s="156"/>
      <c r="G168" s="156"/>
      <c r="H168" s="156"/>
      <c r="I168" s="156"/>
      <c r="J168" s="156"/>
      <c r="K168" s="156"/>
      <c r="L168" s="156"/>
      <c r="M168" s="156"/>
      <c r="N168" s="154"/>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69"/>
      <c r="AO168" s="169"/>
      <c r="AP168" s="169"/>
      <c r="AQ168" s="169"/>
      <c r="AR168" s="169"/>
    </row>
    <row r="169" spans="1:44">
      <c r="A169" s="61"/>
      <c r="B169" s="156"/>
      <c r="C169" s="156"/>
      <c r="D169" s="156"/>
      <c r="E169" s="156"/>
      <c r="F169" s="156"/>
      <c r="G169" s="156"/>
      <c r="H169" s="156"/>
      <c r="I169" s="156"/>
      <c r="J169" s="156"/>
      <c r="K169" s="156"/>
      <c r="L169" s="156"/>
      <c r="M169" s="156"/>
      <c r="N169" s="154"/>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69"/>
      <c r="AO169" s="169"/>
      <c r="AP169" s="169"/>
      <c r="AQ169" s="169"/>
      <c r="AR169" s="169"/>
    </row>
    <row r="170" spans="1:44">
      <c r="A170" s="61"/>
      <c r="B170" s="156"/>
      <c r="C170" s="156"/>
      <c r="D170" s="156"/>
      <c r="E170" s="156"/>
      <c r="F170" s="156"/>
      <c r="G170" s="156"/>
      <c r="H170" s="156"/>
      <c r="I170" s="156"/>
      <c r="J170" s="156"/>
      <c r="K170" s="156"/>
      <c r="L170" s="156"/>
      <c r="M170" s="156"/>
      <c r="N170" s="154"/>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69"/>
      <c r="AO170" s="169"/>
      <c r="AP170" s="169"/>
      <c r="AQ170" s="169"/>
      <c r="AR170" s="169"/>
    </row>
    <row r="171" spans="1:44">
      <c r="A171" s="61"/>
      <c r="B171" s="156"/>
      <c r="C171" s="156"/>
      <c r="D171" s="156"/>
      <c r="E171" s="156"/>
      <c r="F171" s="156"/>
      <c r="G171" s="156"/>
      <c r="H171" s="156"/>
      <c r="I171" s="156"/>
      <c r="J171" s="156"/>
      <c r="K171" s="156"/>
      <c r="L171" s="156"/>
      <c r="M171" s="156"/>
      <c r="N171" s="154"/>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69"/>
      <c r="AO171" s="169"/>
      <c r="AP171" s="169"/>
      <c r="AQ171" s="169"/>
      <c r="AR171" s="169"/>
    </row>
    <row r="172" spans="1:44">
      <c r="A172" s="61"/>
      <c r="B172" s="156"/>
      <c r="C172" s="156"/>
      <c r="D172" s="156"/>
      <c r="E172" s="156"/>
      <c r="F172" s="156"/>
      <c r="G172" s="156"/>
      <c r="H172" s="156"/>
      <c r="I172" s="156"/>
      <c r="J172" s="156"/>
      <c r="K172" s="156"/>
      <c r="L172" s="156"/>
      <c r="M172" s="156"/>
      <c r="N172" s="154"/>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69"/>
      <c r="AO172" s="169"/>
      <c r="AP172" s="169"/>
      <c r="AQ172" s="169"/>
      <c r="AR172" s="169"/>
    </row>
    <row r="173" spans="1:44">
      <c r="A173" s="61"/>
      <c r="B173" s="156"/>
      <c r="C173" s="156"/>
      <c r="D173" s="156"/>
      <c r="E173" s="156"/>
      <c r="F173" s="156"/>
      <c r="G173" s="156"/>
      <c r="H173" s="156"/>
      <c r="I173" s="156"/>
      <c r="J173" s="156"/>
      <c r="K173" s="156"/>
      <c r="L173" s="156"/>
      <c r="M173" s="156"/>
      <c r="N173" s="154"/>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69"/>
      <c r="AO173" s="169"/>
      <c r="AP173" s="169"/>
      <c r="AQ173" s="169"/>
      <c r="AR173" s="169"/>
    </row>
    <row r="174" spans="1:44">
      <c r="A174" s="61"/>
      <c r="B174" s="156"/>
      <c r="C174" s="156"/>
      <c r="D174" s="156"/>
      <c r="E174" s="156"/>
      <c r="F174" s="156"/>
      <c r="G174" s="156"/>
      <c r="H174" s="156"/>
      <c r="I174" s="156"/>
      <c r="J174" s="156"/>
      <c r="K174" s="156"/>
      <c r="L174" s="156"/>
      <c r="M174" s="156"/>
      <c r="N174" s="154"/>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69"/>
      <c r="AO174" s="169"/>
      <c r="AP174" s="169"/>
      <c r="AQ174" s="169"/>
      <c r="AR174" s="169"/>
    </row>
    <row r="175" spans="1:44">
      <c r="A175" s="61"/>
      <c r="B175" s="156"/>
      <c r="C175" s="156"/>
      <c r="D175" s="156"/>
      <c r="E175" s="156"/>
      <c r="F175" s="156"/>
      <c r="G175" s="156"/>
      <c r="H175" s="156"/>
      <c r="I175" s="156"/>
      <c r="J175" s="156"/>
      <c r="K175" s="156"/>
      <c r="L175" s="156"/>
      <c r="M175" s="156"/>
      <c r="N175" s="154"/>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69"/>
      <c r="AO175" s="169"/>
      <c r="AP175" s="169"/>
      <c r="AQ175" s="169"/>
      <c r="AR175" s="169"/>
    </row>
    <row r="176" spans="1:44">
      <c r="A176" s="61"/>
      <c r="B176" s="156"/>
      <c r="C176" s="156"/>
      <c r="D176" s="156"/>
      <c r="E176" s="156"/>
      <c r="F176" s="156"/>
      <c r="G176" s="156"/>
      <c r="H176" s="156"/>
      <c r="I176" s="156"/>
      <c r="J176" s="156"/>
      <c r="K176" s="156"/>
      <c r="L176" s="156"/>
      <c r="M176" s="156"/>
      <c r="N176" s="154"/>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69"/>
      <c r="AO176" s="169"/>
      <c r="AP176" s="169"/>
      <c r="AQ176" s="169"/>
      <c r="AR176" s="169"/>
    </row>
    <row r="177" spans="1:44">
      <c r="A177" s="61"/>
      <c r="B177" s="156"/>
      <c r="C177" s="156"/>
      <c r="D177" s="156"/>
      <c r="E177" s="156"/>
      <c r="F177" s="156"/>
      <c r="G177" s="156"/>
      <c r="H177" s="156"/>
      <c r="I177" s="156"/>
      <c r="J177" s="156"/>
      <c r="K177" s="156"/>
      <c r="L177" s="156"/>
      <c r="M177" s="156"/>
      <c r="N177" s="154"/>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69"/>
      <c r="AO177" s="169"/>
      <c r="AP177" s="169"/>
      <c r="AQ177" s="169"/>
      <c r="AR177" s="169"/>
    </row>
    <row r="178" spans="1:44">
      <c r="A178" s="61"/>
      <c r="B178" s="156"/>
      <c r="C178" s="156"/>
      <c r="D178" s="156"/>
      <c r="E178" s="156"/>
      <c r="F178" s="156"/>
      <c r="G178" s="156"/>
      <c r="H178" s="156"/>
      <c r="I178" s="156"/>
      <c r="J178" s="156"/>
      <c r="K178" s="156"/>
      <c r="L178" s="156"/>
      <c r="M178" s="156"/>
      <c r="N178" s="154"/>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69"/>
      <c r="AO178" s="169"/>
      <c r="AP178" s="169"/>
      <c r="AQ178" s="169"/>
      <c r="AR178" s="169"/>
    </row>
    <row r="179" spans="1:44">
      <c r="A179" s="61"/>
      <c r="B179" s="156"/>
      <c r="C179" s="156"/>
      <c r="D179" s="156"/>
      <c r="E179" s="156"/>
      <c r="F179" s="156"/>
      <c r="G179" s="156"/>
      <c r="H179" s="156"/>
      <c r="I179" s="156"/>
      <c r="J179" s="156"/>
      <c r="K179" s="156"/>
      <c r="L179" s="156"/>
      <c r="M179" s="156"/>
      <c r="N179" s="154"/>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69"/>
      <c r="AO179" s="169"/>
      <c r="AP179" s="169"/>
      <c r="AQ179" s="169"/>
      <c r="AR179" s="169"/>
    </row>
    <row r="180" spans="1:44">
      <c r="A180" s="61"/>
      <c r="B180" s="156"/>
      <c r="C180" s="156"/>
      <c r="D180" s="156"/>
      <c r="E180" s="156"/>
      <c r="F180" s="156"/>
      <c r="G180" s="156"/>
      <c r="H180" s="156"/>
      <c r="I180" s="156"/>
      <c r="J180" s="156"/>
      <c r="K180" s="156"/>
      <c r="L180" s="156"/>
      <c r="M180" s="156"/>
      <c r="N180" s="154"/>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69"/>
      <c r="AO180" s="169"/>
      <c r="AP180" s="169"/>
      <c r="AQ180" s="169"/>
      <c r="AR180" s="169"/>
    </row>
    <row r="181" spans="1:44">
      <c r="A181" s="61"/>
      <c r="B181" s="156"/>
      <c r="C181" s="156"/>
      <c r="D181" s="156"/>
      <c r="E181" s="156"/>
      <c r="F181" s="156"/>
      <c r="G181" s="156"/>
      <c r="H181" s="156"/>
      <c r="I181" s="156"/>
      <c r="J181" s="156"/>
      <c r="K181" s="156"/>
      <c r="L181" s="156"/>
      <c r="M181" s="156"/>
      <c r="N181" s="154"/>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69"/>
      <c r="AO181" s="169"/>
      <c r="AP181" s="169"/>
      <c r="AQ181" s="169"/>
      <c r="AR181" s="169"/>
    </row>
    <row r="182" spans="1:44">
      <c r="A182" s="61"/>
      <c r="B182" s="156"/>
      <c r="C182" s="156"/>
      <c r="D182" s="156"/>
      <c r="E182" s="156"/>
      <c r="F182" s="156"/>
      <c r="G182" s="156"/>
      <c r="H182" s="156"/>
      <c r="I182" s="156"/>
      <c r="J182" s="156"/>
      <c r="K182" s="156"/>
      <c r="L182" s="156"/>
      <c r="M182" s="156"/>
      <c r="N182" s="154"/>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69"/>
      <c r="AO182" s="169"/>
      <c r="AP182" s="169"/>
      <c r="AQ182" s="169"/>
      <c r="AR182" s="169"/>
    </row>
    <row r="183" spans="1:44">
      <c r="A183" s="61"/>
      <c r="B183" s="156"/>
      <c r="C183" s="156"/>
      <c r="D183" s="156"/>
      <c r="E183" s="156"/>
      <c r="F183" s="156"/>
      <c r="G183" s="156"/>
      <c r="H183" s="156"/>
      <c r="I183" s="156"/>
      <c r="J183" s="156"/>
      <c r="K183" s="156"/>
      <c r="L183" s="156"/>
      <c r="M183" s="156"/>
      <c r="N183" s="154"/>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69"/>
      <c r="AO183" s="169"/>
      <c r="AP183" s="169"/>
      <c r="AQ183" s="169"/>
      <c r="AR183" s="169"/>
    </row>
    <row r="184" spans="1:44">
      <c r="A184" s="61"/>
      <c r="B184" s="156"/>
      <c r="C184" s="156"/>
      <c r="D184" s="156"/>
      <c r="E184" s="156"/>
      <c r="F184" s="156"/>
      <c r="G184" s="156"/>
      <c r="H184" s="156"/>
      <c r="I184" s="156"/>
      <c r="J184" s="156"/>
      <c r="K184" s="156"/>
      <c r="L184" s="156"/>
      <c r="M184" s="156"/>
      <c r="N184" s="154"/>
      <c r="O184" s="156"/>
      <c r="P184" s="156"/>
      <c r="Q184" s="156"/>
      <c r="R184" s="156"/>
      <c r="S184" s="156"/>
      <c r="T184" s="156"/>
      <c r="U184" s="156"/>
      <c r="V184" s="156"/>
      <c r="W184" s="156"/>
      <c r="X184" s="156"/>
      <c r="Y184" s="156"/>
      <c r="Z184" s="156"/>
      <c r="AA184" s="156"/>
      <c r="AB184" s="156"/>
      <c r="AC184" s="156"/>
      <c r="AD184" s="156"/>
      <c r="AE184" s="156"/>
      <c r="AF184" s="156"/>
      <c r="AG184" s="156"/>
      <c r="AH184" s="156"/>
      <c r="AI184" s="156"/>
      <c r="AJ184" s="156"/>
      <c r="AK184" s="156"/>
      <c r="AL184" s="156"/>
      <c r="AM184" s="156"/>
      <c r="AN184" s="169"/>
      <c r="AO184" s="169"/>
      <c r="AP184" s="169"/>
      <c r="AQ184" s="169"/>
      <c r="AR184" s="169"/>
    </row>
    <row r="185" spans="1:44">
      <c r="A185" s="61"/>
      <c r="B185" s="156"/>
      <c r="C185" s="156"/>
      <c r="D185" s="156"/>
      <c r="E185" s="156"/>
      <c r="F185" s="156"/>
      <c r="G185" s="156"/>
      <c r="H185" s="156"/>
      <c r="I185" s="156"/>
      <c r="J185" s="156"/>
      <c r="K185" s="156"/>
      <c r="L185" s="156"/>
      <c r="M185" s="156"/>
      <c r="N185" s="154"/>
      <c r="O185" s="15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69"/>
      <c r="AO185" s="169"/>
      <c r="AP185" s="169"/>
      <c r="AQ185" s="169"/>
      <c r="AR185" s="169"/>
    </row>
    <row r="186" spans="1:44">
      <c r="A186" s="61"/>
      <c r="B186" s="156"/>
      <c r="C186" s="156"/>
      <c r="D186" s="156"/>
      <c r="E186" s="156"/>
      <c r="F186" s="156"/>
      <c r="G186" s="156"/>
      <c r="H186" s="156"/>
      <c r="I186" s="156"/>
      <c r="J186" s="156"/>
      <c r="K186" s="156"/>
      <c r="L186" s="156"/>
      <c r="M186" s="156"/>
      <c r="N186" s="154"/>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69"/>
      <c r="AO186" s="169"/>
      <c r="AP186" s="169"/>
      <c r="AQ186" s="169"/>
      <c r="AR186" s="169"/>
    </row>
    <row r="187" spans="1:44">
      <c r="A187" s="61"/>
      <c r="B187" s="156"/>
      <c r="C187" s="156"/>
      <c r="D187" s="156"/>
      <c r="E187" s="156"/>
      <c r="F187" s="156"/>
      <c r="G187" s="156"/>
      <c r="H187" s="156"/>
      <c r="I187" s="156"/>
      <c r="J187" s="156"/>
      <c r="K187" s="156"/>
      <c r="L187" s="156"/>
      <c r="M187" s="156"/>
      <c r="N187" s="154"/>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69"/>
      <c r="AO187" s="169"/>
      <c r="AP187" s="169"/>
      <c r="AQ187" s="169"/>
      <c r="AR187" s="169"/>
    </row>
    <row r="188" spans="1:44">
      <c r="A188" s="61"/>
      <c r="B188" s="156"/>
      <c r="C188" s="156"/>
      <c r="D188" s="156"/>
      <c r="E188" s="156"/>
      <c r="F188" s="156"/>
      <c r="G188" s="156"/>
      <c r="H188" s="156"/>
      <c r="I188" s="156"/>
      <c r="J188" s="156"/>
      <c r="K188" s="156"/>
      <c r="L188" s="156"/>
      <c r="M188" s="156"/>
      <c r="N188" s="154"/>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69"/>
      <c r="AO188" s="169"/>
      <c r="AP188" s="169"/>
      <c r="AQ188" s="169"/>
      <c r="AR188" s="169"/>
    </row>
    <row r="189" spans="1:44">
      <c r="A189" s="61"/>
      <c r="B189" s="156"/>
      <c r="C189" s="156"/>
      <c r="D189" s="156"/>
      <c r="E189" s="156"/>
      <c r="F189" s="156"/>
      <c r="G189" s="156"/>
      <c r="H189" s="156"/>
      <c r="I189" s="156"/>
      <c r="J189" s="156"/>
      <c r="K189" s="156"/>
      <c r="L189" s="156"/>
      <c r="M189" s="156"/>
      <c r="N189" s="154"/>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69"/>
      <c r="AO189" s="169"/>
      <c r="AP189" s="169"/>
      <c r="AQ189" s="169"/>
      <c r="AR189" s="169"/>
    </row>
    <row r="190" spans="1:44">
      <c r="A190" s="61"/>
      <c r="B190" s="156"/>
      <c r="C190" s="156"/>
      <c r="D190" s="156"/>
      <c r="E190" s="156"/>
      <c r="F190" s="156"/>
      <c r="G190" s="156"/>
      <c r="H190" s="156"/>
      <c r="I190" s="156"/>
      <c r="J190" s="156"/>
      <c r="K190" s="156"/>
      <c r="L190" s="156"/>
      <c r="M190" s="156"/>
      <c r="N190" s="154"/>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69"/>
      <c r="AO190" s="169"/>
      <c r="AP190" s="169"/>
      <c r="AQ190" s="169"/>
      <c r="AR190" s="169"/>
    </row>
    <row r="191" spans="1:44">
      <c r="A191" s="61"/>
      <c r="B191" s="156"/>
      <c r="C191" s="156"/>
      <c r="D191" s="156"/>
      <c r="E191" s="156"/>
      <c r="F191" s="156"/>
      <c r="G191" s="156"/>
      <c r="H191" s="156"/>
      <c r="I191" s="156"/>
      <c r="J191" s="156"/>
      <c r="K191" s="156"/>
      <c r="L191" s="156"/>
      <c r="M191" s="156"/>
      <c r="N191" s="154"/>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69"/>
      <c r="AO191" s="169"/>
      <c r="AP191" s="169"/>
      <c r="AQ191" s="169"/>
      <c r="AR191" s="169"/>
    </row>
    <row r="192" spans="1:44">
      <c r="A192" s="61"/>
      <c r="B192" s="156"/>
      <c r="C192" s="156"/>
      <c r="D192" s="156"/>
      <c r="E192" s="156"/>
      <c r="F192" s="156"/>
      <c r="G192" s="156"/>
      <c r="H192" s="156"/>
      <c r="I192" s="156"/>
      <c r="J192" s="156"/>
      <c r="K192" s="156"/>
      <c r="L192" s="156"/>
      <c r="M192" s="156"/>
      <c r="N192" s="154"/>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69"/>
      <c r="AO192" s="169"/>
      <c r="AP192" s="169"/>
      <c r="AQ192" s="169"/>
      <c r="AR192" s="169"/>
    </row>
    <row r="193" spans="1:44">
      <c r="A193" s="61"/>
      <c r="B193" s="156"/>
      <c r="C193" s="156"/>
      <c r="D193" s="156"/>
      <c r="E193" s="156"/>
      <c r="F193" s="156"/>
      <c r="G193" s="156"/>
      <c r="H193" s="156"/>
      <c r="I193" s="156"/>
      <c r="J193" s="156"/>
      <c r="K193" s="156"/>
      <c r="L193" s="156"/>
      <c r="M193" s="156"/>
      <c r="N193" s="154"/>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69"/>
      <c r="AO193" s="169"/>
      <c r="AP193" s="169"/>
      <c r="AQ193" s="169"/>
      <c r="AR193" s="169"/>
    </row>
    <row r="194" spans="1:44">
      <c r="A194" s="61"/>
      <c r="B194" s="156"/>
      <c r="C194" s="156"/>
      <c r="D194" s="156"/>
      <c r="E194" s="156"/>
      <c r="F194" s="156"/>
      <c r="G194" s="156"/>
      <c r="H194" s="156"/>
      <c r="I194" s="156"/>
      <c r="J194" s="156"/>
      <c r="K194" s="156"/>
      <c r="L194" s="156"/>
      <c r="M194" s="156"/>
      <c r="N194" s="154"/>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69"/>
      <c r="AO194" s="169"/>
      <c r="AP194" s="169"/>
      <c r="AQ194" s="169"/>
      <c r="AR194" s="169"/>
    </row>
    <row r="195" spans="1:44">
      <c r="A195" s="61"/>
      <c r="B195" s="156"/>
      <c r="C195" s="156"/>
      <c r="D195" s="156"/>
      <c r="E195" s="156"/>
      <c r="F195" s="156"/>
      <c r="G195" s="156"/>
      <c r="H195" s="156"/>
      <c r="I195" s="156"/>
      <c r="J195" s="156"/>
      <c r="K195" s="156"/>
      <c r="L195" s="156"/>
      <c r="M195" s="156"/>
      <c r="N195" s="154"/>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69"/>
      <c r="AO195" s="169"/>
      <c r="AP195" s="169"/>
      <c r="AQ195" s="169"/>
      <c r="AR195" s="169"/>
    </row>
    <row r="196" spans="1:44">
      <c r="A196" s="61"/>
      <c r="B196" s="156"/>
      <c r="C196" s="156"/>
      <c r="D196" s="156"/>
      <c r="E196" s="156"/>
      <c r="F196" s="156"/>
      <c r="G196" s="156"/>
      <c r="H196" s="156"/>
      <c r="I196" s="156"/>
      <c r="J196" s="156"/>
      <c r="K196" s="156"/>
      <c r="L196" s="156"/>
      <c r="M196" s="156"/>
      <c r="N196" s="154"/>
      <c r="O196" s="156"/>
      <c r="P196" s="156"/>
      <c r="Q196" s="156"/>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69"/>
      <c r="AO196" s="169"/>
      <c r="AP196" s="169"/>
      <c r="AQ196" s="169"/>
      <c r="AR196" s="169"/>
    </row>
    <row r="197" spans="1:44">
      <c r="A197" s="61"/>
      <c r="B197" s="156"/>
      <c r="C197" s="156"/>
      <c r="D197" s="156"/>
      <c r="E197" s="156"/>
      <c r="F197" s="156"/>
      <c r="G197" s="156"/>
      <c r="H197" s="156"/>
      <c r="I197" s="156"/>
      <c r="J197" s="156"/>
      <c r="K197" s="156"/>
      <c r="L197" s="156"/>
      <c r="M197" s="156"/>
      <c r="N197" s="154"/>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69"/>
      <c r="AO197" s="169"/>
      <c r="AP197" s="169"/>
      <c r="AQ197" s="169"/>
      <c r="AR197" s="169"/>
    </row>
    <row r="198" spans="1:44">
      <c r="A198" s="61"/>
      <c r="B198" s="156"/>
      <c r="C198" s="156"/>
      <c r="D198" s="156"/>
      <c r="E198" s="156"/>
      <c r="F198" s="156"/>
      <c r="G198" s="156"/>
      <c r="H198" s="156"/>
      <c r="I198" s="156"/>
      <c r="J198" s="156"/>
      <c r="K198" s="156"/>
      <c r="L198" s="156"/>
      <c r="M198" s="156"/>
      <c r="N198" s="154"/>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69"/>
      <c r="AO198" s="169"/>
      <c r="AP198" s="169"/>
      <c r="AQ198" s="169"/>
      <c r="AR198" s="169"/>
    </row>
    <row r="199" spans="1:44">
      <c r="A199" s="61"/>
      <c r="B199" s="156"/>
      <c r="C199" s="156"/>
      <c r="D199" s="156"/>
      <c r="E199" s="156"/>
      <c r="F199" s="156"/>
      <c r="G199" s="156"/>
      <c r="H199" s="156"/>
      <c r="I199" s="156"/>
      <c r="J199" s="156"/>
      <c r="K199" s="156"/>
      <c r="L199" s="156"/>
      <c r="M199" s="156"/>
      <c r="N199" s="154"/>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69"/>
      <c r="AO199" s="169"/>
      <c r="AP199" s="169"/>
      <c r="AQ199" s="169"/>
      <c r="AR199" s="169"/>
    </row>
    <row r="200" spans="1:44">
      <c r="A200" s="61"/>
      <c r="B200" s="156"/>
      <c r="C200" s="156"/>
      <c r="D200" s="156"/>
      <c r="E200" s="156"/>
      <c r="F200" s="156"/>
      <c r="G200" s="156"/>
      <c r="H200" s="156"/>
      <c r="I200" s="156"/>
      <c r="J200" s="156"/>
      <c r="K200" s="156"/>
      <c r="L200" s="156"/>
      <c r="M200" s="156"/>
      <c r="N200" s="154"/>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69"/>
      <c r="AO200" s="169"/>
      <c r="AP200" s="169"/>
      <c r="AQ200" s="169"/>
      <c r="AR200" s="169"/>
    </row>
    <row r="201" spans="1:44">
      <c r="A201" s="61"/>
      <c r="B201" s="156"/>
      <c r="C201" s="156"/>
      <c r="D201" s="156"/>
      <c r="E201" s="156"/>
      <c r="F201" s="156"/>
      <c r="G201" s="156"/>
      <c r="H201" s="156"/>
      <c r="I201" s="156"/>
      <c r="J201" s="156"/>
      <c r="K201" s="156"/>
      <c r="L201" s="156"/>
      <c r="M201" s="156"/>
      <c r="N201" s="154"/>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69"/>
      <c r="AO201" s="169"/>
      <c r="AP201" s="169"/>
      <c r="AQ201" s="169"/>
      <c r="AR201" s="169"/>
    </row>
    <row r="202" spans="1:44">
      <c r="A202" s="61"/>
      <c r="B202" s="156"/>
      <c r="C202" s="156"/>
      <c r="D202" s="156"/>
      <c r="E202" s="156"/>
      <c r="F202" s="156"/>
      <c r="G202" s="156"/>
      <c r="H202" s="156"/>
      <c r="I202" s="156"/>
      <c r="J202" s="156"/>
      <c r="K202" s="156"/>
      <c r="L202" s="156"/>
      <c r="M202" s="156"/>
      <c r="N202" s="154"/>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69"/>
      <c r="AO202" s="169"/>
      <c r="AP202" s="169"/>
      <c r="AQ202" s="169"/>
      <c r="AR202" s="169"/>
    </row>
    <row r="203" spans="1:44">
      <c r="A203" s="61"/>
      <c r="B203" s="156"/>
      <c r="C203" s="156"/>
      <c r="D203" s="156"/>
      <c r="E203" s="156"/>
      <c r="F203" s="156"/>
      <c r="G203" s="156"/>
      <c r="H203" s="156"/>
      <c r="I203" s="156"/>
      <c r="J203" s="156"/>
      <c r="K203" s="156"/>
      <c r="L203" s="156"/>
      <c r="M203" s="156"/>
      <c r="N203" s="154"/>
      <c r="O203" s="156"/>
      <c r="P203" s="156"/>
      <c r="Q203" s="156"/>
      <c r="R203" s="156"/>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69"/>
      <c r="AO203" s="169"/>
      <c r="AP203" s="169"/>
      <c r="AQ203" s="169"/>
      <c r="AR203" s="169"/>
    </row>
    <row r="204" spans="1:44">
      <c r="A204" s="61"/>
      <c r="B204" s="156"/>
      <c r="C204" s="156"/>
      <c r="D204" s="156"/>
      <c r="E204" s="156"/>
      <c r="F204" s="156"/>
      <c r="G204" s="156"/>
      <c r="H204" s="156"/>
      <c r="I204" s="156"/>
      <c r="J204" s="156"/>
      <c r="K204" s="156"/>
      <c r="L204" s="156"/>
      <c r="M204" s="156"/>
      <c r="N204" s="154"/>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69"/>
      <c r="AO204" s="169"/>
      <c r="AP204" s="169"/>
      <c r="AQ204" s="169"/>
      <c r="AR204" s="169"/>
    </row>
    <row r="205" spans="1:44">
      <c r="A205" s="61"/>
      <c r="B205" s="156"/>
      <c r="C205" s="156"/>
      <c r="D205" s="156"/>
      <c r="E205" s="156"/>
      <c r="F205" s="156"/>
      <c r="G205" s="156"/>
      <c r="H205" s="156"/>
      <c r="I205" s="156"/>
      <c r="J205" s="156"/>
      <c r="K205" s="156"/>
      <c r="L205" s="156"/>
      <c r="M205" s="156"/>
      <c r="N205" s="154"/>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69"/>
      <c r="AO205" s="169"/>
      <c r="AP205" s="169"/>
      <c r="AQ205" s="169"/>
      <c r="AR205" s="169"/>
    </row>
    <row r="206" spans="1:44">
      <c r="A206" s="61"/>
      <c r="B206" s="156"/>
      <c r="C206" s="156"/>
      <c r="D206" s="156"/>
      <c r="E206" s="156"/>
      <c r="F206" s="156"/>
      <c r="G206" s="156"/>
      <c r="H206" s="156"/>
      <c r="I206" s="156"/>
      <c r="J206" s="156"/>
      <c r="K206" s="156"/>
      <c r="L206" s="156"/>
      <c r="M206" s="156"/>
      <c r="N206" s="154"/>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69"/>
      <c r="AO206" s="169"/>
      <c r="AP206" s="169"/>
      <c r="AQ206" s="169"/>
      <c r="AR206" s="169"/>
    </row>
    <row r="207" spans="1:44">
      <c r="A207" s="61"/>
      <c r="B207" s="156"/>
      <c r="C207" s="156"/>
      <c r="D207" s="156"/>
      <c r="E207" s="156"/>
      <c r="F207" s="156"/>
      <c r="G207" s="156"/>
      <c r="H207" s="156"/>
      <c r="I207" s="156"/>
      <c r="J207" s="156"/>
      <c r="K207" s="156"/>
      <c r="L207" s="156"/>
      <c r="M207" s="156"/>
      <c r="N207" s="154"/>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69"/>
      <c r="AO207" s="169"/>
      <c r="AP207" s="169"/>
      <c r="AQ207" s="169"/>
      <c r="AR207" s="169"/>
    </row>
    <row r="208" spans="1:44">
      <c r="A208" s="61"/>
      <c r="B208" s="156"/>
      <c r="C208" s="156"/>
      <c r="D208" s="156"/>
      <c r="E208" s="156"/>
      <c r="F208" s="156"/>
      <c r="G208" s="156"/>
      <c r="H208" s="156"/>
      <c r="I208" s="156"/>
      <c r="J208" s="156"/>
      <c r="K208" s="156"/>
      <c r="L208" s="156"/>
      <c r="M208" s="156"/>
      <c r="N208" s="154"/>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69"/>
      <c r="AO208" s="169"/>
      <c r="AP208" s="169"/>
      <c r="AQ208" s="169"/>
      <c r="AR208" s="169"/>
    </row>
    <row r="209" spans="1:44">
      <c r="A209" s="61"/>
      <c r="B209" s="156"/>
      <c r="C209" s="156"/>
      <c r="D209" s="156"/>
      <c r="E209" s="156"/>
      <c r="F209" s="156"/>
      <c r="G209" s="156"/>
      <c r="H209" s="156"/>
      <c r="I209" s="156"/>
      <c r="J209" s="156"/>
      <c r="K209" s="156"/>
      <c r="L209" s="156"/>
      <c r="M209" s="156"/>
      <c r="N209" s="154"/>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69"/>
      <c r="AO209" s="169"/>
      <c r="AP209" s="169"/>
      <c r="AQ209" s="169"/>
      <c r="AR209" s="169"/>
    </row>
    <row r="210" spans="1:44">
      <c r="A210" s="61"/>
      <c r="B210" s="156"/>
      <c r="C210" s="156"/>
      <c r="D210" s="156"/>
      <c r="E210" s="156"/>
      <c r="F210" s="156"/>
      <c r="G210" s="156"/>
      <c r="H210" s="156"/>
      <c r="I210" s="156"/>
      <c r="J210" s="156"/>
      <c r="K210" s="156"/>
      <c r="L210" s="156"/>
      <c r="M210" s="156"/>
      <c r="N210" s="154"/>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69"/>
      <c r="AO210" s="169"/>
      <c r="AP210" s="169"/>
      <c r="AQ210" s="169"/>
      <c r="AR210" s="169"/>
    </row>
    <row r="211" spans="1:44">
      <c r="A211" s="61"/>
      <c r="B211" s="156"/>
      <c r="C211" s="156"/>
      <c r="D211" s="156"/>
      <c r="E211" s="156"/>
      <c r="F211" s="156"/>
      <c r="G211" s="156"/>
      <c r="H211" s="156"/>
      <c r="I211" s="156"/>
      <c r="J211" s="156"/>
      <c r="K211" s="156"/>
      <c r="L211" s="156"/>
      <c r="M211" s="156"/>
      <c r="N211" s="154"/>
      <c r="O211" s="156"/>
      <c r="P211" s="156"/>
      <c r="Q211" s="156"/>
      <c r="R211" s="156"/>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69"/>
      <c r="AO211" s="169"/>
      <c r="AP211" s="169"/>
      <c r="AQ211" s="169"/>
      <c r="AR211" s="169"/>
    </row>
    <row r="212" spans="1:44">
      <c r="A212" s="61"/>
      <c r="B212" s="156"/>
      <c r="C212" s="156"/>
      <c r="D212" s="156"/>
      <c r="E212" s="156"/>
      <c r="F212" s="156"/>
      <c r="G212" s="156"/>
      <c r="H212" s="156"/>
      <c r="I212" s="156"/>
      <c r="J212" s="156"/>
      <c r="K212" s="156"/>
      <c r="L212" s="156"/>
      <c r="M212" s="156"/>
      <c r="N212" s="154"/>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69"/>
      <c r="AO212" s="169"/>
      <c r="AP212" s="169"/>
      <c r="AQ212" s="169"/>
      <c r="AR212" s="169"/>
    </row>
    <row r="213" spans="1:44">
      <c r="A213" s="61"/>
      <c r="B213" s="156"/>
      <c r="C213" s="156"/>
      <c r="D213" s="156"/>
      <c r="E213" s="156"/>
      <c r="F213" s="156"/>
      <c r="G213" s="156"/>
      <c r="H213" s="156"/>
      <c r="I213" s="156"/>
      <c r="J213" s="156"/>
      <c r="K213" s="156"/>
      <c r="L213" s="156"/>
      <c r="M213" s="156"/>
      <c r="N213" s="154"/>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69"/>
      <c r="AO213" s="169"/>
      <c r="AP213" s="169"/>
      <c r="AQ213" s="169"/>
      <c r="AR213" s="169"/>
    </row>
    <row r="214" spans="1:44">
      <c r="A214" s="61"/>
      <c r="B214" s="156"/>
      <c r="C214" s="156"/>
      <c r="D214" s="156"/>
      <c r="E214" s="156"/>
      <c r="F214" s="156"/>
      <c r="G214" s="156"/>
      <c r="H214" s="156"/>
      <c r="I214" s="156"/>
      <c r="J214" s="156"/>
      <c r="K214" s="156"/>
      <c r="L214" s="156"/>
      <c r="M214" s="156"/>
      <c r="N214" s="154"/>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69"/>
      <c r="AO214" s="169"/>
      <c r="AP214" s="169"/>
      <c r="AQ214" s="169"/>
      <c r="AR214" s="169"/>
    </row>
    <row r="215" spans="1:44">
      <c r="A215" s="61"/>
      <c r="B215" s="156"/>
      <c r="C215" s="156"/>
      <c r="D215" s="156"/>
      <c r="E215" s="156"/>
      <c r="F215" s="156"/>
      <c r="G215" s="156"/>
      <c r="H215" s="156"/>
      <c r="I215" s="156"/>
      <c r="J215" s="156"/>
      <c r="K215" s="156"/>
      <c r="L215" s="156"/>
      <c r="M215" s="156"/>
      <c r="N215" s="154"/>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69"/>
      <c r="AO215" s="169"/>
      <c r="AP215" s="169"/>
      <c r="AQ215" s="169"/>
      <c r="AR215" s="169"/>
    </row>
    <row r="216" spans="1:44">
      <c r="A216" s="61"/>
      <c r="B216" s="156"/>
      <c r="C216" s="156"/>
      <c r="D216" s="156"/>
      <c r="E216" s="156"/>
      <c r="F216" s="156"/>
      <c r="G216" s="156"/>
      <c r="H216" s="156"/>
      <c r="I216" s="156"/>
      <c r="J216" s="156"/>
      <c r="K216" s="156"/>
      <c r="L216" s="156"/>
      <c r="M216" s="156"/>
      <c r="N216" s="154"/>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69"/>
      <c r="AO216" s="169"/>
      <c r="AP216" s="169"/>
      <c r="AQ216" s="169"/>
      <c r="AR216" s="169"/>
    </row>
    <row r="217" spans="1:44">
      <c r="A217" s="61"/>
      <c r="B217" s="156"/>
      <c r="C217" s="156"/>
      <c r="D217" s="156"/>
      <c r="E217" s="156"/>
      <c r="F217" s="156"/>
      <c r="G217" s="156"/>
      <c r="H217" s="156"/>
      <c r="I217" s="156"/>
      <c r="J217" s="156"/>
      <c r="K217" s="156"/>
      <c r="L217" s="156"/>
      <c r="M217" s="156"/>
      <c r="N217" s="154"/>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69"/>
      <c r="AO217" s="169"/>
      <c r="AP217" s="169"/>
      <c r="AQ217" s="169"/>
      <c r="AR217" s="169"/>
    </row>
    <row r="218" spans="1:44">
      <c r="A218" s="61"/>
      <c r="B218" s="156"/>
      <c r="C218" s="156"/>
      <c r="D218" s="156"/>
      <c r="E218" s="156"/>
      <c r="F218" s="156"/>
      <c r="G218" s="156"/>
      <c r="H218" s="156"/>
      <c r="I218" s="156"/>
      <c r="J218" s="156"/>
      <c r="K218" s="156"/>
      <c r="L218" s="156"/>
      <c r="M218" s="156"/>
      <c r="N218" s="154"/>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69"/>
      <c r="AO218" s="169"/>
      <c r="AP218" s="169"/>
      <c r="AQ218" s="169"/>
      <c r="AR218" s="169"/>
    </row>
    <row r="219" spans="1:44">
      <c r="A219" s="61"/>
      <c r="B219" s="156"/>
      <c r="C219" s="156"/>
      <c r="D219" s="156"/>
      <c r="E219" s="156"/>
      <c r="F219" s="156"/>
      <c r="G219" s="156"/>
      <c r="H219" s="156"/>
      <c r="I219" s="156"/>
      <c r="J219" s="156"/>
      <c r="K219" s="156"/>
      <c r="L219" s="156"/>
      <c r="M219" s="156"/>
      <c r="N219" s="154"/>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69"/>
      <c r="AO219" s="169"/>
      <c r="AP219" s="169"/>
      <c r="AQ219" s="169"/>
      <c r="AR219" s="169"/>
    </row>
    <row r="220" spans="1:44">
      <c r="A220" s="61"/>
      <c r="B220" s="156"/>
      <c r="C220" s="156"/>
      <c r="D220" s="156"/>
      <c r="E220" s="156"/>
      <c r="F220" s="156"/>
      <c r="G220" s="156"/>
      <c r="H220" s="156"/>
      <c r="I220" s="156"/>
      <c r="J220" s="156"/>
      <c r="K220" s="156"/>
      <c r="L220" s="156"/>
      <c r="M220" s="156"/>
      <c r="N220" s="154"/>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69"/>
      <c r="AO220" s="169"/>
      <c r="AP220" s="169"/>
      <c r="AQ220" s="169"/>
      <c r="AR220" s="169"/>
    </row>
    <row r="221" spans="1:44">
      <c r="A221" s="61"/>
      <c r="B221" s="156"/>
      <c r="C221" s="156"/>
      <c r="D221" s="156"/>
      <c r="E221" s="156"/>
      <c r="F221" s="156"/>
      <c r="G221" s="156"/>
      <c r="H221" s="156"/>
      <c r="I221" s="156"/>
      <c r="J221" s="156"/>
      <c r="K221" s="156"/>
      <c r="L221" s="156"/>
      <c r="M221" s="156"/>
      <c r="N221" s="154"/>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69"/>
      <c r="AO221" s="169"/>
      <c r="AP221" s="169"/>
      <c r="AQ221" s="169"/>
      <c r="AR221" s="169"/>
    </row>
    <row r="222" spans="1:44">
      <c r="A222" s="61"/>
      <c r="B222" s="156"/>
      <c r="C222" s="156"/>
      <c r="D222" s="156"/>
      <c r="E222" s="156"/>
      <c r="F222" s="156"/>
      <c r="G222" s="156"/>
      <c r="H222" s="156"/>
      <c r="I222" s="156"/>
      <c r="J222" s="156"/>
      <c r="K222" s="156"/>
      <c r="L222" s="156"/>
      <c r="M222" s="156"/>
      <c r="N222" s="154"/>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69"/>
      <c r="AO222" s="169"/>
      <c r="AP222" s="169"/>
      <c r="AQ222" s="169"/>
      <c r="AR222" s="169"/>
    </row>
    <row r="223" spans="1:44">
      <c r="A223" s="61"/>
      <c r="B223" s="156"/>
      <c r="C223" s="156"/>
      <c r="D223" s="156"/>
      <c r="E223" s="156"/>
      <c r="F223" s="156"/>
      <c r="G223" s="156"/>
      <c r="H223" s="156"/>
      <c r="I223" s="156"/>
      <c r="J223" s="156"/>
      <c r="K223" s="156"/>
      <c r="L223" s="156"/>
      <c r="M223" s="156"/>
      <c r="N223" s="154"/>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69"/>
      <c r="AO223" s="169"/>
      <c r="AP223" s="169"/>
      <c r="AQ223" s="169"/>
      <c r="AR223" s="169"/>
    </row>
    <row r="224" spans="1:44">
      <c r="A224" s="61"/>
      <c r="B224" s="156"/>
      <c r="C224" s="156"/>
      <c r="D224" s="156"/>
      <c r="E224" s="156"/>
      <c r="F224" s="156"/>
      <c r="G224" s="156"/>
      <c r="H224" s="156"/>
      <c r="I224" s="156"/>
      <c r="J224" s="156"/>
      <c r="K224" s="156"/>
      <c r="L224" s="156"/>
      <c r="M224" s="156"/>
      <c r="N224" s="154"/>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69"/>
      <c r="AO224" s="169"/>
      <c r="AP224" s="169"/>
      <c r="AQ224" s="169"/>
      <c r="AR224" s="169"/>
    </row>
    <row r="225" spans="1:44">
      <c r="A225" s="61"/>
      <c r="B225" s="156"/>
      <c r="C225" s="156"/>
      <c r="D225" s="156"/>
      <c r="E225" s="156"/>
      <c r="F225" s="156"/>
      <c r="G225" s="156"/>
      <c r="H225" s="156"/>
      <c r="I225" s="156"/>
      <c r="J225" s="156"/>
      <c r="K225" s="156"/>
      <c r="L225" s="156"/>
      <c r="M225" s="156"/>
      <c r="N225" s="154"/>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69"/>
      <c r="AO225" s="169"/>
      <c r="AP225" s="169"/>
      <c r="AQ225" s="169"/>
      <c r="AR225" s="169"/>
    </row>
    <row r="226" spans="1:44">
      <c r="A226" s="61"/>
      <c r="B226" s="156"/>
      <c r="C226" s="156"/>
      <c r="D226" s="156"/>
      <c r="E226" s="156"/>
      <c r="F226" s="156"/>
      <c r="G226" s="156"/>
      <c r="H226" s="156"/>
      <c r="I226" s="156"/>
      <c r="J226" s="156"/>
      <c r="K226" s="156"/>
      <c r="L226" s="156"/>
      <c r="M226" s="156"/>
      <c r="N226" s="154"/>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69"/>
      <c r="AO226" s="169"/>
      <c r="AP226" s="169"/>
      <c r="AQ226" s="169"/>
      <c r="AR226" s="169"/>
    </row>
    <row r="227" spans="1:44">
      <c r="A227" s="61"/>
      <c r="B227" s="156"/>
      <c r="C227" s="156"/>
      <c r="D227" s="156"/>
      <c r="E227" s="156"/>
      <c r="F227" s="156"/>
      <c r="G227" s="156"/>
      <c r="H227" s="156"/>
      <c r="I227" s="156"/>
      <c r="J227" s="156"/>
      <c r="K227" s="156"/>
      <c r="L227" s="156"/>
      <c r="M227" s="156"/>
      <c r="N227" s="154"/>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69"/>
      <c r="AO227" s="169"/>
      <c r="AP227" s="169"/>
      <c r="AQ227" s="169"/>
      <c r="AR227" s="169"/>
    </row>
    <row r="228" spans="1:44">
      <c r="A228" s="61"/>
      <c r="B228" s="156"/>
      <c r="C228" s="156"/>
      <c r="D228" s="156"/>
      <c r="E228" s="156"/>
      <c r="F228" s="156"/>
      <c r="G228" s="156"/>
      <c r="H228" s="156"/>
      <c r="I228" s="156"/>
      <c r="J228" s="156"/>
      <c r="K228" s="156"/>
      <c r="L228" s="156"/>
      <c r="M228" s="156"/>
      <c r="N228" s="154"/>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69"/>
      <c r="AO228" s="169"/>
      <c r="AP228" s="169"/>
      <c r="AQ228" s="169"/>
      <c r="AR228" s="169"/>
    </row>
    <row r="229" spans="1:44">
      <c r="A229" s="61"/>
      <c r="B229" s="156"/>
      <c r="C229" s="156"/>
      <c r="D229" s="156"/>
      <c r="E229" s="156"/>
      <c r="F229" s="156"/>
      <c r="G229" s="156"/>
      <c r="H229" s="156"/>
      <c r="I229" s="156"/>
      <c r="J229" s="156"/>
      <c r="K229" s="156"/>
      <c r="L229" s="156"/>
      <c r="M229" s="156"/>
      <c r="N229" s="154"/>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69"/>
      <c r="AO229" s="169"/>
      <c r="AP229" s="169"/>
      <c r="AQ229" s="169"/>
      <c r="AR229" s="169"/>
    </row>
    <row r="230" spans="1:44">
      <c r="A230" s="61"/>
      <c r="B230" s="156"/>
      <c r="C230" s="156"/>
      <c r="D230" s="156"/>
      <c r="E230" s="156"/>
      <c r="F230" s="156"/>
      <c r="G230" s="156"/>
      <c r="H230" s="156"/>
      <c r="I230" s="156"/>
      <c r="J230" s="156"/>
      <c r="K230" s="156"/>
      <c r="L230" s="156"/>
      <c r="M230" s="156"/>
      <c r="N230" s="154"/>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69"/>
      <c r="AO230" s="169"/>
      <c r="AP230" s="169"/>
      <c r="AQ230" s="169"/>
      <c r="AR230" s="169"/>
    </row>
    <row r="231" spans="1:44">
      <c r="A231" s="61"/>
      <c r="B231" s="156"/>
      <c r="C231" s="156"/>
      <c r="D231" s="156"/>
      <c r="E231" s="156"/>
      <c r="F231" s="156"/>
      <c r="G231" s="156"/>
      <c r="H231" s="156"/>
      <c r="I231" s="156"/>
      <c r="J231" s="156"/>
      <c r="K231" s="156"/>
      <c r="L231" s="156"/>
      <c r="M231" s="156"/>
      <c r="N231" s="154"/>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69"/>
      <c r="AO231" s="169"/>
      <c r="AP231" s="169"/>
      <c r="AQ231" s="169"/>
      <c r="AR231" s="169"/>
    </row>
    <row r="232" spans="1:44">
      <c r="A232" s="61"/>
      <c r="B232" s="156"/>
      <c r="C232" s="156"/>
      <c r="D232" s="156"/>
      <c r="E232" s="156"/>
      <c r="F232" s="156"/>
      <c r="G232" s="156"/>
      <c r="H232" s="156"/>
      <c r="I232" s="156"/>
      <c r="J232" s="156"/>
      <c r="K232" s="156"/>
      <c r="L232" s="156"/>
      <c r="M232" s="156"/>
      <c r="N232" s="154"/>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69"/>
      <c r="AO232" s="169"/>
      <c r="AP232" s="169"/>
      <c r="AQ232" s="169"/>
      <c r="AR232" s="169"/>
    </row>
    <row r="233" spans="1:44">
      <c r="A233" s="61"/>
      <c r="B233" s="156"/>
      <c r="C233" s="156"/>
      <c r="D233" s="156"/>
      <c r="E233" s="156"/>
      <c r="F233" s="156"/>
      <c r="G233" s="156"/>
      <c r="H233" s="156"/>
      <c r="I233" s="156"/>
      <c r="J233" s="156"/>
      <c r="K233" s="156"/>
      <c r="L233" s="156"/>
      <c r="M233" s="156"/>
      <c r="N233" s="154"/>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69"/>
      <c r="AO233" s="169"/>
      <c r="AP233" s="169"/>
      <c r="AQ233" s="169"/>
      <c r="AR233" s="169"/>
    </row>
    <row r="234" spans="1:44">
      <c r="A234" s="61"/>
      <c r="B234" s="156"/>
      <c r="C234" s="156"/>
      <c r="D234" s="156"/>
      <c r="E234" s="156"/>
      <c r="F234" s="156"/>
      <c r="G234" s="156"/>
      <c r="H234" s="156"/>
      <c r="I234" s="156"/>
      <c r="J234" s="156"/>
      <c r="K234" s="156"/>
      <c r="L234" s="156"/>
      <c r="M234" s="156"/>
      <c r="N234" s="154"/>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69"/>
      <c r="AO234" s="169"/>
      <c r="AP234" s="169"/>
      <c r="AQ234" s="169"/>
      <c r="AR234" s="169"/>
    </row>
    <row r="235" spans="1:44">
      <c r="A235" s="61"/>
      <c r="B235" s="156"/>
      <c r="C235" s="156"/>
      <c r="D235" s="156"/>
      <c r="E235" s="156"/>
      <c r="F235" s="156"/>
      <c r="G235" s="156"/>
      <c r="H235" s="156"/>
      <c r="I235" s="156"/>
      <c r="J235" s="156"/>
      <c r="K235" s="156"/>
      <c r="L235" s="156"/>
      <c r="M235" s="156"/>
      <c r="N235" s="154"/>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69"/>
      <c r="AO235" s="169"/>
      <c r="AP235" s="169"/>
      <c r="AQ235" s="169"/>
      <c r="AR235" s="169"/>
    </row>
    <row r="236" spans="1:44">
      <c r="A236" s="61"/>
      <c r="B236" s="156"/>
      <c r="C236" s="156"/>
      <c r="D236" s="156"/>
      <c r="E236" s="156"/>
      <c r="F236" s="156"/>
      <c r="G236" s="156"/>
      <c r="H236" s="156"/>
      <c r="I236" s="156"/>
      <c r="J236" s="156"/>
      <c r="K236" s="156"/>
      <c r="L236" s="156"/>
      <c r="M236" s="156"/>
      <c r="N236" s="154"/>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69"/>
      <c r="AO236" s="169"/>
      <c r="AP236" s="169"/>
      <c r="AQ236" s="169"/>
      <c r="AR236" s="169"/>
    </row>
    <row r="237" spans="1:44">
      <c r="A237" s="61"/>
      <c r="B237" s="156"/>
      <c r="C237" s="156"/>
      <c r="D237" s="156"/>
      <c r="E237" s="156"/>
      <c r="F237" s="156"/>
      <c r="G237" s="156"/>
      <c r="H237" s="156"/>
      <c r="I237" s="156"/>
      <c r="J237" s="156"/>
      <c r="K237" s="156"/>
      <c r="L237" s="156"/>
      <c r="M237" s="156"/>
      <c r="N237" s="154"/>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69"/>
      <c r="AO237" s="169"/>
      <c r="AP237" s="169"/>
      <c r="AQ237" s="169"/>
      <c r="AR237" s="169"/>
    </row>
    <row r="238" spans="1:44">
      <c r="A238" s="61"/>
      <c r="B238" s="156"/>
      <c r="C238" s="156"/>
      <c r="D238" s="156"/>
      <c r="E238" s="156"/>
      <c r="F238" s="156"/>
      <c r="G238" s="156"/>
      <c r="H238" s="156"/>
      <c r="I238" s="156"/>
      <c r="J238" s="156"/>
      <c r="K238" s="156"/>
      <c r="L238" s="156"/>
      <c r="M238" s="156"/>
      <c r="N238" s="154"/>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69"/>
      <c r="AO238" s="169"/>
      <c r="AP238" s="169"/>
      <c r="AQ238" s="169"/>
      <c r="AR238" s="169"/>
    </row>
    <row r="239" spans="1:44">
      <c r="A239" s="61"/>
      <c r="B239" s="156"/>
      <c r="C239" s="156"/>
      <c r="D239" s="156"/>
      <c r="E239" s="156"/>
      <c r="F239" s="156"/>
      <c r="G239" s="156"/>
      <c r="H239" s="156"/>
      <c r="I239" s="156"/>
      <c r="J239" s="156"/>
      <c r="K239" s="156"/>
      <c r="L239" s="156"/>
      <c r="M239" s="156"/>
      <c r="N239" s="154"/>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69"/>
      <c r="AO239" s="169"/>
      <c r="AP239" s="169"/>
      <c r="AQ239" s="169"/>
      <c r="AR239" s="169"/>
    </row>
    <row r="240" spans="1:44">
      <c r="A240" s="61"/>
      <c r="B240" s="156"/>
      <c r="C240" s="156"/>
      <c r="D240" s="156"/>
      <c r="E240" s="156"/>
      <c r="F240" s="156"/>
      <c r="G240" s="156"/>
      <c r="H240" s="156"/>
      <c r="I240" s="156"/>
      <c r="J240" s="156"/>
      <c r="K240" s="156"/>
      <c r="L240" s="156"/>
      <c r="M240" s="156"/>
      <c r="N240" s="154"/>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69"/>
      <c r="AO240" s="169"/>
      <c r="AP240" s="169"/>
      <c r="AQ240" s="169"/>
      <c r="AR240" s="169"/>
    </row>
    <row r="241" spans="1:44">
      <c r="A241" s="61"/>
      <c r="B241" s="156"/>
      <c r="C241" s="156"/>
      <c r="D241" s="156"/>
      <c r="E241" s="156"/>
      <c r="F241" s="156"/>
      <c r="G241" s="156"/>
      <c r="H241" s="156"/>
      <c r="I241" s="156"/>
      <c r="J241" s="156"/>
      <c r="K241" s="156"/>
      <c r="L241" s="156"/>
      <c r="M241" s="156"/>
      <c r="N241" s="154"/>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69"/>
      <c r="AO241" s="169"/>
      <c r="AP241" s="169"/>
      <c r="AQ241" s="169"/>
      <c r="AR241" s="169"/>
    </row>
    <row r="242" spans="1:44">
      <c r="A242" s="61"/>
      <c r="B242" s="156"/>
      <c r="C242" s="156"/>
      <c r="D242" s="156"/>
      <c r="E242" s="156"/>
      <c r="F242" s="156"/>
      <c r="G242" s="156"/>
      <c r="H242" s="156"/>
      <c r="I242" s="156"/>
      <c r="J242" s="156"/>
      <c r="K242" s="156"/>
      <c r="L242" s="156"/>
      <c r="M242" s="156"/>
      <c r="N242" s="154"/>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69"/>
      <c r="AO242" s="169"/>
      <c r="AP242" s="169"/>
      <c r="AQ242" s="169"/>
      <c r="AR242" s="169"/>
    </row>
    <row r="243" spans="1:44">
      <c r="A243" s="61"/>
      <c r="B243" s="156"/>
      <c r="C243" s="156"/>
      <c r="D243" s="156"/>
      <c r="E243" s="156"/>
      <c r="F243" s="156"/>
      <c r="G243" s="156"/>
      <c r="H243" s="156"/>
      <c r="I243" s="156"/>
      <c r="J243" s="156"/>
      <c r="K243" s="156"/>
      <c r="L243" s="156"/>
      <c r="M243" s="156"/>
      <c r="N243" s="154"/>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69"/>
      <c r="AO243" s="169"/>
      <c r="AP243" s="169"/>
      <c r="AQ243" s="169"/>
      <c r="AR243" s="169"/>
    </row>
    <row r="244" spans="1:44">
      <c r="A244" s="61"/>
      <c r="B244" s="156"/>
      <c r="C244" s="156"/>
      <c r="D244" s="156"/>
      <c r="E244" s="156"/>
      <c r="F244" s="156"/>
      <c r="G244" s="156"/>
      <c r="H244" s="156"/>
      <c r="I244" s="156"/>
      <c r="J244" s="156"/>
      <c r="K244" s="156"/>
      <c r="L244" s="156"/>
      <c r="M244" s="156"/>
      <c r="N244" s="154"/>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6"/>
      <c r="AK244" s="156"/>
      <c r="AL244" s="156"/>
      <c r="AM244" s="156"/>
      <c r="AN244" s="169"/>
      <c r="AO244" s="169"/>
      <c r="AP244" s="169"/>
      <c r="AQ244" s="169"/>
      <c r="AR244" s="169"/>
    </row>
    <row r="245" spans="1:44">
      <c r="A245" s="61"/>
      <c r="B245" s="156"/>
      <c r="C245" s="156"/>
      <c r="D245" s="156"/>
      <c r="E245" s="156"/>
      <c r="F245" s="156"/>
      <c r="G245" s="156"/>
      <c r="H245" s="156"/>
      <c r="I245" s="156"/>
      <c r="J245" s="156"/>
      <c r="K245" s="156"/>
      <c r="L245" s="156"/>
      <c r="M245" s="156"/>
      <c r="N245" s="154"/>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69"/>
      <c r="AO245" s="169"/>
      <c r="AP245" s="169"/>
      <c r="AQ245" s="169"/>
      <c r="AR245" s="169"/>
    </row>
    <row r="246" spans="1:44">
      <c r="A246" s="61"/>
      <c r="B246" s="156"/>
      <c r="C246" s="156"/>
      <c r="D246" s="156"/>
      <c r="E246" s="156"/>
      <c r="F246" s="156"/>
      <c r="G246" s="156"/>
      <c r="H246" s="156"/>
      <c r="I246" s="156"/>
      <c r="J246" s="156"/>
      <c r="K246" s="156"/>
      <c r="L246" s="156"/>
      <c r="M246" s="156"/>
      <c r="N246" s="154"/>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69"/>
      <c r="AO246" s="169"/>
      <c r="AP246" s="169"/>
      <c r="AQ246" s="169"/>
      <c r="AR246" s="169"/>
    </row>
    <row r="247" spans="1:44">
      <c r="A247" s="61"/>
      <c r="B247" s="156"/>
      <c r="C247" s="156"/>
      <c r="D247" s="156"/>
      <c r="E247" s="156"/>
      <c r="F247" s="156"/>
      <c r="G247" s="156"/>
      <c r="H247" s="156"/>
      <c r="I247" s="156"/>
      <c r="J247" s="156"/>
      <c r="K247" s="156"/>
      <c r="L247" s="156"/>
      <c r="M247" s="156"/>
      <c r="N247" s="154"/>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69"/>
      <c r="AO247" s="169"/>
      <c r="AP247" s="169"/>
      <c r="AQ247" s="169"/>
      <c r="AR247" s="169"/>
    </row>
    <row r="248" spans="1:44">
      <c r="A248" s="61"/>
      <c r="B248" s="156"/>
      <c r="C248" s="156"/>
      <c r="D248" s="156"/>
      <c r="E248" s="156"/>
      <c r="F248" s="156"/>
      <c r="G248" s="156"/>
      <c r="H248" s="156"/>
      <c r="I248" s="156"/>
      <c r="J248" s="156"/>
      <c r="K248" s="156"/>
      <c r="L248" s="156"/>
      <c r="M248" s="156"/>
      <c r="N248" s="154"/>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69"/>
      <c r="AO248" s="169"/>
      <c r="AP248" s="169"/>
      <c r="AQ248" s="169"/>
      <c r="AR248" s="169"/>
    </row>
    <row r="249" spans="1:44">
      <c r="A249" s="61"/>
      <c r="B249" s="156"/>
      <c r="C249" s="156"/>
      <c r="D249" s="156"/>
      <c r="E249" s="156"/>
      <c r="F249" s="156"/>
      <c r="G249" s="156"/>
      <c r="H249" s="156"/>
      <c r="I249" s="156"/>
      <c r="J249" s="156"/>
      <c r="K249" s="156"/>
      <c r="L249" s="156"/>
      <c r="M249" s="156"/>
      <c r="N249" s="154"/>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69"/>
      <c r="AO249" s="169"/>
      <c r="AP249" s="169"/>
      <c r="AQ249" s="169"/>
      <c r="AR249" s="169"/>
    </row>
    <row r="250" spans="1:44">
      <c r="A250" s="61"/>
      <c r="B250" s="156"/>
      <c r="C250" s="156"/>
      <c r="D250" s="156"/>
      <c r="E250" s="156"/>
      <c r="F250" s="156"/>
      <c r="G250" s="156"/>
      <c r="H250" s="156"/>
      <c r="I250" s="156"/>
      <c r="J250" s="156"/>
      <c r="K250" s="156"/>
      <c r="L250" s="156"/>
      <c r="M250" s="156"/>
      <c r="N250" s="154"/>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69"/>
      <c r="AO250" s="169"/>
      <c r="AP250" s="169"/>
      <c r="AQ250" s="169"/>
      <c r="AR250" s="169"/>
    </row>
    <row r="251" spans="1:44">
      <c r="A251" s="61"/>
      <c r="B251" s="156"/>
      <c r="C251" s="156"/>
      <c r="D251" s="156"/>
      <c r="E251" s="156"/>
      <c r="F251" s="156"/>
      <c r="G251" s="156"/>
      <c r="H251" s="156"/>
      <c r="I251" s="156"/>
      <c r="J251" s="156"/>
      <c r="K251" s="156"/>
      <c r="L251" s="156"/>
      <c r="M251" s="156"/>
      <c r="N251" s="154"/>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6"/>
      <c r="AJ251" s="156"/>
      <c r="AK251" s="156"/>
      <c r="AL251" s="156"/>
      <c r="AM251" s="156"/>
      <c r="AN251" s="169"/>
      <c r="AO251" s="169"/>
      <c r="AP251" s="169"/>
      <c r="AQ251" s="169"/>
      <c r="AR251" s="169"/>
    </row>
    <row r="252" spans="1:44">
      <c r="A252" s="61"/>
      <c r="B252" s="156"/>
      <c r="C252" s="156"/>
      <c r="D252" s="156"/>
      <c r="E252" s="156"/>
      <c r="F252" s="156"/>
      <c r="G252" s="156"/>
      <c r="H252" s="156"/>
      <c r="I252" s="156"/>
      <c r="J252" s="156"/>
      <c r="K252" s="156"/>
      <c r="L252" s="156"/>
      <c r="M252" s="156"/>
      <c r="N252" s="154"/>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56"/>
      <c r="AL252" s="156"/>
      <c r="AM252" s="156"/>
      <c r="AN252" s="169"/>
      <c r="AO252" s="169"/>
      <c r="AP252" s="169"/>
      <c r="AQ252" s="169"/>
      <c r="AR252" s="169"/>
    </row>
    <row r="253" spans="1:44">
      <c r="A253" s="61"/>
      <c r="B253" s="156"/>
      <c r="C253" s="156"/>
      <c r="D253" s="156"/>
      <c r="E253" s="156"/>
      <c r="F253" s="156"/>
      <c r="G253" s="156"/>
      <c r="H253" s="156"/>
      <c r="I253" s="156"/>
      <c r="J253" s="156"/>
      <c r="K253" s="156"/>
      <c r="L253" s="156"/>
      <c r="M253" s="156"/>
      <c r="N253" s="154"/>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69"/>
      <c r="AO253" s="169"/>
      <c r="AP253" s="169"/>
      <c r="AQ253" s="169"/>
      <c r="AR253" s="169"/>
    </row>
    <row r="254" spans="1:44">
      <c r="A254" s="61"/>
      <c r="B254" s="156"/>
      <c r="C254" s="156"/>
      <c r="D254" s="156"/>
      <c r="E254" s="156"/>
      <c r="F254" s="156"/>
      <c r="G254" s="156"/>
      <c r="H254" s="156"/>
      <c r="I254" s="156"/>
      <c r="J254" s="156"/>
      <c r="K254" s="156"/>
      <c r="L254" s="156"/>
      <c r="M254" s="156"/>
      <c r="N254" s="154"/>
      <c r="O254" s="156"/>
      <c r="P254" s="156"/>
      <c r="Q254" s="156"/>
      <c r="R254" s="156"/>
      <c r="S254" s="156"/>
      <c r="T254" s="156"/>
      <c r="U254" s="156"/>
      <c r="V254" s="156"/>
      <c r="W254" s="156"/>
      <c r="X254" s="156"/>
      <c r="Y254" s="156"/>
      <c r="Z254" s="156"/>
      <c r="AA254" s="156"/>
      <c r="AB254" s="156"/>
      <c r="AC254" s="156"/>
      <c r="AD254" s="156"/>
      <c r="AE254" s="156"/>
      <c r="AF254" s="156"/>
      <c r="AG254" s="156"/>
      <c r="AH254" s="156"/>
      <c r="AI254" s="156"/>
      <c r="AJ254" s="156"/>
      <c r="AK254" s="156"/>
      <c r="AL254" s="156"/>
      <c r="AM254" s="156"/>
      <c r="AN254" s="169"/>
      <c r="AO254" s="169"/>
      <c r="AP254" s="169"/>
      <c r="AQ254" s="169"/>
      <c r="AR254" s="169"/>
    </row>
    <row r="255" spans="1:44">
      <c r="A255" s="61"/>
      <c r="B255" s="156"/>
      <c r="C255" s="156"/>
      <c r="D255" s="156"/>
      <c r="E255" s="156"/>
      <c r="F255" s="156"/>
      <c r="G255" s="156"/>
      <c r="H255" s="156"/>
      <c r="I255" s="156"/>
      <c r="J255" s="156"/>
      <c r="K255" s="156"/>
      <c r="L255" s="156"/>
      <c r="M255" s="156"/>
      <c r="N255" s="154"/>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6"/>
      <c r="AN255" s="169"/>
      <c r="AO255" s="169"/>
      <c r="AP255" s="169"/>
      <c r="AQ255" s="169"/>
      <c r="AR255" s="169"/>
    </row>
    <row r="256" spans="1:44">
      <c r="A256" s="61"/>
      <c r="B256" s="156"/>
      <c r="C256" s="156"/>
      <c r="D256" s="156"/>
      <c r="E256" s="156"/>
      <c r="F256" s="156"/>
      <c r="G256" s="156"/>
      <c r="H256" s="156"/>
      <c r="I256" s="156"/>
      <c r="J256" s="156"/>
      <c r="K256" s="156"/>
      <c r="L256" s="156"/>
      <c r="M256" s="156"/>
      <c r="N256" s="154"/>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69"/>
      <c r="AO256" s="169"/>
      <c r="AP256" s="169"/>
      <c r="AQ256" s="169"/>
      <c r="AR256" s="169"/>
    </row>
    <row r="257" spans="1:44">
      <c r="A257" s="61"/>
      <c r="B257" s="156"/>
      <c r="C257" s="156"/>
      <c r="D257" s="156"/>
      <c r="E257" s="156"/>
      <c r="F257" s="156"/>
      <c r="G257" s="156"/>
      <c r="H257" s="156"/>
      <c r="I257" s="156"/>
      <c r="J257" s="156"/>
      <c r="K257" s="156"/>
      <c r="L257" s="156"/>
      <c r="M257" s="156"/>
      <c r="N257" s="154"/>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6"/>
      <c r="AJ257" s="156"/>
      <c r="AK257" s="156"/>
      <c r="AL257" s="156"/>
      <c r="AM257" s="156"/>
      <c r="AN257" s="169"/>
      <c r="AO257" s="169"/>
      <c r="AP257" s="169"/>
      <c r="AQ257" s="169"/>
      <c r="AR257" s="169"/>
    </row>
    <row r="258" spans="1:44">
      <c r="A258" s="61"/>
      <c r="B258" s="156"/>
      <c r="C258" s="156"/>
      <c r="D258" s="156"/>
      <c r="E258" s="156"/>
      <c r="F258" s="156"/>
      <c r="G258" s="156"/>
      <c r="H258" s="156"/>
      <c r="I258" s="156"/>
      <c r="J258" s="156"/>
      <c r="K258" s="156"/>
      <c r="L258" s="156"/>
      <c r="M258" s="156"/>
      <c r="N258" s="154"/>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6"/>
      <c r="AJ258" s="156"/>
      <c r="AK258" s="156"/>
      <c r="AL258" s="156"/>
      <c r="AM258" s="156"/>
      <c r="AN258" s="169"/>
      <c r="AO258" s="169"/>
      <c r="AP258" s="169"/>
      <c r="AQ258" s="169"/>
      <c r="AR258" s="169"/>
    </row>
    <row r="259" spans="1:44">
      <c r="A259" s="61"/>
      <c r="B259" s="156"/>
      <c r="C259" s="156"/>
      <c r="D259" s="156"/>
      <c r="E259" s="156"/>
      <c r="F259" s="156"/>
      <c r="G259" s="156"/>
      <c r="H259" s="156"/>
      <c r="I259" s="156"/>
      <c r="J259" s="156"/>
      <c r="K259" s="156"/>
      <c r="L259" s="156"/>
      <c r="M259" s="156"/>
      <c r="N259" s="154"/>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69"/>
      <c r="AO259" s="169"/>
      <c r="AP259" s="169"/>
      <c r="AQ259" s="169"/>
      <c r="AR259" s="169"/>
    </row>
    <row r="260" spans="1:44">
      <c r="A260" s="61"/>
      <c r="B260" s="156"/>
      <c r="C260" s="156"/>
      <c r="D260" s="156"/>
      <c r="E260" s="156"/>
      <c r="F260" s="156"/>
      <c r="G260" s="156"/>
      <c r="H260" s="156"/>
      <c r="I260" s="156"/>
      <c r="J260" s="156"/>
      <c r="K260" s="156"/>
      <c r="L260" s="156"/>
      <c r="M260" s="156"/>
      <c r="N260" s="154"/>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6"/>
      <c r="AN260" s="169"/>
      <c r="AO260" s="169"/>
      <c r="AP260" s="169"/>
      <c r="AQ260" s="169"/>
      <c r="AR260" s="169"/>
    </row>
    <row r="261" spans="1:44">
      <c r="A261" s="61"/>
      <c r="B261" s="156"/>
      <c r="C261" s="156"/>
      <c r="D261" s="156"/>
      <c r="E261" s="156"/>
      <c r="F261" s="156"/>
      <c r="G261" s="156"/>
      <c r="H261" s="156"/>
      <c r="I261" s="156"/>
      <c r="J261" s="156"/>
      <c r="K261" s="156"/>
      <c r="L261" s="156"/>
      <c r="M261" s="156"/>
      <c r="N261" s="154"/>
      <c r="O261" s="156"/>
      <c r="P261" s="156"/>
      <c r="Q261" s="156"/>
      <c r="R261" s="156"/>
      <c r="S261" s="156"/>
      <c r="T261" s="156"/>
      <c r="U261" s="156"/>
      <c r="V261" s="156"/>
      <c r="W261" s="156"/>
      <c r="X261" s="156"/>
      <c r="Y261" s="156"/>
      <c r="Z261" s="156"/>
      <c r="AA261" s="156"/>
      <c r="AB261" s="156"/>
      <c r="AC261" s="156"/>
      <c r="AD261" s="156"/>
      <c r="AE261" s="156"/>
      <c r="AF261" s="156"/>
      <c r="AG261" s="156"/>
      <c r="AH261" s="156"/>
      <c r="AI261" s="156"/>
      <c r="AJ261" s="156"/>
      <c r="AK261" s="156"/>
      <c r="AL261" s="156"/>
      <c r="AM261" s="156"/>
      <c r="AN261" s="169"/>
      <c r="AO261" s="169"/>
      <c r="AP261" s="169"/>
      <c r="AQ261" s="169"/>
      <c r="AR261" s="169"/>
    </row>
    <row r="262" spans="1:44">
      <c r="A262" s="61"/>
      <c r="B262" s="156"/>
      <c r="C262" s="156"/>
      <c r="D262" s="156"/>
      <c r="E262" s="156"/>
      <c r="F262" s="156"/>
      <c r="G262" s="156"/>
      <c r="H262" s="156"/>
      <c r="I262" s="156"/>
      <c r="J262" s="156"/>
      <c r="K262" s="156"/>
      <c r="L262" s="156"/>
      <c r="M262" s="156"/>
      <c r="N262" s="154"/>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69"/>
      <c r="AO262" s="169"/>
      <c r="AP262" s="169"/>
      <c r="AQ262" s="169"/>
      <c r="AR262" s="169"/>
    </row>
    <row r="263" spans="1:44">
      <c r="A263" s="61"/>
      <c r="B263" s="156"/>
      <c r="C263" s="156"/>
      <c r="D263" s="156"/>
      <c r="E263" s="156"/>
      <c r="F263" s="156"/>
      <c r="G263" s="156"/>
      <c r="H263" s="156"/>
      <c r="I263" s="156"/>
      <c r="J263" s="156"/>
      <c r="K263" s="156"/>
      <c r="L263" s="156"/>
      <c r="M263" s="156"/>
      <c r="N263" s="154"/>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156"/>
      <c r="AL263" s="156"/>
      <c r="AM263" s="156"/>
      <c r="AN263" s="169"/>
      <c r="AO263" s="169"/>
      <c r="AP263" s="169"/>
      <c r="AQ263" s="169"/>
      <c r="AR263" s="169"/>
    </row>
    <row r="264" spans="1:44">
      <c r="A264" s="61"/>
      <c r="B264" s="156"/>
      <c r="C264" s="156"/>
      <c r="D264" s="156"/>
      <c r="E264" s="156"/>
      <c r="F264" s="156"/>
      <c r="G264" s="156"/>
      <c r="H264" s="156"/>
      <c r="I264" s="156"/>
      <c r="J264" s="156"/>
      <c r="K264" s="156"/>
      <c r="L264" s="156"/>
      <c r="M264" s="156"/>
      <c r="N264" s="154"/>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6"/>
      <c r="AN264" s="169"/>
      <c r="AO264" s="169"/>
      <c r="AP264" s="169"/>
      <c r="AQ264" s="169"/>
      <c r="AR264" s="169"/>
    </row>
    <row r="265" spans="1:44">
      <c r="A265" s="61"/>
      <c r="B265" s="156"/>
      <c r="C265" s="156"/>
      <c r="D265" s="156"/>
      <c r="E265" s="156"/>
      <c r="F265" s="156"/>
      <c r="G265" s="156"/>
      <c r="H265" s="156"/>
      <c r="I265" s="156"/>
      <c r="J265" s="156"/>
      <c r="K265" s="156"/>
      <c r="L265" s="156"/>
      <c r="M265" s="156"/>
      <c r="N265" s="154"/>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69"/>
      <c r="AO265" s="169"/>
      <c r="AP265" s="169"/>
      <c r="AQ265" s="169"/>
      <c r="AR265" s="169"/>
    </row>
    <row r="266" spans="1:44">
      <c r="A266" s="61"/>
      <c r="B266" s="156"/>
      <c r="C266" s="156"/>
      <c r="D266" s="156"/>
      <c r="E266" s="156"/>
      <c r="F266" s="156"/>
      <c r="G266" s="156"/>
      <c r="H266" s="156"/>
      <c r="I266" s="156"/>
      <c r="J266" s="156"/>
      <c r="K266" s="156"/>
      <c r="L266" s="156"/>
      <c r="M266" s="156"/>
      <c r="N266" s="154"/>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6"/>
      <c r="AN266" s="169"/>
      <c r="AO266" s="169"/>
      <c r="AP266" s="169"/>
      <c r="AQ266" s="169"/>
      <c r="AR266" s="169"/>
    </row>
    <row r="267" spans="1:44">
      <c r="A267" s="61"/>
      <c r="B267" s="156"/>
      <c r="C267" s="156"/>
      <c r="D267" s="156"/>
      <c r="E267" s="156"/>
      <c r="F267" s="156"/>
      <c r="G267" s="156"/>
      <c r="H267" s="156"/>
      <c r="I267" s="156"/>
      <c r="J267" s="156"/>
      <c r="K267" s="156"/>
      <c r="L267" s="156"/>
      <c r="M267" s="156"/>
      <c r="N267" s="154"/>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156"/>
      <c r="AL267" s="156"/>
      <c r="AM267" s="156"/>
      <c r="AN267" s="169"/>
      <c r="AO267" s="169"/>
      <c r="AP267" s="169"/>
      <c r="AQ267" s="169"/>
      <c r="AR267" s="169"/>
    </row>
    <row r="268" spans="1:44">
      <c r="A268" s="61"/>
      <c r="B268" s="156"/>
      <c r="C268" s="156"/>
      <c r="D268" s="156"/>
      <c r="E268" s="156"/>
      <c r="F268" s="156"/>
      <c r="G268" s="156"/>
      <c r="H268" s="156"/>
      <c r="I268" s="156"/>
      <c r="J268" s="156"/>
      <c r="K268" s="156"/>
      <c r="L268" s="156"/>
      <c r="M268" s="156"/>
      <c r="N268" s="154"/>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69"/>
      <c r="AO268" s="169"/>
      <c r="AP268" s="169"/>
      <c r="AQ268" s="169"/>
      <c r="AR268" s="169"/>
    </row>
    <row r="269" spans="1:44">
      <c r="A269" s="61"/>
      <c r="B269" s="156"/>
      <c r="C269" s="156"/>
      <c r="D269" s="156"/>
      <c r="E269" s="156"/>
      <c r="F269" s="156"/>
      <c r="G269" s="156"/>
      <c r="H269" s="156"/>
      <c r="I269" s="156"/>
      <c r="J269" s="156"/>
      <c r="K269" s="156"/>
      <c r="L269" s="156"/>
      <c r="M269" s="156"/>
      <c r="N269" s="154"/>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69"/>
      <c r="AO269" s="169"/>
      <c r="AP269" s="169"/>
      <c r="AQ269" s="169"/>
      <c r="AR269" s="169"/>
    </row>
    <row r="270" spans="1:44">
      <c r="A270" s="61"/>
      <c r="B270" s="156"/>
      <c r="C270" s="156"/>
      <c r="D270" s="156"/>
      <c r="E270" s="156"/>
      <c r="F270" s="156"/>
      <c r="G270" s="156"/>
      <c r="H270" s="156"/>
      <c r="I270" s="156"/>
      <c r="J270" s="156"/>
      <c r="K270" s="156"/>
      <c r="L270" s="156"/>
      <c r="M270" s="156"/>
      <c r="N270" s="154"/>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69"/>
      <c r="AO270" s="169"/>
      <c r="AP270" s="169"/>
      <c r="AQ270" s="169"/>
      <c r="AR270" s="169"/>
    </row>
    <row r="271" spans="1:44">
      <c r="A271" s="61"/>
      <c r="B271" s="156"/>
      <c r="C271" s="156"/>
      <c r="D271" s="156"/>
      <c r="E271" s="156"/>
      <c r="F271" s="156"/>
      <c r="G271" s="156"/>
      <c r="H271" s="156"/>
      <c r="I271" s="156"/>
      <c r="J271" s="156"/>
      <c r="K271" s="156"/>
      <c r="L271" s="156"/>
      <c r="M271" s="156"/>
      <c r="N271" s="154"/>
      <c r="O271" s="156"/>
      <c r="P271" s="156"/>
      <c r="Q271" s="156"/>
      <c r="R271" s="156"/>
      <c r="S271" s="156"/>
      <c r="T271" s="156"/>
      <c r="U271" s="156"/>
      <c r="V271" s="156"/>
      <c r="W271" s="156"/>
      <c r="X271" s="156"/>
      <c r="Y271" s="156"/>
      <c r="Z271" s="156"/>
      <c r="AA271" s="156"/>
      <c r="AB271" s="156"/>
      <c r="AC271" s="156"/>
      <c r="AD271" s="156"/>
      <c r="AE271" s="156"/>
      <c r="AF271" s="156"/>
      <c r="AG271" s="156"/>
      <c r="AH271" s="156"/>
      <c r="AI271" s="156"/>
      <c r="AJ271" s="156"/>
      <c r="AK271" s="156"/>
      <c r="AL271" s="156"/>
      <c r="AM271" s="156"/>
      <c r="AN271" s="169"/>
      <c r="AO271" s="169"/>
      <c r="AP271" s="169"/>
      <c r="AQ271" s="169"/>
      <c r="AR271" s="169"/>
    </row>
    <row r="272" spans="1:44">
      <c r="A272" s="61"/>
      <c r="B272" s="156"/>
      <c r="C272" s="156"/>
      <c r="D272" s="156"/>
      <c r="E272" s="156"/>
      <c r="F272" s="156"/>
      <c r="G272" s="156"/>
      <c r="H272" s="156"/>
      <c r="I272" s="156"/>
      <c r="J272" s="156"/>
      <c r="K272" s="156"/>
      <c r="L272" s="156"/>
      <c r="M272" s="156"/>
      <c r="N272" s="154"/>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6"/>
      <c r="AJ272" s="156"/>
      <c r="AK272" s="156"/>
      <c r="AL272" s="156"/>
      <c r="AM272" s="156"/>
      <c r="AN272" s="169"/>
      <c r="AO272" s="169"/>
      <c r="AP272" s="169"/>
      <c r="AQ272" s="169"/>
      <c r="AR272" s="169"/>
    </row>
    <row r="273" spans="1:44">
      <c r="A273" s="61"/>
      <c r="B273" s="156"/>
      <c r="C273" s="156"/>
      <c r="D273" s="156"/>
      <c r="E273" s="156"/>
      <c r="F273" s="156"/>
      <c r="G273" s="156"/>
      <c r="H273" s="156"/>
      <c r="I273" s="156"/>
      <c r="J273" s="156"/>
      <c r="K273" s="156"/>
      <c r="L273" s="156"/>
      <c r="M273" s="156"/>
      <c r="N273" s="154"/>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69"/>
      <c r="AO273" s="169"/>
      <c r="AP273" s="169"/>
      <c r="AQ273" s="169"/>
      <c r="AR273" s="169"/>
    </row>
    <row r="274" spans="1:44">
      <c r="A274" s="61"/>
      <c r="B274" s="156"/>
      <c r="C274" s="156"/>
      <c r="D274" s="156"/>
      <c r="E274" s="156"/>
      <c r="F274" s="156"/>
      <c r="G274" s="156"/>
      <c r="H274" s="156"/>
      <c r="I274" s="156"/>
      <c r="J274" s="156"/>
      <c r="K274" s="156"/>
      <c r="L274" s="156"/>
      <c r="M274" s="156"/>
      <c r="N274" s="154"/>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69"/>
      <c r="AO274" s="169"/>
      <c r="AP274" s="169"/>
      <c r="AQ274" s="169"/>
      <c r="AR274" s="169"/>
    </row>
    <row r="275" spans="1:44">
      <c r="A275" s="61"/>
      <c r="B275" s="156"/>
      <c r="C275" s="156"/>
      <c r="D275" s="156"/>
      <c r="E275" s="156"/>
      <c r="F275" s="156"/>
      <c r="G275" s="156"/>
      <c r="H275" s="156"/>
      <c r="I275" s="156"/>
      <c r="J275" s="156"/>
      <c r="K275" s="156"/>
      <c r="L275" s="156"/>
      <c r="M275" s="156"/>
      <c r="N275" s="154"/>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69"/>
      <c r="AO275" s="169"/>
      <c r="AP275" s="169"/>
      <c r="AQ275" s="169"/>
      <c r="AR275" s="169"/>
    </row>
    <row r="276" spans="1:44">
      <c r="A276" s="61"/>
      <c r="B276" s="156"/>
      <c r="C276" s="156"/>
      <c r="D276" s="156"/>
      <c r="E276" s="156"/>
      <c r="F276" s="156"/>
      <c r="G276" s="156"/>
      <c r="H276" s="156"/>
      <c r="I276" s="156"/>
      <c r="J276" s="156"/>
      <c r="K276" s="156"/>
      <c r="L276" s="156"/>
      <c r="M276" s="156"/>
      <c r="N276" s="154"/>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69"/>
      <c r="AO276" s="169"/>
      <c r="AP276" s="169"/>
      <c r="AQ276" s="169"/>
      <c r="AR276" s="169"/>
    </row>
    <row r="277" spans="1:44">
      <c r="A277" s="61"/>
      <c r="B277" s="156"/>
      <c r="C277" s="156"/>
      <c r="D277" s="156"/>
      <c r="E277" s="156"/>
      <c r="F277" s="156"/>
      <c r="G277" s="156"/>
      <c r="H277" s="156"/>
      <c r="I277" s="156"/>
      <c r="J277" s="156"/>
      <c r="K277" s="156"/>
      <c r="L277" s="156"/>
      <c r="M277" s="156"/>
      <c r="N277" s="154"/>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69"/>
      <c r="AO277" s="169"/>
      <c r="AP277" s="169"/>
      <c r="AQ277" s="169"/>
      <c r="AR277" s="169"/>
    </row>
    <row r="278" spans="1:44">
      <c r="A278" s="61"/>
      <c r="B278" s="156"/>
      <c r="C278" s="156"/>
      <c r="D278" s="156"/>
      <c r="E278" s="156"/>
      <c r="F278" s="156"/>
      <c r="G278" s="156"/>
      <c r="H278" s="156"/>
      <c r="I278" s="156"/>
      <c r="J278" s="156"/>
      <c r="K278" s="156"/>
      <c r="L278" s="156"/>
      <c r="M278" s="156"/>
      <c r="N278" s="154"/>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6"/>
      <c r="AM278" s="156"/>
      <c r="AN278" s="169"/>
      <c r="AO278" s="169"/>
      <c r="AP278" s="169"/>
      <c r="AQ278" s="169"/>
      <c r="AR278" s="169"/>
    </row>
    <row r="279" spans="1:44">
      <c r="A279" s="61"/>
      <c r="B279" s="156"/>
      <c r="C279" s="156"/>
      <c r="D279" s="156"/>
      <c r="E279" s="156"/>
      <c r="F279" s="156"/>
      <c r="G279" s="156"/>
      <c r="H279" s="156"/>
      <c r="I279" s="156"/>
      <c r="J279" s="156"/>
      <c r="K279" s="156"/>
      <c r="L279" s="156"/>
      <c r="M279" s="156"/>
      <c r="N279" s="154"/>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69"/>
      <c r="AO279" s="169"/>
      <c r="AP279" s="169"/>
      <c r="AQ279" s="169"/>
      <c r="AR279" s="169"/>
    </row>
    <row r="280" spans="1:44">
      <c r="A280" s="61"/>
      <c r="B280" s="156"/>
      <c r="C280" s="156"/>
      <c r="D280" s="156"/>
      <c r="E280" s="156"/>
      <c r="F280" s="156"/>
      <c r="G280" s="156"/>
      <c r="H280" s="156"/>
      <c r="I280" s="156"/>
      <c r="J280" s="156"/>
      <c r="K280" s="156"/>
      <c r="L280" s="156"/>
      <c r="M280" s="156"/>
      <c r="N280" s="154"/>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6"/>
      <c r="AM280" s="156"/>
      <c r="AN280" s="169"/>
      <c r="AO280" s="169"/>
      <c r="AP280" s="169"/>
      <c r="AQ280" s="169"/>
      <c r="AR280" s="169"/>
    </row>
    <row r="281" spans="1:44">
      <c r="A281" s="61"/>
      <c r="B281" s="156"/>
      <c r="C281" s="156"/>
      <c r="D281" s="156"/>
      <c r="E281" s="156"/>
      <c r="F281" s="156"/>
      <c r="G281" s="156"/>
      <c r="H281" s="156"/>
      <c r="I281" s="156"/>
      <c r="J281" s="156"/>
      <c r="K281" s="156"/>
      <c r="L281" s="156"/>
      <c r="M281" s="156"/>
      <c r="N281" s="154"/>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69"/>
      <c r="AO281" s="169"/>
      <c r="AP281" s="169"/>
      <c r="AQ281" s="169"/>
      <c r="AR281" s="169"/>
    </row>
    <row r="282" spans="1:44">
      <c r="A282" s="61"/>
      <c r="B282" s="156"/>
      <c r="C282" s="156"/>
      <c r="D282" s="156"/>
      <c r="E282" s="156"/>
      <c r="F282" s="156"/>
      <c r="G282" s="156"/>
      <c r="H282" s="156"/>
      <c r="I282" s="156"/>
      <c r="J282" s="156"/>
      <c r="K282" s="156"/>
      <c r="L282" s="156"/>
      <c r="M282" s="156"/>
      <c r="N282" s="154"/>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6"/>
      <c r="AM282" s="156"/>
      <c r="AN282" s="169"/>
      <c r="AO282" s="169"/>
      <c r="AP282" s="169"/>
      <c r="AQ282" s="169"/>
      <c r="AR282" s="169"/>
    </row>
    <row r="283" spans="1:44">
      <c r="A283" s="61"/>
      <c r="B283" s="156"/>
      <c r="C283" s="156"/>
      <c r="D283" s="156"/>
      <c r="E283" s="156"/>
      <c r="F283" s="156"/>
      <c r="G283" s="156"/>
      <c r="H283" s="156"/>
      <c r="I283" s="156"/>
      <c r="J283" s="156"/>
      <c r="K283" s="156"/>
      <c r="L283" s="156"/>
      <c r="M283" s="156"/>
      <c r="N283" s="154"/>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69"/>
      <c r="AO283" s="169"/>
      <c r="AP283" s="169"/>
      <c r="AQ283" s="169"/>
      <c r="AR283" s="169"/>
    </row>
    <row r="284" spans="1:44">
      <c r="A284" s="61"/>
      <c r="B284" s="156"/>
      <c r="C284" s="156"/>
      <c r="D284" s="156"/>
      <c r="E284" s="156"/>
      <c r="F284" s="156"/>
      <c r="G284" s="156"/>
      <c r="H284" s="156"/>
      <c r="I284" s="156"/>
      <c r="J284" s="156"/>
      <c r="K284" s="156"/>
      <c r="L284" s="156"/>
      <c r="M284" s="156"/>
      <c r="N284" s="154"/>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69"/>
      <c r="AO284" s="169"/>
      <c r="AP284" s="169"/>
      <c r="AQ284" s="169"/>
      <c r="AR284" s="169"/>
    </row>
    <row r="285" spans="1:44">
      <c r="A285" s="61"/>
      <c r="B285" s="156"/>
      <c r="C285" s="156"/>
      <c r="D285" s="156"/>
      <c r="E285" s="156"/>
      <c r="F285" s="156"/>
      <c r="G285" s="156"/>
      <c r="H285" s="156"/>
      <c r="I285" s="156"/>
      <c r="J285" s="156"/>
      <c r="K285" s="156"/>
      <c r="L285" s="156"/>
      <c r="M285" s="156"/>
      <c r="N285" s="154"/>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6"/>
      <c r="AM285" s="156"/>
      <c r="AN285" s="169"/>
      <c r="AO285" s="169"/>
      <c r="AP285" s="169"/>
      <c r="AQ285" s="169"/>
      <c r="AR285" s="169"/>
    </row>
    <row r="286" spans="1:44">
      <c r="A286" s="61"/>
      <c r="B286" s="156"/>
      <c r="C286" s="156"/>
      <c r="D286" s="156"/>
      <c r="E286" s="156"/>
      <c r="F286" s="156"/>
      <c r="G286" s="156"/>
      <c r="H286" s="156"/>
      <c r="I286" s="156"/>
      <c r="J286" s="156"/>
      <c r="K286" s="156"/>
      <c r="L286" s="156"/>
      <c r="M286" s="156"/>
      <c r="N286" s="154"/>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69"/>
      <c r="AO286" s="169"/>
      <c r="AP286" s="169"/>
      <c r="AQ286" s="169"/>
      <c r="AR286" s="169"/>
    </row>
    <row r="287" spans="1:44">
      <c r="A287" s="61"/>
      <c r="B287" s="156"/>
      <c r="C287" s="156"/>
      <c r="D287" s="156"/>
      <c r="E287" s="156"/>
      <c r="F287" s="156"/>
      <c r="G287" s="156"/>
      <c r="H287" s="156"/>
      <c r="I287" s="156"/>
      <c r="J287" s="156"/>
      <c r="K287" s="156"/>
      <c r="L287" s="156"/>
      <c r="M287" s="156"/>
      <c r="N287" s="154"/>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69"/>
      <c r="AO287" s="169"/>
      <c r="AP287" s="169"/>
      <c r="AQ287" s="169"/>
      <c r="AR287" s="169"/>
    </row>
    <row r="288" spans="1:44">
      <c r="A288" s="61"/>
      <c r="B288" s="156"/>
      <c r="C288" s="156"/>
      <c r="D288" s="156"/>
      <c r="E288" s="156"/>
      <c r="F288" s="156"/>
      <c r="G288" s="156"/>
      <c r="H288" s="156"/>
      <c r="I288" s="156"/>
      <c r="J288" s="156"/>
      <c r="K288" s="156"/>
      <c r="L288" s="156"/>
      <c r="M288" s="156"/>
      <c r="N288" s="154"/>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69"/>
      <c r="AO288" s="169"/>
      <c r="AP288" s="169"/>
      <c r="AQ288" s="169"/>
      <c r="AR288" s="169"/>
    </row>
    <row r="289" spans="1:44">
      <c r="A289" s="61"/>
      <c r="B289" s="156"/>
      <c r="C289" s="156"/>
      <c r="D289" s="156"/>
      <c r="E289" s="156"/>
      <c r="F289" s="156"/>
      <c r="G289" s="156"/>
      <c r="H289" s="156"/>
      <c r="I289" s="156"/>
      <c r="J289" s="156"/>
      <c r="K289" s="156"/>
      <c r="L289" s="156"/>
      <c r="M289" s="156"/>
      <c r="N289" s="154"/>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69"/>
      <c r="AO289" s="169"/>
      <c r="AP289" s="169"/>
      <c r="AQ289" s="169"/>
      <c r="AR289" s="169"/>
    </row>
    <row r="290" spans="1:44">
      <c r="A290" s="61"/>
      <c r="B290" s="156"/>
      <c r="C290" s="156"/>
      <c r="D290" s="156"/>
      <c r="E290" s="156"/>
      <c r="F290" s="156"/>
      <c r="G290" s="156"/>
      <c r="H290" s="156"/>
      <c r="I290" s="156"/>
      <c r="J290" s="156"/>
      <c r="K290" s="156"/>
      <c r="L290" s="156"/>
      <c r="M290" s="156"/>
      <c r="N290" s="154"/>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69"/>
      <c r="AO290" s="169"/>
      <c r="AP290" s="169"/>
      <c r="AQ290" s="169"/>
      <c r="AR290" s="169"/>
    </row>
    <row r="291" spans="1:44">
      <c r="A291" s="61"/>
      <c r="B291" s="156"/>
      <c r="C291" s="156"/>
      <c r="D291" s="156"/>
      <c r="E291" s="156"/>
      <c r="F291" s="156"/>
      <c r="G291" s="156"/>
      <c r="H291" s="156"/>
      <c r="I291" s="156"/>
      <c r="J291" s="156"/>
      <c r="K291" s="156"/>
      <c r="L291" s="156"/>
      <c r="M291" s="156"/>
      <c r="N291" s="154"/>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69"/>
      <c r="AO291" s="169"/>
      <c r="AP291" s="169"/>
      <c r="AQ291" s="169"/>
      <c r="AR291" s="169"/>
    </row>
    <row r="292" spans="1:44">
      <c r="A292" s="61"/>
      <c r="B292" s="156"/>
      <c r="C292" s="156"/>
      <c r="D292" s="156"/>
      <c r="E292" s="156"/>
      <c r="F292" s="156"/>
      <c r="G292" s="156"/>
      <c r="H292" s="156"/>
      <c r="I292" s="156"/>
      <c r="J292" s="156"/>
      <c r="K292" s="156"/>
      <c r="L292" s="156"/>
      <c r="M292" s="156"/>
      <c r="N292" s="154"/>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69"/>
      <c r="AO292" s="169"/>
      <c r="AP292" s="169"/>
      <c r="AQ292" s="169"/>
      <c r="AR292" s="169"/>
    </row>
    <row r="293" spans="1:44">
      <c r="A293" s="61"/>
      <c r="B293" s="156"/>
      <c r="C293" s="156"/>
      <c r="D293" s="156"/>
      <c r="E293" s="156"/>
      <c r="F293" s="156"/>
      <c r="G293" s="156"/>
      <c r="H293" s="156"/>
      <c r="I293" s="156"/>
      <c r="J293" s="156"/>
      <c r="K293" s="156"/>
      <c r="L293" s="156"/>
      <c r="M293" s="156"/>
      <c r="N293" s="154"/>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69"/>
      <c r="AO293" s="169"/>
      <c r="AP293" s="169"/>
      <c r="AQ293" s="169"/>
      <c r="AR293" s="169"/>
    </row>
    <row r="294" spans="1:44">
      <c r="A294" s="61"/>
      <c r="B294" s="156"/>
      <c r="C294" s="156"/>
      <c r="D294" s="156"/>
      <c r="E294" s="156"/>
      <c r="F294" s="156"/>
      <c r="G294" s="156"/>
      <c r="H294" s="156"/>
      <c r="I294" s="156"/>
      <c r="J294" s="156"/>
      <c r="K294" s="156"/>
      <c r="L294" s="156"/>
      <c r="M294" s="156"/>
      <c r="N294" s="154"/>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69"/>
      <c r="AO294" s="169"/>
      <c r="AP294" s="169"/>
      <c r="AQ294" s="169"/>
      <c r="AR294" s="169"/>
    </row>
    <row r="295" spans="1:44">
      <c r="A295" s="61"/>
      <c r="B295" s="156"/>
      <c r="C295" s="156"/>
      <c r="D295" s="156"/>
      <c r="E295" s="156"/>
      <c r="F295" s="156"/>
      <c r="G295" s="156"/>
      <c r="H295" s="156"/>
      <c r="I295" s="156"/>
      <c r="J295" s="156"/>
      <c r="K295" s="156"/>
      <c r="L295" s="156"/>
      <c r="M295" s="156"/>
      <c r="N295" s="154"/>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69"/>
      <c r="AO295" s="169"/>
      <c r="AP295" s="169"/>
      <c r="AQ295" s="169"/>
      <c r="AR295" s="169"/>
    </row>
    <row r="296" spans="1:44">
      <c r="A296" s="61"/>
      <c r="B296" s="156"/>
      <c r="C296" s="156"/>
      <c r="D296" s="156"/>
      <c r="E296" s="156"/>
      <c r="F296" s="156"/>
      <c r="G296" s="156"/>
      <c r="H296" s="156"/>
      <c r="I296" s="156"/>
      <c r="J296" s="156"/>
      <c r="K296" s="156"/>
      <c r="L296" s="156"/>
      <c r="M296" s="156"/>
      <c r="N296" s="154"/>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69"/>
      <c r="AO296" s="169"/>
      <c r="AP296" s="169"/>
      <c r="AQ296" s="169"/>
      <c r="AR296" s="169"/>
    </row>
    <row r="297" spans="1:44">
      <c r="A297" s="61"/>
      <c r="B297" s="156"/>
      <c r="C297" s="156"/>
      <c r="D297" s="156"/>
      <c r="E297" s="156"/>
      <c r="F297" s="156"/>
      <c r="G297" s="156"/>
      <c r="H297" s="156"/>
      <c r="I297" s="156"/>
      <c r="J297" s="156"/>
      <c r="K297" s="156"/>
      <c r="L297" s="156"/>
      <c r="M297" s="156"/>
      <c r="N297" s="154"/>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6"/>
      <c r="AL297" s="156"/>
      <c r="AM297" s="156"/>
      <c r="AN297" s="169"/>
      <c r="AO297" s="169"/>
      <c r="AP297" s="169"/>
      <c r="AQ297" s="169"/>
      <c r="AR297" s="169"/>
    </row>
    <row r="298" spans="1:44">
      <c r="A298" s="61"/>
      <c r="B298" s="156"/>
      <c r="C298" s="156"/>
      <c r="D298" s="156"/>
      <c r="E298" s="156"/>
      <c r="F298" s="156"/>
      <c r="G298" s="156"/>
      <c r="H298" s="156"/>
      <c r="I298" s="156"/>
      <c r="J298" s="156"/>
      <c r="K298" s="156"/>
      <c r="L298" s="156"/>
      <c r="M298" s="156"/>
      <c r="N298" s="154"/>
      <c r="O298" s="156"/>
      <c r="P298" s="156"/>
      <c r="Q298" s="156"/>
      <c r="R298" s="156"/>
      <c r="S298" s="156"/>
      <c r="T298" s="156"/>
      <c r="U298" s="156"/>
      <c r="V298" s="156"/>
      <c r="W298" s="156"/>
      <c r="X298" s="156"/>
      <c r="Y298" s="156"/>
      <c r="Z298" s="156"/>
      <c r="AA298" s="156"/>
      <c r="AB298" s="156"/>
      <c r="AC298" s="156"/>
      <c r="AD298" s="156"/>
      <c r="AE298" s="156"/>
      <c r="AF298" s="156"/>
      <c r="AG298" s="156"/>
      <c r="AH298" s="156"/>
      <c r="AI298" s="156"/>
      <c r="AJ298" s="156"/>
      <c r="AK298" s="156"/>
      <c r="AL298" s="156"/>
      <c r="AM298" s="156"/>
      <c r="AN298" s="169"/>
      <c r="AO298" s="169"/>
      <c r="AP298" s="169"/>
      <c r="AQ298" s="169"/>
      <c r="AR298" s="169"/>
    </row>
    <row r="299" spans="1:44">
      <c r="A299" s="61"/>
      <c r="B299" s="156"/>
      <c r="C299" s="156"/>
      <c r="D299" s="156"/>
      <c r="E299" s="156"/>
      <c r="F299" s="156"/>
      <c r="G299" s="156"/>
      <c r="H299" s="156"/>
      <c r="I299" s="156"/>
      <c r="J299" s="156"/>
      <c r="K299" s="156"/>
      <c r="L299" s="156"/>
      <c r="M299" s="156"/>
      <c r="N299" s="154"/>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69"/>
      <c r="AO299" s="169"/>
      <c r="AP299" s="169"/>
      <c r="AQ299" s="169"/>
      <c r="AR299" s="169"/>
    </row>
    <row r="300" spans="1:44">
      <c r="A300" s="61"/>
      <c r="B300" s="156"/>
      <c r="C300" s="156"/>
      <c r="D300" s="156"/>
      <c r="E300" s="156"/>
      <c r="F300" s="156"/>
      <c r="G300" s="156"/>
      <c r="H300" s="156"/>
      <c r="I300" s="156"/>
      <c r="J300" s="156"/>
      <c r="K300" s="156"/>
      <c r="L300" s="156"/>
      <c r="M300" s="156"/>
      <c r="N300" s="154"/>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69"/>
      <c r="AO300" s="169"/>
      <c r="AP300" s="169"/>
      <c r="AQ300" s="169"/>
      <c r="AR300" s="169"/>
    </row>
    <row r="301" spans="1:44">
      <c r="A301" s="61"/>
      <c r="B301" s="156"/>
      <c r="C301" s="156"/>
      <c r="D301" s="156"/>
      <c r="E301" s="156"/>
      <c r="F301" s="156"/>
      <c r="G301" s="156"/>
      <c r="H301" s="156"/>
      <c r="I301" s="156"/>
      <c r="J301" s="156"/>
      <c r="K301" s="156"/>
      <c r="L301" s="156"/>
      <c r="M301" s="156"/>
      <c r="N301" s="154"/>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69"/>
      <c r="AO301" s="169"/>
      <c r="AP301" s="169"/>
      <c r="AQ301" s="169"/>
      <c r="AR301" s="169"/>
    </row>
    <row r="302" spans="1:44">
      <c r="A302" s="61"/>
      <c r="B302" s="156"/>
      <c r="C302" s="156"/>
      <c r="D302" s="156"/>
      <c r="E302" s="156"/>
      <c r="F302" s="156"/>
      <c r="G302" s="156"/>
      <c r="H302" s="156"/>
      <c r="I302" s="156"/>
      <c r="J302" s="156"/>
      <c r="K302" s="156"/>
      <c r="L302" s="156"/>
      <c r="M302" s="156"/>
      <c r="N302" s="154"/>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69"/>
      <c r="AO302" s="169"/>
      <c r="AP302" s="169"/>
      <c r="AQ302" s="169"/>
      <c r="AR302" s="169"/>
    </row>
    <row r="303" spans="1:44">
      <c r="A303" s="61"/>
      <c r="B303" s="156"/>
      <c r="C303" s="156"/>
      <c r="D303" s="156"/>
      <c r="E303" s="156"/>
      <c r="F303" s="156"/>
      <c r="G303" s="156"/>
      <c r="H303" s="156"/>
      <c r="I303" s="156"/>
      <c r="J303" s="156"/>
      <c r="K303" s="156"/>
      <c r="L303" s="156"/>
      <c r="M303" s="156"/>
      <c r="N303" s="154"/>
      <c r="O303" s="156"/>
      <c r="P303" s="156"/>
      <c r="Q303" s="156"/>
      <c r="R303" s="156"/>
      <c r="S303" s="156"/>
      <c r="T303" s="156"/>
      <c r="U303" s="156"/>
      <c r="V303" s="156"/>
      <c r="W303" s="156"/>
      <c r="X303" s="156"/>
      <c r="Y303" s="156"/>
      <c r="Z303" s="156"/>
      <c r="AA303" s="156"/>
      <c r="AB303" s="156"/>
      <c r="AC303" s="156"/>
      <c r="AD303" s="156"/>
      <c r="AE303" s="156"/>
      <c r="AF303" s="156"/>
      <c r="AG303" s="156"/>
      <c r="AH303" s="156"/>
      <c r="AI303" s="156"/>
      <c r="AJ303" s="156"/>
      <c r="AK303" s="156"/>
      <c r="AL303" s="156"/>
      <c r="AM303" s="156"/>
      <c r="AN303" s="169"/>
      <c r="AO303" s="169"/>
      <c r="AP303" s="169"/>
      <c r="AQ303" s="169"/>
      <c r="AR303" s="169"/>
    </row>
    <row r="304" spans="1:44">
      <c r="A304" s="61"/>
      <c r="B304" s="156"/>
      <c r="C304" s="156"/>
      <c r="D304" s="156"/>
      <c r="E304" s="156"/>
      <c r="F304" s="156"/>
      <c r="G304" s="156"/>
      <c r="H304" s="156"/>
      <c r="I304" s="156"/>
      <c r="J304" s="156"/>
      <c r="K304" s="156"/>
      <c r="L304" s="156"/>
      <c r="M304" s="156"/>
      <c r="N304" s="154"/>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69"/>
      <c r="AO304" s="169"/>
      <c r="AP304" s="169"/>
      <c r="AQ304" s="169"/>
      <c r="AR304" s="169"/>
    </row>
    <row r="305" spans="1:44">
      <c r="A305" s="61"/>
      <c r="B305" s="156"/>
      <c r="C305" s="156"/>
      <c r="D305" s="156"/>
      <c r="E305" s="156"/>
      <c r="F305" s="156"/>
      <c r="G305" s="156"/>
      <c r="H305" s="156"/>
      <c r="I305" s="156"/>
      <c r="J305" s="156"/>
      <c r="K305" s="156"/>
      <c r="L305" s="156"/>
      <c r="M305" s="156"/>
      <c r="N305" s="154"/>
      <c r="O305" s="156"/>
      <c r="P305" s="156"/>
      <c r="Q305" s="156"/>
      <c r="R305" s="156"/>
      <c r="S305" s="156"/>
      <c r="T305" s="156"/>
      <c r="U305" s="156"/>
      <c r="V305" s="156"/>
      <c r="W305" s="156"/>
      <c r="X305" s="156"/>
      <c r="Y305" s="156"/>
      <c r="Z305" s="156"/>
      <c r="AA305" s="156"/>
      <c r="AB305" s="156"/>
      <c r="AC305" s="156"/>
      <c r="AD305" s="156"/>
      <c r="AE305" s="156"/>
      <c r="AF305" s="156"/>
      <c r="AG305" s="156"/>
      <c r="AH305" s="156"/>
      <c r="AI305" s="156"/>
      <c r="AJ305" s="156"/>
      <c r="AK305" s="156"/>
      <c r="AL305" s="156"/>
      <c r="AM305" s="156"/>
      <c r="AN305" s="169"/>
      <c r="AO305" s="169"/>
      <c r="AP305" s="169"/>
      <c r="AQ305" s="169"/>
      <c r="AR305" s="169"/>
    </row>
    <row r="306" spans="1:44">
      <c r="A306" s="61"/>
      <c r="B306" s="156"/>
      <c r="C306" s="156"/>
      <c r="D306" s="156"/>
      <c r="E306" s="156"/>
      <c r="F306" s="156"/>
      <c r="G306" s="156"/>
      <c r="H306" s="156"/>
      <c r="I306" s="156"/>
      <c r="J306" s="156"/>
      <c r="K306" s="156"/>
      <c r="L306" s="156"/>
      <c r="M306" s="156"/>
      <c r="N306" s="154"/>
      <c r="O306" s="156"/>
      <c r="P306" s="156"/>
      <c r="Q306" s="156"/>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69"/>
      <c r="AO306" s="169"/>
      <c r="AP306" s="169"/>
      <c r="AQ306" s="169"/>
      <c r="AR306" s="169"/>
    </row>
    <row r="307" spans="1:44">
      <c r="A307" s="61"/>
      <c r="B307" s="156"/>
      <c r="C307" s="156"/>
      <c r="D307" s="156"/>
      <c r="E307" s="156"/>
      <c r="F307" s="156"/>
      <c r="G307" s="156"/>
      <c r="H307" s="156"/>
      <c r="I307" s="156"/>
      <c r="J307" s="156"/>
      <c r="K307" s="156"/>
      <c r="L307" s="156"/>
      <c r="M307" s="156"/>
      <c r="N307" s="154"/>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69"/>
      <c r="AO307" s="169"/>
      <c r="AP307" s="169"/>
      <c r="AQ307" s="169"/>
      <c r="AR307" s="169"/>
    </row>
    <row r="308" spans="1:44">
      <c r="A308" s="61"/>
      <c r="B308" s="156"/>
      <c r="C308" s="156"/>
      <c r="D308" s="156"/>
      <c r="E308" s="156"/>
      <c r="F308" s="156"/>
      <c r="G308" s="156"/>
      <c r="H308" s="156"/>
      <c r="I308" s="156"/>
      <c r="J308" s="156"/>
      <c r="K308" s="156"/>
      <c r="L308" s="156"/>
      <c r="M308" s="156"/>
      <c r="N308" s="154"/>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69"/>
      <c r="AO308" s="169"/>
      <c r="AP308" s="169"/>
      <c r="AQ308" s="169"/>
      <c r="AR308" s="169"/>
    </row>
    <row r="309" spans="1:44">
      <c r="A309" s="61"/>
      <c r="B309" s="156"/>
      <c r="C309" s="156"/>
      <c r="D309" s="156"/>
      <c r="E309" s="156"/>
      <c r="F309" s="156"/>
      <c r="G309" s="156"/>
      <c r="H309" s="156"/>
      <c r="I309" s="156"/>
      <c r="J309" s="156"/>
      <c r="K309" s="156"/>
      <c r="L309" s="156"/>
      <c r="M309" s="156"/>
      <c r="N309" s="154"/>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69"/>
      <c r="AO309" s="169"/>
      <c r="AP309" s="169"/>
      <c r="AQ309" s="169"/>
      <c r="AR309" s="169"/>
    </row>
    <row r="310" spans="1:44">
      <c r="A310" s="61"/>
      <c r="B310" s="156"/>
      <c r="C310" s="156"/>
      <c r="D310" s="156"/>
      <c r="E310" s="156"/>
      <c r="F310" s="156"/>
      <c r="G310" s="156"/>
      <c r="H310" s="156"/>
      <c r="I310" s="156"/>
      <c r="J310" s="156"/>
      <c r="K310" s="156"/>
      <c r="L310" s="156"/>
      <c r="M310" s="156"/>
      <c r="N310" s="154"/>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69"/>
      <c r="AO310" s="169"/>
      <c r="AP310" s="169"/>
      <c r="AQ310" s="169"/>
      <c r="AR310" s="169"/>
    </row>
    <row r="311" spans="1:44">
      <c r="A311" s="61"/>
      <c r="B311" s="156"/>
      <c r="C311" s="156"/>
      <c r="D311" s="156"/>
      <c r="E311" s="156"/>
      <c r="F311" s="156"/>
      <c r="G311" s="156"/>
      <c r="H311" s="156"/>
      <c r="I311" s="156"/>
      <c r="J311" s="156"/>
      <c r="K311" s="156"/>
      <c r="L311" s="156"/>
      <c r="M311" s="156"/>
      <c r="N311" s="154"/>
      <c r="O311" s="156"/>
      <c r="P311" s="156"/>
      <c r="Q311" s="156"/>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69"/>
      <c r="AO311" s="169"/>
      <c r="AP311" s="169"/>
      <c r="AQ311" s="169"/>
      <c r="AR311" s="169"/>
    </row>
    <row r="312" spans="1:44">
      <c r="A312" s="61"/>
      <c r="B312" s="156"/>
      <c r="C312" s="156"/>
      <c r="D312" s="156"/>
      <c r="E312" s="156"/>
      <c r="F312" s="156"/>
      <c r="G312" s="156"/>
      <c r="H312" s="156"/>
      <c r="I312" s="156"/>
      <c r="J312" s="156"/>
      <c r="K312" s="156"/>
      <c r="L312" s="156"/>
      <c r="M312" s="156"/>
      <c r="N312" s="154"/>
      <c r="O312" s="156"/>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69"/>
      <c r="AO312" s="169"/>
      <c r="AP312" s="169"/>
      <c r="AQ312" s="169"/>
      <c r="AR312" s="169"/>
    </row>
    <row r="313" spans="1:44">
      <c r="A313" s="61"/>
      <c r="B313" s="156"/>
      <c r="C313" s="156"/>
      <c r="D313" s="156"/>
      <c r="E313" s="156"/>
      <c r="F313" s="156"/>
      <c r="G313" s="156"/>
      <c r="H313" s="156"/>
      <c r="I313" s="156"/>
      <c r="J313" s="156"/>
      <c r="K313" s="156"/>
      <c r="L313" s="156"/>
      <c r="M313" s="156"/>
      <c r="N313" s="154"/>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69"/>
      <c r="AO313" s="169"/>
      <c r="AP313" s="169"/>
      <c r="AQ313" s="169"/>
      <c r="AR313" s="169"/>
    </row>
    <row r="314" spans="1:44">
      <c r="A314" s="61"/>
      <c r="B314" s="156"/>
      <c r="C314" s="156"/>
      <c r="D314" s="156"/>
      <c r="E314" s="156"/>
      <c r="F314" s="156"/>
      <c r="G314" s="156"/>
      <c r="H314" s="156"/>
      <c r="I314" s="156"/>
      <c r="J314" s="156"/>
      <c r="K314" s="156"/>
      <c r="L314" s="156"/>
      <c r="M314" s="156"/>
      <c r="N314" s="154"/>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69"/>
      <c r="AO314" s="169"/>
      <c r="AP314" s="169"/>
      <c r="AQ314" s="169"/>
      <c r="AR314" s="169"/>
    </row>
    <row r="315" spans="1:44">
      <c r="A315" s="61"/>
      <c r="B315" s="156"/>
      <c r="C315" s="156"/>
      <c r="D315" s="156"/>
      <c r="E315" s="156"/>
      <c r="F315" s="156"/>
      <c r="G315" s="156"/>
      <c r="H315" s="156"/>
      <c r="I315" s="156"/>
      <c r="J315" s="156"/>
      <c r="K315" s="156"/>
      <c r="L315" s="156"/>
      <c r="M315" s="156"/>
      <c r="N315" s="154"/>
      <c r="O315" s="156"/>
      <c r="P315" s="156"/>
      <c r="Q315" s="156"/>
      <c r="R315" s="156"/>
      <c r="S315" s="156"/>
      <c r="T315" s="156"/>
      <c r="U315" s="156"/>
      <c r="V315" s="156"/>
      <c r="W315" s="156"/>
      <c r="X315" s="156"/>
      <c r="Y315" s="156"/>
      <c r="Z315" s="156"/>
      <c r="AA315" s="156"/>
      <c r="AB315" s="156"/>
      <c r="AC315" s="156"/>
      <c r="AD315" s="156"/>
      <c r="AE315" s="156"/>
      <c r="AF315" s="156"/>
      <c r="AG315" s="156"/>
      <c r="AH315" s="156"/>
      <c r="AI315" s="156"/>
      <c r="AJ315" s="156"/>
      <c r="AK315" s="156"/>
      <c r="AL315" s="156"/>
      <c r="AM315" s="156"/>
      <c r="AN315" s="169"/>
      <c r="AO315" s="169"/>
      <c r="AP315" s="169"/>
      <c r="AQ315" s="169"/>
      <c r="AR315" s="169"/>
    </row>
    <row r="316" spans="1:44">
      <c r="A316" s="61"/>
      <c r="B316" s="156"/>
      <c r="C316" s="156"/>
      <c r="D316" s="156"/>
      <c r="E316" s="156"/>
      <c r="F316" s="156"/>
      <c r="G316" s="156"/>
      <c r="H316" s="156"/>
      <c r="I316" s="156"/>
      <c r="J316" s="156"/>
      <c r="K316" s="156"/>
      <c r="L316" s="156"/>
      <c r="M316" s="156"/>
      <c r="N316" s="154"/>
      <c r="O316" s="156"/>
      <c r="P316" s="156"/>
      <c r="Q316" s="156"/>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6"/>
      <c r="AM316" s="156"/>
      <c r="AN316" s="169"/>
      <c r="AO316" s="169"/>
      <c r="AP316" s="169"/>
      <c r="AQ316" s="169"/>
      <c r="AR316" s="169"/>
    </row>
    <row r="317" spans="1:44">
      <c r="A317" s="61"/>
      <c r="B317" s="156"/>
      <c r="C317" s="156"/>
      <c r="D317" s="156"/>
      <c r="E317" s="156"/>
      <c r="F317" s="156"/>
      <c r="G317" s="156"/>
      <c r="H317" s="156"/>
      <c r="I317" s="156"/>
      <c r="J317" s="156"/>
      <c r="K317" s="156"/>
      <c r="L317" s="156"/>
      <c r="M317" s="156"/>
      <c r="N317" s="154"/>
      <c r="O317" s="156"/>
      <c r="P317" s="156"/>
      <c r="Q317" s="156"/>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69"/>
      <c r="AO317" s="169"/>
      <c r="AP317" s="169"/>
      <c r="AQ317" s="169"/>
      <c r="AR317" s="169"/>
    </row>
    <row r="318" spans="1:44">
      <c r="A318" s="61"/>
      <c r="B318" s="156"/>
      <c r="C318" s="156"/>
      <c r="D318" s="156"/>
      <c r="E318" s="156"/>
      <c r="F318" s="156"/>
      <c r="G318" s="156"/>
      <c r="H318" s="156"/>
      <c r="I318" s="156"/>
      <c r="J318" s="156"/>
      <c r="K318" s="156"/>
      <c r="L318" s="156"/>
      <c r="M318" s="156"/>
      <c r="N318" s="154"/>
      <c r="O318" s="156"/>
      <c r="P318" s="156"/>
      <c r="Q318" s="156"/>
      <c r="R318" s="156"/>
      <c r="S318" s="156"/>
      <c r="T318" s="156"/>
      <c r="U318" s="156"/>
      <c r="V318" s="156"/>
      <c r="W318" s="156"/>
      <c r="X318" s="156"/>
      <c r="Y318" s="156"/>
      <c r="Z318" s="156"/>
      <c r="AA318" s="156"/>
      <c r="AB318" s="156"/>
      <c r="AC318" s="156"/>
      <c r="AD318" s="156"/>
      <c r="AE318" s="156"/>
      <c r="AF318" s="156"/>
      <c r="AG318" s="156"/>
      <c r="AH318" s="156"/>
      <c r="AI318" s="156"/>
      <c r="AJ318" s="156"/>
      <c r="AK318" s="156"/>
      <c r="AL318" s="156"/>
      <c r="AM318" s="156"/>
      <c r="AN318" s="169"/>
      <c r="AO318" s="169"/>
      <c r="AP318" s="169"/>
      <c r="AQ318" s="169"/>
      <c r="AR318" s="169"/>
    </row>
    <row r="319" spans="1:44">
      <c r="A319" s="61"/>
      <c r="B319" s="156"/>
      <c r="C319" s="156"/>
      <c r="D319" s="156"/>
      <c r="E319" s="156"/>
      <c r="F319" s="156"/>
      <c r="G319" s="156"/>
      <c r="H319" s="156"/>
      <c r="I319" s="156"/>
      <c r="J319" s="156"/>
      <c r="K319" s="156"/>
      <c r="L319" s="156"/>
      <c r="M319" s="156"/>
      <c r="N319" s="154"/>
      <c r="O319" s="156"/>
      <c r="P319" s="156"/>
      <c r="Q319" s="156"/>
      <c r="R319" s="156"/>
      <c r="S319" s="156"/>
      <c r="T319" s="156"/>
      <c r="U319" s="156"/>
      <c r="V319" s="156"/>
      <c r="W319" s="156"/>
      <c r="X319" s="156"/>
      <c r="Y319" s="156"/>
      <c r="Z319" s="156"/>
      <c r="AA319" s="156"/>
      <c r="AB319" s="156"/>
      <c r="AC319" s="156"/>
      <c r="AD319" s="156"/>
      <c r="AE319" s="156"/>
      <c r="AF319" s="156"/>
      <c r="AG319" s="156"/>
      <c r="AH319" s="156"/>
      <c r="AI319" s="156"/>
      <c r="AJ319" s="156"/>
      <c r="AK319" s="156"/>
      <c r="AL319" s="156"/>
      <c r="AM319" s="156"/>
      <c r="AN319" s="169"/>
      <c r="AO319" s="169"/>
      <c r="AP319" s="169"/>
      <c r="AQ319" s="169"/>
      <c r="AR319" s="169"/>
    </row>
    <row r="320" spans="1:44">
      <c r="A320" s="61"/>
      <c r="B320" s="156"/>
      <c r="C320" s="156"/>
      <c r="D320" s="156"/>
      <c r="E320" s="156"/>
      <c r="F320" s="156"/>
      <c r="G320" s="156"/>
      <c r="H320" s="156"/>
      <c r="I320" s="156"/>
      <c r="J320" s="156"/>
      <c r="K320" s="156"/>
      <c r="L320" s="156"/>
      <c r="M320" s="156"/>
      <c r="N320" s="154"/>
      <c r="O320" s="156"/>
      <c r="P320" s="156"/>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69"/>
      <c r="AO320" s="169"/>
      <c r="AP320" s="169"/>
      <c r="AQ320" s="169"/>
      <c r="AR320" s="169"/>
    </row>
    <row r="321" spans="1:44">
      <c r="A321" s="61"/>
      <c r="B321" s="156"/>
      <c r="C321" s="156"/>
      <c r="D321" s="156"/>
      <c r="E321" s="156"/>
      <c r="F321" s="156"/>
      <c r="G321" s="156"/>
      <c r="H321" s="156"/>
      <c r="I321" s="156"/>
      <c r="J321" s="156"/>
      <c r="K321" s="156"/>
      <c r="L321" s="156"/>
      <c r="M321" s="156"/>
      <c r="N321" s="154"/>
      <c r="O321" s="156"/>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69"/>
      <c r="AO321" s="169"/>
      <c r="AP321" s="169"/>
      <c r="AQ321" s="169"/>
      <c r="AR321" s="169"/>
    </row>
    <row r="322" spans="1:44">
      <c r="A322" s="61"/>
      <c r="B322" s="156"/>
      <c r="C322" s="156"/>
      <c r="D322" s="156"/>
      <c r="E322" s="156"/>
      <c r="F322" s="156"/>
      <c r="G322" s="156"/>
      <c r="H322" s="156"/>
      <c r="I322" s="156"/>
      <c r="J322" s="156"/>
      <c r="K322" s="156"/>
      <c r="L322" s="156"/>
      <c r="M322" s="156"/>
      <c r="N322" s="154"/>
      <c r="O322" s="156"/>
      <c r="P322" s="156"/>
      <c r="Q322" s="156"/>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6"/>
      <c r="AN322" s="169"/>
      <c r="AO322" s="169"/>
      <c r="AP322" s="169"/>
      <c r="AQ322" s="169"/>
      <c r="AR322" s="169"/>
    </row>
    <row r="323" spans="1:44">
      <c r="A323" s="61"/>
      <c r="B323" s="156"/>
      <c r="C323" s="156"/>
      <c r="D323" s="156"/>
      <c r="E323" s="156"/>
      <c r="F323" s="156"/>
      <c r="G323" s="156"/>
      <c r="H323" s="156"/>
      <c r="I323" s="156"/>
      <c r="J323" s="156"/>
      <c r="K323" s="156"/>
      <c r="L323" s="156"/>
      <c r="M323" s="156"/>
      <c r="N323" s="154"/>
      <c r="O323" s="156"/>
      <c r="P323" s="156"/>
      <c r="Q323" s="156"/>
      <c r="R323" s="156"/>
      <c r="S323" s="156"/>
      <c r="T323" s="156"/>
      <c r="U323" s="156"/>
      <c r="V323" s="156"/>
      <c r="W323" s="156"/>
      <c r="X323" s="156"/>
      <c r="Y323" s="156"/>
      <c r="Z323" s="156"/>
      <c r="AA323" s="156"/>
      <c r="AB323" s="156"/>
      <c r="AC323" s="156"/>
      <c r="AD323" s="156"/>
      <c r="AE323" s="156"/>
      <c r="AF323" s="156"/>
      <c r="AG323" s="156"/>
      <c r="AH323" s="156"/>
      <c r="AI323" s="156"/>
      <c r="AJ323" s="156"/>
      <c r="AK323" s="156"/>
      <c r="AL323" s="156"/>
      <c r="AM323" s="156"/>
      <c r="AN323" s="169"/>
      <c r="AO323" s="169"/>
      <c r="AP323" s="169"/>
      <c r="AQ323" s="169"/>
      <c r="AR323" s="169"/>
    </row>
    <row r="324" spans="1:44">
      <c r="A324" s="61"/>
      <c r="B324" s="156"/>
      <c r="C324" s="156"/>
      <c r="D324" s="156"/>
      <c r="E324" s="156"/>
      <c r="F324" s="156"/>
      <c r="G324" s="156"/>
      <c r="H324" s="156"/>
      <c r="I324" s="156"/>
      <c r="J324" s="156"/>
      <c r="K324" s="156"/>
      <c r="L324" s="156"/>
      <c r="M324" s="156"/>
      <c r="N324" s="154"/>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69"/>
      <c r="AO324" s="169"/>
      <c r="AP324" s="169"/>
      <c r="AQ324" s="169"/>
      <c r="AR324" s="169"/>
    </row>
    <row r="325" spans="1:44">
      <c r="A325" s="61"/>
      <c r="B325" s="156"/>
      <c r="C325" s="156"/>
      <c r="D325" s="156"/>
      <c r="E325" s="156"/>
      <c r="F325" s="156"/>
      <c r="G325" s="156"/>
      <c r="H325" s="156"/>
      <c r="I325" s="156"/>
      <c r="J325" s="156"/>
      <c r="K325" s="156"/>
      <c r="L325" s="156"/>
      <c r="M325" s="156"/>
      <c r="N325" s="154"/>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69"/>
      <c r="AO325" s="169"/>
      <c r="AP325" s="169"/>
      <c r="AQ325" s="169"/>
      <c r="AR325" s="169"/>
    </row>
    <row r="326" spans="1:44">
      <c r="A326" s="61"/>
      <c r="B326" s="156"/>
      <c r="C326" s="156"/>
      <c r="D326" s="156"/>
      <c r="E326" s="156"/>
      <c r="F326" s="156"/>
      <c r="G326" s="156"/>
      <c r="H326" s="156"/>
      <c r="I326" s="156"/>
      <c r="J326" s="156"/>
      <c r="K326" s="156"/>
      <c r="L326" s="156"/>
      <c r="M326" s="156"/>
      <c r="N326" s="154"/>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69"/>
      <c r="AO326" s="169"/>
      <c r="AP326" s="169"/>
      <c r="AQ326" s="169"/>
      <c r="AR326" s="169"/>
    </row>
    <row r="327" spans="1:44">
      <c r="A327" s="61"/>
      <c r="B327" s="156"/>
      <c r="C327" s="156"/>
      <c r="D327" s="156"/>
      <c r="E327" s="156"/>
      <c r="F327" s="156"/>
      <c r="G327" s="156"/>
      <c r="H327" s="156"/>
      <c r="I327" s="156"/>
      <c r="J327" s="156"/>
      <c r="K327" s="156"/>
      <c r="L327" s="156"/>
      <c r="M327" s="156"/>
      <c r="N327" s="154"/>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69"/>
      <c r="AO327" s="169"/>
      <c r="AP327" s="169"/>
      <c r="AQ327" s="169"/>
      <c r="AR327" s="169"/>
    </row>
    <row r="328" spans="1:44">
      <c r="A328" s="61"/>
      <c r="B328" s="156"/>
      <c r="C328" s="156"/>
      <c r="D328" s="156"/>
      <c r="E328" s="156"/>
      <c r="F328" s="156"/>
      <c r="G328" s="156"/>
      <c r="H328" s="156"/>
      <c r="I328" s="156"/>
      <c r="J328" s="156"/>
      <c r="K328" s="156"/>
      <c r="L328" s="156"/>
      <c r="M328" s="156"/>
      <c r="N328" s="154"/>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69"/>
      <c r="AO328" s="169"/>
      <c r="AP328" s="169"/>
      <c r="AQ328" s="169"/>
      <c r="AR328" s="169"/>
    </row>
    <row r="329" spans="1:44">
      <c r="A329" s="61"/>
      <c r="B329" s="156"/>
      <c r="C329" s="156"/>
      <c r="D329" s="156"/>
      <c r="E329" s="156"/>
      <c r="F329" s="156"/>
      <c r="G329" s="156"/>
      <c r="H329" s="156"/>
      <c r="I329" s="156"/>
      <c r="J329" s="156"/>
      <c r="K329" s="156"/>
      <c r="L329" s="156"/>
      <c r="M329" s="156"/>
      <c r="N329" s="154"/>
      <c r="O329" s="156"/>
      <c r="P329" s="156"/>
      <c r="Q329" s="156"/>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6"/>
      <c r="AN329" s="169"/>
      <c r="AO329" s="169"/>
      <c r="AP329" s="169"/>
      <c r="AQ329" s="169"/>
      <c r="AR329" s="169"/>
    </row>
    <row r="330" spans="1:44">
      <c r="A330" s="61"/>
      <c r="B330" s="156"/>
      <c r="C330" s="156"/>
      <c r="D330" s="156"/>
      <c r="E330" s="156"/>
      <c r="F330" s="156"/>
      <c r="G330" s="156"/>
      <c r="H330" s="156"/>
      <c r="I330" s="156"/>
      <c r="J330" s="156"/>
      <c r="K330" s="156"/>
      <c r="L330" s="156"/>
      <c r="M330" s="156"/>
      <c r="N330" s="154"/>
      <c r="O330" s="156"/>
      <c r="P330" s="156"/>
      <c r="Q330" s="156"/>
      <c r="R330" s="156"/>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69"/>
      <c r="AO330" s="169"/>
      <c r="AP330" s="169"/>
      <c r="AQ330" s="169"/>
      <c r="AR330" s="169"/>
    </row>
    <row r="331" spans="1:44">
      <c r="A331" s="61"/>
      <c r="B331" s="156"/>
      <c r="C331" s="156"/>
      <c r="D331" s="156"/>
      <c r="E331" s="156"/>
      <c r="F331" s="156"/>
      <c r="G331" s="156"/>
      <c r="H331" s="156"/>
      <c r="I331" s="156"/>
      <c r="J331" s="156"/>
      <c r="K331" s="156"/>
      <c r="L331" s="156"/>
      <c r="M331" s="156"/>
      <c r="N331" s="154"/>
      <c r="O331" s="156"/>
      <c r="P331" s="156"/>
      <c r="Q331" s="156"/>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6"/>
      <c r="AN331" s="169"/>
      <c r="AO331" s="169"/>
      <c r="AP331" s="169"/>
      <c r="AQ331" s="169"/>
      <c r="AR331" s="169"/>
    </row>
    <row r="332" spans="1:44">
      <c r="A332" s="61"/>
      <c r="B332" s="156"/>
      <c r="C332" s="156"/>
      <c r="D332" s="156"/>
      <c r="E332" s="156"/>
      <c r="F332" s="156"/>
      <c r="G332" s="156"/>
      <c r="H332" s="156"/>
      <c r="I332" s="156"/>
      <c r="J332" s="156"/>
      <c r="K332" s="156"/>
      <c r="L332" s="156"/>
      <c r="M332" s="156"/>
      <c r="N332" s="154"/>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69"/>
      <c r="AO332" s="169"/>
      <c r="AP332" s="169"/>
      <c r="AQ332" s="169"/>
      <c r="AR332" s="169"/>
    </row>
    <row r="333" spans="1:44">
      <c r="A333" s="61"/>
      <c r="B333" s="156"/>
      <c r="C333" s="156"/>
      <c r="D333" s="156"/>
      <c r="E333" s="156"/>
      <c r="F333" s="156"/>
      <c r="G333" s="156"/>
      <c r="H333" s="156"/>
      <c r="I333" s="156"/>
      <c r="J333" s="156"/>
      <c r="K333" s="156"/>
      <c r="L333" s="156"/>
      <c r="M333" s="156"/>
      <c r="N333" s="154"/>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6"/>
      <c r="AL333" s="156"/>
      <c r="AM333" s="156"/>
      <c r="AN333" s="169"/>
      <c r="AO333" s="169"/>
      <c r="AP333" s="169"/>
      <c r="AQ333" s="169"/>
      <c r="AR333" s="169"/>
    </row>
    <row r="334" spans="1:44">
      <c r="A334" s="61"/>
      <c r="B334" s="156"/>
      <c r="C334" s="156"/>
      <c r="D334" s="156"/>
      <c r="E334" s="156"/>
      <c r="F334" s="156"/>
      <c r="G334" s="156"/>
      <c r="H334" s="156"/>
      <c r="I334" s="156"/>
      <c r="J334" s="156"/>
      <c r="K334" s="156"/>
      <c r="L334" s="156"/>
      <c r="M334" s="156"/>
      <c r="N334" s="154"/>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69"/>
      <c r="AO334" s="169"/>
      <c r="AP334" s="169"/>
      <c r="AQ334" s="169"/>
      <c r="AR334" s="169"/>
    </row>
    <row r="335" spans="1:44">
      <c r="A335" s="61"/>
      <c r="B335" s="156"/>
      <c r="C335" s="156"/>
      <c r="D335" s="156"/>
      <c r="E335" s="156"/>
      <c r="F335" s="156"/>
      <c r="G335" s="156"/>
      <c r="H335" s="156"/>
      <c r="I335" s="156"/>
      <c r="J335" s="156"/>
      <c r="K335" s="156"/>
      <c r="L335" s="156"/>
      <c r="M335" s="156"/>
      <c r="N335" s="154"/>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6"/>
      <c r="AN335" s="169"/>
      <c r="AO335" s="169"/>
      <c r="AP335" s="169"/>
      <c r="AQ335" s="169"/>
      <c r="AR335" s="169"/>
    </row>
    <row r="336" spans="1:44">
      <c r="A336" s="61"/>
      <c r="B336" s="156"/>
      <c r="C336" s="156"/>
      <c r="D336" s="156"/>
      <c r="E336" s="156"/>
      <c r="F336" s="156"/>
      <c r="G336" s="156"/>
      <c r="H336" s="156"/>
      <c r="I336" s="156"/>
      <c r="J336" s="156"/>
      <c r="K336" s="156"/>
      <c r="L336" s="156"/>
      <c r="M336" s="156"/>
      <c r="N336" s="154"/>
      <c r="O336" s="156"/>
      <c r="P336" s="156"/>
      <c r="Q336" s="156"/>
      <c r="R336" s="156"/>
      <c r="S336" s="156"/>
      <c r="T336" s="156"/>
      <c r="U336" s="156"/>
      <c r="V336" s="156"/>
      <c r="W336" s="156"/>
      <c r="X336" s="156"/>
      <c r="Y336" s="156"/>
      <c r="Z336" s="156"/>
      <c r="AA336" s="156"/>
      <c r="AB336" s="156"/>
      <c r="AC336" s="156"/>
      <c r="AD336" s="156"/>
      <c r="AE336" s="156"/>
      <c r="AF336" s="156"/>
      <c r="AG336" s="156"/>
      <c r="AH336" s="156"/>
      <c r="AI336" s="156"/>
      <c r="AJ336" s="156"/>
      <c r="AK336" s="156"/>
      <c r="AL336" s="156"/>
      <c r="AM336" s="156"/>
      <c r="AN336" s="169"/>
      <c r="AO336" s="169"/>
      <c r="AP336" s="169"/>
      <c r="AQ336" s="169"/>
      <c r="AR336" s="169"/>
    </row>
    <row r="337" spans="1:44">
      <c r="A337" s="61"/>
      <c r="B337" s="156"/>
      <c r="C337" s="156"/>
      <c r="D337" s="156"/>
      <c r="E337" s="156"/>
      <c r="F337" s="156"/>
      <c r="G337" s="156"/>
      <c r="H337" s="156"/>
      <c r="I337" s="156"/>
      <c r="J337" s="156"/>
      <c r="K337" s="156"/>
      <c r="L337" s="156"/>
      <c r="M337" s="156"/>
      <c r="N337" s="154"/>
      <c r="O337" s="156"/>
      <c r="P337" s="156"/>
      <c r="Q337" s="156"/>
      <c r="R337" s="156"/>
      <c r="S337" s="156"/>
      <c r="T337" s="156"/>
      <c r="U337" s="156"/>
      <c r="V337" s="156"/>
      <c r="W337" s="156"/>
      <c r="X337" s="156"/>
      <c r="Y337" s="156"/>
      <c r="Z337" s="156"/>
      <c r="AA337" s="156"/>
      <c r="AB337" s="156"/>
      <c r="AC337" s="156"/>
      <c r="AD337" s="156"/>
      <c r="AE337" s="156"/>
      <c r="AF337" s="156"/>
      <c r="AG337" s="156"/>
      <c r="AH337" s="156"/>
      <c r="AI337" s="156"/>
      <c r="AJ337" s="156"/>
      <c r="AK337" s="156"/>
      <c r="AL337" s="156"/>
      <c r="AM337" s="156"/>
      <c r="AN337" s="169"/>
      <c r="AO337" s="169"/>
      <c r="AP337" s="169"/>
      <c r="AQ337" s="169"/>
      <c r="AR337" s="169"/>
    </row>
    <row r="338" spans="1:44">
      <c r="A338" s="61"/>
      <c r="B338" s="156"/>
      <c r="C338" s="156"/>
      <c r="D338" s="156"/>
      <c r="E338" s="156"/>
      <c r="F338" s="156"/>
      <c r="G338" s="156"/>
      <c r="H338" s="156"/>
      <c r="I338" s="156"/>
      <c r="J338" s="156"/>
      <c r="K338" s="156"/>
      <c r="L338" s="156"/>
      <c r="M338" s="156"/>
      <c r="N338" s="154"/>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6"/>
      <c r="AL338" s="156"/>
      <c r="AM338" s="156"/>
      <c r="AN338" s="169"/>
      <c r="AO338" s="169"/>
      <c r="AP338" s="169"/>
      <c r="AQ338" s="169"/>
      <c r="AR338" s="169"/>
    </row>
    <row r="339" spans="1:44">
      <c r="A339" s="61"/>
      <c r="B339" s="156"/>
      <c r="C339" s="156"/>
      <c r="D339" s="156"/>
      <c r="E339" s="156"/>
      <c r="F339" s="156"/>
      <c r="G339" s="156"/>
      <c r="H339" s="156"/>
      <c r="I339" s="156"/>
      <c r="J339" s="156"/>
      <c r="K339" s="156"/>
      <c r="L339" s="156"/>
      <c r="M339" s="156"/>
      <c r="N339" s="154"/>
      <c r="O339" s="156"/>
      <c r="P339" s="156"/>
      <c r="Q339" s="156"/>
      <c r="R339" s="156"/>
      <c r="S339" s="156"/>
      <c r="T339" s="156"/>
      <c r="U339" s="156"/>
      <c r="V339" s="156"/>
      <c r="W339" s="156"/>
      <c r="X339" s="156"/>
      <c r="Y339" s="156"/>
      <c r="Z339" s="156"/>
      <c r="AA339" s="156"/>
      <c r="AB339" s="156"/>
      <c r="AC339" s="156"/>
      <c r="AD339" s="156"/>
      <c r="AE339" s="156"/>
      <c r="AF339" s="156"/>
      <c r="AG339" s="156"/>
      <c r="AH339" s="156"/>
      <c r="AI339" s="156"/>
      <c r="AJ339" s="156"/>
      <c r="AK339" s="156"/>
      <c r="AL339" s="156"/>
      <c r="AM339" s="156"/>
      <c r="AN339" s="169"/>
      <c r="AO339" s="169"/>
      <c r="AP339" s="169"/>
      <c r="AQ339" s="169"/>
      <c r="AR339" s="169"/>
    </row>
    <row r="340" spans="1:44">
      <c r="A340" s="61"/>
      <c r="B340" s="156"/>
      <c r="C340" s="156"/>
      <c r="D340" s="156"/>
      <c r="E340" s="156"/>
      <c r="F340" s="156"/>
      <c r="G340" s="156"/>
      <c r="H340" s="156"/>
      <c r="I340" s="156"/>
      <c r="J340" s="156"/>
      <c r="K340" s="156"/>
      <c r="L340" s="156"/>
      <c r="M340" s="156"/>
      <c r="N340" s="154"/>
      <c r="O340" s="156"/>
      <c r="P340" s="156"/>
      <c r="Q340" s="156"/>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156"/>
      <c r="AM340" s="156"/>
      <c r="AN340" s="169"/>
      <c r="AO340" s="169"/>
      <c r="AP340" s="169"/>
      <c r="AQ340" s="169"/>
      <c r="AR340" s="169"/>
    </row>
    <row r="341" spans="1:44">
      <c r="A341" s="61"/>
      <c r="B341" s="156"/>
      <c r="C341" s="156"/>
      <c r="D341" s="156"/>
      <c r="E341" s="156"/>
      <c r="F341" s="156"/>
      <c r="G341" s="156"/>
      <c r="H341" s="156"/>
      <c r="I341" s="156"/>
      <c r="J341" s="156"/>
      <c r="K341" s="156"/>
      <c r="L341" s="156"/>
      <c r="M341" s="156"/>
      <c r="N341" s="154"/>
      <c r="O341" s="156"/>
      <c r="P341" s="156"/>
      <c r="Q341" s="156"/>
      <c r="R341" s="156"/>
      <c r="S341" s="156"/>
      <c r="T341" s="156"/>
      <c r="U341" s="156"/>
      <c r="V341" s="156"/>
      <c r="W341" s="156"/>
      <c r="X341" s="156"/>
      <c r="Y341" s="156"/>
      <c r="Z341" s="156"/>
      <c r="AA341" s="156"/>
      <c r="AB341" s="156"/>
      <c r="AC341" s="156"/>
      <c r="AD341" s="156"/>
      <c r="AE341" s="156"/>
      <c r="AF341" s="156"/>
      <c r="AG341" s="156"/>
      <c r="AH341" s="156"/>
      <c r="AI341" s="156"/>
      <c r="AJ341" s="156"/>
      <c r="AK341" s="156"/>
      <c r="AL341" s="156"/>
      <c r="AM341" s="156"/>
      <c r="AN341" s="169"/>
      <c r="AO341" s="169"/>
      <c r="AP341" s="169"/>
      <c r="AQ341" s="169"/>
      <c r="AR341" s="169"/>
    </row>
    <row r="342" spans="1:44">
      <c r="A342" s="61"/>
      <c r="B342" s="156"/>
      <c r="C342" s="156"/>
      <c r="D342" s="156"/>
      <c r="E342" s="156"/>
      <c r="F342" s="156"/>
      <c r="G342" s="156"/>
      <c r="H342" s="156"/>
      <c r="I342" s="156"/>
      <c r="J342" s="156"/>
      <c r="K342" s="156"/>
      <c r="L342" s="156"/>
      <c r="M342" s="156"/>
      <c r="N342" s="154"/>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69"/>
      <c r="AO342" s="169"/>
      <c r="AP342" s="169"/>
      <c r="AQ342" s="169"/>
      <c r="AR342" s="169"/>
    </row>
    <row r="343" spans="1:44">
      <c r="A343" s="61"/>
      <c r="B343" s="156"/>
      <c r="C343" s="156"/>
      <c r="D343" s="156"/>
      <c r="E343" s="156"/>
      <c r="F343" s="156"/>
      <c r="G343" s="156"/>
      <c r="H343" s="156"/>
      <c r="I343" s="156"/>
      <c r="J343" s="156"/>
      <c r="K343" s="156"/>
      <c r="L343" s="156"/>
      <c r="M343" s="156"/>
      <c r="N343" s="154"/>
      <c r="O343" s="156"/>
      <c r="P343" s="156"/>
      <c r="Q343" s="156"/>
      <c r="R343" s="156"/>
      <c r="S343" s="156"/>
      <c r="T343" s="156"/>
      <c r="U343" s="156"/>
      <c r="V343" s="156"/>
      <c r="W343" s="156"/>
      <c r="X343" s="156"/>
      <c r="Y343" s="156"/>
      <c r="Z343" s="156"/>
      <c r="AA343" s="156"/>
      <c r="AB343" s="156"/>
      <c r="AC343" s="156"/>
      <c r="AD343" s="156"/>
      <c r="AE343" s="156"/>
      <c r="AF343" s="156"/>
      <c r="AG343" s="156"/>
      <c r="AH343" s="156"/>
      <c r="AI343" s="156"/>
      <c r="AJ343" s="156"/>
      <c r="AK343" s="156"/>
      <c r="AL343" s="156"/>
      <c r="AM343" s="156"/>
      <c r="AN343" s="169"/>
      <c r="AO343" s="169"/>
      <c r="AP343" s="169"/>
      <c r="AQ343" s="169"/>
      <c r="AR343" s="169"/>
    </row>
    <row r="344" spans="1:44">
      <c r="A344" s="61"/>
      <c r="B344" s="156"/>
      <c r="C344" s="156"/>
      <c r="D344" s="156"/>
      <c r="E344" s="156"/>
      <c r="F344" s="156"/>
      <c r="G344" s="156"/>
      <c r="H344" s="156"/>
      <c r="I344" s="156"/>
      <c r="J344" s="156"/>
      <c r="K344" s="156"/>
      <c r="L344" s="156"/>
      <c r="M344" s="156"/>
      <c r="N344" s="154"/>
      <c r="O344" s="156"/>
      <c r="P344" s="156"/>
      <c r="Q344" s="156"/>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69"/>
      <c r="AO344" s="169"/>
      <c r="AP344" s="169"/>
      <c r="AQ344" s="169"/>
      <c r="AR344" s="169"/>
    </row>
    <row r="345" spans="1:44">
      <c r="A345" s="61"/>
      <c r="B345" s="156"/>
      <c r="C345" s="156"/>
      <c r="D345" s="156"/>
      <c r="E345" s="156"/>
      <c r="F345" s="156"/>
      <c r="G345" s="156"/>
      <c r="H345" s="156"/>
      <c r="I345" s="156"/>
      <c r="J345" s="156"/>
      <c r="K345" s="156"/>
      <c r="L345" s="156"/>
      <c r="M345" s="156"/>
      <c r="N345" s="154"/>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69"/>
      <c r="AO345" s="169"/>
      <c r="AP345" s="169"/>
      <c r="AQ345" s="169"/>
      <c r="AR345" s="169"/>
    </row>
    <row r="346" spans="1:44">
      <c r="A346" s="61"/>
      <c r="B346" s="156"/>
      <c r="C346" s="156"/>
      <c r="D346" s="156"/>
      <c r="E346" s="156"/>
      <c r="F346" s="156"/>
      <c r="G346" s="156"/>
      <c r="H346" s="156"/>
      <c r="I346" s="156"/>
      <c r="J346" s="156"/>
      <c r="K346" s="156"/>
      <c r="L346" s="156"/>
      <c r="M346" s="156"/>
      <c r="N346" s="154"/>
      <c r="O346" s="156"/>
      <c r="P346" s="156"/>
      <c r="Q346" s="156"/>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69"/>
      <c r="AO346" s="169"/>
      <c r="AP346" s="169"/>
      <c r="AQ346" s="169"/>
      <c r="AR346" s="169"/>
    </row>
    <row r="347" spans="1:44">
      <c r="A347" s="61"/>
      <c r="B347" s="156"/>
      <c r="C347" s="156"/>
      <c r="D347" s="156"/>
      <c r="E347" s="156"/>
      <c r="F347" s="156"/>
      <c r="G347" s="156"/>
      <c r="H347" s="156"/>
      <c r="I347" s="156"/>
      <c r="J347" s="156"/>
      <c r="K347" s="156"/>
      <c r="L347" s="156"/>
      <c r="M347" s="156"/>
      <c r="N347" s="154"/>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156"/>
      <c r="AN347" s="169"/>
      <c r="AO347" s="169"/>
      <c r="AP347" s="169"/>
      <c r="AQ347" s="169"/>
      <c r="AR347" s="169"/>
    </row>
    <row r="348" spans="1:44">
      <c r="A348" s="61"/>
      <c r="B348" s="156"/>
      <c r="C348" s="156"/>
      <c r="D348" s="156"/>
      <c r="E348" s="156"/>
      <c r="F348" s="156"/>
      <c r="G348" s="156"/>
      <c r="H348" s="156"/>
      <c r="I348" s="156"/>
      <c r="J348" s="156"/>
      <c r="K348" s="156"/>
      <c r="L348" s="156"/>
      <c r="M348" s="156"/>
      <c r="N348" s="154"/>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69"/>
      <c r="AO348" s="169"/>
      <c r="AP348" s="169"/>
      <c r="AQ348" s="169"/>
      <c r="AR348" s="169"/>
    </row>
    <row r="349" spans="1:44">
      <c r="A349" s="61"/>
      <c r="B349" s="156"/>
      <c r="C349" s="156"/>
      <c r="D349" s="156"/>
      <c r="E349" s="156"/>
      <c r="F349" s="156"/>
      <c r="G349" s="156"/>
      <c r="H349" s="156"/>
      <c r="I349" s="156"/>
      <c r="J349" s="156"/>
      <c r="K349" s="156"/>
      <c r="L349" s="156"/>
      <c r="M349" s="156"/>
      <c r="N349" s="154"/>
      <c r="O349" s="156"/>
      <c r="P349" s="156"/>
      <c r="Q349" s="156"/>
      <c r="R349" s="156"/>
      <c r="S349" s="156"/>
      <c r="T349" s="156"/>
      <c r="U349" s="156"/>
      <c r="V349" s="156"/>
      <c r="W349" s="156"/>
      <c r="X349" s="156"/>
      <c r="Y349" s="156"/>
      <c r="Z349" s="156"/>
      <c r="AA349" s="156"/>
      <c r="AB349" s="156"/>
      <c r="AC349" s="156"/>
      <c r="AD349" s="156"/>
      <c r="AE349" s="156"/>
      <c r="AF349" s="156"/>
      <c r="AG349" s="156"/>
      <c r="AH349" s="156"/>
      <c r="AI349" s="156"/>
      <c r="AJ349" s="156"/>
      <c r="AK349" s="156"/>
      <c r="AL349" s="156"/>
      <c r="AM349" s="156"/>
      <c r="AN349" s="169"/>
      <c r="AO349" s="169"/>
      <c r="AP349" s="169"/>
      <c r="AQ349" s="169"/>
      <c r="AR349" s="169"/>
    </row>
    <row r="350" spans="1:44">
      <c r="A350" s="61"/>
      <c r="B350" s="156"/>
      <c r="C350" s="156"/>
      <c r="D350" s="156"/>
      <c r="E350" s="156"/>
      <c r="F350" s="156"/>
      <c r="G350" s="156"/>
      <c r="H350" s="156"/>
      <c r="I350" s="156"/>
      <c r="J350" s="156"/>
      <c r="K350" s="156"/>
      <c r="L350" s="156"/>
      <c r="M350" s="156"/>
      <c r="N350" s="154"/>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69"/>
      <c r="AO350" s="169"/>
      <c r="AP350" s="169"/>
      <c r="AQ350" s="169"/>
      <c r="AR350" s="169"/>
    </row>
    <row r="351" spans="1:44">
      <c r="A351" s="61"/>
      <c r="B351" s="156"/>
      <c r="C351" s="156"/>
      <c r="D351" s="156"/>
      <c r="E351" s="156"/>
      <c r="F351" s="156"/>
      <c r="G351" s="156"/>
      <c r="H351" s="156"/>
      <c r="I351" s="156"/>
      <c r="J351" s="156"/>
      <c r="K351" s="156"/>
      <c r="L351" s="156"/>
      <c r="M351" s="156"/>
      <c r="N351" s="154"/>
      <c r="O351" s="156"/>
      <c r="P351" s="156"/>
      <c r="Q351" s="156"/>
      <c r="R351" s="156"/>
      <c r="S351" s="156"/>
      <c r="T351" s="156"/>
      <c r="U351" s="156"/>
      <c r="V351" s="156"/>
      <c r="W351" s="156"/>
      <c r="X351" s="156"/>
      <c r="Y351" s="156"/>
      <c r="Z351" s="156"/>
      <c r="AA351" s="156"/>
      <c r="AB351" s="156"/>
      <c r="AC351" s="156"/>
      <c r="AD351" s="156"/>
      <c r="AE351" s="156"/>
      <c r="AF351" s="156"/>
      <c r="AG351" s="156"/>
      <c r="AH351" s="156"/>
      <c r="AI351" s="156"/>
      <c r="AJ351" s="156"/>
      <c r="AK351" s="156"/>
      <c r="AL351" s="156"/>
      <c r="AM351" s="156"/>
      <c r="AN351" s="169"/>
      <c r="AO351" s="169"/>
      <c r="AP351" s="169"/>
      <c r="AQ351" s="169"/>
      <c r="AR351" s="169"/>
    </row>
    <row r="352" spans="1:44">
      <c r="A352" s="61"/>
      <c r="B352" s="156"/>
      <c r="C352" s="156"/>
      <c r="D352" s="156"/>
      <c r="E352" s="156"/>
      <c r="F352" s="156"/>
      <c r="G352" s="156"/>
      <c r="H352" s="156"/>
      <c r="I352" s="156"/>
      <c r="J352" s="156"/>
      <c r="K352" s="156"/>
      <c r="L352" s="156"/>
      <c r="M352" s="156"/>
      <c r="N352" s="154"/>
      <c r="O352" s="156"/>
      <c r="P352" s="156"/>
      <c r="Q352" s="156"/>
      <c r="R352" s="156"/>
      <c r="S352" s="156"/>
      <c r="T352" s="156"/>
      <c r="U352" s="156"/>
      <c r="V352" s="156"/>
      <c r="W352" s="156"/>
      <c r="X352" s="156"/>
      <c r="Y352" s="156"/>
      <c r="Z352" s="156"/>
      <c r="AA352" s="156"/>
      <c r="AB352" s="156"/>
      <c r="AC352" s="156"/>
      <c r="AD352" s="156"/>
      <c r="AE352" s="156"/>
      <c r="AF352" s="156"/>
      <c r="AG352" s="156"/>
      <c r="AH352" s="156"/>
      <c r="AI352" s="156"/>
      <c r="AJ352" s="156"/>
      <c r="AK352" s="156"/>
      <c r="AL352" s="156"/>
      <c r="AM352" s="156"/>
      <c r="AN352" s="169"/>
      <c r="AO352" s="169"/>
      <c r="AP352" s="169"/>
      <c r="AQ352" s="169"/>
      <c r="AR352" s="169"/>
    </row>
    <row r="353" spans="1:44">
      <c r="A353" s="61"/>
      <c r="B353" s="156"/>
      <c r="C353" s="156"/>
      <c r="D353" s="156"/>
      <c r="E353" s="156"/>
      <c r="F353" s="156"/>
      <c r="G353" s="156"/>
      <c r="H353" s="156"/>
      <c r="I353" s="156"/>
      <c r="J353" s="156"/>
      <c r="K353" s="156"/>
      <c r="L353" s="156"/>
      <c r="M353" s="156"/>
      <c r="N353" s="154"/>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69"/>
      <c r="AO353" s="169"/>
      <c r="AP353" s="169"/>
      <c r="AQ353" s="169"/>
      <c r="AR353" s="169"/>
    </row>
    <row r="354" spans="1:44">
      <c r="A354" s="61"/>
      <c r="B354" s="156"/>
      <c r="C354" s="156"/>
      <c r="D354" s="156"/>
      <c r="E354" s="156"/>
      <c r="F354" s="156"/>
      <c r="G354" s="156"/>
      <c r="H354" s="156"/>
      <c r="I354" s="156"/>
      <c r="J354" s="156"/>
      <c r="K354" s="156"/>
      <c r="L354" s="156"/>
      <c r="M354" s="156"/>
      <c r="N354" s="154"/>
      <c r="O354" s="156"/>
      <c r="P354" s="156"/>
      <c r="Q354" s="156"/>
      <c r="R354" s="156"/>
      <c r="S354" s="156"/>
      <c r="T354" s="156"/>
      <c r="U354" s="156"/>
      <c r="V354" s="156"/>
      <c r="W354" s="156"/>
      <c r="X354" s="156"/>
      <c r="Y354" s="156"/>
      <c r="Z354" s="156"/>
      <c r="AA354" s="156"/>
      <c r="AB354" s="156"/>
      <c r="AC354" s="156"/>
      <c r="AD354" s="156"/>
      <c r="AE354" s="156"/>
      <c r="AF354" s="156"/>
      <c r="AG354" s="156"/>
      <c r="AH354" s="156"/>
      <c r="AI354" s="156"/>
      <c r="AJ354" s="156"/>
      <c r="AK354" s="156"/>
      <c r="AL354" s="156"/>
      <c r="AM354" s="156"/>
      <c r="AN354" s="169"/>
      <c r="AO354" s="169"/>
      <c r="AP354" s="169"/>
      <c r="AQ354" s="169"/>
      <c r="AR354" s="169"/>
    </row>
    <row r="355" spans="1:44">
      <c r="A355" s="61"/>
      <c r="B355" s="156"/>
      <c r="C355" s="156"/>
      <c r="D355" s="156"/>
      <c r="E355" s="156"/>
      <c r="F355" s="156"/>
      <c r="G355" s="156"/>
      <c r="H355" s="156"/>
      <c r="I355" s="156"/>
      <c r="J355" s="156"/>
      <c r="K355" s="156"/>
      <c r="L355" s="156"/>
      <c r="M355" s="156"/>
      <c r="N355" s="154"/>
      <c r="O355" s="156"/>
      <c r="P355" s="156"/>
      <c r="Q355" s="156"/>
      <c r="R355" s="156"/>
      <c r="S355" s="156"/>
      <c r="T355" s="156"/>
      <c r="U355" s="156"/>
      <c r="V355" s="156"/>
      <c r="W355" s="156"/>
      <c r="X355" s="156"/>
      <c r="Y355" s="156"/>
      <c r="Z355" s="156"/>
      <c r="AA355" s="156"/>
      <c r="AB355" s="156"/>
      <c r="AC355" s="156"/>
      <c r="AD355" s="156"/>
      <c r="AE355" s="156"/>
      <c r="AF355" s="156"/>
      <c r="AG355" s="156"/>
      <c r="AH355" s="156"/>
      <c r="AI355" s="156"/>
      <c r="AJ355" s="156"/>
      <c r="AK355" s="156"/>
      <c r="AL355" s="156"/>
      <c r="AM355" s="156"/>
      <c r="AN355" s="169"/>
      <c r="AO355" s="169"/>
      <c r="AP355" s="169"/>
      <c r="AQ355" s="169"/>
      <c r="AR355" s="169"/>
    </row>
    <row r="356" spans="1:44">
      <c r="A356" s="61"/>
      <c r="B356" s="156"/>
      <c r="C356" s="156"/>
      <c r="D356" s="156"/>
      <c r="E356" s="156"/>
      <c r="F356" s="156"/>
      <c r="G356" s="156"/>
      <c r="H356" s="156"/>
      <c r="I356" s="156"/>
      <c r="J356" s="156"/>
      <c r="K356" s="156"/>
      <c r="L356" s="156"/>
      <c r="M356" s="156"/>
      <c r="N356" s="154"/>
      <c r="O356" s="156"/>
      <c r="P356" s="156"/>
      <c r="Q356" s="156"/>
      <c r="R356" s="156"/>
      <c r="S356" s="156"/>
      <c r="T356" s="156"/>
      <c r="U356" s="156"/>
      <c r="V356" s="156"/>
      <c r="W356" s="156"/>
      <c r="X356" s="156"/>
      <c r="Y356" s="156"/>
      <c r="Z356" s="156"/>
      <c r="AA356" s="156"/>
      <c r="AB356" s="156"/>
      <c r="AC356" s="156"/>
      <c r="AD356" s="156"/>
      <c r="AE356" s="156"/>
      <c r="AF356" s="156"/>
      <c r="AG356" s="156"/>
      <c r="AH356" s="156"/>
      <c r="AI356" s="156"/>
      <c r="AJ356" s="156"/>
      <c r="AK356" s="156"/>
      <c r="AL356" s="156"/>
      <c r="AM356" s="156"/>
      <c r="AN356" s="169"/>
      <c r="AO356" s="169"/>
      <c r="AP356" s="169"/>
      <c r="AQ356" s="169"/>
      <c r="AR356" s="169"/>
    </row>
    <row r="357" spans="1:44">
      <c r="A357" s="61"/>
      <c r="B357" s="156"/>
      <c r="C357" s="156"/>
      <c r="D357" s="156"/>
      <c r="E357" s="156"/>
      <c r="F357" s="156"/>
      <c r="G357" s="156"/>
      <c r="H357" s="156"/>
      <c r="I357" s="156"/>
      <c r="J357" s="156"/>
      <c r="K357" s="156"/>
      <c r="L357" s="156"/>
      <c r="M357" s="156"/>
      <c r="N357" s="154"/>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69"/>
      <c r="AO357" s="169"/>
      <c r="AP357" s="169"/>
      <c r="AQ357" s="169"/>
      <c r="AR357" s="169"/>
    </row>
    <row r="358" spans="1:44">
      <c r="A358" s="61"/>
      <c r="B358" s="156"/>
      <c r="C358" s="156"/>
      <c r="D358" s="156"/>
      <c r="E358" s="156"/>
      <c r="F358" s="156"/>
      <c r="G358" s="156"/>
      <c r="H358" s="156"/>
      <c r="I358" s="156"/>
      <c r="J358" s="156"/>
      <c r="K358" s="156"/>
      <c r="L358" s="156"/>
      <c r="M358" s="156"/>
      <c r="N358" s="154"/>
      <c r="O358" s="156"/>
      <c r="P358" s="156"/>
      <c r="Q358" s="156"/>
      <c r="R358" s="156"/>
      <c r="S358" s="156"/>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69"/>
      <c r="AO358" s="169"/>
      <c r="AP358" s="169"/>
      <c r="AQ358" s="169"/>
      <c r="AR358" s="169"/>
    </row>
    <row r="359" spans="1:44">
      <c r="A359" s="61"/>
      <c r="B359" s="156"/>
      <c r="C359" s="156"/>
      <c r="D359" s="156"/>
      <c r="E359" s="156"/>
      <c r="F359" s="156"/>
      <c r="G359" s="156"/>
      <c r="H359" s="156"/>
      <c r="I359" s="156"/>
      <c r="J359" s="156"/>
      <c r="K359" s="156"/>
      <c r="L359" s="156"/>
      <c r="M359" s="156"/>
      <c r="N359" s="154"/>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69"/>
      <c r="AO359" s="169"/>
      <c r="AP359" s="169"/>
      <c r="AQ359" s="169"/>
      <c r="AR359" s="169"/>
    </row>
    <row r="360" spans="1:44">
      <c r="A360" s="61"/>
      <c r="B360" s="156"/>
      <c r="C360" s="156"/>
      <c r="D360" s="156"/>
      <c r="E360" s="156"/>
      <c r="F360" s="156"/>
      <c r="G360" s="156"/>
      <c r="H360" s="156"/>
      <c r="I360" s="156"/>
      <c r="J360" s="156"/>
      <c r="K360" s="156"/>
      <c r="L360" s="156"/>
      <c r="M360" s="156"/>
      <c r="N360" s="154"/>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69"/>
      <c r="AO360" s="169"/>
      <c r="AP360" s="169"/>
      <c r="AQ360" s="169"/>
      <c r="AR360" s="169"/>
    </row>
    <row r="361" spans="1:44">
      <c r="A361" s="61"/>
      <c r="B361" s="156"/>
      <c r="C361" s="156"/>
      <c r="D361" s="156"/>
      <c r="E361" s="156"/>
      <c r="F361" s="156"/>
      <c r="G361" s="156"/>
      <c r="H361" s="156"/>
      <c r="I361" s="156"/>
      <c r="J361" s="156"/>
      <c r="K361" s="156"/>
      <c r="L361" s="156"/>
      <c r="M361" s="156"/>
      <c r="N361" s="154"/>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69"/>
      <c r="AO361" s="169"/>
      <c r="AP361" s="169"/>
      <c r="AQ361" s="169"/>
      <c r="AR361" s="169"/>
    </row>
    <row r="362" spans="1:44">
      <c r="A362" s="61"/>
      <c r="B362" s="156"/>
      <c r="C362" s="156"/>
      <c r="D362" s="156"/>
      <c r="E362" s="156"/>
      <c r="F362" s="156"/>
      <c r="G362" s="156"/>
      <c r="H362" s="156"/>
      <c r="I362" s="156"/>
      <c r="J362" s="156"/>
      <c r="K362" s="156"/>
      <c r="L362" s="156"/>
      <c r="M362" s="156"/>
      <c r="N362" s="154"/>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6"/>
      <c r="AJ362" s="156"/>
      <c r="AK362" s="156"/>
      <c r="AL362" s="156"/>
      <c r="AM362" s="156"/>
      <c r="AN362" s="169"/>
      <c r="AO362" s="169"/>
      <c r="AP362" s="169"/>
      <c r="AQ362" s="169"/>
      <c r="AR362" s="169"/>
    </row>
    <row r="363" spans="1:44">
      <c r="A363" s="61"/>
      <c r="B363" s="156"/>
      <c r="C363" s="156"/>
      <c r="D363" s="156"/>
      <c r="E363" s="156"/>
      <c r="F363" s="156"/>
      <c r="G363" s="156"/>
      <c r="H363" s="156"/>
      <c r="I363" s="156"/>
      <c r="J363" s="156"/>
      <c r="K363" s="156"/>
      <c r="L363" s="156"/>
      <c r="M363" s="156"/>
      <c r="N363" s="154"/>
      <c r="O363" s="156"/>
      <c r="P363" s="156"/>
      <c r="Q363" s="156"/>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69"/>
      <c r="AO363" s="169"/>
      <c r="AP363" s="169"/>
      <c r="AQ363" s="169"/>
      <c r="AR363" s="169"/>
    </row>
    <row r="364" spans="1:44">
      <c r="A364" s="61"/>
      <c r="B364" s="156"/>
      <c r="C364" s="156"/>
      <c r="D364" s="156"/>
      <c r="E364" s="156"/>
      <c r="F364" s="156"/>
      <c r="G364" s="156"/>
      <c r="H364" s="156"/>
      <c r="I364" s="156"/>
      <c r="J364" s="156"/>
      <c r="K364" s="156"/>
      <c r="L364" s="156"/>
      <c r="M364" s="156"/>
      <c r="N364" s="154"/>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6"/>
      <c r="AK364" s="156"/>
      <c r="AL364" s="156"/>
      <c r="AM364" s="156"/>
      <c r="AN364" s="169"/>
      <c r="AO364" s="169"/>
      <c r="AP364" s="169"/>
      <c r="AQ364" s="169"/>
      <c r="AR364" s="169"/>
    </row>
    <row r="365" spans="1:44">
      <c r="A365" s="61"/>
      <c r="B365" s="156"/>
      <c r="C365" s="156"/>
      <c r="D365" s="156"/>
      <c r="E365" s="156"/>
      <c r="F365" s="156"/>
      <c r="G365" s="156"/>
      <c r="H365" s="156"/>
      <c r="I365" s="156"/>
      <c r="J365" s="156"/>
      <c r="K365" s="156"/>
      <c r="L365" s="156"/>
      <c r="M365" s="156"/>
      <c r="N365" s="154"/>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6"/>
      <c r="AN365" s="169"/>
      <c r="AO365" s="169"/>
      <c r="AP365" s="169"/>
      <c r="AQ365" s="169"/>
      <c r="AR365" s="169"/>
    </row>
    <row r="366" spans="1:44">
      <c r="A366" s="61"/>
      <c r="B366" s="156"/>
      <c r="C366" s="156"/>
      <c r="D366" s="156"/>
      <c r="E366" s="156"/>
      <c r="F366" s="156"/>
      <c r="G366" s="156"/>
      <c r="H366" s="156"/>
      <c r="I366" s="156"/>
      <c r="J366" s="156"/>
      <c r="K366" s="156"/>
      <c r="L366" s="156"/>
      <c r="M366" s="156"/>
      <c r="N366" s="154"/>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69"/>
      <c r="AO366" s="169"/>
      <c r="AP366" s="169"/>
      <c r="AQ366" s="169"/>
      <c r="AR366" s="169"/>
    </row>
    <row r="367" spans="1:44">
      <c r="A367" s="61"/>
      <c r="B367" s="156"/>
      <c r="C367" s="156"/>
      <c r="D367" s="156"/>
      <c r="E367" s="156"/>
      <c r="F367" s="156"/>
      <c r="G367" s="156"/>
      <c r="H367" s="156"/>
      <c r="I367" s="156"/>
      <c r="J367" s="156"/>
      <c r="K367" s="156"/>
      <c r="L367" s="156"/>
      <c r="M367" s="156"/>
      <c r="N367" s="154"/>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69"/>
      <c r="AO367" s="169"/>
      <c r="AP367" s="169"/>
      <c r="AQ367" s="169"/>
      <c r="AR367" s="169"/>
    </row>
    <row r="368" spans="1:44">
      <c r="A368" s="61"/>
      <c r="B368" s="156"/>
      <c r="C368" s="156"/>
      <c r="D368" s="156"/>
      <c r="E368" s="156"/>
      <c r="F368" s="156"/>
      <c r="G368" s="156"/>
      <c r="H368" s="156"/>
      <c r="I368" s="156"/>
      <c r="J368" s="156"/>
      <c r="K368" s="156"/>
      <c r="L368" s="156"/>
      <c r="M368" s="156"/>
      <c r="N368" s="154"/>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69"/>
      <c r="AO368" s="169"/>
      <c r="AP368" s="169"/>
      <c r="AQ368" s="169"/>
      <c r="AR368" s="169"/>
    </row>
    <row r="369" spans="1:44">
      <c r="A369" s="61"/>
      <c r="B369" s="156"/>
      <c r="C369" s="156"/>
      <c r="D369" s="156"/>
      <c r="E369" s="156"/>
      <c r="F369" s="156"/>
      <c r="G369" s="156"/>
      <c r="H369" s="156"/>
      <c r="I369" s="156"/>
      <c r="J369" s="156"/>
      <c r="K369" s="156"/>
      <c r="L369" s="156"/>
      <c r="M369" s="156"/>
      <c r="N369" s="154"/>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69"/>
      <c r="AO369" s="169"/>
      <c r="AP369" s="169"/>
      <c r="AQ369" s="169"/>
      <c r="AR369" s="169"/>
    </row>
    <row r="370" spans="1:44">
      <c r="A370" s="61"/>
      <c r="B370" s="156"/>
      <c r="C370" s="156"/>
      <c r="D370" s="156"/>
      <c r="E370" s="156"/>
      <c r="F370" s="156"/>
      <c r="G370" s="156"/>
      <c r="H370" s="156"/>
      <c r="I370" s="156"/>
      <c r="J370" s="156"/>
      <c r="K370" s="156"/>
      <c r="L370" s="156"/>
      <c r="M370" s="156"/>
      <c r="N370" s="154"/>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69"/>
      <c r="AO370" s="169"/>
      <c r="AP370" s="169"/>
      <c r="AQ370" s="169"/>
      <c r="AR370" s="169"/>
    </row>
    <row r="371" spans="1:44">
      <c r="A371" s="61"/>
      <c r="B371" s="156"/>
      <c r="C371" s="156"/>
      <c r="D371" s="156"/>
      <c r="E371" s="156"/>
      <c r="F371" s="156"/>
      <c r="G371" s="156"/>
      <c r="H371" s="156"/>
      <c r="I371" s="156"/>
      <c r="J371" s="156"/>
      <c r="K371" s="156"/>
      <c r="L371" s="156"/>
      <c r="M371" s="156"/>
      <c r="N371" s="154"/>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69"/>
      <c r="AO371" s="169"/>
      <c r="AP371" s="169"/>
      <c r="AQ371" s="169"/>
      <c r="AR371" s="169"/>
    </row>
    <row r="372" spans="1:44">
      <c r="A372" s="61"/>
      <c r="B372" s="156"/>
      <c r="C372" s="156"/>
      <c r="D372" s="156"/>
      <c r="E372" s="156"/>
      <c r="F372" s="156"/>
      <c r="G372" s="156"/>
      <c r="H372" s="156"/>
      <c r="I372" s="156"/>
      <c r="J372" s="156"/>
      <c r="K372" s="156"/>
      <c r="L372" s="156"/>
      <c r="M372" s="156"/>
      <c r="N372" s="154"/>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69"/>
      <c r="AO372" s="169"/>
      <c r="AP372" s="169"/>
      <c r="AQ372" s="169"/>
      <c r="AR372" s="169"/>
    </row>
    <row r="373" spans="1:44">
      <c r="A373" s="61"/>
      <c r="B373" s="156"/>
      <c r="C373" s="156"/>
      <c r="D373" s="156"/>
      <c r="E373" s="156"/>
      <c r="F373" s="156"/>
      <c r="G373" s="156"/>
      <c r="H373" s="156"/>
      <c r="I373" s="156"/>
      <c r="J373" s="156"/>
      <c r="K373" s="156"/>
      <c r="L373" s="156"/>
      <c r="M373" s="156"/>
      <c r="N373" s="154"/>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69"/>
      <c r="AO373" s="169"/>
      <c r="AP373" s="169"/>
      <c r="AQ373" s="169"/>
      <c r="AR373" s="169"/>
    </row>
    <row r="374" spans="1:44">
      <c r="A374" s="61"/>
      <c r="B374" s="156"/>
      <c r="C374" s="156"/>
      <c r="D374" s="156"/>
      <c r="E374" s="156"/>
      <c r="F374" s="156"/>
      <c r="G374" s="156"/>
      <c r="H374" s="156"/>
      <c r="I374" s="156"/>
      <c r="J374" s="156"/>
      <c r="K374" s="156"/>
      <c r="L374" s="156"/>
      <c r="M374" s="156"/>
      <c r="N374" s="154"/>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69"/>
      <c r="AO374" s="169"/>
      <c r="AP374" s="169"/>
      <c r="AQ374" s="169"/>
      <c r="AR374" s="169"/>
    </row>
    <row r="375" spans="1:44">
      <c r="A375" s="61"/>
      <c r="B375" s="156"/>
      <c r="C375" s="156"/>
      <c r="D375" s="156"/>
      <c r="E375" s="156"/>
      <c r="F375" s="156"/>
      <c r="G375" s="156"/>
      <c r="H375" s="156"/>
      <c r="I375" s="156"/>
      <c r="J375" s="156"/>
      <c r="K375" s="156"/>
      <c r="L375" s="156"/>
      <c r="M375" s="156"/>
      <c r="N375" s="154"/>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69"/>
      <c r="AO375" s="169"/>
      <c r="AP375" s="169"/>
      <c r="AQ375" s="169"/>
      <c r="AR375" s="169"/>
    </row>
    <row r="376" spans="1:44">
      <c r="A376" s="61"/>
      <c r="B376" s="156"/>
      <c r="C376" s="156"/>
      <c r="D376" s="156"/>
      <c r="E376" s="156"/>
      <c r="F376" s="156"/>
      <c r="G376" s="156"/>
      <c r="H376" s="156"/>
      <c r="I376" s="156"/>
      <c r="J376" s="156"/>
      <c r="K376" s="156"/>
      <c r="L376" s="156"/>
      <c r="M376" s="156"/>
      <c r="N376" s="154"/>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69"/>
      <c r="AO376" s="169"/>
      <c r="AP376" s="169"/>
      <c r="AQ376" s="169"/>
      <c r="AR376" s="169"/>
    </row>
    <row r="377" spans="1:44">
      <c r="A377" s="61"/>
      <c r="B377" s="156"/>
      <c r="C377" s="156"/>
      <c r="D377" s="156"/>
      <c r="E377" s="156"/>
      <c r="F377" s="156"/>
      <c r="G377" s="156"/>
      <c r="H377" s="156"/>
      <c r="I377" s="156"/>
      <c r="J377" s="156"/>
      <c r="K377" s="156"/>
      <c r="L377" s="156"/>
      <c r="M377" s="156"/>
      <c r="N377" s="154"/>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69"/>
      <c r="AO377" s="169"/>
      <c r="AP377" s="169"/>
      <c r="AQ377" s="169"/>
      <c r="AR377" s="169"/>
    </row>
    <row r="378" spans="1:44">
      <c r="A378" s="61"/>
      <c r="B378" s="156"/>
      <c r="C378" s="156"/>
      <c r="D378" s="156"/>
      <c r="E378" s="156"/>
      <c r="F378" s="156"/>
      <c r="G378" s="156"/>
      <c r="H378" s="156"/>
      <c r="I378" s="156"/>
      <c r="J378" s="156"/>
      <c r="K378" s="156"/>
      <c r="L378" s="156"/>
      <c r="M378" s="156"/>
      <c r="N378" s="154"/>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69"/>
      <c r="AO378" s="169"/>
      <c r="AP378" s="169"/>
      <c r="AQ378" s="169"/>
      <c r="AR378" s="169"/>
    </row>
    <row r="379" spans="1:44">
      <c r="A379" s="61"/>
      <c r="B379" s="156"/>
      <c r="C379" s="156"/>
      <c r="D379" s="156"/>
      <c r="E379" s="156"/>
      <c r="F379" s="156"/>
      <c r="G379" s="156"/>
      <c r="H379" s="156"/>
      <c r="I379" s="156"/>
      <c r="J379" s="156"/>
      <c r="K379" s="156"/>
      <c r="L379" s="156"/>
      <c r="M379" s="156"/>
      <c r="N379" s="154"/>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69"/>
      <c r="AO379" s="169"/>
      <c r="AP379" s="169"/>
      <c r="AQ379" s="169"/>
      <c r="AR379" s="169"/>
    </row>
    <row r="380" spans="1:44">
      <c r="A380" s="61"/>
      <c r="B380" s="156"/>
      <c r="C380" s="156"/>
      <c r="D380" s="156"/>
      <c r="E380" s="156"/>
      <c r="F380" s="156"/>
      <c r="G380" s="156"/>
      <c r="H380" s="156"/>
      <c r="I380" s="156"/>
      <c r="J380" s="156"/>
      <c r="K380" s="156"/>
      <c r="L380" s="156"/>
      <c r="M380" s="156"/>
      <c r="N380" s="154"/>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69"/>
      <c r="AO380" s="169"/>
      <c r="AP380" s="169"/>
      <c r="AQ380" s="169"/>
      <c r="AR380" s="169"/>
    </row>
    <row r="381" spans="1:44">
      <c r="A381" s="61"/>
      <c r="B381" s="156"/>
      <c r="C381" s="156"/>
      <c r="D381" s="156"/>
      <c r="E381" s="156"/>
      <c r="F381" s="156"/>
      <c r="G381" s="156"/>
      <c r="H381" s="156"/>
      <c r="I381" s="156"/>
      <c r="J381" s="156"/>
      <c r="K381" s="156"/>
      <c r="L381" s="156"/>
      <c r="M381" s="156"/>
      <c r="N381" s="154"/>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69"/>
      <c r="AO381" s="169"/>
      <c r="AP381" s="169"/>
      <c r="AQ381" s="169"/>
      <c r="AR381" s="169"/>
    </row>
    <row r="382" spans="1:44">
      <c r="A382" s="61"/>
      <c r="B382" s="156"/>
      <c r="C382" s="156"/>
      <c r="D382" s="156"/>
      <c r="E382" s="156"/>
      <c r="F382" s="156"/>
      <c r="G382" s="156"/>
      <c r="H382" s="156"/>
      <c r="I382" s="156"/>
      <c r="J382" s="156"/>
      <c r="K382" s="156"/>
      <c r="L382" s="156"/>
      <c r="M382" s="156"/>
      <c r="N382" s="154"/>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69"/>
      <c r="AO382" s="169"/>
      <c r="AP382" s="169"/>
      <c r="AQ382" s="169"/>
      <c r="AR382" s="169"/>
    </row>
    <row r="383" spans="1:44">
      <c r="A383" s="61"/>
      <c r="B383" s="156"/>
      <c r="C383" s="156"/>
      <c r="D383" s="156"/>
      <c r="E383" s="156"/>
      <c r="F383" s="156"/>
      <c r="G383" s="156"/>
      <c r="H383" s="156"/>
      <c r="I383" s="156"/>
      <c r="J383" s="156"/>
      <c r="K383" s="156"/>
      <c r="L383" s="156"/>
      <c r="M383" s="156"/>
      <c r="N383" s="154"/>
      <c r="O383" s="156"/>
      <c r="P383" s="156"/>
      <c r="Q383" s="156"/>
      <c r="R383" s="156"/>
      <c r="S383" s="156"/>
      <c r="T383" s="156"/>
      <c r="U383" s="156"/>
      <c r="V383" s="156"/>
      <c r="W383" s="156"/>
      <c r="X383" s="156"/>
      <c r="Y383" s="156"/>
      <c r="Z383" s="156"/>
      <c r="AA383" s="156"/>
      <c r="AB383" s="156"/>
      <c r="AC383" s="156"/>
      <c r="AD383" s="156"/>
      <c r="AE383" s="156"/>
      <c r="AF383" s="156"/>
      <c r="AG383" s="156"/>
      <c r="AH383" s="156"/>
      <c r="AI383" s="156"/>
      <c r="AJ383" s="156"/>
      <c r="AK383" s="156"/>
      <c r="AL383" s="156"/>
      <c r="AM383" s="156"/>
      <c r="AN383" s="169"/>
      <c r="AO383" s="169"/>
      <c r="AP383" s="169"/>
      <c r="AQ383" s="169"/>
      <c r="AR383" s="169"/>
    </row>
    <row r="384" spans="1:44">
      <c r="A384" s="61"/>
      <c r="B384" s="156"/>
      <c r="C384" s="156"/>
      <c r="D384" s="156"/>
      <c r="E384" s="156"/>
      <c r="F384" s="156"/>
      <c r="G384" s="156"/>
      <c r="H384" s="156"/>
      <c r="I384" s="156"/>
      <c r="J384" s="156"/>
      <c r="K384" s="156"/>
      <c r="L384" s="156"/>
      <c r="M384" s="156"/>
      <c r="N384" s="154"/>
      <c r="O384" s="156"/>
      <c r="P384" s="156"/>
      <c r="Q384" s="156"/>
      <c r="R384" s="156"/>
      <c r="S384" s="156"/>
      <c r="T384" s="156"/>
      <c r="U384" s="156"/>
      <c r="V384" s="156"/>
      <c r="W384" s="156"/>
      <c r="X384" s="156"/>
      <c r="Y384" s="156"/>
      <c r="Z384" s="156"/>
      <c r="AA384" s="156"/>
      <c r="AB384" s="156"/>
      <c r="AC384" s="156"/>
      <c r="AD384" s="156"/>
      <c r="AE384" s="156"/>
      <c r="AF384" s="156"/>
      <c r="AG384" s="156"/>
      <c r="AH384" s="156"/>
      <c r="AI384" s="156"/>
      <c r="AJ384" s="156"/>
      <c r="AK384" s="156"/>
      <c r="AL384" s="156"/>
      <c r="AM384" s="156"/>
      <c r="AN384" s="169"/>
      <c r="AO384" s="169"/>
      <c r="AP384" s="169"/>
      <c r="AQ384" s="169"/>
      <c r="AR384" s="169"/>
    </row>
    <row r="385" spans="1:44">
      <c r="A385" s="61"/>
      <c r="B385" s="156"/>
      <c r="C385" s="156"/>
      <c r="D385" s="156"/>
      <c r="E385" s="156"/>
      <c r="F385" s="156"/>
      <c r="G385" s="156"/>
      <c r="H385" s="156"/>
      <c r="I385" s="156"/>
      <c r="J385" s="156"/>
      <c r="K385" s="156"/>
      <c r="L385" s="156"/>
      <c r="M385" s="156"/>
      <c r="N385" s="154"/>
      <c r="O385" s="156"/>
      <c r="P385" s="156"/>
      <c r="Q385" s="156"/>
      <c r="R385" s="156"/>
      <c r="S385" s="156"/>
      <c r="T385" s="156"/>
      <c r="U385" s="156"/>
      <c r="V385" s="156"/>
      <c r="W385" s="156"/>
      <c r="X385" s="156"/>
      <c r="Y385" s="156"/>
      <c r="Z385" s="156"/>
      <c r="AA385" s="156"/>
      <c r="AB385" s="156"/>
      <c r="AC385" s="156"/>
      <c r="AD385" s="156"/>
      <c r="AE385" s="156"/>
      <c r="AF385" s="156"/>
      <c r="AG385" s="156"/>
      <c r="AH385" s="156"/>
      <c r="AI385" s="156"/>
      <c r="AJ385" s="156"/>
      <c r="AK385" s="156"/>
      <c r="AL385" s="156"/>
      <c r="AM385" s="156"/>
      <c r="AN385" s="169"/>
      <c r="AO385" s="169"/>
      <c r="AP385" s="169"/>
      <c r="AQ385" s="169"/>
      <c r="AR385" s="169"/>
    </row>
    <row r="386" spans="1:44">
      <c r="A386" s="61"/>
      <c r="B386" s="156"/>
      <c r="C386" s="156"/>
      <c r="D386" s="156"/>
      <c r="E386" s="156"/>
      <c r="F386" s="156"/>
      <c r="G386" s="156"/>
      <c r="H386" s="156"/>
      <c r="I386" s="156"/>
      <c r="J386" s="156"/>
      <c r="K386" s="156"/>
      <c r="L386" s="156"/>
      <c r="M386" s="156"/>
      <c r="N386" s="154"/>
      <c r="O386" s="156"/>
      <c r="P386" s="156"/>
      <c r="Q386" s="156"/>
      <c r="R386" s="156"/>
      <c r="S386" s="156"/>
      <c r="T386" s="156"/>
      <c r="U386" s="156"/>
      <c r="V386" s="156"/>
      <c r="W386" s="156"/>
      <c r="X386" s="156"/>
      <c r="Y386" s="156"/>
      <c r="Z386" s="156"/>
      <c r="AA386" s="156"/>
      <c r="AB386" s="156"/>
      <c r="AC386" s="156"/>
      <c r="AD386" s="156"/>
      <c r="AE386" s="156"/>
      <c r="AF386" s="156"/>
      <c r="AG386" s="156"/>
      <c r="AH386" s="156"/>
      <c r="AI386" s="156"/>
      <c r="AJ386" s="156"/>
      <c r="AK386" s="156"/>
      <c r="AL386" s="156"/>
      <c r="AM386" s="156"/>
      <c r="AN386" s="169"/>
      <c r="AO386" s="169"/>
      <c r="AP386" s="169"/>
      <c r="AQ386" s="169"/>
      <c r="AR386" s="169"/>
    </row>
    <row r="387" spans="1:44">
      <c r="A387" s="61"/>
      <c r="B387" s="156"/>
      <c r="C387" s="156"/>
      <c r="D387" s="156"/>
      <c r="E387" s="156"/>
      <c r="F387" s="156"/>
      <c r="G387" s="156"/>
      <c r="H387" s="156"/>
      <c r="I387" s="156"/>
      <c r="J387" s="156"/>
      <c r="K387" s="156"/>
      <c r="L387" s="156"/>
      <c r="M387" s="156"/>
      <c r="N387" s="154"/>
      <c r="O387" s="156"/>
      <c r="P387" s="156"/>
      <c r="Q387" s="156"/>
      <c r="R387" s="156"/>
      <c r="S387" s="156"/>
      <c r="T387" s="156"/>
      <c r="U387" s="156"/>
      <c r="V387" s="156"/>
      <c r="W387" s="156"/>
      <c r="X387" s="156"/>
      <c r="Y387" s="156"/>
      <c r="Z387" s="156"/>
      <c r="AA387" s="156"/>
      <c r="AB387" s="156"/>
      <c r="AC387" s="156"/>
      <c r="AD387" s="156"/>
      <c r="AE387" s="156"/>
      <c r="AF387" s="156"/>
      <c r="AG387" s="156"/>
      <c r="AH387" s="156"/>
      <c r="AI387" s="156"/>
      <c r="AJ387" s="156"/>
      <c r="AK387" s="156"/>
      <c r="AL387" s="156"/>
      <c r="AM387" s="156"/>
      <c r="AN387" s="169"/>
      <c r="AO387" s="169"/>
      <c r="AP387" s="169"/>
      <c r="AQ387" s="169"/>
      <c r="AR387" s="169"/>
    </row>
    <row r="388" spans="1:44">
      <c r="A388" s="61"/>
      <c r="B388" s="156"/>
      <c r="C388" s="156"/>
      <c r="D388" s="156"/>
      <c r="E388" s="156"/>
      <c r="F388" s="156"/>
      <c r="G388" s="156"/>
      <c r="H388" s="156"/>
      <c r="I388" s="156"/>
      <c r="J388" s="156"/>
      <c r="K388" s="156"/>
      <c r="L388" s="156"/>
      <c r="M388" s="156"/>
      <c r="N388" s="154"/>
      <c r="O388" s="156"/>
      <c r="P388" s="156"/>
      <c r="Q388" s="156"/>
      <c r="R388" s="156"/>
      <c r="S388" s="156"/>
      <c r="T388" s="156"/>
      <c r="U388" s="156"/>
      <c r="V388" s="156"/>
      <c r="W388" s="156"/>
      <c r="X388" s="156"/>
      <c r="Y388" s="156"/>
      <c r="Z388" s="156"/>
      <c r="AA388" s="156"/>
      <c r="AB388" s="156"/>
      <c r="AC388" s="156"/>
      <c r="AD388" s="156"/>
      <c r="AE388" s="156"/>
      <c r="AF388" s="156"/>
      <c r="AG388" s="156"/>
      <c r="AH388" s="156"/>
      <c r="AI388" s="156"/>
      <c r="AJ388" s="156"/>
      <c r="AK388" s="156"/>
      <c r="AL388" s="156"/>
      <c r="AM388" s="156"/>
      <c r="AN388" s="169"/>
      <c r="AO388" s="169"/>
      <c r="AP388" s="169"/>
      <c r="AQ388" s="169"/>
      <c r="AR388" s="169"/>
    </row>
    <row r="389" spans="1:44">
      <c r="A389" s="61"/>
      <c r="B389" s="156"/>
      <c r="C389" s="156"/>
      <c r="D389" s="156"/>
      <c r="E389" s="156"/>
      <c r="F389" s="156"/>
      <c r="G389" s="156"/>
      <c r="H389" s="156"/>
      <c r="I389" s="156"/>
      <c r="J389" s="156"/>
      <c r="K389" s="156"/>
      <c r="L389" s="156"/>
      <c r="M389" s="156"/>
      <c r="N389" s="154"/>
      <c r="O389" s="156"/>
      <c r="P389" s="156"/>
      <c r="Q389" s="156"/>
      <c r="R389" s="156"/>
      <c r="S389" s="156"/>
      <c r="T389" s="156"/>
      <c r="U389" s="156"/>
      <c r="V389" s="156"/>
      <c r="W389" s="156"/>
      <c r="X389" s="156"/>
      <c r="Y389" s="156"/>
      <c r="Z389" s="156"/>
      <c r="AA389" s="156"/>
      <c r="AB389" s="156"/>
      <c r="AC389" s="156"/>
      <c r="AD389" s="156"/>
      <c r="AE389" s="156"/>
      <c r="AF389" s="156"/>
      <c r="AG389" s="156"/>
      <c r="AH389" s="156"/>
      <c r="AI389" s="156"/>
      <c r="AJ389" s="156"/>
      <c r="AK389" s="156"/>
      <c r="AL389" s="156"/>
      <c r="AM389" s="156"/>
      <c r="AN389" s="169"/>
      <c r="AO389" s="169"/>
      <c r="AP389" s="169"/>
      <c r="AQ389" s="169"/>
      <c r="AR389" s="169"/>
    </row>
    <row r="390" spans="1:44">
      <c r="A390" s="61"/>
      <c r="B390" s="156"/>
      <c r="C390" s="156"/>
      <c r="D390" s="156"/>
      <c r="E390" s="156"/>
      <c r="F390" s="156"/>
      <c r="G390" s="156"/>
      <c r="H390" s="156"/>
      <c r="I390" s="156"/>
      <c r="J390" s="156"/>
      <c r="K390" s="156"/>
      <c r="L390" s="156"/>
      <c r="M390" s="156"/>
      <c r="N390" s="154"/>
      <c r="O390" s="156"/>
      <c r="P390" s="156"/>
      <c r="Q390" s="156"/>
      <c r="R390" s="156"/>
      <c r="S390" s="156"/>
      <c r="T390" s="156"/>
      <c r="U390" s="156"/>
      <c r="V390" s="156"/>
      <c r="W390" s="156"/>
      <c r="X390" s="156"/>
      <c r="Y390" s="156"/>
      <c r="Z390" s="156"/>
      <c r="AA390" s="156"/>
      <c r="AB390" s="156"/>
      <c r="AC390" s="156"/>
      <c r="AD390" s="156"/>
      <c r="AE390" s="156"/>
      <c r="AF390" s="156"/>
      <c r="AG390" s="156"/>
      <c r="AH390" s="156"/>
      <c r="AI390" s="156"/>
      <c r="AJ390" s="156"/>
      <c r="AK390" s="156"/>
      <c r="AL390" s="156"/>
      <c r="AM390" s="156"/>
      <c r="AN390" s="169"/>
      <c r="AO390" s="169"/>
      <c r="AP390" s="169"/>
      <c r="AQ390" s="169"/>
      <c r="AR390" s="169"/>
    </row>
    <row r="391" spans="1:44">
      <c r="A391" s="61"/>
      <c r="B391" s="156"/>
      <c r="C391" s="156"/>
      <c r="D391" s="156"/>
      <c r="E391" s="156"/>
      <c r="F391" s="156"/>
      <c r="G391" s="156"/>
      <c r="H391" s="156"/>
      <c r="I391" s="156"/>
      <c r="J391" s="156"/>
      <c r="K391" s="156"/>
      <c r="L391" s="156"/>
      <c r="M391" s="156"/>
      <c r="N391" s="154"/>
      <c r="O391" s="156"/>
      <c r="P391" s="156"/>
      <c r="Q391" s="156"/>
      <c r="R391" s="156"/>
      <c r="S391" s="156"/>
      <c r="T391" s="156"/>
      <c r="U391" s="156"/>
      <c r="V391" s="156"/>
      <c r="W391" s="156"/>
      <c r="X391" s="156"/>
      <c r="Y391" s="156"/>
      <c r="Z391" s="156"/>
      <c r="AA391" s="156"/>
      <c r="AB391" s="156"/>
      <c r="AC391" s="156"/>
      <c r="AD391" s="156"/>
      <c r="AE391" s="156"/>
      <c r="AF391" s="156"/>
      <c r="AG391" s="156"/>
      <c r="AH391" s="156"/>
      <c r="AI391" s="156"/>
      <c r="AJ391" s="156"/>
      <c r="AK391" s="156"/>
      <c r="AL391" s="156"/>
      <c r="AM391" s="156"/>
      <c r="AN391" s="169"/>
      <c r="AO391" s="169"/>
      <c r="AP391" s="169"/>
      <c r="AQ391" s="169"/>
      <c r="AR391" s="169"/>
    </row>
    <row r="392" spans="1:44">
      <c r="A392" s="61"/>
      <c r="B392" s="156"/>
      <c r="C392" s="156"/>
      <c r="D392" s="156"/>
      <c r="E392" s="156"/>
      <c r="F392" s="156"/>
      <c r="G392" s="156"/>
      <c r="H392" s="156"/>
      <c r="I392" s="156"/>
      <c r="J392" s="156"/>
      <c r="K392" s="156"/>
      <c r="L392" s="156"/>
      <c r="M392" s="156"/>
      <c r="N392" s="154"/>
      <c r="O392" s="156"/>
      <c r="P392" s="156"/>
      <c r="Q392" s="156"/>
      <c r="R392" s="156"/>
      <c r="S392" s="156"/>
      <c r="T392" s="156"/>
      <c r="U392" s="156"/>
      <c r="V392" s="156"/>
      <c r="W392" s="156"/>
      <c r="X392" s="156"/>
      <c r="Y392" s="156"/>
      <c r="Z392" s="156"/>
      <c r="AA392" s="156"/>
      <c r="AB392" s="156"/>
      <c r="AC392" s="156"/>
      <c r="AD392" s="156"/>
      <c r="AE392" s="156"/>
      <c r="AF392" s="156"/>
      <c r="AG392" s="156"/>
      <c r="AH392" s="156"/>
      <c r="AI392" s="156"/>
      <c r="AJ392" s="156"/>
      <c r="AK392" s="156"/>
      <c r="AL392" s="156"/>
      <c r="AM392" s="156"/>
      <c r="AN392" s="169"/>
      <c r="AO392" s="169"/>
      <c r="AP392" s="169"/>
      <c r="AQ392" s="169"/>
      <c r="AR392" s="169"/>
    </row>
    <row r="393" spans="1:44">
      <c r="A393" s="61"/>
      <c r="B393" s="156"/>
      <c r="C393" s="156"/>
      <c r="D393" s="156"/>
      <c r="E393" s="156"/>
      <c r="F393" s="156"/>
      <c r="G393" s="156"/>
      <c r="H393" s="156"/>
      <c r="I393" s="156"/>
      <c r="J393" s="156"/>
      <c r="K393" s="156"/>
      <c r="L393" s="156"/>
      <c r="M393" s="156"/>
      <c r="N393" s="154"/>
      <c r="O393" s="156"/>
      <c r="P393" s="156"/>
      <c r="Q393" s="156"/>
      <c r="R393" s="156"/>
      <c r="S393" s="156"/>
      <c r="T393" s="156"/>
      <c r="U393" s="156"/>
      <c r="V393" s="156"/>
      <c r="W393" s="156"/>
      <c r="X393" s="156"/>
      <c r="Y393" s="156"/>
      <c r="Z393" s="156"/>
      <c r="AA393" s="156"/>
      <c r="AB393" s="156"/>
      <c r="AC393" s="156"/>
      <c r="AD393" s="156"/>
      <c r="AE393" s="156"/>
      <c r="AF393" s="156"/>
      <c r="AG393" s="156"/>
      <c r="AH393" s="156"/>
      <c r="AI393" s="156"/>
      <c r="AJ393" s="156"/>
      <c r="AK393" s="156"/>
      <c r="AL393" s="156"/>
      <c r="AM393" s="156"/>
      <c r="AN393" s="169"/>
      <c r="AO393" s="169"/>
      <c r="AP393" s="169"/>
      <c r="AQ393" s="169"/>
      <c r="AR393" s="169"/>
    </row>
    <row r="394" spans="1:44">
      <c r="A394" s="61"/>
      <c r="B394" s="156"/>
      <c r="C394" s="156"/>
      <c r="D394" s="156"/>
      <c r="E394" s="156"/>
      <c r="F394" s="156"/>
      <c r="G394" s="156"/>
      <c r="H394" s="156"/>
      <c r="I394" s="156"/>
      <c r="J394" s="156"/>
      <c r="K394" s="156"/>
      <c r="L394" s="156"/>
      <c r="M394" s="156"/>
      <c r="N394" s="154"/>
      <c r="O394" s="156"/>
      <c r="P394" s="156"/>
      <c r="Q394" s="156"/>
      <c r="R394" s="156"/>
      <c r="S394" s="156"/>
      <c r="T394" s="156"/>
      <c r="U394" s="156"/>
      <c r="V394" s="156"/>
      <c r="W394" s="156"/>
      <c r="X394" s="156"/>
      <c r="Y394" s="156"/>
      <c r="Z394" s="156"/>
      <c r="AA394" s="156"/>
      <c r="AB394" s="156"/>
      <c r="AC394" s="156"/>
      <c r="AD394" s="156"/>
      <c r="AE394" s="156"/>
      <c r="AF394" s="156"/>
      <c r="AG394" s="156"/>
      <c r="AH394" s="156"/>
      <c r="AI394" s="156"/>
      <c r="AJ394" s="156"/>
      <c r="AK394" s="156"/>
      <c r="AL394" s="156"/>
      <c r="AM394" s="156"/>
      <c r="AN394" s="169"/>
      <c r="AO394" s="169"/>
      <c r="AP394" s="169"/>
      <c r="AQ394" s="169"/>
      <c r="AR394" s="169"/>
    </row>
    <row r="395" spans="1:44">
      <c r="A395" s="61"/>
      <c r="B395" s="156"/>
      <c r="C395" s="156"/>
      <c r="D395" s="156"/>
      <c r="E395" s="156"/>
      <c r="F395" s="156"/>
      <c r="G395" s="156"/>
      <c r="H395" s="156"/>
      <c r="I395" s="156"/>
      <c r="J395" s="156"/>
      <c r="K395" s="156"/>
      <c r="L395" s="156"/>
      <c r="M395" s="156"/>
      <c r="N395" s="154"/>
      <c r="O395" s="156"/>
      <c r="P395" s="156"/>
      <c r="Q395" s="156"/>
      <c r="R395" s="156"/>
      <c r="S395" s="156"/>
      <c r="T395" s="156"/>
      <c r="U395" s="156"/>
      <c r="V395" s="156"/>
      <c r="W395" s="156"/>
      <c r="X395" s="156"/>
      <c r="Y395" s="156"/>
      <c r="Z395" s="156"/>
      <c r="AA395" s="156"/>
      <c r="AB395" s="156"/>
      <c r="AC395" s="156"/>
      <c r="AD395" s="156"/>
      <c r="AE395" s="156"/>
      <c r="AF395" s="156"/>
      <c r="AG395" s="156"/>
      <c r="AH395" s="156"/>
      <c r="AI395" s="156"/>
      <c r="AJ395" s="156"/>
      <c r="AK395" s="156"/>
      <c r="AL395" s="156"/>
      <c r="AM395" s="156"/>
      <c r="AN395" s="169"/>
      <c r="AO395" s="169"/>
      <c r="AP395" s="169"/>
      <c r="AQ395" s="169"/>
      <c r="AR395" s="169"/>
    </row>
    <row r="396" spans="1:44">
      <c r="A396" s="61"/>
      <c r="B396" s="156"/>
      <c r="C396" s="156"/>
      <c r="D396" s="156"/>
      <c r="E396" s="156"/>
      <c r="F396" s="156"/>
      <c r="G396" s="156"/>
      <c r="H396" s="156"/>
      <c r="I396" s="156"/>
      <c r="J396" s="156"/>
      <c r="K396" s="156"/>
      <c r="L396" s="156"/>
      <c r="M396" s="156"/>
      <c r="N396" s="154"/>
      <c r="O396" s="156"/>
      <c r="P396" s="156"/>
      <c r="Q396" s="156"/>
      <c r="R396" s="156"/>
      <c r="S396" s="156"/>
      <c r="T396" s="156"/>
      <c r="U396" s="156"/>
      <c r="V396" s="156"/>
      <c r="W396" s="156"/>
      <c r="X396" s="156"/>
      <c r="Y396" s="156"/>
      <c r="Z396" s="156"/>
      <c r="AA396" s="156"/>
      <c r="AB396" s="156"/>
      <c r="AC396" s="156"/>
      <c r="AD396" s="156"/>
      <c r="AE396" s="156"/>
      <c r="AF396" s="156"/>
      <c r="AG396" s="156"/>
      <c r="AH396" s="156"/>
      <c r="AI396" s="156"/>
      <c r="AJ396" s="156"/>
      <c r="AK396" s="156"/>
      <c r="AL396" s="156"/>
      <c r="AM396" s="156"/>
      <c r="AN396" s="169"/>
      <c r="AO396" s="169"/>
      <c r="AP396" s="169"/>
      <c r="AQ396" s="169"/>
      <c r="AR396" s="169"/>
    </row>
    <row r="397" spans="1:44">
      <c r="A397" s="61"/>
      <c r="B397" s="156"/>
      <c r="C397" s="156"/>
      <c r="D397" s="156"/>
      <c r="E397" s="156"/>
      <c r="F397" s="156"/>
      <c r="G397" s="156"/>
      <c r="H397" s="156"/>
      <c r="I397" s="156"/>
      <c r="J397" s="156"/>
      <c r="K397" s="156"/>
      <c r="L397" s="156"/>
      <c r="M397" s="156"/>
      <c r="N397" s="154"/>
      <c r="O397" s="156"/>
      <c r="P397" s="156"/>
      <c r="Q397" s="156"/>
      <c r="R397" s="156"/>
      <c r="S397" s="156"/>
      <c r="T397" s="156"/>
      <c r="U397" s="156"/>
      <c r="V397" s="156"/>
      <c r="W397" s="156"/>
      <c r="X397" s="156"/>
      <c r="Y397" s="156"/>
      <c r="Z397" s="156"/>
      <c r="AA397" s="156"/>
      <c r="AB397" s="156"/>
      <c r="AC397" s="156"/>
      <c r="AD397" s="156"/>
      <c r="AE397" s="156"/>
      <c r="AF397" s="156"/>
      <c r="AG397" s="156"/>
      <c r="AH397" s="156"/>
      <c r="AI397" s="156"/>
      <c r="AJ397" s="156"/>
      <c r="AK397" s="156"/>
      <c r="AL397" s="156"/>
      <c r="AM397" s="156"/>
      <c r="AN397" s="169"/>
      <c r="AO397" s="169"/>
      <c r="AP397" s="169"/>
      <c r="AQ397" s="169"/>
      <c r="AR397" s="169"/>
    </row>
    <row r="398" spans="1:44">
      <c r="A398" s="61"/>
      <c r="B398" s="156"/>
      <c r="C398" s="156"/>
      <c r="D398" s="156"/>
      <c r="E398" s="156"/>
      <c r="F398" s="156"/>
      <c r="G398" s="156"/>
      <c r="H398" s="156"/>
      <c r="I398" s="156"/>
      <c r="J398" s="156"/>
      <c r="K398" s="156"/>
      <c r="L398" s="156"/>
      <c r="M398" s="156"/>
      <c r="N398" s="154"/>
      <c r="O398" s="156"/>
      <c r="P398" s="156"/>
      <c r="Q398" s="156"/>
      <c r="R398" s="156"/>
      <c r="S398" s="156"/>
      <c r="T398" s="156"/>
      <c r="U398" s="156"/>
      <c r="V398" s="156"/>
      <c r="W398" s="156"/>
      <c r="X398" s="156"/>
      <c r="Y398" s="156"/>
      <c r="Z398" s="156"/>
      <c r="AA398" s="156"/>
      <c r="AB398" s="156"/>
      <c r="AC398" s="156"/>
      <c r="AD398" s="156"/>
      <c r="AE398" s="156"/>
      <c r="AF398" s="156"/>
      <c r="AG398" s="156"/>
      <c r="AH398" s="156"/>
      <c r="AI398" s="156"/>
      <c r="AJ398" s="156"/>
      <c r="AK398" s="156"/>
      <c r="AL398" s="156"/>
      <c r="AM398" s="156"/>
      <c r="AN398" s="169"/>
      <c r="AO398" s="169"/>
      <c r="AP398" s="169"/>
      <c r="AQ398" s="169"/>
      <c r="AR398" s="169"/>
    </row>
    <row r="399" spans="1:44">
      <c r="A399" s="61"/>
      <c r="B399" s="156"/>
      <c r="C399" s="156"/>
      <c r="D399" s="156"/>
      <c r="E399" s="156"/>
      <c r="F399" s="156"/>
      <c r="G399" s="156"/>
      <c r="H399" s="156"/>
      <c r="I399" s="156"/>
      <c r="J399" s="156"/>
      <c r="K399" s="156"/>
      <c r="L399" s="156"/>
      <c r="M399" s="156"/>
      <c r="N399" s="154"/>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6"/>
      <c r="AL399" s="156"/>
      <c r="AM399" s="156"/>
      <c r="AN399" s="169"/>
      <c r="AO399" s="169"/>
      <c r="AP399" s="169"/>
      <c r="AQ399" s="169"/>
      <c r="AR399" s="169"/>
    </row>
    <row r="400" spans="1:44">
      <c r="A400" s="61"/>
      <c r="B400" s="156"/>
      <c r="C400" s="156"/>
      <c r="D400" s="156"/>
      <c r="E400" s="156"/>
      <c r="F400" s="156"/>
      <c r="G400" s="156"/>
      <c r="H400" s="156"/>
      <c r="I400" s="156"/>
      <c r="J400" s="156"/>
      <c r="K400" s="156"/>
      <c r="L400" s="156"/>
      <c r="M400" s="156"/>
      <c r="N400" s="154"/>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156"/>
      <c r="AL400" s="156"/>
      <c r="AM400" s="156"/>
      <c r="AN400" s="169"/>
      <c r="AO400" s="169"/>
      <c r="AP400" s="169"/>
      <c r="AQ400" s="169"/>
      <c r="AR400" s="169"/>
    </row>
    <row r="401" spans="1:44">
      <c r="A401" s="61"/>
      <c r="B401" s="156"/>
      <c r="C401" s="156"/>
      <c r="D401" s="156"/>
      <c r="E401" s="156"/>
      <c r="F401" s="156"/>
      <c r="G401" s="156"/>
      <c r="H401" s="156"/>
      <c r="I401" s="156"/>
      <c r="J401" s="156"/>
      <c r="K401" s="156"/>
      <c r="L401" s="156"/>
      <c r="M401" s="156"/>
      <c r="N401" s="154"/>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156"/>
      <c r="AK401" s="156"/>
      <c r="AL401" s="156"/>
      <c r="AM401" s="156"/>
      <c r="AN401" s="169"/>
      <c r="AO401" s="169"/>
      <c r="AP401" s="169"/>
      <c r="AQ401" s="169"/>
      <c r="AR401" s="169"/>
    </row>
    <row r="402" spans="1:44">
      <c r="A402" s="61"/>
      <c r="B402" s="156"/>
      <c r="C402" s="156"/>
      <c r="D402" s="156"/>
      <c r="E402" s="156"/>
      <c r="F402" s="156"/>
      <c r="G402" s="156"/>
      <c r="H402" s="156"/>
      <c r="I402" s="156"/>
      <c r="J402" s="156"/>
      <c r="K402" s="156"/>
      <c r="L402" s="156"/>
      <c r="M402" s="156"/>
      <c r="N402" s="154"/>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56"/>
      <c r="AL402" s="156"/>
      <c r="AM402" s="156"/>
      <c r="AN402" s="169"/>
      <c r="AO402" s="169"/>
      <c r="AP402" s="169"/>
      <c r="AQ402" s="169"/>
      <c r="AR402" s="169"/>
    </row>
    <row r="403" spans="1:44">
      <c r="A403" s="61"/>
      <c r="B403" s="156"/>
      <c r="C403" s="156"/>
      <c r="D403" s="156"/>
      <c r="E403" s="156"/>
      <c r="F403" s="156"/>
      <c r="G403" s="156"/>
      <c r="H403" s="156"/>
      <c r="I403" s="156"/>
      <c r="J403" s="156"/>
      <c r="K403" s="156"/>
      <c r="L403" s="156"/>
      <c r="M403" s="156"/>
      <c r="N403" s="154"/>
      <c r="O403" s="156"/>
      <c r="P403" s="156"/>
      <c r="Q403" s="156"/>
      <c r="R403" s="156"/>
      <c r="S403" s="156"/>
      <c r="T403" s="156"/>
      <c r="U403" s="156"/>
      <c r="V403" s="156"/>
      <c r="W403" s="156"/>
      <c r="X403" s="156"/>
      <c r="Y403" s="156"/>
      <c r="Z403" s="156"/>
      <c r="AA403" s="156"/>
      <c r="AB403" s="156"/>
      <c r="AC403" s="156"/>
      <c r="AD403" s="156"/>
      <c r="AE403" s="156"/>
      <c r="AF403" s="156"/>
      <c r="AG403" s="156"/>
      <c r="AH403" s="156"/>
      <c r="AI403" s="156"/>
      <c r="AJ403" s="156"/>
      <c r="AK403" s="156"/>
      <c r="AL403" s="156"/>
      <c r="AM403" s="156"/>
      <c r="AN403" s="169"/>
      <c r="AO403" s="169"/>
      <c r="AP403" s="169"/>
      <c r="AQ403" s="169"/>
      <c r="AR403" s="169"/>
    </row>
    <row r="404" spans="1:44">
      <c r="A404" s="61"/>
      <c r="B404" s="156"/>
      <c r="C404" s="156"/>
      <c r="D404" s="156"/>
      <c r="E404" s="156"/>
      <c r="F404" s="156"/>
      <c r="G404" s="156"/>
      <c r="H404" s="156"/>
      <c r="I404" s="156"/>
      <c r="J404" s="156"/>
      <c r="K404" s="156"/>
      <c r="L404" s="156"/>
      <c r="M404" s="156"/>
      <c r="N404" s="154"/>
      <c r="O404" s="156"/>
      <c r="P404" s="156"/>
      <c r="Q404" s="156"/>
      <c r="R404" s="156"/>
      <c r="S404" s="156"/>
      <c r="T404" s="156"/>
      <c r="U404" s="156"/>
      <c r="V404" s="156"/>
      <c r="W404" s="156"/>
      <c r="X404" s="156"/>
      <c r="Y404" s="156"/>
      <c r="Z404" s="156"/>
      <c r="AA404" s="156"/>
      <c r="AB404" s="156"/>
      <c r="AC404" s="156"/>
      <c r="AD404" s="156"/>
      <c r="AE404" s="156"/>
      <c r="AF404" s="156"/>
      <c r="AG404" s="156"/>
      <c r="AH404" s="156"/>
      <c r="AI404" s="156"/>
      <c r="AJ404" s="156"/>
      <c r="AK404" s="156"/>
      <c r="AL404" s="156"/>
      <c r="AM404" s="156"/>
      <c r="AN404" s="169"/>
      <c r="AO404" s="169"/>
      <c r="AP404" s="169"/>
      <c r="AQ404" s="169"/>
      <c r="AR404" s="169"/>
    </row>
    <row r="405" spans="1:44">
      <c r="A405" s="61"/>
      <c r="B405" s="156"/>
      <c r="C405" s="156"/>
      <c r="D405" s="156"/>
      <c r="E405" s="156"/>
      <c r="F405" s="156"/>
      <c r="G405" s="156"/>
      <c r="H405" s="156"/>
      <c r="I405" s="156"/>
      <c r="J405" s="156"/>
      <c r="K405" s="156"/>
      <c r="L405" s="156"/>
      <c r="M405" s="156"/>
      <c r="N405" s="154"/>
      <c r="O405" s="156"/>
      <c r="P405" s="156"/>
      <c r="Q405" s="156"/>
      <c r="R405" s="156"/>
      <c r="S405" s="156"/>
      <c r="T405" s="156"/>
      <c r="U405" s="156"/>
      <c r="V405" s="156"/>
      <c r="W405" s="156"/>
      <c r="X405" s="156"/>
      <c r="Y405" s="156"/>
      <c r="Z405" s="156"/>
      <c r="AA405" s="156"/>
      <c r="AB405" s="156"/>
      <c r="AC405" s="156"/>
      <c r="AD405" s="156"/>
      <c r="AE405" s="156"/>
      <c r="AF405" s="156"/>
      <c r="AG405" s="156"/>
      <c r="AH405" s="156"/>
      <c r="AI405" s="156"/>
      <c r="AJ405" s="156"/>
      <c r="AK405" s="156"/>
      <c r="AL405" s="156"/>
      <c r="AM405" s="156"/>
      <c r="AN405" s="169"/>
      <c r="AO405" s="169"/>
      <c r="AP405" s="169"/>
      <c r="AQ405" s="169"/>
      <c r="AR405" s="169"/>
    </row>
    <row r="406" spans="1:44">
      <c r="A406" s="61"/>
      <c r="B406" s="156"/>
      <c r="C406" s="156"/>
      <c r="D406" s="156"/>
      <c r="E406" s="156"/>
      <c r="F406" s="156"/>
      <c r="G406" s="156"/>
      <c r="H406" s="156"/>
      <c r="I406" s="156"/>
      <c r="J406" s="156"/>
      <c r="K406" s="156"/>
      <c r="L406" s="156"/>
      <c r="M406" s="156"/>
      <c r="N406" s="154"/>
      <c r="O406" s="156"/>
      <c r="P406" s="156"/>
      <c r="Q406" s="156"/>
      <c r="R406" s="156"/>
      <c r="S406" s="156"/>
      <c r="T406" s="156"/>
      <c r="U406" s="156"/>
      <c r="V406" s="156"/>
      <c r="W406" s="156"/>
      <c r="X406" s="156"/>
      <c r="Y406" s="156"/>
      <c r="Z406" s="156"/>
      <c r="AA406" s="156"/>
      <c r="AB406" s="156"/>
      <c r="AC406" s="156"/>
      <c r="AD406" s="156"/>
      <c r="AE406" s="156"/>
      <c r="AF406" s="156"/>
      <c r="AG406" s="156"/>
      <c r="AH406" s="156"/>
      <c r="AI406" s="156"/>
      <c r="AJ406" s="156"/>
      <c r="AK406" s="156"/>
      <c r="AL406" s="156"/>
      <c r="AM406" s="156"/>
      <c r="AN406" s="169"/>
      <c r="AO406" s="169"/>
      <c r="AP406" s="169"/>
      <c r="AQ406" s="169"/>
      <c r="AR406" s="169"/>
    </row>
    <row r="407" spans="1:44">
      <c r="A407" s="61"/>
      <c r="B407" s="156"/>
      <c r="C407" s="156"/>
      <c r="D407" s="156"/>
      <c r="E407" s="156"/>
      <c r="F407" s="156"/>
      <c r="G407" s="156"/>
      <c r="H407" s="156"/>
      <c r="I407" s="156"/>
      <c r="J407" s="156"/>
      <c r="K407" s="156"/>
      <c r="L407" s="156"/>
      <c r="M407" s="156"/>
      <c r="N407" s="154"/>
      <c r="O407" s="156"/>
      <c r="P407" s="156"/>
      <c r="Q407" s="156"/>
      <c r="R407" s="156"/>
      <c r="S407" s="156"/>
      <c r="T407" s="156"/>
      <c r="U407" s="156"/>
      <c r="V407" s="156"/>
      <c r="W407" s="156"/>
      <c r="X407" s="156"/>
      <c r="Y407" s="156"/>
      <c r="Z407" s="156"/>
      <c r="AA407" s="156"/>
      <c r="AB407" s="156"/>
      <c r="AC407" s="156"/>
      <c r="AD407" s="156"/>
      <c r="AE407" s="156"/>
      <c r="AF407" s="156"/>
      <c r="AG407" s="156"/>
      <c r="AH407" s="156"/>
      <c r="AI407" s="156"/>
      <c r="AJ407" s="156"/>
      <c r="AK407" s="156"/>
      <c r="AL407" s="156"/>
      <c r="AM407" s="156"/>
      <c r="AN407" s="169"/>
      <c r="AO407" s="169"/>
      <c r="AP407" s="169"/>
      <c r="AQ407" s="169"/>
      <c r="AR407" s="169"/>
    </row>
    <row r="408" spans="1:44">
      <c r="A408" s="61"/>
      <c r="B408" s="156"/>
      <c r="C408" s="156"/>
      <c r="D408" s="156"/>
      <c r="E408" s="156"/>
      <c r="F408" s="156"/>
      <c r="G408" s="156"/>
      <c r="H408" s="156"/>
      <c r="I408" s="156"/>
      <c r="J408" s="156"/>
      <c r="K408" s="156"/>
      <c r="L408" s="156"/>
      <c r="M408" s="156"/>
      <c r="N408" s="154"/>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69"/>
      <c r="AO408" s="169"/>
      <c r="AP408" s="169"/>
      <c r="AQ408" s="169"/>
      <c r="AR408" s="169"/>
    </row>
    <row r="409" spans="1:44">
      <c r="A409" s="61"/>
      <c r="B409" s="156"/>
      <c r="C409" s="156"/>
      <c r="D409" s="156"/>
      <c r="E409" s="156"/>
      <c r="F409" s="156"/>
      <c r="G409" s="156"/>
      <c r="H409" s="156"/>
      <c r="I409" s="156"/>
      <c r="J409" s="156"/>
      <c r="K409" s="156"/>
      <c r="L409" s="156"/>
      <c r="M409" s="156"/>
      <c r="N409" s="154"/>
      <c r="O409" s="156"/>
      <c r="P409" s="156"/>
      <c r="Q409" s="156"/>
      <c r="R409" s="156"/>
      <c r="S409" s="156"/>
      <c r="T409" s="156"/>
      <c r="U409" s="156"/>
      <c r="V409" s="156"/>
      <c r="W409" s="156"/>
      <c r="X409" s="156"/>
      <c r="Y409" s="156"/>
      <c r="Z409" s="156"/>
      <c r="AA409" s="156"/>
      <c r="AB409" s="156"/>
      <c r="AC409" s="156"/>
      <c r="AD409" s="156"/>
      <c r="AE409" s="156"/>
      <c r="AF409" s="156"/>
      <c r="AG409" s="156"/>
      <c r="AH409" s="156"/>
      <c r="AI409" s="156"/>
      <c r="AJ409" s="156"/>
      <c r="AK409" s="156"/>
      <c r="AL409" s="156"/>
      <c r="AM409" s="156"/>
      <c r="AN409" s="169"/>
      <c r="AO409" s="169"/>
      <c r="AP409" s="169"/>
      <c r="AQ409" s="169"/>
      <c r="AR409" s="169"/>
    </row>
    <row r="410" spans="1:44">
      <c r="A410" s="61"/>
      <c r="B410" s="156"/>
      <c r="C410" s="156"/>
      <c r="D410" s="156"/>
      <c r="E410" s="156"/>
      <c r="F410" s="156"/>
      <c r="G410" s="156"/>
      <c r="H410" s="156"/>
      <c r="I410" s="156"/>
      <c r="J410" s="156"/>
      <c r="K410" s="156"/>
      <c r="L410" s="156"/>
      <c r="M410" s="156"/>
      <c r="N410" s="154"/>
      <c r="O410" s="156"/>
      <c r="P410" s="156"/>
      <c r="Q410" s="156"/>
      <c r="R410" s="156"/>
      <c r="S410" s="156"/>
      <c r="T410" s="156"/>
      <c r="U410" s="156"/>
      <c r="V410" s="156"/>
      <c r="W410" s="156"/>
      <c r="X410" s="156"/>
      <c r="Y410" s="156"/>
      <c r="Z410" s="156"/>
      <c r="AA410" s="156"/>
      <c r="AB410" s="156"/>
      <c r="AC410" s="156"/>
      <c r="AD410" s="156"/>
      <c r="AE410" s="156"/>
      <c r="AF410" s="156"/>
      <c r="AG410" s="156"/>
      <c r="AH410" s="156"/>
      <c r="AI410" s="156"/>
      <c r="AJ410" s="156"/>
      <c r="AK410" s="156"/>
      <c r="AL410" s="156"/>
      <c r="AM410" s="156"/>
      <c r="AN410" s="169"/>
      <c r="AO410" s="169"/>
      <c r="AP410" s="169"/>
      <c r="AQ410" s="169"/>
      <c r="AR410" s="169"/>
    </row>
    <row r="411" spans="1:44">
      <c r="A411" s="61"/>
      <c r="B411" s="156"/>
      <c r="C411" s="156"/>
      <c r="D411" s="156"/>
      <c r="E411" s="156"/>
      <c r="F411" s="156"/>
      <c r="G411" s="156"/>
      <c r="H411" s="156"/>
      <c r="I411" s="156"/>
      <c r="J411" s="156"/>
      <c r="K411" s="156"/>
      <c r="L411" s="156"/>
      <c r="M411" s="156"/>
      <c r="N411" s="154"/>
      <c r="O411" s="156"/>
      <c r="P411" s="156"/>
      <c r="Q411" s="156"/>
      <c r="R411" s="156"/>
      <c r="S411" s="156"/>
      <c r="T411" s="156"/>
      <c r="U411" s="156"/>
      <c r="V411" s="156"/>
      <c r="W411" s="156"/>
      <c r="X411" s="156"/>
      <c r="Y411" s="156"/>
      <c r="Z411" s="156"/>
      <c r="AA411" s="156"/>
      <c r="AB411" s="156"/>
      <c r="AC411" s="156"/>
      <c r="AD411" s="156"/>
      <c r="AE411" s="156"/>
      <c r="AF411" s="156"/>
      <c r="AG411" s="156"/>
      <c r="AH411" s="156"/>
      <c r="AI411" s="156"/>
      <c r="AJ411" s="156"/>
      <c r="AK411" s="156"/>
      <c r="AL411" s="156"/>
      <c r="AM411" s="156"/>
      <c r="AN411" s="169"/>
      <c r="AO411" s="169"/>
      <c r="AP411" s="169"/>
      <c r="AQ411" s="169"/>
      <c r="AR411" s="169"/>
    </row>
    <row r="412" spans="1:44">
      <c r="A412" s="61"/>
      <c r="B412" s="156"/>
      <c r="C412" s="156"/>
      <c r="D412" s="156"/>
      <c r="E412" s="156"/>
      <c r="F412" s="156"/>
      <c r="G412" s="156"/>
      <c r="H412" s="156"/>
      <c r="I412" s="156"/>
      <c r="J412" s="156"/>
      <c r="K412" s="156"/>
      <c r="L412" s="156"/>
      <c r="M412" s="156"/>
      <c r="N412" s="154"/>
      <c r="O412" s="156"/>
      <c r="P412" s="156"/>
      <c r="Q412" s="156"/>
      <c r="R412" s="156"/>
      <c r="S412" s="156"/>
      <c r="T412" s="156"/>
      <c r="U412" s="156"/>
      <c r="V412" s="156"/>
      <c r="W412" s="156"/>
      <c r="X412" s="156"/>
      <c r="Y412" s="156"/>
      <c r="Z412" s="156"/>
      <c r="AA412" s="156"/>
      <c r="AB412" s="156"/>
      <c r="AC412" s="156"/>
      <c r="AD412" s="156"/>
      <c r="AE412" s="156"/>
      <c r="AF412" s="156"/>
      <c r="AG412" s="156"/>
      <c r="AH412" s="156"/>
      <c r="AI412" s="156"/>
      <c r="AJ412" s="156"/>
      <c r="AK412" s="156"/>
      <c r="AL412" s="156"/>
      <c r="AM412" s="156"/>
      <c r="AN412" s="169"/>
      <c r="AO412" s="169"/>
      <c r="AP412" s="169"/>
      <c r="AQ412" s="169"/>
      <c r="AR412" s="169"/>
    </row>
    <row r="413" spans="1:44">
      <c r="A413" s="61"/>
      <c r="B413" s="156"/>
      <c r="C413" s="156"/>
      <c r="D413" s="156"/>
      <c r="E413" s="156"/>
      <c r="F413" s="156"/>
      <c r="G413" s="156"/>
      <c r="H413" s="156"/>
      <c r="I413" s="156"/>
      <c r="J413" s="156"/>
      <c r="K413" s="156"/>
      <c r="L413" s="156"/>
      <c r="M413" s="156"/>
      <c r="N413" s="154"/>
      <c r="O413" s="156"/>
      <c r="P413" s="156"/>
      <c r="Q413" s="156"/>
      <c r="R413" s="156"/>
      <c r="S413" s="156"/>
      <c r="T413" s="156"/>
      <c r="U413" s="156"/>
      <c r="V413" s="156"/>
      <c r="W413" s="156"/>
      <c r="X413" s="156"/>
      <c r="Y413" s="156"/>
      <c r="Z413" s="156"/>
      <c r="AA413" s="156"/>
      <c r="AB413" s="156"/>
      <c r="AC413" s="156"/>
      <c r="AD413" s="156"/>
      <c r="AE413" s="156"/>
      <c r="AF413" s="156"/>
      <c r="AG413" s="156"/>
      <c r="AH413" s="156"/>
      <c r="AI413" s="156"/>
      <c r="AJ413" s="156"/>
      <c r="AK413" s="156"/>
      <c r="AL413" s="156"/>
      <c r="AM413" s="156"/>
      <c r="AN413" s="169"/>
      <c r="AO413" s="169"/>
      <c r="AP413" s="169"/>
      <c r="AQ413" s="169"/>
      <c r="AR413" s="169"/>
    </row>
    <row r="414" spans="1:44">
      <c r="A414" s="61"/>
      <c r="B414" s="156"/>
      <c r="C414" s="156"/>
      <c r="D414" s="156"/>
      <c r="E414" s="156"/>
      <c r="F414" s="156"/>
      <c r="G414" s="156"/>
      <c r="H414" s="156"/>
      <c r="I414" s="156"/>
      <c r="J414" s="156"/>
      <c r="K414" s="156"/>
      <c r="L414" s="156"/>
      <c r="M414" s="156"/>
      <c r="N414" s="154"/>
      <c r="O414" s="156"/>
      <c r="P414" s="156"/>
      <c r="Q414" s="156"/>
      <c r="R414" s="156"/>
      <c r="S414" s="156"/>
      <c r="T414" s="156"/>
      <c r="U414" s="156"/>
      <c r="V414" s="156"/>
      <c r="W414" s="156"/>
      <c r="X414" s="156"/>
      <c r="Y414" s="156"/>
      <c r="Z414" s="156"/>
      <c r="AA414" s="156"/>
      <c r="AB414" s="156"/>
      <c r="AC414" s="156"/>
      <c r="AD414" s="156"/>
      <c r="AE414" s="156"/>
      <c r="AF414" s="156"/>
      <c r="AG414" s="156"/>
      <c r="AH414" s="156"/>
      <c r="AI414" s="156"/>
      <c r="AJ414" s="156"/>
      <c r="AK414" s="156"/>
      <c r="AL414" s="156"/>
      <c r="AM414" s="156"/>
      <c r="AN414" s="169"/>
      <c r="AO414" s="169"/>
      <c r="AP414" s="169"/>
      <c r="AQ414" s="169"/>
      <c r="AR414" s="169"/>
    </row>
    <row r="415" spans="1:44">
      <c r="A415" s="61"/>
      <c r="B415" s="156"/>
      <c r="C415" s="156"/>
      <c r="D415" s="156"/>
      <c r="E415" s="156"/>
      <c r="F415" s="156"/>
      <c r="G415" s="156"/>
      <c r="H415" s="156"/>
      <c r="I415" s="156"/>
      <c r="J415" s="156"/>
      <c r="K415" s="156"/>
      <c r="L415" s="156"/>
      <c r="M415" s="156"/>
      <c r="N415" s="154"/>
      <c r="O415" s="156"/>
      <c r="P415" s="156"/>
      <c r="Q415" s="156"/>
      <c r="R415" s="156"/>
      <c r="S415" s="156"/>
      <c r="T415" s="156"/>
      <c r="U415" s="156"/>
      <c r="V415" s="156"/>
      <c r="W415" s="156"/>
      <c r="X415" s="156"/>
      <c r="Y415" s="156"/>
      <c r="Z415" s="156"/>
      <c r="AA415" s="156"/>
      <c r="AB415" s="156"/>
      <c r="AC415" s="156"/>
      <c r="AD415" s="156"/>
      <c r="AE415" s="156"/>
      <c r="AF415" s="156"/>
      <c r="AG415" s="156"/>
      <c r="AH415" s="156"/>
      <c r="AI415" s="156"/>
      <c r="AJ415" s="156"/>
      <c r="AK415" s="156"/>
      <c r="AL415" s="156"/>
      <c r="AM415" s="156"/>
      <c r="AN415" s="169"/>
      <c r="AO415" s="169"/>
      <c r="AP415" s="169"/>
      <c r="AQ415" s="169"/>
      <c r="AR415" s="169"/>
    </row>
    <row r="416" spans="1:44">
      <c r="A416" s="61"/>
      <c r="B416" s="156"/>
      <c r="C416" s="156"/>
      <c r="D416" s="156"/>
      <c r="E416" s="156"/>
      <c r="F416" s="156"/>
      <c r="G416" s="156"/>
      <c r="H416" s="156"/>
      <c r="I416" s="156"/>
      <c r="J416" s="156"/>
      <c r="K416" s="156"/>
      <c r="L416" s="156"/>
      <c r="M416" s="156"/>
      <c r="N416" s="154"/>
      <c r="O416" s="156"/>
      <c r="P416" s="156"/>
      <c r="Q416" s="156"/>
      <c r="R416" s="156"/>
      <c r="S416" s="156"/>
      <c r="T416" s="156"/>
      <c r="U416" s="156"/>
      <c r="V416" s="156"/>
      <c r="W416" s="156"/>
      <c r="X416" s="156"/>
      <c r="Y416" s="156"/>
      <c r="Z416" s="156"/>
      <c r="AA416" s="156"/>
      <c r="AB416" s="156"/>
      <c r="AC416" s="156"/>
      <c r="AD416" s="156"/>
      <c r="AE416" s="156"/>
      <c r="AF416" s="156"/>
      <c r="AG416" s="156"/>
      <c r="AH416" s="156"/>
      <c r="AI416" s="156"/>
      <c r="AJ416" s="156"/>
      <c r="AK416" s="156"/>
      <c r="AL416" s="156"/>
      <c r="AM416" s="156"/>
      <c r="AN416" s="169"/>
      <c r="AO416" s="169"/>
      <c r="AP416" s="169"/>
      <c r="AQ416" s="169"/>
      <c r="AR416" s="169"/>
    </row>
    <row r="417" spans="1:44">
      <c r="A417" s="61"/>
      <c r="B417" s="156"/>
      <c r="C417" s="156"/>
      <c r="D417" s="156"/>
      <c r="E417" s="156"/>
      <c r="F417" s="156"/>
      <c r="G417" s="156"/>
      <c r="H417" s="156"/>
      <c r="I417" s="156"/>
      <c r="J417" s="156"/>
      <c r="K417" s="156"/>
      <c r="L417" s="156"/>
      <c r="M417" s="156"/>
      <c r="N417" s="154"/>
      <c r="O417" s="156"/>
      <c r="P417" s="156"/>
      <c r="Q417" s="156"/>
      <c r="R417" s="156"/>
      <c r="S417" s="156"/>
      <c r="T417" s="156"/>
      <c r="U417" s="156"/>
      <c r="V417" s="156"/>
      <c r="W417" s="156"/>
      <c r="X417" s="156"/>
      <c r="Y417" s="156"/>
      <c r="Z417" s="156"/>
      <c r="AA417" s="156"/>
      <c r="AB417" s="156"/>
      <c r="AC417" s="156"/>
      <c r="AD417" s="156"/>
      <c r="AE417" s="156"/>
      <c r="AF417" s="156"/>
      <c r="AG417" s="156"/>
      <c r="AH417" s="156"/>
      <c r="AI417" s="156"/>
      <c r="AJ417" s="156"/>
      <c r="AK417" s="156"/>
      <c r="AL417" s="156"/>
      <c r="AM417" s="156"/>
      <c r="AN417" s="169"/>
      <c r="AO417" s="169"/>
      <c r="AP417" s="169"/>
      <c r="AQ417" s="169"/>
      <c r="AR417" s="169"/>
    </row>
    <row r="418" spans="1:44">
      <c r="A418" s="61"/>
      <c r="B418" s="156"/>
      <c r="C418" s="156"/>
      <c r="D418" s="156"/>
      <c r="E418" s="156"/>
      <c r="F418" s="156"/>
      <c r="G418" s="156"/>
      <c r="H418" s="156"/>
      <c r="I418" s="156"/>
      <c r="J418" s="156"/>
      <c r="K418" s="156"/>
      <c r="L418" s="156"/>
      <c r="M418" s="156"/>
      <c r="N418" s="154"/>
      <c r="O418" s="156"/>
      <c r="P418" s="156"/>
      <c r="Q418" s="156"/>
      <c r="R418" s="156"/>
      <c r="S418" s="156"/>
      <c r="T418" s="156"/>
      <c r="U418" s="156"/>
      <c r="V418" s="156"/>
      <c r="W418" s="156"/>
      <c r="X418" s="156"/>
      <c r="Y418" s="156"/>
      <c r="Z418" s="156"/>
      <c r="AA418" s="156"/>
      <c r="AB418" s="156"/>
      <c r="AC418" s="156"/>
      <c r="AD418" s="156"/>
      <c r="AE418" s="156"/>
      <c r="AF418" s="156"/>
      <c r="AG418" s="156"/>
      <c r="AH418" s="156"/>
      <c r="AI418" s="156"/>
      <c r="AJ418" s="156"/>
      <c r="AK418" s="156"/>
      <c r="AL418" s="156"/>
      <c r="AM418" s="156"/>
      <c r="AN418" s="169"/>
      <c r="AO418" s="169"/>
      <c r="AP418" s="169"/>
      <c r="AQ418" s="169"/>
      <c r="AR418" s="169"/>
    </row>
    <row r="419" spans="1:44">
      <c r="A419" s="61"/>
      <c r="B419" s="156"/>
      <c r="C419" s="156"/>
      <c r="D419" s="156"/>
      <c r="E419" s="156"/>
      <c r="F419" s="156"/>
      <c r="G419" s="156"/>
      <c r="H419" s="156"/>
      <c r="I419" s="156"/>
      <c r="J419" s="156"/>
      <c r="K419" s="156"/>
      <c r="L419" s="156"/>
      <c r="M419" s="156"/>
      <c r="N419" s="154"/>
      <c r="O419" s="156"/>
      <c r="P419" s="156"/>
      <c r="Q419" s="156"/>
      <c r="R419" s="156"/>
      <c r="S419" s="156"/>
      <c r="T419" s="156"/>
      <c r="U419" s="156"/>
      <c r="V419" s="156"/>
      <c r="W419" s="156"/>
      <c r="X419" s="156"/>
      <c r="Y419" s="156"/>
      <c r="Z419" s="156"/>
      <c r="AA419" s="156"/>
      <c r="AB419" s="156"/>
      <c r="AC419" s="156"/>
      <c r="AD419" s="156"/>
      <c r="AE419" s="156"/>
      <c r="AF419" s="156"/>
      <c r="AG419" s="156"/>
      <c r="AH419" s="156"/>
      <c r="AI419" s="156"/>
      <c r="AJ419" s="156"/>
      <c r="AK419" s="156"/>
      <c r="AL419" s="156"/>
      <c r="AM419" s="156"/>
      <c r="AN419" s="169"/>
      <c r="AO419" s="169"/>
      <c r="AP419" s="169"/>
      <c r="AQ419" s="169"/>
      <c r="AR419" s="169"/>
    </row>
    <row r="420" spans="1:44">
      <c r="A420" s="61"/>
      <c r="B420" s="156"/>
      <c r="C420" s="156"/>
      <c r="D420" s="156"/>
      <c r="E420" s="156"/>
      <c r="F420" s="156"/>
      <c r="G420" s="156"/>
      <c r="H420" s="156"/>
      <c r="I420" s="156"/>
      <c r="J420" s="156"/>
      <c r="K420" s="156"/>
      <c r="L420" s="156"/>
      <c r="M420" s="156"/>
      <c r="N420" s="154"/>
      <c r="O420" s="156"/>
      <c r="P420" s="156"/>
      <c r="Q420" s="156"/>
      <c r="R420" s="156"/>
      <c r="S420" s="156"/>
      <c r="T420" s="156"/>
      <c r="U420" s="156"/>
      <c r="V420" s="156"/>
      <c r="W420" s="156"/>
      <c r="X420" s="156"/>
      <c r="Y420" s="156"/>
      <c r="Z420" s="156"/>
      <c r="AA420" s="156"/>
      <c r="AB420" s="156"/>
      <c r="AC420" s="156"/>
      <c r="AD420" s="156"/>
      <c r="AE420" s="156"/>
      <c r="AF420" s="156"/>
      <c r="AG420" s="156"/>
      <c r="AH420" s="156"/>
      <c r="AI420" s="156"/>
      <c r="AJ420" s="156"/>
      <c r="AK420" s="156"/>
      <c r="AL420" s="156"/>
      <c r="AM420" s="156"/>
      <c r="AN420" s="169"/>
      <c r="AO420" s="169"/>
      <c r="AP420" s="169"/>
      <c r="AQ420" s="169"/>
      <c r="AR420" s="169"/>
    </row>
    <row r="421" spans="1:44">
      <c r="A421" s="61"/>
      <c r="B421" s="156"/>
      <c r="C421" s="156"/>
      <c r="D421" s="156"/>
      <c r="E421" s="156"/>
      <c r="F421" s="156"/>
      <c r="G421" s="156"/>
      <c r="H421" s="156"/>
      <c r="I421" s="156"/>
      <c r="J421" s="156"/>
      <c r="K421" s="156"/>
      <c r="L421" s="156"/>
      <c r="M421" s="156"/>
      <c r="N421" s="154"/>
      <c r="O421" s="156"/>
      <c r="P421" s="156"/>
      <c r="Q421" s="156"/>
      <c r="R421" s="156"/>
      <c r="S421" s="156"/>
      <c r="T421" s="156"/>
      <c r="U421" s="156"/>
      <c r="V421" s="156"/>
      <c r="W421" s="156"/>
      <c r="X421" s="156"/>
      <c r="Y421" s="156"/>
      <c r="Z421" s="156"/>
      <c r="AA421" s="156"/>
      <c r="AB421" s="156"/>
      <c r="AC421" s="156"/>
      <c r="AD421" s="156"/>
      <c r="AE421" s="156"/>
      <c r="AF421" s="156"/>
      <c r="AG421" s="156"/>
      <c r="AH421" s="156"/>
      <c r="AI421" s="156"/>
      <c r="AJ421" s="156"/>
      <c r="AK421" s="156"/>
      <c r="AL421" s="156"/>
      <c r="AM421" s="156"/>
      <c r="AN421" s="169"/>
      <c r="AO421" s="169"/>
      <c r="AP421" s="169"/>
      <c r="AQ421" s="169"/>
      <c r="AR421" s="169"/>
    </row>
    <row r="422" spans="1:44">
      <c r="A422" s="61"/>
      <c r="B422" s="156"/>
      <c r="C422" s="156"/>
      <c r="D422" s="156"/>
      <c r="E422" s="156"/>
      <c r="F422" s="156"/>
      <c r="G422" s="156"/>
      <c r="H422" s="156"/>
      <c r="I422" s="156"/>
      <c r="J422" s="156"/>
      <c r="K422" s="156"/>
      <c r="L422" s="156"/>
      <c r="M422" s="156"/>
      <c r="N422" s="154"/>
      <c r="O422" s="156"/>
      <c r="P422" s="156"/>
      <c r="Q422" s="156"/>
      <c r="R422" s="156"/>
      <c r="S422" s="156"/>
      <c r="T422" s="156"/>
      <c r="U422" s="156"/>
      <c r="V422" s="156"/>
      <c r="W422" s="156"/>
      <c r="X422" s="156"/>
      <c r="Y422" s="156"/>
      <c r="Z422" s="156"/>
      <c r="AA422" s="156"/>
      <c r="AB422" s="156"/>
      <c r="AC422" s="156"/>
      <c r="AD422" s="156"/>
      <c r="AE422" s="156"/>
      <c r="AF422" s="156"/>
      <c r="AG422" s="156"/>
      <c r="AH422" s="156"/>
      <c r="AI422" s="156"/>
      <c r="AJ422" s="156"/>
      <c r="AK422" s="156"/>
      <c r="AL422" s="156"/>
      <c r="AM422" s="156"/>
      <c r="AN422" s="169"/>
      <c r="AO422" s="169"/>
      <c r="AP422" s="169"/>
      <c r="AQ422" s="169"/>
      <c r="AR422" s="169"/>
    </row>
    <row r="423" spans="1:44">
      <c r="A423" s="61"/>
      <c r="B423" s="156"/>
      <c r="C423" s="156"/>
      <c r="D423" s="156"/>
      <c r="E423" s="156"/>
      <c r="F423" s="156"/>
      <c r="G423" s="156"/>
      <c r="H423" s="156"/>
      <c r="I423" s="156"/>
      <c r="J423" s="156"/>
      <c r="K423" s="156"/>
      <c r="L423" s="156"/>
      <c r="M423" s="156"/>
      <c r="N423" s="154"/>
      <c r="O423" s="156"/>
      <c r="P423" s="156"/>
      <c r="Q423" s="156"/>
      <c r="R423" s="156"/>
      <c r="S423" s="156"/>
      <c r="T423" s="156"/>
      <c r="U423" s="156"/>
      <c r="V423" s="156"/>
      <c r="W423" s="156"/>
      <c r="X423" s="156"/>
      <c r="Y423" s="156"/>
      <c r="Z423" s="156"/>
      <c r="AA423" s="156"/>
      <c r="AB423" s="156"/>
      <c r="AC423" s="156"/>
      <c r="AD423" s="156"/>
      <c r="AE423" s="156"/>
      <c r="AF423" s="156"/>
      <c r="AG423" s="156"/>
      <c r="AH423" s="156"/>
      <c r="AI423" s="156"/>
      <c r="AJ423" s="156"/>
      <c r="AK423" s="156"/>
      <c r="AL423" s="156"/>
      <c r="AM423" s="156"/>
      <c r="AN423" s="169"/>
      <c r="AO423" s="169"/>
      <c r="AP423" s="169"/>
      <c r="AQ423" s="169"/>
      <c r="AR423" s="169"/>
    </row>
    <row r="424" spans="1:44">
      <c r="A424" s="61"/>
      <c r="B424" s="156"/>
      <c r="C424" s="156"/>
      <c r="D424" s="156"/>
      <c r="E424" s="156"/>
      <c r="F424" s="156"/>
      <c r="G424" s="156"/>
      <c r="H424" s="156"/>
      <c r="I424" s="156"/>
      <c r="J424" s="156"/>
      <c r="K424" s="156"/>
      <c r="L424" s="156"/>
      <c r="M424" s="156"/>
      <c r="N424" s="154"/>
      <c r="O424" s="156"/>
      <c r="P424" s="156"/>
      <c r="Q424" s="156"/>
      <c r="R424" s="156"/>
      <c r="S424" s="156"/>
      <c r="T424" s="156"/>
      <c r="U424" s="156"/>
      <c r="V424" s="156"/>
      <c r="W424" s="156"/>
      <c r="X424" s="156"/>
      <c r="Y424" s="156"/>
      <c r="Z424" s="156"/>
      <c r="AA424" s="156"/>
      <c r="AB424" s="156"/>
      <c r="AC424" s="156"/>
      <c r="AD424" s="156"/>
      <c r="AE424" s="156"/>
      <c r="AF424" s="156"/>
      <c r="AG424" s="156"/>
      <c r="AH424" s="156"/>
      <c r="AI424" s="156"/>
      <c r="AJ424" s="156"/>
      <c r="AK424" s="156"/>
      <c r="AL424" s="156"/>
      <c r="AM424" s="156"/>
      <c r="AN424" s="169"/>
      <c r="AO424" s="169"/>
      <c r="AP424" s="169"/>
      <c r="AQ424" s="169"/>
      <c r="AR424" s="169"/>
    </row>
    <row r="425" spans="1:44">
      <c r="A425" s="61"/>
      <c r="B425" s="156"/>
      <c r="C425" s="156"/>
      <c r="D425" s="156"/>
      <c r="E425" s="156"/>
      <c r="F425" s="156"/>
      <c r="G425" s="156"/>
      <c r="H425" s="156"/>
      <c r="I425" s="156"/>
      <c r="J425" s="156"/>
      <c r="K425" s="156"/>
      <c r="L425" s="156"/>
      <c r="M425" s="156"/>
      <c r="N425" s="154"/>
      <c r="O425" s="156"/>
      <c r="P425" s="156"/>
      <c r="Q425" s="156"/>
      <c r="R425" s="156"/>
      <c r="S425" s="156"/>
      <c r="T425" s="156"/>
      <c r="U425" s="156"/>
      <c r="V425" s="156"/>
      <c r="W425" s="156"/>
      <c r="X425" s="156"/>
      <c r="Y425" s="156"/>
      <c r="Z425" s="156"/>
      <c r="AA425" s="156"/>
      <c r="AB425" s="156"/>
      <c r="AC425" s="156"/>
      <c r="AD425" s="156"/>
      <c r="AE425" s="156"/>
      <c r="AF425" s="156"/>
      <c r="AG425" s="156"/>
      <c r="AH425" s="156"/>
      <c r="AI425" s="156"/>
      <c r="AJ425" s="156"/>
      <c r="AK425" s="156"/>
      <c r="AL425" s="156"/>
      <c r="AM425" s="156"/>
      <c r="AN425" s="169"/>
      <c r="AO425" s="169"/>
      <c r="AP425" s="169"/>
      <c r="AQ425" s="169"/>
      <c r="AR425" s="169"/>
    </row>
    <row r="426" spans="1:44">
      <c r="A426" s="61"/>
      <c r="B426" s="156"/>
      <c r="C426" s="156"/>
      <c r="D426" s="156"/>
      <c r="E426" s="156"/>
      <c r="F426" s="156"/>
      <c r="G426" s="156"/>
      <c r="H426" s="156"/>
      <c r="I426" s="156"/>
      <c r="J426" s="156"/>
      <c r="K426" s="156"/>
      <c r="L426" s="156"/>
      <c r="M426" s="156"/>
      <c r="N426" s="154"/>
      <c r="O426" s="156"/>
      <c r="P426" s="156"/>
      <c r="Q426" s="156"/>
      <c r="R426" s="156"/>
      <c r="S426" s="156"/>
      <c r="T426" s="156"/>
      <c r="U426" s="156"/>
      <c r="V426" s="156"/>
      <c r="W426" s="156"/>
      <c r="X426" s="156"/>
      <c r="Y426" s="156"/>
      <c r="Z426" s="156"/>
      <c r="AA426" s="156"/>
      <c r="AB426" s="156"/>
      <c r="AC426" s="156"/>
      <c r="AD426" s="156"/>
      <c r="AE426" s="156"/>
      <c r="AF426" s="156"/>
      <c r="AG426" s="156"/>
      <c r="AH426" s="156"/>
      <c r="AI426" s="156"/>
      <c r="AJ426" s="156"/>
      <c r="AK426" s="156"/>
      <c r="AL426" s="156"/>
      <c r="AM426" s="156"/>
      <c r="AN426" s="169"/>
      <c r="AO426" s="169"/>
      <c r="AP426" s="169"/>
      <c r="AQ426" s="169"/>
      <c r="AR426" s="169"/>
    </row>
    <row r="427" spans="1:44">
      <c r="A427" s="61"/>
      <c r="B427" s="156"/>
      <c r="C427" s="156"/>
      <c r="D427" s="156"/>
      <c r="E427" s="156"/>
      <c r="F427" s="156"/>
      <c r="G427" s="156"/>
      <c r="H427" s="156"/>
      <c r="I427" s="156"/>
      <c r="J427" s="156"/>
      <c r="K427" s="156"/>
      <c r="L427" s="156"/>
      <c r="M427" s="156"/>
      <c r="N427" s="154"/>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69"/>
      <c r="AO427" s="169"/>
      <c r="AP427" s="169"/>
      <c r="AQ427" s="169"/>
      <c r="AR427" s="169"/>
    </row>
    <row r="428" spans="1:44">
      <c r="A428" s="61"/>
      <c r="B428" s="156"/>
      <c r="C428" s="156"/>
      <c r="D428" s="156"/>
      <c r="E428" s="156"/>
      <c r="F428" s="156"/>
      <c r="G428" s="156"/>
      <c r="H428" s="156"/>
      <c r="I428" s="156"/>
      <c r="J428" s="156"/>
      <c r="K428" s="156"/>
      <c r="L428" s="156"/>
      <c r="M428" s="156"/>
      <c r="N428" s="154"/>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69"/>
      <c r="AO428" s="169"/>
      <c r="AP428" s="169"/>
      <c r="AQ428" s="169"/>
      <c r="AR428" s="169"/>
    </row>
    <row r="429" spans="1:44">
      <c r="A429" s="61"/>
      <c r="B429" s="156"/>
      <c r="C429" s="156"/>
      <c r="D429" s="156"/>
      <c r="E429" s="156"/>
      <c r="F429" s="156"/>
      <c r="G429" s="156"/>
      <c r="H429" s="156"/>
      <c r="I429" s="156"/>
      <c r="J429" s="156"/>
      <c r="K429" s="156"/>
      <c r="L429" s="156"/>
      <c r="M429" s="156"/>
      <c r="N429" s="154"/>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69"/>
      <c r="AO429" s="169"/>
      <c r="AP429" s="169"/>
      <c r="AQ429" s="169"/>
      <c r="AR429" s="169"/>
    </row>
    <row r="430" spans="1:44">
      <c r="A430" s="61"/>
      <c r="B430" s="156"/>
      <c r="C430" s="156"/>
      <c r="D430" s="156"/>
      <c r="E430" s="156"/>
      <c r="F430" s="156"/>
      <c r="G430" s="156"/>
      <c r="H430" s="156"/>
      <c r="I430" s="156"/>
      <c r="J430" s="156"/>
      <c r="K430" s="156"/>
      <c r="L430" s="156"/>
      <c r="M430" s="156"/>
      <c r="N430" s="154"/>
      <c r="O430" s="156"/>
      <c r="P430" s="156"/>
      <c r="Q430" s="156"/>
      <c r="R430" s="156"/>
      <c r="S430" s="156"/>
      <c r="T430" s="156"/>
      <c r="U430" s="156"/>
      <c r="V430" s="156"/>
      <c r="W430" s="156"/>
      <c r="X430" s="156"/>
      <c r="Y430" s="156"/>
      <c r="Z430" s="156"/>
      <c r="AA430" s="156"/>
      <c r="AB430" s="156"/>
      <c r="AC430" s="156"/>
      <c r="AD430" s="156"/>
      <c r="AE430" s="156"/>
      <c r="AF430" s="156"/>
      <c r="AG430" s="156"/>
      <c r="AH430" s="156"/>
      <c r="AI430" s="156"/>
      <c r="AJ430" s="156"/>
      <c r="AK430" s="156"/>
      <c r="AL430" s="156"/>
      <c r="AM430" s="156"/>
      <c r="AN430" s="169"/>
      <c r="AO430" s="169"/>
      <c r="AP430" s="169"/>
      <c r="AQ430" s="169"/>
      <c r="AR430" s="169"/>
    </row>
    <row r="431" spans="1:44">
      <c r="A431" s="61"/>
      <c r="B431" s="156"/>
      <c r="C431" s="156"/>
      <c r="D431" s="156"/>
      <c r="E431" s="156"/>
      <c r="F431" s="156"/>
      <c r="G431" s="156"/>
      <c r="H431" s="156"/>
      <c r="I431" s="156"/>
      <c r="J431" s="156"/>
      <c r="K431" s="156"/>
      <c r="L431" s="156"/>
      <c r="M431" s="156"/>
      <c r="N431" s="154"/>
      <c r="O431" s="156"/>
      <c r="P431" s="156"/>
      <c r="Q431" s="156"/>
      <c r="R431" s="156"/>
      <c r="S431" s="156"/>
      <c r="T431" s="156"/>
      <c r="U431" s="156"/>
      <c r="V431" s="156"/>
      <c r="W431" s="156"/>
      <c r="X431" s="156"/>
      <c r="Y431" s="156"/>
      <c r="Z431" s="156"/>
      <c r="AA431" s="156"/>
      <c r="AB431" s="156"/>
      <c r="AC431" s="156"/>
      <c r="AD431" s="156"/>
      <c r="AE431" s="156"/>
      <c r="AF431" s="156"/>
      <c r="AG431" s="156"/>
      <c r="AH431" s="156"/>
      <c r="AI431" s="156"/>
      <c r="AJ431" s="156"/>
      <c r="AK431" s="156"/>
      <c r="AL431" s="156"/>
      <c r="AM431" s="156"/>
      <c r="AN431" s="169"/>
      <c r="AO431" s="169"/>
      <c r="AP431" s="169"/>
      <c r="AQ431" s="169"/>
      <c r="AR431" s="169"/>
    </row>
    <row r="432" spans="1:44">
      <c r="A432" s="61"/>
      <c r="B432" s="156"/>
      <c r="C432" s="156"/>
      <c r="D432" s="156"/>
      <c r="E432" s="156"/>
      <c r="F432" s="156"/>
      <c r="G432" s="156"/>
      <c r="H432" s="156"/>
      <c r="I432" s="156"/>
      <c r="J432" s="156"/>
      <c r="K432" s="156"/>
      <c r="L432" s="156"/>
      <c r="M432" s="156"/>
      <c r="N432" s="154"/>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6"/>
      <c r="AL432" s="156"/>
      <c r="AM432" s="156"/>
      <c r="AN432" s="169"/>
      <c r="AO432" s="169"/>
      <c r="AP432" s="169"/>
      <c r="AQ432" s="169"/>
      <c r="AR432" s="169"/>
    </row>
    <row r="433" spans="1:44">
      <c r="A433" s="61"/>
      <c r="B433" s="156"/>
      <c r="C433" s="156"/>
      <c r="D433" s="156"/>
      <c r="E433" s="156"/>
      <c r="F433" s="156"/>
      <c r="G433" s="156"/>
      <c r="H433" s="156"/>
      <c r="I433" s="156"/>
      <c r="J433" s="156"/>
      <c r="K433" s="156"/>
      <c r="L433" s="156"/>
      <c r="M433" s="156"/>
      <c r="N433" s="154"/>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156"/>
      <c r="AL433" s="156"/>
      <c r="AM433" s="156"/>
      <c r="AN433" s="169"/>
      <c r="AO433" s="169"/>
      <c r="AP433" s="169"/>
      <c r="AQ433" s="169"/>
      <c r="AR433" s="169"/>
    </row>
    <row r="434" spans="1:44">
      <c r="A434" s="61"/>
      <c r="B434" s="156"/>
      <c r="C434" s="156"/>
      <c r="D434" s="156"/>
      <c r="E434" s="156"/>
      <c r="F434" s="156"/>
      <c r="G434" s="156"/>
      <c r="H434" s="156"/>
      <c r="I434" s="156"/>
      <c r="J434" s="156"/>
      <c r="K434" s="156"/>
      <c r="L434" s="156"/>
      <c r="M434" s="156"/>
      <c r="N434" s="154"/>
      <c r="O434" s="156"/>
      <c r="P434" s="156"/>
      <c r="Q434" s="156"/>
      <c r="R434" s="156"/>
      <c r="S434" s="156"/>
      <c r="T434" s="156"/>
      <c r="U434" s="156"/>
      <c r="V434" s="156"/>
      <c r="W434" s="156"/>
      <c r="X434" s="156"/>
      <c r="Y434" s="156"/>
      <c r="Z434" s="156"/>
      <c r="AA434" s="156"/>
      <c r="AB434" s="156"/>
      <c r="AC434" s="156"/>
      <c r="AD434" s="156"/>
      <c r="AE434" s="156"/>
      <c r="AF434" s="156"/>
      <c r="AG434" s="156"/>
      <c r="AH434" s="156"/>
      <c r="AI434" s="156"/>
      <c r="AJ434" s="156"/>
      <c r="AK434" s="156"/>
      <c r="AL434" s="156"/>
      <c r="AM434" s="156"/>
      <c r="AN434" s="169"/>
      <c r="AO434" s="169"/>
      <c r="AP434" s="169"/>
      <c r="AQ434" s="169"/>
      <c r="AR434" s="169"/>
    </row>
    <row r="435" spans="1:44">
      <c r="A435" s="61"/>
      <c r="B435" s="156"/>
      <c r="C435" s="156"/>
      <c r="D435" s="156"/>
      <c r="E435" s="156"/>
      <c r="F435" s="156"/>
      <c r="G435" s="156"/>
      <c r="H435" s="156"/>
      <c r="I435" s="156"/>
      <c r="J435" s="156"/>
      <c r="K435" s="156"/>
      <c r="L435" s="156"/>
      <c r="M435" s="156"/>
      <c r="N435" s="154"/>
      <c r="O435" s="156"/>
      <c r="P435" s="156"/>
      <c r="Q435" s="156"/>
      <c r="R435" s="156"/>
      <c r="S435" s="156"/>
      <c r="T435" s="156"/>
      <c r="U435" s="156"/>
      <c r="V435" s="156"/>
      <c r="W435" s="156"/>
      <c r="X435" s="156"/>
      <c r="Y435" s="156"/>
      <c r="Z435" s="156"/>
      <c r="AA435" s="156"/>
      <c r="AB435" s="156"/>
      <c r="AC435" s="156"/>
      <c r="AD435" s="156"/>
      <c r="AE435" s="156"/>
      <c r="AF435" s="156"/>
      <c r="AG435" s="156"/>
      <c r="AH435" s="156"/>
      <c r="AI435" s="156"/>
      <c r="AJ435" s="156"/>
      <c r="AK435" s="156"/>
      <c r="AL435" s="156"/>
      <c r="AM435" s="156"/>
      <c r="AN435" s="169"/>
      <c r="AO435" s="169"/>
      <c r="AP435" s="169"/>
      <c r="AQ435" s="169"/>
      <c r="AR435" s="169"/>
    </row>
    <row r="436" spans="1:44">
      <c r="A436" s="61"/>
      <c r="B436" s="156"/>
      <c r="C436" s="156"/>
      <c r="D436" s="156"/>
      <c r="E436" s="156"/>
      <c r="F436" s="156"/>
      <c r="G436" s="156"/>
      <c r="H436" s="156"/>
      <c r="I436" s="156"/>
      <c r="J436" s="156"/>
      <c r="K436" s="156"/>
      <c r="L436" s="156"/>
      <c r="M436" s="156"/>
      <c r="N436" s="154"/>
      <c r="O436" s="156"/>
      <c r="P436" s="156"/>
      <c r="Q436" s="156"/>
      <c r="R436" s="156"/>
      <c r="S436" s="156"/>
      <c r="T436" s="156"/>
      <c r="U436" s="156"/>
      <c r="V436" s="156"/>
      <c r="W436" s="156"/>
      <c r="X436" s="156"/>
      <c r="Y436" s="156"/>
      <c r="Z436" s="156"/>
      <c r="AA436" s="156"/>
      <c r="AB436" s="156"/>
      <c r="AC436" s="156"/>
      <c r="AD436" s="156"/>
      <c r="AE436" s="156"/>
      <c r="AF436" s="156"/>
      <c r="AG436" s="156"/>
      <c r="AH436" s="156"/>
      <c r="AI436" s="156"/>
      <c r="AJ436" s="156"/>
      <c r="AK436" s="156"/>
      <c r="AL436" s="156"/>
      <c r="AM436" s="156"/>
      <c r="AN436" s="169"/>
      <c r="AO436" s="169"/>
      <c r="AP436" s="169"/>
      <c r="AQ436" s="169"/>
      <c r="AR436" s="169"/>
    </row>
    <row r="437" spans="1:44">
      <c r="A437" s="61"/>
      <c r="B437" s="156"/>
      <c r="C437" s="156"/>
      <c r="D437" s="156"/>
      <c r="E437" s="156"/>
      <c r="F437" s="156"/>
      <c r="G437" s="156"/>
      <c r="H437" s="156"/>
      <c r="I437" s="156"/>
      <c r="J437" s="156"/>
      <c r="K437" s="156"/>
      <c r="L437" s="156"/>
      <c r="M437" s="156"/>
      <c r="N437" s="154"/>
      <c r="O437" s="156"/>
      <c r="P437" s="156"/>
      <c r="Q437" s="156"/>
      <c r="R437" s="156"/>
      <c r="S437" s="156"/>
      <c r="T437" s="156"/>
      <c r="U437" s="156"/>
      <c r="V437" s="156"/>
      <c r="W437" s="156"/>
      <c r="X437" s="156"/>
      <c r="Y437" s="156"/>
      <c r="Z437" s="156"/>
      <c r="AA437" s="156"/>
      <c r="AB437" s="156"/>
      <c r="AC437" s="156"/>
      <c r="AD437" s="156"/>
      <c r="AE437" s="156"/>
      <c r="AF437" s="156"/>
      <c r="AG437" s="156"/>
      <c r="AH437" s="156"/>
      <c r="AI437" s="156"/>
      <c r="AJ437" s="156"/>
      <c r="AK437" s="156"/>
      <c r="AL437" s="156"/>
      <c r="AM437" s="156"/>
      <c r="AN437" s="169"/>
      <c r="AO437" s="169"/>
      <c r="AP437" s="169"/>
      <c r="AQ437" s="169"/>
      <c r="AR437" s="169"/>
    </row>
    <row r="438" spans="1:44">
      <c r="A438" s="61"/>
      <c r="B438" s="156"/>
      <c r="C438" s="156"/>
      <c r="D438" s="156"/>
      <c r="E438" s="156"/>
      <c r="F438" s="156"/>
      <c r="G438" s="156"/>
      <c r="H438" s="156"/>
      <c r="I438" s="156"/>
      <c r="J438" s="156"/>
      <c r="K438" s="156"/>
      <c r="L438" s="156"/>
      <c r="M438" s="156"/>
      <c r="N438" s="154"/>
      <c r="O438" s="156"/>
      <c r="P438" s="156"/>
      <c r="Q438" s="156"/>
      <c r="R438" s="156"/>
      <c r="S438" s="156"/>
      <c r="T438" s="156"/>
      <c r="U438" s="156"/>
      <c r="V438" s="156"/>
      <c r="W438" s="156"/>
      <c r="X438" s="156"/>
      <c r="Y438" s="156"/>
      <c r="Z438" s="156"/>
      <c r="AA438" s="156"/>
      <c r="AB438" s="156"/>
      <c r="AC438" s="156"/>
      <c r="AD438" s="156"/>
      <c r="AE438" s="156"/>
      <c r="AF438" s="156"/>
      <c r="AG438" s="156"/>
      <c r="AH438" s="156"/>
      <c r="AI438" s="156"/>
      <c r="AJ438" s="156"/>
      <c r="AK438" s="156"/>
      <c r="AL438" s="156"/>
      <c r="AM438" s="156"/>
      <c r="AN438" s="169"/>
      <c r="AO438" s="169"/>
      <c r="AP438" s="169"/>
      <c r="AQ438" s="169"/>
      <c r="AR438" s="169"/>
    </row>
    <row r="439" spans="1:44">
      <c r="A439" s="61"/>
      <c r="B439" s="156"/>
      <c r="C439" s="156"/>
      <c r="D439" s="156"/>
      <c r="E439" s="156"/>
      <c r="F439" s="156"/>
      <c r="G439" s="156"/>
      <c r="H439" s="156"/>
      <c r="I439" s="156"/>
      <c r="J439" s="156"/>
      <c r="K439" s="156"/>
      <c r="L439" s="156"/>
      <c r="M439" s="156"/>
      <c r="N439" s="154"/>
      <c r="O439" s="156"/>
      <c r="P439" s="156"/>
      <c r="Q439" s="156"/>
      <c r="R439" s="156"/>
      <c r="S439" s="156"/>
      <c r="T439" s="156"/>
      <c r="U439" s="156"/>
      <c r="V439" s="156"/>
      <c r="W439" s="156"/>
      <c r="X439" s="156"/>
      <c r="Y439" s="156"/>
      <c r="Z439" s="156"/>
      <c r="AA439" s="156"/>
      <c r="AB439" s="156"/>
      <c r="AC439" s="156"/>
      <c r="AD439" s="156"/>
      <c r="AE439" s="156"/>
      <c r="AF439" s="156"/>
      <c r="AG439" s="156"/>
      <c r="AH439" s="156"/>
      <c r="AI439" s="156"/>
      <c r="AJ439" s="156"/>
      <c r="AK439" s="156"/>
      <c r="AL439" s="156"/>
      <c r="AM439" s="156"/>
      <c r="AN439" s="169"/>
      <c r="AO439" s="169"/>
      <c r="AP439" s="169"/>
      <c r="AQ439" s="169"/>
      <c r="AR439" s="169"/>
    </row>
    <row r="440" spans="1:44">
      <c r="A440" s="61"/>
      <c r="B440" s="156"/>
      <c r="C440" s="156"/>
      <c r="D440" s="156"/>
      <c r="E440" s="156"/>
      <c r="F440" s="156"/>
      <c r="G440" s="156"/>
      <c r="H440" s="156"/>
      <c r="I440" s="156"/>
      <c r="J440" s="156"/>
      <c r="K440" s="156"/>
      <c r="L440" s="156"/>
      <c r="M440" s="156"/>
      <c r="N440" s="154"/>
      <c r="O440" s="156"/>
      <c r="P440" s="156"/>
      <c r="Q440" s="156"/>
      <c r="R440" s="156"/>
      <c r="S440" s="156"/>
      <c r="T440" s="156"/>
      <c r="U440" s="156"/>
      <c r="V440" s="156"/>
      <c r="W440" s="156"/>
      <c r="X440" s="156"/>
      <c r="Y440" s="156"/>
      <c r="Z440" s="156"/>
      <c r="AA440" s="156"/>
      <c r="AB440" s="156"/>
      <c r="AC440" s="156"/>
      <c r="AD440" s="156"/>
      <c r="AE440" s="156"/>
      <c r="AF440" s="156"/>
      <c r="AG440" s="156"/>
      <c r="AH440" s="156"/>
      <c r="AI440" s="156"/>
      <c r="AJ440" s="156"/>
      <c r="AK440" s="156"/>
      <c r="AL440" s="156"/>
      <c r="AM440" s="156"/>
      <c r="AN440" s="169"/>
      <c r="AO440" s="169"/>
      <c r="AP440" s="169"/>
      <c r="AQ440" s="169"/>
      <c r="AR440" s="169"/>
    </row>
    <row r="441" spans="1:44">
      <c r="A441" s="61"/>
      <c r="B441" s="156"/>
      <c r="C441" s="156"/>
      <c r="D441" s="156"/>
      <c r="E441" s="156"/>
      <c r="F441" s="156"/>
      <c r="G441" s="156"/>
      <c r="H441" s="156"/>
      <c r="I441" s="156"/>
      <c r="J441" s="156"/>
      <c r="K441" s="156"/>
      <c r="L441" s="156"/>
      <c r="M441" s="156"/>
      <c r="N441" s="154"/>
      <c r="O441" s="156"/>
      <c r="P441" s="156"/>
      <c r="Q441" s="156"/>
      <c r="R441" s="156"/>
      <c r="S441" s="156"/>
      <c r="T441" s="156"/>
      <c r="U441" s="156"/>
      <c r="V441" s="156"/>
      <c r="W441" s="156"/>
      <c r="X441" s="156"/>
      <c r="Y441" s="156"/>
      <c r="Z441" s="156"/>
      <c r="AA441" s="156"/>
      <c r="AB441" s="156"/>
      <c r="AC441" s="156"/>
      <c r="AD441" s="156"/>
      <c r="AE441" s="156"/>
      <c r="AF441" s="156"/>
      <c r="AG441" s="156"/>
      <c r="AH441" s="156"/>
      <c r="AI441" s="156"/>
      <c r="AJ441" s="156"/>
      <c r="AK441" s="156"/>
      <c r="AL441" s="156"/>
      <c r="AM441" s="156"/>
      <c r="AN441" s="169"/>
      <c r="AO441" s="169"/>
      <c r="AP441" s="169"/>
      <c r="AQ441" s="169"/>
      <c r="AR441" s="169"/>
    </row>
    <row r="442" spans="1:44">
      <c r="A442" s="61"/>
      <c r="B442" s="156"/>
      <c r="C442" s="156"/>
      <c r="D442" s="156"/>
      <c r="E442" s="156"/>
      <c r="F442" s="156"/>
      <c r="G442" s="156"/>
      <c r="H442" s="156"/>
      <c r="I442" s="156"/>
      <c r="J442" s="156"/>
      <c r="K442" s="156"/>
      <c r="L442" s="156"/>
      <c r="M442" s="156"/>
      <c r="N442" s="154"/>
      <c r="O442" s="156"/>
      <c r="P442" s="156"/>
      <c r="Q442" s="156"/>
      <c r="R442" s="156"/>
      <c r="S442" s="156"/>
      <c r="T442" s="156"/>
      <c r="U442" s="156"/>
      <c r="V442" s="156"/>
      <c r="W442" s="156"/>
      <c r="X442" s="156"/>
      <c r="Y442" s="156"/>
      <c r="Z442" s="156"/>
      <c r="AA442" s="156"/>
      <c r="AB442" s="156"/>
      <c r="AC442" s="156"/>
      <c r="AD442" s="156"/>
      <c r="AE442" s="156"/>
      <c r="AF442" s="156"/>
      <c r="AG442" s="156"/>
      <c r="AH442" s="156"/>
      <c r="AI442" s="156"/>
      <c r="AJ442" s="156"/>
      <c r="AK442" s="156"/>
      <c r="AL442" s="156"/>
      <c r="AM442" s="156"/>
      <c r="AN442" s="169"/>
      <c r="AO442" s="169"/>
      <c r="AP442" s="169"/>
      <c r="AQ442" s="169"/>
      <c r="AR442" s="169"/>
    </row>
    <row r="443" spans="1:44">
      <c r="A443" s="61"/>
      <c r="B443" s="156"/>
      <c r="C443" s="156"/>
      <c r="D443" s="156"/>
      <c r="E443" s="156"/>
      <c r="F443" s="156"/>
      <c r="G443" s="156"/>
      <c r="H443" s="156"/>
      <c r="I443" s="156"/>
      <c r="J443" s="156"/>
      <c r="K443" s="156"/>
      <c r="L443" s="156"/>
      <c r="M443" s="156"/>
      <c r="N443" s="154"/>
      <c r="O443" s="156"/>
      <c r="P443" s="156"/>
      <c r="Q443" s="156"/>
      <c r="R443" s="156"/>
      <c r="S443" s="156"/>
      <c r="T443" s="156"/>
      <c r="U443" s="156"/>
      <c r="V443" s="156"/>
      <c r="W443" s="156"/>
      <c r="X443" s="156"/>
      <c r="Y443" s="156"/>
      <c r="Z443" s="156"/>
      <c r="AA443" s="156"/>
      <c r="AB443" s="156"/>
      <c r="AC443" s="156"/>
      <c r="AD443" s="156"/>
      <c r="AE443" s="156"/>
      <c r="AF443" s="156"/>
      <c r="AG443" s="156"/>
      <c r="AH443" s="156"/>
      <c r="AI443" s="156"/>
      <c r="AJ443" s="156"/>
      <c r="AK443" s="156"/>
      <c r="AL443" s="156"/>
      <c r="AM443" s="156"/>
      <c r="AN443" s="169"/>
      <c r="AO443" s="169"/>
      <c r="AP443" s="169"/>
      <c r="AQ443" s="169"/>
      <c r="AR443" s="169"/>
    </row>
    <row r="444" spans="1:44">
      <c r="A444" s="61"/>
      <c r="B444" s="156"/>
      <c r="C444" s="156"/>
      <c r="D444" s="156"/>
      <c r="E444" s="156"/>
      <c r="F444" s="156"/>
      <c r="G444" s="156"/>
      <c r="H444" s="156"/>
      <c r="I444" s="156"/>
      <c r="J444" s="156"/>
      <c r="K444" s="156"/>
      <c r="L444" s="156"/>
      <c r="M444" s="156"/>
      <c r="N444" s="154"/>
      <c r="O444" s="156"/>
      <c r="P444" s="156"/>
      <c r="Q444" s="156"/>
      <c r="R444" s="156"/>
      <c r="S444" s="156"/>
      <c r="T444" s="156"/>
      <c r="U444" s="156"/>
      <c r="V444" s="156"/>
      <c r="W444" s="156"/>
      <c r="X444" s="156"/>
      <c r="Y444" s="156"/>
      <c r="Z444" s="156"/>
      <c r="AA444" s="156"/>
      <c r="AB444" s="156"/>
      <c r="AC444" s="156"/>
      <c r="AD444" s="156"/>
      <c r="AE444" s="156"/>
      <c r="AF444" s="156"/>
      <c r="AG444" s="156"/>
      <c r="AH444" s="156"/>
      <c r="AI444" s="156"/>
      <c r="AJ444" s="156"/>
      <c r="AK444" s="156"/>
      <c r="AL444" s="156"/>
      <c r="AM444" s="156"/>
      <c r="AN444" s="169"/>
      <c r="AO444" s="169"/>
      <c r="AP444" s="169"/>
      <c r="AQ444" s="169"/>
      <c r="AR444" s="169"/>
    </row>
    <row r="445" spans="1:44">
      <c r="A445" s="61"/>
      <c r="B445" s="156"/>
      <c r="C445" s="156"/>
      <c r="D445" s="156"/>
      <c r="E445" s="156"/>
      <c r="F445" s="156"/>
      <c r="G445" s="156"/>
      <c r="H445" s="156"/>
      <c r="I445" s="156"/>
      <c r="J445" s="156"/>
      <c r="K445" s="156"/>
      <c r="L445" s="156"/>
      <c r="M445" s="156"/>
      <c r="N445" s="154"/>
      <c r="O445" s="156"/>
      <c r="P445" s="156"/>
      <c r="Q445" s="156"/>
      <c r="R445" s="156"/>
      <c r="S445" s="156"/>
      <c r="T445" s="156"/>
      <c r="U445" s="156"/>
      <c r="V445" s="156"/>
      <c r="W445" s="156"/>
      <c r="X445" s="156"/>
      <c r="Y445" s="156"/>
      <c r="Z445" s="156"/>
      <c r="AA445" s="156"/>
      <c r="AB445" s="156"/>
      <c r="AC445" s="156"/>
      <c r="AD445" s="156"/>
      <c r="AE445" s="156"/>
      <c r="AF445" s="156"/>
      <c r="AG445" s="156"/>
      <c r="AH445" s="156"/>
      <c r="AI445" s="156"/>
      <c r="AJ445" s="156"/>
      <c r="AK445" s="156"/>
      <c r="AL445" s="156"/>
      <c r="AM445" s="156"/>
      <c r="AN445" s="169"/>
      <c r="AO445" s="169"/>
      <c r="AP445" s="169"/>
      <c r="AQ445" s="169"/>
      <c r="AR445" s="169"/>
    </row>
    <row r="446" spans="1:44">
      <c r="A446" s="61"/>
      <c r="B446" s="156"/>
      <c r="C446" s="156"/>
      <c r="D446" s="156"/>
      <c r="E446" s="156"/>
      <c r="F446" s="156"/>
      <c r="G446" s="156"/>
      <c r="H446" s="156"/>
      <c r="I446" s="156"/>
      <c r="J446" s="156"/>
      <c r="K446" s="156"/>
      <c r="L446" s="156"/>
      <c r="M446" s="156"/>
      <c r="N446" s="154"/>
      <c r="O446" s="156"/>
      <c r="P446" s="156"/>
      <c r="Q446" s="156"/>
      <c r="R446" s="156"/>
      <c r="S446" s="156"/>
      <c r="T446" s="156"/>
      <c r="U446" s="156"/>
      <c r="V446" s="156"/>
      <c r="W446" s="156"/>
      <c r="X446" s="156"/>
      <c r="Y446" s="156"/>
      <c r="Z446" s="156"/>
      <c r="AA446" s="156"/>
      <c r="AB446" s="156"/>
      <c r="AC446" s="156"/>
      <c r="AD446" s="156"/>
      <c r="AE446" s="156"/>
      <c r="AF446" s="156"/>
      <c r="AG446" s="156"/>
      <c r="AH446" s="156"/>
      <c r="AI446" s="156"/>
      <c r="AJ446" s="156"/>
      <c r="AK446" s="156"/>
      <c r="AL446" s="156"/>
      <c r="AM446" s="156"/>
      <c r="AN446" s="169"/>
      <c r="AO446" s="169"/>
      <c r="AP446" s="169"/>
      <c r="AQ446" s="169"/>
      <c r="AR446" s="169"/>
    </row>
    <row r="447" spans="1:44">
      <c r="A447" s="61"/>
      <c r="B447" s="156"/>
      <c r="C447" s="156"/>
      <c r="D447" s="156"/>
      <c r="E447" s="156"/>
      <c r="F447" s="156"/>
      <c r="G447" s="156"/>
      <c r="H447" s="156"/>
      <c r="I447" s="156"/>
      <c r="J447" s="156"/>
      <c r="K447" s="156"/>
      <c r="L447" s="156"/>
      <c r="M447" s="156"/>
      <c r="N447" s="154"/>
      <c r="O447" s="156"/>
      <c r="P447" s="156"/>
      <c r="Q447" s="156"/>
      <c r="R447" s="156"/>
      <c r="S447" s="156"/>
      <c r="T447" s="156"/>
      <c r="U447" s="156"/>
      <c r="V447" s="156"/>
      <c r="W447" s="156"/>
      <c r="X447" s="156"/>
      <c r="Y447" s="156"/>
      <c r="Z447" s="156"/>
      <c r="AA447" s="156"/>
      <c r="AB447" s="156"/>
      <c r="AC447" s="156"/>
      <c r="AD447" s="156"/>
      <c r="AE447" s="156"/>
      <c r="AF447" s="156"/>
      <c r="AG447" s="156"/>
      <c r="AH447" s="156"/>
      <c r="AI447" s="156"/>
      <c r="AJ447" s="156"/>
      <c r="AK447" s="156"/>
      <c r="AL447" s="156"/>
      <c r="AM447" s="156"/>
      <c r="AN447" s="169"/>
      <c r="AO447" s="169"/>
      <c r="AP447" s="169"/>
      <c r="AQ447" s="169"/>
      <c r="AR447" s="169"/>
    </row>
    <row r="448" spans="1:44">
      <c r="A448" s="61"/>
      <c r="B448" s="156"/>
      <c r="C448" s="156"/>
      <c r="D448" s="156"/>
      <c r="E448" s="156"/>
      <c r="F448" s="156"/>
      <c r="G448" s="156"/>
      <c r="H448" s="156"/>
      <c r="I448" s="156"/>
      <c r="J448" s="156"/>
      <c r="K448" s="156"/>
      <c r="L448" s="156"/>
      <c r="M448" s="156"/>
      <c r="N448" s="154"/>
      <c r="O448" s="156"/>
      <c r="P448" s="156"/>
      <c r="Q448" s="156"/>
      <c r="R448" s="156"/>
      <c r="S448" s="156"/>
      <c r="T448" s="156"/>
      <c r="U448" s="156"/>
      <c r="V448" s="156"/>
      <c r="W448" s="156"/>
      <c r="X448" s="156"/>
      <c r="Y448" s="156"/>
      <c r="Z448" s="156"/>
      <c r="AA448" s="156"/>
      <c r="AB448" s="156"/>
      <c r="AC448" s="156"/>
      <c r="AD448" s="156"/>
      <c r="AE448" s="156"/>
      <c r="AF448" s="156"/>
      <c r="AG448" s="156"/>
      <c r="AH448" s="156"/>
      <c r="AI448" s="156"/>
      <c r="AJ448" s="156"/>
      <c r="AK448" s="156"/>
      <c r="AL448" s="156"/>
      <c r="AM448" s="156"/>
      <c r="AN448" s="169"/>
      <c r="AO448" s="169"/>
      <c r="AP448" s="169"/>
      <c r="AQ448" s="169"/>
      <c r="AR448" s="169"/>
    </row>
    <row r="449" spans="1:44">
      <c r="A449" s="61"/>
      <c r="B449" s="156"/>
      <c r="C449" s="156"/>
      <c r="D449" s="156"/>
      <c r="E449" s="156"/>
      <c r="F449" s="156"/>
      <c r="G449" s="156"/>
      <c r="H449" s="156"/>
      <c r="I449" s="156"/>
      <c r="J449" s="156"/>
      <c r="K449" s="156"/>
      <c r="L449" s="156"/>
      <c r="M449" s="156"/>
      <c r="N449" s="154"/>
      <c r="O449" s="156"/>
      <c r="P449" s="156"/>
      <c r="Q449" s="156"/>
      <c r="R449" s="156"/>
      <c r="S449" s="156"/>
      <c r="T449" s="156"/>
      <c r="U449" s="156"/>
      <c r="V449" s="156"/>
      <c r="W449" s="156"/>
      <c r="X449" s="156"/>
      <c r="Y449" s="156"/>
      <c r="Z449" s="156"/>
      <c r="AA449" s="156"/>
      <c r="AB449" s="156"/>
      <c r="AC449" s="156"/>
      <c r="AD449" s="156"/>
      <c r="AE449" s="156"/>
      <c r="AF449" s="156"/>
      <c r="AG449" s="156"/>
      <c r="AH449" s="156"/>
      <c r="AI449" s="156"/>
      <c r="AJ449" s="156"/>
      <c r="AK449" s="156"/>
      <c r="AL449" s="156"/>
      <c r="AM449" s="156"/>
      <c r="AN449" s="169"/>
      <c r="AO449" s="169"/>
      <c r="AP449" s="169"/>
      <c r="AQ449" s="169"/>
      <c r="AR449" s="169"/>
    </row>
    <row r="450" spans="1:44">
      <c r="A450" s="61"/>
      <c r="B450" s="156"/>
      <c r="C450" s="156"/>
      <c r="D450" s="156"/>
      <c r="E450" s="156"/>
      <c r="F450" s="156"/>
      <c r="G450" s="156"/>
      <c r="H450" s="156"/>
      <c r="I450" s="156"/>
      <c r="J450" s="156"/>
      <c r="K450" s="156"/>
      <c r="L450" s="156"/>
      <c r="M450" s="156"/>
      <c r="N450" s="154"/>
      <c r="O450" s="156"/>
      <c r="P450" s="156"/>
      <c r="Q450" s="156"/>
      <c r="R450" s="156"/>
      <c r="S450" s="156"/>
      <c r="T450" s="156"/>
      <c r="U450" s="156"/>
      <c r="V450" s="156"/>
      <c r="W450" s="156"/>
      <c r="X450" s="156"/>
      <c r="Y450" s="156"/>
      <c r="Z450" s="156"/>
      <c r="AA450" s="156"/>
      <c r="AB450" s="156"/>
      <c r="AC450" s="156"/>
      <c r="AD450" s="156"/>
      <c r="AE450" s="156"/>
      <c r="AF450" s="156"/>
      <c r="AG450" s="156"/>
      <c r="AH450" s="156"/>
      <c r="AI450" s="156"/>
      <c r="AJ450" s="156"/>
      <c r="AK450" s="156"/>
      <c r="AL450" s="156"/>
      <c r="AM450" s="156"/>
      <c r="AN450" s="169"/>
      <c r="AO450" s="169"/>
      <c r="AP450" s="169"/>
      <c r="AQ450" s="169"/>
      <c r="AR450" s="169"/>
    </row>
    <row r="451" spans="1:44">
      <c r="A451" s="61"/>
      <c r="B451" s="156"/>
      <c r="C451" s="156"/>
      <c r="D451" s="156"/>
      <c r="E451" s="156"/>
      <c r="F451" s="156"/>
      <c r="G451" s="156"/>
      <c r="H451" s="156"/>
      <c r="I451" s="156"/>
      <c r="J451" s="156"/>
      <c r="K451" s="156"/>
      <c r="L451" s="156"/>
      <c r="M451" s="156"/>
      <c r="N451" s="154"/>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c r="AJ451" s="156"/>
      <c r="AK451" s="156"/>
      <c r="AL451" s="156"/>
      <c r="AM451" s="156"/>
      <c r="AN451" s="169"/>
      <c r="AO451" s="169"/>
      <c r="AP451" s="169"/>
      <c r="AQ451" s="169"/>
      <c r="AR451" s="169"/>
    </row>
    <row r="452" spans="1:44">
      <c r="A452" s="61"/>
      <c r="B452" s="156"/>
      <c r="C452" s="156"/>
      <c r="D452" s="156"/>
      <c r="E452" s="156"/>
      <c r="F452" s="156"/>
      <c r="G452" s="156"/>
      <c r="H452" s="156"/>
      <c r="I452" s="156"/>
      <c r="J452" s="156"/>
      <c r="K452" s="156"/>
      <c r="L452" s="156"/>
      <c r="M452" s="156"/>
      <c r="N452" s="154"/>
      <c r="O452" s="156"/>
      <c r="P452" s="156"/>
      <c r="Q452" s="156"/>
      <c r="R452" s="156"/>
      <c r="S452" s="156"/>
      <c r="T452" s="156"/>
      <c r="U452" s="156"/>
      <c r="V452" s="156"/>
      <c r="W452" s="156"/>
      <c r="X452" s="156"/>
      <c r="Y452" s="156"/>
      <c r="Z452" s="156"/>
      <c r="AA452" s="156"/>
      <c r="AB452" s="156"/>
      <c r="AC452" s="156"/>
      <c r="AD452" s="156"/>
      <c r="AE452" s="156"/>
      <c r="AF452" s="156"/>
      <c r="AG452" s="156"/>
      <c r="AH452" s="156"/>
      <c r="AI452" s="156"/>
      <c r="AJ452" s="156"/>
      <c r="AK452" s="156"/>
      <c r="AL452" s="156"/>
      <c r="AM452" s="156"/>
      <c r="AN452" s="169"/>
      <c r="AO452" s="169"/>
      <c r="AP452" s="169"/>
      <c r="AQ452" s="169"/>
      <c r="AR452" s="169"/>
    </row>
    <row r="453" spans="1:44">
      <c r="A453" s="61"/>
      <c r="B453" s="156"/>
      <c r="C453" s="156"/>
      <c r="D453" s="156"/>
      <c r="E453" s="156"/>
      <c r="F453" s="156"/>
      <c r="G453" s="156"/>
      <c r="H453" s="156"/>
      <c r="I453" s="156"/>
      <c r="J453" s="156"/>
      <c r="K453" s="156"/>
      <c r="L453" s="156"/>
      <c r="M453" s="156"/>
      <c r="N453" s="154"/>
      <c r="O453" s="156"/>
      <c r="P453" s="156"/>
      <c r="Q453" s="156"/>
      <c r="R453" s="156"/>
      <c r="S453" s="156"/>
      <c r="T453" s="156"/>
      <c r="U453" s="156"/>
      <c r="V453" s="156"/>
      <c r="W453" s="156"/>
      <c r="X453" s="156"/>
      <c r="Y453" s="156"/>
      <c r="Z453" s="156"/>
      <c r="AA453" s="156"/>
      <c r="AB453" s="156"/>
      <c r="AC453" s="156"/>
      <c r="AD453" s="156"/>
      <c r="AE453" s="156"/>
      <c r="AF453" s="156"/>
      <c r="AG453" s="156"/>
      <c r="AH453" s="156"/>
      <c r="AI453" s="156"/>
      <c r="AJ453" s="156"/>
      <c r="AK453" s="156"/>
      <c r="AL453" s="156"/>
      <c r="AM453" s="156"/>
      <c r="AN453" s="169"/>
      <c r="AO453" s="169"/>
      <c r="AP453" s="169"/>
      <c r="AQ453" s="169"/>
      <c r="AR453" s="169"/>
    </row>
    <row r="454" spans="1:44">
      <c r="A454" s="61"/>
      <c r="B454" s="156"/>
      <c r="C454" s="156"/>
      <c r="D454" s="156"/>
      <c r="E454" s="156"/>
      <c r="F454" s="156"/>
      <c r="G454" s="156"/>
      <c r="H454" s="156"/>
      <c r="I454" s="156"/>
      <c r="J454" s="156"/>
      <c r="K454" s="156"/>
      <c r="L454" s="156"/>
      <c r="M454" s="156"/>
      <c r="N454" s="154"/>
      <c r="O454" s="156"/>
      <c r="P454" s="156"/>
      <c r="Q454" s="156"/>
      <c r="R454" s="156"/>
      <c r="S454" s="156"/>
      <c r="T454" s="156"/>
      <c r="U454" s="156"/>
      <c r="V454" s="156"/>
      <c r="W454" s="156"/>
      <c r="X454" s="156"/>
      <c r="Y454" s="156"/>
      <c r="Z454" s="156"/>
      <c r="AA454" s="156"/>
      <c r="AB454" s="156"/>
      <c r="AC454" s="156"/>
      <c r="AD454" s="156"/>
      <c r="AE454" s="156"/>
      <c r="AF454" s="156"/>
      <c r="AG454" s="156"/>
      <c r="AH454" s="156"/>
      <c r="AI454" s="156"/>
      <c r="AJ454" s="156"/>
      <c r="AK454" s="156"/>
      <c r="AL454" s="156"/>
      <c r="AM454" s="156"/>
      <c r="AN454" s="169"/>
      <c r="AO454" s="169"/>
      <c r="AP454" s="169"/>
      <c r="AQ454" s="169"/>
      <c r="AR454" s="169"/>
    </row>
    <row r="455" spans="1:44">
      <c r="A455" s="61"/>
      <c r="B455" s="156"/>
      <c r="C455" s="156"/>
      <c r="D455" s="156"/>
      <c r="E455" s="156"/>
      <c r="F455" s="156"/>
      <c r="G455" s="156"/>
      <c r="H455" s="156"/>
      <c r="I455" s="156"/>
      <c r="J455" s="156"/>
      <c r="K455" s="156"/>
      <c r="L455" s="156"/>
      <c r="M455" s="156"/>
      <c r="N455" s="154"/>
      <c r="O455" s="156"/>
      <c r="P455" s="156"/>
      <c r="Q455" s="156"/>
      <c r="R455" s="156"/>
      <c r="S455" s="156"/>
      <c r="T455" s="156"/>
      <c r="U455" s="156"/>
      <c r="V455" s="156"/>
      <c r="W455" s="156"/>
      <c r="X455" s="156"/>
      <c r="Y455" s="156"/>
      <c r="Z455" s="156"/>
      <c r="AA455" s="156"/>
      <c r="AB455" s="156"/>
      <c r="AC455" s="156"/>
      <c r="AD455" s="156"/>
      <c r="AE455" s="156"/>
      <c r="AF455" s="156"/>
      <c r="AG455" s="156"/>
      <c r="AH455" s="156"/>
      <c r="AI455" s="156"/>
      <c r="AJ455" s="156"/>
      <c r="AK455" s="156"/>
      <c r="AL455" s="156"/>
      <c r="AM455" s="156"/>
      <c r="AN455" s="169"/>
      <c r="AO455" s="169"/>
      <c r="AP455" s="169"/>
      <c r="AQ455" s="169"/>
      <c r="AR455" s="169"/>
    </row>
    <row r="456" spans="1:44">
      <c r="A456" s="61"/>
      <c r="B456" s="156"/>
      <c r="C456" s="156"/>
      <c r="D456" s="156"/>
      <c r="E456" s="156"/>
      <c r="F456" s="156"/>
      <c r="G456" s="156"/>
      <c r="H456" s="156"/>
      <c r="I456" s="156"/>
      <c r="J456" s="156"/>
      <c r="K456" s="156"/>
      <c r="L456" s="156"/>
      <c r="M456" s="156"/>
      <c r="N456" s="154"/>
      <c r="O456" s="156"/>
      <c r="P456" s="156"/>
      <c r="Q456" s="156"/>
      <c r="R456" s="156"/>
      <c r="S456" s="156"/>
      <c r="T456" s="156"/>
      <c r="U456" s="156"/>
      <c r="V456" s="156"/>
      <c r="W456" s="156"/>
      <c r="X456" s="156"/>
      <c r="Y456" s="156"/>
      <c r="Z456" s="156"/>
      <c r="AA456" s="156"/>
      <c r="AB456" s="156"/>
      <c r="AC456" s="156"/>
      <c r="AD456" s="156"/>
      <c r="AE456" s="156"/>
      <c r="AF456" s="156"/>
      <c r="AG456" s="156"/>
      <c r="AH456" s="156"/>
      <c r="AI456" s="156"/>
      <c r="AJ456" s="156"/>
      <c r="AK456" s="156"/>
      <c r="AL456" s="156"/>
      <c r="AM456" s="156"/>
      <c r="AN456" s="169"/>
      <c r="AO456" s="169"/>
      <c r="AP456" s="169"/>
      <c r="AQ456" s="169"/>
      <c r="AR456" s="169"/>
    </row>
    <row r="457" spans="1:44">
      <c r="A457" s="61"/>
      <c r="B457" s="156"/>
      <c r="C457" s="156"/>
      <c r="D457" s="156"/>
      <c r="E457" s="156"/>
      <c r="F457" s="156"/>
      <c r="G457" s="156"/>
      <c r="H457" s="156"/>
      <c r="I457" s="156"/>
      <c r="J457" s="156"/>
      <c r="K457" s="156"/>
      <c r="L457" s="156"/>
      <c r="M457" s="156"/>
      <c r="N457" s="154"/>
      <c r="O457" s="156"/>
      <c r="P457" s="156"/>
      <c r="Q457" s="156"/>
      <c r="R457" s="156"/>
      <c r="S457" s="156"/>
      <c r="T457" s="156"/>
      <c r="U457" s="156"/>
      <c r="V457" s="156"/>
      <c r="W457" s="156"/>
      <c r="X457" s="156"/>
      <c r="Y457" s="156"/>
      <c r="Z457" s="156"/>
      <c r="AA457" s="156"/>
      <c r="AB457" s="156"/>
      <c r="AC457" s="156"/>
      <c r="AD457" s="156"/>
      <c r="AE457" s="156"/>
      <c r="AF457" s="156"/>
      <c r="AG457" s="156"/>
      <c r="AH457" s="156"/>
      <c r="AI457" s="156"/>
      <c r="AJ457" s="156"/>
      <c r="AK457" s="156"/>
      <c r="AL457" s="156"/>
      <c r="AM457" s="156"/>
      <c r="AN457" s="169"/>
      <c r="AO457" s="169"/>
      <c r="AP457" s="169"/>
      <c r="AQ457" s="169"/>
      <c r="AR457" s="169"/>
    </row>
    <row r="458" spans="1:44">
      <c r="A458" s="61"/>
      <c r="B458" s="156"/>
      <c r="C458" s="156"/>
      <c r="D458" s="156"/>
      <c r="E458" s="156"/>
      <c r="F458" s="156"/>
      <c r="G458" s="156"/>
      <c r="H458" s="156"/>
      <c r="I458" s="156"/>
      <c r="J458" s="156"/>
      <c r="K458" s="156"/>
      <c r="L458" s="156"/>
      <c r="M458" s="156"/>
      <c r="N458" s="154"/>
      <c r="O458" s="156"/>
      <c r="P458" s="156"/>
      <c r="Q458" s="156"/>
      <c r="R458" s="156"/>
      <c r="S458" s="156"/>
      <c r="T458" s="156"/>
      <c r="U458" s="156"/>
      <c r="V458" s="156"/>
      <c r="W458" s="156"/>
      <c r="X458" s="156"/>
      <c r="Y458" s="156"/>
      <c r="Z458" s="156"/>
      <c r="AA458" s="156"/>
      <c r="AB458" s="156"/>
      <c r="AC458" s="156"/>
      <c r="AD458" s="156"/>
      <c r="AE458" s="156"/>
      <c r="AF458" s="156"/>
      <c r="AG458" s="156"/>
      <c r="AH458" s="156"/>
      <c r="AI458" s="156"/>
      <c r="AJ458" s="156"/>
      <c r="AK458" s="156"/>
      <c r="AL458" s="156"/>
      <c r="AM458" s="156"/>
      <c r="AN458" s="169"/>
      <c r="AO458" s="169"/>
      <c r="AP458" s="169"/>
      <c r="AQ458" s="169"/>
      <c r="AR458" s="169"/>
    </row>
    <row r="459" spans="1:44">
      <c r="A459" s="61"/>
      <c r="B459" s="156"/>
      <c r="C459" s="156"/>
      <c r="D459" s="156"/>
      <c r="E459" s="156"/>
      <c r="F459" s="156"/>
      <c r="G459" s="156"/>
      <c r="H459" s="156"/>
      <c r="I459" s="156"/>
      <c r="J459" s="156"/>
      <c r="K459" s="156"/>
      <c r="L459" s="156"/>
      <c r="M459" s="156"/>
      <c r="N459" s="154"/>
      <c r="O459" s="156"/>
      <c r="P459" s="156"/>
      <c r="Q459" s="156"/>
      <c r="R459" s="156"/>
      <c r="S459" s="156"/>
      <c r="T459" s="156"/>
      <c r="U459" s="156"/>
      <c r="V459" s="156"/>
      <c r="W459" s="156"/>
      <c r="X459" s="156"/>
      <c r="Y459" s="156"/>
      <c r="Z459" s="156"/>
      <c r="AA459" s="156"/>
      <c r="AB459" s="156"/>
      <c r="AC459" s="156"/>
      <c r="AD459" s="156"/>
      <c r="AE459" s="156"/>
      <c r="AF459" s="156"/>
      <c r="AG459" s="156"/>
      <c r="AH459" s="156"/>
      <c r="AI459" s="156"/>
      <c r="AJ459" s="156"/>
      <c r="AK459" s="156"/>
      <c r="AL459" s="156"/>
      <c r="AM459" s="156"/>
      <c r="AN459" s="169"/>
      <c r="AO459" s="169"/>
      <c r="AP459" s="169"/>
      <c r="AQ459" s="169"/>
      <c r="AR459" s="169"/>
    </row>
    <row r="460" spans="1:44">
      <c r="A460" s="61"/>
      <c r="B460" s="156"/>
      <c r="C460" s="156"/>
      <c r="D460" s="156"/>
      <c r="E460" s="156"/>
      <c r="F460" s="156"/>
      <c r="G460" s="156"/>
      <c r="H460" s="156"/>
      <c r="I460" s="156"/>
      <c r="J460" s="156"/>
      <c r="K460" s="156"/>
      <c r="L460" s="156"/>
      <c r="M460" s="156"/>
      <c r="N460" s="154"/>
      <c r="O460" s="156"/>
      <c r="P460" s="156"/>
      <c r="Q460" s="156"/>
      <c r="R460" s="156"/>
      <c r="S460" s="156"/>
      <c r="T460" s="156"/>
      <c r="U460" s="156"/>
      <c r="V460" s="156"/>
      <c r="W460" s="156"/>
      <c r="X460" s="156"/>
      <c r="Y460" s="156"/>
      <c r="Z460" s="156"/>
      <c r="AA460" s="156"/>
      <c r="AB460" s="156"/>
      <c r="AC460" s="156"/>
      <c r="AD460" s="156"/>
      <c r="AE460" s="156"/>
      <c r="AF460" s="156"/>
      <c r="AG460" s="156"/>
      <c r="AH460" s="156"/>
      <c r="AI460" s="156"/>
      <c r="AJ460" s="156"/>
      <c r="AK460" s="156"/>
      <c r="AL460" s="156"/>
      <c r="AM460" s="156"/>
      <c r="AN460" s="169"/>
      <c r="AO460" s="169"/>
      <c r="AP460" s="169"/>
      <c r="AQ460" s="169"/>
      <c r="AR460" s="169"/>
    </row>
    <row r="461" spans="1:44">
      <c r="A461" s="61"/>
      <c r="B461" s="156"/>
      <c r="C461" s="156"/>
      <c r="D461" s="156"/>
      <c r="E461" s="156"/>
      <c r="F461" s="156"/>
      <c r="G461" s="156"/>
      <c r="H461" s="156"/>
      <c r="I461" s="156"/>
      <c r="J461" s="156"/>
      <c r="K461" s="156"/>
      <c r="L461" s="156"/>
      <c r="M461" s="156"/>
      <c r="N461" s="154"/>
      <c r="O461" s="156"/>
      <c r="P461" s="156"/>
      <c r="Q461" s="156"/>
      <c r="R461" s="156"/>
      <c r="S461" s="156"/>
      <c r="T461" s="156"/>
      <c r="U461" s="156"/>
      <c r="V461" s="156"/>
      <c r="W461" s="156"/>
      <c r="X461" s="156"/>
      <c r="Y461" s="156"/>
      <c r="Z461" s="156"/>
      <c r="AA461" s="156"/>
      <c r="AB461" s="156"/>
      <c r="AC461" s="156"/>
      <c r="AD461" s="156"/>
      <c r="AE461" s="156"/>
      <c r="AF461" s="156"/>
      <c r="AG461" s="156"/>
      <c r="AH461" s="156"/>
      <c r="AI461" s="156"/>
      <c r="AJ461" s="156"/>
      <c r="AK461" s="156"/>
      <c r="AL461" s="156"/>
      <c r="AM461" s="156"/>
      <c r="AN461" s="169"/>
      <c r="AO461" s="169"/>
      <c r="AP461" s="169"/>
      <c r="AQ461" s="169"/>
      <c r="AR461" s="169"/>
    </row>
    <row r="462" spans="1:44">
      <c r="A462" s="61"/>
      <c r="B462" s="156"/>
      <c r="C462" s="156"/>
      <c r="D462" s="156"/>
      <c r="E462" s="156"/>
      <c r="F462" s="156"/>
      <c r="G462" s="156"/>
      <c r="H462" s="156"/>
      <c r="I462" s="156"/>
      <c r="J462" s="156"/>
      <c r="K462" s="156"/>
      <c r="L462" s="156"/>
      <c r="M462" s="156"/>
      <c r="N462" s="154"/>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69"/>
      <c r="AO462" s="169"/>
      <c r="AP462" s="169"/>
      <c r="AQ462" s="169"/>
      <c r="AR462" s="169"/>
    </row>
    <row r="463" spans="1:44">
      <c r="A463" s="61"/>
      <c r="B463" s="156"/>
      <c r="C463" s="156"/>
      <c r="D463" s="156"/>
      <c r="E463" s="156"/>
      <c r="F463" s="156"/>
      <c r="G463" s="156"/>
      <c r="H463" s="156"/>
      <c r="I463" s="156"/>
      <c r="J463" s="156"/>
      <c r="K463" s="156"/>
      <c r="L463" s="156"/>
      <c r="M463" s="156"/>
      <c r="N463" s="154"/>
      <c r="O463" s="156"/>
      <c r="P463" s="156"/>
      <c r="Q463" s="156"/>
      <c r="R463" s="156"/>
      <c r="S463" s="156"/>
      <c r="T463" s="156"/>
      <c r="U463" s="156"/>
      <c r="V463" s="156"/>
      <c r="W463" s="156"/>
      <c r="X463" s="156"/>
      <c r="Y463" s="156"/>
      <c r="Z463" s="156"/>
      <c r="AA463" s="156"/>
      <c r="AB463" s="156"/>
      <c r="AC463" s="156"/>
      <c r="AD463" s="156"/>
      <c r="AE463" s="156"/>
      <c r="AF463" s="156"/>
      <c r="AG463" s="156"/>
      <c r="AH463" s="156"/>
      <c r="AI463" s="156"/>
      <c r="AJ463" s="156"/>
      <c r="AK463" s="156"/>
      <c r="AL463" s="156"/>
      <c r="AM463" s="156"/>
      <c r="AN463" s="169"/>
      <c r="AO463" s="169"/>
      <c r="AP463" s="169"/>
      <c r="AQ463" s="169"/>
      <c r="AR463" s="169"/>
    </row>
    <row r="464" spans="1:44">
      <c r="A464" s="61"/>
      <c r="B464" s="156"/>
      <c r="C464" s="156"/>
      <c r="D464" s="156"/>
      <c r="E464" s="156"/>
      <c r="F464" s="156"/>
      <c r="G464" s="156"/>
      <c r="H464" s="156"/>
      <c r="I464" s="156"/>
      <c r="J464" s="156"/>
      <c r="K464" s="156"/>
      <c r="L464" s="156"/>
      <c r="M464" s="156"/>
      <c r="N464" s="154"/>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156"/>
      <c r="AM464" s="156"/>
      <c r="AN464" s="169"/>
      <c r="AO464" s="169"/>
      <c r="AP464" s="169"/>
      <c r="AQ464" s="169"/>
      <c r="AR464" s="169"/>
    </row>
    <row r="465" spans="1:44">
      <c r="A465" s="61"/>
      <c r="B465" s="156"/>
      <c r="C465" s="156"/>
      <c r="D465" s="156"/>
      <c r="E465" s="156"/>
      <c r="F465" s="156"/>
      <c r="G465" s="156"/>
      <c r="H465" s="156"/>
      <c r="I465" s="156"/>
      <c r="J465" s="156"/>
      <c r="K465" s="156"/>
      <c r="L465" s="156"/>
      <c r="M465" s="156"/>
      <c r="N465" s="154"/>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156"/>
      <c r="AL465" s="156"/>
      <c r="AM465" s="156"/>
      <c r="AN465" s="169"/>
      <c r="AO465" s="169"/>
      <c r="AP465" s="169"/>
      <c r="AQ465" s="169"/>
      <c r="AR465" s="169"/>
    </row>
    <row r="466" spans="1:44">
      <c r="A466" s="61"/>
      <c r="B466" s="156"/>
      <c r="C466" s="156"/>
      <c r="D466" s="156"/>
      <c r="E466" s="156"/>
      <c r="F466" s="156"/>
      <c r="G466" s="156"/>
      <c r="H466" s="156"/>
      <c r="I466" s="156"/>
      <c r="J466" s="156"/>
      <c r="K466" s="156"/>
      <c r="L466" s="156"/>
      <c r="M466" s="156"/>
      <c r="N466" s="154"/>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6"/>
      <c r="AL466" s="156"/>
      <c r="AM466" s="156"/>
      <c r="AN466" s="169"/>
      <c r="AO466" s="169"/>
      <c r="AP466" s="169"/>
      <c r="AQ466" s="169"/>
      <c r="AR466" s="169"/>
    </row>
    <row r="467" spans="1:44">
      <c r="A467" s="61"/>
      <c r="B467" s="156"/>
      <c r="C467" s="156"/>
      <c r="D467" s="156"/>
      <c r="E467" s="156"/>
      <c r="F467" s="156"/>
      <c r="G467" s="156"/>
      <c r="H467" s="156"/>
      <c r="I467" s="156"/>
      <c r="J467" s="156"/>
      <c r="K467" s="156"/>
      <c r="L467" s="156"/>
      <c r="M467" s="156"/>
      <c r="N467" s="154"/>
      <c r="O467" s="156"/>
      <c r="P467" s="156"/>
      <c r="Q467" s="156"/>
      <c r="R467" s="156"/>
      <c r="S467" s="156"/>
      <c r="T467" s="156"/>
      <c r="U467" s="156"/>
      <c r="V467" s="156"/>
      <c r="W467" s="156"/>
      <c r="X467" s="156"/>
      <c r="Y467" s="156"/>
      <c r="Z467" s="156"/>
      <c r="AA467" s="156"/>
      <c r="AB467" s="156"/>
      <c r="AC467" s="156"/>
      <c r="AD467" s="156"/>
      <c r="AE467" s="156"/>
      <c r="AF467" s="156"/>
      <c r="AG467" s="156"/>
      <c r="AH467" s="156"/>
      <c r="AI467" s="156"/>
      <c r="AJ467" s="156"/>
      <c r="AK467" s="156"/>
      <c r="AL467" s="156"/>
      <c r="AM467" s="156"/>
      <c r="AN467" s="169"/>
      <c r="AO467" s="169"/>
      <c r="AP467" s="169"/>
      <c r="AQ467" s="169"/>
      <c r="AR467" s="169"/>
    </row>
    <row r="468" spans="1:44">
      <c r="A468" s="61"/>
      <c r="B468" s="156"/>
      <c r="C468" s="156"/>
      <c r="D468" s="156"/>
      <c r="E468" s="156"/>
      <c r="F468" s="156"/>
      <c r="G468" s="156"/>
      <c r="H468" s="156"/>
      <c r="I468" s="156"/>
      <c r="J468" s="156"/>
      <c r="K468" s="156"/>
      <c r="L468" s="156"/>
      <c r="M468" s="156"/>
      <c r="N468" s="154"/>
      <c r="O468" s="156"/>
      <c r="P468" s="156"/>
      <c r="Q468" s="156"/>
      <c r="R468" s="156"/>
      <c r="S468" s="156"/>
      <c r="T468" s="156"/>
      <c r="U468" s="156"/>
      <c r="V468" s="156"/>
      <c r="W468" s="156"/>
      <c r="X468" s="156"/>
      <c r="Y468" s="156"/>
      <c r="Z468" s="156"/>
      <c r="AA468" s="156"/>
      <c r="AB468" s="156"/>
      <c r="AC468" s="156"/>
      <c r="AD468" s="156"/>
      <c r="AE468" s="156"/>
      <c r="AF468" s="156"/>
      <c r="AG468" s="156"/>
      <c r="AH468" s="156"/>
      <c r="AI468" s="156"/>
      <c r="AJ468" s="156"/>
      <c r="AK468" s="156"/>
      <c r="AL468" s="156"/>
      <c r="AM468" s="156"/>
      <c r="AN468" s="169"/>
      <c r="AO468" s="169"/>
      <c r="AP468" s="169"/>
      <c r="AQ468" s="169"/>
      <c r="AR468" s="169"/>
    </row>
    <row r="469" spans="1:44">
      <c r="A469" s="61"/>
      <c r="B469" s="156"/>
      <c r="C469" s="156"/>
      <c r="D469" s="156"/>
      <c r="E469" s="156"/>
      <c r="F469" s="156"/>
      <c r="G469" s="156"/>
      <c r="H469" s="156"/>
      <c r="I469" s="156"/>
      <c r="J469" s="156"/>
      <c r="K469" s="156"/>
      <c r="L469" s="156"/>
      <c r="M469" s="156"/>
      <c r="N469" s="154"/>
      <c r="O469" s="156"/>
      <c r="P469" s="156"/>
      <c r="Q469" s="156"/>
      <c r="R469" s="156"/>
      <c r="S469" s="156"/>
      <c r="T469" s="156"/>
      <c r="U469" s="156"/>
      <c r="V469" s="156"/>
      <c r="W469" s="156"/>
      <c r="X469" s="156"/>
      <c r="Y469" s="156"/>
      <c r="Z469" s="156"/>
      <c r="AA469" s="156"/>
      <c r="AB469" s="156"/>
      <c r="AC469" s="156"/>
      <c r="AD469" s="156"/>
      <c r="AE469" s="156"/>
      <c r="AF469" s="156"/>
      <c r="AG469" s="156"/>
      <c r="AH469" s="156"/>
      <c r="AI469" s="156"/>
      <c r="AJ469" s="156"/>
      <c r="AK469" s="156"/>
      <c r="AL469" s="156"/>
      <c r="AM469" s="156"/>
      <c r="AN469" s="169"/>
      <c r="AO469" s="169"/>
      <c r="AP469" s="169"/>
      <c r="AQ469" s="169"/>
      <c r="AR469" s="169"/>
    </row>
    <row r="470" spans="1:44">
      <c r="A470" s="61"/>
      <c r="B470" s="156"/>
      <c r="C470" s="156"/>
      <c r="D470" s="156"/>
      <c r="E470" s="156"/>
      <c r="F470" s="156"/>
      <c r="G470" s="156"/>
      <c r="H470" s="156"/>
      <c r="I470" s="156"/>
      <c r="J470" s="156"/>
      <c r="K470" s="156"/>
      <c r="L470" s="156"/>
      <c r="M470" s="156"/>
      <c r="N470" s="154"/>
      <c r="O470" s="156"/>
      <c r="P470" s="156"/>
      <c r="Q470" s="156"/>
      <c r="R470" s="156"/>
      <c r="S470" s="156"/>
      <c r="T470" s="156"/>
      <c r="U470" s="156"/>
      <c r="V470" s="156"/>
      <c r="W470" s="156"/>
      <c r="X470" s="156"/>
      <c r="Y470" s="156"/>
      <c r="Z470" s="156"/>
      <c r="AA470" s="156"/>
      <c r="AB470" s="156"/>
      <c r="AC470" s="156"/>
      <c r="AD470" s="156"/>
      <c r="AE470" s="156"/>
      <c r="AF470" s="156"/>
      <c r="AG470" s="156"/>
      <c r="AH470" s="156"/>
      <c r="AI470" s="156"/>
      <c r="AJ470" s="156"/>
      <c r="AK470" s="156"/>
      <c r="AL470" s="156"/>
      <c r="AM470" s="156"/>
      <c r="AN470" s="169"/>
      <c r="AO470" s="169"/>
      <c r="AP470" s="169"/>
      <c r="AQ470" s="169"/>
      <c r="AR470" s="169"/>
    </row>
    <row r="471" spans="1:44">
      <c r="A471" s="61"/>
      <c r="B471" s="156"/>
      <c r="C471" s="156"/>
      <c r="D471" s="156"/>
      <c r="E471" s="156"/>
      <c r="F471" s="156"/>
      <c r="G471" s="156"/>
      <c r="H471" s="156"/>
      <c r="I471" s="156"/>
      <c r="J471" s="156"/>
      <c r="K471" s="156"/>
      <c r="L471" s="156"/>
      <c r="M471" s="156"/>
      <c r="N471" s="154"/>
      <c r="O471" s="156"/>
      <c r="P471" s="156"/>
      <c r="Q471" s="156"/>
      <c r="R471" s="156"/>
      <c r="S471" s="156"/>
      <c r="T471" s="156"/>
      <c r="U471" s="156"/>
      <c r="V471" s="156"/>
      <c r="W471" s="156"/>
      <c r="X471" s="156"/>
      <c r="Y471" s="156"/>
      <c r="Z471" s="156"/>
      <c r="AA471" s="156"/>
      <c r="AB471" s="156"/>
      <c r="AC471" s="156"/>
      <c r="AD471" s="156"/>
      <c r="AE471" s="156"/>
      <c r="AF471" s="156"/>
      <c r="AG471" s="156"/>
      <c r="AH471" s="156"/>
      <c r="AI471" s="156"/>
      <c r="AJ471" s="156"/>
      <c r="AK471" s="156"/>
      <c r="AL471" s="156"/>
      <c r="AM471" s="156"/>
      <c r="AN471" s="169"/>
      <c r="AO471" s="169"/>
      <c r="AP471" s="169"/>
      <c r="AQ471" s="169"/>
      <c r="AR471" s="169"/>
    </row>
    <row r="472" spans="1:44">
      <c r="A472" s="61"/>
      <c r="B472" s="156"/>
      <c r="C472" s="156"/>
      <c r="D472" s="156"/>
      <c r="E472" s="156"/>
      <c r="F472" s="156"/>
      <c r="G472" s="156"/>
      <c r="H472" s="156"/>
      <c r="I472" s="156"/>
      <c r="J472" s="156"/>
      <c r="K472" s="156"/>
      <c r="L472" s="156"/>
      <c r="M472" s="156"/>
      <c r="N472" s="154"/>
      <c r="O472" s="156"/>
      <c r="P472" s="156"/>
      <c r="Q472" s="156"/>
      <c r="R472" s="156"/>
      <c r="S472" s="156"/>
      <c r="T472" s="156"/>
      <c r="U472" s="156"/>
      <c r="V472" s="156"/>
      <c r="W472" s="156"/>
      <c r="X472" s="156"/>
      <c r="Y472" s="156"/>
      <c r="Z472" s="156"/>
      <c r="AA472" s="156"/>
      <c r="AB472" s="156"/>
      <c r="AC472" s="156"/>
      <c r="AD472" s="156"/>
      <c r="AE472" s="156"/>
      <c r="AF472" s="156"/>
      <c r="AG472" s="156"/>
      <c r="AH472" s="156"/>
      <c r="AI472" s="156"/>
      <c r="AJ472" s="156"/>
      <c r="AK472" s="156"/>
      <c r="AL472" s="156"/>
      <c r="AM472" s="156"/>
      <c r="AN472" s="169"/>
      <c r="AO472" s="169"/>
      <c r="AP472" s="169"/>
      <c r="AQ472" s="169"/>
      <c r="AR472" s="169"/>
    </row>
    <row r="473" spans="1:44">
      <c r="A473" s="61"/>
      <c r="B473" s="156"/>
      <c r="C473" s="156"/>
      <c r="D473" s="156"/>
      <c r="E473" s="156"/>
      <c r="F473" s="156"/>
      <c r="G473" s="156"/>
      <c r="H473" s="156"/>
      <c r="I473" s="156"/>
      <c r="J473" s="156"/>
      <c r="K473" s="156"/>
      <c r="L473" s="156"/>
      <c r="M473" s="156"/>
      <c r="N473" s="154"/>
      <c r="O473" s="156"/>
      <c r="P473" s="156"/>
      <c r="Q473" s="156"/>
      <c r="R473" s="156"/>
      <c r="S473" s="156"/>
      <c r="T473" s="156"/>
      <c r="U473" s="156"/>
      <c r="V473" s="156"/>
      <c r="W473" s="156"/>
      <c r="X473" s="156"/>
      <c r="Y473" s="156"/>
      <c r="Z473" s="156"/>
      <c r="AA473" s="156"/>
      <c r="AB473" s="156"/>
      <c r="AC473" s="156"/>
      <c r="AD473" s="156"/>
      <c r="AE473" s="156"/>
      <c r="AF473" s="156"/>
      <c r="AG473" s="156"/>
      <c r="AH473" s="156"/>
      <c r="AI473" s="156"/>
      <c r="AJ473" s="156"/>
      <c r="AK473" s="156"/>
      <c r="AL473" s="156"/>
      <c r="AM473" s="156"/>
      <c r="AN473" s="169"/>
      <c r="AO473" s="169"/>
      <c r="AP473" s="169"/>
      <c r="AQ473" s="169"/>
      <c r="AR473" s="169"/>
    </row>
    <row r="474" spans="1:44">
      <c r="A474" s="61"/>
      <c r="B474" s="156"/>
      <c r="C474" s="156"/>
      <c r="D474" s="156"/>
      <c r="E474" s="156"/>
      <c r="F474" s="156"/>
      <c r="G474" s="156"/>
      <c r="H474" s="156"/>
      <c r="I474" s="156"/>
      <c r="J474" s="156"/>
      <c r="K474" s="156"/>
      <c r="L474" s="156"/>
      <c r="M474" s="156"/>
      <c r="N474" s="154"/>
      <c r="O474" s="156"/>
      <c r="P474" s="156"/>
      <c r="Q474" s="156"/>
      <c r="R474" s="156"/>
      <c r="S474" s="156"/>
      <c r="T474" s="156"/>
      <c r="U474" s="156"/>
      <c r="V474" s="156"/>
      <c r="W474" s="156"/>
      <c r="X474" s="156"/>
      <c r="Y474" s="156"/>
      <c r="Z474" s="156"/>
      <c r="AA474" s="156"/>
      <c r="AB474" s="156"/>
      <c r="AC474" s="156"/>
      <c r="AD474" s="156"/>
      <c r="AE474" s="156"/>
      <c r="AF474" s="156"/>
      <c r="AG474" s="156"/>
      <c r="AH474" s="156"/>
      <c r="AI474" s="156"/>
      <c r="AJ474" s="156"/>
      <c r="AK474" s="156"/>
      <c r="AL474" s="156"/>
      <c r="AM474" s="156"/>
      <c r="AN474" s="169"/>
      <c r="AO474" s="169"/>
      <c r="AP474" s="169"/>
      <c r="AQ474" s="169"/>
      <c r="AR474" s="169"/>
    </row>
    <row r="475" spans="1:44">
      <c r="A475" s="61"/>
      <c r="B475" s="156"/>
      <c r="C475" s="156"/>
      <c r="D475" s="156"/>
      <c r="E475" s="156"/>
      <c r="F475" s="156"/>
      <c r="G475" s="156"/>
      <c r="H475" s="156"/>
      <c r="I475" s="156"/>
      <c r="J475" s="156"/>
      <c r="K475" s="156"/>
      <c r="L475" s="156"/>
      <c r="M475" s="156"/>
      <c r="N475" s="154"/>
      <c r="O475" s="156"/>
      <c r="P475" s="156"/>
      <c r="Q475" s="156"/>
      <c r="R475" s="156"/>
      <c r="S475" s="156"/>
      <c r="T475" s="156"/>
      <c r="U475" s="156"/>
      <c r="V475" s="156"/>
      <c r="W475" s="156"/>
      <c r="X475" s="156"/>
      <c r="Y475" s="156"/>
      <c r="Z475" s="156"/>
      <c r="AA475" s="156"/>
      <c r="AB475" s="156"/>
      <c r="AC475" s="156"/>
      <c r="AD475" s="156"/>
      <c r="AE475" s="156"/>
      <c r="AF475" s="156"/>
      <c r="AG475" s="156"/>
      <c r="AH475" s="156"/>
      <c r="AI475" s="156"/>
      <c r="AJ475" s="156"/>
      <c r="AK475" s="156"/>
      <c r="AL475" s="156"/>
      <c r="AM475" s="156"/>
      <c r="AN475" s="169"/>
      <c r="AO475" s="169"/>
      <c r="AP475" s="169"/>
      <c r="AQ475" s="169"/>
      <c r="AR475" s="169"/>
    </row>
    <row r="476" spans="1:44">
      <c r="A476" s="61"/>
      <c r="B476" s="156"/>
      <c r="C476" s="156"/>
      <c r="D476" s="156"/>
      <c r="E476" s="156"/>
      <c r="F476" s="156"/>
      <c r="G476" s="156"/>
      <c r="H476" s="156"/>
      <c r="I476" s="156"/>
      <c r="J476" s="156"/>
      <c r="K476" s="156"/>
      <c r="L476" s="156"/>
      <c r="M476" s="156"/>
      <c r="N476" s="154"/>
      <c r="O476" s="156"/>
      <c r="P476" s="156"/>
      <c r="Q476" s="156"/>
      <c r="R476" s="156"/>
      <c r="S476" s="156"/>
      <c r="T476" s="156"/>
      <c r="U476" s="156"/>
      <c r="V476" s="156"/>
      <c r="W476" s="156"/>
      <c r="X476" s="156"/>
      <c r="Y476" s="156"/>
      <c r="Z476" s="156"/>
      <c r="AA476" s="156"/>
      <c r="AB476" s="156"/>
      <c r="AC476" s="156"/>
      <c r="AD476" s="156"/>
      <c r="AE476" s="156"/>
      <c r="AF476" s="156"/>
      <c r="AG476" s="156"/>
      <c r="AH476" s="156"/>
      <c r="AI476" s="156"/>
      <c r="AJ476" s="156"/>
      <c r="AK476" s="156"/>
      <c r="AL476" s="156"/>
      <c r="AM476" s="156"/>
      <c r="AN476" s="169"/>
      <c r="AO476" s="169"/>
      <c r="AP476" s="169"/>
      <c r="AQ476" s="169"/>
      <c r="AR476" s="169"/>
    </row>
    <row r="477" spans="1:44">
      <c r="A477" s="61"/>
      <c r="B477" s="156"/>
      <c r="C477" s="156"/>
      <c r="D477" s="156"/>
      <c r="E477" s="156"/>
      <c r="F477" s="156"/>
      <c r="G477" s="156"/>
      <c r="H477" s="156"/>
      <c r="I477" s="156"/>
      <c r="J477" s="156"/>
      <c r="K477" s="156"/>
      <c r="L477" s="156"/>
      <c r="M477" s="156"/>
      <c r="N477" s="154"/>
      <c r="O477" s="156"/>
      <c r="P477" s="156"/>
      <c r="Q477" s="156"/>
      <c r="R477" s="156"/>
      <c r="S477" s="156"/>
      <c r="T477" s="156"/>
      <c r="U477" s="156"/>
      <c r="V477" s="156"/>
      <c r="W477" s="156"/>
      <c r="X477" s="156"/>
      <c r="Y477" s="156"/>
      <c r="Z477" s="156"/>
      <c r="AA477" s="156"/>
      <c r="AB477" s="156"/>
      <c r="AC477" s="156"/>
      <c r="AD477" s="156"/>
      <c r="AE477" s="156"/>
      <c r="AF477" s="156"/>
      <c r="AG477" s="156"/>
      <c r="AH477" s="156"/>
      <c r="AI477" s="156"/>
      <c r="AJ477" s="156"/>
      <c r="AK477" s="156"/>
      <c r="AL477" s="156"/>
      <c r="AM477" s="156"/>
      <c r="AN477" s="169"/>
      <c r="AO477" s="169"/>
      <c r="AP477" s="169"/>
      <c r="AQ477" s="169"/>
      <c r="AR477" s="169"/>
    </row>
    <row r="478" spans="1:44">
      <c r="A478" s="61"/>
      <c r="B478" s="156"/>
      <c r="C478" s="156"/>
      <c r="D478" s="156"/>
      <c r="E478" s="156"/>
      <c r="F478" s="156"/>
      <c r="G478" s="156"/>
      <c r="H478" s="156"/>
      <c r="I478" s="156"/>
      <c r="J478" s="156"/>
      <c r="K478" s="156"/>
      <c r="L478" s="156"/>
      <c r="M478" s="156"/>
      <c r="N478" s="154"/>
      <c r="O478" s="156"/>
      <c r="P478" s="156"/>
      <c r="Q478" s="156"/>
      <c r="R478" s="156"/>
      <c r="S478" s="156"/>
      <c r="T478" s="156"/>
      <c r="U478" s="156"/>
      <c r="V478" s="156"/>
      <c r="W478" s="156"/>
      <c r="X478" s="156"/>
      <c r="Y478" s="156"/>
      <c r="Z478" s="156"/>
      <c r="AA478" s="156"/>
      <c r="AB478" s="156"/>
      <c r="AC478" s="156"/>
      <c r="AD478" s="156"/>
      <c r="AE478" s="156"/>
      <c r="AF478" s="156"/>
      <c r="AG478" s="156"/>
      <c r="AH478" s="156"/>
      <c r="AI478" s="156"/>
      <c r="AJ478" s="156"/>
      <c r="AK478" s="156"/>
      <c r="AL478" s="156"/>
      <c r="AM478" s="156"/>
      <c r="AN478" s="169"/>
      <c r="AO478" s="169"/>
      <c r="AP478" s="169"/>
      <c r="AQ478" s="169"/>
      <c r="AR478" s="169"/>
    </row>
    <row r="479" spans="1:44">
      <c r="A479" s="61"/>
      <c r="B479" s="156"/>
      <c r="C479" s="156"/>
      <c r="D479" s="156"/>
      <c r="E479" s="156"/>
      <c r="F479" s="156"/>
      <c r="G479" s="156"/>
      <c r="H479" s="156"/>
      <c r="I479" s="156"/>
      <c r="J479" s="156"/>
      <c r="K479" s="156"/>
      <c r="L479" s="156"/>
      <c r="M479" s="156"/>
      <c r="N479" s="154"/>
      <c r="O479" s="156"/>
      <c r="P479" s="156"/>
      <c r="Q479" s="156"/>
      <c r="R479" s="156"/>
      <c r="S479" s="156"/>
      <c r="T479" s="156"/>
      <c r="U479" s="156"/>
      <c r="V479" s="156"/>
      <c r="W479" s="156"/>
      <c r="X479" s="156"/>
      <c r="Y479" s="156"/>
      <c r="Z479" s="156"/>
      <c r="AA479" s="156"/>
      <c r="AB479" s="156"/>
      <c r="AC479" s="156"/>
      <c r="AD479" s="156"/>
      <c r="AE479" s="156"/>
      <c r="AF479" s="156"/>
      <c r="AG479" s="156"/>
      <c r="AH479" s="156"/>
      <c r="AI479" s="156"/>
      <c r="AJ479" s="156"/>
      <c r="AK479" s="156"/>
      <c r="AL479" s="156"/>
      <c r="AM479" s="156"/>
      <c r="AN479" s="169"/>
      <c r="AO479" s="169"/>
      <c r="AP479" s="169"/>
      <c r="AQ479" s="169"/>
      <c r="AR479" s="169"/>
    </row>
    <row r="480" spans="1:44">
      <c r="A480" s="61"/>
      <c r="B480" s="156"/>
      <c r="C480" s="156"/>
      <c r="D480" s="156"/>
      <c r="E480" s="156"/>
      <c r="F480" s="156"/>
      <c r="G480" s="156"/>
      <c r="H480" s="156"/>
      <c r="I480" s="156"/>
      <c r="J480" s="156"/>
      <c r="K480" s="156"/>
      <c r="L480" s="156"/>
      <c r="M480" s="156"/>
      <c r="N480" s="154"/>
      <c r="O480" s="156"/>
      <c r="P480" s="156"/>
      <c r="Q480" s="156"/>
      <c r="R480" s="156"/>
      <c r="S480" s="156"/>
      <c r="T480" s="156"/>
      <c r="U480" s="156"/>
      <c r="V480" s="156"/>
      <c r="W480" s="156"/>
      <c r="X480" s="156"/>
      <c r="Y480" s="156"/>
      <c r="Z480" s="156"/>
      <c r="AA480" s="156"/>
      <c r="AB480" s="156"/>
      <c r="AC480" s="156"/>
      <c r="AD480" s="156"/>
      <c r="AE480" s="156"/>
      <c r="AF480" s="156"/>
      <c r="AG480" s="156"/>
      <c r="AH480" s="156"/>
      <c r="AI480" s="156"/>
      <c r="AJ480" s="156"/>
      <c r="AK480" s="156"/>
      <c r="AL480" s="156"/>
      <c r="AM480" s="156"/>
      <c r="AN480" s="169"/>
      <c r="AO480" s="169"/>
      <c r="AP480" s="169"/>
      <c r="AQ480" s="169"/>
      <c r="AR480" s="169"/>
    </row>
    <row r="481" spans="1:44">
      <c r="A481" s="61"/>
      <c r="B481" s="156"/>
      <c r="C481" s="156"/>
      <c r="D481" s="156"/>
      <c r="E481" s="156"/>
      <c r="F481" s="156"/>
      <c r="G481" s="156"/>
      <c r="H481" s="156"/>
      <c r="I481" s="156"/>
      <c r="J481" s="156"/>
      <c r="K481" s="156"/>
      <c r="L481" s="156"/>
      <c r="M481" s="156"/>
      <c r="N481" s="154"/>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69"/>
      <c r="AO481" s="169"/>
      <c r="AP481" s="169"/>
      <c r="AQ481" s="169"/>
      <c r="AR481" s="169"/>
    </row>
    <row r="482" spans="1:44">
      <c r="A482" s="61"/>
      <c r="B482" s="156"/>
      <c r="C482" s="156"/>
      <c r="D482" s="156"/>
      <c r="E482" s="156"/>
      <c r="F482" s="156"/>
      <c r="G482" s="156"/>
      <c r="H482" s="156"/>
      <c r="I482" s="156"/>
      <c r="J482" s="156"/>
      <c r="K482" s="156"/>
      <c r="L482" s="156"/>
      <c r="M482" s="156"/>
      <c r="N482" s="154"/>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69"/>
      <c r="AO482" s="169"/>
      <c r="AP482" s="169"/>
      <c r="AQ482" s="169"/>
      <c r="AR482" s="169"/>
    </row>
    <row r="483" spans="1:44">
      <c r="A483" s="61"/>
      <c r="B483" s="156"/>
      <c r="C483" s="156"/>
      <c r="D483" s="156"/>
      <c r="E483" s="156"/>
      <c r="F483" s="156"/>
      <c r="G483" s="156"/>
      <c r="H483" s="156"/>
      <c r="I483" s="156"/>
      <c r="J483" s="156"/>
      <c r="K483" s="156"/>
      <c r="L483" s="156"/>
      <c r="M483" s="156"/>
      <c r="N483" s="154"/>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69"/>
      <c r="AO483" s="169"/>
      <c r="AP483" s="169"/>
      <c r="AQ483" s="169"/>
      <c r="AR483" s="169"/>
    </row>
    <row r="484" spans="1:44">
      <c r="A484" s="61"/>
      <c r="B484" s="156"/>
      <c r="C484" s="156"/>
      <c r="D484" s="156"/>
      <c r="E484" s="156"/>
      <c r="F484" s="156"/>
      <c r="G484" s="156"/>
      <c r="H484" s="156"/>
      <c r="I484" s="156"/>
      <c r="J484" s="156"/>
      <c r="K484" s="156"/>
      <c r="L484" s="156"/>
      <c r="M484" s="156"/>
      <c r="N484" s="154"/>
      <c r="O484" s="156"/>
      <c r="P484" s="156"/>
      <c r="Q484" s="156"/>
      <c r="R484" s="156"/>
      <c r="S484" s="156"/>
      <c r="T484" s="156"/>
      <c r="U484" s="156"/>
      <c r="V484" s="156"/>
      <c r="W484" s="156"/>
      <c r="X484" s="156"/>
      <c r="Y484" s="156"/>
      <c r="Z484" s="156"/>
      <c r="AA484" s="156"/>
      <c r="AB484" s="156"/>
      <c r="AC484" s="156"/>
      <c r="AD484" s="156"/>
      <c r="AE484" s="156"/>
      <c r="AF484" s="156"/>
      <c r="AG484" s="156"/>
      <c r="AH484" s="156"/>
      <c r="AI484" s="156"/>
      <c r="AJ484" s="156"/>
      <c r="AK484" s="156"/>
      <c r="AL484" s="156"/>
      <c r="AM484" s="156"/>
      <c r="AN484" s="169"/>
      <c r="AO484" s="169"/>
      <c r="AP484" s="169"/>
      <c r="AQ484" s="169"/>
      <c r="AR484" s="169"/>
    </row>
    <row r="485" spans="1:44">
      <c r="A485" s="61"/>
      <c r="B485" s="156"/>
      <c r="C485" s="156"/>
      <c r="D485" s="156"/>
      <c r="E485" s="156"/>
      <c r="F485" s="156"/>
      <c r="G485" s="156"/>
      <c r="H485" s="156"/>
      <c r="I485" s="156"/>
      <c r="J485" s="156"/>
      <c r="K485" s="156"/>
      <c r="L485" s="156"/>
      <c r="M485" s="156"/>
      <c r="N485" s="154"/>
      <c r="O485" s="156"/>
      <c r="P485" s="156"/>
      <c r="Q485" s="156"/>
      <c r="R485" s="156"/>
      <c r="S485" s="156"/>
      <c r="T485" s="156"/>
      <c r="U485" s="156"/>
      <c r="V485" s="156"/>
      <c r="W485" s="156"/>
      <c r="X485" s="156"/>
      <c r="Y485" s="156"/>
      <c r="Z485" s="156"/>
      <c r="AA485" s="156"/>
      <c r="AB485" s="156"/>
      <c r="AC485" s="156"/>
      <c r="AD485" s="156"/>
      <c r="AE485" s="156"/>
      <c r="AF485" s="156"/>
      <c r="AG485" s="156"/>
      <c r="AH485" s="156"/>
      <c r="AI485" s="156"/>
      <c r="AJ485" s="156"/>
      <c r="AK485" s="156"/>
      <c r="AL485" s="156"/>
      <c r="AM485" s="156"/>
      <c r="AN485" s="169"/>
      <c r="AO485" s="169"/>
      <c r="AP485" s="169"/>
      <c r="AQ485" s="169"/>
      <c r="AR485" s="169"/>
    </row>
    <row r="486" spans="1:44">
      <c r="A486" s="61"/>
      <c r="B486" s="156"/>
      <c r="C486" s="156"/>
      <c r="D486" s="156"/>
      <c r="E486" s="156"/>
      <c r="F486" s="156"/>
      <c r="G486" s="156"/>
      <c r="H486" s="156"/>
      <c r="I486" s="156"/>
      <c r="J486" s="156"/>
      <c r="K486" s="156"/>
      <c r="L486" s="156"/>
      <c r="M486" s="156"/>
      <c r="N486" s="154"/>
      <c r="O486" s="156"/>
      <c r="P486" s="156"/>
      <c r="Q486" s="156"/>
      <c r="R486" s="156"/>
      <c r="S486" s="156"/>
      <c r="T486" s="156"/>
      <c r="U486" s="156"/>
      <c r="V486" s="156"/>
      <c r="W486" s="156"/>
      <c r="X486" s="156"/>
      <c r="Y486" s="156"/>
      <c r="Z486" s="156"/>
      <c r="AA486" s="156"/>
      <c r="AB486" s="156"/>
      <c r="AC486" s="156"/>
      <c r="AD486" s="156"/>
      <c r="AE486" s="156"/>
      <c r="AF486" s="156"/>
      <c r="AG486" s="156"/>
      <c r="AH486" s="156"/>
      <c r="AI486" s="156"/>
      <c r="AJ486" s="156"/>
      <c r="AK486" s="156"/>
      <c r="AL486" s="156"/>
      <c r="AM486" s="156"/>
      <c r="AN486" s="169"/>
      <c r="AO486" s="169"/>
      <c r="AP486" s="169"/>
      <c r="AQ486" s="169"/>
      <c r="AR486" s="169"/>
    </row>
    <row r="487" spans="1:44">
      <c r="A487" s="61"/>
      <c r="B487" s="156"/>
      <c r="C487" s="156"/>
      <c r="D487" s="156"/>
      <c r="E487" s="156"/>
      <c r="F487" s="156"/>
      <c r="G487" s="156"/>
      <c r="H487" s="156"/>
      <c r="I487" s="156"/>
      <c r="J487" s="156"/>
      <c r="K487" s="156"/>
      <c r="L487" s="156"/>
      <c r="M487" s="156"/>
      <c r="N487" s="154"/>
      <c r="O487" s="156"/>
      <c r="P487" s="156"/>
      <c r="Q487" s="156"/>
      <c r="R487" s="156"/>
      <c r="S487" s="156"/>
      <c r="T487" s="156"/>
      <c r="U487" s="156"/>
      <c r="V487" s="156"/>
      <c r="W487" s="156"/>
      <c r="X487" s="156"/>
      <c r="Y487" s="156"/>
      <c r="Z487" s="156"/>
      <c r="AA487" s="156"/>
      <c r="AB487" s="156"/>
      <c r="AC487" s="156"/>
      <c r="AD487" s="156"/>
      <c r="AE487" s="156"/>
      <c r="AF487" s="156"/>
      <c r="AG487" s="156"/>
      <c r="AH487" s="156"/>
      <c r="AI487" s="156"/>
      <c r="AJ487" s="156"/>
      <c r="AK487" s="156"/>
      <c r="AL487" s="156"/>
      <c r="AM487" s="156"/>
      <c r="AN487" s="169"/>
      <c r="AO487" s="169"/>
      <c r="AP487" s="169"/>
      <c r="AQ487" s="169"/>
      <c r="AR487" s="169"/>
    </row>
    <row r="488" spans="1:44">
      <c r="A488" s="61"/>
      <c r="B488" s="156"/>
      <c r="C488" s="156"/>
      <c r="D488" s="156"/>
      <c r="E488" s="156"/>
      <c r="F488" s="156"/>
      <c r="G488" s="156"/>
      <c r="H488" s="156"/>
      <c r="I488" s="156"/>
      <c r="J488" s="156"/>
      <c r="K488" s="156"/>
      <c r="L488" s="156"/>
      <c r="M488" s="156"/>
      <c r="N488" s="154"/>
      <c r="O488" s="156"/>
      <c r="P488" s="156"/>
      <c r="Q488" s="156"/>
      <c r="R488" s="156"/>
      <c r="S488" s="156"/>
      <c r="T488" s="156"/>
      <c r="U488" s="156"/>
      <c r="V488" s="156"/>
      <c r="W488" s="156"/>
      <c r="X488" s="156"/>
      <c r="Y488" s="156"/>
      <c r="Z488" s="156"/>
      <c r="AA488" s="156"/>
      <c r="AB488" s="156"/>
      <c r="AC488" s="156"/>
      <c r="AD488" s="156"/>
      <c r="AE488" s="156"/>
      <c r="AF488" s="156"/>
      <c r="AG488" s="156"/>
      <c r="AH488" s="156"/>
      <c r="AI488" s="156"/>
      <c r="AJ488" s="156"/>
      <c r="AK488" s="156"/>
      <c r="AL488" s="156"/>
      <c r="AM488" s="156"/>
      <c r="AN488" s="169"/>
      <c r="AO488" s="169"/>
      <c r="AP488" s="169"/>
      <c r="AQ488" s="169"/>
      <c r="AR488" s="169"/>
    </row>
    <row r="489" spans="1:44">
      <c r="A489" s="61"/>
      <c r="B489" s="156"/>
      <c r="C489" s="156"/>
      <c r="D489" s="156"/>
      <c r="E489" s="156"/>
      <c r="F489" s="156"/>
      <c r="G489" s="156"/>
      <c r="H489" s="156"/>
      <c r="I489" s="156"/>
      <c r="J489" s="156"/>
      <c r="K489" s="156"/>
      <c r="L489" s="156"/>
      <c r="M489" s="156"/>
      <c r="N489" s="154"/>
      <c r="O489" s="156"/>
      <c r="P489" s="156"/>
      <c r="Q489" s="156"/>
      <c r="R489" s="156"/>
      <c r="S489" s="156"/>
      <c r="T489" s="156"/>
      <c r="U489" s="156"/>
      <c r="V489" s="156"/>
      <c r="W489" s="156"/>
      <c r="X489" s="156"/>
      <c r="Y489" s="156"/>
      <c r="Z489" s="156"/>
      <c r="AA489" s="156"/>
      <c r="AB489" s="156"/>
      <c r="AC489" s="156"/>
      <c r="AD489" s="156"/>
      <c r="AE489" s="156"/>
      <c r="AF489" s="156"/>
      <c r="AG489" s="156"/>
      <c r="AH489" s="156"/>
      <c r="AI489" s="156"/>
      <c r="AJ489" s="156"/>
      <c r="AK489" s="156"/>
      <c r="AL489" s="156"/>
      <c r="AM489" s="156"/>
      <c r="AN489" s="169"/>
      <c r="AO489" s="169"/>
      <c r="AP489" s="169"/>
      <c r="AQ489" s="169"/>
      <c r="AR489" s="169"/>
    </row>
    <row r="490" spans="1:44">
      <c r="A490" s="61"/>
      <c r="B490" s="156"/>
      <c r="C490" s="156"/>
      <c r="D490" s="156"/>
      <c r="E490" s="156"/>
      <c r="F490" s="156"/>
      <c r="G490" s="156"/>
      <c r="H490" s="156"/>
      <c r="I490" s="156"/>
      <c r="J490" s="156"/>
      <c r="K490" s="156"/>
      <c r="L490" s="156"/>
      <c r="M490" s="156"/>
      <c r="N490" s="154"/>
      <c r="O490" s="156"/>
      <c r="P490" s="156"/>
      <c r="Q490" s="156"/>
      <c r="R490" s="156"/>
      <c r="S490" s="156"/>
      <c r="T490" s="156"/>
      <c r="U490" s="156"/>
      <c r="V490" s="156"/>
      <c r="W490" s="156"/>
      <c r="X490" s="156"/>
      <c r="Y490" s="156"/>
      <c r="Z490" s="156"/>
      <c r="AA490" s="156"/>
      <c r="AB490" s="156"/>
      <c r="AC490" s="156"/>
      <c r="AD490" s="156"/>
      <c r="AE490" s="156"/>
      <c r="AF490" s="156"/>
      <c r="AG490" s="156"/>
      <c r="AH490" s="156"/>
      <c r="AI490" s="156"/>
      <c r="AJ490" s="156"/>
      <c r="AK490" s="156"/>
      <c r="AL490" s="156"/>
      <c r="AM490" s="156"/>
      <c r="AN490" s="169"/>
      <c r="AO490" s="169"/>
      <c r="AP490" s="169"/>
      <c r="AQ490" s="169"/>
      <c r="AR490" s="169"/>
    </row>
    <row r="491" spans="1:44">
      <c r="A491" s="61"/>
      <c r="B491" s="156"/>
      <c r="C491" s="156"/>
      <c r="D491" s="156"/>
      <c r="E491" s="156"/>
      <c r="F491" s="156"/>
      <c r="G491" s="156"/>
      <c r="H491" s="156"/>
      <c r="I491" s="156"/>
      <c r="J491" s="156"/>
      <c r="K491" s="156"/>
      <c r="L491" s="156"/>
      <c r="M491" s="156"/>
      <c r="N491" s="154"/>
      <c r="O491" s="156"/>
      <c r="P491" s="156"/>
      <c r="Q491" s="156"/>
      <c r="R491" s="156"/>
      <c r="S491" s="156"/>
      <c r="T491" s="156"/>
      <c r="U491" s="156"/>
      <c r="V491" s="156"/>
      <c r="W491" s="156"/>
      <c r="X491" s="156"/>
      <c r="Y491" s="156"/>
      <c r="Z491" s="156"/>
      <c r="AA491" s="156"/>
      <c r="AB491" s="156"/>
      <c r="AC491" s="156"/>
      <c r="AD491" s="156"/>
      <c r="AE491" s="156"/>
      <c r="AF491" s="156"/>
      <c r="AG491" s="156"/>
      <c r="AH491" s="156"/>
      <c r="AI491" s="156"/>
      <c r="AJ491" s="156"/>
      <c r="AK491" s="156"/>
      <c r="AL491" s="156"/>
      <c r="AM491" s="156"/>
      <c r="AN491" s="169"/>
      <c r="AO491" s="169"/>
      <c r="AP491" s="169"/>
      <c r="AQ491" s="169"/>
      <c r="AR491" s="169"/>
    </row>
    <row r="492" spans="1:44">
      <c r="A492" s="61"/>
      <c r="B492" s="156"/>
      <c r="C492" s="156"/>
      <c r="D492" s="156"/>
      <c r="E492" s="156"/>
      <c r="F492" s="156"/>
      <c r="G492" s="156"/>
      <c r="H492" s="156"/>
      <c r="I492" s="156"/>
      <c r="J492" s="156"/>
      <c r="K492" s="156"/>
      <c r="L492" s="156"/>
      <c r="M492" s="156"/>
      <c r="N492" s="154"/>
      <c r="O492" s="156"/>
      <c r="P492" s="156"/>
      <c r="Q492" s="156"/>
      <c r="R492" s="156"/>
      <c r="S492" s="156"/>
      <c r="T492" s="156"/>
      <c r="U492" s="156"/>
      <c r="V492" s="156"/>
      <c r="W492" s="156"/>
      <c r="X492" s="156"/>
      <c r="Y492" s="156"/>
      <c r="Z492" s="156"/>
      <c r="AA492" s="156"/>
      <c r="AB492" s="156"/>
      <c r="AC492" s="156"/>
      <c r="AD492" s="156"/>
      <c r="AE492" s="156"/>
      <c r="AF492" s="156"/>
      <c r="AG492" s="156"/>
      <c r="AH492" s="156"/>
      <c r="AI492" s="156"/>
      <c r="AJ492" s="156"/>
      <c r="AK492" s="156"/>
      <c r="AL492" s="156"/>
      <c r="AM492" s="156"/>
      <c r="AN492" s="169"/>
      <c r="AO492" s="169"/>
      <c r="AP492" s="169"/>
      <c r="AQ492" s="169"/>
      <c r="AR492" s="169"/>
    </row>
    <row r="493" spans="1:44">
      <c r="A493" s="61"/>
      <c r="B493" s="156"/>
      <c r="C493" s="156"/>
      <c r="D493" s="156"/>
      <c r="E493" s="156"/>
      <c r="F493" s="156"/>
      <c r="G493" s="156"/>
      <c r="H493" s="156"/>
      <c r="I493" s="156"/>
      <c r="J493" s="156"/>
      <c r="K493" s="156"/>
      <c r="L493" s="156"/>
      <c r="M493" s="156"/>
      <c r="N493" s="154"/>
      <c r="O493" s="156"/>
      <c r="P493" s="156"/>
      <c r="Q493" s="156"/>
      <c r="R493" s="156"/>
      <c r="S493" s="156"/>
      <c r="T493" s="156"/>
      <c r="U493" s="156"/>
      <c r="V493" s="156"/>
      <c r="W493" s="156"/>
      <c r="X493" s="156"/>
      <c r="Y493" s="156"/>
      <c r="Z493" s="156"/>
      <c r="AA493" s="156"/>
      <c r="AB493" s="156"/>
      <c r="AC493" s="156"/>
      <c r="AD493" s="156"/>
      <c r="AE493" s="156"/>
      <c r="AF493" s="156"/>
      <c r="AG493" s="156"/>
      <c r="AH493" s="156"/>
      <c r="AI493" s="156"/>
      <c r="AJ493" s="156"/>
      <c r="AK493" s="156"/>
      <c r="AL493" s="156"/>
      <c r="AM493" s="156"/>
      <c r="AN493" s="169"/>
      <c r="AO493" s="169"/>
      <c r="AP493" s="169"/>
      <c r="AQ493" s="169"/>
      <c r="AR493" s="169"/>
    </row>
    <row r="494" spans="1:44">
      <c r="A494" s="61"/>
      <c r="B494" s="156"/>
      <c r="C494" s="156"/>
      <c r="D494" s="156"/>
      <c r="E494" s="156"/>
      <c r="F494" s="156"/>
      <c r="G494" s="156"/>
      <c r="H494" s="156"/>
      <c r="I494" s="156"/>
      <c r="J494" s="156"/>
      <c r="K494" s="156"/>
      <c r="L494" s="156"/>
      <c r="M494" s="156"/>
      <c r="N494" s="154"/>
      <c r="O494" s="156"/>
      <c r="P494" s="156"/>
      <c r="Q494" s="156"/>
      <c r="R494" s="156"/>
      <c r="S494" s="156"/>
      <c r="T494" s="156"/>
      <c r="U494" s="156"/>
      <c r="V494" s="156"/>
      <c r="W494" s="156"/>
      <c r="X494" s="156"/>
      <c r="Y494" s="156"/>
      <c r="Z494" s="156"/>
      <c r="AA494" s="156"/>
      <c r="AB494" s="156"/>
      <c r="AC494" s="156"/>
      <c r="AD494" s="156"/>
      <c r="AE494" s="156"/>
      <c r="AF494" s="156"/>
      <c r="AG494" s="156"/>
      <c r="AH494" s="156"/>
      <c r="AI494" s="156"/>
      <c r="AJ494" s="156"/>
      <c r="AK494" s="156"/>
      <c r="AL494" s="156"/>
      <c r="AM494" s="156"/>
      <c r="AN494" s="169"/>
      <c r="AO494" s="169"/>
      <c r="AP494" s="169"/>
      <c r="AQ494" s="169"/>
      <c r="AR494" s="169"/>
    </row>
    <row r="495" spans="1:44">
      <c r="A495" s="61"/>
      <c r="B495" s="156"/>
      <c r="C495" s="156"/>
      <c r="D495" s="156"/>
      <c r="E495" s="156"/>
      <c r="F495" s="156"/>
      <c r="G495" s="156"/>
      <c r="H495" s="156"/>
      <c r="I495" s="156"/>
      <c r="J495" s="156"/>
      <c r="K495" s="156"/>
      <c r="L495" s="156"/>
      <c r="M495" s="156"/>
      <c r="N495" s="154"/>
      <c r="O495" s="156"/>
      <c r="P495" s="156"/>
      <c r="Q495" s="156"/>
      <c r="R495" s="156"/>
      <c r="S495" s="156"/>
      <c r="T495" s="156"/>
      <c r="U495" s="156"/>
      <c r="V495" s="156"/>
      <c r="W495" s="156"/>
      <c r="X495" s="156"/>
      <c r="Y495" s="156"/>
      <c r="Z495" s="156"/>
      <c r="AA495" s="156"/>
      <c r="AB495" s="156"/>
      <c r="AC495" s="156"/>
      <c r="AD495" s="156"/>
      <c r="AE495" s="156"/>
      <c r="AF495" s="156"/>
      <c r="AG495" s="156"/>
      <c r="AH495" s="156"/>
      <c r="AI495" s="156"/>
      <c r="AJ495" s="156"/>
      <c r="AK495" s="156"/>
      <c r="AL495" s="156"/>
      <c r="AM495" s="156"/>
      <c r="AN495" s="169"/>
      <c r="AO495" s="169"/>
      <c r="AP495" s="169"/>
      <c r="AQ495" s="169"/>
      <c r="AR495" s="169"/>
    </row>
    <row r="496" spans="1:44">
      <c r="A496" s="61"/>
      <c r="B496" s="156"/>
      <c r="C496" s="156"/>
      <c r="D496" s="156"/>
      <c r="E496" s="156"/>
      <c r="F496" s="156"/>
      <c r="G496" s="156"/>
      <c r="H496" s="156"/>
      <c r="I496" s="156"/>
      <c r="J496" s="156"/>
      <c r="K496" s="156"/>
      <c r="L496" s="156"/>
      <c r="M496" s="156"/>
      <c r="N496" s="154"/>
      <c r="O496" s="156"/>
      <c r="P496" s="156"/>
      <c r="Q496" s="156"/>
      <c r="R496" s="156"/>
      <c r="S496" s="156"/>
      <c r="T496" s="156"/>
      <c r="U496" s="156"/>
      <c r="V496" s="156"/>
      <c r="W496" s="156"/>
      <c r="X496" s="156"/>
      <c r="Y496" s="156"/>
      <c r="Z496" s="156"/>
      <c r="AA496" s="156"/>
      <c r="AB496" s="156"/>
      <c r="AC496" s="156"/>
      <c r="AD496" s="156"/>
      <c r="AE496" s="156"/>
      <c r="AF496" s="156"/>
      <c r="AG496" s="156"/>
      <c r="AH496" s="156"/>
      <c r="AI496" s="156"/>
      <c r="AJ496" s="156"/>
      <c r="AK496" s="156"/>
      <c r="AL496" s="156"/>
      <c r="AM496" s="156"/>
      <c r="AN496" s="169"/>
      <c r="AO496" s="169"/>
      <c r="AP496" s="169"/>
      <c r="AQ496" s="169"/>
      <c r="AR496" s="169"/>
    </row>
    <row r="497" spans="1:44">
      <c r="A497" s="61"/>
      <c r="B497" s="156"/>
      <c r="C497" s="156"/>
      <c r="D497" s="156"/>
      <c r="E497" s="156"/>
      <c r="F497" s="156"/>
      <c r="G497" s="156"/>
      <c r="H497" s="156"/>
      <c r="I497" s="156"/>
      <c r="J497" s="156"/>
      <c r="K497" s="156"/>
      <c r="L497" s="156"/>
      <c r="M497" s="156"/>
      <c r="N497" s="154"/>
      <c r="O497" s="156"/>
      <c r="P497" s="156"/>
      <c r="Q497" s="156"/>
      <c r="R497" s="156"/>
      <c r="S497" s="156"/>
      <c r="T497" s="156"/>
      <c r="U497" s="156"/>
      <c r="V497" s="156"/>
      <c r="W497" s="156"/>
      <c r="X497" s="156"/>
      <c r="Y497" s="156"/>
      <c r="Z497" s="156"/>
      <c r="AA497" s="156"/>
      <c r="AB497" s="156"/>
      <c r="AC497" s="156"/>
      <c r="AD497" s="156"/>
      <c r="AE497" s="156"/>
      <c r="AF497" s="156"/>
      <c r="AG497" s="156"/>
      <c r="AH497" s="156"/>
      <c r="AI497" s="156"/>
      <c r="AJ497" s="156"/>
      <c r="AK497" s="156"/>
      <c r="AL497" s="156"/>
      <c r="AM497" s="156"/>
      <c r="AN497" s="169"/>
      <c r="AO497" s="169"/>
      <c r="AP497" s="169"/>
      <c r="AQ497" s="169"/>
      <c r="AR497" s="169"/>
    </row>
    <row r="498" spans="1:44">
      <c r="A498" s="61"/>
      <c r="B498" s="156"/>
      <c r="C498" s="156"/>
      <c r="D498" s="156"/>
      <c r="E498" s="156"/>
      <c r="F498" s="156"/>
      <c r="G498" s="156"/>
      <c r="H498" s="156"/>
      <c r="I498" s="156"/>
      <c r="J498" s="156"/>
      <c r="K498" s="156"/>
      <c r="L498" s="156"/>
      <c r="M498" s="156"/>
      <c r="N498" s="154"/>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156"/>
      <c r="AL498" s="156"/>
      <c r="AM498" s="156"/>
      <c r="AN498" s="169"/>
      <c r="AO498" s="169"/>
      <c r="AP498" s="169"/>
      <c r="AQ498" s="169"/>
      <c r="AR498" s="169"/>
    </row>
    <row r="499" spans="1:44">
      <c r="A499" s="61"/>
      <c r="B499" s="156"/>
      <c r="C499" s="156"/>
      <c r="D499" s="156"/>
      <c r="E499" s="156"/>
      <c r="F499" s="156"/>
      <c r="G499" s="156"/>
      <c r="H499" s="156"/>
      <c r="I499" s="156"/>
      <c r="J499" s="156"/>
      <c r="K499" s="156"/>
      <c r="L499" s="156"/>
      <c r="M499" s="156"/>
      <c r="N499" s="154"/>
      <c r="O499" s="156"/>
      <c r="P499" s="156"/>
      <c r="Q499" s="156"/>
      <c r="R499" s="156"/>
      <c r="S499" s="156"/>
      <c r="T499" s="156"/>
      <c r="U499" s="156"/>
      <c r="V499" s="156"/>
      <c r="W499" s="156"/>
      <c r="X499" s="156"/>
      <c r="Y499" s="156"/>
      <c r="Z499" s="156"/>
      <c r="AA499" s="156"/>
      <c r="AB499" s="156"/>
      <c r="AC499" s="156"/>
      <c r="AD499" s="156"/>
      <c r="AE499" s="156"/>
      <c r="AF499" s="156"/>
      <c r="AG499" s="156"/>
      <c r="AH499" s="156"/>
      <c r="AI499" s="156"/>
      <c r="AJ499" s="156"/>
      <c r="AK499" s="156"/>
      <c r="AL499" s="156"/>
      <c r="AM499" s="156"/>
      <c r="AN499" s="169"/>
      <c r="AO499" s="169"/>
      <c r="AP499" s="169"/>
      <c r="AQ499" s="169"/>
      <c r="AR499" s="169"/>
    </row>
    <row r="500" spans="1:44">
      <c r="A500" s="61"/>
      <c r="B500" s="156"/>
      <c r="C500" s="156"/>
      <c r="D500" s="156"/>
      <c r="E500" s="156"/>
      <c r="F500" s="156"/>
      <c r="G500" s="156"/>
      <c r="H500" s="156"/>
      <c r="I500" s="156"/>
      <c r="J500" s="156"/>
      <c r="K500" s="156"/>
      <c r="L500" s="156"/>
      <c r="M500" s="156"/>
      <c r="N500" s="154"/>
      <c r="O500" s="156"/>
      <c r="P500" s="156"/>
      <c r="Q500" s="156"/>
      <c r="R500" s="156"/>
      <c r="S500" s="156"/>
      <c r="T500" s="156"/>
      <c r="U500" s="156"/>
      <c r="V500" s="156"/>
      <c r="W500" s="156"/>
      <c r="X500" s="156"/>
      <c r="Y500" s="156"/>
      <c r="Z500" s="156"/>
      <c r="AA500" s="156"/>
      <c r="AB500" s="156"/>
      <c r="AC500" s="156"/>
      <c r="AD500" s="156"/>
      <c r="AE500" s="156"/>
      <c r="AF500" s="156"/>
      <c r="AG500" s="156"/>
      <c r="AH500" s="156"/>
      <c r="AI500" s="156"/>
      <c r="AJ500" s="156"/>
      <c r="AK500" s="156"/>
      <c r="AL500" s="156"/>
      <c r="AM500" s="156"/>
      <c r="AN500" s="169"/>
      <c r="AO500" s="169"/>
      <c r="AP500" s="169"/>
      <c r="AQ500" s="169"/>
      <c r="AR500" s="169"/>
    </row>
    <row r="501" spans="1:44">
      <c r="A501" s="61"/>
      <c r="B501" s="156"/>
      <c r="C501" s="156"/>
      <c r="D501" s="156"/>
      <c r="E501" s="156"/>
      <c r="F501" s="156"/>
      <c r="G501" s="156"/>
      <c r="H501" s="156"/>
      <c r="I501" s="156"/>
      <c r="J501" s="156"/>
      <c r="K501" s="156"/>
      <c r="L501" s="156"/>
      <c r="M501" s="156"/>
      <c r="N501" s="154"/>
      <c r="O501" s="156"/>
      <c r="P501" s="156"/>
      <c r="Q501" s="156"/>
      <c r="R501" s="156"/>
      <c r="S501" s="156"/>
      <c r="T501" s="156"/>
      <c r="U501" s="156"/>
      <c r="V501" s="156"/>
      <c r="W501" s="156"/>
      <c r="X501" s="156"/>
      <c r="Y501" s="156"/>
      <c r="Z501" s="156"/>
      <c r="AA501" s="156"/>
      <c r="AB501" s="156"/>
      <c r="AC501" s="156"/>
      <c r="AD501" s="156"/>
      <c r="AE501" s="156"/>
      <c r="AF501" s="156"/>
      <c r="AG501" s="156"/>
      <c r="AH501" s="156"/>
      <c r="AI501" s="156"/>
      <c r="AJ501" s="156"/>
      <c r="AK501" s="156"/>
      <c r="AL501" s="156"/>
      <c r="AM501" s="156"/>
      <c r="AN501" s="169"/>
      <c r="AO501" s="169"/>
      <c r="AP501" s="169"/>
      <c r="AQ501" s="169"/>
      <c r="AR501" s="169"/>
    </row>
    <row r="502" spans="1:44">
      <c r="A502" s="61"/>
      <c r="B502" s="156"/>
      <c r="C502" s="156"/>
      <c r="D502" s="156"/>
      <c r="E502" s="156"/>
      <c r="F502" s="156"/>
      <c r="G502" s="156"/>
      <c r="H502" s="156"/>
      <c r="I502" s="156"/>
      <c r="J502" s="156"/>
      <c r="K502" s="156"/>
      <c r="L502" s="156"/>
      <c r="M502" s="156"/>
      <c r="N502" s="154"/>
      <c r="O502" s="156"/>
      <c r="P502" s="156"/>
      <c r="Q502" s="156"/>
      <c r="R502" s="156"/>
      <c r="S502" s="156"/>
      <c r="T502" s="156"/>
      <c r="U502" s="156"/>
      <c r="V502" s="156"/>
      <c r="W502" s="156"/>
      <c r="X502" s="156"/>
      <c r="Y502" s="156"/>
      <c r="Z502" s="156"/>
      <c r="AA502" s="156"/>
      <c r="AB502" s="156"/>
      <c r="AC502" s="156"/>
      <c r="AD502" s="156"/>
      <c r="AE502" s="156"/>
      <c r="AF502" s="156"/>
      <c r="AG502" s="156"/>
      <c r="AH502" s="156"/>
      <c r="AI502" s="156"/>
      <c r="AJ502" s="156"/>
      <c r="AK502" s="156"/>
      <c r="AL502" s="156"/>
      <c r="AM502" s="156"/>
      <c r="AN502" s="169"/>
      <c r="AO502" s="169"/>
      <c r="AP502" s="169"/>
      <c r="AQ502" s="169"/>
      <c r="AR502" s="169"/>
    </row>
    <row r="503" spans="1:44">
      <c r="A503" s="61"/>
      <c r="B503" s="156"/>
      <c r="C503" s="156"/>
      <c r="D503" s="156"/>
      <c r="E503" s="156"/>
      <c r="F503" s="156"/>
      <c r="G503" s="156"/>
      <c r="H503" s="156"/>
      <c r="I503" s="156"/>
      <c r="J503" s="156"/>
      <c r="K503" s="156"/>
      <c r="L503" s="156"/>
      <c r="M503" s="156"/>
      <c r="N503" s="154"/>
      <c r="O503" s="156"/>
      <c r="P503" s="156"/>
      <c r="Q503" s="156"/>
      <c r="R503" s="156"/>
      <c r="S503" s="156"/>
      <c r="T503" s="156"/>
      <c r="U503" s="156"/>
      <c r="V503" s="156"/>
      <c r="W503" s="156"/>
      <c r="X503" s="156"/>
      <c r="Y503" s="156"/>
      <c r="Z503" s="156"/>
      <c r="AA503" s="156"/>
      <c r="AB503" s="156"/>
      <c r="AC503" s="156"/>
      <c r="AD503" s="156"/>
      <c r="AE503" s="156"/>
      <c r="AF503" s="156"/>
      <c r="AG503" s="156"/>
      <c r="AH503" s="156"/>
      <c r="AI503" s="156"/>
      <c r="AJ503" s="156"/>
      <c r="AK503" s="156"/>
      <c r="AL503" s="156"/>
      <c r="AM503" s="156"/>
      <c r="AN503" s="169"/>
      <c r="AO503" s="169"/>
      <c r="AP503" s="169"/>
      <c r="AQ503" s="169"/>
      <c r="AR503" s="169"/>
    </row>
    <row r="504" spans="1:44">
      <c r="A504" s="61"/>
      <c r="B504" s="156"/>
      <c r="C504" s="156"/>
      <c r="D504" s="156"/>
      <c r="E504" s="156"/>
      <c r="F504" s="156"/>
      <c r="G504" s="156"/>
      <c r="H504" s="156"/>
      <c r="I504" s="156"/>
      <c r="J504" s="156"/>
      <c r="K504" s="156"/>
      <c r="L504" s="156"/>
      <c r="M504" s="156"/>
      <c r="N504" s="154"/>
      <c r="O504" s="156"/>
      <c r="P504" s="156"/>
      <c r="Q504" s="156"/>
      <c r="R504" s="156"/>
      <c r="S504" s="156"/>
      <c r="T504" s="156"/>
      <c r="U504" s="156"/>
      <c r="V504" s="156"/>
      <c r="W504" s="156"/>
      <c r="X504" s="156"/>
      <c r="Y504" s="156"/>
      <c r="Z504" s="156"/>
      <c r="AA504" s="156"/>
      <c r="AB504" s="156"/>
      <c r="AC504" s="156"/>
      <c r="AD504" s="156"/>
      <c r="AE504" s="156"/>
      <c r="AF504" s="156"/>
      <c r="AG504" s="156"/>
      <c r="AH504" s="156"/>
      <c r="AI504" s="156"/>
      <c r="AJ504" s="156"/>
      <c r="AK504" s="156"/>
      <c r="AL504" s="156"/>
      <c r="AM504" s="156"/>
      <c r="AN504" s="169"/>
      <c r="AO504" s="169"/>
      <c r="AP504" s="169"/>
      <c r="AQ504" s="169"/>
      <c r="AR504" s="169"/>
    </row>
    <row r="505" spans="1:44">
      <c r="A505" s="61"/>
      <c r="B505" s="156"/>
      <c r="C505" s="156"/>
      <c r="D505" s="156"/>
      <c r="E505" s="156"/>
      <c r="F505" s="156"/>
      <c r="G505" s="156"/>
      <c r="H505" s="156"/>
      <c r="I505" s="156"/>
      <c r="J505" s="156"/>
      <c r="K505" s="156"/>
      <c r="L505" s="156"/>
      <c r="M505" s="156"/>
      <c r="N505" s="154"/>
      <c r="O505" s="156"/>
      <c r="P505" s="156"/>
      <c r="Q505" s="156"/>
      <c r="R505" s="156"/>
      <c r="S505" s="156"/>
      <c r="T505" s="156"/>
      <c r="U505" s="156"/>
      <c r="V505" s="156"/>
      <c r="W505" s="156"/>
      <c r="X505" s="156"/>
      <c r="Y505" s="156"/>
      <c r="Z505" s="156"/>
      <c r="AA505" s="156"/>
      <c r="AB505" s="156"/>
      <c r="AC505" s="156"/>
      <c r="AD505" s="156"/>
      <c r="AE505" s="156"/>
      <c r="AF505" s="156"/>
      <c r="AG505" s="156"/>
      <c r="AH505" s="156"/>
      <c r="AI505" s="156"/>
      <c r="AJ505" s="156"/>
      <c r="AK505" s="156"/>
      <c r="AL505" s="156"/>
      <c r="AM505" s="156"/>
      <c r="AN505" s="169"/>
      <c r="AO505" s="169"/>
      <c r="AP505" s="169"/>
      <c r="AQ505" s="169"/>
      <c r="AR505" s="169"/>
    </row>
    <row r="506" spans="1:44">
      <c r="A506" s="61"/>
      <c r="B506" s="156"/>
      <c r="C506" s="156"/>
      <c r="D506" s="156"/>
      <c r="E506" s="156"/>
      <c r="F506" s="156"/>
      <c r="G506" s="156"/>
      <c r="H506" s="156"/>
      <c r="I506" s="156"/>
      <c r="J506" s="156"/>
      <c r="K506" s="156"/>
      <c r="L506" s="156"/>
      <c r="M506" s="156"/>
      <c r="N506" s="154"/>
      <c r="O506" s="156"/>
      <c r="P506" s="156"/>
      <c r="Q506" s="156"/>
      <c r="R506" s="156"/>
      <c r="S506" s="156"/>
      <c r="T506" s="156"/>
      <c r="U506" s="156"/>
      <c r="V506" s="156"/>
      <c r="W506" s="156"/>
      <c r="X506" s="156"/>
      <c r="Y506" s="156"/>
      <c r="Z506" s="156"/>
      <c r="AA506" s="156"/>
      <c r="AB506" s="156"/>
      <c r="AC506" s="156"/>
      <c r="AD506" s="156"/>
      <c r="AE506" s="156"/>
      <c r="AF506" s="156"/>
      <c r="AG506" s="156"/>
      <c r="AH506" s="156"/>
      <c r="AI506" s="156"/>
      <c r="AJ506" s="156"/>
      <c r="AK506" s="156"/>
      <c r="AL506" s="156"/>
      <c r="AM506" s="156"/>
      <c r="AN506" s="169"/>
      <c r="AO506" s="169"/>
      <c r="AP506" s="169"/>
      <c r="AQ506" s="169"/>
      <c r="AR506" s="169"/>
    </row>
    <row r="507" spans="1:44">
      <c r="A507" s="61"/>
      <c r="B507" s="156"/>
      <c r="C507" s="156"/>
      <c r="D507" s="156"/>
      <c r="E507" s="156"/>
      <c r="F507" s="156"/>
      <c r="G507" s="156"/>
      <c r="H507" s="156"/>
      <c r="I507" s="156"/>
      <c r="J507" s="156"/>
      <c r="K507" s="156"/>
      <c r="L507" s="156"/>
      <c r="M507" s="156"/>
      <c r="N507" s="154"/>
      <c r="O507" s="156"/>
      <c r="P507" s="156"/>
      <c r="Q507" s="156"/>
      <c r="R507" s="156"/>
      <c r="S507" s="156"/>
      <c r="T507" s="156"/>
      <c r="U507" s="156"/>
      <c r="V507" s="156"/>
      <c r="W507" s="156"/>
      <c r="X507" s="156"/>
      <c r="Y507" s="156"/>
      <c r="Z507" s="156"/>
      <c r="AA507" s="156"/>
      <c r="AB507" s="156"/>
      <c r="AC507" s="156"/>
      <c r="AD507" s="156"/>
      <c r="AE507" s="156"/>
      <c r="AF507" s="156"/>
      <c r="AG507" s="156"/>
      <c r="AH507" s="156"/>
      <c r="AI507" s="156"/>
      <c r="AJ507" s="156"/>
      <c r="AK507" s="156"/>
      <c r="AL507" s="156"/>
      <c r="AM507" s="156"/>
      <c r="AN507" s="169"/>
      <c r="AO507" s="169"/>
      <c r="AP507" s="169"/>
      <c r="AQ507" s="169"/>
      <c r="AR507" s="169"/>
    </row>
    <row r="508" spans="1:44">
      <c r="A508" s="61"/>
      <c r="B508" s="156"/>
      <c r="C508" s="156"/>
      <c r="D508" s="156"/>
      <c r="E508" s="156"/>
      <c r="F508" s="156"/>
      <c r="G508" s="156"/>
      <c r="H508" s="156"/>
      <c r="I508" s="156"/>
      <c r="J508" s="156"/>
      <c r="K508" s="156"/>
      <c r="L508" s="156"/>
      <c r="M508" s="156"/>
      <c r="N508" s="154"/>
      <c r="O508" s="156"/>
      <c r="P508" s="156"/>
      <c r="Q508" s="156"/>
      <c r="R508" s="156"/>
      <c r="S508" s="156"/>
      <c r="T508" s="156"/>
      <c r="U508" s="156"/>
      <c r="V508" s="156"/>
      <c r="W508" s="156"/>
      <c r="X508" s="156"/>
      <c r="Y508" s="156"/>
      <c r="Z508" s="156"/>
      <c r="AA508" s="156"/>
      <c r="AB508" s="156"/>
      <c r="AC508" s="156"/>
      <c r="AD508" s="156"/>
      <c r="AE508" s="156"/>
      <c r="AF508" s="156"/>
      <c r="AG508" s="156"/>
      <c r="AH508" s="156"/>
      <c r="AI508" s="156"/>
      <c r="AJ508" s="156"/>
      <c r="AK508" s="156"/>
      <c r="AL508" s="156"/>
      <c r="AM508" s="156"/>
      <c r="AN508" s="169"/>
      <c r="AO508" s="169"/>
      <c r="AP508" s="169"/>
      <c r="AQ508" s="169"/>
      <c r="AR508" s="169"/>
    </row>
    <row r="509" spans="1:44">
      <c r="A509" s="61"/>
      <c r="B509" s="156"/>
      <c r="C509" s="156"/>
      <c r="D509" s="156"/>
      <c r="E509" s="156"/>
      <c r="F509" s="156"/>
      <c r="G509" s="156"/>
      <c r="H509" s="156"/>
      <c r="I509" s="156"/>
      <c r="J509" s="156"/>
      <c r="K509" s="156"/>
      <c r="L509" s="156"/>
      <c r="M509" s="156"/>
      <c r="N509" s="154"/>
      <c r="O509" s="156"/>
      <c r="P509" s="156"/>
      <c r="Q509" s="156"/>
      <c r="R509" s="156"/>
      <c r="S509" s="156"/>
      <c r="T509" s="156"/>
      <c r="U509" s="156"/>
      <c r="V509" s="156"/>
      <c r="W509" s="156"/>
      <c r="X509" s="156"/>
      <c r="Y509" s="156"/>
      <c r="Z509" s="156"/>
      <c r="AA509" s="156"/>
      <c r="AB509" s="156"/>
      <c r="AC509" s="156"/>
      <c r="AD509" s="156"/>
      <c r="AE509" s="156"/>
      <c r="AF509" s="156"/>
      <c r="AG509" s="156"/>
      <c r="AH509" s="156"/>
      <c r="AI509" s="156"/>
      <c r="AJ509" s="156"/>
      <c r="AK509" s="156"/>
      <c r="AL509" s="156"/>
      <c r="AM509" s="156"/>
      <c r="AN509" s="169"/>
      <c r="AO509" s="169"/>
      <c r="AP509" s="169"/>
      <c r="AQ509" s="169"/>
      <c r="AR509" s="169"/>
    </row>
    <row r="510" spans="1:44">
      <c r="A510" s="61"/>
      <c r="B510" s="156"/>
      <c r="C510" s="156"/>
      <c r="D510" s="156"/>
      <c r="E510" s="156"/>
      <c r="F510" s="156"/>
      <c r="G510" s="156"/>
      <c r="H510" s="156"/>
      <c r="I510" s="156"/>
      <c r="J510" s="156"/>
      <c r="K510" s="156"/>
      <c r="L510" s="156"/>
      <c r="M510" s="156"/>
      <c r="N510" s="154"/>
      <c r="O510" s="156"/>
      <c r="P510" s="156"/>
      <c r="Q510" s="156"/>
      <c r="R510" s="156"/>
      <c r="S510" s="156"/>
      <c r="T510" s="156"/>
      <c r="U510" s="156"/>
      <c r="V510" s="156"/>
      <c r="W510" s="156"/>
      <c r="X510" s="156"/>
      <c r="Y510" s="156"/>
      <c r="Z510" s="156"/>
      <c r="AA510" s="156"/>
      <c r="AB510" s="156"/>
      <c r="AC510" s="156"/>
      <c r="AD510" s="156"/>
      <c r="AE510" s="156"/>
      <c r="AF510" s="156"/>
      <c r="AG510" s="156"/>
      <c r="AH510" s="156"/>
      <c r="AI510" s="156"/>
      <c r="AJ510" s="156"/>
      <c r="AK510" s="156"/>
      <c r="AL510" s="156"/>
      <c r="AM510" s="156"/>
      <c r="AN510" s="169"/>
      <c r="AO510" s="169"/>
      <c r="AP510" s="169"/>
      <c r="AQ510" s="169"/>
      <c r="AR510" s="169"/>
    </row>
    <row r="511" spans="1:44">
      <c r="A511" s="61"/>
      <c r="B511" s="156"/>
      <c r="C511" s="156"/>
      <c r="D511" s="156"/>
      <c r="E511" s="156"/>
      <c r="F511" s="156"/>
      <c r="G511" s="156"/>
      <c r="H511" s="156"/>
      <c r="I511" s="156"/>
      <c r="J511" s="156"/>
      <c r="K511" s="156"/>
      <c r="L511" s="156"/>
      <c r="M511" s="156"/>
      <c r="N511" s="154"/>
      <c r="O511" s="156"/>
      <c r="P511" s="156"/>
      <c r="Q511" s="156"/>
      <c r="R511" s="156"/>
      <c r="S511" s="156"/>
      <c r="T511" s="156"/>
      <c r="U511" s="156"/>
      <c r="V511" s="156"/>
      <c r="W511" s="156"/>
      <c r="X511" s="156"/>
      <c r="Y511" s="156"/>
      <c r="Z511" s="156"/>
      <c r="AA511" s="156"/>
      <c r="AB511" s="156"/>
      <c r="AC511" s="156"/>
      <c r="AD511" s="156"/>
      <c r="AE511" s="156"/>
      <c r="AF511" s="156"/>
      <c r="AG511" s="156"/>
      <c r="AH511" s="156"/>
      <c r="AI511" s="156"/>
      <c r="AJ511" s="156"/>
      <c r="AK511" s="156"/>
      <c r="AL511" s="156"/>
      <c r="AM511" s="156"/>
      <c r="AN511" s="169"/>
      <c r="AO511" s="169"/>
      <c r="AP511" s="169"/>
      <c r="AQ511" s="169"/>
      <c r="AR511" s="169"/>
    </row>
    <row r="512" spans="1:44">
      <c r="A512" s="61"/>
      <c r="B512" s="156"/>
      <c r="C512" s="156"/>
      <c r="D512" s="156"/>
      <c r="E512" s="156"/>
      <c r="F512" s="156"/>
      <c r="G512" s="156"/>
      <c r="H512" s="156"/>
      <c r="I512" s="156"/>
      <c r="J512" s="156"/>
      <c r="K512" s="156"/>
      <c r="L512" s="156"/>
      <c r="M512" s="156"/>
      <c r="N512" s="154"/>
      <c r="O512" s="156"/>
      <c r="P512" s="156"/>
      <c r="Q512" s="156"/>
      <c r="R512" s="156"/>
      <c r="S512" s="156"/>
      <c r="T512" s="156"/>
      <c r="U512" s="156"/>
      <c r="V512" s="156"/>
      <c r="W512" s="156"/>
      <c r="X512" s="156"/>
      <c r="Y512" s="156"/>
      <c r="Z512" s="156"/>
      <c r="AA512" s="156"/>
      <c r="AB512" s="156"/>
      <c r="AC512" s="156"/>
      <c r="AD512" s="156"/>
      <c r="AE512" s="156"/>
      <c r="AF512" s="156"/>
      <c r="AG512" s="156"/>
      <c r="AH512" s="156"/>
      <c r="AI512" s="156"/>
      <c r="AJ512" s="156"/>
      <c r="AK512" s="156"/>
      <c r="AL512" s="156"/>
      <c r="AM512" s="156"/>
      <c r="AN512" s="169"/>
      <c r="AO512" s="169"/>
      <c r="AP512" s="169"/>
      <c r="AQ512" s="169"/>
      <c r="AR512" s="169"/>
    </row>
    <row r="513" spans="1:44">
      <c r="A513" s="61"/>
      <c r="B513" s="156"/>
      <c r="C513" s="156"/>
      <c r="D513" s="156"/>
      <c r="E513" s="156"/>
      <c r="F513" s="156"/>
      <c r="G513" s="156"/>
      <c r="H513" s="156"/>
      <c r="I513" s="156"/>
      <c r="J513" s="156"/>
      <c r="K513" s="156"/>
      <c r="L513" s="156"/>
      <c r="M513" s="156"/>
      <c r="N513" s="154"/>
      <c r="O513" s="156"/>
      <c r="P513" s="156"/>
      <c r="Q513" s="156"/>
      <c r="R513" s="156"/>
      <c r="S513" s="156"/>
      <c r="T513" s="156"/>
      <c r="U513" s="156"/>
      <c r="V513" s="156"/>
      <c r="W513" s="156"/>
      <c r="X513" s="156"/>
      <c r="Y513" s="156"/>
      <c r="Z513" s="156"/>
      <c r="AA513" s="156"/>
      <c r="AB513" s="156"/>
      <c r="AC513" s="156"/>
      <c r="AD513" s="156"/>
      <c r="AE513" s="156"/>
      <c r="AF513" s="156"/>
      <c r="AG513" s="156"/>
      <c r="AH513" s="156"/>
      <c r="AI513" s="156"/>
      <c r="AJ513" s="156"/>
      <c r="AK513" s="156"/>
      <c r="AL513" s="156"/>
      <c r="AM513" s="156"/>
      <c r="AN513" s="169"/>
      <c r="AO513" s="169"/>
      <c r="AP513" s="169"/>
      <c r="AQ513" s="169"/>
      <c r="AR513" s="169"/>
    </row>
    <row r="514" spans="1:44">
      <c r="A514" s="61"/>
      <c r="B514" s="156"/>
      <c r="C514" s="156"/>
      <c r="D514" s="156"/>
      <c r="E514" s="156"/>
      <c r="F514" s="156"/>
      <c r="G514" s="156"/>
      <c r="H514" s="156"/>
      <c r="I514" s="156"/>
      <c r="J514" s="156"/>
      <c r="K514" s="156"/>
      <c r="L514" s="156"/>
      <c r="M514" s="156"/>
      <c r="N514" s="154"/>
      <c r="O514" s="156"/>
      <c r="P514" s="156"/>
      <c r="Q514" s="156"/>
      <c r="R514" s="156"/>
      <c r="S514" s="156"/>
      <c r="T514" s="156"/>
      <c r="U514" s="156"/>
      <c r="V514" s="156"/>
      <c r="W514" s="156"/>
      <c r="X514" s="156"/>
      <c r="Y514" s="156"/>
      <c r="Z514" s="156"/>
      <c r="AA514" s="156"/>
      <c r="AB514" s="156"/>
      <c r="AC514" s="156"/>
      <c r="AD514" s="156"/>
      <c r="AE514" s="156"/>
      <c r="AF514" s="156"/>
      <c r="AG514" s="156"/>
      <c r="AH514" s="156"/>
      <c r="AI514" s="156"/>
      <c r="AJ514" s="156"/>
      <c r="AK514" s="156"/>
      <c r="AL514" s="156"/>
      <c r="AM514" s="156"/>
      <c r="AN514" s="169"/>
      <c r="AO514" s="169"/>
      <c r="AP514" s="169"/>
      <c r="AQ514" s="169"/>
      <c r="AR514" s="169"/>
    </row>
    <row r="515" spans="1:44">
      <c r="A515" s="61"/>
      <c r="B515" s="156"/>
      <c r="C515" s="156"/>
      <c r="D515" s="156"/>
      <c r="E515" s="156"/>
      <c r="F515" s="156"/>
      <c r="G515" s="156"/>
      <c r="H515" s="156"/>
      <c r="I515" s="156"/>
      <c r="J515" s="156"/>
      <c r="K515" s="156"/>
      <c r="L515" s="156"/>
      <c r="M515" s="156"/>
      <c r="N515" s="154"/>
      <c r="O515" s="156"/>
      <c r="P515" s="156"/>
      <c r="Q515" s="156"/>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6"/>
      <c r="AM515" s="156"/>
      <c r="AN515" s="169"/>
      <c r="AO515" s="169"/>
      <c r="AP515" s="169"/>
      <c r="AQ515" s="169"/>
      <c r="AR515" s="169"/>
    </row>
    <row r="516" spans="1:44">
      <c r="A516" s="61"/>
      <c r="B516" s="156"/>
      <c r="C516" s="156"/>
      <c r="D516" s="156"/>
      <c r="E516" s="156"/>
      <c r="F516" s="156"/>
      <c r="G516" s="156"/>
      <c r="H516" s="156"/>
      <c r="I516" s="156"/>
      <c r="J516" s="156"/>
      <c r="K516" s="156"/>
      <c r="L516" s="156"/>
      <c r="M516" s="156"/>
      <c r="N516" s="154"/>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69"/>
      <c r="AO516" s="169"/>
      <c r="AP516" s="169"/>
      <c r="AQ516" s="169"/>
      <c r="AR516" s="169"/>
    </row>
    <row r="517" spans="1:44">
      <c r="A517" s="61"/>
      <c r="B517" s="156"/>
      <c r="C517" s="156"/>
      <c r="D517" s="156"/>
      <c r="E517" s="156"/>
      <c r="F517" s="156"/>
      <c r="G517" s="156"/>
      <c r="H517" s="156"/>
      <c r="I517" s="156"/>
      <c r="J517" s="156"/>
      <c r="K517" s="156"/>
      <c r="L517" s="156"/>
      <c r="M517" s="156"/>
      <c r="N517" s="154"/>
      <c r="O517" s="156"/>
      <c r="P517" s="156"/>
      <c r="Q517" s="156"/>
      <c r="R517" s="156"/>
      <c r="S517" s="156"/>
      <c r="T517" s="156"/>
      <c r="U517" s="156"/>
      <c r="V517" s="156"/>
      <c r="W517" s="156"/>
      <c r="X517" s="156"/>
      <c r="Y517" s="156"/>
      <c r="Z517" s="156"/>
      <c r="AA517" s="156"/>
      <c r="AB517" s="156"/>
      <c r="AC517" s="156"/>
      <c r="AD517" s="156"/>
      <c r="AE517" s="156"/>
      <c r="AF517" s="156"/>
      <c r="AG517" s="156"/>
      <c r="AH517" s="156"/>
      <c r="AI517" s="156"/>
      <c r="AJ517" s="156"/>
      <c r="AK517" s="156"/>
      <c r="AL517" s="156"/>
      <c r="AM517" s="156"/>
      <c r="AN517" s="169"/>
      <c r="AO517" s="169"/>
      <c r="AP517" s="169"/>
      <c r="AQ517" s="169"/>
      <c r="AR517" s="169"/>
    </row>
    <row r="518" spans="1:44">
      <c r="A518" s="61"/>
      <c r="B518" s="156"/>
      <c r="C518" s="156"/>
      <c r="D518" s="156"/>
      <c r="E518" s="156"/>
      <c r="F518" s="156"/>
      <c r="G518" s="156"/>
      <c r="H518" s="156"/>
      <c r="I518" s="156"/>
      <c r="J518" s="156"/>
      <c r="K518" s="156"/>
      <c r="L518" s="156"/>
      <c r="M518" s="156"/>
      <c r="N518" s="154"/>
      <c r="O518" s="156"/>
      <c r="P518" s="156"/>
      <c r="Q518" s="156"/>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69"/>
      <c r="AO518" s="169"/>
      <c r="AP518" s="169"/>
      <c r="AQ518" s="169"/>
      <c r="AR518" s="169"/>
    </row>
    <row r="519" spans="1:44">
      <c r="A519" s="61"/>
      <c r="B519" s="156"/>
      <c r="C519" s="156"/>
      <c r="D519" s="156"/>
      <c r="E519" s="156"/>
      <c r="F519" s="156"/>
      <c r="G519" s="156"/>
      <c r="H519" s="156"/>
      <c r="I519" s="156"/>
      <c r="J519" s="156"/>
      <c r="K519" s="156"/>
      <c r="L519" s="156"/>
      <c r="M519" s="156"/>
      <c r="N519" s="154"/>
      <c r="O519" s="156"/>
      <c r="P519" s="156"/>
      <c r="Q519" s="156"/>
      <c r="R519" s="156"/>
      <c r="S519" s="156"/>
      <c r="T519" s="156"/>
      <c r="U519" s="156"/>
      <c r="V519" s="156"/>
      <c r="W519" s="156"/>
      <c r="X519" s="156"/>
      <c r="Y519" s="156"/>
      <c r="Z519" s="156"/>
      <c r="AA519" s="156"/>
      <c r="AB519" s="156"/>
      <c r="AC519" s="156"/>
      <c r="AD519" s="156"/>
      <c r="AE519" s="156"/>
      <c r="AF519" s="156"/>
      <c r="AG519" s="156"/>
      <c r="AH519" s="156"/>
      <c r="AI519" s="156"/>
      <c r="AJ519" s="156"/>
      <c r="AK519" s="156"/>
      <c r="AL519" s="156"/>
      <c r="AM519" s="156"/>
      <c r="AN519" s="169"/>
      <c r="AO519" s="169"/>
      <c r="AP519" s="169"/>
      <c r="AQ519" s="169"/>
      <c r="AR519" s="169"/>
    </row>
    <row r="520" spans="1:44">
      <c r="A520" s="61"/>
      <c r="B520" s="156"/>
      <c r="C520" s="156"/>
      <c r="D520" s="156"/>
      <c r="E520" s="156"/>
      <c r="F520" s="156"/>
      <c r="G520" s="156"/>
      <c r="H520" s="156"/>
      <c r="I520" s="156"/>
      <c r="J520" s="156"/>
      <c r="K520" s="156"/>
      <c r="L520" s="156"/>
      <c r="M520" s="156"/>
      <c r="N520" s="154"/>
      <c r="O520" s="156"/>
      <c r="P520" s="156"/>
      <c r="Q520" s="156"/>
      <c r="R520" s="156"/>
      <c r="S520" s="156"/>
      <c r="T520" s="156"/>
      <c r="U520" s="156"/>
      <c r="V520" s="156"/>
      <c r="W520" s="156"/>
      <c r="X520" s="156"/>
      <c r="Y520" s="156"/>
      <c r="Z520" s="156"/>
      <c r="AA520" s="156"/>
      <c r="AB520" s="156"/>
      <c r="AC520" s="156"/>
      <c r="AD520" s="156"/>
      <c r="AE520" s="156"/>
      <c r="AF520" s="156"/>
      <c r="AG520" s="156"/>
      <c r="AH520" s="156"/>
      <c r="AI520" s="156"/>
      <c r="AJ520" s="156"/>
      <c r="AK520" s="156"/>
      <c r="AL520" s="156"/>
      <c r="AM520" s="156"/>
      <c r="AN520" s="169"/>
      <c r="AO520" s="169"/>
      <c r="AP520" s="169"/>
      <c r="AQ520" s="169"/>
      <c r="AR520" s="169"/>
    </row>
    <row r="521" spans="1:44">
      <c r="A521" s="61"/>
      <c r="B521" s="156"/>
      <c r="C521" s="156"/>
      <c r="D521" s="156"/>
      <c r="E521" s="156"/>
      <c r="F521" s="156"/>
      <c r="G521" s="156"/>
      <c r="H521" s="156"/>
      <c r="I521" s="156"/>
      <c r="J521" s="156"/>
      <c r="K521" s="156"/>
      <c r="L521" s="156"/>
      <c r="M521" s="156"/>
      <c r="N521" s="154"/>
      <c r="O521" s="156"/>
      <c r="P521" s="156"/>
      <c r="Q521" s="156"/>
      <c r="R521" s="156"/>
      <c r="S521" s="156"/>
      <c r="T521" s="156"/>
      <c r="U521" s="156"/>
      <c r="V521" s="156"/>
      <c r="W521" s="156"/>
      <c r="X521" s="156"/>
      <c r="Y521" s="156"/>
      <c r="Z521" s="156"/>
      <c r="AA521" s="156"/>
      <c r="AB521" s="156"/>
      <c r="AC521" s="156"/>
      <c r="AD521" s="156"/>
      <c r="AE521" s="156"/>
      <c r="AF521" s="156"/>
      <c r="AG521" s="156"/>
      <c r="AH521" s="156"/>
      <c r="AI521" s="156"/>
      <c r="AJ521" s="156"/>
      <c r="AK521" s="156"/>
      <c r="AL521" s="156"/>
      <c r="AM521" s="156"/>
      <c r="AN521" s="169"/>
      <c r="AO521" s="169"/>
      <c r="AP521" s="169"/>
      <c r="AQ521" s="169"/>
      <c r="AR521" s="169"/>
    </row>
    <row r="522" spans="1:44">
      <c r="A522" s="61"/>
      <c r="B522" s="156"/>
      <c r="C522" s="156"/>
      <c r="D522" s="156"/>
      <c r="E522" s="156"/>
      <c r="F522" s="156"/>
      <c r="G522" s="156"/>
      <c r="H522" s="156"/>
      <c r="I522" s="156"/>
      <c r="J522" s="156"/>
      <c r="K522" s="156"/>
      <c r="L522" s="156"/>
      <c r="M522" s="156"/>
      <c r="N522" s="154"/>
      <c r="O522" s="156"/>
      <c r="P522" s="156"/>
      <c r="Q522" s="156"/>
      <c r="R522" s="156"/>
      <c r="S522" s="156"/>
      <c r="T522" s="156"/>
      <c r="U522" s="156"/>
      <c r="V522" s="156"/>
      <c r="W522" s="156"/>
      <c r="X522" s="156"/>
      <c r="Y522" s="156"/>
      <c r="Z522" s="156"/>
      <c r="AA522" s="156"/>
      <c r="AB522" s="156"/>
      <c r="AC522" s="156"/>
      <c r="AD522" s="156"/>
      <c r="AE522" s="156"/>
      <c r="AF522" s="156"/>
      <c r="AG522" s="156"/>
      <c r="AH522" s="156"/>
      <c r="AI522" s="156"/>
      <c r="AJ522" s="156"/>
      <c r="AK522" s="156"/>
      <c r="AL522" s="156"/>
      <c r="AM522" s="156"/>
      <c r="AN522" s="169"/>
      <c r="AO522" s="169"/>
      <c r="AP522" s="169"/>
      <c r="AQ522" s="169"/>
      <c r="AR522" s="169"/>
    </row>
    <row r="523" spans="1:44">
      <c r="A523" s="61"/>
      <c r="B523" s="156"/>
      <c r="C523" s="156"/>
      <c r="D523" s="156"/>
      <c r="E523" s="156"/>
      <c r="F523" s="156"/>
      <c r="G523" s="156"/>
      <c r="H523" s="156"/>
      <c r="I523" s="156"/>
      <c r="J523" s="156"/>
      <c r="K523" s="156"/>
      <c r="L523" s="156"/>
      <c r="M523" s="156"/>
      <c r="N523" s="154"/>
      <c r="O523" s="156"/>
      <c r="P523" s="156"/>
      <c r="Q523" s="156"/>
      <c r="R523" s="156"/>
      <c r="S523" s="156"/>
      <c r="T523" s="156"/>
      <c r="U523" s="156"/>
      <c r="V523" s="156"/>
      <c r="W523" s="156"/>
      <c r="X523" s="156"/>
      <c r="Y523" s="156"/>
      <c r="Z523" s="156"/>
      <c r="AA523" s="156"/>
      <c r="AB523" s="156"/>
      <c r="AC523" s="156"/>
      <c r="AD523" s="156"/>
      <c r="AE523" s="156"/>
      <c r="AF523" s="156"/>
      <c r="AG523" s="156"/>
      <c r="AH523" s="156"/>
      <c r="AI523" s="156"/>
      <c r="AJ523" s="156"/>
      <c r="AK523" s="156"/>
      <c r="AL523" s="156"/>
      <c r="AM523" s="156"/>
      <c r="AN523" s="169"/>
      <c r="AO523" s="169"/>
      <c r="AP523" s="169"/>
      <c r="AQ523" s="169"/>
      <c r="AR523" s="169"/>
    </row>
    <row r="524" spans="1:44">
      <c r="A524" s="61"/>
      <c r="B524" s="156"/>
      <c r="C524" s="156"/>
      <c r="D524" s="156"/>
      <c r="E524" s="156"/>
      <c r="F524" s="156"/>
      <c r="G524" s="156"/>
      <c r="H524" s="156"/>
      <c r="I524" s="156"/>
      <c r="J524" s="156"/>
      <c r="K524" s="156"/>
      <c r="L524" s="156"/>
      <c r="M524" s="156"/>
      <c r="N524" s="154"/>
      <c r="O524" s="156"/>
      <c r="P524" s="156"/>
      <c r="Q524" s="156"/>
      <c r="R524" s="156"/>
      <c r="S524" s="156"/>
      <c r="T524" s="156"/>
      <c r="U524" s="156"/>
      <c r="V524" s="156"/>
      <c r="W524" s="156"/>
      <c r="X524" s="156"/>
      <c r="Y524" s="156"/>
      <c r="Z524" s="156"/>
      <c r="AA524" s="156"/>
      <c r="AB524" s="156"/>
      <c r="AC524" s="156"/>
      <c r="AD524" s="156"/>
      <c r="AE524" s="156"/>
      <c r="AF524" s="156"/>
      <c r="AG524" s="156"/>
      <c r="AH524" s="156"/>
      <c r="AI524" s="156"/>
      <c r="AJ524" s="156"/>
      <c r="AK524" s="156"/>
      <c r="AL524" s="156"/>
      <c r="AM524" s="156"/>
      <c r="AN524" s="169"/>
      <c r="AO524" s="169"/>
      <c r="AP524" s="169"/>
      <c r="AQ524" s="169"/>
      <c r="AR524" s="169"/>
    </row>
    <row r="525" spans="1:44">
      <c r="A525" s="61"/>
      <c r="B525" s="156"/>
      <c r="C525" s="156"/>
      <c r="D525" s="156"/>
      <c r="E525" s="156"/>
      <c r="F525" s="156"/>
      <c r="G525" s="156"/>
      <c r="H525" s="156"/>
      <c r="I525" s="156"/>
      <c r="J525" s="156"/>
      <c r="K525" s="156"/>
      <c r="L525" s="156"/>
      <c r="M525" s="156"/>
      <c r="N525" s="154"/>
      <c r="O525" s="156"/>
      <c r="P525" s="156"/>
      <c r="Q525" s="156"/>
      <c r="R525" s="156"/>
      <c r="S525" s="156"/>
      <c r="T525" s="156"/>
      <c r="U525" s="156"/>
      <c r="V525" s="156"/>
      <c r="W525" s="156"/>
      <c r="X525" s="156"/>
      <c r="Y525" s="156"/>
      <c r="Z525" s="156"/>
      <c r="AA525" s="156"/>
      <c r="AB525" s="156"/>
      <c r="AC525" s="156"/>
      <c r="AD525" s="156"/>
      <c r="AE525" s="156"/>
      <c r="AF525" s="156"/>
      <c r="AG525" s="156"/>
      <c r="AH525" s="156"/>
      <c r="AI525" s="156"/>
      <c r="AJ525" s="156"/>
      <c r="AK525" s="156"/>
      <c r="AL525" s="156"/>
      <c r="AM525" s="156"/>
      <c r="AN525" s="169"/>
      <c r="AO525" s="169"/>
      <c r="AP525" s="169"/>
      <c r="AQ525" s="169"/>
      <c r="AR525" s="169"/>
    </row>
    <row r="526" spans="1:44">
      <c r="A526" s="61"/>
      <c r="B526" s="156"/>
      <c r="C526" s="156"/>
      <c r="D526" s="156"/>
      <c r="E526" s="156"/>
      <c r="F526" s="156"/>
      <c r="G526" s="156"/>
      <c r="H526" s="156"/>
      <c r="I526" s="156"/>
      <c r="J526" s="156"/>
      <c r="K526" s="156"/>
      <c r="L526" s="156"/>
      <c r="M526" s="156"/>
      <c r="N526" s="154"/>
      <c r="O526" s="156"/>
      <c r="P526" s="156"/>
      <c r="Q526" s="156"/>
      <c r="R526" s="156"/>
      <c r="S526" s="156"/>
      <c r="T526" s="156"/>
      <c r="U526" s="156"/>
      <c r="V526" s="156"/>
      <c r="W526" s="156"/>
      <c r="X526" s="156"/>
      <c r="Y526" s="156"/>
      <c r="Z526" s="156"/>
      <c r="AA526" s="156"/>
      <c r="AB526" s="156"/>
      <c r="AC526" s="156"/>
      <c r="AD526" s="156"/>
      <c r="AE526" s="156"/>
      <c r="AF526" s="156"/>
      <c r="AG526" s="156"/>
      <c r="AH526" s="156"/>
      <c r="AI526" s="156"/>
      <c r="AJ526" s="156"/>
      <c r="AK526" s="156"/>
      <c r="AL526" s="156"/>
      <c r="AM526" s="156"/>
      <c r="AN526" s="169"/>
      <c r="AO526" s="169"/>
      <c r="AP526" s="169"/>
      <c r="AQ526" s="169"/>
      <c r="AR526" s="169"/>
    </row>
    <row r="527" spans="1:44">
      <c r="A527" s="61"/>
      <c r="B527" s="156"/>
      <c r="C527" s="156"/>
      <c r="D527" s="156"/>
      <c r="E527" s="156"/>
      <c r="F527" s="156"/>
      <c r="G527" s="156"/>
      <c r="H527" s="156"/>
      <c r="I527" s="156"/>
      <c r="J527" s="156"/>
      <c r="K527" s="156"/>
      <c r="L527" s="156"/>
      <c r="M527" s="156"/>
      <c r="N527" s="154"/>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56"/>
      <c r="AL527" s="156"/>
      <c r="AM527" s="156"/>
      <c r="AN527" s="169"/>
      <c r="AO527" s="169"/>
      <c r="AP527" s="169"/>
      <c r="AQ527" s="169"/>
      <c r="AR527" s="169"/>
    </row>
    <row r="528" spans="1:44">
      <c r="A528" s="61"/>
      <c r="B528" s="156"/>
      <c r="C528" s="156"/>
      <c r="D528" s="156"/>
      <c r="E528" s="156"/>
      <c r="F528" s="156"/>
      <c r="G528" s="156"/>
      <c r="H528" s="156"/>
      <c r="I528" s="156"/>
      <c r="J528" s="156"/>
      <c r="K528" s="156"/>
      <c r="L528" s="156"/>
      <c r="M528" s="156"/>
      <c r="N528" s="154"/>
      <c r="O528" s="156"/>
      <c r="P528" s="156"/>
      <c r="Q528" s="156"/>
      <c r="R528" s="156"/>
      <c r="S528" s="156"/>
      <c r="T528" s="156"/>
      <c r="U528" s="156"/>
      <c r="V528" s="156"/>
      <c r="W528" s="156"/>
      <c r="X528" s="156"/>
      <c r="Y528" s="156"/>
      <c r="Z528" s="156"/>
      <c r="AA528" s="156"/>
      <c r="AB528" s="156"/>
      <c r="AC528" s="156"/>
      <c r="AD528" s="156"/>
      <c r="AE528" s="156"/>
      <c r="AF528" s="156"/>
      <c r="AG528" s="156"/>
      <c r="AH528" s="156"/>
      <c r="AI528" s="156"/>
      <c r="AJ528" s="156"/>
      <c r="AK528" s="156"/>
      <c r="AL528" s="156"/>
      <c r="AM528" s="156"/>
      <c r="AN528" s="169"/>
      <c r="AO528" s="169"/>
      <c r="AP528" s="169"/>
      <c r="AQ528" s="169"/>
      <c r="AR528" s="169"/>
    </row>
    <row r="529" spans="1:44">
      <c r="A529" s="61"/>
      <c r="B529" s="156"/>
      <c r="C529" s="156"/>
      <c r="D529" s="156"/>
      <c r="E529" s="156"/>
      <c r="F529" s="156"/>
      <c r="G529" s="156"/>
      <c r="H529" s="156"/>
      <c r="I529" s="156"/>
      <c r="J529" s="156"/>
      <c r="K529" s="156"/>
      <c r="L529" s="156"/>
      <c r="M529" s="156"/>
      <c r="N529" s="154"/>
      <c r="O529" s="156"/>
      <c r="P529" s="156"/>
      <c r="Q529" s="156"/>
      <c r="R529" s="156"/>
      <c r="S529" s="156"/>
      <c r="T529" s="156"/>
      <c r="U529" s="156"/>
      <c r="V529" s="156"/>
      <c r="W529" s="156"/>
      <c r="X529" s="156"/>
      <c r="Y529" s="156"/>
      <c r="Z529" s="156"/>
      <c r="AA529" s="156"/>
      <c r="AB529" s="156"/>
      <c r="AC529" s="156"/>
      <c r="AD529" s="156"/>
      <c r="AE529" s="156"/>
      <c r="AF529" s="156"/>
      <c r="AG529" s="156"/>
      <c r="AH529" s="156"/>
      <c r="AI529" s="156"/>
      <c r="AJ529" s="156"/>
      <c r="AK529" s="156"/>
      <c r="AL529" s="156"/>
      <c r="AM529" s="156"/>
      <c r="AN529" s="169"/>
      <c r="AO529" s="169"/>
      <c r="AP529" s="169"/>
      <c r="AQ529" s="169"/>
      <c r="AR529" s="169"/>
    </row>
    <row r="530" spans="1:44">
      <c r="A530" s="61"/>
      <c r="B530" s="156"/>
      <c r="C530" s="156"/>
      <c r="D530" s="156"/>
      <c r="E530" s="156"/>
      <c r="F530" s="156"/>
      <c r="G530" s="156"/>
      <c r="H530" s="156"/>
      <c r="I530" s="156"/>
      <c r="J530" s="156"/>
      <c r="K530" s="156"/>
      <c r="L530" s="156"/>
      <c r="M530" s="156"/>
      <c r="N530" s="154"/>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6"/>
      <c r="AK530" s="156"/>
      <c r="AL530" s="156"/>
      <c r="AM530" s="156"/>
      <c r="AN530" s="169"/>
      <c r="AO530" s="169"/>
      <c r="AP530" s="169"/>
      <c r="AQ530" s="169"/>
      <c r="AR530" s="169"/>
    </row>
    <row r="531" spans="1:44">
      <c r="A531" s="61"/>
      <c r="B531" s="156"/>
      <c r="C531" s="156"/>
      <c r="D531" s="156"/>
      <c r="E531" s="156"/>
      <c r="F531" s="156"/>
      <c r="G531" s="156"/>
      <c r="H531" s="156"/>
      <c r="I531" s="156"/>
      <c r="J531" s="156"/>
      <c r="K531" s="156"/>
      <c r="L531" s="156"/>
      <c r="M531" s="156"/>
      <c r="N531" s="154"/>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56"/>
      <c r="AL531" s="156"/>
      <c r="AM531" s="156"/>
      <c r="AN531" s="169"/>
      <c r="AO531" s="169"/>
      <c r="AP531" s="169"/>
      <c r="AQ531" s="169"/>
      <c r="AR531" s="169"/>
    </row>
    <row r="532" spans="1:44">
      <c r="A532" s="61"/>
      <c r="B532" s="156"/>
      <c r="C532" s="156"/>
      <c r="D532" s="156"/>
      <c r="E532" s="156"/>
      <c r="F532" s="156"/>
      <c r="G532" s="156"/>
      <c r="H532" s="156"/>
      <c r="I532" s="156"/>
      <c r="J532" s="156"/>
      <c r="K532" s="156"/>
      <c r="L532" s="156"/>
      <c r="M532" s="156"/>
      <c r="N532" s="154"/>
      <c r="O532" s="156"/>
      <c r="P532" s="156"/>
      <c r="Q532" s="156"/>
      <c r="R532" s="156"/>
      <c r="S532" s="156"/>
      <c r="T532" s="156"/>
      <c r="U532" s="156"/>
      <c r="V532" s="156"/>
      <c r="W532" s="156"/>
      <c r="X532" s="156"/>
      <c r="Y532" s="156"/>
      <c r="Z532" s="156"/>
      <c r="AA532" s="156"/>
      <c r="AB532" s="156"/>
      <c r="AC532" s="156"/>
      <c r="AD532" s="156"/>
      <c r="AE532" s="156"/>
      <c r="AF532" s="156"/>
      <c r="AG532" s="156"/>
      <c r="AH532" s="156"/>
      <c r="AI532" s="156"/>
      <c r="AJ532" s="156"/>
      <c r="AK532" s="156"/>
      <c r="AL532" s="156"/>
      <c r="AM532" s="156"/>
      <c r="AN532" s="169"/>
      <c r="AO532" s="169"/>
      <c r="AP532" s="169"/>
      <c r="AQ532" s="169"/>
      <c r="AR532" s="169"/>
    </row>
    <row r="533" spans="1:44">
      <c r="A533" s="61"/>
      <c r="B533" s="156"/>
      <c r="C533" s="156"/>
      <c r="D533" s="156"/>
      <c r="E533" s="156"/>
      <c r="F533" s="156"/>
      <c r="G533" s="156"/>
      <c r="H533" s="156"/>
      <c r="I533" s="156"/>
      <c r="J533" s="156"/>
      <c r="K533" s="156"/>
      <c r="L533" s="156"/>
      <c r="M533" s="156"/>
      <c r="N533" s="154"/>
      <c r="O533" s="156"/>
      <c r="P533" s="156"/>
      <c r="Q533" s="156"/>
      <c r="R533" s="156"/>
      <c r="S533" s="156"/>
      <c r="T533" s="156"/>
      <c r="U533" s="156"/>
      <c r="V533" s="156"/>
      <c r="W533" s="156"/>
      <c r="X533" s="156"/>
      <c r="Y533" s="156"/>
      <c r="Z533" s="156"/>
      <c r="AA533" s="156"/>
      <c r="AB533" s="156"/>
      <c r="AC533" s="156"/>
      <c r="AD533" s="156"/>
      <c r="AE533" s="156"/>
      <c r="AF533" s="156"/>
      <c r="AG533" s="156"/>
      <c r="AH533" s="156"/>
      <c r="AI533" s="156"/>
      <c r="AJ533" s="156"/>
      <c r="AK533" s="156"/>
      <c r="AL533" s="156"/>
      <c r="AM533" s="156"/>
      <c r="AN533" s="169"/>
      <c r="AO533" s="169"/>
      <c r="AP533" s="169"/>
      <c r="AQ533" s="169"/>
      <c r="AR533" s="169"/>
    </row>
    <row r="534" spans="1:44">
      <c r="A534" s="61"/>
      <c r="B534" s="156"/>
      <c r="C534" s="156"/>
      <c r="D534" s="156"/>
      <c r="E534" s="156"/>
      <c r="F534" s="156"/>
      <c r="G534" s="156"/>
      <c r="H534" s="156"/>
      <c r="I534" s="156"/>
      <c r="J534" s="156"/>
      <c r="K534" s="156"/>
      <c r="L534" s="156"/>
      <c r="M534" s="156"/>
      <c r="N534" s="154"/>
      <c r="O534" s="156"/>
      <c r="P534" s="156"/>
      <c r="Q534" s="156"/>
      <c r="R534" s="156"/>
      <c r="S534" s="156"/>
      <c r="T534" s="156"/>
      <c r="U534" s="156"/>
      <c r="V534" s="156"/>
      <c r="W534" s="156"/>
      <c r="X534" s="156"/>
      <c r="Y534" s="156"/>
      <c r="Z534" s="156"/>
      <c r="AA534" s="156"/>
      <c r="AB534" s="156"/>
      <c r="AC534" s="156"/>
      <c r="AD534" s="156"/>
      <c r="AE534" s="156"/>
      <c r="AF534" s="156"/>
      <c r="AG534" s="156"/>
      <c r="AH534" s="156"/>
      <c r="AI534" s="156"/>
      <c r="AJ534" s="156"/>
      <c r="AK534" s="156"/>
      <c r="AL534" s="156"/>
      <c r="AM534" s="156"/>
      <c r="AN534" s="169"/>
      <c r="AO534" s="169"/>
      <c r="AP534" s="169"/>
      <c r="AQ534" s="169"/>
      <c r="AR534" s="169"/>
    </row>
    <row r="535" spans="1:44">
      <c r="A535" s="61"/>
      <c r="B535" s="156"/>
      <c r="C535" s="156"/>
      <c r="D535" s="156"/>
      <c r="E535" s="156"/>
      <c r="F535" s="156"/>
      <c r="G535" s="156"/>
      <c r="H535" s="156"/>
      <c r="I535" s="156"/>
      <c r="J535" s="156"/>
      <c r="K535" s="156"/>
      <c r="L535" s="156"/>
      <c r="M535" s="156"/>
      <c r="N535" s="154"/>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69"/>
      <c r="AO535" s="169"/>
      <c r="AP535" s="169"/>
      <c r="AQ535" s="169"/>
      <c r="AR535" s="169"/>
    </row>
    <row r="536" spans="1:44">
      <c r="A536" s="61"/>
      <c r="B536" s="156"/>
      <c r="C536" s="156"/>
      <c r="D536" s="156"/>
      <c r="E536" s="156"/>
      <c r="F536" s="156"/>
      <c r="G536" s="156"/>
      <c r="H536" s="156"/>
      <c r="I536" s="156"/>
      <c r="J536" s="156"/>
      <c r="K536" s="156"/>
      <c r="L536" s="156"/>
      <c r="M536" s="156"/>
      <c r="N536" s="154"/>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69"/>
      <c r="AO536" s="169"/>
      <c r="AP536" s="169"/>
      <c r="AQ536" s="169"/>
      <c r="AR536" s="169"/>
    </row>
    <row r="537" spans="1:44">
      <c r="A537" s="61"/>
      <c r="B537" s="156"/>
      <c r="C537" s="156"/>
      <c r="D537" s="156"/>
      <c r="E537" s="156"/>
      <c r="F537" s="156"/>
      <c r="G537" s="156"/>
      <c r="H537" s="156"/>
      <c r="I537" s="156"/>
      <c r="J537" s="156"/>
      <c r="K537" s="156"/>
      <c r="L537" s="156"/>
      <c r="M537" s="156"/>
      <c r="N537" s="154"/>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69"/>
      <c r="AO537" s="169"/>
      <c r="AP537" s="169"/>
      <c r="AQ537" s="169"/>
      <c r="AR537" s="169"/>
    </row>
    <row r="538" spans="1:44">
      <c r="A538" s="61"/>
      <c r="B538" s="156"/>
      <c r="C538" s="156"/>
      <c r="D538" s="156"/>
      <c r="E538" s="156"/>
      <c r="F538" s="156"/>
      <c r="G538" s="156"/>
      <c r="H538" s="156"/>
      <c r="I538" s="156"/>
      <c r="J538" s="156"/>
      <c r="K538" s="156"/>
      <c r="L538" s="156"/>
      <c r="M538" s="156"/>
      <c r="N538" s="154"/>
      <c r="O538" s="156"/>
      <c r="P538" s="156"/>
      <c r="Q538" s="156"/>
      <c r="R538" s="156"/>
      <c r="S538" s="156"/>
      <c r="T538" s="156"/>
      <c r="U538" s="156"/>
      <c r="V538" s="156"/>
      <c r="W538" s="156"/>
      <c r="X538" s="156"/>
      <c r="Y538" s="156"/>
      <c r="Z538" s="156"/>
      <c r="AA538" s="156"/>
      <c r="AB538" s="156"/>
      <c r="AC538" s="156"/>
      <c r="AD538" s="156"/>
      <c r="AE538" s="156"/>
      <c r="AF538" s="156"/>
      <c r="AG538" s="156"/>
      <c r="AH538" s="156"/>
      <c r="AI538" s="156"/>
      <c r="AJ538" s="156"/>
      <c r="AK538" s="156"/>
      <c r="AL538" s="156"/>
      <c r="AM538" s="156"/>
      <c r="AN538" s="169"/>
      <c r="AO538" s="169"/>
      <c r="AP538" s="169"/>
      <c r="AQ538" s="169"/>
      <c r="AR538" s="169"/>
    </row>
    <row r="539" spans="1:44">
      <c r="A539" s="61"/>
      <c r="B539" s="156"/>
      <c r="C539" s="156"/>
      <c r="D539" s="156"/>
      <c r="E539" s="156"/>
      <c r="F539" s="156"/>
      <c r="G539" s="156"/>
      <c r="H539" s="156"/>
      <c r="I539" s="156"/>
      <c r="J539" s="156"/>
      <c r="K539" s="156"/>
      <c r="L539" s="156"/>
      <c r="M539" s="156"/>
      <c r="N539" s="154"/>
      <c r="O539" s="156"/>
      <c r="P539" s="156"/>
      <c r="Q539" s="156"/>
      <c r="R539" s="156"/>
      <c r="S539" s="156"/>
      <c r="T539" s="156"/>
      <c r="U539" s="156"/>
      <c r="V539" s="156"/>
      <c r="W539" s="156"/>
      <c r="X539" s="156"/>
      <c r="Y539" s="156"/>
      <c r="Z539" s="156"/>
      <c r="AA539" s="156"/>
      <c r="AB539" s="156"/>
      <c r="AC539" s="156"/>
      <c r="AD539" s="156"/>
      <c r="AE539" s="156"/>
      <c r="AF539" s="156"/>
      <c r="AG539" s="156"/>
      <c r="AH539" s="156"/>
      <c r="AI539" s="156"/>
      <c r="AJ539" s="156"/>
      <c r="AK539" s="156"/>
      <c r="AL539" s="156"/>
      <c r="AM539" s="156"/>
      <c r="AN539" s="169"/>
      <c r="AO539" s="169"/>
      <c r="AP539" s="169"/>
      <c r="AQ539" s="169"/>
      <c r="AR539" s="169"/>
    </row>
    <row r="540" spans="1:44">
      <c r="A540" s="61"/>
      <c r="B540" s="156"/>
      <c r="C540" s="156"/>
      <c r="D540" s="156"/>
      <c r="E540" s="156"/>
      <c r="F540" s="156"/>
      <c r="G540" s="156"/>
      <c r="H540" s="156"/>
      <c r="I540" s="156"/>
      <c r="J540" s="156"/>
      <c r="K540" s="156"/>
      <c r="L540" s="156"/>
      <c r="M540" s="156"/>
      <c r="N540" s="154"/>
      <c r="O540" s="156"/>
      <c r="P540" s="156"/>
      <c r="Q540" s="156"/>
      <c r="R540" s="156"/>
      <c r="S540" s="156"/>
      <c r="T540" s="156"/>
      <c r="U540" s="156"/>
      <c r="V540" s="156"/>
      <c r="W540" s="156"/>
      <c r="X540" s="156"/>
      <c r="Y540" s="156"/>
      <c r="Z540" s="156"/>
      <c r="AA540" s="156"/>
      <c r="AB540" s="156"/>
      <c r="AC540" s="156"/>
      <c r="AD540" s="156"/>
      <c r="AE540" s="156"/>
      <c r="AF540" s="156"/>
      <c r="AG540" s="156"/>
      <c r="AH540" s="156"/>
      <c r="AI540" s="156"/>
      <c r="AJ540" s="156"/>
      <c r="AK540" s="156"/>
      <c r="AL540" s="156"/>
      <c r="AM540" s="156"/>
      <c r="AN540" s="169"/>
      <c r="AO540" s="169"/>
      <c r="AP540" s="169"/>
      <c r="AQ540" s="169"/>
      <c r="AR540" s="169"/>
    </row>
    <row r="541" spans="1:44">
      <c r="A541" s="61"/>
      <c r="B541" s="156"/>
      <c r="C541" s="156"/>
      <c r="D541" s="156"/>
      <c r="E541" s="156"/>
      <c r="F541" s="156"/>
      <c r="G541" s="156"/>
      <c r="H541" s="156"/>
      <c r="I541" s="156"/>
      <c r="J541" s="156"/>
      <c r="K541" s="156"/>
      <c r="L541" s="156"/>
      <c r="M541" s="156"/>
      <c r="N541" s="154"/>
      <c r="O541" s="156"/>
      <c r="P541" s="156"/>
      <c r="Q541" s="156"/>
      <c r="R541" s="156"/>
      <c r="S541" s="156"/>
      <c r="T541" s="156"/>
      <c r="U541" s="156"/>
      <c r="V541" s="156"/>
      <c r="W541" s="156"/>
      <c r="X541" s="156"/>
      <c r="Y541" s="156"/>
      <c r="Z541" s="156"/>
      <c r="AA541" s="156"/>
      <c r="AB541" s="156"/>
      <c r="AC541" s="156"/>
      <c r="AD541" s="156"/>
      <c r="AE541" s="156"/>
      <c r="AF541" s="156"/>
      <c r="AG541" s="156"/>
      <c r="AH541" s="156"/>
      <c r="AI541" s="156"/>
      <c r="AJ541" s="156"/>
      <c r="AK541" s="156"/>
      <c r="AL541" s="156"/>
      <c r="AM541" s="156"/>
      <c r="AN541" s="169"/>
      <c r="AO541" s="169"/>
      <c r="AP541" s="169"/>
      <c r="AQ541" s="169"/>
      <c r="AR541" s="169"/>
    </row>
    <row r="542" spans="1:44">
      <c r="A542" s="61"/>
      <c r="B542" s="156"/>
      <c r="C542" s="156"/>
      <c r="D542" s="156"/>
      <c r="E542" s="156"/>
      <c r="F542" s="156"/>
      <c r="G542" s="156"/>
      <c r="H542" s="156"/>
      <c r="I542" s="156"/>
      <c r="J542" s="156"/>
      <c r="K542" s="156"/>
      <c r="L542" s="156"/>
      <c r="M542" s="156"/>
      <c r="N542" s="154"/>
      <c r="O542" s="156"/>
      <c r="P542" s="156"/>
      <c r="Q542" s="156"/>
      <c r="R542" s="156"/>
      <c r="S542" s="156"/>
      <c r="T542" s="156"/>
      <c r="U542" s="156"/>
      <c r="V542" s="156"/>
      <c r="W542" s="156"/>
      <c r="X542" s="156"/>
      <c r="Y542" s="156"/>
      <c r="Z542" s="156"/>
      <c r="AA542" s="156"/>
      <c r="AB542" s="156"/>
      <c r="AC542" s="156"/>
      <c r="AD542" s="156"/>
      <c r="AE542" s="156"/>
      <c r="AF542" s="156"/>
      <c r="AG542" s="156"/>
      <c r="AH542" s="156"/>
      <c r="AI542" s="156"/>
      <c r="AJ542" s="156"/>
      <c r="AK542" s="156"/>
      <c r="AL542" s="156"/>
      <c r="AM542" s="156"/>
      <c r="AN542" s="169"/>
      <c r="AO542" s="169"/>
      <c r="AP542" s="169"/>
      <c r="AQ542" s="169"/>
      <c r="AR542" s="169"/>
    </row>
    <row r="543" spans="1:44">
      <c r="A543" s="61"/>
      <c r="B543" s="156"/>
      <c r="C543" s="156"/>
      <c r="D543" s="156"/>
      <c r="E543" s="156"/>
      <c r="F543" s="156"/>
      <c r="G543" s="156"/>
      <c r="H543" s="156"/>
      <c r="I543" s="156"/>
      <c r="J543" s="156"/>
      <c r="K543" s="156"/>
      <c r="L543" s="156"/>
      <c r="M543" s="156"/>
      <c r="N543" s="154"/>
      <c r="O543" s="156"/>
      <c r="P543" s="156"/>
      <c r="Q543" s="156"/>
      <c r="R543" s="156"/>
      <c r="S543" s="156"/>
      <c r="T543" s="156"/>
      <c r="U543" s="156"/>
      <c r="V543" s="156"/>
      <c r="W543" s="156"/>
      <c r="X543" s="156"/>
      <c r="Y543" s="156"/>
      <c r="Z543" s="156"/>
      <c r="AA543" s="156"/>
      <c r="AB543" s="156"/>
      <c r="AC543" s="156"/>
      <c r="AD543" s="156"/>
      <c r="AE543" s="156"/>
      <c r="AF543" s="156"/>
      <c r="AG543" s="156"/>
      <c r="AH543" s="156"/>
      <c r="AI543" s="156"/>
      <c r="AJ543" s="156"/>
      <c r="AK543" s="156"/>
      <c r="AL543" s="156"/>
      <c r="AM543" s="156"/>
      <c r="AN543" s="169"/>
      <c r="AO543" s="169"/>
      <c r="AP543" s="169"/>
      <c r="AQ543" s="169"/>
      <c r="AR543" s="169"/>
    </row>
    <row r="544" spans="1:44">
      <c r="A544" s="61"/>
      <c r="B544" s="156"/>
      <c r="C544" s="156"/>
      <c r="D544" s="156"/>
      <c r="E544" s="156"/>
      <c r="F544" s="156"/>
      <c r="G544" s="156"/>
      <c r="H544" s="156"/>
      <c r="I544" s="156"/>
      <c r="J544" s="156"/>
      <c r="K544" s="156"/>
      <c r="L544" s="156"/>
      <c r="M544" s="156"/>
      <c r="N544" s="154"/>
      <c r="O544" s="156"/>
      <c r="P544" s="156"/>
      <c r="Q544" s="156"/>
      <c r="R544" s="156"/>
      <c r="S544" s="156"/>
      <c r="T544" s="156"/>
      <c r="U544" s="156"/>
      <c r="V544" s="156"/>
      <c r="W544" s="156"/>
      <c r="X544" s="156"/>
      <c r="Y544" s="156"/>
      <c r="Z544" s="156"/>
      <c r="AA544" s="156"/>
      <c r="AB544" s="156"/>
      <c r="AC544" s="156"/>
      <c r="AD544" s="156"/>
      <c r="AE544" s="156"/>
      <c r="AF544" s="156"/>
      <c r="AG544" s="156"/>
      <c r="AH544" s="156"/>
      <c r="AI544" s="156"/>
      <c r="AJ544" s="156"/>
      <c r="AK544" s="156"/>
      <c r="AL544" s="156"/>
      <c r="AM544" s="156"/>
      <c r="AN544" s="169"/>
      <c r="AO544" s="169"/>
      <c r="AP544" s="169"/>
      <c r="AQ544" s="169"/>
      <c r="AR544" s="169"/>
    </row>
    <row r="545" spans="1:44">
      <c r="A545" s="61"/>
      <c r="B545" s="156"/>
      <c r="C545" s="156"/>
      <c r="D545" s="156"/>
      <c r="E545" s="156"/>
      <c r="F545" s="156"/>
      <c r="G545" s="156"/>
      <c r="H545" s="156"/>
      <c r="I545" s="156"/>
      <c r="J545" s="156"/>
      <c r="K545" s="156"/>
      <c r="L545" s="156"/>
      <c r="M545" s="156"/>
      <c r="N545" s="154"/>
      <c r="O545" s="156"/>
      <c r="P545" s="156"/>
      <c r="Q545" s="156"/>
      <c r="R545" s="156"/>
      <c r="S545" s="156"/>
      <c r="T545" s="156"/>
      <c r="U545" s="156"/>
      <c r="V545" s="156"/>
      <c r="W545" s="156"/>
      <c r="X545" s="156"/>
      <c r="Y545" s="156"/>
      <c r="Z545" s="156"/>
      <c r="AA545" s="156"/>
      <c r="AB545" s="156"/>
      <c r="AC545" s="156"/>
      <c r="AD545" s="156"/>
      <c r="AE545" s="156"/>
      <c r="AF545" s="156"/>
      <c r="AG545" s="156"/>
      <c r="AH545" s="156"/>
      <c r="AI545" s="156"/>
      <c r="AJ545" s="156"/>
      <c r="AK545" s="156"/>
      <c r="AL545" s="156"/>
      <c r="AM545" s="156"/>
      <c r="AN545" s="169"/>
      <c r="AO545" s="169"/>
      <c r="AP545" s="169"/>
      <c r="AQ545" s="169"/>
      <c r="AR545" s="169"/>
    </row>
    <row r="546" spans="1:44">
      <c r="A546" s="61"/>
      <c r="B546" s="156"/>
      <c r="C546" s="156"/>
      <c r="D546" s="156"/>
      <c r="E546" s="156"/>
      <c r="F546" s="156"/>
      <c r="G546" s="156"/>
      <c r="H546" s="156"/>
      <c r="I546" s="156"/>
      <c r="J546" s="156"/>
      <c r="K546" s="156"/>
      <c r="L546" s="156"/>
      <c r="M546" s="156"/>
      <c r="N546" s="154"/>
      <c r="O546" s="156"/>
      <c r="P546" s="156"/>
      <c r="Q546" s="156"/>
      <c r="R546" s="156"/>
      <c r="S546" s="156"/>
      <c r="T546" s="156"/>
      <c r="U546" s="156"/>
      <c r="V546" s="156"/>
      <c r="W546" s="156"/>
      <c r="X546" s="156"/>
      <c r="Y546" s="156"/>
      <c r="Z546" s="156"/>
      <c r="AA546" s="156"/>
      <c r="AB546" s="156"/>
      <c r="AC546" s="156"/>
      <c r="AD546" s="156"/>
      <c r="AE546" s="156"/>
      <c r="AF546" s="156"/>
      <c r="AG546" s="156"/>
      <c r="AH546" s="156"/>
      <c r="AI546" s="156"/>
      <c r="AJ546" s="156"/>
      <c r="AK546" s="156"/>
      <c r="AL546" s="156"/>
      <c r="AM546" s="156"/>
      <c r="AN546" s="169"/>
      <c r="AO546" s="169"/>
      <c r="AP546" s="169"/>
      <c r="AQ546" s="169"/>
      <c r="AR546" s="169"/>
    </row>
    <row r="547" spans="1:44">
      <c r="A547" s="61"/>
      <c r="B547" s="156"/>
      <c r="C547" s="156"/>
      <c r="D547" s="156"/>
      <c r="E547" s="156"/>
      <c r="F547" s="156"/>
      <c r="G547" s="156"/>
      <c r="H547" s="156"/>
      <c r="I547" s="156"/>
      <c r="J547" s="156"/>
      <c r="K547" s="156"/>
      <c r="L547" s="156"/>
      <c r="M547" s="156"/>
      <c r="N547" s="154"/>
      <c r="O547" s="156"/>
      <c r="P547" s="156"/>
      <c r="Q547" s="156"/>
      <c r="R547" s="156"/>
      <c r="S547" s="156"/>
      <c r="T547" s="156"/>
      <c r="U547" s="156"/>
      <c r="V547" s="156"/>
      <c r="W547" s="156"/>
      <c r="X547" s="156"/>
      <c r="Y547" s="156"/>
      <c r="Z547" s="156"/>
      <c r="AA547" s="156"/>
      <c r="AB547" s="156"/>
      <c r="AC547" s="156"/>
      <c r="AD547" s="156"/>
      <c r="AE547" s="156"/>
      <c r="AF547" s="156"/>
      <c r="AG547" s="156"/>
      <c r="AH547" s="156"/>
      <c r="AI547" s="156"/>
      <c r="AJ547" s="156"/>
      <c r="AK547" s="156"/>
      <c r="AL547" s="156"/>
      <c r="AM547" s="156"/>
      <c r="AN547" s="169"/>
      <c r="AO547" s="169"/>
      <c r="AP547" s="169"/>
      <c r="AQ547" s="169"/>
      <c r="AR547" s="169"/>
    </row>
    <row r="548" spans="1:44">
      <c r="A548" s="61"/>
      <c r="B548" s="156"/>
      <c r="C548" s="156"/>
      <c r="D548" s="156"/>
      <c r="E548" s="156"/>
      <c r="F548" s="156"/>
      <c r="G548" s="156"/>
      <c r="H548" s="156"/>
      <c r="I548" s="156"/>
      <c r="J548" s="156"/>
      <c r="K548" s="156"/>
      <c r="L548" s="156"/>
      <c r="M548" s="156"/>
      <c r="N548" s="154"/>
      <c r="O548" s="156"/>
      <c r="P548" s="156"/>
      <c r="Q548" s="156"/>
      <c r="R548" s="156"/>
      <c r="S548" s="156"/>
      <c r="T548" s="156"/>
      <c r="U548" s="156"/>
      <c r="V548" s="156"/>
      <c r="W548" s="156"/>
      <c r="X548" s="156"/>
      <c r="Y548" s="156"/>
      <c r="Z548" s="156"/>
      <c r="AA548" s="156"/>
      <c r="AB548" s="156"/>
      <c r="AC548" s="156"/>
      <c r="AD548" s="156"/>
      <c r="AE548" s="156"/>
      <c r="AF548" s="156"/>
      <c r="AG548" s="156"/>
      <c r="AH548" s="156"/>
      <c r="AI548" s="156"/>
      <c r="AJ548" s="156"/>
      <c r="AK548" s="156"/>
      <c r="AL548" s="156"/>
      <c r="AM548" s="156"/>
      <c r="AN548" s="169"/>
      <c r="AO548" s="169"/>
      <c r="AP548" s="169"/>
      <c r="AQ548" s="169"/>
      <c r="AR548" s="169"/>
    </row>
    <row r="549" spans="1:44">
      <c r="A549" s="61"/>
      <c r="B549" s="156"/>
      <c r="C549" s="156"/>
      <c r="D549" s="156"/>
      <c r="E549" s="156"/>
      <c r="F549" s="156"/>
      <c r="G549" s="156"/>
      <c r="H549" s="156"/>
      <c r="I549" s="156"/>
      <c r="J549" s="156"/>
      <c r="K549" s="156"/>
      <c r="L549" s="156"/>
      <c r="M549" s="156"/>
      <c r="N549" s="154"/>
      <c r="O549" s="156"/>
      <c r="P549" s="156"/>
      <c r="Q549" s="156"/>
      <c r="R549" s="156"/>
      <c r="S549" s="156"/>
      <c r="T549" s="156"/>
      <c r="U549" s="156"/>
      <c r="V549" s="156"/>
      <c r="W549" s="156"/>
      <c r="X549" s="156"/>
      <c r="Y549" s="156"/>
      <c r="Z549" s="156"/>
      <c r="AA549" s="156"/>
      <c r="AB549" s="156"/>
      <c r="AC549" s="156"/>
      <c r="AD549" s="156"/>
      <c r="AE549" s="156"/>
      <c r="AF549" s="156"/>
      <c r="AG549" s="156"/>
      <c r="AH549" s="156"/>
      <c r="AI549" s="156"/>
      <c r="AJ549" s="156"/>
      <c r="AK549" s="156"/>
      <c r="AL549" s="156"/>
      <c r="AM549" s="156"/>
      <c r="AN549" s="169"/>
      <c r="AO549" s="169"/>
      <c r="AP549" s="169"/>
      <c r="AQ549" s="169"/>
      <c r="AR549" s="169"/>
    </row>
    <row r="550" spans="1:44">
      <c r="A550" s="61"/>
      <c r="B550" s="156"/>
      <c r="C550" s="156"/>
      <c r="D550" s="156"/>
      <c r="E550" s="156"/>
      <c r="F550" s="156"/>
      <c r="G550" s="156"/>
      <c r="H550" s="156"/>
      <c r="I550" s="156"/>
      <c r="J550" s="156"/>
      <c r="K550" s="156"/>
      <c r="L550" s="156"/>
      <c r="M550" s="156"/>
      <c r="N550" s="154"/>
      <c r="O550" s="156"/>
      <c r="P550" s="156"/>
      <c r="Q550" s="156"/>
      <c r="R550" s="156"/>
      <c r="S550" s="156"/>
      <c r="T550" s="156"/>
      <c r="U550" s="156"/>
      <c r="V550" s="156"/>
      <c r="W550" s="156"/>
      <c r="X550" s="156"/>
      <c r="Y550" s="156"/>
      <c r="Z550" s="156"/>
      <c r="AA550" s="156"/>
      <c r="AB550" s="156"/>
      <c r="AC550" s="156"/>
      <c r="AD550" s="156"/>
      <c r="AE550" s="156"/>
      <c r="AF550" s="156"/>
      <c r="AG550" s="156"/>
      <c r="AH550" s="156"/>
      <c r="AI550" s="156"/>
      <c r="AJ550" s="156"/>
      <c r="AK550" s="156"/>
      <c r="AL550" s="156"/>
      <c r="AM550" s="156"/>
      <c r="AN550" s="169"/>
      <c r="AO550" s="169"/>
      <c r="AP550" s="169"/>
      <c r="AQ550" s="169"/>
      <c r="AR550" s="169"/>
    </row>
    <row r="551" spans="1:44">
      <c r="A551" s="61"/>
      <c r="B551" s="156"/>
      <c r="C551" s="156"/>
      <c r="D551" s="156"/>
      <c r="E551" s="156"/>
      <c r="F551" s="156"/>
      <c r="G551" s="156"/>
      <c r="H551" s="156"/>
      <c r="I551" s="156"/>
      <c r="J551" s="156"/>
      <c r="K551" s="156"/>
      <c r="L551" s="156"/>
      <c r="M551" s="156"/>
      <c r="N551" s="154"/>
      <c r="O551" s="156"/>
      <c r="P551" s="156"/>
      <c r="Q551" s="156"/>
      <c r="R551" s="156"/>
      <c r="S551" s="156"/>
      <c r="T551" s="156"/>
      <c r="U551" s="156"/>
      <c r="V551" s="156"/>
      <c r="W551" s="156"/>
      <c r="X551" s="156"/>
      <c r="Y551" s="156"/>
      <c r="Z551" s="156"/>
      <c r="AA551" s="156"/>
      <c r="AB551" s="156"/>
      <c r="AC551" s="156"/>
      <c r="AD551" s="156"/>
      <c r="AE551" s="156"/>
      <c r="AF551" s="156"/>
      <c r="AG551" s="156"/>
      <c r="AH551" s="156"/>
      <c r="AI551" s="156"/>
      <c r="AJ551" s="156"/>
      <c r="AK551" s="156"/>
      <c r="AL551" s="156"/>
      <c r="AM551" s="156"/>
      <c r="AN551" s="169"/>
      <c r="AO551" s="169"/>
      <c r="AP551" s="169"/>
      <c r="AQ551" s="169"/>
      <c r="AR551" s="169"/>
    </row>
    <row r="552" spans="1:44">
      <c r="A552" s="61"/>
      <c r="B552" s="156"/>
      <c r="C552" s="156"/>
      <c r="D552" s="156"/>
      <c r="E552" s="156"/>
      <c r="F552" s="156"/>
      <c r="G552" s="156"/>
      <c r="H552" s="156"/>
      <c r="I552" s="156"/>
      <c r="J552" s="156"/>
      <c r="K552" s="156"/>
      <c r="L552" s="156"/>
      <c r="M552" s="156"/>
      <c r="N552" s="154"/>
      <c r="O552" s="156"/>
      <c r="P552" s="156"/>
      <c r="Q552" s="156"/>
      <c r="R552" s="156"/>
      <c r="S552" s="156"/>
      <c r="T552" s="156"/>
      <c r="U552" s="156"/>
      <c r="V552" s="156"/>
      <c r="W552" s="156"/>
      <c r="X552" s="156"/>
      <c r="Y552" s="156"/>
      <c r="Z552" s="156"/>
      <c r="AA552" s="156"/>
      <c r="AB552" s="156"/>
      <c r="AC552" s="156"/>
      <c r="AD552" s="156"/>
      <c r="AE552" s="156"/>
      <c r="AF552" s="156"/>
      <c r="AG552" s="156"/>
      <c r="AH552" s="156"/>
      <c r="AI552" s="156"/>
      <c r="AJ552" s="156"/>
      <c r="AK552" s="156"/>
      <c r="AL552" s="156"/>
      <c r="AM552" s="156"/>
      <c r="AN552" s="169"/>
      <c r="AO552" s="169"/>
      <c r="AP552" s="169"/>
      <c r="AQ552" s="169"/>
      <c r="AR552" s="169"/>
    </row>
    <row r="553" spans="1:44">
      <c r="A553" s="61"/>
      <c r="B553" s="156"/>
      <c r="C553" s="156"/>
      <c r="D553" s="156"/>
      <c r="E553" s="156"/>
      <c r="F553" s="156"/>
      <c r="G553" s="156"/>
      <c r="H553" s="156"/>
      <c r="I553" s="156"/>
      <c r="J553" s="156"/>
      <c r="K553" s="156"/>
      <c r="L553" s="156"/>
      <c r="M553" s="156"/>
      <c r="N553" s="154"/>
      <c r="O553" s="156"/>
      <c r="P553" s="156"/>
      <c r="Q553" s="156"/>
      <c r="R553" s="156"/>
      <c r="S553" s="156"/>
      <c r="T553" s="156"/>
      <c r="U553" s="156"/>
      <c r="V553" s="156"/>
      <c r="W553" s="156"/>
      <c r="X553" s="156"/>
      <c r="Y553" s="156"/>
      <c r="Z553" s="156"/>
      <c r="AA553" s="156"/>
      <c r="AB553" s="156"/>
      <c r="AC553" s="156"/>
      <c r="AD553" s="156"/>
      <c r="AE553" s="156"/>
      <c r="AF553" s="156"/>
      <c r="AG553" s="156"/>
      <c r="AH553" s="156"/>
      <c r="AI553" s="156"/>
      <c r="AJ553" s="156"/>
      <c r="AK553" s="156"/>
      <c r="AL553" s="156"/>
      <c r="AM553" s="156"/>
      <c r="AN553" s="169"/>
      <c r="AO553" s="169"/>
      <c r="AP553" s="169"/>
      <c r="AQ553" s="169"/>
      <c r="AR553" s="169"/>
    </row>
    <row r="554" spans="1:44">
      <c r="A554" s="61"/>
      <c r="B554" s="156"/>
      <c r="C554" s="156"/>
      <c r="D554" s="156"/>
      <c r="E554" s="156"/>
      <c r="F554" s="156"/>
      <c r="G554" s="156"/>
      <c r="H554" s="156"/>
      <c r="I554" s="156"/>
      <c r="J554" s="156"/>
      <c r="K554" s="156"/>
      <c r="L554" s="156"/>
      <c r="M554" s="156"/>
      <c r="N554" s="154"/>
      <c r="O554" s="156"/>
      <c r="P554" s="156"/>
      <c r="Q554" s="156"/>
      <c r="R554" s="156"/>
      <c r="S554" s="156"/>
      <c r="T554" s="156"/>
      <c r="U554" s="156"/>
      <c r="V554" s="156"/>
      <c r="W554" s="156"/>
      <c r="X554" s="156"/>
      <c r="Y554" s="156"/>
      <c r="Z554" s="156"/>
      <c r="AA554" s="156"/>
      <c r="AB554" s="156"/>
      <c r="AC554" s="156"/>
      <c r="AD554" s="156"/>
      <c r="AE554" s="156"/>
      <c r="AF554" s="156"/>
      <c r="AG554" s="156"/>
      <c r="AH554" s="156"/>
      <c r="AI554" s="156"/>
      <c r="AJ554" s="156"/>
      <c r="AK554" s="156"/>
      <c r="AL554" s="156"/>
      <c r="AM554" s="156"/>
      <c r="AN554" s="169"/>
      <c r="AO554" s="169"/>
      <c r="AP554" s="169"/>
      <c r="AQ554" s="169"/>
      <c r="AR554" s="169"/>
    </row>
    <row r="555" spans="1:44">
      <c r="A555" s="61"/>
      <c r="B555" s="156"/>
      <c r="C555" s="156"/>
      <c r="D555" s="156"/>
      <c r="E555" s="156"/>
      <c r="F555" s="156"/>
      <c r="G555" s="156"/>
      <c r="H555" s="156"/>
      <c r="I555" s="156"/>
      <c r="J555" s="156"/>
      <c r="K555" s="156"/>
      <c r="L555" s="156"/>
      <c r="M555" s="156"/>
      <c r="N555" s="154"/>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56"/>
      <c r="AJ555" s="156"/>
      <c r="AK555" s="156"/>
      <c r="AL555" s="156"/>
      <c r="AM555" s="156"/>
      <c r="AN555" s="169"/>
      <c r="AO555" s="169"/>
      <c r="AP555" s="169"/>
      <c r="AQ555" s="169"/>
      <c r="AR555" s="169"/>
    </row>
    <row r="556" spans="1:44">
      <c r="A556" s="61"/>
      <c r="B556" s="156"/>
      <c r="C556" s="156"/>
      <c r="D556" s="156"/>
      <c r="E556" s="156"/>
      <c r="F556" s="156"/>
      <c r="G556" s="156"/>
      <c r="H556" s="156"/>
      <c r="I556" s="156"/>
      <c r="J556" s="156"/>
      <c r="K556" s="156"/>
      <c r="L556" s="156"/>
      <c r="M556" s="156"/>
      <c r="N556" s="154"/>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56"/>
      <c r="AJ556" s="156"/>
      <c r="AK556" s="156"/>
      <c r="AL556" s="156"/>
      <c r="AM556" s="156"/>
      <c r="AN556" s="169"/>
      <c r="AO556" s="169"/>
      <c r="AP556" s="169"/>
      <c r="AQ556" s="169"/>
      <c r="AR556" s="169"/>
    </row>
    <row r="557" spans="1:44">
      <c r="A557" s="61"/>
      <c r="B557" s="156"/>
      <c r="C557" s="156"/>
      <c r="D557" s="156"/>
      <c r="E557" s="156"/>
      <c r="F557" s="156"/>
      <c r="G557" s="156"/>
      <c r="H557" s="156"/>
      <c r="I557" s="156"/>
      <c r="J557" s="156"/>
      <c r="K557" s="156"/>
      <c r="L557" s="156"/>
      <c r="M557" s="156"/>
      <c r="N557" s="154"/>
      <c r="O557" s="156"/>
      <c r="P557" s="156"/>
      <c r="Q557" s="156"/>
      <c r="R557" s="156"/>
      <c r="S557" s="156"/>
      <c r="T557" s="156"/>
      <c r="U557" s="156"/>
      <c r="V557" s="156"/>
      <c r="W557" s="156"/>
      <c r="X557" s="156"/>
      <c r="Y557" s="156"/>
      <c r="Z557" s="156"/>
      <c r="AA557" s="156"/>
      <c r="AB557" s="156"/>
      <c r="AC557" s="156"/>
      <c r="AD557" s="156"/>
      <c r="AE557" s="156"/>
      <c r="AF557" s="156"/>
      <c r="AG557" s="156"/>
      <c r="AH557" s="156"/>
      <c r="AI557" s="156"/>
      <c r="AJ557" s="156"/>
      <c r="AK557" s="156"/>
      <c r="AL557" s="156"/>
      <c r="AM557" s="156"/>
      <c r="AN557" s="169"/>
      <c r="AO557" s="169"/>
      <c r="AP557" s="169"/>
      <c r="AQ557" s="169"/>
      <c r="AR557" s="169"/>
    </row>
    <row r="558" spans="1:44">
      <c r="A558" s="61"/>
      <c r="B558" s="156"/>
      <c r="C558" s="156"/>
      <c r="D558" s="156"/>
      <c r="E558" s="156"/>
      <c r="F558" s="156"/>
      <c r="G558" s="156"/>
      <c r="H558" s="156"/>
      <c r="I558" s="156"/>
      <c r="J558" s="156"/>
      <c r="K558" s="156"/>
      <c r="L558" s="156"/>
      <c r="M558" s="156"/>
      <c r="N558" s="154"/>
      <c r="O558" s="156"/>
      <c r="P558" s="156"/>
      <c r="Q558" s="156"/>
      <c r="R558" s="156"/>
      <c r="S558" s="156"/>
      <c r="T558" s="156"/>
      <c r="U558" s="156"/>
      <c r="V558" s="156"/>
      <c r="W558" s="156"/>
      <c r="X558" s="156"/>
      <c r="Y558" s="156"/>
      <c r="Z558" s="156"/>
      <c r="AA558" s="156"/>
      <c r="AB558" s="156"/>
      <c r="AC558" s="156"/>
      <c r="AD558" s="156"/>
      <c r="AE558" s="156"/>
      <c r="AF558" s="156"/>
      <c r="AG558" s="156"/>
      <c r="AH558" s="156"/>
      <c r="AI558" s="156"/>
      <c r="AJ558" s="156"/>
      <c r="AK558" s="156"/>
      <c r="AL558" s="156"/>
      <c r="AM558" s="156"/>
      <c r="AN558" s="169"/>
      <c r="AO558" s="169"/>
      <c r="AP558" s="169"/>
      <c r="AQ558" s="169"/>
      <c r="AR558" s="169"/>
    </row>
    <row r="559" spans="1:44">
      <c r="A559" s="61"/>
      <c r="B559" s="156"/>
      <c r="C559" s="156"/>
      <c r="D559" s="156"/>
      <c r="E559" s="156"/>
      <c r="F559" s="156"/>
      <c r="G559" s="156"/>
      <c r="H559" s="156"/>
      <c r="I559" s="156"/>
      <c r="J559" s="156"/>
      <c r="K559" s="156"/>
      <c r="L559" s="156"/>
      <c r="M559" s="156"/>
      <c r="N559" s="154"/>
      <c r="O559" s="156"/>
      <c r="P559" s="156"/>
      <c r="Q559" s="156"/>
      <c r="R559" s="156"/>
      <c r="S559" s="156"/>
      <c r="T559" s="156"/>
      <c r="U559" s="156"/>
      <c r="V559" s="156"/>
      <c r="W559" s="156"/>
      <c r="X559" s="156"/>
      <c r="Y559" s="156"/>
      <c r="Z559" s="156"/>
      <c r="AA559" s="156"/>
      <c r="AB559" s="156"/>
      <c r="AC559" s="156"/>
      <c r="AD559" s="156"/>
      <c r="AE559" s="156"/>
      <c r="AF559" s="156"/>
      <c r="AG559" s="156"/>
      <c r="AH559" s="156"/>
      <c r="AI559" s="156"/>
      <c r="AJ559" s="156"/>
      <c r="AK559" s="156"/>
      <c r="AL559" s="156"/>
      <c r="AM559" s="156"/>
      <c r="AN559" s="169"/>
      <c r="AO559" s="169"/>
      <c r="AP559" s="169"/>
      <c r="AQ559" s="169"/>
      <c r="AR559" s="169"/>
    </row>
    <row r="560" spans="1:44">
      <c r="A560" s="61"/>
      <c r="B560" s="156"/>
      <c r="C560" s="156"/>
      <c r="D560" s="156"/>
      <c r="E560" s="156"/>
      <c r="F560" s="156"/>
      <c r="G560" s="156"/>
      <c r="H560" s="156"/>
      <c r="I560" s="156"/>
      <c r="J560" s="156"/>
      <c r="K560" s="156"/>
      <c r="L560" s="156"/>
      <c r="M560" s="156"/>
      <c r="N560" s="154"/>
      <c r="O560" s="156"/>
      <c r="P560" s="156"/>
      <c r="Q560" s="156"/>
      <c r="R560" s="156"/>
      <c r="S560" s="156"/>
      <c r="T560" s="156"/>
      <c r="U560" s="156"/>
      <c r="V560" s="156"/>
      <c r="W560" s="156"/>
      <c r="X560" s="156"/>
      <c r="Y560" s="156"/>
      <c r="Z560" s="156"/>
      <c r="AA560" s="156"/>
      <c r="AB560" s="156"/>
      <c r="AC560" s="156"/>
      <c r="AD560" s="156"/>
      <c r="AE560" s="156"/>
      <c r="AF560" s="156"/>
      <c r="AG560" s="156"/>
      <c r="AH560" s="156"/>
      <c r="AI560" s="156"/>
      <c r="AJ560" s="156"/>
      <c r="AK560" s="156"/>
      <c r="AL560" s="156"/>
      <c r="AM560" s="156"/>
      <c r="AN560" s="169"/>
      <c r="AO560" s="169"/>
      <c r="AP560" s="169"/>
      <c r="AQ560" s="169"/>
      <c r="AR560" s="169"/>
    </row>
    <row r="561" spans="1:44">
      <c r="A561" s="61"/>
      <c r="B561" s="156"/>
      <c r="C561" s="156"/>
      <c r="D561" s="156"/>
      <c r="E561" s="156"/>
      <c r="F561" s="156"/>
      <c r="G561" s="156"/>
      <c r="H561" s="156"/>
      <c r="I561" s="156"/>
      <c r="J561" s="156"/>
      <c r="K561" s="156"/>
      <c r="L561" s="156"/>
      <c r="M561" s="156"/>
      <c r="N561" s="154"/>
      <c r="O561" s="156"/>
      <c r="P561" s="156"/>
      <c r="Q561" s="156"/>
      <c r="R561" s="156"/>
      <c r="S561" s="156"/>
      <c r="T561" s="156"/>
      <c r="U561" s="156"/>
      <c r="V561" s="156"/>
      <c r="W561" s="156"/>
      <c r="X561" s="156"/>
      <c r="Y561" s="156"/>
      <c r="Z561" s="156"/>
      <c r="AA561" s="156"/>
      <c r="AB561" s="156"/>
      <c r="AC561" s="156"/>
      <c r="AD561" s="156"/>
      <c r="AE561" s="156"/>
      <c r="AF561" s="156"/>
      <c r="AG561" s="156"/>
      <c r="AH561" s="156"/>
      <c r="AI561" s="156"/>
      <c r="AJ561" s="156"/>
      <c r="AK561" s="156"/>
      <c r="AL561" s="156"/>
      <c r="AM561" s="156"/>
      <c r="AN561" s="169"/>
      <c r="AO561" s="169"/>
      <c r="AP561" s="169"/>
      <c r="AQ561" s="169"/>
      <c r="AR561" s="169"/>
    </row>
    <row r="562" spans="1:44">
      <c r="A562" s="61"/>
      <c r="B562" s="156"/>
      <c r="C562" s="156"/>
      <c r="D562" s="156"/>
      <c r="E562" s="156"/>
      <c r="F562" s="156"/>
      <c r="G562" s="156"/>
      <c r="H562" s="156"/>
      <c r="I562" s="156"/>
      <c r="J562" s="156"/>
      <c r="K562" s="156"/>
      <c r="L562" s="156"/>
      <c r="M562" s="156"/>
      <c r="N562" s="154"/>
      <c r="O562" s="156"/>
      <c r="P562" s="156"/>
      <c r="Q562" s="156"/>
      <c r="R562" s="156"/>
      <c r="S562" s="156"/>
      <c r="T562" s="156"/>
      <c r="U562" s="156"/>
      <c r="V562" s="156"/>
      <c r="W562" s="156"/>
      <c r="X562" s="156"/>
      <c r="Y562" s="156"/>
      <c r="Z562" s="156"/>
      <c r="AA562" s="156"/>
      <c r="AB562" s="156"/>
      <c r="AC562" s="156"/>
      <c r="AD562" s="156"/>
      <c r="AE562" s="156"/>
      <c r="AF562" s="156"/>
      <c r="AG562" s="156"/>
      <c r="AH562" s="156"/>
      <c r="AI562" s="156"/>
      <c r="AJ562" s="156"/>
      <c r="AK562" s="156"/>
      <c r="AL562" s="156"/>
      <c r="AM562" s="156"/>
      <c r="AN562" s="169"/>
      <c r="AO562" s="169"/>
      <c r="AP562" s="169"/>
      <c r="AQ562" s="169"/>
      <c r="AR562" s="169"/>
    </row>
    <row r="563" spans="1:44">
      <c r="A563" s="61"/>
      <c r="B563" s="156"/>
      <c r="C563" s="156"/>
      <c r="D563" s="156"/>
      <c r="E563" s="156"/>
      <c r="F563" s="156"/>
      <c r="G563" s="156"/>
      <c r="H563" s="156"/>
      <c r="I563" s="156"/>
      <c r="J563" s="156"/>
      <c r="K563" s="156"/>
      <c r="L563" s="156"/>
      <c r="M563" s="156"/>
      <c r="N563" s="154"/>
      <c r="O563" s="156"/>
      <c r="P563" s="156"/>
      <c r="Q563" s="156"/>
      <c r="R563" s="156"/>
      <c r="S563" s="156"/>
      <c r="T563" s="156"/>
      <c r="U563" s="156"/>
      <c r="V563" s="156"/>
      <c r="W563" s="156"/>
      <c r="X563" s="156"/>
      <c r="Y563" s="156"/>
      <c r="Z563" s="156"/>
      <c r="AA563" s="156"/>
      <c r="AB563" s="156"/>
      <c r="AC563" s="156"/>
      <c r="AD563" s="156"/>
      <c r="AE563" s="156"/>
      <c r="AF563" s="156"/>
      <c r="AG563" s="156"/>
      <c r="AH563" s="156"/>
      <c r="AI563" s="156"/>
      <c r="AJ563" s="156"/>
      <c r="AK563" s="156"/>
      <c r="AL563" s="156"/>
      <c r="AM563" s="156"/>
      <c r="AN563" s="169"/>
      <c r="AO563" s="169"/>
      <c r="AP563" s="169"/>
      <c r="AQ563" s="169"/>
      <c r="AR563" s="169"/>
    </row>
    <row r="564" spans="1:44">
      <c r="A564" s="61"/>
      <c r="B564" s="156"/>
      <c r="C564" s="156"/>
      <c r="D564" s="156"/>
      <c r="E564" s="156"/>
      <c r="F564" s="156"/>
      <c r="G564" s="156"/>
      <c r="H564" s="156"/>
      <c r="I564" s="156"/>
      <c r="J564" s="156"/>
      <c r="K564" s="156"/>
      <c r="L564" s="156"/>
      <c r="M564" s="156"/>
      <c r="N564" s="154"/>
      <c r="O564" s="156"/>
      <c r="P564" s="156"/>
      <c r="Q564" s="156"/>
      <c r="R564" s="156"/>
      <c r="S564" s="156"/>
      <c r="T564" s="156"/>
      <c r="U564" s="156"/>
      <c r="V564" s="156"/>
      <c r="W564" s="156"/>
      <c r="X564" s="156"/>
      <c r="Y564" s="156"/>
      <c r="Z564" s="156"/>
      <c r="AA564" s="156"/>
      <c r="AB564" s="156"/>
      <c r="AC564" s="156"/>
      <c r="AD564" s="156"/>
      <c r="AE564" s="156"/>
      <c r="AF564" s="156"/>
      <c r="AG564" s="156"/>
      <c r="AH564" s="156"/>
      <c r="AI564" s="156"/>
      <c r="AJ564" s="156"/>
      <c r="AK564" s="156"/>
      <c r="AL564" s="156"/>
      <c r="AM564" s="156"/>
      <c r="AN564" s="169"/>
      <c r="AO564" s="169"/>
      <c r="AP564" s="169"/>
      <c r="AQ564" s="169"/>
      <c r="AR564" s="169"/>
    </row>
    <row r="565" spans="1:44">
      <c r="A565" s="61"/>
      <c r="B565" s="156"/>
      <c r="C565" s="156"/>
      <c r="D565" s="156"/>
      <c r="E565" s="156"/>
      <c r="F565" s="156"/>
      <c r="G565" s="156"/>
      <c r="H565" s="156"/>
      <c r="I565" s="156"/>
      <c r="J565" s="156"/>
      <c r="K565" s="156"/>
      <c r="L565" s="156"/>
      <c r="M565" s="156"/>
      <c r="N565" s="154"/>
      <c r="O565" s="156"/>
      <c r="P565" s="156"/>
      <c r="Q565" s="156"/>
      <c r="R565" s="156"/>
      <c r="S565" s="156"/>
      <c r="T565" s="156"/>
      <c r="U565" s="156"/>
      <c r="V565" s="156"/>
      <c r="W565" s="156"/>
      <c r="X565" s="156"/>
      <c r="Y565" s="156"/>
      <c r="Z565" s="156"/>
      <c r="AA565" s="156"/>
      <c r="AB565" s="156"/>
      <c r="AC565" s="156"/>
      <c r="AD565" s="156"/>
      <c r="AE565" s="156"/>
      <c r="AF565" s="156"/>
      <c r="AG565" s="156"/>
      <c r="AH565" s="156"/>
      <c r="AI565" s="156"/>
      <c r="AJ565" s="156"/>
      <c r="AK565" s="156"/>
      <c r="AL565" s="156"/>
      <c r="AM565" s="156"/>
      <c r="AN565" s="169"/>
      <c r="AO565" s="169"/>
      <c r="AP565" s="169"/>
      <c r="AQ565" s="169"/>
      <c r="AR565" s="169"/>
    </row>
    <row r="566" spans="1:44">
      <c r="A566" s="61"/>
      <c r="B566" s="156"/>
      <c r="C566" s="156"/>
      <c r="D566" s="156"/>
      <c r="E566" s="156"/>
      <c r="F566" s="156"/>
      <c r="G566" s="156"/>
      <c r="H566" s="156"/>
      <c r="I566" s="156"/>
      <c r="J566" s="156"/>
      <c r="K566" s="156"/>
      <c r="L566" s="156"/>
      <c r="M566" s="156"/>
      <c r="N566" s="154"/>
      <c r="O566" s="156"/>
      <c r="P566" s="156"/>
      <c r="Q566" s="156"/>
      <c r="R566" s="156"/>
      <c r="S566" s="156"/>
      <c r="T566" s="156"/>
      <c r="U566" s="156"/>
      <c r="V566" s="156"/>
      <c r="W566" s="156"/>
      <c r="X566" s="156"/>
      <c r="Y566" s="156"/>
      <c r="Z566" s="156"/>
      <c r="AA566" s="156"/>
      <c r="AB566" s="156"/>
      <c r="AC566" s="156"/>
      <c r="AD566" s="156"/>
      <c r="AE566" s="156"/>
      <c r="AF566" s="156"/>
      <c r="AG566" s="156"/>
      <c r="AH566" s="156"/>
      <c r="AI566" s="156"/>
      <c r="AJ566" s="156"/>
      <c r="AK566" s="156"/>
      <c r="AL566" s="156"/>
      <c r="AM566" s="156"/>
      <c r="AN566" s="169"/>
      <c r="AO566" s="169"/>
      <c r="AP566" s="169"/>
      <c r="AQ566" s="169"/>
      <c r="AR566" s="169"/>
    </row>
    <row r="567" spans="1:44">
      <c r="A567" s="61"/>
      <c r="B567" s="156"/>
      <c r="C567" s="156"/>
      <c r="D567" s="156"/>
      <c r="E567" s="156"/>
      <c r="F567" s="156"/>
      <c r="G567" s="156"/>
      <c r="H567" s="156"/>
      <c r="I567" s="156"/>
      <c r="J567" s="156"/>
      <c r="K567" s="156"/>
      <c r="L567" s="156"/>
      <c r="M567" s="156"/>
      <c r="N567" s="154"/>
      <c r="O567" s="156"/>
      <c r="P567" s="156"/>
      <c r="Q567" s="156"/>
      <c r="R567" s="156"/>
      <c r="S567" s="156"/>
      <c r="T567" s="156"/>
      <c r="U567" s="156"/>
      <c r="V567" s="156"/>
      <c r="W567" s="156"/>
      <c r="X567" s="156"/>
      <c r="Y567" s="156"/>
      <c r="Z567" s="156"/>
      <c r="AA567" s="156"/>
      <c r="AB567" s="156"/>
      <c r="AC567" s="156"/>
      <c r="AD567" s="156"/>
      <c r="AE567" s="156"/>
      <c r="AF567" s="156"/>
      <c r="AG567" s="156"/>
      <c r="AH567" s="156"/>
      <c r="AI567" s="156"/>
      <c r="AJ567" s="156"/>
      <c r="AK567" s="156"/>
      <c r="AL567" s="156"/>
      <c r="AM567" s="156"/>
      <c r="AN567" s="169"/>
      <c r="AO567" s="169"/>
      <c r="AP567" s="169"/>
      <c r="AQ567" s="169"/>
      <c r="AR567" s="169"/>
    </row>
    <row r="568" spans="1:44">
      <c r="A568" s="61"/>
      <c r="B568" s="156"/>
      <c r="C568" s="156"/>
      <c r="D568" s="156"/>
      <c r="E568" s="156"/>
      <c r="F568" s="156"/>
      <c r="G568" s="156"/>
      <c r="H568" s="156"/>
      <c r="I568" s="156"/>
      <c r="J568" s="156"/>
      <c r="K568" s="156"/>
      <c r="L568" s="156"/>
      <c r="M568" s="156"/>
      <c r="N568" s="154"/>
      <c r="O568" s="156"/>
      <c r="P568" s="156"/>
      <c r="Q568" s="156"/>
      <c r="R568" s="156"/>
      <c r="S568" s="156"/>
      <c r="T568" s="156"/>
      <c r="U568" s="156"/>
      <c r="V568" s="156"/>
      <c r="W568" s="156"/>
      <c r="X568" s="156"/>
      <c r="Y568" s="156"/>
      <c r="Z568" s="156"/>
      <c r="AA568" s="156"/>
      <c r="AB568" s="156"/>
      <c r="AC568" s="156"/>
      <c r="AD568" s="156"/>
      <c r="AE568" s="156"/>
      <c r="AF568" s="156"/>
      <c r="AG568" s="156"/>
      <c r="AH568" s="156"/>
      <c r="AI568" s="156"/>
      <c r="AJ568" s="156"/>
      <c r="AK568" s="156"/>
      <c r="AL568" s="156"/>
      <c r="AM568" s="156"/>
      <c r="AN568" s="169"/>
      <c r="AO568" s="169"/>
      <c r="AP568" s="169"/>
      <c r="AQ568" s="169"/>
      <c r="AR568" s="169"/>
    </row>
    <row r="569" spans="1:44">
      <c r="A569" s="61"/>
      <c r="B569" s="156"/>
      <c r="C569" s="156"/>
      <c r="D569" s="156"/>
      <c r="E569" s="156"/>
      <c r="F569" s="156"/>
      <c r="G569" s="156"/>
      <c r="H569" s="156"/>
      <c r="I569" s="156"/>
      <c r="J569" s="156"/>
      <c r="K569" s="156"/>
      <c r="L569" s="156"/>
      <c r="M569" s="156"/>
      <c r="N569" s="154"/>
      <c r="O569" s="156"/>
      <c r="P569" s="156"/>
      <c r="Q569" s="156"/>
      <c r="R569" s="156"/>
      <c r="S569" s="156"/>
      <c r="T569" s="156"/>
      <c r="U569" s="156"/>
      <c r="V569" s="156"/>
      <c r="W569" s="156"/>
      <c r="X569" s="156"/>
      <c r="Y569" s="156"/>
      <c r="Z569" s="156"/>
      <c r="AA569" s="156"/>
      <c r="AB569" s="156"/>
      <c r="AC569" s="156"/>
      <c r="AD569" s="156"/>
      <c r="AE569" s="156"/>
      <c r="AF569" s="156"/>
      <c r="AG569" s="156"/>
      <c r="AH569" s="156"/>
      <c r="AI569" s="156"/>
      <c r="AJ569" s="156"/>
      <c r="AK569" s="156"/>
      <c r="AL569" s="156"/>
      <c r="AM569" s="156"/>
      <c r="AN569" s="169"/>
      <c r="AO569" s="169"/>
      <c r="AP569" s="169"/>
      <c r="AQ569" s="169"/>
      <c r="AR569" s="169"/>
    </row>
    <row r="570" spans="1:44">
      <c r="A570" s="61"/>
      <c r="B570" s="156"/>
      <c r="C570" s="156"/>
      <c r="D570" s="156"/>
      <c r="E570" s="156"/>
      <c r="F570" s="156"/>
      <c r="G570" s="156"/>
      <c r="H570" s="156"/>
      <c r="I570" s="156"/>
      <c r="J570" s="156"/>
      <c r="K570" s="156"/>
      <c r="L570" s="156"/>
      <c r="M570" s="156"/>
      <c r="N570" s="154"/>
      <c r="O570" s="156"/>
      <c r="P570" s="156"/>
      <c r="Q570" s="156"/>
      <c r="R570" s="156"/>
      <c r="S570" s="156"/>
      <c r="T570" s="156"/>
      <c r="U570" s="156"/>
      <c r="V570" s="156"/>
      <c r="W570" s="156"/>
      <c r="X570" s="156"/>
      <c r="Y570" s="156"/>
      <c r="Z570" s="156"/>
      <c r="AA570" s="156"/>
      <c r="AB570" s="156"/>
      <c r="AC570" s="156"/>
      <c r="AD570" s="156"/>
      <c r="AE570" s="156"/>
      <c r="AF570" s="156"/>
      <c r="AG570" s="156"/>
      <c r="AH570" s="156"/>
      <c r="AI570" s="156"/>
      <c r="AJ570" s="156"/>
      <c r="AK570" s="156"/>
      <c r="AL570" s="156"/>
      <c r="AM570" s="156"/>
      <c r="AN570" s="169"/>
      <c r="AO570" s="169"/>
      <c r="AP570" s="169"/>
      <c r="AQ570" s="169"/>
      <c r="AR570" s="169"/>
    </row>
    <row r="571" spans="1:44">
      <c r="A571" s="61"/>
      <c r="B571" s="156"/>
      <c r="C571" s="156"/>
      <c r="D571" s="156"/>
      <c r="E571" s="156"/>
      <c r="F571" s="156"/>
      <c r="G571" s="156"/>
      <c r="H571" s="156"/>
      <c r="I571" s="156"/>
      <c r="J571" s="156"/>
      <c r="K571" s="156"/>
      <c r="L571" s="156"/>
      <c r="M571" s="156"/>
      <c r="N571" s="154"/>
      <c r="O571" s="156"/>
      <c r="P571" s="156"/>
      <c r="Q571" s="156"/>
      <c r="R571" s="156"/>
      <c r="S571" s="156"/>
      <c r="T571" s="156"/>
      <c r="U571" s="156"/>
      <c r="V571" s="156"/>
      <c r="W571" s="156"/>
      <c r="X571" s="156"/>
      <c r="Y571" s="156"/>
      <c r="Z571" s="156"/>
      <c r="AA571" s="156"/>
      <c r="AB571" s="156"/>
      <c r="AC571" s="156"/>
      <c r="AD571" s="156"/>
      <c r="AE571" s="156"/>
      <c r="AF571" s="156"/>
      <c r="AG571" s="156"/>
      <c r="AH571" s="156"/>
      <c r="AI571" s="156"/>
      <c r="AJ571" s="156"/>
      <c r="AK571" s="156"/>
      <c r="AL571" s="156"/>
      <c r="AM571" s="156"/>
      <c r="AN571" s="169"/>
      <c r="AO571" s="169"/>
      <c r="AP571" s="169"/>
      <c r="AQ571" s="169"/>
      <c r="AR571" s="169"/>
    </row>
    <row r="572" spans="1:44">
      <c r="A572" s="61"/>
      <c r="B572" s="156"/>
      <c r="C572" s="156"/>
      <c r="D572" s="156"/>
      <c r="E572" s="156"/>
      <c r="F572" s="156"/>
      <c r="G572" s="156"/>
      <c r="H572" s="156"/>
      <c r="I572" s="156"/>
      <c r="J572" s="156"/>
      <c r="K572" s="156"/>
      <c r="L572" s="156"/>
      <c r="M572" s="156"/>
      <c r="N572" s="154"/>
      <c r="O572" s="156"/>
      <c r="P572" s="156"/>
      <c r="Q572" s="156"/>
      <c r="R572" s="156"/>
      <c r="S572" s="156"/>
      <c r="T572" s="156"/>
      <c r="U572" s="156"/>
      <c r="V572" s="156"/>
      <c r="W572" s="156"/>
      <c r="X572" s="156"/>
      <c r="Y572" s="156"/>
      <c r="Z572" s="156"/>
      <c r="AA572" s="156"/>
      <c r="AB572" s="156"/>
      <c r="AC572" s="156"/>
      <c r="AD572" s="156"/>
      <c r="AE572" s="156"/>
      <c r="AF572" s="156"/>
      <c r="AG572" s="156"/>
      <c r="AH572" s="156"/>
      <c r="AI572" s="156"/>
      <c r="AJ572" s="156"/>
      <c r="AK572" s="156"/>
      <c r="AL572" s="156"/>
      <c r="AM572" s="156"/>
      <c r="AN572" s="169"/>
      <c r="AO572" s="169"/>
      <c r="AP572" s="169"/>
      <c r="AQ572" s="169"/>
      <c r="AR572" s="169"/>
    </row>
    <row r="573" spans="1:44">
      <c r="A573" s="61"/>
      <c r="B573" s="156"/>
      <c r="C573" s="156"/>
      <c r="D573" s="156"/>
      <c r="E573" s="156"/>
      <c r="F573" s="156"/>
      <c r="G573" s="156"/>
      <c r="H573" s="156"/>
      <c r="I573" s="156"/>
      <c r="J573" s="156"/>
      <c r="K573" s="156"/>
      <c r="L573" s="156"/>
      <c r="M573" s="156"/>
      <c r="N573" s="154"/>
      <c r="O573" s="156"/>
      <c r="P573" s="156"/>
      <c r="Q573" s="156"/>
      <c r="R573" s="156"/>
      <c r="S573" s="156"/>
      <c r="T573" s="156"/>
      <c r="U573" s="156"/>
      <c r="V573" s="156"/>
      <c r="W573" s="156"/>
      <c r="X573" s="156"/>
      <c r="Y573" s="156"/>
      <c r="Z573" s="156"/>
      <c r="AA573" s="156"/>
      <c r="AB573" s="156"/>
      <c r="AC573" s="156"/>
      <c r="AD573" s="156"/>
      <c r="AE573" s="156"/>
      <c r="AF573" s="156"/>
      <c r="AG573" s="156"/>
      <c r="AH573" s="156"/>
      <c r="AI573" s="156"/>
      <c r="AJ573" s="156"/>
      <c r="AK573" s="156"/>
      <c r="AL573" s="156"/>
      <c r="AM573" s="156"/>
      <c r="AN573" s="169"/>
      <c r="AO573" s="169"/>
      <c r="AP573" s="169"/>
      <c r="AQ573" s="169"/>
      <c r="AR573" s="169"/>
    </row>
    <row r="574" spans="1:44">
      <c r="A574" s="61"/>
      <c r="B574" s="156"/>
      <c r="C574" s="156"/>
      <c r="D574" s="156"/>
      <c r="E574" s="156"/>
      <c r="F574" s="156"/>
      <c r="G574" s="156"/>
      <c r="H574" s="156"/>
      <c r="I574" s="156"/>
      <c r="J574" s="156"/>
      <c r="K574" s="156"/>
      <c r="L574" s="156"/>
      <c r="M574" s="156"/>
      <c r="N574" s="154"/>
      <c r="O574" s="156"/>
      <c r="P574" s="156"/>
      <c r="Q574" s="156"/>
      <c r="R574" s="156"/>
      <c r="S574" s="156"/>
      <c r="T574" s="156"/>
      <c r="U574" s="156"/>
      <c r="V574" s="156"/>
      <c r="W574" s="156"/>
      <c r="X574" s="156"/>
      <c r="Y574" s="156"/>
      <c r="Z574" s="156"/>
      <c r="AA574" s="156"/>
      <c r="AB574" s="156"/>
      <c r="AC574" s="156"/>
      <c r="AD574" s="156"/>
      <c r="AE574" s="156"/>
      <c r="AF574" s="156"/>
      <c r="AG574" s="156"/>
      <c r="AH574" s="156"/>
      <c r="AI574" s="156"/>
      <c r="AJ574" s="156"/>
      <c r="AK574" s="156"/>
      <c r="AL574" s="156"/>
      <c r="AM574" s="156"/>
      <c r="AN574" s="169"/>
      <c r="AO574" s="169"/>
      <c r="AP574" s="169"/>
      <c r="AQ574" s="169"/>
      <c r="AR574" s="169"/>
    </row>
    <row r="575" spans="1:44">
      <c r="A575" s="61"/>
      <c r="B575" s="156"/>
      <c r="C575" s="156"/>
      <c r="D575" s="156"/>
      <c r="E575" s="156"/>
      <c r="F575" s="156"/>
      <c r="G575" s="156"/>
      <c r="H575" s="156"/>
      <c r="I575" s="156"/>
      <c r="J575" s="156"/>
      <c r="K575" s="156"/>
      <c r="L575" s="156"/>
      <c r="M575" s="156"/>
      <c r="N575" s="154"/>
      <c r="O575" s="156"/>
      <c r="P575" s="156"/>
      <c r="Q575" s="156"/>
      <c r="R575" s="156"/>
      <c r="S575" s="156"/>
      <c r="T575" s="156"/>
      <c r="U575" s="156"/>
      <c r="V575" s="156"/>
      <c r="W575" s="156"/>
      <c r="X575" s="156"/>
      <c r="Y575" s="156"/>
      <c r="Z575" s="156"/>
      <c r="AA575" s="156"/>
      <c r="AB575" s="156"/>
      <c r="AC575" s="156"/>
      <c r="AD575" s="156"/>
      <c r="AE575" s="156"/>
      <c r="AF575" s="156"/>
      <c r="AG575" s="156"/>
      <c r="AH575" s="156"/>
      <c r="AI575" s="156"/>
      <c r="AJ575" s="156"/>
      <c r="AK575" s="156"/>
      <c r="AL575" s="156"/>
      <c r="AM575" s="156"/>
      <c r="AN575" s="169"/>
      <c r="AO575" s="169"/>
      <c r="AP575" s="169"/>
      <c r="AQ575" s="169"/>
      <c r="AR575" s="169"/>
    </row>
    <row r="576" spans="1:44">
      <c r="A576" s="61"/>
      <c r="B576" s="156"/>
      <c r="C576" s="156"/>
      <c r="D576" s="156"/>
      <c r="E576" s="156"/>
      <c r="F576" s="156"/>
      <c r="G576" s="156"/>
      <c r="H576" s="156"/>
      <c r="I576" s="156"/>
      <c r="J576" s="156"/>
      <c r="K576" s="156"/>
      <c r="L576" s="156"/>
      <c r="M576" s="156"/>
      <c r="N576" s="154"/>
      <c r="O576" s="156"/>
      <c r="P576" s="156"/>
      <c r="Q576" s="156"/>
      <c r="R576" s="156"/>
      <c r="S576" s="156"/>
      <c r="T576" s="156"/>
      <c r="U576" s="156"/>
      <c r="V576" s="156"/>
      <c r="W576" s="156"/>
      <c r="X576" s="156"/>
      <c r="Y576" s="156"/>
      <c r="Z576" s="156"/>
      <c r="AA576" s="156"/>
      <c r="AB576" s="156"/>
      <c r="AC576" s="156"/>
      <c r="AD576" s="156"/>
      <c r="AE576" s="156"/>
      <c r="AF576" s="156"/>
      <c r="AG576" s="156"/>
      <c r="AH576" s="156"/>
      <c r="AI576" s="156"/>
      <c r="AJ576" s="156"/>
      <c r="AK576" s="156"/>
      <c r="AL576" s="156"/>
      <c r="AM576" s="156"/>
      <c r="AN576" s="169"/>
      <c r="AO576" s="169"/>
      <c r="AP576" s="169"/>
      <c r="AQ576" s="169"/>
      <c r="AR576" s="169"/>
    </row>
    <row r="577" spans="1:44">
      <c r="A577" s="61"/>
      <c r="B577" s="156"/>
      <c r="C577" s="156"/>
      <c r="D577" s="156"/>
      <c r="E577" s="156"/>
      <c r="F577" s="156"/>
      <c r="G577" s="156"/>
      <c r="H577" s="156"/>
      <c r="I577" s="156"/>
      <c r="J577" s="156"/>
      <c r="K577" s="156"/>
      <c r="L577" s="156"/>
      <c r="M577" s="156"/>
      <c r="N577" s="154"/>
      <c r="O577" s="156"/>
      <c r="P577" s="156"/>
      <c r="Q577" s="156"/>
      <c r="R577" s="156"/>
      <c r="S577" s="156"/>
      <c r="T577" s="156"/>
      <c r="U577" s="156"/>
      <c r="V577" s="156"/>
      <c r="W577" s="156"/>
      <c r="X577" s="156"/>
      <c r="Y577" s="156"/>
      <c r="Z577" s="156"/>
      <c r="AA577" s="156"/>
      <c r="AB577" s="156"/>
      <c r="AC577" s="156"/>
      <c r="AD577" s="156"/>
      <c r="AE577" s="156"/>
      <c r="AF577" s="156"/>
      <c r="AG577" s="156"/>
      <c r="AH577" s="156"/>
      <c r="AI577" s="156"/>
      <c r="AJ577" s="156"/>
      <c r="AK577" s="156"/>
      <c r="AL577" s="156"/>
      <c r="AM577" s="156"/>
      <c r="AN577" s="169"/>
      <c r="AO577" s="169"/>
      <c r="AP577" s="169"/>
      <c r="AQ577" s="169"/>
      <c r="AR577" s="169"/>
    </row>
    <row r="578" spans="1:44">
      <c r="A578" s="61"/>
      <c r="B578" s="156"/>
      <c r="C578" s="156"/>
      <c r="D578" s="156"/>
      <c r="E578" s="156"/>
      <c r="F578" s="156"/>
      <c r="G578" s="156"/>
      <c r="H578" s="156"/>
      <c r="I578" s="156"/>
      <c r="J578" s="156"/>
      <c r="K578" s="156"/>
      <c r="L578" s="156"/>
      <c r="M578" s="156"/>
      <c r="N578" s="154"/>
      <c r="O578" s="156"/>
      <c r="P578" s="156"/>
      <c r="Q578" s="156"/>
      <c r="R578" s="156"/>
      <c r="S578" s="156"/>
      <c r="T578" s="156"/>
      <c r="U578" s="156"/>
      <c r="V578" s="156"/>
      <c r="W578" s="156"/>
      <c r="X578" s="156"/>
      <c r="Y578" s="156"/>
      <c r="Z578" s="156"/>
      <c r="AA578" s="156"/>
      <c r="AB578" s="156"/>
      <c r="AC578" s="156"/>
      <c r="AD578" s="156"/>
      <c r="AE578" s="156"/>
      <c r="AF578" s="156"/>
      <c r="AG578" s="156"/>
      <c r="AH578" s="156"/>
      <c r="AI578" s="156"/>
      <c r="AJ578" s="156"/>
      <c r="AK578" s="156"/>
      <c r="AL578" s="156"/>
      <c r="AM578" s="156"/>
      <c r="AN578" s="169"/>
      <c r="AO578" s="169"/>
      <c r="AP578" s="169"/>
      <c r="AQ578" s="169"/>
      <c r="AR578" s="169"/>
    </row>
    <row r="579" spans="1:44">
      <c r="A579" s="61"/>
      <c r="B579" s="156"/>
      <c r="C579" s="156"/>
      <c r="D579" s="156"/>
      <c r="E579" s="156"/>
      <c r="F579" s="156"/>
      <c r="G579" s="156"/>
      <c r="H579" s="156"/>
      <c r="I579" s="156"/>
      <c r="J579" s="156"/>
      <c r="K579" s="156"/>
      <c r="L579" s="156"/>
      <c r="M579" s="156"/>
      <c r="N579" s="154"/>
      <c r="O579" s="156"/>
      <c r="P579" s="156"/>
      <c r="Q579" s="156"/>
      <c r="R579" s="156"/>
      <c r="S579" s="156"/>
      <c r="T579" s="156"/>
      <c r="U579" s="156"/>
      <c r="V579" s="156"/>
      <c r="W579" s="156"/>
      <c r="X579" s="156"/>
      <c r="Y579" s="156"/>
      <c r="Z579" s="156"/>
      <c r="AA579" s="156"/>
      <c r="AB579" s="156"/>
      <c r="AC579" s="156"/>
      <c r="AD579" s="156"/>
      <c r="AE579" s="156"/>
      <c r="AF579" s="156"/>
      <c r="AG579" s="156"/>
      <c r="AH579" s="156"/>
      <c r="AI579" s="156"/>
      <c r="AJ579" s="156"/>
      <c r="AK579" s="156"/>
      <c r="AL579" s="156"/>
      <c r="AM579" s="156"/>
      <c r="AN579" s="169"/>
      <c r="AO579" s="169"/>
      <c r="AP579" s="169"/>
      <c r="AQ579" s="169"/>
      <c r="AR579" s="169"/>
    </row>
    <row r="580" spans="1:44">
      <c r="A580" s="61"/>
      <c r="B580" s="156"/>
      <c r="C580" s="156"/>
      <c r="D580" s="156"/>
      <c r="E580" s="156"/>
      <c r="F580" s="156"/>
      <c r="G580" s="156"/>
      <c r="H580" s="156"/>
      <c r="I580" s="156"/>
      <c r="J580" s="156"/>
      <c r="K580" s="156"/>
      <c r="L580" s="156"/>
      <c r="M580" s="156"/>
      <c r="N580" s="154"/>
      <c r="O580" s="156"/>
      <c r="P580" s="156"/>
      <c r="Q580" s="156"/>
      <c r="R580" s="156"/>
      <c r="S580" s="156"/>
      <c r="T580" s="156"/>
      <c r="U580" s="156"/>
      <c r="V580" s="156"/>
      <c r="W580" s="156"/>
      <c r="X580" s="156"/>
      <c r="Y580" s="156"/>
      <c r="Z580" s="156"/>
      <c r="AA580" s="156"/>
      <c r="AB580" s="156"/>
      <c r="AC580" s="156"/>
      <c r="AD580" s="156"/>
      <c r="AE580" s="156"/>
      <c r="AF580" s="156"/>
      <c r="AG580" s="156"/>
      <c r="AH580" s="156"/>
      <c r="AI580" s="156"/>
      <c r="AJ580" s="156"/>
      <c r="AK580" s="156"/>
      <c r="AL580" s="156"/>
      <c r="AM580" s="156"/>
      <c r="AN580" s="169"/>
      <c r="AO580" s="169"/>
      <c r="AP580" s="169"/>
      <c r="AQ580" s="169"/>
      <c r="AR580" s="169"/>
    </row>
    <row r="581" spans="1:44">
      <c r="A581" s="61"/>
      <c r="B581" s="156"/>
      <c r="C581" s="156"/>
      <c r="D581" s="156"/>
      <c r="E581" s="156"/>
      <c r="F581" s="156"/>
      <c r="G581" s="156"/>
      <c r="H581" s="156"/>
      <c r="I581" s="156"/>
      <c r="J581" s="156"/>
      <c r="K581" s="156"/>
      <c r="L581" s="156"/>
      <c r="M581" s="156"/>
      <c r="N581" s="154"/>
      <c r="O581" s="156"/>
      <c r="P581" s="156"/>
      <c r="Q581" s="156"/>
      <c r="R581" s="156"/>
      <c r="S581" s="156"/>
      <c r="T581" s="156"/>
      <c r="U581" s="156"/>
      <c r="V581" s="156"/>
      <c r="W581" s="156"/>
      <c r="X581" s="156"/>
      <c r="Y581" s="156"/>
      <c r="Z581" s="156"/>
      <c r="AA581" s="156"/>
      <c r="AB581" s="156"/>
      <c r="AC581" s="156"/>
      <c r="AD581" s="156"/>
      <c r="AE581" s="156"/>
      <c r="AF581" s="156"/>
      <c r="AG581" s="156"/>
      <c r="AH581" s="156"/>
      <c r="AI581" s="156"/>
      <c r="AJ581" s="156"/>
      <c r="AK581" s="156"/>
      <c r="AL581" s="156"/>
      <c r="AM581" s="156"/>
      <c r="AN581" s="169"/>
      <c r="AO581" s="169"/>
      <c r="AP581" s="169"/>
      <c r="AQ581" s="169"/>
      <c r="AR581" s="169"/>
    </row>
    <row r="582" spans="1:44">
      <c r="A582" s="61"/>
      <c r="B582" s="156"/>
      <c r="C582" s="156"/>
      <c r="D582" s="156"/>
      <c r="E582" s="156"/>
      <c r="F582" s="156"/>
      <c r="G582" s="156"/>
      <c r="H582" s="156"/>
      <c r="I582" s="156"/>
      <c r="J582" s="156"/>
      <c r="K582" s="156"/>
      <c r="L582" s="156"/>
      <c r="M582" s="156"/>
      <c r="N582" s="154"/>
      <c r="O582" s="156"/>
      <c r="P582" s="156"/>
      <c r="Q582" s="156"/>
      <c r="R582" s="156"/>
      <c r="S582" s="156"/>
      <c r="T582" s="156"/>
      <c r="U582" s="156"/>
      <c r="V582" s="156"/>
      <c r="W582" s="156"/>
      <c r="X582" s="156"/>
      <c r="Y582" s="156"/>
      <c r="Z582" s="156"/>
      <c r="AA582" s="156"/>
      <c r="AB582" s="156"/>
      <c r="AC582" s="156"/>
      <c r="AD582" s="156"/>
      <c r="AE582" s="156"/>
      <c r="AF582" s="156"/>
      <c r="AG582" s="156"/>
      <c r="AH582" s="156"/>
      <c r="AI582" s="156"/>
      <c r="AJ582" s="156"/>
      <c r="AK582" s="156"/>
      <c r="AL582" s="156"/>
      <c r="AM582" s="156"/>
      <c r="AN582" s="169"/>
      <c r="AO582" s="169"/>
      <c r="AP582" s="169"/>
      <c r="AQ582" s="169"/>
      <c r="AR582" s="169"/>
    </row>
    <row r="583" spans="1:44">
      <c r="A583" s="61"/>
      <c r="B583" s="156"/>
      <c r="C583" s="156"/>
      <c r="D583" s="156"/>
      <c r="E583" s="156"/>
      <c r="F583" s="156"/>
      <c r="G583" s="156"/>
      <c r="H583" s="156"/>
      <c r="I583" s="156"/>
      <c r="J583" s="156"/>
      <c r="K583" s="156"/>
      <c r="L583" s="156"/>
      <c r="M583" s="156"/>
      <c r="N583" s="154"/>
      <c r="O583" s="156"/>
      <c r="P583" s="156"/>
      <c r="Q583" s="156"/>
      <c r="R583" s="156"/>
      <c r="S583" s="156"/>
      <c r="T583" s="156"/>
      <c r="U583" s="156"/>
      <c r="V583" s="156"/>
      <c r="W583" s="156"/>
      <c r="X583" s="156"/>
      <c r="Y583" s="156"/>
      <c r="Z583" s="156"/>
      <c r="AA583" s="156"/>
      <c r="AB583" s="156"/>
      <c r="AC583" s="156"/>
      <c r="AD583" s="156"/>
      <c r="AE583" s="156"/>
      <c r="AF583" s="156"/>
      <c r="AG583" s="156"/>
      <c r="AH583" s="156"/>
      <c r="AI583" s="156"/>
      <c r="AJ583" s="156"/>
      <c r="AK583" s="156"/>
      <c r="AL583" s="156"/>
      <c r="AM583" s="156"/>
      <c r="AN583" s="169"/>
      <c r="AO583" s="169"/>
      <c r="AP583" s="169"/>
      <c r="AQ583" s="169"/>
      <c r="AR583" s="169"/>
    </row>
    <row r="584" spans="1:44">
      <c r="A584" s="61"/>
      <c r="B584" s="156"/>
      <c r="C584" s="156"/>
      <c r="D584" s="156"/>
      <c r="E584" s="156"/>
      <c r="F584" s="156"/>
      <c r="G584" s="156"/>
      <c r="H584" s="156"/>
      <c r="I584" s="156"/>
      <c r="J584" s="156"/>
      <c r="K584" s="156"/>
      <c r="L584" s="156"/>
      <c r="M584" s="156"/>
      <c r="N584" s="154"/>
      <c r="O584" s="156"/>
      <c r="P584" s="156"/>
      <c r="Q584" s="156"/>
      <c r="R584" s="156"/>
      <c r="S584" s="156"/>
      <c r="T584" s="156"/>
      <c r="U584" s="156"/>
      <c r="V584" s="156"/>
      <c r="W584" s="156"/>
      <c r="X584" s="156"/>
      <c r="Y584" s="156"/>
      <c r="Z584" s="156"/>
      <c r="AA584" s="156"/>
      <c r="AB584" s="156"/>
      <c r="AC584" s="156"/>
      <c r="AD584" s="156"/>
      <c r="AE584" s="156"/>
      <c r="AF584" s="156"/>
      <c r="AG584" s="156"/>
      <c r="AH584" s="156"/>
      <c r="AI584" s="156"/>
      <c r="AJ584" s="156"/>
      <c r="AK584" s="156"/>
      <c r="AL584" s="156"/>
      <c r="AM584" s="156"/>
      <c r="AN584" s="169"/>
      <c r="AO584" s="169"/>
      <c r="AP584" s="169"/>
      <c r="AQ584" s="169"/>
      <c r="AR584" s="169"/>
    </row>
    <row r="585" spans="1:44">
      <c r="A585" s="61"/>
      <c r="B585" s="156"/>
      <c r="C585" s="156"/>
      <c r="D585" s="156"/>
      <c r="E585" s="156"/>
      <c r="F585" s="156"/>
      <c r="G585" s="156"/>
      <c r="H585" s="156"/>
      <c r="I585" s="156"/>
      <c r="J585" s="156"/>
      <c r="K585" s="156"/>
      <c r="L585" s="156"/>
      <c r="M585" s="156"/>
      <c r="N585" s="154"/>
      <c r="O585" s="156"/>
      <c r="P585" s="156"/>
      <c r="Q585" s="156"/>
      <c r="R585" s="156"/>
      <c r="S585" s="156"/>
      <c r="T585" s="156"/>
      <c r="U585" s="156"/>
      <c r="V585" s="156"/>
      <c r="W585" s="156"/>
      <c r="X585" s="156"/>
      <c r="Y585" s="156"/>
      <c r="Z585" s="156"/>
      <c r="AA585" s="156"/>
      <c r="AB585" s="156"/>
      <c r="AC585" s="156"/>
      <c r="AD585" s="156"/>
      <c r="AE585" s="156"/>
      <c r="AF585" s="156"/>
      <c r="AG585" s="156"/>
      <c r="AH585" s="156"/>
      <c r="AI585" s="156"/>
      <c r="AJ585" s="156"/>
      <c r="AK585" s="156"/>
      <c r="AL585" s="156"/>
      <c r="AM585" s="156"/>
      <c r="AN585" s="169"/>
      <c r="AO585" s="169"/>
      <c r="AP585" s="169"/>
      <c r="AQ585" s="169"/>
      <c r="AR585" s="169"/>
    </row>
    <row r="586" spans="1:44">
      <c r="A586" s="61"/>
      <c r="B586" s="156"/>
      <c r="C586" s="156"/>
      <c r="D586" s="156"/>
      <c r="E586" s="156"/>
      <c r="F586" s="156"/>
      <c r="G586" s="156"/>
      <c r="H586" s="156"/>
      <c r="I586" s="156"/>
      <c r="J586" s="156"/>
      <c r="K586" s="156"/>
      <c r="L586" s="156"/>
      <c r="M586" s="156"/>
      <c r="N586" s="154"/>
      <c r="O586" s="156"/>
      <c r="P586" s="156"/>
      <c r="Q586" s="156"/>
      <c r="R586" s="156"/>
      <c r="S586" s="156"/>
      <c r="T586" s="156"/>
      <c r="U586" s="156"/>
      <c r="V586" s="156"/>
      <c r="W586" s="156"/>
      <c r="X586" s="156"/>
      <c r="Y586" s="156"/>
      <c r="Z586" s="156"/>
      <c r="AA586" s="156"/>
      <c r="AB586" s="156"/>
      <c r="AC586" s="156"/>
      <c r="AD586" s="156"/>
      <c r="AE586" s="156"/>
      <c r="AF586" s="156"/>
      <c r="AG586" s="156"/>
      <c r="AH586" s="156"/>
      <c r="AI586" s="156"/>
      <c r="AJ586" s="156"/>
      <c r="AK586" s="156"/>
      <c r="AL586" s="156"/>
      <c r="AM586" s="156"/>
      <c r="AN586" s="169"/>
      <c r="AO586" s="169"/>
      <c r="AP586" s="169"/>
      <c r="AQ586" s="169"/>
      <c r="AR586" s="169"/>
    </row>
    <row r="587" spans="1:44">
      <c r="A587" s="61"/>
      <c r="B587" s="156"/>
      <c r="C587" s="156"/>
      <c r="D587" s="156"/>
      <c r="E587" s="156"/>
      <c r="F587" s="156"/>
      <c r="G587" s="156"/>
      <c r="H587" s="156"/>
      <c r="I587" s="156"/>
      <c r="J587" s="156"/>
      <c r="K587" s="156"/>
      <c r="L587" s="156"/>
      <c r="M587" s="156"/>
      <c r="N587" s="154"/>
      <c r="O587" s="156"/>
      <c r="P587" s="156"/>
      <c r="Q587" s="156"/>
      <c r="R587" s="156"/>
      <c r="S587" s="156"/>
      <c r="T587" s="156"/>
      <c r="U587" s="156"/>
      <c r="V587" s="156"/>
      <c r="W587" s="156"/>
      <c r="X587" s="156"/>
      <c r="Y587" s="156"/>
      <c r="Z587" s="156"/>
      <c r="AA587" s="156"/>
      <c r="AB587" s="156"/>
      <c r="AC587" s="156"/>
      <c r="AD587" s="156"/>
      <c r="AE587" s="156"/>
      <c r="AF587" s="156"/>
      <c r="AG587" s="156"/>
      <c r="AH587" s="156"/>
      <c r="AI587" s="156"/>
      <c r="AJ587" s="156"/>
      <c r="AK587" s="156"/>
      <c r="AL587" s="156"/>
      <c r="AM587" s="156"/>
      <c r="AN587" s="169"/>
      <c r="AO587" s="169"/>
      <c r="AP587" s="169"/>
      <c r="AQ587" s="169"/>
      <c r="AR587" s="169"/>
    </row>
    <row r="588" spans="1:44">
      <c r="A588" s="61"/>
      <c r="B588" s="156"/>
      <c r="C588" s="156"/>
      <c r="D588" s="156"/>
      <c r="E588" s="156"/>
      <c r="F588" s="156"/>
      <c r="G588" s="156"/>
      <c r="H588" s="156"/>
      <c r="I588" s="156"/>
      <c r="J588" s="156"/>
      <c r="K588" s="156"/>
      <c r="L588" s="156"/>
      <c r="M588" s="156"/>
      <c r="N588" s="154"/>
      <c r="O588" s="156"/>
      <c r="P588" s="156"/>
      <c r="Q588" s="156"/>
      <c r="R588" s="156"/>
      <c r="S588" s="156"/>
      <c r="T588" s="156"/>
      <c r="U588" s="156"/>
      <c r="V588" s="156"/>
      <c r="W588" s="156"/>
      <c r="X588" s="156"/>
      <c r="Y588" s="156"/>
      <c r="Z588" s="156"/>
      <c r="AA588" s="156"/>
      <c r="AB588" s="156"/>
      <c r="AC588" s="156"/>
      <c r="AD588" s="156"/>
      <c r="AE588" s="156"/>
      <c r="AF588" s="156"/>
      <c r="AG588" s="156"/>
      <c r="AH588" s="156"/>
      <c r="AI588" s="156"/>
      <c r="AJ588" s="156"/>
      <c r="AK588" s="156"/>
      <c r="AL588" s="156"/>
      <c r="AM588" s="156"/>
      <c r="AN588" s="169"/>
      <c r="AO588" s="169"/>
      <c r="AP588" s="169"/>
      <c r="AQ588" s="169"/>
      <c r="AR588" s="169"/>
    </row>
    <row r="589" spans="1:44">
      <c r="A589" s="61"/>
      <c r="B589" s="156"/>
      <c r="C589" s="156"/>
      <c r="D589" s="156"/>
      <c r="E589" s="156"/>
      <c r="F589" s="156"/>
      <c r="G589" s="156"/>
      <c r="H589" s="156"/>
      <c r="I589" s="156"/>
      <c r="J589" s="156"/>
      <c r="K589" s="156"/>
      <c r="L589" s="156"/>
      <c r="M589" s="156"/>
      <c r="N589" s="154"/>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69"/>
      <c r="AO589" s="169"/>
      <c r="AP589" s="169"/>
      <c r="AQ589" s="169"/>
      <c r="AR589" s="169"/>
    </row>
    <row r="590" spans="1:44">
      <c r="A590" s="61"/>
      <c r="B590" s="156"/>
      <c r="C590" s="156"/>
      <c r="D590" s="156"/>
      <c r="E590" s="156"/>
      <c r="F590" s="156"/>
      <c r="G590" s="156"/>
      <c r="H590" s="156"/>
      <c r="I590" s="156"/>
      <c r="J590" s="156"/>
      <c r="K590" s="156"/>
      <c r="L590" s="156"/>
      <c r="M590" s="156"/>
      <c r="N590" s="154"/>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69"/>
      <c r="AO590" s="169"/>
      <c r="AP590" s="169"/>
      <c r="AQ590" s="169"/>
      <c r="AR590" s="169"/>
    </row>
    <row r="591" spans="1:44">
      <c r="A591" s="61"/>
      <c r="B591" s="156"/>
      <c r="C591" s="156"/>
      <c r="D591" s="156"/>
      <c r="E591" s="156"/>
      <c r="F591" s="156"/>
      <c r="G591" s="156"/>
      <c r="H591" s="156"/>
      <c r="I591" s="156"/>
      <c r="J591" s="156"/>
      <c r="K591" s="156"/>
      <c r="L591" s="156"/>
      <c r="M591" s="156"/>
      <c r="N591" s="154"/>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69"/>
      <c r="AO591" s="169"/>
      <c r="AP591" s="169"/>
      <c r="AQ591" s="169"/>
      <c r="AR591" s="169"/>
    </row>
    <row r="592" spans="1:44">
      <c r="A592" s="61"/>
      <c r="B592" s="156"/>
      <c r="C592" s="156"/>
      <c r="D592" s="156"/>
      <c r="E592" s="156"/>
      <c r="F592" s="156"/>
      <c r="G592" s="156"/>
      <c r="H592" s="156"/>
      <c r="I592" s="156"/>
      <c r="J592" s="156"/>
      <c r="K592" s="156"/>
      <c r="L592" s="156"/>
      <c r="M592" s="156"/>
      <c r="N592" s="154"/>
      <c r="O592" s="156"/>
      <c r="P592" s="156"/>
      <c r="Q592" s="156"/>
      <c r="R592" s="156"/>
      <c r="S592" s="156"/>
      <c r="T592" s="156"/>
      <c r="U592" s="156"/>
      <c r="V592" s="156"/>
      <c r="W592" s="156"/>
      <c r="X592" s="156"/>
      <c r="Y592" s="156"/>
      <c r="Z592" s="156"/>
      <c r="AA592" s="156"/>
      <c r="AB592" s="156"/>
      <c r="AC592" s="156"/>
      <c r="AD592" s="156"/>
      <c r="AE592" s="156"/>
      <c r="AF592" s="156"/>
      <c r="AG592" s="156"/>
      <c r="AH592" s="156"/>
      <c r="AI592" s="156"/>
      <c r="AJ592" s="156"/>
      <c r="AK592" s="156"/>
      <c r="AL592" s="156"/>
      <c r="AM592" s="156"/>
      <c r="AN592" s="169"/>
      <c r="AO592" s="169"/>
      <c r="AP592" s="169"/>
      <c r="AQ592" s="169"/>
      <c r="AR592" s="169"/>
    </row>
    <row r="593" spans="1:44">
      <c r="A593" s="61"/>
      <c r="B593" s="156"/>
      <c r="C593" s="156"/>
      <c r="D593" s="156"/>
      <c r="E593" s="156"/>
      <c r="F593" s="156"/>
      <c r="G593" s="156"/>
      <c r="H593" s="156"/>
      <c r="I593" s="156"/>
      <c r="J593" s="156"/>
      <c r="K593" s="156"/>
      <c r="L593" s="156"/>
      <c r="M593" s="156"/>
      <c r="N593" s="154"/>
      <c r="O593" s="156"/>
      <c r="P593" s="156"/>
      <c r="Q593" s="156"/>
      <c r="R593" s="156"/>
      <c r="S593" s="156"/>
      <c r="T593" s="156"/>
      <c r="U593" s="156"/>
      <c r="V593" s="156"/>
      <c r="W593" s="156"/>
      <c r="X593" s="156"/>
      <c r="Y593" s="156"/>
      <c r="Z593" s="156"/>
      <c r="AA593" s="156"/>
      <c r="AB593" s="156"/>
      <c r="AC593" s="156"/>
      <c r="AD593" s="156"/>
      <c r="AE593" s="156"/>
      <c r="AF593" s="156"/>
      <c r="AG593" s="156"/>
      <c r="AH593" s="156"/>
      <c r="AI593" s="156"/>
      <c r="AJ593" s="156"/>
      <c r="AK593" s="156"/>
      <c r="AL593" s="156"/>
      <c r="AM593" s="156"/>
      <c r="AN593" s="169"/>
      <c r="AO593" s="169"/>
      <c r="AP593" s="169"/>
      <c r="AQ593" s="169"/>
      <c r="AR593" s="169"/>
    </row>
    <row r="594" spans="1:44">
      <c r="A594" s="61"/>
      <c r="B594" s="156"/>
      <c r="C594" s="156"/>
      <c r="D594" s="156"/>
      <c r="E594" s="156"/>
      <c r="F594" s="156"/>
      <c r="G594" s="156"/>
      <c r="H594" s="156"/>
      <c r="I594" s="156"/>
      <c r="J594" s="156"/>
      <c r="K594" s="156"/>
      <c r="L594" s="156"/>
      <c r="M594" s="156"/>
      <c r="N594" s="154"/>
      <c r="O594" s="156"/>
      <c r="P594" s="156"/>
      <c r="Q594" s="156"/>
      <c r="R594" s="156"/>
      <c r="S594" s="156"/>
      <c r="T594" s="156"/>
      <c r="U594" s="156"/>
      <c r="V594" s="156"/>
      <c r="W594" s="156"/>
      <c r="X594" s="156"/>
      <c r="Y594" s="156"/>
      <c r="Z594" s="156"/>
      <c r="AA594" s="156"/>
      <c r="AB594" s="156"/>
      <c r="AC594" s="156"/>
      <c r="AD594" s="156"/>
      <c r="AE594" s="156"/>
      <c r="AF594" s="156"/>
      <c r="AG594" s="156"/>
      <c r="AH594" s="156"/>
      <c r="AI594" s="156"/>
      <c r="AJ594" s="156"/>
      <c r="AK594" s="156"/>
      <c r="AL594" s="156"/>
      <c r="AM594" s="156"/>
      <c r="AN594" s="169"/>
      <c r="AO594" s="169"/>
      <c r="AP594" s="169"/>
      <c r="AQ594" s="169"/>
      <c r="AR594" s="169"/>
    </row>
    <row r="595" spans="1:44">
      <c r="A595" s="61"/>
      <c r="B595" s="156"/>
      <c r="C595" s="156"/>
      <c r="D595" s="156"/>
      <c r="E595" s="156"/>
      <c r="F595" s="156"/>
      <c r="G595" s="156"/>
      <c r="H595" s="156"/>
      <c r="I595" s="156"/>
      <c r="J595" s="156"/>
      <c r="K595" s="156"/>
      <c r="L595" s="156"/>
      <c r="M595" s="156"/>
      <c r="N595" s="154"/>
      <c r="O595" s="156"/>
      <c r="P595" s="156"/>
      <c r="Q595" s="156"/>
      <c r="R595" s="156"/>
      <c r="S595" s="156"/>
      <c r="T595" s="156"/>
      <c r="U595" s="156"/>
      <c r="V595" s="156"/>
      <c r="W595" s="156"/>
      <c r="X595" s="156"/>
      <c r="Y595" s="156"/>
      <c r="Z595" s="156"/>
      <c r="AA595" s="156"/>
      <c r="AB595" s="156"/>
      <c r="AC595" s="156"/>
      <c r="AD595" s="156"/>
      <c r="AE595" s="156"/>
      <c r="AF595" s="156"/>
      <c r="AG595" s="156"/>
      <c r="AH595" s="156"/>
      <c r="AI595" s="156"/>
      <c r="AJ595" s="156"/>
      <c r="AK595" s="156"/>
      <c r="AL595" s="156"/>
      <c r="AM595" s="156"/>
      <c r="AN595" s="169"/>
      <c r="AO595" s="169"/>
      <c r="AP595" s="169"/>
      <c r="AQ595" s="169"/>
      <c r="AR595" s="169"/>
    </row>
    <row r="596" spans="1:44">
      <c r="A596" s="61"/>
      <c r="B596" s="156"/>
      <c r="C596" s="156"/>
      <c r="D596" s="156"/>
      <c r="E596" s="156"/>
      <c r="F596" s="156"/>
      <c r="G596" s="156"/>
      <c r="H596" s="156"/>
      <c r="I596" s="156"/>
      <c r="J596" s="156"/>
      <c r="K596" s="156"/>
      <c r="L596" s="156"/>
      <c r="M596" s="156"/>
      <c r="N596" s="154"/>
      <c r="O596" s="156"/>
      <c r="P596" s="156"/>
      <c r="Q596" s="156"/>
      <c r="R596" s="156"/>
      <c r="S596" s="156"/>
      <c r="T596" s="156"/>
      <c r="U596" s="156"/>
      <c r="V596" s="156"/>
      <c r="W596" s="156"/>
      <c r="X596" s="156"/>
      <c r="Y596" s="156"/>
      <c r="Z596" s="156"/>
      <c r="AA596" s="156"/>
      <c r="AB596" s="156"/>
      <c r="AC596" s="156"/>
      <c r="AD596" s="156"/>
      <c r="AE596" s="156"/>
      <c r="AF596" s="156"/>
      <c r="AG596" s="156"/>
      <c r="AH596" s="156"/>
      <c r="AI596" s="156"/>
      <c r="AJ596" s="156"/>
      <c r="AK596" s="156"/>
      <c r="AL596" s="156"/>
      <c r="AM596" s="156"/>
      <c r="AN596" s="169"/>
      <c r="AO596" s="169"/>
      <c r="AP596" s="169"/>
      <c r="AQ596" s="169"/>
      <c r="AR596" s="169"/>
    </row>
    <row r="597" spans="1:44">
      <c r="A597" s="61"/>
      <c r="B597" s="156"/>
      <c r="C597" s="156"/>
      <c r="D597" s="156"/>
      <c r="E597" s="156"/>
      <c r="F597" s="156"/>
      <c r="G597" s="156"/>
      <c r="H597" s="156"/>
      <c r="I597" s="156"/>
      <c r="J597" s="156"/>
      <c r="K597" s="156"/>
      <c r="L597" s="156"/>
      <c r="M597" s="156"/>
      <c r="N597" s="154"/>
      <c r="O597" s="156"/>
      <c r="P597" s="156"/>
      <c r="Q597" s="156"/>
      <c r="R597" s="156"/>
      <c r="S597" s="156"/>
      <c r="T597" s="156"/>
      <c r="U597" s="156"/>
      <c r="V597" s="156"/>
      <c r="W597" s="156"/>
      <c r="X597" s="156"/>
      <c r="Y597" s="156"/>
      <c r="Z597" s="156"/>
      <c r="AA597" s="156"/>
      <c r="AB597" s="156"/>
      <c r="AC597" s="156"/>
      <c r="AD597" s="156"/>
      <c r="AE597" s="156"/>
      <c r="AF597" s="156"/>
      <c r="AG597" s="156"/>
      <c r="AH597" s="156"/>
      <c r="AI597" s="156"/>
      <c r="AJ597" s="156"/>
      <c r="AK597" s="156"/>
      <c r="AL597" s="156"/>
      <c r="AM597" s="156"/>
      <c r="AN597" s="169"/>
      <c r="AO597" s="169"/>
      <c r="AP597" s="169"/>
      <c r="AQ597" s="169"/>
      <c r="AR597" s="169"/>
    </row>
    <row r="598" spans="1:44">
      <c r="A598" s="61"/>
      <c r="B598" s="156"/>
      <c r="C598" s="156"/>
      <c r="D598" s="156"/>
      <c r="E598" s="156"/>
      <c r="F598" s="156"/>
      <c r="G598" s="156"/>
      <c r="H598" s="156"/>
      <c r="I598" s="156"/>
      <c r="J598" s="156"/>
      <c r="K598" s="156"/>
      <c r="L598" s="156"/>
      <c r="M598" s="156"/>
      <c r="N598" s="154"/>
      <c r="O598" s="156"/>
      <c r="P598" s="156"/>
      <c r="Q598" s="156"/>
      <c r="R598" s="156"/>
      <c r="S598" s="156"/>
      <c r="T598" s="156"/>
      <c r="U598" s="156"/>
      <c r="V598" s="156"/>
      <c r="W598" s="156"/>
      <c r="X598" s="156"/>
      <c r="Y598" s="156"/>
      <c r="Z598" s="156"/>
      <c r="AA598" s="156"/>
      <c r="AB598" s="156"/>
      <c r="AC598" s="156"/>
      <c r="AD598" s="156"/>
      <c r="AE598" s="156"/>
      <c r="AF598" s="156"/>
      <c r="AG598" s="156"/>
      <c r="AH598" s="156"/>
      <c r="AI598" s="156"/>
      <c r="AJ598" s="156"/>
      <c r="AK598" s="156"/>
      <c r="AL598" s="156"/>
      <c r="AM598" s="156"/>
      <c r="AN598" s="169"/>
      <c r="AO598" s="169"/>
      <c r="AP598" s="169"/>
      <c r="AQ598" s="169"/>
      <c r="AR598" s="169"/>
    </row>
    <row r="599" spans="1:44">
      <c r="A599" s="61"/>
      <c r="B599" s="156"/>
      <c r="C599" s="156"/>
      <c r="D599" s="156"/>
      <c r="E599" s="156"/>
      <c r="F599" s="156"/>
      <c r="G599" s="156"/>
      <c r="H599" s="156"/>
      <c r="I599" s="156"/>
      <c r="J599" s="156"/>
      <c r="K599" s="156"/>
      <c r="L599" s="156"/>
      <c r="M599" s="156"/>
      <c r="N599" s="154"/>
      <c r="O599" s="156"/>
      <c r="P599" s="156"/>
      <c r="Q599" s="156"/>
      <c r="R599" s="156"/>
      <c r="S599" s="156"/>
      <c r="T599" s="156"/>
      <c r="U599" s="156"/>
      <c r="V599" s="156"/>
      <c r="W599" s="156"/>
      <c r="X599" s="156"/>
      <c r="Y599" s="156"/>
      <c r="Z599" s="156"/>
      <c r="AA599" s="156"/>
      <c r="AB599" s="156"/>
      <c r="AC599" s="156"/>
      <c r="AD599" s="156"/>
      <c r="AE599" s="156"/>
      <c r="AF599" s="156"/>
      <c r="AG599" s="156"/>
      <c r="AH599" s="156"/>
      <c r="AI599" s="156"/>
      <c r="AJ599" s="156"/>
      <c r="AK599" s="156"/>
      <c r="AL599" s="156"/>
      <c r="AM599" s="156"/>
      <c r="AN599" s="169"/>
      <c r="AO599" s="169"/>
      <c r="AP599" s="169"/>
      <c r="AQ599" s="169"/>
      <c r="AR599" s="169"/>
    </row>
    <row r="600" spans="1:44">
      <c r="A600" s="61"/>
      <c r="B600" s="156"/>
      <c r="C600" s="156"/>
      <c r="D600" s="156"/>
      <c r="E600" s="156"/>
      <c r="F600" s="156"/>
      <c r="G600" s="156"/>
      <c r="H600" s="156"/>
      <c r="I600" s="156"/>
      <c r="J600" s="156"/>
      <c r="K600" s="156"/>
      <c r="L600" s="156"/>
      <c r="M600" s="156"/>
      <c r="N600" s="154"/>
      <c r="O600" s="156"/>
      <c r="P600" s="156"/>
      <c r="Q600" s="156"/>
      <c r="R600" s="156"/>
      <c r="S600" s="156"/>
      <c r="T600" s="156"/>
      <c r="U600" s="156"/>
      <c r="V600" s="156"/>
      <c r="W600" s="156"/>
      <c r="X600" s="156"/>
      <c r="Y600" s="156"/>
      <c r="Z600" s="156"/>
      <c r="AA600" s="156"/>
      <c r="AB600" s="156"/>
      <c r="AC600" s="156"/>
      <c r="AD600" s="156"/>
      <c r="AE600" s="156"/>
      <c r="AF600" s="156"/>
      <c r="AG600" s="156"/>
      <c r="AH600" s="156"/>
      <c r="AI600" s="156"/>
      <c r="AJ600" s="156"/>
      <c r="AK600" s="156"/>
      <c r="AL600" s="156"/>
      <c r="AM600" s="156"/>
      <c r="AN600" s="169"/>
      <c r="AO600" s="169"/>
      <c r="AP600" s="169"/>
      <c r="AQ600" s="169"/>
      <c r="AR600" s="169"/>
    </row>
    <row r="601" spans="1:44">
      <c r="A601" s="61"/>
      <c r="B601" s="156"/>
      <c r="C601" s="156"/>
      <c r="D601" s="156"/>
      <c r="E601" s="156"/>
      <c r="F601" s="156"/>
      <c r="G601" s="156"/>
      <c r="H601" s="156"/>
      <c r="I601" s="156"/>
      <c r="J601" s="156"/>
      <c r="K601" s="156"/>
      <c r="L601" s="156"/>
      <c r="M601" s="156"/>
      <c r="N601" s="154"/>
      <c r="O601" s="156"/>
      <c r="P601" s="156"/>
      <c r="Q601" s="156"/>
      <c r="R601" s="156"/>
      <c r="S601" s="156"/>
      <c r="T601" s="156"/>
      <c r="U601" s="156"/>
      <c r="V601" s="156"/>
      <c r="W601" s="156"/>
      <c r="X601" s="156"/>
      <c r="Y601" s="156"/>
      <c r="Z601" s="156"/>
      <c r="AA601" s="156"/>
      <c r="AB601" s="156"/>
      <c r="AC601" s="156"/>
      <c r="AD601" s="156"/>
      <c r="AE601" s="156"/>
      <c r="AF601" s="156"/>
      <c r="AG601" s="156"/>
      <c r="AH601" s="156"/>
      <c r="AI601" s="156"/>
      <c r="AJ601" s="156"/>
      <c r="AK601" s="156"/>
      <c r="AL601" s="156"/>
      <c r="AM601" s="156"/>
      <c r="AN601" s="169"/>
      <c r="AO601" s="169"/>
      <c r="AP601" s="169"/>
      <c r="AQ601" s="169"/>
      <c r="AR601" s="169"/>
    </row>
    <row r="602" spans="1:44">
      <c r="A602" s="61"/>
      <c r="B602" s="156"/>
      <c r="C602" s="156"/>
      <c r="D602" s="156"/>
      <c r="E602" s="156"/>
      <c r="F602" s="156"/>
      <c r="G602" s="156"/>
      <c r="H602" s="156"/>
      <c r="I602" s="156"/>
      <c r="J602" s="156"/>
      <c r="K602" s="156"/>
      <c r="L602" s="156"/>
      <c r="M602" s="156"/>
      <c r="N602" s="154"/>
      <c r="O602" s="156"/>
      <c r="P602" s="156"/>
      <c r="Q602" s="156"/>
      <c r="R602" s="156"/>
      <c r="S602" s="156"/>
      <c r="T602" s="156"/>
      <c r="U602" s="156"/>
      <c r="V602" s="156"/>
      <c r="W602" s="156"/>
      <c r="X602" s="156"/>
      <c r="Y602" s="156"/>
      <c r="Z602" s="156"/>
      <c r="AA602" s="156"/>
      <c r="AB602" s="156"/>
      <c r="AC602" s="156"/>
      <c r="AD602" s="156"/>
      <c r="AE602" s="156"/>
      <c r="AF602" s="156"/>
      <c r="AG602" s="156"/>
      <c r="AH602" s="156"/>
      <c r="AI602" s="156"/>
      <c r="AJ602" s="156"/>
      <c r="AK602" s="156"/>
      <c r="AL602" s="156"/>
      <c r="AM602" s="156"/>
      <c r="AN602" s="169"/>
      <c r="AO602" s="169"/>
      <c r="AP602" s="169"/>
      <c r="AQ602" s="169"/>
      <c r="AR602" s="169"/>
    </row>
    <row r="603" spans="1:44">
      <c r="A603" s="61"/>
      <c r="B603" s="156"/>
      <c r="C603" s="156"/>
      <c r="D603" s="156"/>
      <c r="E603" s="156"/>
      <c r="F603" s="156"/>
      <c r="G603" s="156"/>
      <c r="H603" s="156"/>
      <c r="I603" s="156"/>
      <c r="J603" s="156"/>
      <c r="K603" s="156"/>
      <c r="L603" s="156"/>
      <c r="M603" s="156"/>
      <c r="N603" s="154"/>
      <c r="O603" s="156"/>
      <c r="P603" s="156"/>
      <c r="Q603" s="156"/>
      <c r="R603" s="156"/>
      <c r="S603" s="156"/>
      <c r="T603" s="156"/>
      <c r="U603" s="156"/>
      <c r="V603" s="156"/>
      <c r="W603" s="156"/>
      <c r="X603" s="156"/>
      <c r="Y603" s="156"/>
      <c r="Z603" s="156"/>
      <c r="AA603" s="156"/>
      <c r="AB603" s="156"/>
      <c r="AC603" s="156"/>
      <c r="AD603" s="156"/>
      <c r="AE603" s="156"/>
      <c r="AF603" s="156"/>
      <c r="AG603" s="156"/>
      <c r="AH603" s="156"/>
      <c r="AI603" s="156"/>
      <c r="AJ603" s="156"/>
      <c r="AK603" s="156"/>
      <c r="AL603" s="156"/>
      <c r="AM603" s="156"/>
      <c r="AN603" s="169"/>
      <c r="AO603" s="169"/>
      <c r="AP603" s="169"/>
      <c r="AQ603" s="169"/>
      <c r="AR603" s="169"/>
    </row>
    <row r="604" spans="1:44">
      <c r="A604" s="61"/>
      <c r="B604" s="156"/>
      <c r="C604" s="156"/>
      <c r="D604" s="156"/>
      <c r="E604" s="156"/>
      <c r="F604" s="156"/>
      <c r="G604" s="156"/>
      <c r="H604" s="156"/>
      <c r="I604" s="156"/>
      <c r="J604" s="156"/>
      <c r="K604" s="156"/>
      <c r="L604" s="156"/>
      <c r="M604" s="156"/>
      <c r="N604" s="154"/>
      <c r="O604" s="156"/>
      <c r="P604" s="156"/>
      <c r="Q604" s="156"/>
      <c r="R604" s="156"/>
      <c r="S604" s="156"/>
      <c r="T604" s="156"/>
      <c r="U604" s="156"/>
      <c r="V604" s="156"/>
      <c r="W604" s="156"/>
      <c r="X604" s="156"/>
      <c r="Y604" s="156"/>
      <c r="Z604" s="156"/>
      <c r="AA604" s="156"/>
      <c r="AB604" s="156"/>
      <c r="AC604" s="156"/>
      <c r="AD604" s="156"/>
      <c r="AE604" s="156"/>
      <c r="AF604" s="156"/>
      <c r="AG604" s="156"/>
      <c r="AH604" s="156"/>
      <c r="AI604" s="156"/>
      <c r="AJ604" s="156"/>
      <c r="AK604" s="156"/>
      <c r="AL604" s="156"/>
      <c r="AM604" s="156"/>
      <c r="AN604" s="169"/>
      <c r="AO604" s="169"/>
      <c r="AP604" s="169"/>
      <c r="AQ604" s="169"/>
      <c r="AR604" s="169"/>
    </row>
    <row r="605" spans="1:44">
      <c r="A605" s="61"/>
      <c r="B605" s="156"/>
      <c r="C605" s="156"/>
      <c r="D605" s="156"/>
      <c r="E605" s="156"/>
      <c r="F605" s="156"/>
      <c r="G605" s="156"/>
      <c r="H605" s="156"/>
      <c r="I605" s="156"/>
      <c r="J605" s="156"/>
      <c r="K605" s="156"/>
      <c r="L605" s="156"/>
      <c r="M605" s="156"/>
      <c r="N605" s="154"/>
      <c r="O605" s="156"/>
      <c r="P605" s="156"/>
      <c r="Q605" s="156"/>
      <c r="R605" s="156"/>
      <c r="S605" s="156"/>
      <c r="T605" s="156"/>
      <c r="U605" s="156"/>
      <c r="V605" s="156"/>
      <c r="W605" s="156"/>
      <c r="X605" s="156"/>
      <c r="Y605" s="156"/>
      <c r="Z605" s="156"/>
      <c r="AA605" s="156"/>
      <c r="AB605" s="156"/>
      <c r="AC605" s="156"/>
      <c r="AD605" s="156"/>
      <c r="AE605" s="156"/>
      <c r="AF605" s="156"/>
      <c r="AG605" s="156"/>
      <c r="AH605" s="156"/>
      <c r="AI605" s="156"/>
      <c r="AJ605" s="156"/>
      <c r="AK605" s="156"/>
      <c r="AL605" s="156"/>
      <c r="AM605" s="156"/>
      <c r="AN605" s="169"/>
      <c r="AO605" s="169"/>
      <c r="AP605" s="169"/>
      <c r="AQ605" s="169"/>
      <c r="AR605" s="169"/>
    </row>
    <row r="606" spans="1:44">
      <c r="A606" s="61"/>
      <c r="B606" s="156"/>
      <c r="C606" s="156"/>
      <c r="D606" s="156"/>
      <c r="E606" s="156"/>
      <c r="F606" s="156"/>
      <c r="G606" s="156"/>
      <c r="H606" s="156"/>
      <c r="I606" s="156"/>
      <c r="J606" s="156"/>
      <c r="K606" s="156"/>
      <c r="L606" s="156"/>
      <c r="M606" s="156"/>
      <c r="N606" s="154"/>
      <c r="O606" s="156"/>
      <c r="P606" s="156"/>
      <c r="Q606" s="156"/>
      <c r="R606" s="156"/>
      <c r="S606" s="156"/>
      <c r="T606" s="156"/>
      <c r="U606" s="156"/>
      <c r="V606" s="156"/>
      <c r="W606" s="156"/>
      <c r="X606" s="156"/>
      <c r="Y606" s="156"/>
      <c r="Z606" s="156"/>
      <c r="AA606" s="156"/>
      <c r="AB606" s="156"/>
      <c r="AC606" s="156"/>
      <c r="AD606" s="156"/>
      <c r="AE606" s="156"/>
      <c r="AF606" s="156"/>
      <c r="AG606" s="156"/>
      <c r="AH606" s="156"/>
      <c r="AI606" s="156"/>
      <c r="AJ606" s="156"/>
      <c r="AK606" s="156"/>
      <c r="AL606" s="156"/>
      <c r="AM606" s="156"/>
      <c r="AN606" s="169"/>
      <c r="AO606" s="169"/>
      <c r="AP606" s="169"/>
      <c r="AQ606" s="169"/>
      <c r="AR606" s="169"/>
    </row>
    <row r="607" spans="1:44">
      <c r="A607" s="61"/>
      <c r="B607" s="156"/>
      <c r="C607" s="156"/>
      <c r="D607" s="156"/>
      <c r="E607" s="156"/>
      <c r="F607" s="156"/>
      <c r="G607" s="156"/>
      <c r="H607" s="156"/>
      <c r="I607" s="156"/>
      <c r="J607" s="156"/>
      <c r="K607" s="156"/>
      <c r="L607" s="156"/>
      <c r="M607" s="156"/>
      <c r="N607" s="154"/>
      <c r="O607" s="156"/>
      <c r="P607" s="156"/>
      <c r="Q607" s="156"/>
      <c r="R607" s="156"/>
      <c r="S607" s="156"/>
      <c r="T607" s="156"/>
      <c r="U607" s="156"/>
      <c r="V607" s="156"/>
      <c r="W607" s="156"/>
      <c r="X607" s="156"/>
      <c r="Y607" s="156"/>
      <c r="Z607" s="156"/>
      <c r="AA607" s="156"/>
      <c r="AB607" s="156"/>
      <c r="AC607" s="156"/>
      <c r="AD607" s="156"/>
      <c r="AE607" s="156"/>
      <c r="AF607" s="156"/>
      <c r="AG607" s="156"/>
      <c r="AH607" s="156"/>
      <c r="AI607" s="156"/>
      <c r="AJ607" s="156"/>
      <c r="AK607" s="156"/>
      <c r="AL607" s="156"/>
      <c r="AM607" s="156"/>
      <c r="AN607" s="169"/>
      <c r="AO607" s="169"/>
      <c r="AP607" s="169"/>
      <c r="AQ607" s="169"/>
      <c r="AR607" s="169"/>
    </row>
    <row r="608" spans="1:44">
      <c r="A608" s="61"/>
      <c r="B608" s="156"/>
      <c r="C608" s="156"/>
      <c r="D608" s="156"/>
      <c r="E608" s="156"/>
      <c r="F608" s="156"/>
      <c r="G608" s="156"/>
      <c r="H608" s="156"/>
      <c r="I608" s="156"/>
      <c r="J608" s="156"/>
      <c r="K608" s="156"/>
      <c r="L608" s="156"/>
      <c r="M608" s="156"/>
      <c r="N608" s="154"/>
      <c r="O608" s="156"/>
      <c r="P608" s="156"/>
      <c r="Q608" s="156"/>
      <c r="R608" s="156"/>
      <c r="S608" s="156"/>
      <c r="T608" s="156"/>
      <c r="U608" s="156"/>
      <c r="V608" s="156"/>
      <c r="W608" s="156"/>
      <c r="X608" s="156"/>
      <c r="Y608" s="156"/>
      <c r="Z608" s="156"/>
      <c r="AA608" s="156"/>
      <c r="AB608" s="156"/>
      <c r="AC608" s="156"/>
      <c r="AD608" s="156"/>
      <c r="AE608" s="156"/>
      <c r="AF608" s="156"/>
      <c r="AG608" s="156"/>
      <c r="AH608" s="156"/>
      <c r="AI608" s="156"/>
      <c r="AJ608" s="156"/>
      <c r="AK608" s="156"/>
      <c r="AL608" s="156"/>
      <c r="AM608" s="156"/>
      <c r="AN608" s="169"/>
      <c r="AO608" s="169"/>
      <c r="AP608" s="169"/>
      <c r="AQ608" s="169"/>
      <c r="AR608" s="169"/>
    </row>
    <row r="609" spans="1:44">
      <c r="A609" s="61"/>
      <c r="B609" s="156"/>
      <c r="C609" s="156"/>
      <c r="D609" s="156"/>
      <c r="E609" s="156"/>
      <c r="F609" s="156"/>
      <c r="G609" s="156"/>
      <c r="H609" s="156"/>
      <c r="I609" s="156"/>
      <c r="J609" s="156"/>
      <c r="K609" s="156"/>
      <c r="L609" s="156"/>
      <c r="M609" s="156"/>
      <c r="N609" s="154"/>
      <c r="O609" s="156"/>
      <c r="P609" s="156"/>
      <c r="Q609" s="156"/>
      <c r="R609" s="156"/>
      <c r="S609" s="156"/>
      <c r="T609" s="156"/>
      <c r="U609" s="156"/>
      <c r="V609" s="156"/>
      <c r="W609" s="156"/>
      <c r="X609" s="156"/>
      <c r="Y609" s="156"/>
      <c r="Z609" s="156"/>
      <c r="AA609" s="156"/>
      <c r="AB609" s="156"/>
      <c r="AC609" s="156"/>
      <c r="AD609" s="156"/>
      <c r="AE609" s="156"/>
      <c r="AF609" s="156"/>
      <c r="AG609" s="156"/>
      <c r="AH609" s="156"/>
      <c r="AI609" s="156"/>
      <c r="AJ609" s="156"/>
      <c r="AK609" s="156"/>
      <c r="AL609" s="156"/>
      <c r="AM609" s="156"/>
      <c r="AN609" s="169"/>
      <c r="AO609" s="169"/>
      <c r="AP609" s="169"/>
      <c r="AQ609" s="169"/>
      <c r="AR609" s="169"/>
    </row>
    <row r="610" spans="1:44">
      <c r="A610" s="61"/>
      <c r="B610" s="156"/>
      <c r="C610" s="156"/>
      <c r="D610" s="156"/>
      <c r="E610" s="156"/>
      <c r="F610" s="156"/>
      <c r="G610" s="156"/>
      <c r="H610" s="156"/>
      <c r="I610" s="156"/>
      <c r="J610" s="156"/>
      <c r="K610" s="156"/>
      <c r="L610" s="156"/>
      <c r="M610" s="156"/>
      <c r="N610" s="154"/>
      <c r="O610" s="156"/>
      <c r="P610" s="156"/>
      <c r="Q610" s="156"/>
      <c r="R610" s="156"/>
      <c r="S610" s="156"/>
      <c r="T610" s="156"/>
      <c r="U610" s="156"/>
      <c r="V610" s="156"/>
      <c r="W610" s="156"/>
      <c r="X610" s="156"/>
      <c r="Y610" s="156"/>
      <c r="Z610" s="156"/>
      <c r="AA610" s="156"/>
      <c r="AB610" s="156"/>
      <c r="AC610" s="156"/>
      <c r="AD610" s="156"/>
      <c r="AE610" s="156"/>
      <c r="AF610" s="156"/>
      <c r="AG610" s="156"/>
      <c r="AH610" s="156"/>
      <c r="AI610" s="156"/>
      <c r="AJ610" s="156"/>
      <c r="AK610" s="156"/>
      <c r="AL610" s="156"/>
      <c r="AM610" s="156"/>
      <c r="AN610" s="169"/>
      <c r="AO610" s="169"/>
      <c r="AP610" s="169"/>
      <c r="AQ610" s="169"/>
      <c r="AR610" s="169"/>
    </row>
    <row r="611" spans="1:44">
      <c r="A611" s="61"/>
      <c r="B611" s="156"/>
      <c r="C611" s="156"/>
      <c r="D611" s="156"/>
      <c r="E611" s="156"/>
      <c r="F611" s="156"/>
      <c r="G611" s="156"/>
      <c r="H611" s="156"/>
      <c r="I611" s="156"/>
      <c r="J611" s="156"/>
      <c r="K611" s="156"/>
      <c r="L611" s="156"/>
      <c r="M611" s="156"/>
      <c r="N611" s="154"/>
      <c r="O611" s="156"/>
      <c r="P611" s="156"/>
      <c r="Q611" s="156"/>
      <c r="R611" s="156"/>
      <c r="S611" s="156"/>
      <c r="T611" s="156"/>
      <c r="U611" s="156"/>
      <c r="V611" s="156"/>
      <c r="W611" s="156"/>
      <c r="X611" s="156"/>
      <c r="Y611" s="156"/>
      <c r="Z611" s="156"/>
      <c r="AA611" s="156"/>
      <c r="AB611" s="156"/>
      <c r="AC611" s="156"/>
      <c r="AD611" s="156"/>
      <c r="AE611" s="156"/>
      <c r="AF611" s="156"/>
      <c r="AG611" s="156"/>
      <c r="AH611" s="156"/>
      <c r="AI611" s="156"/>
      <c r="AJ611" s="156"/>
      <c r="AK611" s="156"/>
      <c r="AL611" s="156"/>
      <c r="AM611" s="156"/>
      <c r="AN611" s="169"/>
      <c r="AO611" s="169"/>
      <c r="AP611" s="169"/>
      <c r="AQ611" s="169"/>
      <c r="AR611" s="169"/>
    </row>
    <row r="612" spans="1:44">
      <c r="A612" s="61"/>
      <c r="B612" s="156"/>
      <c r="C612" s="156"/>
      <c r="D612" s="156"/>
      <c r="E612" s="156"/>
      <c r="F612" s="156"/>
      <c r="G612" s="156"/>
      <c r="H612" s="156"/>
      <c r="I612" s="156"/>
      <c r="J612" s="156"/>
      <c r="K612" s="156"/>
      <c r="L612" s="156"/>
      <c r="M612" s="156"/>
      <c r="N612" s="154"/>
      <c r="O612" s="156"/>
      <c r="P612" s="156"/>
      <c r="Q612" s="156"/>
      <c r="R612" s="156"/>
      <c r="S612" s="156"/>
      <c r="T612" s="156"/>
      <c r="U612" s="156"/>
      <c r="V612" s="156"/>
      <c r="W612" s="156"/>
      <c r="X612" s="156"/>
      <c r="Y612" s="156"/>
      <c r="Z612" s="156"/>
      <c r="AA612" s="156"/>
      <c r="AB612" s="156"/>
      <c r="AC612" s="156"/>
      <c r="AD612" s="156"/>
      <c r="AE612" s="156"/>
      <c r="AF612" s="156"/>
      <c r="AG612" s="156"/>
      <c r="AH612" s="156"/>
      <c r="AI612" s="156"/>
      <c r="AJ612" s="156"/>
      <c r="AK612" s="156"/>
      <c r="AL612" s="156"/>
      <c r="AM612" s="156"/>
      <c r="AN612" s="169"/>
      <c r="AO612" s="169"/>
      <c r="AP612" s="169"/>
      <c r="AQ612" s="169"/>
      <c r="AR612" s="169"/>
    </row>
    <row r="613" spans="1:44">
      <c r="A613" s="61"/>
      <c r="B613" s="156"/>
      <c r="C613" s="156"/>
      <c r="D613" s="156"/>
      <c r="E613" s="156"/>
      <c r="F613" s="156"/>
      <c r="G613" s="156"/>
      <c r="H613" s="156"/>
      <c r="I613" s="156"/>
      <c r="J613" s="156"/>
      <c r="K613" s="156"/>
      <c r="L613" s="156"/>
      <c r="M613" s="156"/>
      <c r="N613" s="154"/>
      <c r="O613" s="156"/>
      <c r="P613" s="156"/>
      <c r="Q613" s="156"/>
      <c r="R613" s="156"/>
      <c r="S613" s="156"/>
      <c r="T613" s="156"/>
      <c r="U613" s="156"/>
      <c r="V613" s="156"/>
      <c r="W613" s="156"/>
      <c r="X613" s="156"/>
      <c r="Y613" s="156"/>
      <c r="Z613" s="156"/>
      <c r="AA613" s="156"/>
      <c r="AB613" s="156"/>
      <c r="AC613" s="156"/>
      <c r="AD613" s="156"/>
      <c r="AE613" s="156"/>
      <c r="AF613" s="156"/>
      <c r="AG613" s="156"/>
      <c r="AH613" s="156"/>
      <c r="AI613" s="156"/>
      <c r="AJ613" s="156"/>
      <c r="AK613" s="156"/>
      <c r="AL613" s="156"/>
      <c r="AM613" s="156"/>
      <c r="AN613" s="169"/>
      <c r="AO613" s="169"/>
      <c r="AP613" s="169"/>
      <c r="AQ613" s="169"/>
      <c r="AR613" s="169"/>
    </row>
    <row r="614" spans="1:44">
      <c r="A614" s="61"/>
      <c r="B614" s="156"/>
      <c r="C614" s="156"/>
      <c r="D614" s="156"/>
      <c r="E614" s="156"/>
      <c r="F614" s="156"/>
      <c r="G614" s="156"/>
      <c r="H614" s="156"/>
      <c r="I614" s="156"/>
      <c r="J614" s="156"/>
      <c r="K614" s="156"/>
      <c r="L614" s="156"/>
      <c r="M614" s="156"/>
      <c r="N614" s="154"/>
      <c r="O614" s="156"/>
      <c r="P614" s="156"/>
      <c r="Q614" s="156"/>
      <c r="R614" s="156"/>
      <c r="S614" s="156"/>
      <c r="T614" s="156"/>
      <c r="U614" s="156"/>
      <c r="V614" s="156"/>
      <c r="W614" s="156"/>
      <c r="X614" s="156"/>
      <c r="Y614" s="156"/>
      <c r="Z614" s="156"/>
      <c r="AA614" s="156"/>
      <c r="AB614" s="156"/>
      <c r="AC614" s="156"/>
      <c r="AD614" s="156"/>
      <c r="AE614" s="156"/>
      <c r="AF614" s="156"/>
      <c r="AG614" s="156"/>
      <c r="AH614" s="156"/>
      <c r="AI614" s="156"/>
      <c r="AJ614" s="156"/>
      <c r="AK614" s="156"/>
      <c r="AL614" s="156"/>
      <c r="AM614" s="156"/>
      <c r="AN614" s="169"/>
      <c r="AO614" s="169"/>
      <c r="AP614" s="169"/>
      <c r="AQ614" s="169"/>
      <c r="AR614" s="169"/>
    </row>
    <row r="615" spans="1:44">
      <c r="A615" s="61"/>
      <c r="B615" s="156"/>
      <c r="C615" s="156"/>
      <c r="D615" s="156"/>
      <c r="E615" s="156"/>
      <c r="F615" s="156"/>
      <c r="G615" s="156"/>
      <c r="H615" s="156"/>
      <c r="I615" s="156"/>
      <c r="J615" s="156"/>
      <c r="K615" s="156"/>
      <c r="L615" s="156"/>
      <c r="M615" s="156"/>
      <c r="N615" s="154"/>
      <c r="O615" s="156"/>
      <c r="P615" s="156"/>
      <c r="Q615" s="156"/>
      <c r="R615" s="156"/>
      <c r="S615" s="156"/>
      <c r="T615" s="156"/>
      <c r="U615" s="156"/>
      <c r="V615" s="156"/>
      <c r="W615" s="156"/>
      <c r="X615" s="156"/>
      <c r="Y615" s="156"/>
      <c r="Z615" s="156"/>
      <c r="AA615" s="156"/>
      <c r="AB615" s="156"/>
      <c r="AC615" s="156"/>
      <c r="AD615" s="156"/>
      <c r="AE615" s="156"/>
      <c r="AF615" s="156"/>
      <c r="AG615" s="156"/>
      <c r="AH615" s="156"/>
      <c r="AI615" s="156"/>
      <c r="AJ615" s="156"/>
      <c r="AK615" s="156"/>
      <c r="AL615" s="156"/>
      <c r="AM615" s="156"/>
      <c r="AN615" s="169"/>
      <c r="AO615" s="169"/>
      <c r="AP615" s="169"/>
      <c r="AQ615" s="169"/>
      <c r="AR615" s="169"/>
    </row>
    <row r="616" spans="1:44">
      <c r="A616" s="61"/>
      <c r="B616" s="156"/>
      <c r="C616" s="156"/>
      <c r="D616" s="156"/>
      <c r="E616" s="156"/>
      <c r="F616" s="156"/>
      <c r="G616" s="156"/>
      <c r="H616" s="156"/>
      <c r="I616" s="156"/>
      <c r="J616" s="156"/>
      <c r="K616" s="156"/>
      <c r="L616" s="156"/>
      <c r="M616" s="156"/>
      <c r="N616" s="154"/>
      <c r="O616" s="156"/>
      <c r="P616" s="156"/>
      <c r="Q616" s="156"/>
      <c r="R616" s="156"/>
      <c r="S616" s="156"/>
      <c r="T616" s="156"/>
      <c r="U616" s="156"/>
      <c r="V616" s="156"/>
      <c r="W616" s="156"/>
      <c r="X616" s="156"/>
      <c r="Y616" s="156"/>
      <c r="Z616" s="156"/>
      <c r="AA616" s="156"/>
      <c r="AB616" s="156"/>
      <c r="AC616" s="156"/>
      <c r="AD616" s="156"/>
      <c r="AE616" s="156"/>
      <c r="AF616" s="156"/>
      <c r="AG616" s="156"/>
      <c r="AH616" s="156"/>
      <c r="AI616" s="156"/>
      <c r="AJ616" s="156"/>
      <c r="AK616" s="156"/>
      <c r="AL616" s="156"/>
      <c r="AM616" s="156"/>
      <c r="AN616" s="169"/>
      <c r="AO616" s="169"/>
      <c r="AP616" s="169"/>
      <c r="AQ616" s="169"/>
      <c r="AR616" s="169"/>
    </row>
    <row r="617" spans="1:44">
      <c r="A617" s="61"/>
      <c r="B617" s="156"/>
      <c r="C617" s="156"/>
      <c r="D617" s="156"/>
      <c r="E617" s="156"/>
      <c r="F617" s="156"/>
      <c r="G617" s="156"/>
      <c r="H617" s="156"/>
      <c r="I617" s="156"/>
      <c r="J617" s="156"/>
      <c r="K617" s="156"/>
      <c r="L617" s="156"/>
      <c r="M617" s="156"/>
      <c r="N617" s="154"/>
      <c r="O617" s="156"/>
      <c r="P617" s="156"/>
      <c r="Q617" s="156"/>
      <c r="R617" s="156"/>
      <c r="S617" s="156"/>
      <c r="T617" s="156"/>
      <c r="U617" s="156"/>
      <c r="V617" s="156"/>
      <c r="W617" s="156"/>
      <c r="X617" s="156"/>
      <c r="Y617" s="156"/>
      <c r="Z617" s="156"/>
      <c r="AA617" s="156"/>
      <c r="AB617" s="156"/>
      <c r="AC617" s="156"/>
      <c r="AD617" s="156"/>
      <c r="AE617" s="156"/>
      <c r="AF617" s="156"/>
      <c r="AG617" s="156"/>
      <c r="AH617" s="156"/>
      <c r="AI617" s="156"/>
      <c r="AJ617" s="156"/>
      <c r="AK617" s="156"/>
      <c r="AL617" s="156"/>
      <c r="AM617" s="156"/>
      <c r="AN617" s="169"/>
      <c r="AO617" s="169"/>
      <c r="AP617" s="169"/>
      <c r="AQ617" s="169"/>
      <c r="AR617" s="169"/>
    </row>
    <row r="618" spans="1:44">
      <c r="A618" s="61"/>
      <c r="B618" s="156"/>
      <c r="C618" s="156"/>
      <c r="D618" s="156"/>
      <c r="E618" s="156"/>
      <c r="F618" s="156"/>
      <c r="G618" s="156"/>
      <c r="H618" s="156"/>
      <c r="I618" s="156"/>
      <c r="J618" s="156"/>
      <c r="K618" s="156"/>
      <c r="L618" s="156"/>
      <c r="M618" s="156"/>
      <c r="N618" s="154"/>
      <c r="O618" s="156"/>
      <c r="P618" s="156"/>
      <c r="Q618" s="156"/>
      <c r="R618" s="156"/>
      <c r="S618" s="156"/>
      <c r="T618" s="156"/>
      <c r="U618" s="156"/>
      <c r="V618" s="156"/>
      <c r="W618" s="156"/>
      <c r="X618" s="156"/>
      <c r="Y618" s="156"/>
      <c r="Z618" s="156"/>
      <c r="AA618" s="156"/>
      <c r="AB618" s="156"/>
      <c r="AC618" s="156"/>
      <c r="AD618" s="156"/>
      <c r="AE618" s="156"/>
      <c r="AF618" s="156"/>
      <c r="AG618" s="156"/>
      <c r="AH618" s="156"/>
      <c r="AI618" s="156"/>
      <c r="AJ618" s="156"/>
      <c r="AK618" s="156"/>
      <c r="AL618" s="156"/>
      <c r="AM618" s="156"/>
      <c r="AN618" s="169"/>
      <c r="AO618" s="169"/>
      <c r="AP618" s="169"/>
      <c r="AQ618" s="169"/>
      <c r="AR618" s="169"/>
    </row>
    <row r="619" spans="1:44">
      <c r="A619" s="61"/>
      <c r="B619" s="156"/>
      <c r="C619" s="156"/>
      <c r="D619" s="156"/>
      <c r="E619" s="156"/>
      <c r="F619" s="156"/>
      <c r="G619" s="156"/>
      <c r="H619" s="156"/>
      <c r="I619" s="156"/>
      <c r="J619" s="156"/>
      <c r="K619" s="156"/>
      <c r="L619" s="156"/>
      <c r="M619" s="156"/>
      <c r="N619" s="154"/>
      <c r="O619" s="156"/>
      <c r="P619" s="156"/>
      <c r="Q619" s="156"/>
      <c r="R619" s="156"/>
      <c r="S619" s="156"/>
      <c r="T619" s="156"/>
      <c r="U619" s="156"/>
      <c r="V619" s="156"/>
      <c r="W619" s="156"/>
      <c r="X619" s="156"/>
      <c r="Y619" s="156"/>
      <c r="Z619" s="156"/>
      <c r="AA619" s="156"/>
      <c r="AB619" s="156"/>
      <c r="AC619" s="156"/>
      <c r="AD619" s="156"/>
      <c r="AE619" s="156"/>
      <c r="AF619" s="156"/>
      <c r="AG619" s="156"/>
      <c r="AH619" s="156"/>
      <c r="AI619" s="156"/>
      <c r="AJ619" s="156"/>
      <c r="AK619" s="156"/>
      <c r="AL619" s="156"/>
      <c r="AM619" s="156"/>
      <c r="AN619" s="169"/>
      <c r="AO619" s="169"/>
      <c r="AP619" s="169"/>
      <c r="AQ619" s="169"/>
      <c r="AR619" s="169"/>
    </row>
    <row r="620" spans="1:44">
      <c r="A620" s="61"/>
      <c r="B620" s="156"/>
      <c r="C620" s="156"/>
      <c r="D620" s="156"/>
      <c r="E620" s="156"/>
      <c r="F620" s="156"/>
      <c r="G620" s="156"/>
      <c r="H620" s="156"/>
      <c r="I620" s="156"/>
      <c r="J620" s="156"/>
      <c r="K620" s="156"/>
      <c r="L620" s="156"/>
      <c r="M620" s="156"/>
      <c r="N620" s="154"/>
      <c r="O620" s="156"/>
      <c r="P620" s="156"/>
      <c r="Q620" s="156"/>
      <c r="R620" s="156"/>
      <c r="S620" s="156"/>
      <c r="T620" s="156"/>
      <c r="U620" s="156"/>
      <c r="V620" s="156"/>
      <c r="W620" s="156"/>
      <c r="X620" s="156"/>
      <c r="Y620" s="156"/>
      <c r="Z620" s="156"/>
      <c r="AA620" s="156"/>
      <c r="AB620" s="156"/>
      <c r="AC620" s="156"/>
      <c r="AD620" s="156"/>
      <c r="AE620" s="156"/>
      <c r="AF620" s="156"/>
      <c r="AG620" s="156"/>
      <c r="AH620" s="156"/>
      <c r="AI620" s="156"/>
      <c r="AJ620" s="156"/>
      <c r="AK620" s="156"/>
      <c r="AL620" s="156"/>
      <c r="AM620" s="156"/>
      <c r="AN620" s="169"/>
      <c r="AO620" s="169"/>
      <c r="AP620" s="169"/>
      <c r="AQ620" s="169"/>
      <c r="AR620" s="169"/>
    </row>
    <row r="621" spans="1:44">
      <c r="A621" s="61"/>
      <c r="B621" s="156"/>
      <c r="C621" s="156"/>
      <c r="D621" s="156"/>
      <c r="E621" s="156"/>
      <c r="F621" s="156"/>
      <c r="G621" s="156"/>
      <c r="H621" s="156"/>
      <c r="I621" s="156"/>
      <c r="J621" s="156"/>
      <c r="K621" s="156"/>
      <c r="L621" s="156"/>
      <c r="M621" s="156"/>
      <c r="N621" s="154"/>
      <c r="O621" s="156"/>
      <c r="P621" s="156"/>
      <c r="Q621" s="156"/>
      <c r="R621" s="156"/>
      <c r="S621" s="156"/>
      <c r="T621" s="156"/>
      <c r="U621" s="156"/>
      <c r="V621" s="156"/>
      <c r="W621" s="156"/>
      <c r="X621" s="156"/>
      <c r="Y621" s="156"/>
      <c r="Z621" s="156"/>
      <c r="AA621" s="156"/>
      <c r="AB621" s="156"/>
      <c r="AC621" s="156"/>
      <c r="AD621" s="156"/>
      <c r="AE621" s="156"/>
      <c r="AF621" s="156"/>
      <c r="AG621" s="156"/>
      <c r="AH621" s="156"/>
      <c r="AI621" s="156"/>
      <c r="AJ621" s="156"/>
      <c r="AK621" s="156"/>
      <c r="AL621" s="156"/>
      <c r="AM621" s="156"/>
      <c r="AN621" s="169"/>
      <c r="AO621" s="169"/>
      <c r="AP621" s="169"/>
      <c r="AQ621" s="169"/>
      <c r="AR621" s="169"/>
    </row>
    <row r="622" spans="1:44">
      <c r="A622" s="61"/>
      <c r="B622" s="156"/>
      <c r="C622" s="156"/>
      <c r="D622" s="156"/>
      <c r="E622" s="156"/>
      <c r="F622" s="156"/>
      <c r="G622" s="156"/>
      <c r="H622" s="156"/>
      <c r="I622" s="156"/>
      <c r="J622" s="156"/>
      <c r="K622" s="156"/>
      <c r="L622" s="156"/>
      <c r="M622" s="156"/>
      <c r="N622" s="154"/>
      <c r="O622" s="156"/>
      <c r="P622" s="156"/>
      <c r="Q622" s="156"/>
      <c r="R622" s="156"/>
      <c r="S622" s="156"/>
      <c r="T622" s="156"/>
      <c r="U622" s="156"/>
      <c r="V622" s="156"/>
      <c r="W622" s="156"/>
      <c r="X622" s="156"/>
      <c r="Y622" s="156"/>
      <c r="Z622" s="156"/>
      <c r="AA622" s="156"/>
      <c r="AB622" s="156"/>
      <c r="AC622" s="156"/>
      <c r="AD622" s="156"/>
      <c r="AE622" s="156"/>
      <c r="AF622" s="156"/>
      <c r="AG622" s="156"/>
      <c r="AH622" s="156"/>
      <c r="AI622" s="156"/>
      <c r="AJ622" s="156"/>
      <c r="AK622" s="156"/>
      <c r="AL622" s="156"/>
      <c r="AM622" s="156"/>
      <c r="AN622" s="169"/>
      <c r="AO622" s="169"/>
      <c r="AP622" s="169"/>
      <c r="AQ622" s="169"/>
      <c r="AR622" s="169"/>
    </row>
    <row r="623" spans="1:44">
      <c r="A623" s="61"/>
      <c r="B623" s="156"/>
      <c r="C623" s="156"/>
      <c r="D623" s="156"/>
      <c r="E623" s="156"/>
      <c r="F623" s="156"/>
      <c r="G623" s="156"/>
      <c r="H623" s="156"/>
      <c r="I623" s="156"/>
      <c r="J623" s="156"/>
      <c r="K623" s="156"/>
      <c r="L623" s="156"/>
      <c r="M623" s="156"/>
      <c r="N623" s="154"/>
      <c r="O623" s="156"/>
      <c r="P623" s="156"/>
      <c r="Q623" s="156"/>
      <c r="R623" s="156"/>
      <c r="S623" s="156"/>
      <c r="T623" s="156"/>
      <c r="U623" s="156"/>
      <c r="V623" s="156"/>
      <c r="W623" s="156"/>
      <c r="X623" s="156"/>
      <c r="Y623" s="156"/>
      <c r="Z623" s="156"/>
      <c r="AA623" s="156"/>
      <c r="AB623" s="156"/>
      <c r="AC623" s="156"/>
      <c r="AD623" s="156"/>
      <c r="AE623" s="156"/>
      <c r="AF623" s="156"/>
      <c r="AG623" s="156"/>
      <c r="AH623" s="156"/>
      <c r="AI623" s="156"/>
      <c r="AJ623" s="156"/>
      <c r="AK623" s="156"/>
      <c r="AL623" s="156"/>
      <c r="AM623" s="156"/>
      <c r="AN623" s="169"/>
      <c r="AO623" s="169"/>
      <c r="AP623" s="169"/>
      <c r="AQ623" s="169"/>
      <c r="AR623" s="169"/>
    </row>
    <row r="624" spans="1:44">
      <c r="A624" s="61"/>
      <c r="B624" s="156"/>
      <c r="C624" s="156"/>
      <c r="D624" s="156"/>
      <c r="E624" s="156"/>
      <c r="F624" s="156"/>
      <c r="G624" s="156"/>
      <c r="H624" s="156"/>
      <c r="I624" s="156"/>
      <c r="J624" s="156"/>
      <c r="K624" s="156"/>
      <c r="L624" s="156"/>
      <c r="M624" s="156"/>
      <c r="N624" s="154"/>
      <c r="O624" s="156"/>
      <c r="P624" s="156"/>
      <c r="Q624" s="156"/>
      <c r="R624" s="156"/>
      <c r="S624" s="156"/>
      <c r="T624" s="156"/>
      <c r="U624" s="156"/>
      <c r="V624" s="156"/>
      <c r="W624" s="156"/>
      <c r="X624" s="156"/>
      <c r="Y624" s="156"/>
      <c r="Z624" s="156"/>
      <c r="AA624" s="156"/>
      <c r="AB624" s="156"/>
      <c r="AC624" s="156"/>
      <c r="AD624" s="156"/>
      <c r="AE624" s="156"/>
      <c r="AF624" s="156"/>
      <c r="AG624" s="156"/>
      <c r="AH624" s="156"/>
      <c r="AI624" s="156"/>
      <c r="AJ624" s="156"/>
      <c r="AK624" s="156"/>
      <c r="AL624" s="156"/>
      <c r="AM624" s="156"/>
      <c r="AN624" s="169"/>
      <c r="AO624" s="169"/>
      <c r="AP624" s="169"/>
      <c r="AQ624" s="169"/>
      <c r="AR624" s="169"/>
    </row>
    <row r="625" spans="1:44">
      <c r="A625" s="61"/>
      <c r="B625" s="156"/>
      <c r="C625" s="156"/>
      <c r="D625" s="156"/>
      <c r="E625" s="156"/>
      <c r="F625" s="156"/>
      <c r="G625" s="156"/>
      <c r="H625" s="156"/>
      <c r="I625" s="156"/>
      <c r="J625" s="156"/>
      <c r="K625" s="156"/>
      <c r="L625" s="156"/>
      <c r="M625" s="156"/>
      <c r="N625" s="154"/>
      <c r="O625" s="156"/>
      <c r="P625" s="156"/>
      <c r="Q625" s="156"/>
      <c r="R625" s="156"/>
      <c r="S625" s="156"/>
      <c r="T625" s="156"/>
      <c r="U625" s="156"/>
      <c r="V625" s="156"/>
      <c r="W625" s="156"/>
      <c r="X625" s="156"/>
      <c r="Y625" s="156"/>
      <c r="Z625" s="156"/>
      <c r="AA625" s="156"/>
      <c r="AB625" s="156"/>
      <c r="AC625" s="156"/>
      <c r="AD625" s="156"/>
      <c r="AE625" s="156"/>
      <c r="AF625" s="156"/>
      <c r="AG625" s="156"/>
      <c r="AH625" s="156"/>
      <c r="AI625" s="156"/>
      <c r="AJ625" s="156"/>
      <c r="AK625" s="156"/>
      <c r="AL625" s="156"/>
      <c r="AM625" s="156"/>
      <c r="AN625" s="169"/>
      <c r="AO625" s="169"/>
      <c r="AP625" s="169"/>
      <c r="AQ625" s="169"/>
      <c r="AR625" s="169"/>
    </row>
    <row r="626" spans="1:44">
      <c r="A626" s="61"/>
      <c r="B626" s="156"/>
      <c r="C626" s="156"/>
      <c r="D626" s="156"/>
      <c r="E626" s="156"/>
      <c r="F626" s="156"/>
      <c r="G626" s="156"/>
      <c r="H626" s="156"/>
      <c r="I626" s="156"/>
      <c r="J626" s="156"/>
      <c r="K626" s="156"/>
      <c r="L626" s="156"/>
      <c r="M626" s="156"/>
      <c r="N626" s="154"/>
      <c r="O626" s="156"/>
      <c r="P626" s="156"/>
      <c r="Q626" s="156"/>
      <c r="R626" s="156"/>
      <c r="S626" s="156"/>
      <c r="T626" s="156"/>
      <c r="U626" s="156"/>
      <c r="V626" s="156"/>
      <c r="W626" s="156"/>
      <c r="X626" s="156"/>
      <c r="Y626" s="156"/>
      <c r="Z626" s="156"/>
      <c r="AA626" s="156"/>
      <c r="AB626" s="156"/>
      <c r="AC626" s="156"/>
      <c r="AD626" s="156"/>
      <c r="AE626" s="156"/>
      <c r="AF626" s="156"/>
      <c r="AG626" s="156"/>
      <c r="AH626" s="156"/>
      <c r="AI626" s="156"/>
      <c r="AJ626" s="156"/>
      <c r="AK626" s="156"/>
      <c r="AL626" s="156"/>
      <c r="AM626" s="156"/>
      <c r="AN626" s="169"/>
      <c r="AO626" s="169"/>
      <c r="AP626" s="169"/>
      <c r="AQ626" s="169"/>
      <c r="AR626" s="169"/>
    </row>
    <row r="627" spans="1:44">
      <c r="A627" s="61"/>
      <c r="B627" s="156"/>
      <c r="C627" s="156"/>
      <c r="D627" s="156"/>
      <c r="E627" s="156"/>
      <c r="F627" s="156"/>
      <c r="G627" s="156"/>
      <c r="H627" s="156"/>
      <c r="I627" s="156"/>
      <c r="J627" s="156"/>
      <c r="K627" s="156"/>
      <c r="L627" s="156"/>
      <c r="M627" s="156"/>
      <c r="N627" s="154"/>
      <c r="O627" s="156"/>
      <c r="P627" s="156"/>
      <c r="Q627" s="156"/>
      <c r="R627" s="156"/>
      <c r="S627" s="156"/>
      <c r="T627" s="156"/>
      <c r="U627" s="156"/>
      <c r="V627" s="156"/>
      <c r="W627" s="156"/>
      <c r="X627" s="156"/>
      <c r="Y627" s="156"/>
      <c r="Z627" s="156"/>
      <c r="AA627" s="156"/>
      <c r="AB627" s="156"/>
      <c r="AC627" s="156"/>
      <c r="AD627" s="156"/>
      <c r="AE627" s="156"/>
      <c r="AF627" s="156"/>
      <c r="AG627" s="156"/>
      <c r="AH627" s="156"/>
      <c r="AI627" s="156"/>
      <c r="AJ627" s="156"/>
      <c r="AK627" s="156"/>
      <c r="AL627" s="156"/>
      <c r="AM627" s="156"/>
      <c r="AN627" s="169"/>
      <c r="AO627" s="169"/>
      <c r="AP627" s="169"/>
      <c r="AQ627" s="169"/>
      <c r="AR627" s="169"/>
    </row>
    <row r="628" spans="1:44">
      <c r="A628" s="61"/>
      <c r="B628" s="156"/>
      <c r="C628" s="156"/>
      <c r="D628" s="156"/>
      <c r="E628" s="156"/>
      <c r="F628" s="156"/>
      <c r="G628" s="156"/>
      <c r="H628" s="156"/>
      <c r="I628" s="156"/>
      <c r="J628" s="156"/>
      <c r="K628" s="156"/>
      <c r="L628" s="156"/>
      <c r="M628" s="156"/>
      <c r="N628" s="154"/>
      <c r="O628" s="156"/>
      <c r="P628" s="156"/>
      <c r="Q628" s="156"/>
      <c r="R628" s="156"/>
      <c r="S628" s="156"/>
      <c r="T628" s="156"/>
      <c r="U628" s="156"/>
      <c r="V628" s="156"/>
      <c r="W628" s="156"/>
      <c r="X628" s="156"/>
      <c r="Y628" s="156"/>
      <c r="Z628" s="156"/>
      <c r="AA628" s="156"/>
      <c r="AB628" s="156"/>
      <c r="AC628" s="156"/>
      <c r="AD628" s="156"/>
      <c r="AE628" s="156"/>
      <c r="AF628" s="156"/>
      <c r="AG628" s="156"/>
      <c r="AH628" s="156"/>
      <c r="AI628" s="156"/>
      <c r="AJ628" s="156"/>
      <c r="AK628" s="156"/>
      <c r="AL628" s="156"/>
      <c r="AM628" s="156"/>
      <c r="AN628" s="169"/>
      <c r="AO628" s="169"/>
      <c r="AP628" s="169"/>
      <c r="AQ628" s="169"/>
      <c r="AR628" s="169"/>
    </row>
    <row r="629" spans="1:44">
      <c r="A629" s="61"/>
      <c r="B629" s="156"/>
      <c r="C629" s="156"/>
      <c r="D629" s="156"/>
      <c r="E629" s="156"/>
      <c r="F629" s="156"/>
      <c r="G629" s="156"/>
      <c r="H629" s="156"/>
      <c r="I629" s="156"/>
      <c r="J629" s="156"/>
      <c r="K629" s="156"/>
      <c r="L629" s="156"/>
      <c r="M629" s="156"/>
      <c r="N629" s="154"/>
      <c r="O629" s="156"/>
      <c r="P629" s="156"/>
      <c r="Q629" s="156"/>
      <c r="R629" s="156"/>
      <c r="S629" s="156"/>
      <c r="T629" s="156"/>
      <c r="U629" s="156"/>
      <c r="V629" s="156"/>
      <c r="W629" s="156"/>
      <c r="X629" s="156"/>
      <c r="Y629" s="156"/>
      <c r="Z629" s="156"/>
      <c r="AA629" s="156"/>
      <c r="AB629" s="156"/>
      <c r="AC629" s="156"/>
      <c r="AD629" s="156"/>
      <c r="AE629" s="156"/>
      <c r="AF629" s="156"/>
      <c r="AG629" s="156"/>
      <c r="AH629" s="156"/>
      <c r="AI629" s="156"/>
      <c r="AJ629" s="156"/>
      <c r="AK629" s="156"/>
      <c r="AL629" s="156"/>
      <c r="AM629" s="156"/>
      <c r="AN629" s="169"/>
      <c r="AO629" s="169"/>
      <c r="AP629" s="169"/>
      <c r="AQ629" s="169"/>
      <c r="AR629" s="169"/>
    </row>
    <row r="630" spans="1:44">
      <c r="A630" s="61"/>
      <c r="B630" s="156"/>
      <c r="C630" s="156"/>
      <c r="D630" s="156"/>
      <c r="E630" s="156"/>
      <c r="F630" s="156"/>
      <c r="G630" s="156"/>
      <c r="H630" s="156"/>
      <c r="I630" s="156"/>
      <c r="J630" s="156"/>
      <c r="K630" s="156"/>
      <c r="L630" s="156"/>
      <c r="M630" s="156"/>
      <c r="N630" s="154"/>
      <c r="O630" s="156"/>
      <c r="P630" s="156"/>
      <c r="Q630" s="156"/>
      <c r="R630" s="156"/>
      <c r="S630" s="156"/>
      <c r="T630" s="156"/>
      <c r="U630" s="156"/>
      <c r="V630" s="156"/>
      <c r="W630" s="156"/>
      <c r="X630" s="156"/>
      <c r="Y630" s="156"/>
      <c r="Z630" s="156"/>
      <c r="AA630" s="156"/>
      <c r="AB630" s="156"/>
      <c r="AC630" s="156"/>
      <c r="AD630" s="156"/>
      <c r="AE630" s="156"/>
      <c r="AF630" s="156"/>
      <c r="AG630" s="156"/>
      <c r="AH630" s="156"/>
      <c r="AI630" s="156"/>
      <c r="AJ630" s="156"/>
      <c r="AK630" s="156"/>
      <c r="AL630" s="156"/>
      <c r="AM630" s="156"/>
      <c r="AN630" s="169"/>
      <c r="AO630" s="169"/>
      <c r="AP630" s="169"/>
      <c r="AQ630" s="169"/>
      <c r="AR630" s="169"/>
    </row>
    <row r="631" spans="1:44">
      <c r="A631" s="61"/>
      <c r="B631" s="156"/>
      <c r="C631" s="156"/>
      <c r="D631" s="156"/>
      <c r="E631" s="156"/>
      <c r="F631" s="156"/>
      <c r="G631" s="156"/>
      <c r="H631" s="156"/>
      <c r="I631" s="156"/>
      <c r="J631" s="156"/>
      <c r="K631" s="156"/>
      <c r="L631" s="156"/>
      <c r="M631" s="156"/>
      <c r="N631" s="154"/>
      <c r="O631" s="156"/>
      <c r="P631" s="156"/>
      <c r="Q631" s="156"/>
      <c r="R631" s="156"/>
      <c r="S631" s="156"/>
      <c r="T631" s="156"/>
      <c r="U631" s="156"/>
      <c r="V631" s="156"/>
      <c r="W631" s="156"/>
      <c r="X631" s="156"/>
      <c r="Y631" s="156"/>
      <c r="Z631" s="156"/>
      <c r="AA631" s="156"/>
      <c r="AB631" s="156"/>
      <c r="AC631" s="156"/>
      <c r="AD631" s="156"/>
      <c r="AE631" s="156"/>
      <c r="AF631" s="156"/>
      <c r="AG631" s="156"/>
      <c r="AH631" s="156"/>
      <c r="AI631" s="156"/>
      <c r="AJ631" s="156"/>
      <c r="AK631" s="156"/>
      <c r="AL631" s="156"/>
      <c r="AM631" s="156"/>
      <c r="AN631" s="169"/>
      <c r="AO631" s="169"/>
      <c r="AP631" s="169"/>
      <c r="AQ631" s="169"/>
      <c r="AR631" s="169"/>
    </row>
    <row r="632" spans="1:44">
      <c r="A632" s="61"/>
      <c r="B632" s="156"/>
      <c r="C632" s="156"/>
      <c r="D632" s="156"/>
      <c r="E632" s="156"/>
      <c r="F632" s="156"/>
      <c r="G632" s="156"/>
      <c r="H632" s="156"/>
      <c r="I632" s="156"/>
      <c r="J632" s="156"/>
      <c r="K632" s="156"/>
      <c r="L632" s="156"/>
      <c r="M632" s="156"/>
      <c r="N632" s="154"/>
      <c r="O632" s="156"/>
      <c r="P632" s="156"/>
      <c r="Q632" s="156"/>
      <c r="R632" s="156"/>
      <c r="S632" s="156"/>
      <c r="T632" s="156"/>
      <c r="U632" s="156"/>
      <c r="V632" s="156"/>
      <c r="W632" s="156"/>
      <c r="X632" s="156"/>
      <c r="Y632" s="156"/>
      <c r="Z632" s="156"/>
      <c r="AA632" s="156"/>
      <c r="AB632" s="156"/>
      <c r="AC632" s="156"/>
      <c r="AD632" s="156"/>
      <c r="AE632" s="156"/>
      <c r="AF632" s="156"/>
      <c r="AG632" s="156"/>
      <c r="AH632" s="156"/>
      <c r="AI632" s="156"/>
      <c r="AJ632" s="156"/>
      <c r="AK632" s="156"/>
      <c r="AL632" s="156"/>
      <c r="AM632" s="156"/>
      <c r="AN632" s="169"/>
      <c r="AO632" s="169"/>
      <c r="AP632" s="169"/>
      <c r="AQ632" s="169"/>
      <c r="AR632" s="169"/>
    </row>
    <row r="633" spans="1:44">
      <c r="A633" s="61"/>
      <c r="B633" s="156"/>
      <c r="C633" s="156"/>
      <c r="D633" s="156"/>
      <c r="E633" s="156"/>
      <c r="F633" s="156"/>
      <c r="G633" s="156"/>
      <c r="H633" s="156"/>
      <c r="I633" s="156"/>
      <c r="J633" s="156"/>
      <c r="K633" s="156"/>
      <c r="L633" s="156"/>
      <c r="M633" s="156"/>
      <c r="N633" s="154"/>
      <c r="O633" s="156"/>
      <c r="P633" s="156"/>
      <c r="Q633" s="156"/>
      <c r="R633" s="156"/>
      <c r="S633" s="156"/>
      <c r="T633" s="156"/>
      <c r="U633" s="156"/>
      <c r="V633" s="156"/>
      <c r="W633" s="156"/>
      <c r="X633" s="156"/>
      <c r="Y633" s="156"/>
      <c r="Z633" s="156"/>
      <c r="AA633" s="156"/>
      <c r="AB633" s="156"/>
      <c r="AC633" s="156"/>
      <c r="AD633" s="156"/>
      <c r="AE633" s="156"/>
      <c r="AF633" s="156"/>
      <c r="AG633" s="156"/>
      <c r="AH633" s="156"/>
      <c r="AI633" s="156"/>
      <c r="AJ633" s="156"/>
      <c r="AK633" s="156"/>
      <c r="AL633" s="156"/>
      <c r="AM633" s="156"/>
      <c r="AN633" s="169"/>
      <c r="AO633" s="169"/>
      <c r="AP633" s="169"/>
      <c r="AQ633" s="169"/>
      <c r="AR633" s="169"/>
    </row>
    <row r="634" spans="1:44">
      <c r="A634" s="61"/>
      <c r="B634" s="156"/>
      <c r="C634" s="156"/>
      <c r="D634" s="156"/>
      <c r="E634" s="156"/>
      <c r="F634" s="156"/>
      <c r="G634" s="156"/>
      <c r="H634" s="156"/>
      <c r="I634" s="156"/>
      <c r="J634" s="156"/>
      <c r="K634" s="156"/>
      <c r="L634" s="156"/>
      <c r="M634" s="156"/>
      <c r="N634" s="154"/>
      <c r="O634" s="156"/>
      <c r="P634" s="156"/>
      <c r="Q634" s="156"/>
      <c r="R634" s="156"/>
      <c r="S634" s="156"/>
      <c r="T634" s="156"/>
      <c r="U634" s="156"/>
      <c r="V634" s="156"/>
      <c r="W634" s="156"/>
      <c r="X634" s="156"/>
      <c r="Y634" s="156"/>
      <c r="Z634" s="156"/>
      <c r="AA634" s="156"/>
      <c r="AB634" s="156"/>
      <c r="AC634" s="156"/>
      <c r="AD634" s="156"/>
      <c r="AE634" s="156"/>
      <c r="AF634" s="156"/>
      <c r="AG634" s="156"/>
      <c r="AH634" s="156"/>
      <c r="AI634" s="156"/>
      <c r="AJ634" s="156"/>
      <c r="AK634" s="156"/>
      <c r="AL634" s="156"/>
      <c r="AM634" s="156"/>
      <c r="AN634" s="169"/>
      <c r="AO634" s="169"/>
      <c r="AP634" s="169"/>
      <c r="AQ634" s="169"/>
      <c r="AR634" s="169"/>
    </row>
    <row r="635" spans="1:44">
      <c r="A635" s="61"/>
      <c r="B635" s="156"/>
      <c r="C635" s="156"/>
      <c r="D635" s="156"/>
      <c r="E635" s="156"/>
      <c r="F635" s="156"/>
      <c r="G635" s="156"/>
      <c r="H635" s="156"/>
      <c r="I635" s="156"/>
      <c r="J635" s="156"/>
      <c r="K635" s="156"/>
      <c r="L635" s="156"/>
      <c r="M635" s="156"/>
      <c r="N635" s="154"/>
      <c r="O635" s="156"/>
      <c r="P635" s="156"/>
      <c r="Q635" s="156"/>
      <c r="R635" s="156"/>
      <c r="S635" s="156"/>
      <c r="T635" s="156"/>
      <c r="U635" s="156"/>
      <c r="V635" s="156"/>
      <c r="W635" s="156"/>
      <c r="X635" s="156"/>
      <c r="Y635" s="156"/>
      <c r="Z635" s="156"/>
      <c r="AA635" s="156"/>
      <c r="AB635" s="156"/>
      <c r="AC635" s="156"/>
      <c r="AD635" s="156"/>
      <c r="AE635" s="156"/>
      <c r="AF635" s="156"/>
      <c r="AG635" s="156"/>
      <c r="AH635" s="156"/>
      <c r="AI635" s="156"/>
      <c r="AJ635" s="156"/>
      <c r="AK635" s="156"/>
      <c r="AL635" s="156"/>
      <c r="AM635" s="156"/>
      <c r="AN635" s="169"/>
      <c r="AO635" s="169"/>
      <c r="AP635" s="169"/>
      <c r="AQ635" s="169"/>
      <c r="AR635" s="169"/>
    </row>
    <row r="636" spans="1:44">
      <c r="A636" s="61"/>
      <c r="B636" s="156"/>
      <c r="C636" s="156"/>
      <c r="D636" s="156"/>
      <c r="E636" s="156"/>
      <c r="F636" s="156"/>
      <c r="G636" s="156"/>
      <c r="H636" s="156"/>
      <c r="I636" s="156"/>
      <c r="J636" s="156"/>
      <c r="K636" s="156"/>
      <c r="L636" s="156"/>
      <c r="M636" s="156"/>
      <c r="N636" s="154"/>
      <c r="O636" s="156"/>
      <c r="P636" s="156"/>
      <c r="Q636" s="156"/>
      <c r="R636" s="156"/>
      <c r="S636" s="156"/>
      <c r="T636" s="156"/>
      <c r="U636" s="156"/>
      <c r="V636" s="156"/>
      <c r="W636" s="156"/>
      <c r="X636" s="156"/>
      <c r="Y636" s="156"/>
      <c r="Z636" s="156"/>
      <c r="AA636" s="156"/>
      <c r="AB636" s="156"/>
      <c r="AC636" s="156"/>
      <c r="AD636" s="156"/>
      <c r="AE636" s="156"/>
      <c r="AF636" s="156"/>
      <c r="AG636" s="156"/>
      <c r="AH636" s="156"/>
      <c r="AI636" s="156"/>
      <c r="AJ636" s="156"/>
      <c r="AK636" s="156"/>
      <c r="AL636" s="156"/>
      <c r="AM636" s="156"/>
      <c r="AN636" s="169"/>
      <c r="AO636" s="169"/>
      <c r="AP636" s="169"/>
      <c r="AQ636" s="169"/>
      <c r="AR636" s="169"/>
    </row>
    <row r="637" spans="1:44">
      <c r="A637" s="61"/>
      <c r="B637" s="156"/>
      <c r="C637" s="156"/>
      <c r="D637" s="156"/>
      <c r="E637" s="156"/>
      <c r="F637" s="156"/>
      <c r="G637" s="156"/>
      <c r="H637" s="156"/>
      <c r="I637" s="156"/>
      <c r="J637" s="156"/>
      <c r="K637" s="156"/>
      <c r="L637" s="156"/>
      <c r="M637" s="156"/>
      <c r="N637" s="154"/>
      <c r="O637" s="156"/>
      <c r="P637" s="156"/>
      <c r="Q637" s="156"/>
      <c r="R637" s="156"/>
      <c r="S637" s="156"/>
      <c r="T637" s="156"/>
      <c r="U637" s="156"/>
      <c r="V637" s="156"/>
      <c r="W637" s="156"/>
      <c r="X637" s="156"/>
      <c r="Y637" s="156"/>
      <c r="Z637" s="156"/>
      <c r="AA637" s="156"/>
      <c r="AB637" s="156"/>
      <c r="AC637" s="156"/>
      <c r="AD637" s="156"/>
      <c r="AE637" s="156"/>
      <c r="AF637" s="156"/>
      <c r="AG637" s="156"/>
      <c r="AH637" s="156"/>
      <c r="AI637" s="156"/>
      <c r="AJ637" s="156"/>
      <c r="AK637" s="156"/>
      <c r="AL637" s="156"/>
      <c r="AM637" s="156"/>
      <c r="AN637" s="169"/>
      <c r="AO637" s="169"/>
      <c r="AP637" s="169"/>
      <c r="AQ637" s="169"/>
      <c r="AR637" s="169"/>
    </row>
    <row r="638" spans="1:44">
      <c r="A638" s="61"/>
      <c r="B638" s="156"/>
      <c r="C638" s="156"/>
      <c r="D638" s="156"/>
      <c r="E638" s="156"/>
      <c r="F638" s="156"/>
      <c r="G638" s="156"/>
      <c r="H638" s="156"/>
      <c r="I638" s="156"/>
      <c r="J638" s="156"/>
      <c r="K638" s="156"/>
      <c r="L638" s="156"/>
      <c r="M638" s="156"/>
      <c r="N638" s="154"/>
      <c r="O638" s="156"/>
      <c r="P638" s="156"/>
      <c r="Q638" s="156"/>
      <c r="R638" s="156"/>
      <c r="S638" s="156"/>
      <c r="T638" s="156"/>
      <c r="U638" s="156"/>
      <c r="V638" s="156"/>
      <c r="W638" s="156"/>
      <c r="X638" s="156"/>
      <c r="Y638" s="156"/>
      <c r="Z638" s="156"/>
      <c r="AA638" s="156"/>
      <c r="AB638" s="156"/>
      <c r="AC638" s="156"/>
      <c r="AD638" s="156"/>
      <c r="AE638" s="156"/>
      <c r="AF638" s="156"/>
      <c r="AG638" s="156"/>
      <c r="AH638" s="156"/>
      <c r="AI638" s="156"/>
      <c r="AJ638" s="156"/>
      <c r="AK638" s="156"/>
      <c r="AL638" s="156"/>
      <c r="AM638" s="156"/>
      <c r="AN638" s="169"/>
      <c r="AO638" s="169"/>
      <c r="AP638" s="169"/>
      <c r="AQ638" s="169"/>
      <c r="AR638" s="169"/>
    </row>
    <row r="639" spans="1:44">
      <c r="A639" s="61"/>
      <c r="B639" s="156"/>
      <c r="C639" s="156"/>
      <c r="D639" s="156"/>
      <c r="E639" s="156"/>
      <c r="F639" s="156"/>
      <c r="G639" s="156"/>
      <c r="H639" s="156"/>
      <c r="I639" s="156"/>
      <c r="J639" s="156"/>
      <c r="K639" s="156"/>
      <c r="L639" s="156"/>
      <c r="M639" s="156"/>
      <c r="N639" s="154"/>
      <c r="O639" s="156"/>
      <c r="P639" s="156"/>
      <c r="Q639" s="156"/>
      <c r="R639" s="156"/>
      <c r="S639" s="156"/>
      <c r="T639" s="156"/>
      <c r="U639" s="156"/>
      <c r="V639" s="156"/>
      <c r="W639" s="156"/>
      <c r="X639" s="156"/>
      <c r="Y639" s="156"/>
      <c r="Z639" s="156"/>
      <c r="AA639" s="156"/>
      <c r="AB639" s="156"/>
      <c r="AC639" s="156"/>
      <c r="AD639" s="156"/>
      <c r="AE639" s="156"/>
      <c r="AF639" s="156"/>
      <c r="AG639" s="156"/>
      <c r="AH639" s="156"/>
      <c r="AI639" s="156"/>
      <c r="AJ639" s="156"/>
      <c r="AK639" s="156"/>
      <c r="AL639" s="156"/>
      <c r="AM639" s="156"/>
      <c r="AN639" s="169"/>
      <c r="AO639" s="169"/>
      <c r="AP639" s="169"/>
      <c r="AQ639" s="169"/>
      <c r="AR639" s="169"/>
    </row>
    <row r="640" spans="1:44">
      <c r="A640" s="61"/>
      <c r="B640" s="156"/>
      <c r="C640" s="156"/>
      <c r="D640" s="156"/>
      <c r="E640" s="156"/>
      <c r="F640" s="156"/>
      <c r="G640" s="156"/>
      <c r="H640" s="156"/>
      <c r="I640" s="156"/>
      <c r="J640" s="156"/>
      <c r="K640" s="156"/>
      <c r="L640" s="156"/>
      <c r="M640" s="156"/>
      <c r="N640" s="154"/>
      <c r="O640" s="156"/>
      <c r="P640" s="156"/>
      <c r="Q640" s="156"/>
      <c r="R640" s="156"/>
      <c r="S640" s="156"/>
      <c r="T640" s="156"/>
      <c r="U640" s="156"/>
      <c r="V640" s="156"/>
      <c r="W640" s="156"/>
      <c r="X640" s="156"/>
      <c r="Y640" s="156"/>
      <c r="Z640" s="156"/>
      <c r="AA640" s="156"/>
      <c r="AB640" s="156"/>
      <c r="AC640" s="156"/>
      <c r="AD640" s="156"/>
      <c r="AE640" s="156"/>
      <c r="AF640" s="156"/>
      <c r="AG640" s="156"/>
      <c r="AH640" s="156"/>
      <c r="AI640" s="156"/>
      <c r="AJ640" s="156"/>
      <c r="AK640" s="156"/>
      <c r="AL640" s="156"/>
      <c r="AM640" s="156"/>
      <c r="AN640" s="169"/>
      <c r="AO640" s="169"/>
      <c r="AP640" s="169"/>
      <c r="AQ640" s="169"/>
      <c r="AR640" s="169"/>
    </row>
    <row r="641" spans="1:44">
      <c r="A641" s="61"/>
      <c r="B641" s="156"/>
      <c r="C641" s="156"/>
      <c r="D641" s="156"/>
      <c r="E641" s="156"/>
      <c r="F641" s="156"/>
      <c r="G641" s="156"/>
      <c r="H641" s="156"/>
      <c r="I641" s="156"/>
      <c r="J641" s="156"/>
      <c r="K641" s="156"/>
      <c r="L641" s="156"/>
      <c r="M641" s="156"/>
      <c r="N641" s="154"/>
      <c r="O641" s="156"/>
      <c r="P641" s="156"/>
      <c r="Q641" s="156"/>
      <c r="R641" s="156"/>
      <c r="S641" s="156"/>
      <c r="T641" s="156"/>
      <c r="U641" s="156"/>
      <c r="V641" s="156"/>
      <c r="W641" s="156"/>
      <c r="X641" s="156"/>
      <c r="Y641" s="156"/>
      <c r="Z641" s="156"/>
      <c r="AA641" s="156"/>
      <c r="AB641" s="156"/>
      <c r="AC641" s="156"/>
      <c r="AD641" s="156"/>
      <c r="AE641" s="156"/>
      <c r="AF641" s="156"/>
      <c r="AG641" s="156"/>
      <c r="AH641" s="156"/>
      <c r="AI641" s="156"/>
      <c r="AJ641" s="156"/>
      <c r="AK641" s="156"/>
      <c r="AL641" s="156"/>
      <c r="AM641" s="156"/>
      <c r="AN641" s="169"/>
      <c r="AO641" s="169"/>
      <c r="AP641" s="169"/>
      <c r="AQ641" s="169"/>
      <c r="AR641" s="169"/>
    </row>
    <row r="642" spans="1:44">
      <c r="A642" s="61"/>
      <c r="B642" s="156"/>
      <c r="C642" s="156"/>
      <c r="D642" s="156"/>
      <c r="E642" s="156"/>
      <c r="F642" s="156"/>
      <c r="G642" s="156"/>
      <c r="H642" s="156"/>
      <c r="I642" s="156"/>
      <c r="J642" s="156"/>
      <c r="K642" s="156"/>
      <c r="L642" s="156"/>
      <c r="M642" s="156"/>
      <c r="N642" s="154"/>
      <c r="O642" s="156"/>
      <c r="P642" s="156"/>
      <c r="Q642" s="156"/>
      <c r="R642" s="156"/>
      <c r="S642" s="156"/>
      <c r="T642" s="156"/>
      <c r="U642" s="156"/>
      <c r="V642" s="156"/>
      <c r="W642" s="156"/>
      <c r="X642" s="156"/>
      <c r="Y642" s="156"/>
      <c r="Z642" s="156"/>
      <c r="AA642" s="156"/>
      <c r="AB642" s="156"/>
      <c r="AC642" s="156"/>
      <c r="AD642" s="156"/>
      <c r="AE642" s="156"/>
      <c r="AF642" s="156"/>
      <c r="AG642" s="156"/>
      <c r="AH642" s="156"/>
      <c r="AI642" s="156"/>
      <c r="AJ642" s="156"/>
      <c r="AK642" s="156"/>
      <c r="AL642" s="156"/>
      <c r="AM642" s="156"/>
      <c r="AN642" s="169"/>
      <c r="AO642" s="169"/>
      <c r="AP642" s="169"/>
      <c r="AQ642" s="169"/>
      <c r="AR642" s="169"/>
    </row>
    <row r="643" spans="1:44">
      <c r="A643" s="61"/>
      <c r="B643" s="156"/>
      <c r="C643" s="156"/>
      <c r="D643" s="156"/>
      <c r="E643" s="156"/>
      <c r="F643" s="156"/>
      <c r="G643" s="156"/>
      <c r="H643" s="156"/>
      <c r="I643" s="156"/>
      <c r="J643" s="156"/>
      <c r="K643" s="156"/>
      <c r="L643" s="156"/>
      <c r="M643" s="156"/>
      <c r="N643" s="154"/>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69"/>
      <c r="AO643" s="169"/>
      <c r="AP643" s="169"/>
      <c r="AQ643" s="169"/>
      <c r="AR643" s="169"/>
    </row>
    <row r="644" spans="1:44">
      <c r="A644" s="61"/>
      <c r="B644" s="156"/>
      <c r="C644" s="156"/>
      <c r="D644" s="156"/>
      <c r="E644" s="156"/>
      <c r="F644" s="156"/>
      <c r="G644" s="156"/>
      <c r="H644" s="156"/>
      <c r="I644" s="156"/>
      <c r="J644" s="156"/>
      <c r="K644" s="156"/>
      <c r="L644" s="156"/>
      <c r="M644" s="156"/>
      <c r="N644" s="154"/>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69"/>
      <c r="AO644" s="169"/>
      <c r="AP644" s="169"/>
      <c r="AQ644" s="169"/>
      <c r="AR644" s="169"/>
    </row>
    <row r="645" spans="1:44">
      <c r="A645" s="61"/>
      <c r="B645" s="156"/>
      <c r="C645" s="156"/>
      <c r="D645" s="156"/>
      <c r="E645" s="156"/>
      <c r="F645" s="156"/>
      <c r="G645" s="156"/>
      <c r="H645" s="156"/>
      <c r="I645" s="156"/>
      <c r="J645" s="156"/>
      <c r="K645" s="156"/>
      <c r="L645" s="156"/>
      <c r="M645" s="156"/>
      <c r="N645" s="154"/>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69"/>
      <c r="AO645" s="169"/>
      <c r="AP645" s="169"/>
      <c r="AQ645" s="169"/>
      <c r="AR645" s="169"/>
    </row>
    <row r="646" spans="1:44">
      <c r="A646" s="61"/>
      <c r="B646" s="156"/>
      <c r="C646" s="156"/>
      <c r="D646" s="156"/>
      <c r="E646" s="156"/>
      <c r="F646" s="156"/>
      <c r="G646" s="156"/>
      <c r="H646" s="156"/>
      <c r="I646" s="156"/>
      <c r="J646" s="156"/>
      <c r="K646" s="156"/>
      <c r="L646" s="156"/>
      <c r="M646" s="156"/>
      <c r="N646" s="154"/>
      <c r="O646" s="156"/>
      <c r="P646" s="156"/>
      <c r="Q646" s="156"/>
      <c r="R646" s="156"/>
      <c r="S646" s="156"/>
      <c r="T646" s="156"/>
      <c r="U646" s="156"/>
      <c r="V646" s="156"/>
      <c r="W646" s="156"/>
      <c r="X646" s="156"/>
      <c r="Y646" s="156"/>
      <c r="Z646" s="156"/>
      <c r="AA646" s="156"/>
      <c r="AB646" s="156"/>
      <c r="AC646" s="156"/>
      <c r="AD646" s="156"/>
      <c r="AE646" s="156"/>
      <c r="AF646" s="156"/>
      <c r="AG646" s="156"/>
      <c r="AH646" s="156"/>
      <c r="AI646" s="156"/>
      <c r="AJ646" s="156"/>
      <c r="AK646" s="156"/>
      <c r="AL646" s="156"/>
      <c r="AM646" s="156"/>
      <c r="AN646" s="169"/>
      <c r="AO646" s="169"/>
      <c r="AP646" s="169"/>
      <c r="AQ646" s="169"/>
      <c r="AR646" s="169"/>
    </row>
    <row r="647" spans="1:44">
      <c r="A647" s="61"/>
      <c r="B647" s="156"/>
      <c r="C647" s="156"/>
      <c r="D647" s="156"/>
      <c r="E647" s="156"/>
      <c r="F647" s="156"/>
      <c r="G647" s="156"/>
      <c r="H647" s="156"/>
      <c r="I647" s="156"/>
      <c r="J647" s="156"/>
      <c r="K647" s="156"/>
      <c r="L647" s="156"/>
      <c r="M647" s="156"/>
      <c r="N647" s="154"/>
      <c r="O647" s="156"/>
      <c r="P647" s="156"/>
      <c r="Q647" s="156"/>
      <c r="R647" s="156"/>
      <c r="S647" s="156"/>
      <c r="T647" s="156"/>
      <c r="U647" s="156"/>
      <c r="V647" s="156"/>
      <c r="W647" s="156"/>
      <c r="X647" s="156"/>
      <c r="Y647" s="156"/>
      <c r="Z647" s="156"/>
      <c r="AA647" s="156"/>
      <c r="AB647" s="156"/>
      <c r="AC647" s="156"/>
      <c r="AD647" s="156"/>
      <c r="AE647" s="156"/>
      <c r="AF647" s="156"/>
      <c r="AG647" s="156"/>
      <c r="AH647" s="156"/>
      <c r="AI647" s="156"/>
      <c r="AJ647" s="156"/>
      <c r="AK647" s="156"/>
      <c r="AL647" s="156"/>
      <c r="AM647" s="156"/>
      <c r="AN647" s="169"/>
      <c r="AO647" s="169"/>
      <c r="AP647" s="169"/>
      <c r="AQ647" s="169"/>
      <c r="AR647" s="169"/>
    </row>
    <row r="648" spans="1:44">
      <c r="A648" s="61"/>
      <c r="B648" s="156"/>
      <c r="C648" s="156"/>
      <c r="D648" s="156"/>
      <c r="E648" s="156"/>
      <c r="F648" s="156"/>
      <c r="G648" s="156"/>
      <c r="H648" s="156"/>
      <c r="I648" s="156"/>
      <c r="J648" s="156"/>
      <c r="K648" s="156"/>
      <c r="L648" s="156"/>
      <c r="M648" s="156"/>
      <c r="N648" s="154"/>
      <c r="O648" s="156"/>
      <c r="P648" s="156"/>
      <c r="Q648" s="156"/>
      <c r="R648" s="156"/>
      <c r="S648" s="156"/>
      <c r="T648" s="156"/>
      <c r="U648" s="156"/>
      <c r="V648" s="156"/>
      <c r="W648" s="156"/>
      <c r="X648" s="156"/>
      <c r="Y648" s="156"/>
      <c r="Z648" s="156"/>
      <c r="AA648" s="156"/>
      <c r="AB648" s="156"/>
      <c r="AC648" s="156"/>
      <c r="AD648" s="156"/>
      <c r="AE648" s="156"/>
      <c r="AF648" s="156"/>
      <c r="AG648" s="156"/>
      <c r="AH648" s="156"/>
      <c r="AI648" s="156"/>
      <c r="AJ648" s="156"/>
      <c r="AK648" s="156"/>
      <c r="AL648" s="156"/>
      <c r="AM648" s="156"/>
      <c r="AN648" s="169"/>
      <c r="AO648" s="169"/>
      <c r="AP648" s="169"/>
      <c r="AQ648" s="169"/>
      <c r="AR648" s="169"/>
    </row>
    <row r="649" spans="1:44">
      <c r="A649" s="61"/>
      <c r="B649" s="156"/>
      <c r="C649" s="156"/>
      <c r="D649" s="156"/>
      <c r="E649" s="156"/>
      <c r="F649" s="156"/>
      <c r="G649" s="156"/>
      <c r="H649" s="156"/>
      <c r="I649" s="156"/>
      <c r="J649" s="156"/>
      <c r="K649" s="156"/>
      <c r="L649" s="156"/>
      <c r="M649" s="156"/>
      <c r="N649" s="154"/>
      <c r="O649" s="156"/>
      <c r="P649" s="156"/>
      <c r="Q649" s="156"/>
      <c r="R649" s="156"/>
      <c r="S649" s="156"/>
      <c r="T649" s="156"/>
      <c r="U649" s="156"/>
      <c r="V649" s="156"/>
      <c r="W649" s="156"/>
      <c r="X649" s="156"/>
      <c r="Y649" s="156"/>
      <c r="Z649" s="156"/>
      <c r="AA649" s="156"/>
      <c r="AB649" s="156"/>
      <c r="AC649" s="156"/>
      <c r="AD649" s="156"/>
      <c r="AE649" s="156"/>
      <c r="AF649" s="156"/>
      <c r="AG649" s="156"/>
      <c r="AH649" s="156"/>
      <c r="AI649" s="156"/>
      <c r="AJ649" s="156"/>
      <c r="AK649" s="156"/>
      <c r="AL649" s="156"/>
      <c r="AM649" s="156"/>
      <c r="AN649" s="169"/>
      <c r="AO649" s="169"/>
      <c r="AP649" s="169"/>
      <c r="AQ649" s="169"/>
      <c r="AR649" s="169"/>
    </row>
    <row r="650" spans="1:44">
      <c r="A650" s="61"/>
      <c r="B650" s="156"/>
      <c r="C650" s="156"/>
      <c r="D650" s="156"/>
      <c r="E650" s="156"/>
      <c r="F650" s="156"/>
      <c r="G650" s="156"/>
      <c r="H650" s="156"/>
      <c r="I650" s="156"/>
      <c r="J650" s="156"/>
      <c r="K650" s="156"/>
      <c r="L650" s="156"/>
      <c r="M650" s="156"/>
      <c r="N650" s="154"/>
      <c r="O650" s="156"/>
      <c r="P650" s="156"/>
      <c r="Q650" s="156"/>
      <c r="R650" s="156"/>
      <c r="S650" s="156"/>
      <c r="T650" s="156"/>
      <c r="U650" s="156"/>
      <c r="V650" s="156"/>
      <c r="W650" s="156"/>
      <c r="X650" s="156"/>
      <c r="Y650" s="156"/>
      <c r="Z650" s="156"/>
      <c r="AA650" s="156"/>
      <c r="AB650" s="156"/>
      <c r="AC650" s="156"/>
      <c r="AD650" s="156"/>
      <c r="AE650" s="156"/>
      <c r="AF650" s="156"/>
      <c r="AG650" s="156"/>
      <c r="AH650" s="156"/>
      <c r="AI650" s="156"/>
      <c r="AJ650" s="156"/>
      <c r="AK650" s="156"/>
      <c r="AL650" s="156"/>
      <c r="AM650" s="156"/>
      <c r="AN650" s="169"/>
      <c r="AO650" s="169"/>
      <c r="AP650" s="169"/>
      <c r="AQ650" s="169"/>
      <c r="AR650" s="169"/>
    </row>
    <row r="651" spans="1:44">
      <c r="A651" s="61"/>
      <c r="B651" s="156"/>
      <c r="C651" s="156"/>
      <c r="D651" s="156"/>
      <c r="E651" s="156"/>
      <c r="F651" s="156"/>
      <c r="G651" s="156"/>
      <c r="H651" s="156"/>
      <c r="I651" s="156"/>
      <c r="J651" s="156"/>
      <c r="K651" s="156"/>
      <c r="L651" s="156"/>
      <c r="M651" s="156"/>
      <c r="N651" s="154"/>
      <c r="O651" s="156"/>
      <c r="P651" s="156"/>
      <c r="Q651" s="156"/>
      <c r="R651" s="156"/>
      <c r="S651" s="156"/>
      <c r="T651" s="156"/>
      <c r="U651" s="156"/>
      <c r="V651" s="156"/>
      <c r="W651" s="156"/>
      <c r="X651" s="156"/>
      <c r="Y651" s="156"/>
      <c r="Z651" s="156"/>
      <c r="AA651" s="156"/>
      <c r="AB651" s="156"/>
      <c r="AC651" s="156"/>
      <c r="AD651" s="156"/>
      <c r="AE651" s="156"/>
      <c r="AF651" s="156"/>
      <c r="AG651" s="156"/>
      <c r="AH651" s="156"/>
      <c r="AI651" s="156"/>
      <c r="AJ651" s="156"/>
      <c r="AK651" s="156"/>
      <c r="AL651" s="156"/>
      <c r="AM651" s="156"/>
      <c r="AN651" s="169"/>
      <c r="AO651" s="169"/>
      <c r="AP651" s="169"/>
      <c r="AQ651" s="169"/>
      <c r="AR651" s="169"/>
    </row>
    <row r="652" spans="1:44">
      <c r="A652" s="61"/>
      <c r="B652" s="156"/>
      <c r="C652" s="156"/>
      <c r="D652" s="156"/>
      <c r="E652" s="156"/>
      <c r="F652" s="156"/>
      <c r="G652" s="156"/>
      <c r="H652" s="156"/>
      <c r="I652" s="156"/>
      <c r="J652" s="156"/>
      <c r="K652" s="156"/>
      <c r="L652" s="156"/>
      <c r="M652" s="156"/>
      <c r="N652" s="154"/>
      <c r="O652" s="156"/>
      <c r="P652" s="156"/>
      <c r="Q652" s="156"/>
      <c r="R652" s="156"/>
      <c r="S652" s="156"/>
      <c r="T652" s="156"/>
      <c r="U652" s="156"/>
      <c r="V652" s="156"/>
      <c r="W652" s="156"/>
      <c r="X652" s="156"/>
      <c r="Y652" s="156"/>
      <c r="Z652" s="156"/>
      <c r="AA652" s="156"/>
      <c r="AB652" s="156"/>
      <c r="AC652" s="156"/>
      <c r="AD652" s="156"/>
      <c r="AE652" s="156"/>
      <c r="AF652" s="156"/>
      <c r="AG652" s="156"/>
      <c r="AH652" s="156"/>
      <c r="AI652" s="156"/>
      <c r="AJ652" s="156"/>
      <c r="AK652" s="156"/>
      <c r="AL652" s="156"/>
      <c r="AM652" s="156"/>
      <c r="AN652" s="169"/>
      <c r="AO652" s="169"/>
      <c r="AP652" s="169"/>
      <c r="AQ652" s="169"/>
      <c r="AR652" s="169"/>
    </row>
    <row r="653" spans="1:44">
      <c r="A653" s="61"/>
      <c r="B653" s="156"/>
      <c r="C653" s="156"/>
      <c r="D653" s="156"/>
      <c r="E653" s="156"/>
      <c r="F653" s="156"/>
      <c r="G653" s="156"/>
      <c r="H653" s="156"/>
      <c r="I653" s="156"/>
      <c r="J653" s="156"/>
      <c r="K653" s="156"/>
      <c r="L653" s="156"/>
      <c r="M653" s="156"/>
      <c r="N653" s="154"/>
      <c r="O653" s="156"/>
      <c r="P653" s="156"/>
      <c r="Q653" s="156"/>
      <c r="R653" s="156"/>
      <c r="S653" s="156"/>
      <c r="T653" s="156"/>
      <c r="U653" s="156"/>
      <c r="V653" s="156"/>
      <c r="W653" s="156"/>
      <c r="X653" s="156"/>
      <c r="Y653" s="156"/>
      <c r="Z653" s="156"/>
      <c r="AA653" s="156"/>
      <c r="AB653" s="156"/>
      <c r="AC653" s="156"/>
      <c r="AD653" s="156"/>
      <c r="AE653" s="156"/>
      <c r="AF653" s="156"/>
      <c r="AG653" s="156"/>
      <c r="AH653" s="156"/>
      <c r="AI653" s="156"/>
      <c r="AJ653" s="156"/>
      <c r="AK653" s="156"/>
      <c r="AL653" s="156"/>
      <c r="AM653" s="156"/>
      <c r="AN653" s="169"/>
      <c r="AO653" s="169"/>
      <c r="AP653" s="169"/>
      <c r="AQ653" s="169"/>
      <c r="AR653" s="169"/>
    </row>
    <row r="654" spans="1:44">
      <c r="A654" s="61"/>
      <c r="B654" s="156"/>
      <c r="C654" s="156"/>
      <c r="D654" s="156"/>
      <c r="E654" s="156"/>
      <c r="F654" s="156"/>
      <c r="G654" s="156"/>
      <c r="H654" s="156"/>
      <c r="I654" s="156"/>
      <c r="J654" s="156"/>
      <c r="K654" s="156"/>
      <c r="L654" s="156"/>
      <c r="M654" s="156"/>
      <c r="N654" s="154"/>
      <c r="O654" s="156"/>
      <c r="P654" s="156"/>
      <c r="Q654" s="156"/>
      <c r="R654" s="156"/>
      <c r="S654" s="156"/>
      <c r="T654" s="156"/>
      <c r="U654" s="156"/>
      <c r="V654" s="156"/>
      <c r="W654" s="156"/>
      <c r="X654" s="156"/>
      <c r="Y654" s="156"/>
      <c r="Z654" s="156"/>
      <c r="AA654" s="156"/>
      <c r="AB654" s="156"/>
      <c r="AC654" s="156"/>
      <c r="AD654" s="156"/>
      <c r="AE654" s="156"/>
      <c r="AF654" s="156"/>
      <c r="AG654" s="156"/>
      <c r="AH654" s="156"/>
      <c r="AI654" s="156"/>
      <c r="AJ654" s="156"/>
      <c r="AK654" s="156"/>
      <c r="AL654" s="156"/>
      <c r="AM654" s="156"/>
      <c r="AN654" s="169"/>
      <c r="AO654" s="169"/>
      <c r="AP654" s="169"/>
      <c r="AQ654" s="169"/>
      <c r="AR654" s="169"/>
    </row>
    <row r="655" spans="1:44">
      <c r="A655" s="61"/>
      <c r="B655" s="156"/>
      <c r="C655" s="156"/>
      <c r="D655" s="156"/>
      <c r="E655" s="156"/>
      <c r="F655" s="156"/>
      <c r="G655" s="156"/>
      <c r="H655" s="156"/>
      <c r="I655" s="156"/>
      <c r="J655" s="156"/>
      <c r="K655" s="156"/>
      <c r="L655" s="156"/>
      <c r="M655" s="156"/>
      <c r="N655" s="154"/>
      <c r="O655" s="156"/>
      <c r="P655" s="156"/>
      <c r="Q655" s="156"/>
      <c r="R655" s="156"/>
      <c r="S655" s="156"/>
      <c r="T655" s="156"/>
      <c r="U655" s="156"/>
      <c r="V655" s="156"/>
      <c r="W655" s="156"/>
      <c r="X655" s="156"/>
      <c r="Y655" s="156"/>
      <c r="Z655" s="156"/>
      <c r="AA655" s="156"/>
      <c r="AB655" s="156"/>
      <c r="AC655" s="156"/>
      <c r="AD655" s="156"/>
      <c r="AE655" s="156"/>
      <c r="AF655" s="156"/>
      <c r="AG655" s="156"/>
      <c r="AH655" s="156"/>
      <c r="AI655" s="156"/>
      <c r="AJ655" s="156"/>
      <c r="AK655" s="156"/>
      <c r="AL655" s="156"/>
      <c r="AM655" s="156"/>
      <c r="AN655" s="169"/>
      <c r="AO655" s="169"/>
      <c r="AP655" s="169"/>
      <c r="AQ655" s="169"/>
      <c r="AR655" s="169"/>
    </row>
    <row r="656" spans="1:44">
      <c r="A656" s="61"/>
      <c r="B656" s="156"/>
      <c r="C656" s="156"/>
      <c r="D656" s="156"/>
      <c r="E656" s="156"/>
      <c r="F656" s="156"/>
      <c r="G656" s="156"/>
      <c r="H656" s="156"/>
      <c r="I656" s="156"/>
      <c r="J656" s="156"/>
      <c r="K656" s="156"/>
      <c r="L656" s="156"/>
      <c r="M656" s="156"/>
      <c r="N656" s="154"/>
      <c r="O656" s="156"/>
      <c r="P656" s="156"/>
      <c r="Q656" s="156"/>
      <c r="R656" s="156"/>
      <c r="S656" s="156"/>
      <c r="T656" s="156"/>
      <c r="U656" s="156"/>
      <c r="V656" s="156"/>
      <c r="W656" s="156"/>
      <c r="X656" s="156"/>
      <c r="Y656" s="156"/>
      <c r="Z656" s="156"/>
      <c r="AA656" s="156"/>
      <c r="AB656" s="156"/>
      <c r="AC656" s="156"/>
      <c r="AD656" s="156"/>
      <c r="AE656" s="156"/>
      <c r="AF656" s="156"/>
      <c r="AG656" s="156"/>
      <c r="AH656" s="156"/>
      <c r="AI656" s="156"/>
      <c r="AJ656" s="156"/>
      <c r="AK656" s="156"/>
      <c r="AL656" s="156"/>
      <c r="AM656" s="156"/>
      <c r="AN656" s="169"/>
      <c r="AO656" s="169"/>
      <c r="AP656" s="169"/>
      <c r="AQ656" s="169"/>
      <c r="AR656" s="169"/>
    </row>
    <row r="657" spans="1:44">
      <c r="A657" s="61"/>
      <c r="B657" s="156"/>
      <c r="C657" s="156"/>
      <c r="D657" s="156"/>
      <c r="E657" s="156"/>
      <c r="F657" s="156"/>
      <c r="G657" s="156"/>
      <c r="H657" s="156"/>
      <c r="I657" s="156"/>
      <c r="J657" s="156"/>
      <c r="K657" s="156"/>
      <c r="L657" s="156"/>
      <c r="M657" s="156"/>
      <c r="N657" s="154"/>
      <c r="O657" s="156"/>
      <c r="P657" s="156"/>
      <c r="Q657" s="156"/>
      <c r="R657" s="156"/>
      <c r="S657" s="156"/>
      <c r="T657" s="156"/>
      <c r="U657" s="156"/>
      <c r="V657" s="156"/>
      <c r="W657" s="156"/>
      <c r="X657" s="156"/>
      <c r="Y657" s="156"/>
      <c r="Z657" s="156"/>
      <c r="AA657" s="156"/>
      <c r="AB657" s="156"/>
      <c r="AC657" s="156"/>
      <c r="AD657" s="156"/>
      <c r="AE657" s="156"/>
      <c r="AF657" s="156"/>
      <c r="AG657" s="156"/>
      <c r="AH657" s="156"/>
      <c r="AI657" s="156"/>
      <c r="AJ657" s="156"/>
      <c r="AK657" s="156"/>
      <c r="AL657" s="156"/>
      <c r="AM657" s="156"/>
      <c r="AN657" s="169"/>
      <c r="AO657" s="169"/>
      <c r="AP657" s="169"/>
      <c r="AQ657" s="169"/>
      <c r="AR657" s="169"/>
    </row>
    <row r="658" spans="1:44">
      <c r="A658" s="61"/>
      <c r="B658" s="156"/>
      <c r="C658" s="156"/>
      <c r="D658" s="156"/>
      <c r="E658" s="156"/>
      <c r="F658" s="156"/>
      <c r="G658" s="156"/>
      <c r="H658" s="156"/>
      <c r="I658" s="156"/>
      <c r="J658" s="156"/>
      <c r="K658" s="156"/>
      <c r="L658" s="156"/>
      <c r="M658" s="156"/>
      <c r="N658" s="154"/>
      <c r="O658" s="156"/>
      <c r="P658" s="156"/>
      <c r="Q658" s="156"/>
      <c r="R658" s="156"/>
      <c r="S658" s="156"/>
      <c r="T658" s="156"/>
      <c r="U658" s="156"/>
      <c r="V658" s="156"/>
      <c r="W658" s="156"/>
      <c r="X658" s="156"/>
      <c r="Y658" s="156"/>
      <c r="Z658" s="156"/>
      <c r="AA658" s="156"/>
      <c r="AB658" s="156"/>
      <c r="AC658" s="156"/>
      <c r="AD658" s="156"/>
      <c r="AE658" s="156"/>
      <c r="AF658" s="156"/>
      <c r="AG658" s="156"/>
      <c r="AH658" s="156"/>
      <c r="AI658" s="156"/>
      <c r="AJ658" s="156"/>
      <c r="AK658" s="156"/>
      <c r="AL658" s="156"/>
      <c r="AM658" s="156"/>
      <c r="AN658" s="169"/>
      <c r="AO658" s="169"/>
      <c r="AP658" s="169"/>
      <c r="AQ658" s="169"/>
      <c r="AR658" s="169"/>
    </row>
    <row r="659" spans="1:44">
      <c r="A659" s="61"/>
      <c r="B659" s="156"/>
      <c r="C659" s="156"/>
      <c r="D659" s="156"/>
      <c r="E659" s="156"/>
      <c r="F659" s="156"/>
      <c r="G659" s="156"/>
      <c r="H659" s="156"/>
      <c r="I659" s="156"/>
      <c r="J659" s="156"/>
      <c r="K659" s="156"/>
      <c r="L659" s="156"/>
      <c r="M659" s="156"/>
      <c r="N659" s="154"/>
      <c r="O659" s="156"/>
      <c r="P659" s="156"/>
      <c r="Q659" s="156"/>
      <c r="R659" s="156"/>
      <c r="S659" s="156"/>
      <c r="T659" s="156"/>
      <c r="U659" s="156"/>
      <c r="V659" s="156"/>
      <c r="W659" s="156"/>
      <c r="X659" s="156"/>
      <c r="Y659" s="156"/>
      <c r="Z659" s="156"/>
      <c r="AA659" s="156"/>
      <c r="AB659" s="156"/>
      <c r="AC659" s="156"/>
      <c r="AD659" s="156"/>
      <c r="AE659" s="156"/>
      <c r="AF659" s="156"/>
      <c r="AG659" s="156"/>
      <c r="AH659" s="156"/>
      <c r="AI659" s="156"/>
      <c r="AJ659" s="156"/>
      <c r="AK659" s="156"/>
      <c r="AL659" s="156"/>
      <c r="AM659" s="156"/>
      <c r="AN659" s="169"/>
      <c r="AO659" s="169"/>
      <c r="AP659" s="169"/>
      <c r="AQ659" s="169"/>
      <c r="AR659" s="169"/>
    </row>
    <row r="660" spans="1:44">
      <c r="A660" s="61"/>
      <c r="B660" s="156"/>
      <c r="C660" s="156"/>
      <c r="D660" s="156"/>
      <c r="E660" s="156"/>
      <c r="F660" s="156"/>
      <c r="G660" s="156"/>
      <c r="H660" s="156"/>
      <c r="I660" s="156"/>
      <c r="J660" s="156"/>
      <c r="K660" s="156"/>
      <c r="L660" s="156"/>
      <c r="M660" s="156"/>
      <c r="N660" s="154"/>
      <c r="O660" s="156"/>
      <c r="P660" s="156"/>
      <c r="Q660" s="156"/>
      <c r="R660" s="156"/>
      <c r="S660" s="156"/>
      <c r="T660" s="156"/>
      <c r="U660" s="156"/>
      <c r="V660" s="156"/>
      <c r="W660" s="156"/>
      <c r="X660" s="156"/>
      <c r="Y660" s="156"/>
      <c r="Z660" s="156"/>
      <c r="AA660" s="156"/>
      <c r="AB660" s="156"/>
      <c r="AC660" s="156"/>
      <c r="AD660" s="156"/>
      <c r="AE660" s="156"/>
      <c r="AF660" s="156"/>
      <c r="AG660" s="156"/>
      <c r="AH660" s="156"/>
      <c r="AI660" s="156"/>
      <c r="AJ660" s="156"/>
      <c r="AK660" s="156"/>
      <c r="AL660" s="156"/>
      <c r="AM660" s="156"/>
      <c r="AN660" s="169"/>
      <c r="AO660" s="169"/>
      <c r="AP660" s="169"/>
      <c r="AQ660" s="169"/>
      <c r="AR660" s="169"/>
    </row>
    <row r="661" spans="1:44">
      <c r="A661" s="61"/>
      <c r="B661" s="156"/>
      <c r="C661" s="156"/>
      <c r="D661" s="156"/>
      <c r="E661" s="156"/>
      <c r="F661" s="156"/>
      <c r="G661" s="156"/>
      <c r="H661" s="156"/>
      <c r="I661" s="156"/>
      <c r="J661" s="156"/>
      <c r="K661" s="156"/>
      <c r="L661" s="156"/>
      <c r="M661" s="156"/>
      <c r="N661" s="154"/>
      <c r="O661" s="156"/>
      <c r="P661" s="156"/>
      <c r="Q661" s="156"/>
      <c r="R661" s="156"/>
      <c r="S661" s="156"/>
      <c r="T661" s="156"/>
      <c r="U661" s="156"/>
      <c r="V661" s="156"/>
      <c r="W661" s="156"/>
      <c r="X661" s="156"/>
      <c r="Y661" s="156"/>
      <c r="Z661" s="156"/>
      <c r="AA661" s="156"/>
      <c r="AB661" s="156"/>
      <c r="AC661" s="156"/>
      <c r="AD661" s="156"/>
      <c r="AE661" s="156"/>
      <c r="AF661" s="156"/>
      <c r="AG661" s="156"/>
      <c r="AH661" s="156"/>
      <c r="AI661" s="156"/>
      <c r="AJ661" s="156"/>
      <c r="AK661" s="156"/>
      <c r="AL661" s="156"/>
      <c r="AM661" s="156"/>
      <c r="AN661" s="169"/>
      <c r="AO661" s="169"/>
      <c r="AP661" s="169"/>
      <c r="AQ661" s="169"/>
      <c r="AR661" s="169"/>
    </row>
    <row r="662" spans="1:44">
      <c r="A662" s="61"/>
      <c r="B662" s="156"/>
      <c r="C662" s="156"/>
      <c r="D662" s="156"/>
      <c r="E662" s="156"/>
      <c r="F662" s="156"/>
      <c r="G662" s="156"/>
      <c r="H662" s="156"/>
      <c r="I662" s="156"/>
      <c r="J662" s="156"/>
      <c r="K662" s="156"/>
      <c r="L662" s="156"/>
      <c r="M662" s="156"/>
      <c r="N662" s="154"/>
      <c r="O662" s="156"/>
      <c r="P662" s="156"/>
      <c r="Q662" s="156"/>
      <c r="R662" s="156"/>
      <c r="S662" s="156"/>
      <c r="T662" s="156"/>
      <c r="U662" s="156"/>
      <c r="V662" s="156"/>
      <c r="W662" s="156"/>
      <c r="X662" s="156"/>
      <c r="Y662" s="156"/>
      <c r="Z662" s="156"/>
      <c r="AA662" s="156"/>
      <c r="AB662" s="156"/>
      <c r="AC662" s="156"/>
      <c r="AD662" s="156"/>
      <c r="AE662" s="156"/>
      <c r="AF662" s="156"/>
      <c r="AG662" s="156"/>
      <c r="AH662" s="156"/>
      <c r="AI662" s="156"/>
      <c r="AJ662" s="156"/>
      <c r="AK662" s="156"/>
      <c r="AL662" s="156"/>
      <c r="AM662" s="156"/>
      <c r="AN662" s="169"/>
      <c r="AO662" s="169"/>
      <c r="AP662" s="169"/>
      <c r="AQ662" s="169"/>
      <c r="AR662" s="169"/>
    </row>
    <row r="663" spans="1:44">
      <c r="A663" s="61"/>
      <c r="B663" s="156"/>
      <c r="C663" s="156"/>
      <c r="D663" s="156"/>
      <c r="E663" s="156"/>
      <c r="F663" s="156"/>
      <c r="G663" s="156"/>
      <c r="H663" s="156"/>
      <c r="I663" s="156"/>
      <c r="J663" s="156"/>
      <c r="K663" s="156"/>
      <c r="L663" s="156"/>
      <c r="M663" s="156"/>
      <c r="N663" s="154"/>
      <c r="O663" s="156"/>
      <c r="P663" s="156"/>
      <c r="Q663" s="156"/>
      <c r="R663" s="156"/>
      <c r="S663" s="156"/>
      <c r="T663" s="156"/>
      <c r="U663" s="156"/>
      <c r="V663" s="156"/>
      <c r="W663" s="156"/>
      <c r="X663" s="156"/>
      <c r="Y663" s="156"/>
      <c r="Z663" s="156"/>
      <c r="AA663" s="156"/>
      <c r="AB663" s="156"/>
      <c r="AC663" s="156"/>
      <c r="AD663" s="156"/>
      <c r="AE663" s="156"/>
      <c r="AF663" s="156"/>
      <c r="AG663" s="156"/>
      <c r="AH663" s="156"/>
      <c r="AI663" s="156"/>
      <c r="AJ663" s="156"/>
      <c r="AK663" s="156"/>
      <c r="AL663" s="156"/>
      <c r="AM663" s="156"/>
      <c r="AN663" s="169"/>
      <c r="AO663" s="169"/>
      <c r="AP663" s="169"/>
      <c r="AQ663" s="169"/>
      <c r="AR663" s="169"/>
    </row>
    <row r="664" spans="1:44">
      <c r="A664" s="61"/>
      <c r="B664" s="156"/>
      <c r="C664" s="156"/>
      <c r="D664" s="156"/>
      <c r="E664" s="156"/>
      <c r="F664" s="156"/>
      <c r="G664" s="156"/>
      <c r="H664" s="156"/>
      <c r="I664" s="156"/>
      <c r="J664" s="156"/>
      <c r="K664" s="156"/>
      <c r="L664" s="156"/>
      <c r="M664" s="156"/>
      <c r="N664" s="154"/>
      <c r="O664" s="156"/>
      <c r="P664" s="156"/>
      <c r="Q664" s="156"/>
      <c r="R664" s="156"/>
      <c r="S664" s="156"/>
      <c r="T664" s="156"/>
      <c r="U664" s="156"/>
      <c r="V664" s="156"/>
      <c r="W664" s="156"/>
      <c r="X664" s="156"/>
      <c r="Y664" s="156"/>
      <c r="Z664" s="156"/>
      <c r="AA664" s="156"/>
      <c r="AB664" s="156"/>
      <c r="AC664" s="156"/>
      <c r="AD664" s="156"/>
      <c r="AE664" s="156"/>
      <c r="AF664" s="156"/>
      <c r="AG664" s="156"/>
      <c r="AH664" s="156"/>
      <c r="AI664" s="156"/>
      <c r="AJ664" s="156"/>
      <c r="AK664" s="156"/>
      <c r="AL664" s="156"/>
      <c r="AM664" s="156"/>
      <c r="AN664" s="169"/>
      <c r="AO664" s="169"/>
      <c r="AP664" s="169"/>
      <c r="AQ664" s="169"/>
      <c r="AR664" s="169"/>
    </row>
    <row r="665" spans="1:44">
      <c r="A665" s="61"/>
      <c r="B665" s="156"/>
      <c r="C665" s="156"/>
      <c r="D665" s="156"/>
      <c r="E665" s="156"/>
      <c r="F665" s="156"/>
      <c r="G665" s="156"/>
      <c r="H665" s="156"/>
      <c r="I665" s="156"/>
      <c r="J665" s="156"/>
      <c r="K665" s="156"/>
      <c r="L665" s="156"/>
      <c r="M665" s="156"/>
      <c r="N665" s="154"/>
      <c r="O665" s="156"/>
      <c r="P665" s="156"/>
      <c r="Q665" s="156"/>
      <c r="R665" s="156"/>
      <c r="S665" s="156"/>
      <c r="T665" s="156"/>
      <c r="U665" s="156"/>
      <c r="V665" s="156"/>
      <c r="W665" s="156"/>
      <c r="X665" s="156"/>
      <c r="Y665" s="156"/>
      <c r="Z665" s="156"/>
      <c r="AA665" s="156"/>
      <c r="AB665" s="156"/>
      <c r="AC665" s="156"/>
      <c r="AD665" s="156"/>
      <c r="AE665" s="156"/>
      <c r="AF665" s="156"/>
      <c r="AG665" s="156"/>
      <c r="AH665" s="156"/>
      <c r="AI665" s="156"/>
      <c r="AJ665" s="156"/>
      <c r="AK665" s="156"/>
      <c r="AL665" s="156"/>
      <c r="AM665" s="156"/>
      <c r="AN665" s="169"/>
      <c r="AO665" s="169"/>
      <c r="AP665" s="169"/>
      <c r="AQ665" s="169"/>
      <c r="AR665" s="169"/>
    </row>
    <row r="666" spans="1:44">
      <c r="A666" s="61"/>
      <c r="B666" s="156"/>
      <c r="C666" s="156"/>
      <c r="D666" s="156"/>
      <c r="E666" s="156"/>
      <c r="F666" s="156"/>
      <c r="G666" s="156"/>
      <c r="H666" s="156"/>
      <c r="I666" s="156"/>
      <c r="J666" s="156"/>
      <c r="K666" s="156"/>
      <c r="L666" s="156"/>
      <c r="M666" s="156"/>
      <c r="N666" s="154"/>
      <c r="O666" s="156"/>
      <c r="P666" s="156"/>
      <c r="Q666" s="156"/>
      <c r="R666" s="156"/>
      <c r="S666" s="156"/>
      <c r="T666" s="156"/>
      <c r="U666" s="156"/>
      <c r="V666" s="156"/>
      <c r="W666" s="156"/>
      <c r="X666" s="156"/>
      <c r="Y666" s="156"/>
      <c r="Z666" s="156"/>
      <c r="AA666" s="156"/>
      <c r="AB666" s="156"/>
      <c r="AC666" s="156"/>
      <c r="AD666" s="156"/>
      <c r="AE666" s="156"/>
      <c r="AF666" s="156"/>
      <c r="AG666" s="156"/>
      <c r="AH666" s="156"/>
      <c r="AI666" s="156"/>
      <c r="AJ666" s="156"/>
      <c r="AK666" s="156"/>
      <c r="AL666" s="156"/>
      <c r="AM666" s="156"/>
      <c r="AN666" s="169"/>
      <c r="AO666" s="169"/>
      <c r="AP666" s="169"/>
      <c r="AQ666" s="169"/>
      <c r="AR666" s="169"/>
    </row>
    <row r="667" spans="1:44">
      <c r="A667" s="61"/>
      <c r="B667" s="156"/>
      <c r="C667" s="156"/>
      <c r="D667" s="156"/>
      <c r="E667" s="156"/>
      <c r="F667" s="156"/>
      <c r="G667" s="156"/>
      <c r="H667" s="156"/>
      <c r="I667" s="156"/>
      <c r="J667" s="156"/>
      <c r="K667" s="156"/>
      <c r="L667" s="156"/>
      <c r="M667" s="156"/>
      <c r="N667" s="154"/>
      <c r="O667" s="156"/>
      <c r="P667" s="156"/>
      <c r="Q667" s="156"/>
      <c r="R667" s="156"/>
      <c r="S667" s="156"/>
      <c r="T667" s="156"/>
      <c r="U667" s="156"/>
      <c r="V667" s="156"/>
      <c r="W667" s="156"/>
      <c r="X667" s="156"/>
      <c r="Y667" s="156"/>
      <c r="Z667" s="156"/>
      <c r="AA667" s="156"/>
      <c r="AB667" s="156"/>
      <c r="AC667" s="156"/>
      <c r="AD667" s="156"/>
      <c r="AE667" s="156"/>
      <c r="AF667" s="156"/>
      <c r="AG667" s="156"/>
      <c r="AH667" s="156"/>
      <c r="AI667" s="156"/>
      <c r="AJ667" s="156"/>
      <c r="AK667" s="156"/>
      <c r="AL667" s="156"/>
      <c r="AM667" s="156"/>
      <c r="AN667" s="169"/>
      <c r="AO667" s="169"/>
      <c r="AP667" s="169"/>
      <c r="AQ667" s="169"/>
      <c r="AR667" s="169"/>
    </row>
    <row r="668" spans="1:44">
      <c r="A668" s="61"/>
      <c r="B668" s="156"/>
      <c r="C668" s="156"/>
      <c r="D668" s="156"/>
      <c r="E668" s="156"/>
      <c r="F668" s="156"/>
      <c r="G668" s="156"/>
      <c r="H668" s="156"/>
      <c r="I668" s="156"/>
      <c r="J668" s="156"/>
      <c r="K668" s="156"/>
      <c r="L668" s="156"/>
      <c r="M668" s="156"/>
      <c r="N668" s="154"/>
      <c r="O668" s="156"/>
      <c r="P668" s="156"/>
      <c r="Q668" s="156"/>
      <c r="R668" s="156"/>
      <c r="S668" s="156"/>
      <c r="T668" s="156"/>
      <c r="U668" s="156"/>
      <c r="V668" s="156"/>
      <c r="W668" s="156"/>
      <c r="X668" s="156"/>
      <c r="Y668" s="156"/>
      <c r="Z668" s="156"/>
      <c r="AA668" s="156"/>
      <c r="AB668" s="156"/>
      <c r="AC668" s="156"/>
      <c r="AD668" s="156"/>
      <c r="AE668" s="156"/>
      <c r="AF668" s="156"/>
      <c r="AG668" s="156"/>
      <c r="AH668" s="156"/>
      <c r="AI668" s="156"/>
      <c r="AJ668" s="156"/>
      <c r="AK668" s="156"/>
      <c r="AL668" s="156"/>
      <c r="AM668" s="156"/>
      <c r="AN668" s="169"/>
      <c r="AO668" s="169"/>
      <c r="AP668" s="169"/>
      <c r="AQ668" s="169"/>
      <c r="AR668" s="169"/>
    </row>
    <row r="669" spans="1:44">
      <c r="A669" s="61"/>
      <c r="B669" s="156"/>
      <c r="C669" s="156"/>
      <c r="D669" s="156"/>
      <c r="E669" s="156"/>
      <c r="F669" s="156"/>
      <c r="G669" s="156"/>
      <c r="H669" s="156"/>
      <c r="I669" s="156"/>
      <c r="J669" s="156"/>
      <c r="K669" s="156"/>
      <c r="L669" s="156"/>
      <c r="M669" s="156"/>
      <c r="N669" s="154"/>
      <c r="O669" s="156"/>
      <c r="P669" s="156"/>
      <c r="Q669" s="156"/>
      <c r="R669" s="156"/>
      <c r="S669" s="156"/>
      <c r="T669" s="156"/>
      <c r="U669" s="156"/>
      <c r="V669" s="156"/>
      <c r="W669" s="156"/>
      <c r="X669" s="156"/>
      <c r="Y669" s="156"/>
      <c r="Z669" s="156"/>
      <c r="AA669" s="156"/>
      <c r="AB669" s="156"/>
      <c r="AC669" s="156"/>
      <c r="AD669" s="156"/>
      <c r="AE669" s="156"/>
      <c r="AF669" s="156"/>
      <c r="AG669" s="156"/>
      <c r="AH669" s="156"/>
      <c r="AI669" s="156"/>
      <c r="AJ669" s="156"/>
      <c r="AK669" s="156"/>
      <c r="AL669" s="156"/>
      <c r="AM669" s="156"/>
      <c r="AN669" s="169"/>
      <c r="AO669" s="169"/>
      <c r="AP669" s="169"/>
      <c r="AQ669" s="169"/>
      <c r="AR669" s="169"/>
    </row>
    <row r="670" spans="1:44">
      <c r="A670" s="61"/>
      <c r="B670" s="156"/>
      <c r="C670" s="156"/>
      <c r="D670" s="156"/>
      <c r="E670" s="156"/>
      <c r="F670" s="156"/>
      <c r="G670" s="156"/>
      <c r="H670" s="156"/>
      <c r="I670" s="156"/>
      <c r="J670" s="156"/>
      <c r="K670" s="156"/>
      <c r="L670" s="156"/>
      <c r="M670" s="156"/>
      <c r="N670" s="154"/>
      <c r="O670" s="156"/>
      <c r="P670" s="156"/>
      <c r="Q670" s="156"/>
      <c r="R670" s="156"/>
      <c r="S670" s="156"/>
      <c r="T670" s="156"/>
      <c r="U670" s="156"/>
      <c r="V670" s="156"/>
      <c r="W670" s="156"/>
      <c r="X670" s="156"/>
      <c r="Y670" s="156"/>
      <c r="Z670" s="156"/>
      <c r="AA670" s="156"/>
      <c r="AB670" s="156"/>
      <c r="AC670" s="156"/>
      <c r="AD670" s="156"/>
      <c r="AE670" s="156"/>
      <c r="AF670" s="156"/>
      <c r="AG670" s="156"/>
      <c r="AH670" s="156"/>
      <c r="AI670" s="156"/>
      <c r="AJ670" s="156"/>
      <c r="AK670" s="156"/>
      <c r="AL670" s="156"/>
      <c r="AM670" s="156"/>
      <c r="AN670" s="169"/>
      <c r="AO670" s="169"/>
      <c r="AP670" s="169"/>
      <c r="AQ670" s="169"/>
      <c r="AR670" s="169"/>
    </row>
    <row r="671" spans="1:44">
      <c r="A671" s="61"/>
      <c r="B671" s="156"/>
      <c r="C671" s="156"/>
      <c r="D671" s="156"/>
      <c r="E671" s="156"/>
      <c r="F671" s="156"/>
      <c r="G671" s="156"/>
      <c r="H671" s="156"/>
      <c r="I671" s="156"/>
      <c r="J671" s="156"/>
      <c r="K671" s="156"/>
      <c r="L671" s="156"/>
      <c r="M671" s="156"/>
      <c r="N671" s="154"/>
      <c r="O671" s="156"/>
      <c r="P671" s="156"/>
      <c r="Q671" s="156"/>
      <c r="R671" s="156"/>
      <c r="S671" s="156"/>
      <c r="T671" s="156"/>
      <c r="U671" s="156"/>
      <c r="V671" s="156"/>
      <c r="W671" s="156"/>
      <c r="X671" s="156"/>
      <c r="Y671" s="156"/>
      <c r="Z671" s="156"/>
      <c r="AA671" s="156"/>
      <c r="AB671" s="156"/>
      <c r="AC671" s="156"/>
      <c r="AD671" s="156"/>
      <c r="AE671" s="156"/>
      <c r="AF671" s="156"/>
      <c r="AG671" s="156"/>
      <c r="AH671" s="156"/>
      <c r="AI671" s="156"/>
      <c r="AJ671" s="156"/>
      <c r="AK671" s="156"/>
      <c r="AL671" s="156"/>
      <c r="AM671" s="156"/>
      <c r="AN671" s="169"/>
      <c r="AO671" s="169"/>
      <c r="AP671" s="169"/>
      <c r="AQ671" s="169"/>
      <c r="AR671" s="169"/>
    </row>
    <row r="672" spans="1:44">
      <c r="A672" s="61"/>
      <c r="B672" s="156"/>
      <c r="C672" s="156"/>
      <c r="D672" s="156"/>
      <c r="E672" s="156"/>
      <c r="F672" s="156"/>
      <c r="G672" s="156"/>
      <c r="H672" s="156"/>
      <c r="I672" s="156"/>
      <c r="J672" s="156"/>
      <c r="K672" s="156"/>
      <c r="L672" s="156"/>
      <c r="M672" s="156"/>
      <c r="N672" s="154"/>
      <c r="O672" s="156"/>
      <c r="P672" s="156"/>
      <c r="Q672" s="156"/>
      <c r="R672" s="156"/>
      <c r="S672" s="156"/>
      <c r="T672" s="156"/>
      <c r="U672" s="156"/>
      <c r="V672" s="156"/>
      <c r="W672" s="156"/>
      <c r="X672" s="156"/>
      <c r="Y672" s="156"/>
      <c r="Z672" s="156"/>
      <c r="AA672" s="156"/>
      <c r="AB672" s="156"/>
      <c r="AC672" s="156"/>
      <c r="AD672" s="156"/>
      <c r="AE672" s="156"/>
      <c r="AF672" s="156"/>
      <c r="AG672" s="156"/>
      <c r="AH672" s="156"/>
      <c r="AI672" s="156"/>
      <c r="AJ672" s="156"/>
      <c r="AK672" s="156"/>
      <c r="AL672" s="156"/>
      <c r="AM672" s="156"/>
      <c r="AN672" s="169"/>
      <c r="AO672" s="169"/>
      <c r="AP672" s="169"/>
      <c r="AQ672" s="169"/>
      <c r="AR672" s="169"/>
    </row>
    <row r="673" spans="1:44">
      <c r="A673" s="61"/>
      <c r="B673" s="156"/>
      <c r="C673" s="156"/>
      <c r="D673" s="156"/>
      <c r="E673" s="156"/>
      <c r="F673" s="156"/>
      <c r="G673" s="156"/>
      <c r="H673" s="156"/>
      <c r="I673" s="156"/>
      <c r="J673" s="156"/>
      <c r="K673" s="156"/>
      <c r="L673" s="156"/>
      <c r="M673" s="156"/>
      <c r="N673" s="154"/>
      <c r="O673" s="156"/>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69"/>
      <c r="AO673" s="169"/>
      <c r="AP673" s="169"/>
      <c r="AQ673" s="169"/>
      <c r="AR673" s="169"/>
    </row>
    <row r="674" spans="1:44">
      <c r="A674" s="61"/>
      <c r="B674" s="156"/>
      <c r="C674" s="156"/>
      <c r="D674" s="156"/>
      <c r="E674" s="156"/>
      <c r="F674" s="156"/>
      <c r="G674" s="156"/>
      <c r="H674" s="156"/>
      <c r="I674" s="156"/>
      <c r="J674" s="156"/>
      <c r="K674" s="156"/>
      <c r="L674" s="156"/>
      <c r="M674" s="156"/>
      <c r="N674" s="154"/>
      <c r="O674" s="156"/>
      <c r="P674" s="156"/>
      <c r="Q674" s="156"/>
      <c r="R674" s="156"/>
      <c r="S674" s="156"/>
      <c r="T674" s="156"/>
      <c r="U674" s="156"/>
      <c r="V674" s="156"/>
      <c r="W674" s="156"/>
      <c r="X674" s="156"/>
      <c r="Y674" s="156"/>
      <c r="Z674" s="156"/>
      <c r="AA674" s="156"/>
      <c r="AB674" s="156"/>
      <c r="AC674" s="156"/>
      <c r="AD674" s="156"/>
      <c r="AE674" s="156"/>
      <c r="AF674" s="156"/>
      <c r="AG674" s="156"/>
      <c r="AH674" s="156"/>
      <c r="AI674" s="156"/>
      <c r="AJ674" s="156"/>
      <c r="AK674" s="156"/>
      <c r="AL674" s="156"/>
      <c r="AM674" s="156"/>
      <c r="AN674" s="169"/>
      <c r="AO674" s="169"/>
      <c r="AP674" s="169"/>
      <c r="AQ674" s="169"/>
      <c r="AR674" s="169"/>
    </row>
    <row r="675" spans="1:44">
      <c r="A675" s="61"/>
      <c r="B675" s="156"/>
      <c r="C675" s="156"/>
      <c r="D675" s="156"/>
      <c r="E675" s="156"/>
      <c r="F675" s="156"/>
      <c r="G675" s="156"/>
      <c r="H675" s="156"/>
      <c r="I675" s="156"/>
      <c r="J675" s="156"/>
      <c r="K675" s="156"/>
      <c r="L675" s="156"/>
      <c r="M675" s="156"/>
      <c r="N675" s="154"/>
      <c r="O675" s="156"/>
      <c r="P675" s="156"/>
      <c r="Q675" s="156"/>
      <c r="R675" s="156"/>
      <c r="S675" s="156"/>
      <c r="T675" s="156"/>
      <c r="U675" s="156"/>
      <c r="V675" s="156"/>
      <c r="W675" s="156"/>
      <c r="X675" s="156"/>
      <c r="Y675" s="156"/>
      <c r="Z675" s="156"/>
      <c r="AA675" s="156"/>
      <c r="AB675" s="156"/>
      <c r="AC675" s="156"/>
      <c r="AD675" s="156"/>
      <c r="AE675" s="156"/>
      <c r="AF675" s="156"/>
      <c r="AG675" s="156"/>
      <c r="AH675" s="156"/>
      <c r="AI675" s="156"/>
      <c r="AJ675" s="156"/>
      <c r="AK675" s="156"/>
      <c r="AL675" s="156"/>
      <c r="AM675" s="156"/>
      <c r="AN675" s="169"/>
      <c r="AO675" s="169"/>
      <c r="AP675" s="169"/>
      <c r="AQ675" s="169"/>
      <c r="AR675" s="169"/>
    </row>
    <row r="676" spans="1:44">
      <c r="A676" s="61"/>
      <c r="B676" s="156"/>
      <c r="C676" s="156"/>
      <c r="D676" s="156"/>
      <c r="E676" s="156"/>
      <c r="F676" s="156"/>
      <c r="G676" s="156"/>
      <c r="H676" s="156"/>
      <c r="I676" s="156"/>
      <c r="J676" s="156"/>
      <c r="K676" s="156"/>
      <c r="L676" s="156"/>
      <c r="M676" s="156"/>
      <c r="N676" s="154"/>
      <c r="O676" s="156"/>
      <c r="P676" s="156"/>
      <c r="Q676" s="156"/>
      <c r="R676" s="156"/>
      <c r="S676" s="156"/>
      <c r="T676" s="156"/>
      <c r="U676" s="156"/>
      <c r="V676" s="156"/>
      <c r="W676" s="156"/>
      <c r="X676" s="156"/>
      <c r="Y676" s="156"/>
      <c r="Z676" s="156"/>
      <c r="AA676" s="156"/>
      <c r="AB676" s="156"/>
      <c r="AC676" s="156"/>
      <c r="AD676" s="156"/>
      <c r="AE676" s="156"/>
      <c r="AF676" s="156"/>
      <c r="AG676" s="156"/>
      <c r="AH676" s="156"/>
      <c r="AI676" s="156"/>
      <c r="AJ676" s="156"/>
      <c r="AK676" s="156"/>
      <c r="AL676" s="156"/>
      <c r="AM676" s="156"/>
      <c r="AN676" s="169"/>
      <c r="AO676" s="169"/>
      <c r="AP676" s="169"/>
      <c r="AQ676" s="169"/>
      <c r="AR676" s="169"/>
    </row>
    <row r="677" spans="1:44">
      <c r="A677" s="61"/>
      <c r="B677" s="156"/>
      <c r="C677" s="156"/>
      <c r="D677" s="156"/>
      <c r="E677" s="156"/>
      <c r="F677" s="156"/>
      <c r="G677" s="156"/>
      <c r="H677" s="156"/>
      <c r="I677" s="156"/>
      <c r="J677" s="156"/>
      <c r="K677" s="156"/>
      <c r="L677" s="156"/>
      <c r="M677" s="156"/>
      <c r="N677" s="154"/>
      <c r="O677" s="156"/>
      <c r="P677" s="156"/>
      <c r="Q677" s="156"/>
      <c r="R677" s="156"/>
      <c r="S677" s="156"/>
      <c r="T677" s="156"/>
      <c r="U677" s="156"/>
      <c r="V677" s="156"/>
      <c r="W677" s="156"/>
      <c r="X677" s="156"/>
      <c r="Y677" s="156"/>
      <c r="Z677" s="156"/>
      <c r="AA677" s="156"/>
      <c r="AB677" s="156"/>
      <c r="AC677" s="156"/>
      <c r="AD677" s="156"/>
      <c r="AE677" s="156"/>
      <c r="AF677" s="156"/>
      <c r="AG677" s="156"/>
      <c r="AH677" s="156"/>
      <c r="AI677" s="156"/>
      <c r="AJ677" s="156"/>
      <c r="AK677" s="156"/>
      <c r="AL677" s="156"/>
      <c r="AM677" s="156"/>
      <c r="AN677" s="169"/>
      <c r="AO677" s="169"/>
      <c r="AP677" s="169"/>
      <c r="AQ677" s="169"/>
      <c r="AR677" s="169"/>
    </row>
    <row r="678" spans="1:44">
      <c r="A678" s="61"/>
      <c r="B678" s="156"/>
      <c r="C678" s="156"/>
      <c r="D678" s="156"/>
      <c r="E678" s="156"/>
      <c r="F678" s="156"/>
      <c r="G678" s="156"/>
      <c r="H678" s="156"/>
      <c r="I678" s="156"/>
      <c r="J678" s="156"/>
      <c r="K678" s="156"/>
      <c r="L678" s="156"/>
      <c r="M678" s="156"/>
      <c r="N678" s="154"/>
      <c r="O678" s="156"/>
      <c r="P678" s="156"/>
      <c r="Q678" s="156"/>
      <c r="R678" s="156"/>
      <c r="S678" s="156"/>
      <c r="T678" s="156"/>
      <c r="U678" s="156"/>
      <c r="V678" s="156"/>
      <c r="W678" s="156"/>
      <c r="X678" s="156"/>
      <c r="Y678" s="156"/>
      <c r="Z678" s="156"/>
      <c r="AA678" s="156"/>
      <c r="AB678" s="156"/>
      <c r="AC678" s="156"/>
      <c r="AD678" s="156"/>
      <c r="AE678" s="156"/>
      <c r="AF678" s="156"/>
      <c r="AG678" s="156"/>
      <c r="AH678" s="156"/>
      <c r="AI678" s="156"/>
      <c r="AJ678" s="156"/>
      <c r="AK678" s="156"/>
      <c r="AL678" s="156"/>
      <c r="AM678" s="156"/>
      <c r="AN678" s="169"/>
      <c r="AO678" s="169"/>
      <c r="AP678" s="169"/>
      <c r="AQ678" s="169"/>
      <c r="AR678" s="169"/>
    </row>
    <row r="679" spans="1:44">
      <c r="A679" s="61"/>
      <c r="B679" s="156"/>
      <c r="C679" s="156"/>
      <c r="D679" s="156"/>
      <c r="E679" s="156"/>
      <c r="F679" s="156"/>
      <c r="G679" s="156"/>
      <c r="H679" s="156"/>
      <c r="I679" s="156"/>
      <c r="J679" s="156"/>
      <c r="K679" s="156"/>
      <c r="L679" s="156"/>
      <c r="M679" s="156"/>
      <c r="N679" s="154"/>
      <c r="O679" s="156"/>
      <c r="P679" s="156"/>
      <c r="Q679" s="156"/>
      <c r="R679" s="156"/>
      <c r="S679" s="156"/>
      <c r="T679" s="156"/>
      <c r="U679" s="156"/>
      <c r="V679" s="156"/>
      <c r="W679" s="156"/>
      <c r="X679" s="156"/>
      <c r="Y679" s="156"/>
      <c r="Z679" s="156"/>
      <c r="AA679" s="156"/>
      <c r="AB679" s="156"/>
      <c r="AC679" s="156"/>
      <c r="AD679" s="156"/>
      <c r="AE679" s="156"/>
      <c r="AF679" s="156"/>
      <c r="AG679" s="156"/>
      <c r="AH679" s="156"/>
      <c r="AI679" s="156"/>
      <c r="AJ679" s="156"/>
      <c r="AK679" s="156"/>
      <c r="AL679" s="156"/>
      <c r="AM679" s="156"/>
      <c r="AN679" s="169"/>
      <c r="AO679" s="169"/>
      <c r="AP679" s="169"/>
      <c r="AQ679" s="169"/>
      <c r="AR679" s="169"/>
    </row>
    <row r="680" spans="1:44">
      <c r="A680" s="61"/>
      <c r="B680" s="156"/>
      <c r="C680" s="156"/>
      <c r="D680" s="156"/>
      <c r="E680" s="156"/>
      <c r="F680" s="156"/>
      <c r="G680" s="156"/>
      <c r="H680" s="156"/>
      <c r="I680" s="156"/>
      <c r="J680" s="156"/>
      <c r="K680" s="156"/>
      <c r="L680" s="156"/>
      <c r="M680" s="156"/>
      <c r="N680" s="154"/>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69"/>
      <c r="AO680" s="169"/>
      <c r="AP680" s="169"/>
      <c r="AQ680" s="169"/>
      <c r="AR680" s="169"/>
    </row>
    <row r="681" spans="1:44">
      <c r="A681" s="61"/>
      <c r="B681" s="156"/>
      <c r="C681" s="156"/>
      <c r="D681" s="156"/>
      <c r="E681" s="156"/>
      <c r="F681" s="156"/>
      <c r="G681" s="156"/>
      <c r="H681" s="156"/>
      <c r="I681" s="156"/>
      <c r="J681" s="156"/>
      <c r="K681" s="156"/>
      <c r="L681" s="156"/>
      <c r="M681" s="156"/>
      <c r="N681" s="154"/>
      <c r="O681" s="156"/>
      <c r="P681" s="156"/>
      <c r="Q681" s="156"/>
      <c r="R681" s="156"/>
      <c r="S681" s="156"/>
      <c r="T681" s="156"/>
      <c r="U681" s="156"/>
      <c r="V681" s="156"/>
      <c r="W681" s="156"/>
      <c r="X681" s="156"/>
      <c r="Y681" s="156"/>
      <c r="Z681" s="156"/>
      <c r="AA681" s="156"/>
      <c r="AB681" s="156"/>
      <c r="AC681" s="156"/>
      <c r="AD681" s="156"/>
      <c r="AE681" s="156"/>
      <c r="AF681" s="156"/>
      <c r="AG681" s="156"/>
      <c r="AH681" s="156"/>
      <c r="AI681" s="156"/>
      <c r="AJ681" s="156"/>
      <c r="AK681" s="156"/>
      <c r="AL681" s="156"/>
      <c r="AM681" s="156"/>
      <c r="AN681" s="169"/>
      <c r="AO681" s="169"/>
      <c r="AP681" s="169"/>
      <c r="AQ681" s="169"/>
      <c r="AR681" s="169"/>
    </row>
    <row r="682" spans="1:44">
      <c r="A682" s="61"/>
      <c r="B682" s="156"/>
      <c r="C682" s="156"/>
      <c r="D682" s="156"/>
      <c r="E682" s="156"/>
      <c r="F682" s="156"/>
      <c r="G682" s="156"/>
      <c r="H682" s="156"/>
      <c r="I682" s="156"/>
      <c r="J682" s="156"/>
      <c r="K682" s="156"/>
      <c r="L682" s="156"/>
      <c r="M682" s="156"/>
      <c r="N682" s="154"/>
      <c r="O682" s="156"/>
      <c r="P682" s="156"/>
      <c r="Q682" s="156"/>
      <c r="R682" s="156"/>
      <c r="S682" s="156"/>
      <c r="T682" s="156"/>
      <c r="U682" s="156"/>
      <c r="V682" s="156"/>
      <c r="W682" s="156"/>
      <c r="X682" s="156"/>
      <c r="Y682" s="156"/>
      <c r="Z682" s="156"/>
      <c r="AA682" s="156"/>
      <c r="AB682" s="156"/>
      <c r="AC682" s="156"/>
      <c r="AD682" s="156"/>
      <c r="AE682" s="156"/>
      <c r="AF682" s="156"/>
      <c r="AG682" s="156"/>
      <c r="AH682" s="156"/>
      <c r="AI682" s="156"/>
      <c r="AJ682" s="156"/>
      <c r="AK682" s="156"/>
      <c r="AL682" s="156"/>
      <c r="AM682" s="156"/>
      <c r="AN682" s="169"/>
      <c r="AO682" s="169"/>
      <c r="AP682" s="169"/>
      <c r="AQ682" s="169"/>
      <c r="AR682" s="169"/>
    </row>
    <row r="683" spans="1:44">
      <c r="A683" s="61"/>
      <c r="B683" s="156"/>
      <c r="C683" s="156"/>
      <c r="D683" s="156"/>
      <c r="E683" s="156"/>
      <c r="F683" s="156"/>
      <c r="G683" s="156"/>
      <c r="H683" s="156"/>
      <c r="I683" s="156"/>
      <c r="J683" s="156"/>
      <c r="K683" s="156"/>
      <c r="L683" s="156"/>
      <c r="M683" s="156"/>
      <c r="N683" s="154"/>
      <c r="O683" s="156"/>
      <c r="P683" s="156"/>
      <c r="Q683" s="156"/>
      <c r="R683" s="156"/>
      <c r="S683" s="156"/>
      <c r="T683" s="156"/>
      <c r="U683" s="156"/>
      <c r="V683" s="156"/>
      <c r="W683" s="156"/>
      <c r="X683" s="156"/>
      <c r="Y683" s="156"/>
      <c r="Z683" s="156"/>
      <c r="AA683" s="156"/>
      <c r="AB683" s="156"/>
      <c r="AC683" s="156"/>
      <c r="AD683" s="156"/>
      <c r="AE683" s="156"/>
      <c r="AF683" s="156"/>
      <c r="AG683" s="156"/>
      <c r="AH683" s="156"/>
      <c r="AI683" s="156"/>
      <c r="AJ683" s="156"/>
      <c r="AK683" s="156"/>
      <c r="AL683" s="156"/>
      <c r="AM683" s="156"/>
      <c r="AN683" s="169"/>
      <c r="AO683" s="169"/>
      <c r="AP683" s="169"/>
      <c r="AQ683" s="169"/>
      <c r="AR683" s="169"/>
    </row>
    <row r="684" spans="1:44">
      <c r="A684" s="61"/>
      <c r="B684" s="156"/>
      <c r="C684" s="156"/>
      <c r="D684" s="156"/>
      <c r="E684" s="156"/>
      <c r="F684" s="156"/>
      <c r="G684" s="156"/>
      <c r="H684" s="156"/>
      <c r="I684" s="156"/>
      <c r="J684" s="156"/>
      <c r="K684" s="156"/>
      <c r="L684" s="156"/>
      <c r="M684" s="156"/>
      <c r="N684" s="154"/>
      <c r="O684" s="156"/>
      <c r="P684" s="156"/>
      <c r="Q684" s="156"/>
      <c r="R684" s="156"/>
      <c r="S684" s="156"/>
      <c r="T684" s="156"/>
      <c r="U684" s="156"/>
      <c r="V684" s="156"/>
      <c r="W684" s="156"/>
      <c r="X684" s="156"/>
      <c r="Y684" s="156"/>
      <c r="Z684" s="156"/>
      <c r="AA684" s="156"/>
      <c r="AB684" s="156"/>
      <c r="AC684" s="156"/>
      <c r="AD684" s="156"/>
      <c r="AE684" s="156"/>
      <c r="AF684" s="156"/>
      <c r="AG684" s="156"/>
      <c r="AH684" s="156"/>
      <c r="AI684" s="156"/>
      <c r="AJ684" s="156"/>
      <c r="AK684" s="156"/>
      <c r="AL684" s="156"/>
      <c r="AM684" s="156"/>
      <c r="AN684" s="169"/>
      <c r="AO684" s="169"/>
      <c r="AP684" s="169"/>
      <c r="AQ684" s="169"/>
      <c r="AR684" s="169"/>
    </row>
    <row r="685" spans="1:44">
      <c r="A685" s="61"/>
      <c r="B685" s="156"/>
      <c r="C685" s="156"/>
      <c r="D685" s="156"/>
      <c r="E685" s="156"/>
      <c r="F685" s="156"/>
      <c r="G685" s="156"/>
      <c r="H685" s="156"/>
      <c r="I685" s="156"/>
      <c r="J685" s="156"/>
      <c r="K685" s="156"/>
      <c r="L685" s="156"/>
      <c r="M685" s="156"/>
      <c r="N685" s="154"/>
      <c r="O685" s="156"/>
      <c r="P685" s="156"/>
      <c r="Q685" s="156"/>
      <c r="R685" s="156"/>
      <c r="S685" s="156"/>
      <c r="T685" s="156"/>
      <c r="U685" s="156"/>
      <c r="V685" s="156"/>
      <c r="W685" s="156"/>
      <c r="X685" s="156"/>
      <c r="Y685" s="156"/>
      <c r="Z685" s="156"/>
      <c r="AA685" s="156"/>
      <c r="AB685" s="156"/>
      <c r="AC685" s="156"/>
      <c r="AD685" s="156"/>
      <c r="AE685" s="156"/>
      <c r="AF685" s="156"/>
      <c r="AG685" s="156"/>
      <c r="AH685" s="156"/>
      <c r="AI685" s="156"/>
      <c r="AJ685" s="156"/>
      <c r="AK685" s="156"/>
      <c r="AL685" s="156"/>
      <c r="AM685" s="156"/>
      <c r="AN685" s="169"/>
      <c r="AO685" s="169"/>
      <c r="AP685" s="169"/>
      <c r="AQ685" s="169"/>
      <c r="AR685" s="169"/>
    </row>
    <row r="686" spans="1:44">
      <c r="A686" s="61"/>
      <c r="B686" s="156"/>
      <c r="C686" s="156"/>
      <c r="D686" s="156"/>
      <c r="E686" s="156"/>
      <c r="F686" s="156"/>
      <c r="G686" s="156"/>
      <c r="H686" s="156"/>
      <c r="I686" s="156"/>
      <c r="J686" s="156"/>
      <c r="K686" s="156"/>
      <c r="L686" s="156"/>
      <c r="M686" s="156"/>
      <c r="N686" s="154"/>
      <c r="O686" s="156"/>
      <c r="P686" s="156"/>
      <c r="Q686" s="156"/>
      <c r="R686" s="156"/>
      <c r="S686" s="156"/>
      <c r="T686" s="156"/>
      <c r="U686" s="156"/>
      <c r="V686" s="156"/>
      <c r="W686" s="156"/>
      <c r="X686" s="156"/>
      <c r="Y686" s="156"/>
      <c r="Z686" s="156"/>
      <c r="AA686" s="156"/>
      <c r="AB686" s="156"/>
      <c r="AC686" s="156"/>
      <c r="AD686" s="156"/>
      <c r="AE686" s="156"/>
      <c r="AF686" s="156"/>
      <c r="AG686" s="156"/>
      <c r="AH686" s="156"/>
      <c r="AI686" s="156"/>
      <c r="AJ686" s="156"/>
      <c r="AK686" s="156"/>
      <c r="AL686" s="156"/>
      <c r="AM686" s="156"/>
      <c r="AN686" s="169"/>
      <c r="AO686" s="169"/>
      <c r="AP686" s="169"/>
      <c r="AQ686" s="169"/>
      <c r="AR686" s="169"/>
    </row>
    <row r="687" spans="1:44">
      <c r="A687" s="61"/>
      <c r="B687" s="156"/>
      <c r="C687" s="156"/>
      <c r="D687" s="156"/>
      <c r="E687" s="156"/>
      <c r="F687" s="156"/>
      <c r="G687" s="156"/>
      <c r="H687" s="156"/>
      <c r="I687" s="156"/>
      <c r="J687" s="156"/>
      <c r="K687" s="156"/>
      <c r="L687" s="156"/>
      <c r="M687" s="156"/>
      <c r="N687" s="154"/>
      <c r="O687" s="156"/>
      <c r="P687" s="156"/>
      <c r="Q687" s="156"/>
      <c r="R687" s="156"/>
      <c r="S687" s="156"/>
      <c r="T687" s="156"/>
      <c r="U687" s="156"/>
      <c r="V687" s="156"/>
      <c r="W687" s="156"/>
      <c r="X687" s="156"/>
      <c r="Y687" s="156"/>
      <c r="Z687" s="156"/>
      <c r="AA687" s="156"/>
      <c r="AB687" s="156"/>
      <c r="AC687" s="156"/>
      <c r="AD687" s="156"/>
      <c r="AE687" s="156"/>
      <c r="AF687" s="156"/>
      <c r="AG687" s="156"/>
      <c r="AH687" s="156"/>
      <c r="AI687" s="156"/>
      <c r="AJ687" s="156"/>
      <c r="AK687" s="156"/>
      <c r="AL687" s="156"/>
      <c r="AM687" s="156"/>
      <c r="AN687" s="169"/>
      <c r="AO687" s="169"/>
      <c r="AP687" s="169"/>
      <c r="AQ687" s="169"/>
      <c r="AR687" s="169"/>
    </row>
    <row r="688" spans="1:44">
      <c r="A688" s="61"/>
      <c r="B688" s="156"/>
      <c r="C688" s="156"/>
      <c r="D688" s="156"/>
      <c r="E688" s="156"/>
      <c r="F688" s="156"/>
      <c r="G688" s="156"/>
      <c r="H688" s="156"/>
      <c r="I688" s="156"/>
      <c r="J688" s="156"/>
      <c r="K688" s="156"/>
      <c r="L688" s="156"/>
      <c r="M688" s="156"/>
      <c r="N688" s="154"/>
      <c r="O688" s="156"/>
      <c r="P688" s="156"/>
      <c r="Q688" s="156"/>
      <c r="R688" s="156"/>
      <c r="S688" s="156"/>
      <c r="T688" s="156"/>
      <c r="U688" s="156"/>
      <c r="V688" s="156"/>
      <c r="W688" s="156"/>
      <c r="X688" s="156"/>
      <c r="Y688" s="156"/>
      <c r="Z688" s="156"/>
      <c r="AA688" s="156"/>
      <c r="AB688" s="156"/>
      <c r="AC688" s="156"/>
      <c r="AD688" s="156"/>
      <c r="AE688" s="156"/>
      <c r="AF688" s="156"/>
      <c r="AG688" s="156"/>
      <c r="AH688" s="156"/>
      <c r="AI688" s="156"/>
      <c r="AJ688" s="156"/>
      <c r="AK688" s="156"/>
      <c r="AL688" s="156"/>
      <c r="AM688" s="156"/>
      <c r="AN688" s="169"/>
      <c r="AO688" s="169"/>
      <c r="AP688" s="169"/>
      <c r="AQ688" s="169"/>
      <c r="AR688" s="169"/>
    </row>
    <row r="689" spans="1:44">
      <c r="A689" s="61"/>
      <c r="B689" s="156"/>
      <c r="C689" s="156"/>
      <c r="D689" s="156"/>
      <c r="E689" s="156"/>
      <c r="F689" s="156"/>
      <c r="G689" s="156"/>
      <c r="H689" s="156"/>
      <c r="I689" s="156"/>
      <c r="J689" s="156"/>
      <c r="K689" s="156"/>
      <c r="L689" s="156"/>
      <c r="M689" s="156"/>
      <c r="N689" s="154"/>
      <c r="O689" s="156"/>
      <c r="P689" s="156"/>
      <c r="Q689" s="156"/>
      <c r="R689" s="156"/>
      <c r="S689" s="156"/>
      <c r="T689" s="156"/>
      <c r="U689" s="156"/>
      <c r="V689" s="156"/>
      <c r="W689" s="156"/>
      <c r="X689" s="156"/>
      <c r="Y689" s="156"/>
      <c r="Z689" s="156"/>
      <c r="AA689" s="156"/>
      <c r="AB689" s="156"/>
      <c r="AC689" s="156"/>
      <c r="AD689" s="156"/>
      <c r="AE689" s="156"/>
      <c r="AF689" s="156"/>
      <c r="AG689" s="156"/>
      <c r="AH689" s="156"/>
      <c r="AI689" s="156"/>
      <c r="AJ689" s="156"/>
      <c r="AK689" s="156"/>
      <c r="AL689" s="156"/>
      <c r="AM689" s="156"/>
      <c r="AN689" s="169"/>
      <c r="AO689" s="169"/>
      <c r="AP689" s="169"/>
      <c r="AQ689" s="169"/>
      <c r="AR689" s="169"/>
    </row>
    <row r="690" spans="1:44">
      <c r="A690" s="61"/>
      <c r="B690" s="156"/>
      <c r="C690" s="156"/>
      <c r="D690" s="156"/>
      <c r="E690" s="156"/>
      <c r="F690" s="156"/>
      <c r="G690" s="156"/>
      <c r="H690" s="156"/>
      <c r="I690" s="156"/>
      <c r="J690" s="156"/>
      <c r="K690" s="156"/>
      <c r="L690" s="156"/>
      <c r="M690" s="156"/>
      <c r="N690" s="154"/>
      <c r="O690" s="156"/>
      <c r="P690" s="156"/>
      <c r="Q690" s="156"/>
      <c r="R690" s="156"/>
      <c r="S690" s="156"/>
      <c r="T690" s="156"/>
      <c r="U690" s="156"/>
      <c r="V690" s="156"/>
      <c r="W690" s="156"/>
      <c r="X690" s="156"/>
      <c r="Y690" s="156"/>
      <c r="Z690" s="156"/>
      <c r="AA690" s="156"/>
      <c r="AB690" s="156"/>
      <c r="AC690" s="156"/>
      <c r="AD690" s="156"/>
      <c r="AE690" s="156"/>
      <c r="AF690" s="156"/>
      <c r="AG690" s="156"/>
      <c r="AH690" s="156"/>
      <c r="AI690" s="156"/>
      <c r="AJ690" s="156"/>
      <c r="AK690" s="156"/>
      <c r="AL690" s="156"/>
      <c r="AM690" s="156"/>
      <c r="AN690" s="169"/>
      <c r="AO690" s="169"/>
      <c r="AP690" s="169"/>
      <c r="AQ690" s="169"/>
      <c r="AR690" s="169"/>
    </row>
    <row r="691" spans="1:44">
      <c r="A691" s="61"/>
      <c r="B691" s="156"/>
      <c r="C691" s="156"/>
      <c r="D691" s="156"/>
      <c r="E691" s="156"/>
      <c r="F691" s="156"/>
      <c r="G691" s="156"/>
      <c r="H691" s="156"/>
      <c r="I691" s="156"/>
      <c r="J691" s="156"/>
      <c r="K691" s="156"/>
      <c r="L691" s="156"/>
      <c r="M691" s="156"/>
      <c r="N691" s="154"/>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AJ691" s="156"/>
      <c r="AK691" s="156"/>
      <c r="AL691" s="156"/>
      <c r="AM691" s="156"/>
      <c r="AN691" s="169"/>
      <c r="AO691" s="169"/>
      <c r="AP691" s="169"/>
      <c r="AQ691" s="169"/>
      <c r="AR691" s="169"/>
    </row>
    <row r="692" spans="1:44">
      <c r="A692" s="61"/>
      <c r="B692" s="156"/>
      <c r="C692" s="156"/>
      <c r="D692" s="156"/>
      <c r="E692" s="156"/>
      <c r="F692" s="156"/>
      <c r="G692" s="156"/>
      <c r="H692" s="156"/>
      <c r="I692" s="156"/>
      <c r="J692" s="156"/>
      <c r="K692" s="156"/>
      <c r="L692" s="156"/>
      <c r="M692" s="156"/>
      <c r="N692" s="154"/>
      <c r="O692" s="156"/>
      <c r="P692" s="156"/>
      <c r="Q692" s="156"/>
      <c r="R692" s="156"/>
      <c r="S692" s="156"/>
      <c r="T692" s="156"/>
      <c r="U692" s="156"/>
      <c r="V692" s="156"/>
      <c r="W692" s="156"/>
      <c r="X692" s="156"/>
      <c r="Y692" s="156"/>
      <c r="Z692" s="156"/>
      <c r="AA692" s="156"/>
      <c r="AB692" s="156"/>
      <c r="AC692" s="156"/>
      <c r="AD692" s="156"/>
      <c r="AE692" s="156"/>
      <c r="AF692" s="156"/>
      <c r="AG692" s="156"/>
      <c r="AH692" s="156"/>
      <c r="AI692" s="156"/>
      <c r="AJ692" s="156"/>
      <c r="AK692" s="156"/>
      <c r="AL692" s="156"/>
      <c r="AM692" s="156"/>
      <c r="AN692" s="169"/>
      <c r="AO692" s="169"/>
      <c r="AP692" s="169"/>
      <c r="AQ692" s="169"/>
      <c r="AR692" s="169"/>
    </row>
    <row r="693" spans="1:44">
      <c r="A693" s="61"/>
      <c r="B693" s="156"/>
      <c r="C693" s="156"/>
      <c r="D693" s="156"/>
      <c r="E693" s="156"/>
      <c r="F693" s="156"/>
      <c r="G693" s="156"/>
      <c r="H693" s="156"/>
      <c r="I693" s="156"/>
      <c r="J693" s="156"/>
      <c r="K693" s="156"/>
      <c r="L693" s="156"/>
      <c r="M693" s="156"/>
      <c r="N693" s="154"/>
      <c r="O693" s="156"/>
      <c r="P693" s="156"/>
      <c r="Q693" s="156"/>
      <c r="R693" s="156"/>
      <c r="S693" s="156"/>
      <c r="T693" s="156"/>
      <c r="U693" s="156"/>
      <c r="V693" s="156"/>
      <c r="W693" s="156"/>
      <c r="X693" s="156"/>
      <c r="Y693" s="156"/>
      <c r="Z693" s="156"/>
      <c r="AA693" s="156"/>
      <c r="AB693" s="156"/>
      <c r="AC693" s="156"/>
      <c r="AD693" s="156"/>
      <c r="AE693" s="156"/>
      <c r="AF693" s="156"/>
      <c r="AG693" s="156"/>
      <c r="AH693" s="156"/>
      <c r="AI693" s="156"/>
      <c r="AJ693" s="156"/>
      <c r="AK693" s="156"/>
      <c r="AL693" s="156"/>
      <c r="AM693" s="156"/>
      <c r="AN693" s="169"/>
      <c r="AO693" s="169"/>
      <c r="AP693" s="169"/>
      <c r="AQ693" s="169"/>
      <c r="AR693" s="169"/>
    </row>
    <row r="694" spans="1:44">
      <c r="A694" s="61"/>
      <c r="B694" s="156"/>
      <c r="C694" s="156"/>
      <c r="D694" s="156"/>
      <c r="E694" s="156"/>
      <c r="F694" s="156"/>
      <c r="G694" s="156"/>
      <c r="H694" s="156"/>
      <c r="I694" s="156"/>
      <c r="J694" s="156"/>
      <c r="K694" s="156"/>
      <c r="L694" s="156"/>
      <c r="M694" s="156"/>
      <c r="N694" s="154"/>
      <c r="O694" s="156"/>
      <c r="P694" s="156"/>
      <c r="Q694" s="156"/>
      <c r="R694" s="156"/>
      <c r="S694" s="156"/>
      <c r="T694" s="156"/>
      <c r="U694" s="156"/>
      <c r="V694" s="156"/>
      <c r="W694" s="156"/>
      <c r="X694" s="156"/>
      <c r="Y694" s="156"/>
      <c r="Z694" s="156"/>
      <c r="AA694" s="156"/>
      <c r="AB694" s="156"/>
      <c r="AC694" s="156"/>
      <c r="AD694" s="156"/>
      <c r="AE694" s="156"/>
      <c r="AF694" s="156"/>
      <c r="AG694" s="156"/>
      <c r="AH694" s="156"/>
      <c r="AI694" s="156"/>
      <c r="AJ694" s="156"/>
      <c r="AK694" s="156"/>
      <c r="AL694" s="156"/>
      <c r="AM694" s="156"/>
      <c r="AN694" s="169"/>
      <c r="AO694" s="169"/>
      <c r="AP694" s="169"/>
      <c r="AQ694" s="169"/>
      <c r="AR694" s="169"/>
    </row>
    <row r="695" spans="1:44">
      <c r="A695" s="61"/>
      <c r="B695" s="156"/>
      <c r="C695" s="156"/>
      <c r="D695" s="156"/>
      <c r="E695" s="156"/>
      <c r="F695" s="156"/>
      <c r="G695" s="156"/>
      <c r="H695" s="156"/>
      <c r="I695" s="156"/>
      <c r="J695" s="156"/>
      <c r="K695" s="156"/>
      <c r="L695" s="156"/>
      <c r="M695" s="156"/>
      <c r="N695" s="154"/>
      <c r="O695" s="156"/>
      <c r="P695" s="156"/>
      <c r="Q695" s="156"/>
      <c r="R695" s="156"/>
      <c r="S695" s="156"/>
      <c r="T695" s="156"/>
      <c r="U695" s="156"/>
      <c r="V695" s="156"/>
      <c r="W695" s="156"/>
      <c r="X695" s="156"/>
      <c r="Y695" s="156"/>
      <c r="Z695" s="156"/>
      <c r="AA695" s="156"/>
      <c r="AB695" s="156"/>
      <c r="AC695" s="156"/>
      <c r="AD695" s="156"/>
      <c r="AE695" s="156"/>
      <c r="AF695" s="156"/>
      <c r="AG695" s="156"/>
      <c r="AH695" s="156"/>
      <c r="AI695" s="156"/>
      <c r="AJ695" s="156"/>
      <c r="AK695" s="156"/>
      <c r="AL695" s="156"/>
      <c r="AM695" s="156"/>
      <c r="AN695" s="169"/>
      <c r="AO695" s="169"/>
      <c r="AP695" s="169"/>
      <c r="AQ695" s="169"/>
      <c r="AR695" s="169"/>
    </row>
    <row r="696" spans="1:44">
      <c r="A696" s="61"/>
      <c r="B696" s="156"/>
      <c r="C696" s="156"/>
      <c r="D696" s="156"/>
      <c r="E696" s="156"/>
      <c r="F696" s="156"/>
      <c r="G696" s="156"/>
      <c r="H696" s="156"/>
      <c r="I696" s="156"/>
      <c r="J696" s="156"/>
      <c r="K696" s="156"/>
      <c r="L696" s="156"/>
      <c r="M696" s="156"/>
      <c r="N696" s="154"/>
      <c r="O696" s="156"/>
      <c r="P696" s="156"/>
      <c r="Q696" s="156"/>
      <c r="R696" s="156"/>
      <c r="S696" s="156"/>
      <c r="T696" s="156"/>
      <c r="U696" s="156"/>
      <c r="V696" s="156"/>
      <c r="W696" s="156"/>
      <c r="X696" s="156"/>
      <c r="Y696" s="156"/>
      <c r="Z696" s="156"/>
      <c r="AA696" s="156"/>
      <c r="AB696" s="156"/>
      <c r="AC696" s="156"/>
      <c r="AD696" s="156"/>
      <c r="AE696" s="156"/>
      <c r="AF696" s="156"/>
      <c r="AG696" s="156"/>
      <c r="AH696" s="156"/>
      <c r="AI696" s="156"/>
      <c r="AJ696" s="156"/>
      <c r="AK696" s="156"/>
      <c r="AL696" s="156"/>
      <c r="AM696" s="156"/>
      <c r="AN696" s="169"/>
      <c r="AO696" s="169"/>
      <c r="AP696" s="169"/>
      <c r="AQ696" s="169"/>
      <c r="AR696" s="169"/>
    </row>
    <row r="697" spans="1:44">
      <c r="A697" s="61"/>
      <c r="B697" s="156"/>
      <c r="C697" s="156"/>
      <c r="D697" s="156"/>
      <c r="E697" s="156"/>
      <c r="F697" s="156"/>
      <c r="G697" s="156"/>
      <c r="H697" s="156"/>
      <c r="I697" s="156"/>
      <c r="J697" s="156"/>
      <c r="K697" s="156"/>
      <c r="L697" s="156"/>
      <c r="M697" s="156"/>
      <c r="N697" s="154"/>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69"/>
      <c r="AO697" s="169"/>
      <c r="AP697" s="169"/>
      <c r="AQ697" s="169"/>
      <c r="AR697" s="169"/>
    </row>
    <row r="698" spans="1:44">
      <c r="A698" s="61"/>
      <c r="B698" s="156"/>
      <c r="C698" s="156"/>
      <c r="D698" s="156"/>
      <c r="E698" s="156"/>
      <c r="F698" s="156"/>
      <c r="G698" s="156"/>
      <c r="H698" s="156"/>
      <c r="I698" s="156"/>
      <c r="J698" s="156"/>
      <c r="K698" s="156"/>
      <c r="L698" s="156"/>
      <c r="M698" s="156"/>
      <c r="N698" s="154"/>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69"/>
      <c r="AO698" s="169"/>
      <c r="AP698" s="169"/>
      <c r="AQ698" s="169"/>
      <c r="AR698" s="169"/>
    </row>
    <row r="699" spans="1:44">
      <c r="A699" s="61"/>
      <c r="B699" s="156"/>
      <c r="C699" s="156"/>
      <c r="D699" s="156"/>
      <c r="E699" s="156"/>
      <c r="F699" s="156"/>
      <c r="G699" s="156"/>
      <c r="H699" s="156"/>
      <c r="I699" s="156"/>
      <c r="J699" s="156"/>
      <c r="K699" s="156"/>
      <c r="L699" s="156"/>
      <c r="M699" s="156"/>
      <c r="N699" s="154"/>
      <c r="O699" s="156"/>
      <c r="P699" s="156"/>
      <c r="Q699" s="156"/>
      <c r="R699" s="156"/>
      <c r="S699" s="156"/>
      <c r="T699" s="156"/>
      <c r="U699" s="156"/>
      <c r="V699" s="156"/>
      <c r="W699" s="156"/>
      <c r="X699" s="156"/>
      <c r="Y699" s="156"/>
      <c r="Z699" s="156"/>
      <c r="AA699" s="156"/>
      <c r="AB699" s="156"/>
      <c r="AC699" s="156"/>
      <c r="AD699" s="156"/>
      <c r="AE699" s="156"/>
      <c r="AF699" s="156"/>
      <c r="AG699" s="156"/>
      <c r="AH699" s="156"/>
      <c r="AI699" s="156"/>
      <c r="AJ699" s="156"/>
      <c r="AK699" s="156"/>
      <c r="AL699" s="156"/>
      <c r="AM699" s="156"/>
      <c r="AN699" s="169"/>
      <c r="AO699" s="169"/>
      <c r="AP699" s="169"/>
      <c r="AQ699" s="169"/>
      <c r="AR699" s="169"/>
    </row>
    <row r="700" spans="1:44">
      <c r="A700" s="61"/>
      <c r="B700" s="156"/>
      <c r="C700" s="156"/>
      <c r="D700" s="156"/>
      <c r="E700" s="156"/>
      <c r="F700" s="156"/>
      <c r="G700" s="156"/>
      <c r="H700" s="156"/>
      <c r="I700" s="156"/>
      <c r="J700" s="156"/>
      <c r="K700" s="156"/>
      <c r="L700" s="156"/>
      <c r="M700" s="156"/>
      <c r="N700" s="154"/>
      <c r="O700" s="156"/>
      <c r="P700" s="156"/>
      <c r="Q700" s="156"/>
      <c r="R700" s="156"/>
      <c r="S700" s="156"/>
      <c r="T700" s="156"/>
      <c r="U700" s="156"/>
      <c r="V700" s="156"/>
      <c r="W700" s="156"/>
      <c r="X700" s="156"/>
      <c r="Y700" s="156"/>
      <c r="Z700" s="156"/>
      <c r="AA700" s="156"/>
      <c r="AB700" s="156"/>
      <c r="AC700" s="156"/>
      <c r="AD700" s="156"/>
      <c r="AE700" s="156"/>
      <c r="AF700" s="156"/>
      <c r="AG700" s="156"/>
      <c r="AH700" s="156"/>
      <c r="AI700" s="156"/>
      <c r="AJ700" s="156"/>
      <c r="AK700" s="156"/>
      <c r="AL700" s="156"/>
      <c r="AM700" s="156"/>
      <c r="AN700" s="169"/>
      <c r="AO700" s="169"/>
      <c r="AP700" s="169"/>
      <c r="AQ700" s="169"/>
      <c r="AR700" s="169"/>
    </row>
    <row r="701" spans="1:44">
      <c r="A701" s="61"/>
      <c r="B701" s="156"/>
      <c r="C701" s="156"/>
      <c r="D701" s="156"/>
      <c r="E701" s="156"/>
      <c r="F701" s="156"/>
      <c r="G701" s="156"/>
      <c r="H701" s="156"/>
      <c r="I701" s="156"/>
      <c r="J701" s="156"/>
      <c r="K701" s="156"/>
      <c r="L701" s="156"/>
      <c r="M701" s="156"/>
      <c r="N701" s="154"/>
      <c r="O701" s="156"/>
      <c r="P701" s="156"/>
      <c r="Q701" s="156"/>
      <c r="R701" s="156"/>
      <c r="S701" s="156"/>
      <c r="T701" s="156"/>
      <c r="U701" s="156"/>
      <c r="V701" s="156"/>
      <c r="W701" s="156"/>
      <c r="X701" s="156"/>
      <c r="Y701" s="156"/>
      <c r="Z701" s="156"/>
      <c r="AA701" s="156"/>
      <c r="AB701" s="156"/>
      <c r="AC701" s="156"/>
      <c r="AD701" s="156"/>
      <c r="AE701" s="156"/>
      <c r="AF701" s="156"/>
      <c r="AG701" s="156"/>
      <c r="AH701" s="156"/>
      <c r="AI701" s="156"/>
      <c r="AJ701" s="156"/>
      <c r="AK701" s="156"/>
      <c r="AL701" s="156"/>
      <c r="AM701" s="156"/>
      <c r="AN701" s="169"/>
      <c r="AO701" s="169"/>
      <c r="AP701" s="169"/>
      <c r="AQ701" s="169"/>
      <c r="AR701" s="169"/>
    </row>
    <row r="702" spans="1:44">
      <c r="A702" s="61"/>
      <c r="B702" s="156"/>
      <c r="C702" s="156"/>
      <c r="D702" s="156"/>
      <c r="E702" s="156"/>
      <c r="F702" s="156"/>
      <c r="G702" s="156"/>
      <c r="H702" s="156"/>
      <c r="I702" s="156"/>
      <c r="J702" s="156"/>
      <c r="K702" s="156"/>
      <c r="L702" s="156"/>
      <c r="M702" s="156"/>
      <c r="N702" s="154"/>
      <c r="O702" s="156"/>
      <c r="P702" s="156"/>
      <c r="Q702" s="156"/>
      <c r="R702" s="156"/>
      <c r="S702" s="156"/>
      <c r="T702" s="156"/>
      <c r="U702" s="156"/>
      <c r="V702" s="156"/>
      <c r="W702" s="156"/>
      <c r="X702" s="156"/>
      <c r="Y702" s="156"/>
      <c r="Z702" s="156"/>
      <c r="AA702" s="156"/>
      <c r="AB702" s="156"/>
      <c r="AC702" s="156"/>
      <c r="AD702" s="156"/>
      <c r="AE702" s="156"/>
      <c r="AF702" s="156"/>
      <c r="AG702" s="156"/>
      <c r="AH702" s="156"/>
      <c r="AI702" s="156"/>
      <c r="AJ702" s="156"/>
      <c r="AK702" s="156"/>
      <c r="AL702" s="156"/>
      <c r="AM702" s="156"/>
      <c r="AN702" s="169"/>
      <c r="AO702" s="169"/>
      <c r="AP702" s="169"/>
      <c r="AQ702" s="169"/>
      <c r="AR702" s="169"/>
    </row>
    <row r="703" spans="1:44">
      <c r="A703" s="61"/>
      <c r="B703" s="156"/>
      <c r="C703" s="156"/>
      <c r="D703" s="156"/>
      <c r="E703" s="156"/>
      <c r="F703" s="156"/>
      <c r="G703" s="156"/>
      <c r="H703" s="156"/>
      <c r="I703" s="156"/>
      <c r="J703" s="156"/>
      <c r="K703" s="156"/>
      <c r="L703" s="156"/>
      <c r="M703" s="156"/>
      <c r="N703" s="154"/>
      <c r="O703" s="156"/>
      <c r="P703" s="156"/>
      <c r="Q703" s="156"/>
      <c r="R703" s="156"/>
      <c r="S703" s="156"/>
      <c r="T703" s="156"/>
      <c r="U703" s="156"/>
      <c r="V703" s="156"/>
      <c r="W703" s="156"/>
      <c r="X703" s="156"/>
      <c r="Y703" s="156"/>
      <c r="Z703" s="156"/>
      <c r="AA703" s="156"/>
      <c r="AB703" s="156"/>
      <c r="AC703" s="156"/>
      <c r="AD703" s="156"/>
      <c r="AE703" s="156"/>
      <c r="AF703" s="156"/>
      <c r="AG703" s="156"/>
      <c r="AH703" s="156"/>
      <c r="AI703" s="156"/>
      <c r="AJ703" s="156"/>
      <c r="AK703" s="156"/>
      <c r="AL703" s="156"/>
      <c r="AM703" s="156"/>
      <c r="AN703" s="169"/>
      <c r="AO703" s="169"/>
      <c r="AP703" s="169"/>
      <c r="AQ703" s="169"/>
      <c r="AR703" s="169"/>
    </row>
    <row r="704" spans="1:44">
      <c r="A704" s="61"/>
      <c r="B704" s="156"/>
      <c r="C704" s="156"/>
      <c r="D704" s="156"/>
      <c r="E704" s="156"/>
      <c r="F704" s="156"/>
      <c r="G704" s="156"/>
      <c r="H704" s="156"/>
      <c r="I704" s="156"/>
      <c r="J704" s="156"/>
      <c r="K704" s="156"/>
      <c r="L704" s="156"/>
      <c r="M704" s="156"/>
      <c r="N704" s="154"/>
      <c r="O704" s="156"/>
      <c r="P704" s="156"/>
      <c r="Q704" s="156"/>
      <c r="R704" s="156"/>
      <c r="S704" s="156"/>
      <c r="T704" s="156"/>
      <c r="U704" s="156"/>
      <c r="V704" s="156"/>
      <c r="W704" s="156"/>
      <c r="X704" s="156"/>
      <c r="Y704" s="156"/>
      <c r="Z704" s="156"/>
      <c r="AA704" s="156"/>
      <c r="AB704" s="156"/>
      <c r="AC704" s="156"/>
      <c r="AD704" s="156"/>
      <c r="AE704" s="156"/>
      <c r="AF704" s="156"/>
      <c r="AG704" s="156"/>
      <c r="AH704" s="156"/>
      <c r="AI704" s="156"/>
      <c r="AJ704" s="156"/>
      <c r="AK704" s="156"/>
      <c r="AL704" s="156"/>
      <c r="AM704" s="156"/>
      <c r="AN704" s="169"/>
      <c r="AO704" s="169"/>
      <c r="AP704" s="169"/>
      <c r="AQ704" s="169"/>
      <c r="AR704" s="169"/>
    </row>
    <row r="705" spans="1:44">
      <c r="A705" s="61"/>
      <c r="B705" s="156"/>
      <c r="C705" s="156"/>
      <c r="D705" s="156"/>
      <c r="E705" s="156"/>
      <c r="F705" s="156"/>
      <c r="G705" s="156"/>
      <c r="H705" s="156"/>
      <c r="I705" s="156"/>
      <c r="J705" s="156"/>
      <c r="K705" s="156"/>
      <c r="L705" s="156"/>
      <c r="M705" s="156"/>
      <c r="N705" s="154"/>
      <c r="O705" s="156"/>
      <c r="P705" s="156"/>
      <c r="Q705" s="156"/>
      <c r="R705" s="156"/>
      <c r="S705" s="156"/>
      <c r="T705" s="156"/>
      <c r="U705" s="156"/>
      <c r="V705" s="156"/>
      <c r="W705" s="156"/>
      <c r="X705" s="156"/>
      <c r="Y705" s="156"/>
      <c r="Z705" s="156"/>
      <c r="AA705" s="156"/>
      <c r="AB705" s="156"/>
      <c r="AC705" s="156"/>
      <c r="AD705" s="156"/>
      <c r="AE705" s="156"/>
      <c r="AF705" s="156"/>
      <c r="AG705" s="156"/>
      <c r="AH705" s="156"/>
      <c r="AI705" s="156"/>
      <c r="AJ705" s="156"/>
      <c r="AK705" s="156"/>
      <c r="AL705" s="156"/>
      <c r="AM705" s="156"/>
      <c r="AN705" s="169"/>
      <c r="AO705" s="169"/>
      <c r="AP705" s="169"/>
      <c r="AQ705" s="169"/>
      <c r="AR705" s="169"/>
    </row>
    <row r="706" spans="1:44">
      <c r="A706" s="61"/>
      <c r="B706" s="156"/>
      <c r="C706" s="156"/>
      <c r="D706" s="156"/>
      <c r="E706" s="156"/>
      <c r="F706" s="156"/>
      <c r="G706" s="156"/>
      <c r="H706" s="156"/>
      <c r="I706" s="156"/>
      <c r="J706" s="156"/>
      <c r="K706" s="156"/>
      <c r="L706" s="156"/>
      <c r="M706" s="156"/>
      <c r="N706" s="154"/>
      <c r="O706" s="156"/>
      <c r="P706" s="156"/>
      <c r="Q706" s="156"/>
      <c r="R706" s="156"/>
      <c r="S706" s="156"/>
      <c r="T706" s="156"/>
      <c r="U706" s="156"/>
      <c r="V706" s="156"/>
      <c r="W706" s="156"/>
      <c r="X706" s="156"/>
      <c r="Y706" s="156"/>
      <c r="Z706" s="156"/>
      <c r="AA706" s="156"/>
      <c r="AB706" s="156"/>
      <c r="AC706" s="156"/>
      <c r="AD706" s="156"/>
      <c r="AE706" s="156"/>
      <c r="AF706" s="156"/>
      <c r="AG706" s="156"/>
      <c r="AH706" s="156"/>
      <c r="AI706" s="156"/>
      <c r="AJ706" s="156"/>
      <c r="AK706" s="156"/>
      <c r="AL706" s="156"/>
      <c r="AM706" s="156"/>
      <c r="AN706" s="169"/>
      <c r="AO706" s="169"/>
      <c r="AP706" s="169"/>
      <c r="AQ706" s="169"/>
      <c r="AR706" s="169"/>
    </row>
    <row r="707" spans="1:44">
      <c r="A707" s="61"/>
      <c r="B707" s="156"/>
      <c r="C707" s="156"/>
      <c r="D707" s="156"/>
      <c r="E707" s="156"/>
      <c r="F707" s="156"/>
      <c r="G707" s="156"/>
      <c r="H707" s="156"/>
      <c r="I707" s="156"/>
      <c r="J707" s="156"/>
      <c r="K707" s="156"/>
      <c r="L707" s="156"/>
      <c r="M707" s="156"/>
      <c r="N707" s="154"/>
      <c r="O707" s="156"/>
      <c r="P707" s="156"/>
      <c r="Q707" s="156"/>
      <c r="R707" s="156"/>
      <c r="S707" s="156"/>
      <c r="T707" s="156"/>
      <c r="U707" s="156"/>
      <c r="V707" s="156"/>
      <c r="W707" s="156"/>
      <c r="X707" s="156"/>
      <c r="Y707" s="156"/>
      <c r="Z707" s="156"/>
      <c r="AA707" s="156"/>
      <c r="AB707" s="156"/>
      <c r="AC707" s="156"/>
      <c r="AD707" s="156"/>
      <c r="AE707" s="156"/>
      <c r="AF707" s="156"/>
      <c r="AG707" s="156"/>
      <c r="AH707" s="156"/>
      <c r="AI707" s="156"/>
      <c r="AJ707" s="156"/>
      <c r="AK707" s="156"/>
      <c r="AL707" s="156"/>
      <c r="AM707" s="156"/>
      <c r="AN707" s="169"/>
      <c r="AO707" s="169"/>
      <c r="AP707" s="169"/>
      <c r="AQ707" s="169"/>
      <c r="AR707" s="169"/>
    </row>
    <row r="708" spans="1:44">
      <c r="A708" s="61"/>
      <c r="B708" s="156"/>
      <c r="C708" s="156"/>
      <c r="D708" s="156"/>
      <c r="E708" s="156"/>
      <c r="F708" s="156"/>
      <c r="G708" s="156"/>
      <c r="H708" s="156"/>
      <c r="I708" s="156"/>
      <c r="J708" s="156"/>
      <c r="K708" s="156"/>
      <c r="L708" s="156"/>
      <c r="M708" s="156"/>
      <c r="N708" s="154"/>
      <c r="O708" s="156"/>
      <c r="P708" s="156"/>
      <c r="Q708" s="156"/>
      <c r="R708" s="156"/>
      <c r="S708" s="156"/>
      <c r="T708" s="156"/>
      <c r="U708" s="156"/>
      <c r="V708" s="156"/>
      <c r="W708" s="156"/>
      <c r="X708" s="156"/>
      <c r="Y708" s="156"/>
      <c r="Z708" s="156"/>
      <c r="AA708" s="156"/>
      <c r="AB708" s="156"/>
      <c r="AC708" s="156"/>
      <c r="AD708" s="156"/>
      <c r="AE708" s="156"/>
      <c r="AF708" s="156"/>
      <c r="AG708" s="156"/>
      <c r="AH708" s="156"/>
      <c r="AI708" s="156"/>
      <c r="AJ708" s="156"/>
      <c r="AK708" s="156"/>
      <c r="AL708" s="156"/>
      <c r="AM708" s="156"/>
      <c r="AN708" s="169"/>
      <c r="AO708" s="169"/>
      <c r="AP708" s="169"/>
      <c r="AQ708" s="169"/>
      <c r="AR708" s="169"/>
    </row>
    <row r="709" spans="1:44">
      <c r="A709" s="61"/>
      <c r="B709" s="156"/>
      <c r="C709" s="156"/>
      <c r="D709" s="156"/>
      <c r="E709" s="156"/>
      <c r="F709" s="156"/>
      <c r="G709" s="156"/>
      <c r="H709" s="156"/>
      <c r="I709" s="156"/>
      <c r="J709" s="156"/>
      <c r="K709" s="156"/>
      <c r="L709" s="156"/>
      <c r="M709" s="156"/>
      <c r="N709" s="154"/>
      <c r="O709" s="156"/>
      <c r="P709" s="156"/>
      <c r="Q709" s="156"/>
      <c r="R709" s="156"/>
      <c r="S709" s="156"/>
      <c r="T709" s="156"/>
      <c r="U709" s="156"/>
      <c r="V709" s="156"/>
      <c r="W709" s="156"/>
      <c r="X709" s="156"/>
      <c r="Y709" s="156"/>
      <c r="Z709" s="156"/>
      <c r="AA709" s="156"/>
      <c r="AB709" s="156"/>
      <c r="AC709" s="156"/>
      <c r="AD709" s="156"/>
      <c r="AE709" s="156"/>
      <c r="AF709" s="156"/>
      <c r="AG709" s="156"/>
      <c r="AH709" s="156"/>
      <c r="AI709" s="156"/>
      <c r="AJ709" s="156"/>
      <c r="AK709" s="156"/>
      <c r="AL709" s="156"/>
      <c r="AM709" s="156"/>
      <c r="AN709" s="169"/>
      <c r="AO709" s="169"/>
      <c r="AP709" s="169"/>
      <c r="AQ709" s="169"/>
      <c r="AR709" s="169"/>
    </row>
    <row r="710" spans="1:44">
      <c r="A710" s="61"/>
      <c r="B710" s="156"/>
      <c r="C710" s="156"/>
      <c r="D710" s="156"/>
      <c r="E710" s="156"/>
      <c r="F710" s="156"/>
      <c r="G710" s="156"/>
      <c r="H710" s="156"/>
      <c r="I710" s="156"/>
      <c r="J710" s="156"/>
      <c r="K710" s="156"/>
      <c r="L710" s="156"/>
      <c r="M710" s="156"/>
      <c r="N710" s="154"/>
      <c r="O710" s="156"/>
      <c r="P710" s="156"/>
      <c r="Q710" s="156"/>
      <c r="R710" s="156"/>
      <c r="S710" s="156"/>
      <c r="T710" s="156"/>
      <c r="U710" s="156"/>
      <c r="V710" s="156"/>
      <c r="W710" s="156"/>
      <c r="X710" s="156"/>
      <c r="Y710" s="156"/>
      <c r="Z710" s="156"/>
      <c r="AA710" s="156"/>
      <c r="AB710" s="156"/>
      <c r="AC710" s="156"/>
      <c r="AD710" s="156"/>
      <c r="AE710" s="156"/>
      <c r="AF710" s="156"/>
      <c r="AG710" s="156"/>
      <c r="AH710" s="156"/>
      <c r="AI710" s="156"/>
      <c r="AJ710" s="156"/>
      <c r="AK710" s="156"/>
      <c r="AL710" s="156"/>
      <c r="AM710" s="156"/>
      <c r="AN710" s="169"/>
      <c r="AO710" s="169"/>
      <c r="AP710" s="169"/>
      <c r="AQ710" s="169"/>
      <c r="AR710" s="169"/>
    </row>
    <row r="711" spans="1:44">
      <c r="A711" s="61"/>
      <c r="B711" s="156"/>
      <c r="C711" s="156"/>
      <c r="D711" s="156"/>
      <c r="E711" s="156"/>
      <c r="F711" s="156"/>
      <c r="G711" s="156"/>
      <c r="H711" s="156"/>
      <c r="I711" s="156"/>
      <c r="J711" s="156"/>
      <c r="K711" s="156"/>
      <c r="L711" s="156"/>
      <c r="M711" s="156"/>
      <c r="N711" s="154"/>
      <c r="O711" s="156"/>
      <c r="P711" s="156"/>
      <c r="Q711" s="156"/>
      <c r="R711" s="156"/>
      <c r="S711" s="156"/>
      <c r="T711" s="156"/>
      <c r="U711" s="156"/>
      <c r="V711" s="156"/>
      <c r="W711" s="156"/>
      <c r="X711" s="156"/>
      <c r="Y711" s="156"/>
      <c r="Z711" s="156"/>
      <c r="AA711" s="156"/>
      <c r="AB711" s="156"/>
      <c r="AC711" s="156"/>
      <c r="AD711" s="156"/>
      <c r="AE711" s="156"/>
      <c r="AF711" s="156"/>
      <c r="AG711" s="156"/>
      <c r="AH711" s="156"/>
      <c r="AI711" s="156"/>
      <c r="AJ711" s="156"/>
      <c r="AK711" s="156"/>
      <c r="AL711" s="156"/>
      <c r="AM711" s="156"/>
      <c r="AN711" s="169"/>
      <c r="AO711" s="169"/>
      <c r="AP711" s="169"/>
      <c r="AQ711" s="169"/>
      <c r="AR711" s="169"/>
    </row>
    <row r="712" spans="1:44">
      <c r="A712" s="61"/>
      <c r="B712" s="156"/>
      <c r="C712" s="156"/>
      <c r="D712" s="156"/>
      <c r="E712" s="156"/>
      <c r="F712" s="156"/>
      <c r="G712" s="156"/>
      <c r="H712" s="156"/>
      <c r="I712" s="156"/>
      <c r="J712" s="156"/>
      <c r="K712" s="156"/>
      <c r="L712" s="156"/>
      <c r="M712" s="156"/>
      <c r="N712" s="154"/>
      <c r="O712" s="156"/>
      <c r="P712" s="156"/>
      <c r="Q712" s="156"/>
      <c r="R712" s="156"/>
      <c r="S712" s="156"/>
      <c r="T712" s="156"/>
      <c r="U712" s="156"/>
      <c r="V712" s="156"/>
      <c r="W712" s="156"/>
      <c r="X712" s="156"/>
      <c r="Y712" s="156"/>
      <c r="Z712" s="156"/>
      <c r="AA712" s="156"/>
      <c r="AB712" s="156"/>
      <c r="AC712" s="156"/>
      <c r="AD712" s="156"/>
      <c r="AE712" s="156"/>
      <c r="AF712" s="156"/>
      <c r="AG712" s="156"/>
      <c r="AH712" s="156"/>
      <c r="AI712" s="156"/>
      <c r="AJ712" s="156"/>
      <c r="AK712" s="156"/>
      <c r="AL712" s="156"/>
      <c r="AM712" s="156"/>
      <c r="AN712" s="169"/>
      <c r="AO712" s="169"/>
      <c r="AP712" s="169"/>
      <c r="AQ712" s="169"/>
      <c r="AR712" s="169"/>
    </row>
    <row r="713" spans="1:44">
      <c r="A713" s="61"/>
      <c r="B713" s="156"/>
      <c r="C713" s="156"/>
      <c r="D713" s="156"/>
      <c r="E713" s="156"/>
      <c r="F713" s="156"/>
      <c r="G713" s="156"/>
      <c r="H713" s="156"/>
      <c r="I713" s="156"/>
      <c r="J713" s="156"/>
      <c r="K713" s="156"/>
      <c r="L713" s="156"/>
      <c r="M713" s="156"/>
      <c r="N713" s="154"/>
      <c r="O713" s="156"/>
      <c r="P713" s="156"/>
      <c r="Q713" s="156"/>
      <c r="R713" s="156"/>
      <c r="S713" s="156"/>
      <c r="T713" s="156"/>
      <c r="U713" s="156"/>
      <c r="V713" s="156"/>
      <c r="W713" s="156"/>
      <c r="X713" s="156"/>
      <c r="Y713" s="156"/>
      <c r="Z713" s="156"/>
      <c r="AA713" s="156"/>
      <c r="AB713" s="156"/>
      <c r="AC713" s="156"/>
      <c r="AD713" s="156"/>
      <c r="AE713" s="156"/>
      <c r="AF713" s="156"/>
      <c r="AG713" s="156"/>
      <c r="AH713" s="156"/>
      <c r="AI713" s="156"/>
      <c r="AJ713" s="156"/>
      <c r="AK713" s="156"/>
      <c r="AL713" s="156"/>
      <c r="AM713" s="156"/>
      <c r="AN713" s="169"/>
      <c r="AO713" s="169"/>
      <c r="AP713" s="169"/>
      <c r="AQ713" s="169"/>
      <c r="AR713" s="169"/>
    </row>
    <row r="714" spans="1:44">
      <c r="A714" s="61"/>
      <c r="B714" s="156"/>
      <c r="C714" s="156"/>
      <c r="D714" s="156"/>
      <c r="E714" s="156"/>
      <c r="F714" s="156"/>
      <c r="G714" s="156"/>
      <c r="H714" s="156"/>
      <c r="I714" s="156"/>
      <c r="J714" s="156"/>
      <c r="K714" s="156"/>
      <c r="L714" s="156"/>
      <c r="M714" s="156"/>
      <c r="N714" s="154"/>
      <c r="O714" s="156"/>
      <c r="P714" s="156"/>
      <c r="Q714" s="156"/>
      <c r="R714" s="156"/>
      <c r="S714" s="156"/>
      <c r="T714" s="156"/>
      <c r="U714" s="156"/>
      <c r="V714" s="156"/>
      <c r="W714" s="156"/>
      <c r="X714" s="156"/>
      <c r="Y714" s="156"/>
      <c r="Z714" s="156"/>
      <c r="AA714" s="156"/>
      <c r="AB714" s="156"/>
      <c r="AC714" s="156"/>
      <c r="AD714" s="156"/>
      <c r="AE714" s="156"/>
      <c r="AF714" s="156"/>
      <c r="AG714" s="156"/>
      <c r="AH714" s="156"/>
      <c r="AI714" s="156"/>
      <c r="AJ714" s="156"/>
      <c r="AK714" s="156"/>
      <c r="AL714" s="156"/>
      <c r="AM714" s="156"/>
      <c r="AN714" s="169"/>
      <c r="AO714" s="169"/>
      <c r="AP714" s="169"/>
      <c r="AQ714" s="169"/>
      <c r="AR714" s="169"/>
    </row>
    <row r="715" spans="1:44">
      <c r="A715" s="61"/>
      <c r="B715" s="156"/>
      <c r="C715" s="156"/>
      <c r="D715" s="156"/>
      <c r="E715" s="156"/>
      <c r="F715" s="156"/>
      <c r="G715" s="156"/>
      <c r="H715" s="156"/>
      <c r="I715" s="156"/>
      <c r="J715" s="156"/>
      <c r="K715" s="156"/>
      <c r="L715" s="156"/>
      <c r="M715" s="156"/>
      <c r="N715" s="154"/>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AJ715" s="156"/>
      <c r="AK715" s="156"/>
      <c r="AL715" s="156"/>
      <c r="AM715" s="156"/>
      <c r="AN715" s="169"/>
      <c r="AO715" s="169"/>
      <c r="AP715" s="169"/>
      <c r="AQ715" s="169"/>
      <c r="AR715" s="169"/>
    </row>
    <row r="716" spans="1:44">
      <c r="A716" s="61"/>
      <c r="B716" s="156"/>
      <c r="C716" s="156"/>
      <c r="D716" s="156"/>
      <c r="E716" s="156"/>
      <c r="F716" s="156"/>
      <c r="G716" s="156"/>
      <c r="H716" s="156"/>
      <c r="I716" s="156"/>
      <c r="J716" s="156"/>
      <c r="K716" s="156"/>
      <c r="L716" s="156"/>
      <c r="M716" s="156"/>
      <c r="N716" s="154"/>
      <c r="O716" s="156"/>
      <c r="P716" s="156"/>
      <c r="Q716" s="156"/>
      <c r="R716" s="156"/>
      <c r="S716" s="156"/>
      <c r="T716" s="156"/>
      <c r="U716" s="156"/>
      <c r="V716" s="156"/>
      <c r="W716" s="156"/>
      <c r="X716" s="156"/>
      <c r="Y716" s="156"/>
      <c r="Z716" s="156"/>
      <c r="AA716" s="156"/>
      <c r="AB716" s="156"/>
      <c r="AC716" s="156"/>
      <c r="AD716" s="156"/>
      <c r="AE716" s="156"/>
      <c r="AF716" s="156"/>
      <c r="AG716" s="156"/>
      <c r="AH716" s="156"/>
      <c r="AI716" s="156"/>
      <c r="AJ716" s="156"/>
      <c r="AK716" s="156"/>
      <c r="AL716" s="156"/>
      <c r="AM716" s="156"/>
      <c r="AN716" s="169"/>
      <c r="AO716" s="169"/>
      <c r="AP716" s="169"/>
      <c r="AQ716" s="169"/>
      <c r="AR716" s="169"/>
    </row>
    <row r="717" spans="1:44">
      <c r="A717" s="61"/>
      <c r="B717" s="156"/>
      <c r="C717" s="156"/>
      <c r="D717" s="156"/>
      <c r="E717" s="156"/>
      <c r="F717" s="156"/>
      <c r="G717" s="156"/>
      <c r="H717" s="156"/>
      <c r="I717" s="156"/>
      <c r="J717" s="156"/>
      <c r="K717" s="156"/>
      <c r="L717" s="156"/>
      <c r="M717" s="156"/>
      <c r="N717" s="154"/>
      <c r="O717" s="156"/>
      <c r="P717" s="156"/>
      <c r="Q717" s="156"/>
      <c r="R717" s="156"/>
      <c r="S717" s="156"/>
      <c r="T717" s="156"/>
      <c r="U717" s="156"/>
      <c r="V717" s="156"/>
      <c r="W717" s="156"/>
      <c r="X717" s="156"/>
      <c r="Y717" s="156"/>
      <c r="Z717" s="156"/>
      <c r="AA717" s="156"/>
      <c r="AB717" s="156"/>
      <c r="AC717" s="156"/>
      <c r="AD717" s="156"/>
      <c r="AE717" s="156"/>
      <c r="AF717" s="156"/>
      <c r="AG717" s="156"/>
      <c r="AH717" s="156"/>
      <c r="AI717" s="156"/>
      <c r="AJ717" s="156"/>
      <c r="AK717" s="156"/>
      <c r="AL717" s="156"/>
      <c r="AM717" s="156"/>
      <c r="AN717" s="169"/>
      <c r="AO717" s="169"/>
      <c r="AP717" s="169"/>
      <c r="AQ717" s="169"/>
      <c r="AR717" s="169"/>
    </row>
    <row r="718" spans="1:44">
      <c r="A718" s="61"/>
      <c r="B718" s="156"/>
      <c r="C718" s="156"/>
      <c r="D718" s="156"/>
      <c r="E718" s="156"/>
      <c r="F718" s="156"/>
      <c r="G718" s="156"/>
      <c r="H718" s="156"/>
      <c r="I718" s="156"/>
      <c r="J718" s="156"/>
      <c r="K718" s="156"/>
      <c r="L718" s="156"/>
      <c r="M718" s="156"/>
      <c r="N718" s="154"/>
      <c r="O718" s="156"/>
      <c r="P718" s="156"/>
      <c r="Q718" s="156"/>
      <c r="R718" s="156"/>
      <c r="S718" s="156"/>
      <c r="T718" s="156"/>
      <c r="U718" s="156"/>
      <c r="V718" s="156"/>
      <c r="W718" s="156"/>
      <c r="X718" s="156"/>
      <c r="Y718" s="156"/>
      <c r="Z718" s="156"/>
      <c r="AA718" s="156"/>
      <c r="AB718" s="156"/>
      <c r="AC718" s="156"/>
      <c r="AD718" s="156"/>
      <c r="AE718" s="156"/>
      <c r="AF718" s="156"/>
      <c r="AG718" s="156"/>
      <c r="AH718" s="156"/>
      <c r="AI718" s="156"/>
      <c r="AJ718" s="156"/>
      <c r="AK718" s="156"/>
      <c r="AL718" s="156"/>
      <c r="AM718" s="156"/>
      <c r="AN718" s="169"/>
      <c r="AO718" s="169"/>
      <c r="AP718" s="169"/>
      <c r="AQ718" s="169"/>
      <c r="AR718" s="169"/>
    </row>
    <row r="719" spans="1:44">
      <c r="A719" s="61"/>
      <c r="B719" s="156"/>
      <c r="C719" s="156"/>
      <c r="D719" s="156"/>
      <c r="E719" s="156"/>
      <c r="F719" s="156"/>
      <c r="G719" s="156"/>
      <c r="H719" s="156"/>
      <c r="I719" s="156"/>
      <c r="J719" s="156"/>
      <c r="K719" s="156"/>
      <c r="L719" s="156"/>
      <c r="M719" s="156"/>
      <c r="N719" s="154"/>
      <c r="O719" s="156"/>
      <c r="P719" s="156"/>
      <c r="Q719" s="156"/>
      <c r="R719" s="156"/>
      <c r="S719" s="156"/>
      <c r="T719" s="156"/>
      <c r="U719" s="156"/>
      <c r="V719" s="156"/>
      <c r="W719" s="156"/>
      <c r="X719" s="156"/>
      <c r="Y719" s="156"/>
      <c r="Z719" s="156"/>
      <c r="AA719" s="156"/>
      <c r="AB719" s="156"/>
      <c r="AC719" s="156"/>
      <c r="AD719" s="156"/>
      <c r="AE719" s="156"/>
      <c r="AF719" s="156"/>
      <c r="AG719" s="156"/>
      <c r="AH719" s="156"/>
      <c r="AI719" s="156"/>
      <c r="AJ719" s="156"/>
      <c r="AK719" s="156"/>
      <c r="AL719" s="156"/>
      <c r="AM719" s="156"/>
      <c r="AN719" s="169"/>
      <c r="AO719" s="169"/>
      <c r="AP719" s="169"/>
      <c r="AQ719" s="169"/>
      <c r="AR719" s="169"/>
    </row>
    <row r="720" spans="1:44">
      <c r="A720" s="61"/>
      <c r="B720" s="156"/>
      <c r="C720" s="156"/>
      <c r="D720" s="156"/>
      <c r="E720" s="156"/>
      <c r="F720" s="156"/>
      <c r="G720" s="156"/>
      <c r="H720" s="156"/>
      <c r="I720" s="156"/>
      <c r="J720" s="156"/>
      <c r="K720" s="156"/>
      <c r="L720" s="156"/>
      <c r="M720" s="156"/>
      <c r="N720" s="154"/>
      <c r="O720" s="156"/>
      <c r="P720" s="156"/>
      <c r="Q720" s="156"/>
      <c r="R720" s="156"/>
      <c r="S720" s="156"/>
      <c r="T720" s="156"/>
      <c r="U720" s="156"/>
      <c r="V720" s="156"/>
      <c r="W720" s="156"/>
      <c r="X720" s="156"/>
      <c r="Y720" s="156"/>
      <c r="Z720" s="156"/>
      <c r="AA720" s="156"/>
      <c r="AB720" s="156"/>
      <c r="AC720" s="156"/>
      <c r="AD720" s="156"/>
      <c r="AE720" s="156"/>
      <c r="AF720" s="156"/>
      <c r="AG720" s="156"/>
      <c r="AH720" s="156"/>
      <c r="AI720" s="156"/>
      <c r="AJ720" s="156"/>
      <c r="AK720" s="156"/>
      <c r="AL720" s="156"/>
      <c r="AM720" s="156"/>
      <c r="AN720" s="169"/>
      <c r="AO720" s="169"/>
      <c r="AP720" s="169"/>
      <c r="AQ720" s="169"/>
      <c r="AR720" s="169"/>
    </row>
    <row r="721" spans="1:44">
      <c r="A721" s="61"/>
      <c r="B721" s="156"/>
      <c r="C721" s="156"/>
      <c r="D721" s="156"/>
      <c r="E721" s="156"/>
      <c r="F721" s="156"/>
      <c r="G721" s="156"/>
      <c r="H721" s="156"/>
      <c r="I721" s="156"/>
      <c r="J721" s="156"/>
      <c r="K721" s="156"/>
      <c r="L721" s="156"/>
      <c r="M721" s="156"/>
      <c r="N721" s="154"/>
      <c r="O721" s="156"/>
      <c r="P721" s="156"/>
      <c r="Q721" s="156"/>
      <c r="R721" s="156"/>
      <c r="S721" s="156"/>
      <c r="T721" s="156"/>
      <c r="U721" s="156"/>
      <c r="V721" s="156"/>
      <c r="W721" s="156"/>
      <c r="X721" s="156"/>
      <c r="Y721" s="156"/>
      <c r="Z721" s="156"/>
      <c r="AA721" s="156"/>
      <c r="AB721" s="156"/>
      <c r="AC721" s="156"/>
      <c r="AD721" s="156"/>
      <c r="AE721" s="156"/>
      <c r="AF721" s="156"/>
      <c r="AG721" s="156"/>
      <c r="AH721" s="156"/>
      <c r="AI721" s="156"/>
      <c r="AJ721" s="156"/>
      <c r="AK721" s="156"/>
      <c r="AL721" s="156"/>
      <c r="AM721" s="156"/>
      <c r="AN721" s="169"/>
      <c r="AO721" s="169"/>
      <c r="AP721" s="169"/>
      <c r="AQ721" s="169"/>
      <c r="AR721" s="169"/>
    </row>
    <row r="722" spans="1:44">
      <c r="A722" s="61"/>
      <c r="B722" s="156"/>
      <c r="C722" s="156"/>
      <c r="D722" s="156"/>
      <c r="E722" s="156"/>
      <c r="F722" s="156"/>
      <c r="G722" s="156"/>
      <c r="H722" s="156"/>
      <c r="I722" s="156"/>
      <c r="J722" s="156"/>
      <c r="K722" s="156"/>
      <c r="L722" s="156"/>
      <c r="M722" s="156"/>
      <c r="N722" s="154"/>
      <c r="O722" s="156"/>
      <c r="P722" s="156"/>
      <c r="Q722" s="156"/>
      <c r="R722" s="156"/>
      <c r="S722" s="156"/>
      <c r="T722" s="156"/>
      <c r="U722" s="156"/>
      <c r="V722" s="156"/>
      <c r="W722" s="156"/>
      <c r="X722" s="156"/>
      <c r="Y722" s="156"/>
      <c r="Z722" s="156"/>
      <c r="AA722" s="156"/>
      <c r="AB722" s="156"/>
      <c r="AC722" s="156"/>
      <c r="AD722" s="156"/>
      <c r="AE722" s="156"/>
      <c r="AF722" s="156"/>
      <c r="AG722" s="156"/>
      <c r="AH722" s="156"/>
      <c r="AI722" s="156"/>
      <c r="AJ722" s="156"/>
      <c r="AK722" s="156"/>
      <c r="AL722" s="156"/>
      <c r="AM722" s="156"/>
      <c r="AN722" s="169"/>
      <c r="AO722" s="169"/>
      <c r="AP722" s="169"/>
      <c r="AQ722" s="169"/>
      <c r="AR722" s="169"/>
    </row>
    <row r="723" spans="1:44">
      <c r="A723" s="61"/>
      <c r="B723" s="156"/>
      <c r="C723" s="156"/>
      <c r="D723" s="156"/>
      <c r="E723" s="156"/>
      <c r="F723" s="156"/>
      <c r="G723" s="156"/>
      <c r="H723" s="156"/>
      <c r="I723" s="156"/>
      <c r="J723" s="156"/>
      <c r="K723" s="156"/>
      <c r="L723" s="156"/>
      <c r="M723" s="156"/>
      <c r="N723" s="154"/>
      <c r="O723" s="156"/>
      <c r="P723" s="156"/>
      <c r="Q723" s="156"/>
      <c r="R723" s="156"/>
      <c r="S723" s="156"/>
      <c r="T723" s="156"/>
      <c r="U723" s="156"/>
      <c r="V723" s="156"/>
      <c r="W723" s="156"/>
      <c r="X723" s="156"/>
      <c r="Y723" s="156"/>
      <c r="Z723" s="156"/>
      <c r="AA723" s="156"/>
      <c r="AB723" s="156"/>
      <c r="AC723" s="156"/>
      <c r="AD723" s="156"/>
      <c r="AE723" s="156"/>
      <c r="AF723" s="156"/>
      <c r="AG723" s="156"/>
      <c r="AH723" s="156"/>
      <c r="AI723" s="156"/>
      <c r="AJ723" s="156"/>
      <c r="AK723" s="156"/>
      <c r="AL723" s="156"/>
      <c r="AM723" s="156"/>
      <c r="AN723" s="169"/>
      <c r="AO723" s="169"/>
      <c r="AP723" s="169"/>
      <c r="AQ723" s="169"/>
      <c r="AR723" s="169"/>
    </row>
    <row r="724" spans="1:44">
      <c r="A724" s="61"/>
      <c r="B724" s="156"/>
      <c r="C724" s="156"/>
      <c r="D724" s="156"/>
      <c r="E724" s="156"/>
      <c r="F724" s="156"/>
      <c r="G724" s="156"/>
      <c r="H724" s="156"/>
      <c r="I724" s="156"/>
      <c r="J724" s="156"/>
      <c r="K724" s="156"/>
      <c r="L724" s="156"/>
      <c r="M724" s="156"/>
      <c r="N724" s="154"/>
      <c r="O724" s="156"/>
      <c r="P724" s="156"/>
      <c r="Q724" s="156"/>
      <c r="R724" s="156"/>
      <c r="S724" s="156"/>
      <c r="T724" s="156"/>
      <c r="U724" s="156"/>
      <c r="V724" s="156"/>
      <c r="W724" s="156"/>
      <c r="X724" s="156"/>
      <c r="Y724" s="156"/>
      <c r="Z724" s="156"/>
      <c r="AA724" s="156"/>
      <c r="AB724" s="156"/>
      <c r="AC724" s="156"/>
      <c r="AD724" s="156"/>
      <c r="AE724" s="156"/>
      <c r="AF724" s="156"/>
      <c r="AG724" s="156"/>
      <c r="AH724" s="156"/>
      <c r="AI724" s="156"/>
      <c r="AJ724" s="156"/>
      <c r="AK724" s="156"/>
      <c r="AL724" s="156"/>
      <c r="AM724" s="156"/>
      <c r="AN724" s="169"/>
      <c r="AO724" s="169"/>
      <c r="AP724" s="169"/>
      <c r="AQ724" s="169"/>
      <c r="AR724" s="169"/>
    </row>
    <row r="725" spans="1:44">
      <c r="A725" s="61"/>
      <c r="B725" s="156"/>
      <c r="C725" s="156"/>
      <c r="D725" s="156"/>
      <c r="E725" s="156"/>
      <c r="F725" s="156"/>
      <c r="G725" s="156"/>
      <c r="H725" s="156"/>
      <c r="I725" s="156"/>
      <c r="J725" s="156"/>
      <c r="K725" s="156"/>
      <c r="L725" s="156"/>
      <c r="M725" s="156"/>
      <c r="N725" s="154"/>
      <c r="O725" s="156"/>
      <c r="P725" s="156"/>
      <c r="Q725" s="156"/>
      <c r="R725" s="156"/>
      <c r="S725" s="156"/>
      <c r="T725" s="156"/>
      <c r="U725" s="156"/>
      <c r="V725" s="156"/>
      <c r="W725" s="156"/>
      <c r="X725" s="156"/>
      <c r="Y725" s="156"/>
      <c r="Z725" s="156"/>
      <c r="AA725" s="156"/>
      <c r="AB725" s="156"/>
      <c r="AC725" s="156"/>
      <c r="AD725" s="156"/>
      <c r="AE725" s="156"/>
      <c r="AF725" s="156"/>
      <c r="AG725" s="156"/>
      <c r="AH725" s="156"/>
      <c r="AI725" s="156"/>
      <c r="AJ725" s="156"/>
      <c r="AK725" s="156"/>
      <c r="AL725" s="156"/>
      <c r="AM725" s="156"/>
      <c r="AN725" s="169"/>
      <c r="AO725" s="169"/>
      <c r="AP725" s="169"/>
      <c r="AQ725" s="169"/>
      <c r="AR725" s="169"/>
    </row>
    <row r="726" spans="1:44">
      <c r="A726" s="61"/>
      <c r="B726" s="156"/>
      <c r="C726" s="156"/>
      <c r="D726" s="156"/>
      <c r="E726" s="156"/>
      <c r="F726" s="156"/>
      <c r="G726" s="156"/>
      <c r="H726" s="156"/>
      <c r="I726" s="156"/>
      <c r="J726" s="156"/>
      <c r="K726" s="156"/>
      <c r="L726" s="156"/>
      <c r="M726" s="156"/>
      <c r="N726" s="154"/>
      <c r="O726" s="156"/>
      <c r="P726" s="156"/>
      <c r="Q726" s="156"/>
      <c r="R726" s="156"/>
      <c r="S726" s="156"/>
      <c r="T726" s="156"/>
      <c r="U726" s="156"/>
      <c r="V726" s="156"/>
      <c r="W726" s="156"/>
      <c r="X726" s="156"/>
      <c r="Y726" s="156"/>
      <c r="Z726" s="156"/>
      <c r="AA726" s="156"/>
      <c r="AB726" s="156"/>
      <c r="AC726" s="156"/>
      <c r="AD726" s="156"/>
      <c r="AE726" s="156"/>
      <c r="AF726" s="156"/>
      <c r="AG726" s="156"/>
      <c r="AH726" s="156"/>
      <c r="AI726" s="156"/>
      <c r="AJ726" s="156"/>
      <c r="AK726" s="156"/>
      <c r="AL726" s="156"/>
      <c r="AM726" s="156"/>
      <c r="AN726" s="169"/>
      <c r="AO726" s="169"/>
      <c r="AP726" s="169"/>
      <c r="AQ726" s="169"/>
      <c r="AR726" s="169"/>
    </row>
    <row r="727" spans="1:44">
      <c r="A727" s="61"/>
      <c r="B727" s="156"/>
      <c r="C727" s="156"/>
      <c r="D727" s="156"/>
      <c r="E727" s="156"/>
      <c r="F727" s="156"/>
      <c r="G727" s="156"/>
      <c r="H727" s="156"/>
      <c r="I727" s="156"/>
      <c r="J727" s="156"/>
      <c r="K727" s="156"/>
      <c r="L727" s="156"/>
      <c r="M727" s="156"/>
      <c r="N727" s="154"/>
      <c r="O727" s="156"/>
      <c r="P727" s="156"/>
      <c r="Q727" s="156"/>
      <c r="R727" s="156"/>
      <c r="S727" s="156"/>
      <c r="T727" s="156"/>
      <c r="U727" s="156"/>
      <c r="V727" s="156"/>
      <c r="W727" s="156"/>
      <c r="X727" s="156"/>
      <c r="Y727" s="156"/>
      <c r="Z727" s="156"/>
      <c r="AA727" s="156"/>
      <c r="AB727" s="156"/>
      <c r="AC727" s="156"/>
      <c r="AD727" s="156"/>
      <c r="AE727" s="156"/>
      <c r="AF727" s="156"/>
      <c r="AG727" s="156"/>
      <c r="AH727" s="156"/>
      <c r="AI727" s="156"/>
      <c r="AJ727" s="156"/>
      <c r="AK727" s="156"/>
      <c r="AL727" s="156"/>
      <c r="AM727" s="156"/>
      <c r="AN727" s="169"/>
      <c r="AO727" s="169"/>
      <c r="AP727" s="169"/>
      <c r="AQ727" s="169"/>
      <c r="AR727" s="169"/>
    </row>
    <row r="728" spans="1:44">
      <c r="A728" s="61"/>
      <c r="B728" s="156"/>
      <c r="C728" s="156"/>
      <c r="D728" s="156"/>
      <c r="E728" s="156"/>
      <c r="F728" s="156"/>
      <c r="G728" s="156"/>
      <c r="H728" s="156"/>
      <c r="I728" s="156"/>
      <c r="J728" s="156"/>
      <c r="K728" s="156"/>
      <c r="L728" s="156"/>
      <c r="M728" s="156"/>
      <c r="N728" s="154"/>
      <c r="O728" s="156"/>
      <c r="P728" s="156"/>
      <c r="Q728" s="156"/>
      <c r="R728" s="156"/>
      <c r="S728" s="156"/>
      <c r="T728" s="156"/>
      <c r="U728" s="156"/>
      <c r="V728" s="156"/>
      <c r="W728" s="156"/>
      <c r="X728" s="156"/>
      <c r="Y728" s="156"/>
      <c r="Z728" s="156"/>
      <c r="AA728" s="156"/>
      <c r="AB728" s="156"/>
      <c r="AC728" s="156"/>
      <c r="AD728" s="156"/>
      <c r="AE728" s="156"/>
      <c r="AF728" s="156"/>
      <c r="AG728" s="156"/>
      <c r="AH728" s="156"/>
      <c r="AI728" s="156"/>
      <c r="AJ728" s="156"/>
      <c r="AK728" s="156"/>
      <c r="AL728" s="156"/>
      <c r="AM728" s="156"/>
      <c r="AN728" s="169"/>
      <c r="AO728" s="169"/>
      <c r="AP728" s="169"/>
      <c r="AQ728" s="169"/>
      <c r="AR728" s="169"/>
    </row>
    <row r="729" spans="1:44">
      <c r="A729" s="61"/>
      <c r="B729" s="156"/>
      <c r="C729" s="156"/>
      <c r="D729" s="156"/>
      <c r="E729" s="156"/>
      <c r="F729" s="156"/>
      <c r="G729" s="156"/>
      <c r="H729" s="156"/>
      <c r="I729" s="156"/>
      <c r="J729" s="156"/>
      <c r="K729" s="156"/>
      <c r="L729" s="156"/>
      <c r="M729" s="156"/>
      <c r="N729" s="154"/>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156"/>
      <c r="AL729" s="156"/>
      <c r="AM729" s="156"/>
      <c r="AN729" s="169"/>
      <c r="AO729" s="169"/>
      <c r="AP729" s="169"/>
      <c r="AQ729" s="169"/>
      <c r="AR729" s="169"/>
    </row>
    <row r="730" spans="1:44">
      <c r="A730" s="61"/>
      <c r="B730" s="156"/>
      <c r="C730" s="156"/>
      <c r="D730" s="156"/>
      <c r="E730" s="156"/>
      <c r="F730" s="156"/>
      <c r="G730" s="156"/>
      <c r="H730" s="156"/>
      <c r="I730" s="156"/>
      <c r="J730" s="156"/>
      <c r="K730" s="156"/>
      <c r="L730" s="156"/>
      <c r="M730" s="156"/>
      <c r="N730" s="154"/>
      <c r="O730" s="156"/>
      <c r="P730" s="156"/>
      <c r="Q730" s="156"/>
      <c r="R730" s="156"/>
      <c r="S730" s="156"/>
      <c r="T730" s="156"/>
      <c r="U730" s="156"/>
      <c r="V730" s="156"/>
      <c r="W730" s="156"/>
      <c r="X730" s="156"/>
      <c r="Y730" s="156"/>
      <c r="Z730" s="156"/>
      <c r="AA730" s="156"/>
      <c r="AB730" s="156"/>
      <c r="AC730" s="156"/>
      <c r="AD730" s="156"/>
      <c r="AE730" s="156"/>
      <c r="AF730" s="156"/>
      <c r="AG730" s="156"/>
      <c r="AH730" s="156"/>
      <c r="AI730" s="156"/>
      <c r="AJ730" s="156"/>
      <c r="AK730" s="156"/>
      <c r="AL730" s="156"/>
      <c r="AM730" s="156"/>
      <c r="AN730" s="169"/>
      <c r="AO730" s="169"/>
      <c r="AP730" s="169"/>
      <c r="AQ730" s="169"/>
      <c r="AR730" s="169"/>
    </row>
    <row r="731" spans="1:44">
      <c r="A731" s="61"/>
      <c r="B731" s="156"/>
      <c r="C731" s="156"/>
      <c r="D731" s="156"/>
      <c r="E731" s="156"/>
      <c r="F731" s="156"/>
      <c r="G731" s="156"/>
      <c r="H731" s="156"/>
      <c r="I731" s="156"/>
      <c r="J731" s="156"/>
      <c r="K731" s="156"/>
      <c r="L731" s="156"/>
      <c r="M731" s="156"/>
      <c r="N731" s="154"/>
      <c r="O731" s="156"/>
      <c r="P731" s="156"/>
      <c r="Q731" s="156"/>
      <c r="R731" s="156"/>
      <c r="S731" s="156"/>
      <c r="T731" s="156"/>
      <c r="U731" s="156"/>
      <c r="V731" s="156"/>
      <c r="W731" s="156"/>
      <c r="X731" s="156"/>
      <c r="Y731" s="156"/>
      <c r="Z731" s="156"/>
      <c r="AA731" s="156"/>
      <c r="AB731" s="156"/>
      <c r="AC731" s="156"/>
      <c r="AD731" s="156"/>
      <c r="AE731" s="156"/>
      <c r="AF731" s="156"/>
      <c r="AG731" s="156"/>
      <c r="AH731" s="156"/>
      <c r="AI731" s="156"/>
      <c r="AJ731" s="156"/>
      <c r="AK731" s="156"/>
      <c r="AL731" s="156"/>
      <c r="AM731" s="156"/>
      <c r="AN731" s="169"/>
      <c r="AO731" s="169"/>
      <c r="AP731" s="169"/>
      <c r="AQ731" s="169"/>
      <c r="AR731" s="169"/>
    </row>
    <row r="732" spans="1:44">
      <c r="A732" s="61"/>
      <c r="B732" s="156"/>
      <c r="C732" s="156"/>
      <c r="D732" s="156"/>
      <c r="E732" s="156"/>
      <c r="F732" s="156"/>
      <c r="G732" s="156"/>
      <c r="H732" s="156"/>
      <c r="I732" s="156"/>
      <c r="J732" s="156"/>
      <c r="K732" s="156"/>
      <c r="L732" s="156"/>
      <c r="M732" s="156"/>
      <c r="N732" s="154"/>
      <c r="O732" s="156"/>
      <c r="P732" s="156"/>
      <c r="Q732" s="156"/>
      <c r="R732" s="156"/>
      <c r="S732" s="156"/>
      <c r="T732" s="156"/>
      <c r="U732" s="156"/>
      <c r="V732" s="156"/>
      <c r="W732" s="156"/>
      <c r="X732" s="156"/>
      <c r="Y732" s="156"/>
      <c r="Z732" s="156"/>
      <c r="AA732" s="156"/>
      <c r="AB732" s="156"/>
      <c r="AC732" s="156"/>
      <c r="AD732" s="156"/>
      <c r="AE732" s="156"/>
      <c r="AF732" s="156"/>
      <c r="AG732" s="156"/>
      <c r="AH732" s="156"/>
      <c r="AI732" s="156"/>
      <c r="AJ732" s="156"/>
      <c r="AK732" s="156"/>
      <c r="AL732" s="156"/>
      <c r="AM732" s="156"/>
      <c r="AN732" s="169"/>
      <c r="AO732" s="169"/>
      <c r="AP732" s="169"/>
      <c r="AQ732" s="169"/>
      <c r="AR732" s="169"/>
    </row>
    <row r="733" spans="1:44">
      <c r="A733" s="61"/>
      <c r="B733" s="156"/>
      <c r="C733" s="156"/>
      <c r="D733" s="156"/>
      <c r="E733" s="156"/>
      <c r="F733" s="156"/>
      <c r="G733" s="156"/>
      <c r="H733" s="156"/>
      <c r="I733" s="156"/>
      <c r="J733" s="156"/>
      <c r="K733" s="156"/>
      <c r="L733" s="156"/>
      <c r="M733" s="156"/>
      <c r="N733" s="154"/>
      <c r="O733" s="156"/>
      <c r="P733" s="156"/>
      <c r="Q733" s="156"/>
      <c r="R733" s="156"/>
      <c r="S733" s="156"/>
      <c r="T733" s="156"/>
      <c r="U733" s="156"/>
      <c r="V733" s="156"/>
      <c r="W733" s="156"/>
      <c r="X733" s="156"/>
      <c r="Y733" s="156"/>
      <c r="Z733" s="156"/>
      <c r="AA733" s="156"/>
      <c r="AB733" s="156"/>
      <c r="AC733" s="156"/>
      <c r="AD733" s="156"/>
      <c r="AE733" s="156"/>
      <c r="AF733" s="156"/>
      <c r="AG733" s="156"/>
      <c r="AH733" s="156"/>
      <c r="AI733" s="156"/>
      <c r="AJ733" s="156"/>
      <c r="AK733" s="156"/>
      <c r="AL733" s="156"/>
      <c r="AM733" s="156"/>
      <c r="AN733" s="169"/>
      <c r="AO733" s="169"/>
      <c r="AP733" s="169"/>
      <c r="AQ733" s="169"/>
      <c r="AR733" s="169"/>
    </row>
    <row r="734" spans="1:44">
      <c r="A734" s="61"/>
      <c r="B734" s="156"/>
      <c r="C734" s="156"/>
      <c r="D734" s="156"/>
      <c r="E734" s="156"/>
      <c r="F734" s="156"/>
      <c r="G734" s="156"/>
      <c r="H734" s="156"/>
      <c r="I734" s="156"/>
      <c r="J734" s="156"/>
      <c r="K734" s="156"/>
      <c r="L734" s="156"/>
      <c r="M734" s="156"/>
      <c r="N734" s="154"/>
      <c r="O734" s="156"/>
      <c r="P734" s="156"/>
      <c r="Q734" s="156"/>
      <c r="R734" s="156"/>
      <c r="S734" s="156"/>
      <c r="T734" s="156"/>
      <c r="U734" s="156"/>
      <c r="V734" s="156"/>
      <c r="W734" s="156"/>
      <c r="X734" s="156"/>
      <c r="Y734" s="156"/>
      <c r="Z734" s="156"/>
      <c r="AA734" s="156"/>
      <c r="AB734" s="156"/>
      <c r="AC734" s="156"/>
      <c r="AD734" s="156"/>
      <c r="AE734" s="156"/>
      <c r="AF734" s="156"/>
      <c r="AG734" s="156"/>
      <c r="AH734" s="156"/>
      <c r="AI734" s="156"/>
      <c r="AJ734" s="156"/>
      <c r="AK734" s="156"/>
      <c r="AL734" s="156"/>
      <c r="AM734" s="156"/>
      <c r="AN734" s="169"/>
      <c r="AO734" s="169"/>
      <c r="AP734" s="169"/>
      <c r="AQ734" s="169"/>
      <c r="AR734" s="169"/>
    </row>
    <row r="735" spans="1:44">
      <c r="A735" s="61"/>
      <c r="B735" s="156"/>
      <c r="C735" s="156"/>
      <c r="D735" s="156"/>
      <c r="E735" s="156"/>
      <c r="F735" s="156"/>
      <c r="G735" s="156"/>
      <c r="H735" s="156"/>
      <c r="I735" s="156"/>
      <c r="J735" s="156"/>
      <c r="K735" s="156"/>
      <c r="L735" s="156"/>
      <c r="M735" s="156"/>
      <c r="N735" s="154"/>
      <c r="O735" s="156"/>
      <c r="P735" s="156"/>
      <c r="Q735" s="156"/>
      <c r="R735" s="156"/>
      <c r="S735" s="156"/>
      <c r="T735" s="156"/>
      <c r="U735" s="156"/>
      <c r="V735" s="156"/>
      <c r="W735" s="156"/>
      <c r="X735" s="156"/>
      <c r="Y735" s="156"/>
      <c r="Z735" s="156"/>
      <c r="AA735" s="156"/>
      <c r="AB735" s="156"/>
      <c r="AC735" s="156"/>
      <c r="AD735" s="156"/>
      <c r="AE735" s="156"/>
      <c r="AF735" s="156"/>
      <c r="AG735" s="156"/>
      <c r="AH735" s="156"/>
      <c r="AI735" s="156"/>
      <c r="AJ735" s="156"/>
      <c r="AK735" s="156"/>
      <c r="AL735" s="156"/>
      <c r="AM735" s="156"/>
      <c r="AN735" s="169"/>
      <c r="AO735" s="169"/>
      <c r="AP735" s="169"/>
      <c r="AQ735" s="169"/>
      <c r="AR735" s="169"/>
    </row>
    <row r="736" spans="1:44">
      <c r="A736" s="61"/>
      <c r="B736" s="156"/>
      <c r="C736" s="156"/>
      <c r="D736" s="156"/>
      <c r="E736" s="156"/>
      <c r="F736" s="156"/>
      <c r="G736" s="156"/>
      <c r="H736" s="156"/>
      <c r="I736" s="156"/>
      <c r="J736" s="156"/>
      <c r="K736" s="156"/>
      <c r="L736" s="156"/>
      <c r="M736" s="156"/>
      <c r="N736" s="154"/>
      <c r="O736" s="156"/>
      <c r="P736" s="156"/>
      <c r="Q736" s="156"/>
      <c r="R736" s="156"/>
      <c r="S736" s="156"/>
      <c r="T736" s="156"/>
      <c r="U736" s="156"/>
      <c r="V736" s="156"/>
      <c r="W736" s="156"/>
      <c r="X736" s="156"/>
      <c r="Y736" s="156"/>
      <c r="Z736" s="156"/>
      <c r="AA736" s="156"/>
      <c r="AB736" s="156"/>
      <c r="AC736" s="156"/>
      <c r="AD736" s="156"/>
      <c r="AE736" s="156"/>
      <c r="AF736" s="156"/>
      <c r="AG736" s="156"/>
      <c r="AH736" s="156"/>
      <c r="AI736" s="156"/>
      <c r="AJ736" s="156"/>
      <c r="AK736" s="156"/>
      <c r="AL736" s="156"/>
      <c r="AM736" s="156"/>
      <c r="AN736" s="169"/>
      <c r="AO736" s="169"/>
      <c r="AP736" s="169"/>
      <c r="AQ736" s="169"/>
      <c r="AR736" s="169"/>
    </row>
    <row r="737" spans="1:44">
      <c r="A737" s="61"/>
      <c r="B737" s="156"/>
      <c r="C737" s="156"/>
      <c r="D737" s="156"/>
      <c r="E737" s="156"/>
      <c r="F737" s="156"/>
      <c r="G737" s="156"/>
      <c r="H737" s="156"/>
      <c r="I737" s="156"/>
      <c r="J737" s="156"/>
      <c r="K737" s="156"/>
      <c r="L737" s="156"/>
      <c r="M737" s="156"/>
      <c r="N737" s="154"/>
      <c r="O737" s="156"/>
      <c r="P737" s="156"/>
      <c r="Q737" s="156"/>
      <c r="R737" s="156"/>
      <c r="S737" s="156"/>
      <c r="T737" s="156"/>
      <c r="U737" s="156"/>
      <c r="V737" s="156"/>
      <c r="W737" s="156"/>
      <c r="X737" s="156"/>
      <c r="Y737" s="156"/>
      <c r="Z737" s="156"/>
      <c r="AA737" s="156"/>
      <c r="AB737" s="156"/>
      <c r="AC737" s="156"/>
      <c r="AD737" s="156"/>
      <c r="AE737" s="156"/>
      <c r="AF737" s="156"/>
      <c r="AG737" s="156"/>
      <c r="AH737" s="156"/>
      <c r="AI737" s="156"/>
      <c r="AJ737" s="156"/>
      <c r="AK737" s="156"/>
      <c r="AL737" s="156"/>
      <c r="AM737" s="156"/>
      <c r="AN737" s="169"/>
      <c r="AO737" s="169"/>
      <c r="AP737" s="169"/>
      <c r="AQ737" s="169"/>
      <c r="AR737" s="169"/>
    </row>
    <row r="738" spans="1:44">
      <c r="A738" s="61"/>
      <c r="B738" s="156"/>
      <c r="C738" s="156"/>
      <c r="D738" s="156"/>
      <c r="E738" s="156"/>
      <c r="F738" s="156"/>
      <c r="G738" s="156"/>
      <c r="H738" s="156"/>
      <c r="I738" s="156"/>
      <c r="J738" s="156"/>
      <c r="K738" s="156"/>
      <c r="L738" s="156"/>
      <c r="M738" s="156"/>
      <c r="N738" s="154"/>
      <c r="O738" s="156"/>
      <c r="P738" s="156"/>
      <c r="Q738" s="156"/>
      <c r="R738" s="156"/>
      <c r="S738" s="156"/>
      <c r="T738" s="156"/>
      <c r="U738" s="156"/>
      <c r="V738" s="156"/>
      <c r="W738" s="156"/>
      <c r="X738" s="156"/>
      <c r="Y738" s="156"/>
      <c r="Z738" s="156"/>
      <c r="AA738" s="156"/>
      <c r="AB738" s="156"/>
      <c r="AC738" s="156"/>
      <c r="AD738" s="156"/>
      <c r="AE738" s="156"/>
      <c r="AF738" s="156"/>
      <c r="AG738" s="156"/>
      <c r="AH738" s="156"/>
      <c r="AI738" s="156"/>
      <c r="AJ738" s="156"/>
      <c r="AK738" s="156"/>
      <c r="AL738" s="156"/>
      <c r="AM738" s="156"/>
      <c r="AN738" s="169"/>
      <c r="AO738" s="169"/>
      <c r="AP738" s="169"/>
      <c r="AQ738" s="169"/>
      <c r="AR738" s="169"/>
    </row>
    <row r="739" spans="1:44">
      <c r="A739" s="61"/>
      <c r="B739" s="156"/>
      <c r="C739" s="156"/>
      <c r="D739" s="156"/>
      <c r="E739" s="156"/>
      <c r="F739" s="156"/>
      <c r="G739" s="156"/>
      <c r="H739" s="156"/>
      <c r="I739" s="156"/>
      <c r="J739" s="156"/>
      <c r="K739" s="156"/>
      <c r="L739" s="156"/>
      <c r="M739" s="156"/>
      <c r="N739" s="154"/>
      <c r="O739" s="156"/>
      <c r="P739" s="156"/>
      <c r="Q739" s="156"/>
      <c r="R739" s="156"/>
      <c r="S739" s="156"/>
      <c r="T739" s="156"/>
      <c r="U739" s="156"/>
      <c r="V739" s="156"/>
      <c r="W739" s="156"/>
      <c r="X739" s="156"/>
      <c r="Y739" s="156"/>
      <c r="Z739" s="156"/>
      <c r="AA739" s="156"/>
      <c r="AB739" s="156"/>
      <c r="AC739" s="156"/>
      <c r="AD739" s="156"/>
      <c r="AE739" s="156"/>
      <c r="AF739" s="156"/>
      <c r="AG739" s="156"/>
      <c r="AH739" s="156"/>
      <c r="AI739" s="156"/>
      <c r="AJ739" s="156"/>
      <c r="AK739" s="156"/>
      <c r="AL739" s="156"/>
      <c r="AM739" s="156"/>
      <c r="AN739" s="169"/>
      <c r="AO739" s="169"/>
      <c r="AP739" s="169"/>
      <c r="AQ739" s="169"/>
      <c r="AR739" s="169"/>
    </row>
    <row r="740" spans="1:44">
      <c r="A740" s="61"/>
      <c r="B740" s="156"/>
      <c r="C740" s="156"/>
      <c r="D740" s="156"/>
      <c r="E740" s="156"/>
      <c r="F740" s="156"/>
      <c r="G740" s="156"/>
      <c r="H740" s="156"/>
      <c r="I740" s="156"/>
      <c r="J740" s="156"/>
      <c r="K740" s="156"/>
      <c r="L740" s="156"/>
      <c r="M740" s="156"/>
      <c r="N740" s="154"/>
      <c r="O740" s="156"/>
      <c r="P740" s="156"/>
      <c r="Q740" s="156"/>
      <c r="R740" s="156"/>
      <c r="S740" s="156"/>
      <c r="T740" s="156"/>
      <c r="U740" s="156"/>
      <c r="V740" s="156"/>
      <c r="W740" s="156"/>
      <c r="X740" s="156"/>
      <c r="Y740" s="156"/>
      <c r="Z740" s="156"/>
      <c r="AA740" s="156"/>
      <c r="AB740" s="156"/>
      <c r="AC740" s="156"/>
      <c r="AD740" s="156"/>
      <c r="AE740" s="156"/>
      <c r="AF740" s="156"/>
      <c r="AG740" s="156"/>
      <c r="AH740" s="156"/>
      <c r="AI740" s="156"/>
      <c r="AJ740" s="156"/>
      <c r="AK740" s="156"/>
      <c r="AL740" s="156"/>
      <c r="AM740" s="156"/>
      <c r="AN740" s="169"/>
      <c r="AO740" s="169"/>
      <c r="AP740" s="169"/>
      <c r="AQ740" s="169"/>
      <c r="AR740" s="169"/>
    </row>
    <row r="741" spans="1:44">
      <c r="A741" s="61"/>
      <c r="B741" s="156"/>
      <c r="C741" s="156"/>
      <c r="D741" s="156"/>
      <c r="E741" s="156"/>
      <c r="F741" s="156"/>
      <c r="G741" s="156"/>
      <c r="H741" s="156"/>
      <c r="I741" s="156"/>
      <c r="J741" s="156"/>
      <c r="K741" s="156"/>
      <c r="L741" s="156"/>
      <c r="M741" s="156"/>
      <c r="N741" s="154"/>
      <c r="O741" s="156"/>
      <c r="P741" s="156"/>
      <c r="Q741" s="156"/>
      <c r="R741" s="156"/>
      <c r="S741" s="156"/>
      <c r="T741" s="156"/>
      <c r="U741" s="156"/>
      <c r="V741" s="156"/>
      <c r="W741" s="156"/>
      <c r="X741" s="156"/>
      <c r="Y741" s="156"/>
      <c r="Z741" s="156"/>
      <c r="AA741" s="156"/>
      <c r="AB741" s="156"/>
      <c r="AC741" s="156"/>
      <c r="AD741" s="156"/>
      <c r="AE741" s="156"/>
      <c r="AF741" s="156"/>
      <c r="AG741" s="156"/>
      <c r="AH741" s="156"/>
      <c r="AI741" s="156"/>
      <c r="AJ741" s="156"/>
      <c r="AK741" s="156"/>
      <c r="AL741" s="156"/>
      <c r="AM741" s="156"/>
      <c r="AN741" s="169"/>
      <c r="AO741" s="169"/>
      <c r="AP741" s="169"/>
      <c r="AQ741" s="169"/>
      <c r="AR741" s="169"/>
    </row>
    <row r="742" spans="1:44">
      <c r="A742" s="61"/>
      <c r="B742" s="156"/>
      <c r="C742" s="156"/>
      <c r="D742" s="156"/>
      <c r="E742" s="156"/>
      <c r="F742" s="156"/>
      <c r="G742" s="156"/>
      <c r="H742" s="156"/>
      <c r="I742" s="156"/>
      <c r="J742" s="156"/>
      <c r="K742" s="156"/>
      <c r="L742" s="156"/>
      <c r="M742" s="156"/>
      <c r="N742" s="154"/>
      <c r="O742" s="156"/>
      <c r="P742" s="156"/>
      <c r="Q742" s="156"/>
      <c r="R742" s="156"/>
      <c r="S742" s="156"/>
      <c r="T742" s="156"/>
      <c r="U742" s="156"/>
      <c r="V742" s="156"/>
      <c r="W742" s="156"/>
      <c r="X742" s="156"/>
      <c r="Y742" s="156"/>
      <c r="Z742" s="156"/>
      <c r="AA742" s="156"/>
      <c r="AB742" s="156"/>
      <c r="AC742" s="156"/>
      <c r="AD742" s="156"/>
      <c r="AE742" s="156"/>
      <c r="AF742" s="156"/>
      <c r="AG742" s="156"/>
      <c r="AH742" s="156"/>
      <c r="AI742" s="156"/>
      <c r="AJ742" s="156"/>
      <c r="AK742" s="156"/>
      <c r="AL742" s="156"/>
      <c r="AM742" s="156"/>
      <c r="AN742" s="169"/>
      <c r="AO742" s="169"/>
      <c r="AP742" s="169"/>
      <c r="AQ742" s="169"/>
      <c r="AR742" s="169"/>
    </row>
    <row r="743" spans="1:44">
      <c r="A743" s="61"/>
      <c r="B743" s="156"/>
      <c r="C743" s="156"/>
      <c r="D743" s="156"/>
      <c r="E743" s="156"/>
      <c r="F743" s="156"/>
      <c r="G743" s="156"/>
      <c r="H743" s="156"/>
      <c r="I743" s="156"/>
      <c r="J743" s="156"/>
      <c r="K743" s="156"/>
      <c r="L743" s="156"/>
      <c r="M743" s="156"/>
      <c r="N743" s="154"/>
      <c r="O743" s="156"/>
      <c r="P743" s="156"/>
      <c r="Q743" s="156"/>
      <c r="R743" s="156"/>
      <c r="S743" s="156"/>
      <c r="T743" s="156"/>
      <c r="U743" s="156"/>
      <c r="V743" s="156"/>
      <c r="W743" s="156"/>
      <c r="X743" s="156"/>
      <c r="Y743" s="156"/>
      <c r="Z743" s="156"/>
      <c r="AA743" s="156"/>
      <c r="AB743" s="156"/>
      <c r="AC743" s="156"/>
      <c r="AD743" s="156"/>
      <c r="AE743" s="156"/>
      <c r="AF743" s="156"/>
      <c r="AG743" s="156"/>
      <c r="AH743" s="156"/>
      <c r="AI743" s="156"/>
      <c r="AJ743" s="156"/>
      <c r="AK743" s="156"/>
      <c r="AL743" s="156"/>
      <c r="AM743" s="156"/>
      <c r="AN743" s="169"/>
      <c r="AO743" s="169"/>
      <c r="AP743" s="169"/>
      <c r="AQ743" s="169"/>
      <c r="AR743" s="169"/>
    </row>
    <row r="744" spans="1:44">
      <c r="A744" s="61"/>
      <c r="B744" s="156"/>
      <c r="C744" s="156"/>
      <c r="D744" s="156"/>
      <c r="E744" s="156"/>
      <c r="F744" s="156"/>
      <c r="G744" s="156"/>
      <c r="H744" s="156"/>
      <c r="I744" s="156"/>
      <c r="J744" s="156"/>
      <c r="K744" s="156"/>
      <c r="L744" s="156"/>
      <c r="M744" s="156"/>
      <c r="N744" s="154"/>
      <c r="O744" s="156"/>
      <c r="P744" s="156"/>
      <c r="Q744" s="156"/>
      <c r="R744" s="156"/>
      <c r="S744" s="156"/>
      <c r="T744" s="156"/>
      <c r="U744" s="156"/>
      <c r="V744" s="156"/>
      <c r="W744" s="156"/>
      <c r="X744" s="156"/>
      <c r="Y744" s="156"/>
      <c r="Z744" s="156"/>
      <c r="AA744" s="156"/>
      <c r="AB744" s="156"/>
      <c r="AC744" s="156"/>
      <c r="AD744" s="156"/>
      <c r="AE744" s="156"/>
      <c r="AF744" s="156"/>
      <c r="AG744" s="156"/>
      <c r="AH744" s="156"/>
      <c r="AI744" s="156"/>
      <c r="AJ744" s="156"/>
      <c r="AK744" s="156"/>
      <c r="AL744" s="156"/>
      <c r="AM744" s="156"/>
      <c r="AN744" s="169"/>
      <c r="AO744" s="169"/>
      <c r="AP744" s="169"/>
      <c r="AQ744" s="169"/>
      <c r="AR744" s="169"/>
    </row>
    <row r="745" spans="1:44">
      <c r="A745" s="61"/>
      <c r="B745" s="156"/>
      <c r="C745" s="156"/>
      <c r="D745" s="156"/>
      <c r="E745" s="156"/>
      <c r="F745" s="156"/>
      <c r="G745" s="156"/>
      <c r="H745" s="156"/>
      <c r="I745" s="156"/>
      <c r="J745" s="156"/>
      <c r="K745" s="156"/>
      <c r="L745" s="156"/>
      <c r="M745" s="156"/>
      <c r="N745" s="154"/>
      <c r="O745" s="156"/>
      <c r="P745" s="156"/>
      <c r="Q745" s="156"/>
      <c r="R745" s="156"/>
      <c r="S745" s="156"/>
      <c r="T745" s="156"/>
      <c r="U745" s="156"/>
      <c r="V745" s="156"/>
      <c r="W745" s="156"/>
      <c r="X745" s="156"/>
      <c r="Y745" s="156"/>
      <c r="Z745" s="156"/>
      <c r="AA745" s="156"/>
      <c r="AB745" s="156"/>
      <c r="AC745" s="156"/>
      <c r="AD745" s="156"/>
      <c r="AE745" s="156"/>
      <c r="AF745" s="156"/>
      <c r="AG745" s="156"/>
      <c r="AH745" s="156"/>
      <c r="AI745" s="156"/>
      <c r="AJ745" s="156"/>
      <c r="AK745" s="156"/>
      <c r="AL745" s="156"/>
      <c r="AM745" s="156"/>
      <c r="AN745" s="169"/>
      <c r="AO745" s="169"/>
      <c r="AP745" s="169"/>
      <c r="AQ745" s="169"/>
      <c r="AR745" s="169"/>
    </row>
    <row r="746" spans="1:44">
      <c r="A746" s="61"/>
      <c r="B746" s="156"/>
      <c r="C746" s="156"/>
      <c r="D746" s="156"/>
      <c r="E746" s="156"/>
      <c r="F746" s="156"/>
      <c r="G746" s="156"/>
      <c r="H746" s="156"/>
      <c r="I746" s="156"/>
      <c r="J746" s="156"/>
      <c r="K746" s="156"/>
      <c r="L746" s="156"/>
      <c r="M746" s="156"/>
      <c r="N746" s="154"/>
      <c r="O746" s="156"/>
      <c r="P746" s="156"/>
      <c r="Q746" s="156"/>
      <c r="R746" s="156"/>
      <c r="S746" s="156"/>
      <c r="T746" s="156"/>
      <c r="U746" s="156"/>
      <c r="V746" s="156"/>
      <c r="W746" s="156"/>
      <c r="X746" s="156"/>
      <c r="Y746" s="156"/>
      <c r="Z746" s="156"/>
      <c r="AA746" s="156"/>
      <c r="AB746" s="156"/>
      <c r="AC746" s="156"/>
      <c r="AD746" s="156"/>
      <c r="AE746" s="156"/>
      <c r="AF746" s="156"/>
      <c r="AG746" s="156"/>
      <c r="AH746" s="156"/>
      <c r="AI746" s="156"/>
      <c r="AJ746" s="156"/>
      <c r="AK746" s="156"/>
      <c r="AL746" s="156"/>
      <c r="AM746" s="156"/>
      <c r="AN746" s="169"/>
      <c r="AO746" s="169"/>
      <c r="AP746" s="169"/>
      <c r="AQ746" s="169"/>
      <c r="AR746" s="169"/>
    </row>
    <row r="747" spans="1:44">
      <c r="A747" s="61"/>
      <c r="B747" s="156"/>
      <c r="C747" s="156"/>
      <c r="D747" s="156"/>
      <c r="E747" s="156"/>
      <c r="F747" s="156"/>
      <c r="G747" s="156"/>
      <c r="H747" s="156"/>
      <c r="I747" s="156"/>
      <c r="J747" s="156"/>
      <c r="K747" s="156"/>
      <c r="L747" s="156"/>
      <c r="M747" s="156"/>
      <c r="N747" s="154"/>
      <c r="O747" s="156"/>
      <c r="P747" s="156"/>
      <c r="Q747" s="156"/>
      <c r="R747" s="156"/>
      <c r="S747" s="156"/>
      <c r="T747" s="156"/>
      <c r="U747" s="156"/>
      <c r="V747" s="156"/>
      <c r="W747" s="156"/>
      <c r="X747" s="156"/>
      <c r="Y747" s="156"/>
      <c r="Z747" s="156"/>
      <c r="AA747" s="156"/>
      <c r="AB747" s="156"/>
      <c r="AC747" s="156"/>
      <c r="AD747" s="156"/>
      <c r="AE747" s="156"/>
      <c r="AF747" s="156"/>
      <c r="AG747" s="156"/>
      <c r="AH747" s="156"/>
      <c r="AI747" s="156"/>
      <c r="AJ747" s="156"/>
      <c r="AK747" s="156"/>
      <c r="AL747" s="156"/>
      <c r="AM747" s="156"/>
      <c r="AN747" s="169"/>
      <c r="AO747" s="169"/>
      <c r="AP747" s="169"/>
      <c r="AQ747" s="169"/>
      <c r="AR747" s="169"/>
    </row>
    <row r="748" spans="1:44">
      <c r="A748" s="61"/>
      <c r="B748" s="156"/>
      <c r="C748" s="156"/>
      <c r="D748" s="156"/>
      <c r="E748" s="156"/>
      <c r="F748" s="156"/>
      <c r="G748" s="156"/>
      <c r="H748" s="156"/>
      <c r="I748" s="156"/>
      <c r="J748" s="156"/>
      <c r="K748" s="156"/>
      <c r="L748" s="156"/>
      <c r="M748" s="156"/>
      <c r="N748" s="154"/>
      <c r="O748" s="156"/>
      <c r="P748" s="156"/>
      <c r="Q748" s="156"/>
      <c r="R748" s="156"/>
      <c r="S748" s="156"/>
      <c r="T748" s="156"/>
      <c r="U748" s="156"/>
      <c r="V748" s="156"/>
      <c r="W748" s="156"/>
      <c r="X748" s="156"/>
      <c r="Y748" s="156"/>
      <c r="Z748" s="156"/>
      <c r="AA748" s="156"/>
      <c r="AB748" s="156"/>
      <c r="AC748" s="156"/>
      <c r="AD748" s="156"/>
      <c r="AE748" s="156"/>
      <c r="AF748" s="156"/>
      <c r="AG748" s="156"/>
      <c r="AH748" s="156"/>
      <c r="AI748" s="156"/>
      <c r="AJ748" s="156"/>
      <c r="AK748" s="156"/>
      <c r="AL748" s="156"/>
      <c r="AM748" s="156"/>
      <c r="AN748" s="169"/>
      <c r="AO748" s="169"/>
      <c r="AP748" s="169"/>
      <c r="AQ748" s="169"/>
      <c r="AR748" s="169"/>
    </row>
    <row r="749" spans="1:44">
      <c r="A749" s="61"/>
      <c r="B749" s="156"/>
      <c r="C749" s="156"/>
      <c r="D749" s="156"/>
      <c r="E749" s="156"/>
      <c r="F749" s="156"/>
      <c r="G749" s="156"/>
      <c r="H749" s="156"/>
      <c r="I749" s="156"/>
      <c r="J749" s="156"/>
      <c r="K749" s="156"/>
      <c r="L749" s="156"/>
      <c r="M749" s="156"/>
      <c r="N749" s="154"/>
      <c r="O749" s="156"/>
      <c r="P749" s="156"/>
      <c r="Q749" s="156"/>
      <c r="R749" s="156"/>
      <c r="S749" s="156"/>
      <c r="T749" s="156"/>
      <c r="U749" s="156"/>
      <c r="V749" s="156"/>
      <c r="W749" s="156"/>
      <c r="X749" s="156"/>
      <c r="Y749" s="156"/>
      <c r="Z749" s="156"/>
      <c r="AA749" s="156"/>
      <c r="AB749" s="156"/>
      <c r="AC749" s="156"/>
      <c r="AD749" s="156"/>
      <c r="AE749" s="156"/>
      <c r="AF749" s="156"/>
      <c r="AG749" s="156"/>
      <c r="AH749" s="156"/>
      <c r="AI749" s="156"/>
      <c r="AJ749" s="156"/>
      <c r="AK749" s="156"/>
      <c r="AL749" s="156"/>
      <c r="AM749" s="156"/>
      <c r="AN749" s="169"/>
      <c r="AO749" s="169"/>
      <c r="AP749" s="169"/>
      <c r="AQ749" s="169"/>
      <c r="AR749" s="169"/>
    </row>
    <row r="750" spans="1:44">
      <c r="A750" s="61"/>
      <c r="B750" s="156"/>
      <c r="C750" s="156"/>
      <c r="D750" s="156"/>
      <c r="E750" s="156"/>
      <c r="F750" s="156"/>
      <c r="G750" s="156"/>
      <c r="H750" s="156"/>
      <c r="I750" s="156"/>
      <c r="J750" s="156"/>
      <c r="K750" s="156"/>
      <c r="L750" s="156"/>
      <c r="M750" s="156"/>
      <c r="N750" s="154"/>
      <c r="O750" s="156"/>
      <c r="P750" s="156"/>
      <c r="Q750" s="156"/>
      <c r="R750" s="156"/>
      <c r="S750" s="156"/>
      <c r="T750" s="156"/>
      <c r="U750" s="156"/>
      <c r="V750" s="156"/>
      <c r="W750" s="156"/>
      <c r="X750" s="156"/>
      <c r="Y750" s="156"/>
      <c r="Z750" s="156"/>
      <c r="AA750" s="156"/>
      <c r="AB750" s="156"/>
      <c r="AC750" s="156"/>
      <c r="AD750" s="156"/>
      <c r="AE750" s="156"/>
      <c r="AF750" s="156"/>
      <c r="AG750" s="156"/>
      <c r="AH750" s="156"/>
      <c r="AI750" s="156"/>
      <c r="AJ750" s="156"/>
      <c r="AK750" s="156"/>
      <c r="AL750" s="156"/>
      <c r="AM750" s="156"/>
      <c r="AN750" s="169"/>
      <c r="AO750" s="169"/>
      <c r="AP750" s="169"/>
      <c r="AQ750" s="169"/>
      <c r="AR750" s="169"/>
    </row>
    <row r="751" spans="1:44">
      <c r="A751" s="61"/>
      <c r="B751" s="156"/>
      <c r="C751" s="156"/>
      <c r="D751" s="156"/>
      <c r="E751" s="156"/>
      <c r="F751" s="156"/>
      <c r="G751" s="156"/>
      <c r="H751" s="156"/>
      <c r="I751" s="156"/>
      <c r="J751" s="156"/>
      <c r="K751" s="156"/>
      <c r="L751" s="156"/>
      <c r="M751" s="156"/>
      <c r="N751" s="154"/>
      <c r="O751" s="156"/>
      <c r="P751" s="156"/>
      <c r="Q751" s="156"/>
      <c r="R751" s="156"/>
      <c r="S751" s="156"/>
      <c r="T751" s="156"/>
      <c r="U751" s="156"/>
      <c r="V751" s="156"/>
      <c r="W751" s="156"/>
      <c r="X751" s="156"/>
      <c r="Y751" s="156"/>
      <c r="Z751" s="156"/>
      <c r="AA751" s="156"/>
      <c r="AB751" s="156"/>
      <c r="AC751" s="156"/>
      <c r="AD751" s="156"/>
      <c r="AE751" s="156"/>
      <c r="AF751" s="156"/>
      <c r="AG751" s="156"/>
      <c r="AH751" s="156"/>
      <c r="AI751" s="156"/>
      <c r="AJ751" s="156"/>
      <c r="AK751" s="156"/>
      <c r="AL751" s="156"/>
      <c r="AM751" s="156"/>
      <c r="AN751" s="169"/>
      <c r="AO751" s="169"/>
      <c r="AP751" s="169"/>
      <c r="AQ751" s="169"/>
      <c r="AR751" s="169"/>
    </row>
    <row r="752" spans="1:44">
      <c r="A752" s="61"/>
      <c r="B752" s="156"/>
      <c r="C752" s="156"/>
      <c r="D752" s="156"/>
      <c r="E752" s="156"/>
      <c r="F752" s="156"/>
      <c r="G752" s="156"/>
      <c r="H752" s="156"/>
      <c r="I752" s="156"/>
      <c r="J752" s="156"/>
      <c r="K752" s="156"/>
      <c r="L752" s="156"/>
      <c r="M752" s="156"/>
      <c r="N752" s="154"/>
      <c r="O752" s="156"/>
      <c r="P752" s="156"/>
      <c r="Q752" s="156"/>
      <c r="R752" s="156"/>
      <c r="S752" s="156"/>
      <c r="T752" s="156"/>
      <c r="U752" s="156"/>
      <c r="V752" s="156"/>
      <c r="W752" s="156"/>
      <c r="X752" s="156"/>
      <c r="Y752" s="156"/>
      <c r="Z752" s="156"/>
      <c r="AA752" s="156"/>
      <c r="AB752" s="156"/>
      <c r="AC752" s="156"/>
      <c r="AD752" s="156"/>
      <c r="AE752" s="156"/>
      <c r="AF752" s="156"/>
      <c r="AG752" s="156"/>
      <c r="AH752" s="156"/>
      <c r="AI752" s="156"/>
      <c r="AJ752" s="156"/>
      <c r="AK752" s="156"/>
      <c r="AL752" s="156"/>
      <c r="AM752" s="156"/>
      <c r="AN752" s="169"/>
      <c r="AO752" s="169"/>
      <c r="AP752" s="169"/>
      <c r="AQ752" s="169"/>
      <c r="AR752" s="169"/>
    </row>
    <row r="753" spans="1:44">
      <c r="A753" s="61"/>
      <c r="B753" s="156"/>
      <c r="C753" s="156"/>
      <c r="D753" s="156"/>
      <c r="E753" s="156"/>
      <c r="F753" s="156"/>
      <c r="G753" s="156"/>
      <c r="H753" s="156"/>
      <c r="I753" s="156"/>
      <c r="J753" s="156"/>
      <c r="K753" s="156"/>
      <c r="L753" s="156"/>
      <c r="M753" s="156"/>
      <c r="N753" s="154"/>
      <c r="O753" s="156"/>
      <c r="P753" s="156"/>
      <c r="Q753" s="156"/>
      <c r="R753" s="156"/>
      <c r="S753" s="156"/>
      <c r="T753" s="156"/>
      <c r="U753" s="156"/>
      <c r="V753" s="156"/>
      <c r="W753" s="156"/>
      <c r="X753" s="156"/>
      <c r="Y753" s="156"/>
      <c r="Z753" s="156"/>
      <c r="AA753" s="156"/>
      <c r="AB753" s="156"/>
      <c r="AC753" s="156"/>
      <c r="AD753" s="156"/>
      <c r="AE753" s="156"/>
      <c r="AF753" s="156"/>
      <c r="AG753" s="156"/>
      <c r="AH753" s="156"/>
      <c r="AI753" s="156"/>
      <c r="AJ753" s="156"/>
      <c r="AK753" s="156"/>
      <c r="AL753" s="156"/>
      <c r="AM753" s="156"/>
      <c r="AN753" s="169"/>
      <c r="AO753" s="169"/>
      <c r="AP753" s="169"/>
      <c r="AQ753" s="169"/>
      <c r="AR753" s="169"/>
    </row>
    <row r="754" spans="1:44">
      <c r="A754" s="61"/>
      <c r="B754" s="156"/>
      <c r="C754" s="156"/>
      <c r="D754" s="156"/>
      <c r="E754" s="156"/>
      <c r="F754" s="156"/>
      <c r="G754" s="156"/>
      <c r="H754" s="156"/>
      <c r="I754" s="156"/>
      <c r="J754" s="156"/>
      <c r="K754" s="156"/>
      <c r="L754" s="156"/>
      <c r="M754" s="156"/>
      <c r="N754" s="154"/>
      <c r="O754" s="156"/>
      <c r="P754" s="156"/>
      <c r="Q754" s="156"/>
      <c r="R754" s="156"/>
      <c r="S754" s="156"/>
      <c r="T754" s="156"/>
      <c r="U754" s="156"/>
      <c r="V754" s="156"/>
      <c r="W754" s="156"/>
      <c r="X754" s="156"/>
      <c r="Y754" s="156"/>
      <c r="Z754" s="156"/>
      <c r="AA754" s="156"/>
      <c r="AB754" s="156"/>
      <c r="AC754" s="156"/>
      <c r="AD754" s="156"/>
      <c r="AE754" s="156"/>
      <c r="AF754" s="156"/>
      <c r="AG754" s="156"/>
      <c r="AH754" s="156"/>
      <c r="AI754" s="156"/>
      <c r="AJ754" s="156"/>
      <c r="AK754" s="156"/>
      <c r="AL754" s="156"/>
      <c r="AM754" s="156"/>
      <c r="AN754" s="169"/>
      <c r="AO754" s="169"/>
      <c r="AP754" s="169"/>
      <c r="AQ754" s="169"/>
      <c r="AR754" s="169"/>
    </row>
    <row r="755" spans="1:44">
      <c r="A755" s="61"/>
      <c r="B755" s="156"/>
      <c r="C755" s="156"/>
      <c r="D755" s="156"/>
      <c r="E755" s="156"/>
      <c r="F755" s="156"/>
      <c r="G755" s="156"/>
      <c r="H755" s="156"/>
      <c r="I755" s="156"/>
      <c r="J755" s="156"/>
      <c r="K755" s="156"/>
      <c r="L755" s="156"/>
      <c r="M755" s="156"/>
      <c r="N755" s="154"/>
      <c r="O755" s="156"/>
      <c r="P755" s="156"/>
      <c r="Q755" s="156"/>
      <c r="R755" s="156"/>
      <c r="S755" s="156"/>
      <c r="T755" s="156"/>
      <c r="U755" s="156"/>
      <c r="V755" s="156"/>
      <c r="W755" s="156"/>
      <c r="X755" s="156"/>
      <c r="Y755" s="156"/>
      <c r="Z755" s="156"/>
      <c r="AA755" s="156"/>
      <c r="AB755" s="156"/>
      <c r="AC755" s="156"/>
      <c r="AD755" s="156"/>
      <c r="AE755" s="156"/>
      <c r="AF755" s="156"/>
      <c r="AG755" s="156"/>
      <c r="AH755" s="156"/>
      <c r="AI755" s="156"/>
      <c r="AJ755" s="156"/>
      <c r="AK755" s="156"/>
      <c r="AL755" s="156"/>
      <c r="AM755" s="156"/>
      <c r="AN755" s="169"/>
      <c r="AO755" s="169"/>
      <c r="AP755" s="169"/>
      <c r="AQ755" s="169"/>
      <c r="AR755" s="169"/>
    </row>
    <row r="756" spans="1:44">
      <c r="A756" s="61"/>
      <c r="B756" s="156"/>
      <c r="C756" s="156"/>
      <c r="D756" s="156"/>
      <c r="E756" s="156"/>
      <c r="F756" s="156"/>
      <c r="G756" s="156"/>
      <c r="H756" s="156"/>
      <c r="I756" s="156"/>
      <c r="J756" s="156"/>
      <c r="K756" s="156"/>
      <c r="L756" s="156"/>
      <c r="M756" s="156"/>
      <c r="N756" s="154"/>
      <c r="O756" s="156"/>
      <c r="P756" s="156"/>
      <c r="Q756" s="156"/>
      <c r="R756" s="156"/>
      <c r="S756" s="156"/>
      <c r="T756" s="156"/>
      <c r="U756" s="156"/>
      <c r="V756" s="156"/>
      <c r="W756" s="156"/>
      <c r="X756" s="156"/>
      <c r="Y756" s="156"/>
      <c r="Z756" s="156"/>
      <c r="AA756" s="156"/>
      <c r="AB756" s="156"/>
      <c r="AC756" s="156"/>
      <c r="AD756" s="156"/>
      <c r="AE756" s="156"/>
      <c r="AF756" s="156"/>
      <c r="AG756" s="156"/>
      <c r="AH756" s="156"/>
      <c r="AI756" s="156"/>
      <c r="AJ756" s="156"/>
      <c r="AK756" s="156"/>
      <c r="AL756" s="156"/>
      <c r="AM756" s="156"/>
      <c r="AN756" s="169"/>
      <c r="AO756" s="169"/>
      <c r="AP756" s="169"/>
      <c r="AQ756" s="169"/>
      <c r="AR756" s="169"/>
    </row>
    <row r="757" spans="1:44">
      <c r="A757" s="61"/>
      <c r="B757" s="156"/>
      <c r="C757" s="156"/>
      <c r="D757" s="156"/>
      <c r="E757" s="156"/>
      <c r="F757" s="156"/>
      <c r="G757" s="156"/>
      <c r="H757" s="156"/>
      <c r="I757" s="156"/>
      <c r="J757" s="156"/>
      <c r="K757" s="156"/>
      <c r="L757" s="156"/>
      <c r="M757" s="156"/>
      <c r="N757" s="154"/>
      <c r="O757" s="156"/>
      <c r="P757" s="156"/>
      <c r="Q757" s="156"/>
      <c r="R757" s="156"/>
      <c r="S757" s="156"/>
      <c r="T757" s="156"/>
      <c r="U757" s="156"/>
      <c r="V757" s="156"/>
      <c r="W757" s="156"/>
      <c r="X757" s="156"/>
      <c r="Y757" s="156"/>
      <c r="Z757" s="156"/>
      <c r="AA757" s="156"/>
      <c r="AB757" s="156"/>
      <c r="AC757" s="156"/>
      <c r="AD757" s="156"/>
      <c r="AE757" s="156"/>
      <c r="AF757" s="156"/>
      <c r="AG757" s="156"/>
      <c r="AH757" s="156"/>
      <c r="AI757" s="156"/>
      <c r="AJ757" s="156"/>
      <c r="AK757" s="156"/>
      <c r="AL757" s="156"/>
      <c r="AM757" s="156"/>
      <c r="AN757" s="169"/>
      <c r="AO757" s="169"/>
      <c r="AP757" s="169"/>
      <c r="AQ757" s="169"/>
      <c r="AR757" s="169"/>
    </row>
    <row r="758" spans="1:44">
      <c r="A758" s="61"/>
      <c r="B758" s="156"/>
      <c r="C758" s="156"/>
      <c r="D758" s="156"/>
      <c r="E758" s="156"/>
      <c r="F758" s="156"/>
      <c r="G758" s="156"/>
      <c r="H758" s="156"/>
      <c r="I758" s="156"/>
      <c r="J758" s="156"/>
      <c r="K758" s="156"/>
      <c r="L758" s="156"/>
      <c r="M758" s="156"/>
      <c r="N758" s="154"/>
      <c r="O758" s="156"/>
      <c r="P758" s="156"/>
      <c r="Q758" s="156"/>
      <c r="R758" s="156"/>
      <c r="S758" s="156"/>
      <c r="T758" s="156"/>
      <c r="U758" s="156"/>
      <c r="V758" s="156"/>
      <c r="W758" s="156"/>
      <c r="X758" s="156"/>
      <c r="Y758" s="156"/>
      <c r="Z758" s="156"/>
      <c r="AA758" s="156"/>
      <c r="AB758" s="156"/>
      <c r="AC758" s="156"/>
      <c r="AD758" s="156"/>
      <c r="AE758" s="156"/>
      <c r="AF758" s="156"/>
      <c r="AG758" s="156"/>
      <c r="AH758" s="156"/>
      <c r="AI758" s="156"/>
      <c r="AJ758" s="156"/>
      <c r="AK758" s="156"/>
      <c r="AL758" s="156"/>
      <c r="AM758" s="156"/>
      <c r="AN758" s="169"/>
      <c r="AO758" s="169"/>
      <c r="AP758" s="169"/>
      <c r="AQ758" s="169"/>
      <c r="AR758" s="169"/>
    </row>
    <row r="759" spans="1:44">
      <c r="A759" s="61"/>
      <c r="B759" s="156"/>
      <c r="C759" s="156"/>
      <c r="D759" s="156"/>
      <c r="E759" s="156"/>
      <c r="F759" s="156"/>
      <c r="G759" s="156"/>
      <c r="H759" s="156"/>
      <c r="I759" s="156"/>
      <c r="J759" s="156"/>
      <c r="K759" s="156"/>
      <c r="L759" s="156"/>
      <c r="M759" s="156"/>
      <c r="N759" s="154"/>
      <c r="O759" s="156"/>
      <c r="P759" s="156"/>
      <c r="Q759" s="156"/>
      <c r="R759" s="156"/>
      <c r="S759" s="156"/>
      <c r="T759" s="156"/>
      <c r="U759" s="156"/>
      <c r="V759" s="156"/>
      <c r="W759" s="156"/>
      <c r="X759" s="156"/>
      <c r="Y759" s="156"/>
      <c r="Z759" s="156"/>
      <c r="AA759" s="156"/>
      <c r="AB759" s="156"/>
      <c r="AC759" s="156"/>
      <c r="AD759" s="156"/>
      <c r="AE759" s="156"/>
      <c r="AF759" s="156"/>
      <c r="AG759" s="156"/>
      <c r="AH759" s="156"/>
      <c r="AI759" s="156"/>
      <c r="AJ759" s="156"/>
      <c r="AK759" s="156"/>
      <c r="AL759" s="156"/>
      <c r="AM759" s="156"/>
      <c r="AN759" s="169"/>
      <c r="AO759" s="169"/>
      <c r="AP759" s="169"/>
      <c r="AQ759" s="169"/>
      <c r="AR759" s="169"/>
    </row>
    <row r="760" spans="1:44">
      <c r="A760" s="61"/>
      <c r="B760" s="156"/>
      <c r="C760" s="156"/>
      <c r="D760" s="156"/>
      <c r="E760" s="156"/>
      <c r="F760" s="156"/>
      <c r="G760" s="156"/>
      <c r="H760" s="156"/>
      <c r="I760" s="156"/>
      <c r="J760" s="156"/>
      <c r="K760" s="156"/>
      <c r="L760" s="156"/>
      <c r="M760" s="156"/>
      <c r="N760" s="154"/>
      <c r="O760" s="156"/>
      <c r="P760" s="156"/>
      <c r="Q760" s="156"/>
      <c r="R760" s="156"/>
      <c r="S760" s="156"/>
      <c r="T760" s="156"/>
      <c r="U760" s="156"/>
      <c r="V760" s="156"/>
      <c r="W760" s="156"/>
      <c r="X760" s="156"/>
      <c r="Y760" s="156"/>
      <c r="Z760" s="156"/>
      <c r="AA760" s="156"/>
      <c r="AB760" s="156"/>
      <c r="AC760" s="156"/>
      <c r="AD760" s="156"/>
      <c r="AE760" s="156"/>
      <c r="AF760" s="156"/>
      <c r="AG760" s="156"/>
      <c r="AH760" s="156"/>
      <c r="AI760" s="156"/>
      <c r="AJ760" s="156"/>
      <c r="AK760" s="156"/>
      <c r="AL760" s="156"/>
      <c r="AM760" s="156"/>
      <c r="AN760" s="169"/>
      <c r="AO760" s="169"/>
      <c r="AP760" s="169"/>
      <c r="AQ760" s="169"/>
      <c r="AR760" s="169"/>
    </row>
    <row r="761" spans="1:44">
      <c r="A761" s="61"/>
      <c r="B761" s="156"/>
      <c r="C761" s="156"/>
      <c r="D761" s="156"/>
      <c r="E761" s="156"/>
      <c r="F761" s="156"/>
      <c r="G761" s="156"/>
      <c r="H761" s="156"/>
      <c r="I761" s="156"/>
      <c r="J761" s="156"/>
      <c r="K761" s="156"/>
      <c r="L761" s="156"/>
      <c r="M761" s="156"/>
      <c r="N761" s="154"/>
      <c r="O761" s="156"/>
      <c r="P761" s="156"/>
      <c r="Q761" s="156"/>
      <c r="R761" s="156"/>
      <c r="S761" s="156"/>
      <c r="T761" s="156"/>
      <c r="U761" s="156"/>
      <c r="V761" s="156"/>
      <c r="W761" s="156"/>
      <c r="X761" s="156"/>
      <c r="Y761" s="156"/>
      <c r="Z761" s="156"/>
      <c r="AA761" s="156"/>
      <c r="AB761" s="156"/>
      <c r="AC761" s="156"/>
      <c r="AD761" s="156"/>
      <c r="AE761" s="156"/>
      <c r="AF761" s="156"/>
      <c r="AG761" s="156"/>
      <c r="AH761" s="156"/>
      <c r="AI761" s="156"/>
      <c r="AJ761" s="156"/>
      <c r="AK761" s="156"/>
      <c r="AL761" s="156"/>
      <c r="AM761" s="156"/>
      <c r="AN761" s="169"/>
      <c r="AO761" s="169"/>
      <c r="AP761" s="169"/>
      <c r="AQ761" s="169"/>
      <c r="AR761" s="169"/>
    </row>
    <row r="762" spans="1:44">
      <c r="A762" s="61"/>
      <c r="B762" s="156"/>
      <c r="C762" s="156"/>
      <c r="D762" s="156"/>
      <c r="E762" s="156"/>
      <c r="F762" s="156"/>
      <c r="G762" s="156"/>
      <c r="H762" s="156"/>
      <c r="I762" s="156"/>
      <c r="J762" s="156"/>
      <c r="K762" s="156"/>
      <c r="L762" s="156"/>
      <c r="M762" s="156"/>
      <c r="N762" s="154"/>
      <c r="O762" s="156"/>
      <c r="P762" s="156"/>
      <c r="Q762" s="156"/>
      <c r="R762" s="156"/>
      <c r="S762" s="156"/>
      <c r="T762" s="156"/>
      <c r="U762" s="156"/>
      <c r="V762" s="156"/>
      <c r="W762" s="156"/>
      <c r="X762" s="156"/>
      <c r="Y762" s="156"/>
      <c r="Z762" s="156"/>
      <c r="AA762" s="156"/>
      <c r="AB762" s="156"/>
      <c r="AC762" s="156"/>
      <c r="AD762" s="156"/>
      <c r="AE762" s="156"/>
      <c r="AF762" s="156"/>
      <c r="AG762" s="156"/>
      <c r="AH762" s="156"/>
      <c r="AI762" s="156"/>
      <c r="AJ762" s="156"/>
      <c r="AK762" s="156"/>
      <c r="AL762" s="156"/>
      <c r="AM762" s="156"/>
      <c r="AN762" s="169"/>
      <c r="AO762" s="169"/>
      <c r="AP762" s="169"/>
      <c r="AQ762" s="169"/>
      <c r="AR762" s="169"/>
    </row>
    <row r="763" spans="1:44">
      <c r="A763" s="61"/>
      <c r="B763" s="156"/>
      <c r="C763" s="156"/>
      <c r="D763" s="156"/>
      <c r="E763" s="156"/>
      <c r="F763" s="156"/>
      <c r="G763" s="156"/>
      <c r="H763" s="156"/>
      <c r="I763" s="156"/>
      <c r="J763" s="156"/>
      <c r="K763" s="156"/>
      <c r="L763" s="156"/>
      <c r="M763" s="156"/>
      <c r="N763" s="154"/>
      <c r="O763" s="156"/>
      <c r="P763" s="156"/>
      <c r="Q763" s="156"/>
      <c r="R763" s="156"/>
      <c r="S763" s="156"/>
      <c r="T763" s="156"/>
      <c r="U763" s="156"/>
      <c r="V763" s="156"/>
      <c r="W763" s="156"/>
      <c r="X763" s="156"/>
      <c r="Y763" s="156"/>
      <c r="Z763" s="156"/>
      <c r="AA763" s="156"/>
      <c r="AB763" s="156"/>
      <c r="AC763" s="156"/>
      <c r="AD763" s="156"/>
      <c r="AE763" s="156"/>
      <c r="AF763" s="156"/>
      <c r="AG763" s="156"/>
      <c r="AH763" s="156"/>
      <c r="AI763" s="156"/>
      <c r="AJ763" s="156"/>
      <c r="AK763" s="156"/>
      <c r="AL763" s="156"/>
      <c r="AM763" s="156"/>
      <c r="AN763" s="169"/>
      <c r="AO763" s="169"/>
      <c r="AP763" s="169"/>
      <c r="AQ763" s="169"/>
      <c r="AR763" s="169"/>
    </row>
    <row r="764" spans="1:44">
      <c r="A764" s="61"/>
      <c r="B764" s="156"/>
      <c r="C764" s="156"/>
      <c r="D764" s="156"/>
      <c r="E764" s="156"/>
      <c r="F764" s="156"/>
      <c r="G764" s="156"/>
      <c r="H764" s="156"/>
      <c r="I764" s="156"/>
      <c r="J764" s="156"/>
      <c r="K764" s="156"/>
      <c r="L764" s="156"/>
      <c r="M764" s="156"/>
      <c r="N764" s="154"/>
      <c r="O764" s="156"/>
      <c r="P764" s="156"/>
      <c r="Q764" s="156"/>
      <c r="R764" s="156"/>
      <c r="S764" s="156"/>
      <c r="T764" s="156"/>
      <c r="U764" s="156"/>
      <c r="V764" s="156"/>
      <c r="W764" s="156"/>
      <c r="X764" s="156"/>
      <c r="Y764" s="156"/>
      <c r="Z764" s="156"/>
      <c r="AA764" s="156"/>
      <c r="AB764" s="156"/>
      <c r="AC764" s="156"/>
      <c r="AD764" s="156"/>
      <c r="AE764" s="156"/>
      <c r="AF764" s="156"/>
      <c r="AG764" s="156"/>
      <c r="AH764" s="156"/>
      <c r="AI764" s="156"/>
      <c r="AJ764" s="156"/>
      <c r="AK764" s="156"/>
      <c r="AL764" s="156"/>
      <c r="AM764" s="156"/>
      <c r="AN764" s="169"/>
      <c r="AO764" s="169"/>
      <c r="AP764" s="169"/>
      <c r="AQ764" s="169"/>
      <c r="AR764" s="169"/>
    </row>
    <row r="765" spans="1:44">
      <c r="A765" s="61"/>
      <c r="B765" s="156"/>
      <c r="C765" s="156"/>
      <c r="D765" s="156"/>
      <c r="E765" s="156"/>
      <c r="F765" s="156"/>
      <c r="G765" s="156"/>
      <c r="H765" s="156"/>
      <c r="I765" s="156"/>
      <c r="J765" s="156"/>
      <c r="K765" s="156"/>
      <c r="L765" s="156"/>
      <c r="M765" s="156"/>
      <c r="N765" s="154"/>
      <c r="O765" s="156"/>
      <c r="P765" s="156"/>
      <c r="Q765" s="156"/>
      <c r="R765" s="156"/>
      <c r="S765" s="156"/>
      <c r="T765" s="156"/>
      <c r="U765" s="156"/>
      <c r="V765" s="156"/>
      <c r="W765" s="156"/>
      <c r="X765" s="156"/>
      <c r="Y765" s="156"/>
      <c r="Z765" s="156"/>
      <c r="AA765" s="156"/>
      <c r="AB765" s="156"/>
      <c r="AC765" s="156"/>
      <c r="AD765" s="156"/>
      <c r="AE765" s="156"/>
      <c r="AF765" s="156"/>
      <c r="AG765" s="156"/>
      <c r="AH765" s="156"/>
      <c r="AI765" s="156"/>
      <c r="AJ765" s="156"/>
      <c r="AK765" s="156"/>
      <c r="AL765" s="156"/>
      <c r="AM765" s="156"/>
      <c r="AN765" s="169"/>
      <c r="AO765" s="169"/>
      <c r="AP765" s="169"/>
      <c r="AQ765" s="169"/>
      <c r="AR765" s="169"/>
    </row>
    <row r="766" spans="1:44">
      <c r="A766" s="61"/>
      <c r="B766" s="156"/>
      <c r="C766" s="156"/>
      <c r="D766" s="156"/>
      <c r="E766" s="156"/>
      <c r="F766" s="156"/>
      <c r="G766" s="156"/>
      <c r="H766" s="156"/>
      <c r="I766" s="156"/>
      <c r="J766" s="156"/>
      <c r="K766" s="156"/>
      <c r="L766" s="156"/>
      <c r="M766" s="156"/>
      <c r="N766" s="154"/>
      <c r="O766" s="156"/>
      <c r="P766" s="156"/>
      <c r="Q766" s="156"/>
      <c r="R766" s="156"/>
      <c r="S766" s="156"/>
      <c r="T766" s="156"/>
      <c r="U766" s="156"/>
      <c r="V766" s="156"/>
      <c r="W766" s="156"/>
      <c r="X766" s="156"/>
      <c r="Y766" s="156"/>
      <c r="Z766" s="156"/>
      <c r="AA766" s="156"/>
      <c r="AB766" s="156"/>
      <c r="AC766" s="156"/>
      <c r="AD766" s="156"/>
      <c r="AE766" s="156"/>
      <c r="AF766" s="156"/>
      <c r="AG766" s="156"/>
      <c r="AH766" s="156"/>
      <c r="AI766" s="156"/>
      <c r="AJ766" s="156"/>
      <c r="AK766" s="156"/>
      <c r="AL766" s="156"/>
      <c r="AM766" s="156"/>
      <c r="AN766" s="169"/>
      <c r="AO766" s="169"/>
      <c r="AP766" s="169"/>
      <c r="AQ766" s="169"/>
      <c r="AR766" s="169"/>
    </row>
    <row r="767" spans="1:44">
      <c r="A767" s="61"/>
      <c r="B767" s="156"/>
      <c r="C767" s="156"/>
      <c r="D767" s="156"/>
      <c r="E767" s="156"/>
      <c r="F767" s="156"/>
      <c r="G767" s="156"/>
      <c r="H767" s="156"/>
      <c r="I767" s="156"/>
      <c r="J767" s="156"/>
      <c r="K767" s="156"/>
      <c r="L767" s="156"/>
      <c r="M767" s="156"/>
      <c r="N767" s="154"/>
      <c r="O767" s="156"/>
      <c r="P767" s="156"/>
      <c r="Q767" s="156"/>
      <c r="R767" s="156"/>
      <c r="S767" s="156"/>
      <c r="T767" s="156"/>
      <c r="U767" s="156"/>
      <c r="V767" s="156"/>
      <c r="W767" s="156"/>
      <c r="X767" s="156"/>
      <c r="Y767" s="156"/>
      <c r="Z767" s="156"/>
      <c r="AA767" s="156"/>
      <c r="AB767" s="156"/>
      <c r="AC767" s="156"/>
      <c r="AD767" s="156"/>
      <c r="AE767" s="156"/>
      <c r="AF767" s="156"/>
      <c r="AG767" s="156"/>
      <c r="AH767" s="156"/>
      <c r="AI767" s="156"/>
      <c r="AJ767" s="156"/>
      <c r="AK767" s="156"/>
      <c r="AL767" s="156"/>
      <c r="AM767" s="156"/>
      <c r="AN767" s="169"/>
      <c r="AO767" s="169"/>
      <c r="AP767" s="169"/>
      <c r="AQ767" s="169"/>
      <c r="AR767" s="169"/>
    </row>
    <row r="768" spans="1:44">
      <c r="A768" s="61"/>
      <c r="B768" s="156"/>
      <c r="C768" s="156"/>
      <c r="D768" s="156"/>
      <c r="E768" s="156"/>
      <c r="F768" s="156"/>
      <c r="G768" s="156"/>
      <c r="H768" s="156"/>
      <c r="I768" s="156"/>
      <c r="J768" s="156"/>
      <c r="K768" s="156"/>
      <c r="L768" s="156"/>
      <c r="M768" s="156"/>
      <c r="N768" s="154"/>
      <c r="O768" s="156"/>
      <c r="P768" s="156"/>
      <c r="Q768" s="156"/>
      <c r="R768" s="156"/>
      <c r="S768" s="156"/>
      <c r="T768" s="156"/>
      <c r="U768" s="156"/>
      <c r="V768" s="156"/>
      <c r="W768" s="156"/>
      <c r="X768" s="156"/>
      <c r="Y768" s="156"/>
      <c r="Z768" s="156"/>
      <c r="AA768" s="156"/>
      <c r="AB768" s="156"/>
      <c r="AC768" s="156"/>
      <c r="AD768" s="156"/>
      <c r="AE768" s="156"/>
      <c r="AF768" s="156"/>
      <c r="AG768" s="156"/>
      <c r="AH768" s="156"/>
      <c r="AI768" s="156"/>
      <c r="AJ768" s="156"/>
      <c r="AK768" s="156"/>
      <c r="AL768" s="156"/>
      <c r="AM768" s="156"/>
      <c r="AN768" s="169"/>
      <c r="AO768" s="169"/>
      <c r="AP768" s="169"/>
      <c r="AQ768" s="169"/>
      <c r="AR768" s="169"/>
    </row>
    <row r="769" spans="1:44">
      <c r="A769" s="61"/>
      <c r="B769" s="156"/>
      <c r="C769" s="156"/>
      <c r="D769" s="156"/>
      <c r="E769" s="156"/>
      <c r="F769" s="156"/>
      <c r="G769" s="156"/>
      <c r="H769" s="156"/>
      <c r="I769" s="156"/>
      <c r="J769" s="156"/>
      <c r="K769" s="156"/>
      <c r="L769" s="156"/>
      <c r="M769" s="156"/>
      <c r="N769" s="154"/>
      <c r="O769" s="156"/>
      <c r="P769" s="156"/>
      <c r="Q769" s="156"/>
      <c r="R769" s="156"/>
      <c r="S769" s="156"/>
      <c r="T769" s="156"/>
      <c r="U769" s="156"/>
      <c r="V769" s="156"/>
      <c r="W769" s="156"/>
      <c r="X769" s="156"/>
      <c r="Y769" s="156"/>
      <c r="Z769" s="156"/>
      <c r="AA769" s="156"/>
      <c r="AB769" s="156"/>
      <c r="AC769" s="156"/>
      <c r="AD769" s="156"/>
      <c r="AE769" s="156"/>
      <c r="AF769" s="156"/>
      <c r="AG769" s="156"/>
      <c r="AH769" s="156"/>
      <c r="AI769" s="156"/>
      <c r="AJ769" s="156"/>
      <c r="AK769" s="156"/>
      <c r="AL769" s="156"/>
      <c r="AM769" s="156"/>
      <c r="AN769" s="169"/>
      <c r="AO769" s="169"/>
      <c r="AP769" s="169"/>
      <c r="AQ769" s="169"/>
      <c r="AR769" s="169"/>
    </row>
    <row r="770" spans="1:44">
      <c r="A770" s="61"/>
      <c r="B770" s="156"/>
      <c r="C770" s="156"/>
      <c r="D770" s="156"/>
      <c r="E770" s="156"/>
      <c r="F770" s="156"/>
      <c r="G770" s="156"/>
      <c r="H770" s="156"/>
      <c r="I770" s="156"/>
      <c r="J770" s="156"/>
      <c r="K770" s="156"/>
      <c r="L770" s="156"/>
      <c r="M770" s="156"/>
      <c r="N770" s="154"/>
      <c r="O770" s="156"/>
      <c r="P770" s="156"/>
      <c r="Q770" s="156"/>
      <c r="R770" s="156"/>
      <c r="S770" s="156"/>
      <c r="T770" s="156"/>
      <c r="U770" s="156"/>
      <c r="V770" s="156"/>
      <c r="W770" s="156"/>
      <c r="X770" s="156"/>
      <c r="Y770" s="156"/>
      <c r="Z770" s="156"/>
      <c r="AA770" s="156"/>
      <c r="AB770" s="156"/>
      <c r="AC770" s="156"/>
      <c r="AD770" s="156"/>
      <c r="AE770" s="156"/>
      <c r="AF770" s="156"/>
      <c r="AG770" s="156"/>
      <c r="AH770" s="156"/>
      <c r="AI770" s="156"/>
      <c r="AJ770" s="156"/>
      <c r="AK770" s="156"/>
      <c r="AL770" s="156"/>
      <c r="AM770" s="156"/>
      <c r="AN770" s="169"/>
      <c r="AO770" s="169"/>
      <c r="AP770" s="169"/>
      <c r="AQ770" s="169"/>
      <c r="AR770" s="169"/>
    </row>
    <row r="771" spans="1:44">
      <c r="A771" s="61"/>
      <c r="B771" s="156"/>
      <c r="C771" s="156"/>
      <c r="D771" s="156"/>
      <c r="E771" s="156"/>
      <c r="F771" s="156"/>
      <c r="G771" s="156"/>
      <c r="H771" s="156"/>
      <c r="I771" s="156"/>
      <c r="J771" s="156"/>
      <c r="K771" s="156"/>
      <c r="L771" s="156"/>
      <c r="M771" s="156"/>
      <c r="N771" s="154"/>
      <c r="O771" s="156"/>
      <c r="P771" s="156"/>
      <c r="Q771" s="156"/>
      <c r="R771" s="156"/>
      <c r="S771" s="156"/>
      <c r="T771" s="156"/>
      <c r="U771" s="156"/>
      <c r="V771" s="156"/>
      <c r="W771" s="156"/>
      <c r="X771" s="156"/>
      <c r="Y771" s="156"/>
      <c r="Z771" s="156"/>
      <c r="AA771" s="156"/>
      <c r="AB771" s="156"/>
      <c r="AC771" s="156"/>
      <c r="AD771" s="156"/>
      <c r="AE771" s="156"/>
      <c r="AF771" s="156"/>
      <c r="AG771" s="156"/>
      <c r="AH771" s="156"/>
      <c r="AI771" s="156"/>
      <c r="AJ771" s="156"/>
      <c r="AK771" s="156"/>
      <c r="AL771" s="156"/>
      <c r="AM771" s="156"/>
      <c r="AN771" s="169"/>
      <c r="AO771" s="169"/>
      <c r="AP771" s="169"/>
      <c r="AQ771" s="169"/>
      <c r="AR771" s="169"/>
    </row>
    <row r="772" spans="1:44">
      <c r="A772" s="61"/>
      <c r="B772" s="156"/>
      <c r="C772" s="156"/>
      <c r="D772" s="156"/>
      <c r="E772" s="156"/>
      <c r="F772" s="156"/>
      <c r="G772" s="156"/>
      <c r="H772" s="156"/>
      <c r="I772" s="156"/>
      <c r="J772" s="156"/>
      <c r="K772" s="156"/>
      <c r="L772" s="156"/>
      <c r="M772" s="156"/>
      <c r="N772" s="154"/>
      <c r="O772" s="156"/>
      <c r="P772" s="156"/>
      <c r="Q772" s="156"/>
      <c r="R772" s="156"/>
      <c r="S772" s="156"/>
      <c r="T772" s="156"/>
      <c r="U772" s="156"/>
      <c r="V772" s="156"/>
      <c r="W772" s="156"/>
      <c r="X772" s="156"/>
      <c r="Y772" s="156"/>
      <c r="Z772" s="156"/>
      <c r="AA772" s="156"/>
      <c r="AB772" s="156"/>
      <c r="AC772" s="156"/>
      <c r="AD772" s="156"/>
      <c r="AE772" s="156"/>
      <c r="AF772" s="156"/>
      <c r="AG772" s="156"/>
      <c r="AH772" s="156"/>
      <c r="AI772" s="156"/>
      <c r="AJ772" s="156"/>
      <c r="AK772" s="156"/>
      <c r="AL772" s="156"/>
      <c r="AM772" s="156"/>
      <c r="AN772" s="169"/>
      <c r="AO772" s="169"/>
      <c r="AP772" s="169"/>
      <c r="AQ772" s="169"/>
      <c r="AR772" s="169"/>
    </row>
    <row r="773" spans="1:44">
      <c r="A773" s="61"/>
      <c r="B773" s="156"/>
      <c r="C773" s="156"/>
      <c r="D773" s="156"/>
      <c r="E773" s="156"/>
      <c r="F773" s="156"/>
      <c r="G773" s="156"/>
      <c r="H773" s="156"/>
      <c r="I773" s="156"/>
      <c r="J773" s="156"/>
      <c r="K773" s="156"/>
      <c r="L773" s="156"/>
      <c r="M773" s="156"/>
      <c r="N773" s="154"/>
      <c r="O773" s="156"/>
      <c r="P773" s="156"/>
      <c r="Q773" s="156"/>
      <c r="R773" s="156"/>
      <c r="S773" s="156"/>
      <c r="T773" s="156"/>
      <c r="U773" s="156"/>
      <c r="V773" s="156"/>
      <c r="W773" s="156"/>
      <c r="X773" s="156"/>
      <c r="Y773" s="156"/>
      <c r="Z773" s="156"/>
      <c r="AA773" s="156"/>
      <c r="AB773" s="156"/>
      <c r="AC773" s="156"/>
      <c r="AD773" s="156"/>
      <c r="AE773" s="156"/>
      <c r="AF773" s="156"/>
      <c r="AG773" s="156"/>
      <c r="AH773" s="156"/>
      <c r="AI773" s="156"/>
      <c r="AJ773" s="156"/>
      <c r="AK773" s="156"/>
      <c r="AL773" s="156"/>
      <c r="AM773" s="156"/>
      <c r="AN773" s="169"/>
      <c r="AO773" s="169"/>
      <c r="AP773" s="169"/>
      <c r="AQ773" s="169"/>
      <c r="AR773" s="169"/>
    </row>
    <row r="774" spans="1:44">
      <c r="A774" s="61"/>
      <c r="B774" s="156"/>
      <c r="C774" s="156"/>
      <c r="D774" s="156"/>
      <c r="E774" s="156"/>
      <c r="F774" s="156"/>
      <c r="G774" s="156"/>
      <c r="H774" s="156"/>
      <c r="I774" s="156"/>
      <c r="J774" s="156"/>
      <c r="K774" s="156"/>
      <c r="L774" s="156"/>
      <c r="M774" s="156"/>
      <c r="N774" s="154"/>
      <c r="O774" s="156"/>
      <c r="P774" s="156"/>
      <c r="Q774" s="156"/>
      <c r="R774" s="156"/>
      <c r="S774" s="156"/>
      <c r="T774" s="156"/>
      <c r="U774" s="156"/>
      <c r="V774" s="156"/>
      <c r="W774" s="156"/>
      <c r="X774" s="156"/>
      <c r="Y774" s="156"/>
      <c r="Z774" s="156"/>
      <c r="AA774" s="156"/>
      <c r="AB774" s="156"/>
      <c r="AC774" s="156"/>
      <c r="AD774" s="156"/>
      <c r="AE774" s="156"/>
      <c r="AF774" s="156"/>
      <c r="AG774" s="156"/>
      <c r="AH774" s="156"/>
      <c r="AI774" s="156"/>
      <c r="AJ774" s="156"/>
      <c r="AK774" s="156"/>
      <c r="AL774" s="156"/>
      <c r="AM774" s="156"/>
      <c r="AN774" s="169"/>
      <c r="AO774" s="169"/>
      <c r="AP774" s="169"/>
      <c r="AQ774" s="169"/>
      <c r="AR774" s="169"/>
    </row>
    <row r="775" spans="1:44">
      <c r="A775" s="61"/>
      <c r="B775" s="156"/>
      <c r="C775" s="156"/>
      <c r="D775" s="156"/>
      <c r="E775" s="156"/>
      <c r="F775" s="156"/>
      <c r="G775" s="156"/>
      <c r="H775" s="156"/>
      <c r="I775" s="156"/>
      <c r="J775" s="156"/>
      <c r="K775" s="156"/>
      <c r="L775" s="156"/>
      <c r="M775" s="156"/>
      <c r="N775" s="154"/>
      <c r="O775" s="156"/>
      <c r="P775" s="156"/>
      <c r="Q775" s="156"/>
      <c r="R775" s="156"/>
      <c r="S775" s="156"/>
      <c r="T775" s="156"/>
      <c r="U775" s="156"/>
      <c r="V775" s="156"/>
      <c r="W775" s="156"/>
      <c r="X775" s="156"/>
      <c r="Y775" s="156"/>
      <c r="Z775" s="156"/>
      <c r="AA775" s="156"/>
      <c r="AB775" s="156"/>
      <c r="AC775" s="156"/>
      <c r="AD775" s="156"/>
      <c r="AE775" s="156"/>
      <c r="AF775" s="156"/>
      <c r="AG775" s="156"/>
      <c r="AH775" s="156"/>
      <c r="AI775" s="156"/>
      <c r="AJ775" s="156"/>
      <c r="AK775" s="156"/>
      <c r="AL775" s="156"/>
      <c r="AM775" s="156"/>
      <c r="AN775" s="169"/>
      <c r="AO775" s="169"/>
      <c r="AP775" s="169"/>
      <c r="AQ775" s="169"/>
      <c r="AR775" s="169"/>
    </row>
    <row r="776" spans="1:44">
      <c r="A776" s="61"/>
      <c r="B776" s="156"/>
      <c r="C776" s="156"/>
      <c r="D776" s="156"/>
      <c r="E776" s="156"/>
      <c r="F776" s="156"/>
      <c r="G776" s="156"/>
      <c r="H776" s="156"/>
      <c r="I776" s="156"/>
      <c r="J776" s="156"/>
      <c r="K776" s="156"/>
      <c r="L776" s="156"/>
      <c r="M776" s="156"/>
      <c r="N776" s="154"/>
      <c r="O776" s="156"/>
      <c r="P776" s="156"/>
      <c r="Q776" s="156"/>
      <c r="R776" s="156"/>
      <c r="S776" s="156"/>
      <c r="T776" s="156"/>
      <c r="U776" s="156"/>
      <c r="V776" s="156"/>
      <c r="W776" s="156"/>
      <c r="X776" s="156"/>
      <c r="Y776" s="156"/>
      <c r="Z776" s="156"/>
      <c r="AA776" s="156"/>
      <c r="AB776" s="156"/>
      <c r="AC776" s="156"/>
      <c r="AD776" s="156"/>
      <c r="AE776" s="156"/>
      <c r="AF776" s="156"/>
      <c r="AG776" s="156"/>
      <c r="AH776" s="156"/>
      <c r="AI776" s="156"/>
      <c r="AJ776" s="156"/>
      <c r="AK776" s="156"/>
      <c r="AL776" s="156"/>
      <c r="AM776" s="156"/>
      <c r="AN776" s="169"/>
      <c r="AO776" s="169"/>
      <c r="AP776" s="169"/>
      <c r="AQ776" s="169"/>
      <c r="AR776" s="169"/>
    </row>
    <row r="777" spans="1:44">
      <c r="A777" s="61"/>
      <c r="B777" s="156"/>
      <c r="C777" s="156"/>
      <c r="D777" s="156"/>
      <c r="E777" s="156"/>
      <c r="F777" s="156"/>
      <c r="G777" s="156"/>
      <c r="H777" s="156"/>
      <c r="I777" s="156"/>
      <c r="J777" s="156"/>
      <c r="K777" s="156"/>
      <c r="L777" s="156"/>
      <c r="M777" s="156"/>
      <c r="N777" s="154"/>
      <c r="O777" s="156"/>
      <c r="P777" s="156"/>
      <c r="Q777" s="156"/>
      <c r="R777" s="156"/>
      <c r="S777" s="156"/>
      <c r="T777" s="156"/>
      <c r="U777" s="156"/>
      <c r="V777" s="156"/>
      <c r="W777" s="156"/>
      <c r="X777" s="156"/>
      <c r="Y777" s="156"/>
      <c r="Z777" s="156"/>
      <c r="AA777" s="156"/>
      <c r="AB777" s="156"/>
      <c r="AC777" s="156"/>
      <c r="AD777" s="156"/>
      <c r="AE777" s="156"/>
      <c r="AF777" s="156"/>
      <c r="AG777" s="156"/>
      <c r="AH777" s="156"/>
      <c r="AI777" s="156"/>
      <c r="AJ777" s="156"/>
      <c r="AK777" s="156"/>
      <c r="AL777" s="156"/>
      <c r="AM777" s="156"/>
      <c r="AN777" s="169"/>
      <c r="AO777" s="169"/>
      <c r="AP777" s="169"/>
      <c r="AQ777" s="169"/>
      <c r="AR777" s="169"/>
    </row>
    <row r="778" spans="1:44">
      <c r="A778" s="61"/>
      <c r="B778" s="156"/>
      <c r="C778" s="156"/>
      <c r="D778" s="156"/>
      <c r="E778" s="156"/>
      <c r="F778" s="156"/>
      <c r="G778" s="156"/>
      <c r="H778" s="156"/>
      <c r="I778" s="156"/>
      <c r="J778" s="156"/>
      <c r="K778" s="156"/>
      <c r="L778" s="156"/>
      <c r="M778" s="156"/>
      <c r="N778" s="154"/>
      <c r="O778" s="156"/>
      <c r="P778" s="156"/>
      <c r="Q778" s="156"/>
      <c r="R778" s="156"/>
      <c r="S778" s="156"/>
      <c r="T778" s="156"/>
      <c r="U778" s="156"/>
      <c r="V778" s="156"/>
      <c r="W778" s="156"/>
      <c r="X778" s="156"/>
      <c r="Y778" s="156"/>
      <c r="Z778" s="156"/>
      <c r="AA778" s="156"/>
      <c r="AB778" s="156"/>
      <c r="AC778" s="156"/>
      <c r="AD778" s="156"/>
      <c r="AE778" s="156"/>
      <c r="AF778" s="156"/>
      <c r="AG778" s="156"/>
      <c r="AH778" s="156"/>
      <c r="AI778" s="156"/>
      <c r="AJ778" s="156"/>
      <c r="AK778" s="156"/>
      <c r="AL778" s="156"/>
      <c r="AM778" s="156"/>
      <c r="AN778" s="169"/>
      <c r="AO778" s="169"/>
      <c r="AP778" s="169"/>
      <c r="AQ778" s="169"/>
      <c r="AR778" s="169"/>
    </row>
    <row r="779" spans="1:44">
      <c r="A779" s="61"/>
      <c r="B779" s="156"/>
      <c r="C779" s="156"/>
      <c r="D779" s="156"/>
      <c r="E779" s="156"/>
      <c r="F779" s="156"/>
      <c r="G779" s="156"/>
      <c r="H779" s="156"/>
      <c r="I779" s="156"/>
      <c r="J779" s="156"/>
      <c r="K779" s="156"/>
      <c r="L779" s="156"/>
      <c r="M779" s="156"/>
      <c r="N779" s="154"/>
      <c r="O779" s="156"/>
      <c r="P779" s="156"/>
      <c r="Q779" s="156"/>
      <c r="R779" s="156"/>
      <c r="S779" s="156"/>
      <c r="T779" s="156"/>
      <c r="U779" s="156"/>
      <c r="V779" s="156"/>
      <c r="W779" s="156"/>
      <c r="X779" s="156"/>
      <c r="Y779" s="156"/>
      <c r="Z779" s="156"/>
      <c r="AA779" s="156"/>
      <c r="AB779" s="156"/>
      <c r="AC779" s="156"/>
      <c r="AD779" s="156"/>
      <c r="AE779" s="156"/>
      <c r="AF779" s="156"/>
      <c r="AG779" s="156"/>
      <c r="AH779" s="156"/>
      <c r="AI779" s="156"/>
      <c r="AJ779" s="156"/>
      <c r="AK779" s="156"/>
      <c r="AL779" s="156"/>
      <c r="AM779" s="156"/>
      <c r="AN779" s="169"/>
      <c r="AO779" s="169"/>
      <c r="AP779" s="169"/>
      <c r="AQ779" s="169"/>
      <c r="AR779" s="169"/>
    </row>
    <row r="780" spans="1:44">
      <c r="A780" s="61"/>
      <c r="B780" s="156"/>
      <c r="C780" s="156"/>
      <c r="D780" s="156"/>
      <c r="E780" s="156"/>
      <c r="F780" s="156"/>
      <c r="G780" s="156"/>
      <c r="H780" s="156"/>
      <c r="I780" s="156"/>
      <c r="J780" s="156"/>
      <c r="K780" s="156"/>
      <c r="L780" s="156"/>
      <c r="M780" s="156"/>
      <c r="N780" s="154"/>
      <c r="O780" s="156"/>
      <c r="P780" s="156"/>
      <c r="Q780" s="156"/>
      <c r="R780" s="156"/>
      <c r="S780" s="156"/>
      <c r="T780" s="156"/>
      <c r="U780" s="156"/>
      <c r="V780" s="156"/>
      <c r="W780" s="156"/>
      <c r="X780" s="156"/>
      <c r="Y780" s="156"/>
      <c r="Z780" s="156"/>
      <c r="AA780" s="156"/>
      <c r="AB780" s="156"/>
      <c r="AC780" s="156"/>
      <c r="AD780" s="156"/>
      <c r="AE780" s="156"/>
      <c r="AF780" s="156"/>
      <c r="AG780" s="156"/>
      <c r="AH780" s="156"/>
      <c r="AI780" s="156"/>
      <c r="AJ780" s="156"/>
      <c r="AK780" s="156"/>
      <c r="AL780" s="156"/>
      <c r="AM780" s="156"/>
      <c r="AN780" s="169"/>
      <c r="AO780" s="169"/>
      <c r="AP780" s="169"/>
      <c r="AQ780" s="169"/>
      <c r="AR780" s="169"/>
    </row>
    <row r="781" spans="1:44">
      <c r="A781" s="61"/>
      <c r="B781" s="156"/>
      <c r="C781" s="156"/>
      <c r="D781" s="156"/>
      <c r="E781" s="156"/>
      <c r="F781" s="156"/>
      <c r="G781" s="156"/>
      <c r="H781" s="156"/>
      <c r="I781" s="156"/>
      <c r="J781" s="156"/>
      <c r="K781" s="156"/>
      <c r="L781" s="156"/>
      <c r="M781" s="156"/>
      <c r="N781" s="154"/>
      <c r="O781" s="156"/>
      <c r="P781" s="156"/>
      <c r="Q781" s="156"/>
      <c r="R781" s="156"/>
      <c r="S781" s="156"/>
      <c r="T781" s="156"/>
      <c r="U781" s="156"/>
      <c r="V781" s="156"/>
      <c r="W781" s="156"/>
      <c r="X781" s="156"/>
      <c r="Y781" s="156"/>
      <c r="Z781" s="156"/>
      <c r="AA781" s="156"/>
      <c r="AB781" s="156"/>
      <c r="AC781" s="156"/>
      <c r="AD781" s="156"/>
      <c r="AE781" s="156"/>
      <c r="AF781" s="156"/>
      <c r="AG781" s="156"/>
      <c r="AH781" s="156"/>
      <c r="AI781" s="156"/>
      <c r="AJ781" s="156"/>
      <c r="AK781" s="156"/>
      <c r="AL781" s="156"/>
      <c r="AM781" s="156"/>
      <c r="AN781" s="169"/>
      <c r="AO781" s="169"/>
      <c r="AP781" s="169"/>
      <c r="AQ781" s="169"/>
      <c r="AR781" s="169"/>
    </row>
    <row r="782" spans="1:44">
      <c r="A782" s="61"/>
      <c r="B782" s="156"/>
      <c r="C782" s="156"/>
      <c r="D782" s="156"/>
      <c r="E782" s="156"/>
      <c r="F782" s="156"/>
      <c r="G782" s="156"/>
      <c r="H782" s="156"/>
      <c r="I782" s="156"/>
      <c r="J782" s="156"/>
      <c r="K782" s="156"/>
      <c r="L782" s="156"/>
      <c r="M782" s="156"/>
      <c r="N782" s="154"/>
      <c r="O782" s="156"/>
      <c r="P782" s="156"/>
      <c r="Q782" s="156"/>
      <c r="R782" s="156"/>
      <c r="S782" s="156"/>
      <c r="T782" s="156"/>
      <c r="U782" s="156"/>
      <c r="V782" s="156"/>
      <c r="W782" s="156"/>
      <c r="X782" s="156"/>
      <c r="Y782" s="156"/>
      <c r="Z782" s="156"/>
      <c r="AA782" s="156"/>
      <c r="AB782" s="156"/>
      <c r="AC782" s="156"/>
      <c r="AD782" s="156"/>
      <c r="AE782" s="156"/>
      <c r="AF782" s="156"/>
      <c r="AG782" s="156"/>
      <c r="AH782" s="156"/>
      <c r="AI782" s="156"/>
      <c r="AJ782" s="156"/>
      <c r="AK782" s="156"/>
      <c r="AL782" s="156"/>
      <c r="AM782" s="156"/>
      <c r="AN782" s="169"/>
      <c r="AO782" s="169"/>
      <c r="AP782" s="169"/>
      <c r="AQ782" s="169"/>
      <c r="AR782" s="169"/>
    </row>
    <row r="783" spans="1:44">
      <c r="A783" s="61"/>
      <c r="B783" s="156"/>
      <c r="C783" s="156"/>
      <c r="D783" s="156"/>
      <c r="E783" s="156"/>
      <c r="F783" s="156"/>
      <c r="G783" s="156"/>
      <c r="H783" s="156"/>
      <c r="I783" s="156"/>
      <c r="J783" s="156"/>
      <c r="K783" s="156"/>
      <c r="L783" s="156"/>
      <c r="M783" s="156"/>
      <c r="N783" s="154"/>
      <c r="O783" s="156"/>
      <c r="P783" s="156"/>
      <c r="Q783" s="156"/>
      <c r="R783" s="156"/>
      <c r="S783" s="156"/>
      <c r="T783" s="156"/>
      <c r="U783" s="156"/>
      <c r="V783" s="156"/>
      <c r="W783" s="156"/>
      <c r="X783" s="156"/>
      <c r="Y783" s="156"/>
      <c r="Z783" s="156"/>
      <c r="AA783" s="156"/>
      <c r="AB783" s="156"/>
      <c r="AC783" s="156"/>
      <c r="AD783" s="156"/>
      <c r="AE783" s="156"/>
      <c r="AF783" s="156"/>
      <c r="AG783" s="156"/>
      <c r="AH783" s="156"/>
      <c r="AI783" s="156"/>
      <c r="AJ783" s="156"/>
      <c r="AK783" s="156"/>
      <c r="AL783" s="156"/>
      <c r="AM783" s="156"/>
      <c r="AN783" s="169"/>
      <c r="AO783" s="169"/>
      <c r="AP783" s="169"/>
      <c r="AQ783" s="169"/>
      <c r="AR783" s="169"/>
    </row>
    <row r="784" spans="1:44">
      <c r="A784" s="61"/>
      <c r="B784" s="156"/>
      <c r="C784" s="156"/>
      <c r="D784" s="156"/>
      <c r="E784" s="156"/>
      <c r="F784" s="156"/>
      <c r="G784" s="156"/>
      <c r="H784" s="156"/>
      <c r="I784" s="156"/>
      <c r="J784" s="156"/>
      <c r="K784" s="156"/>
      <c r="L784" s="156"/>
      <c r="M784" s="156"/>
      <c r="N784" s="154"/>
      <c r="O784" s="156"/>
      <c r="P784" s="156"/>
      <c r="Q784" s="156"/>
      <c r="R784" s="156"/>
      <c r="S784" s="156"/>
      <c r="T784" s="156"/>
      <c r="U784" s="156"/>
      <c r="V784" s="156"/>
      <c r="W784" s="156"/>
      <c r="X784" s="156"/>
      <c r="Y784" s="156"/>
      <c r="Z784" s="156"/>
      <c r="AA784" s="156"/>
      <c r="AB784" s="156"/>
      <c r="AC784" s="156"/>
      <c r="AD784" s="156"/>
      <c r="AE784" s="156"/>
      <c r="AF784" s="156"/>
      <c r="AG784" s="156"/>
      <c r="AH784" s="156"/>
      <c r="AI784" s="156"/>
      <c r="AJ784" s="156"/>
      <c r="AK784" s="156"/>
      <c r="AL784" s="156"/>
      <c r="AM784" s="156"/>
      <c r="AN784" s="169"/>
      <c r="AO784" s="169"/>
      <c r="AP784" s="169"/>
      <c r="AQ784" s="169"/>
      <c r="AR784" s="169"/>
    </row>
    <row r="785" spans="1:44">
      <c r="A785" s="61"/>
      <c r="B785" s="156"/>
      <c r="C785" s="156"/>
      <c r="D785" s="156"/>
      <c r="E785" s="156"/>
      <c r="F785" s="156"/>
      <c r="G785" s="156"/>
      <c r="H785" s="156"/>
      <c r="I785" s="156"/>
      <c r="J785" s="156"/>
      <c r="K785" s="156"/>
      <c r="L785" s="156"/>
      <c r="M785" s="156"/>
      <c r="N785" s="154"/>
      <c r="O785" s="156"/>
      <c r="P785" s="156"/>
      <c r="Q785" s="156"/>
      <c r="R785" s="156"/>
      <c r="S785" s="156"/>
      <c r="T785" s="156"/>
      <c r="U785" s="156"/>
      <c r="V785" s="156"/>
      <c r="W785" s="156"/>
      <c r="X785" s="156"/>
      <c r="Y785" s="156"/>
      <c r="Z785" s="156"/>
      <c r="AA785" s="156"/>
      <c r="AB785" s="156"/>
      <c r="AC785" s="156"/>
      <c r="AD785" s="156"/>
      <c r="AE785" s="156"/>
      <c r="AF785" s="156"/>
      <c r="AG785" s="156"/>
      <c r="AH785" s="156"/>
      <c r="AI785" s="156"/>
      <c r="AJ785" s="156"/>
      <c r="AK785" s="156"/>
      <c r="AL785" s="156"/>
      <c r="AM785" s="156"/>
      <c r="AN785" s="169"/>
      <c r="AO785" s="169"/>
      <c r="AP785" s="169"/>
      <c r="AQ785" s="169"/>
      <c r="AR785" s="169"/>
    </row>
    <row r="786" spans="1:44">
      <c r="A786" s="61"/>
      <c r="B786" s="156"/>
      <c r="C786" s="156"/>
      <c r="D786" s="156"/>
      <c r="E786" s="156"/>
      <c r="F786" s="156"/>
      <c r="G786" s="156"/>
      <c r="H786" s="156"/>
      <c r="I786" s="156"/>
      <c r="J786" s="156"/>
      <c r="K786" s="156"/>
      <c r="L786" s="156"/>
      <c r="M786" s="156"/>
      <c r="N786" s="154"/>
      <c r="O786" s="156"/>
      <c r="P786" s="156"/>
      <c r="Q786" s="156"/>
      <c r="R786" s="156"/>
      <c r="S786" s="156"/>
      <c r="T786" s="156"/>
      <c r="U786" s="156"/>
      <c r="V786" s="156"/>
      <c r="W786" s="156"/>
      <c r="X786" s="156"/>
      <c r="Y786" s="156"/>
      <c r="Z786" s="156"/>
      <c r="AA786" s="156"/>
      <c r="AB786" s="156"/>
      <c r="AC786" s="156"/>
      <c r="AD786" s="156"/>
      <c r="AE786" s="156"/>
      <c r="AF786" s="156"/>
      <c r="AG786" s="156"/>
      <c r="AH786" s="156"/>
      <c r="AI786" s="156"/>
      <c r="AJ786" s="156"/>
      <c r="AK786" s="156"/>
      <c r="AL786" s="156"/>
      <c r="AM786" s="156"/>
      <c r="AN786" s="169"/>
      <c r="AO786" s="169"/>
      <c r="AP786" s="169"/>
      <c r="AQ786" s="169"/>
      <c r="AR786" s="169"/>
    </row>
    <row r="787" spans="1:44">
      <c r="A787" s="61"/>
      <c r="B787" s="156"/>
      <c r="C787" s="156"/>
      <c r="D787" s="156"/>
      <c r="E787" s="156"/>
      <c r="F787" s="156"/>
      <c r="G787" s="156"/>
      <c r="H787" s="156"/>
      <c r="I787" s="156"/>
      <c r="J787" s="156"/>
      <c r="K787" s="156"/>
      <c r="L787" s="156"/>
      <c r="M787" s="156"/>
      <c r="N787" s="154"/>
      <c r="O787" s="156"/>
      <c r="P787" s="156"/>
      <c r="Q787" s="156"/>
      <c r="R787" s="156"/>
      <c r="S787" s="156"/>
      <c r="T787" s="156"/>
      <c r="U787" s="156"/>
      <c r="V787" s="156"/>
      <c r="W787" s="156"/>
      <c r="X787" s="156"/>
      <c r="Y787" s="156"/>
      <c r="Z787" s="156"/>
      <c r="AA787" s="156"/>
      <c r="AB787" s="156"/>
      <c r="AC787" s="156"/>
      <c r="AD787" s="156"/>
      <c r="AE787" s="156"/>
      <c r="AF787" s="156"/>
      <c r="AG787" s="156"/>
      <c r="AH787" s="156"/>
      <c r="AI787" s="156"/>
      <c r="AJ787" s="156"/>
      <c r="AK787" s="156"/>
      <c r="AL787" s="156"/>
      <c r="AM787" s="156"/>
      <c r="AN787" s="169"/>
      <c r="AO787" s="169"/>
      <c r="AP787" s="169"/>
      <c r="AQ787" s="169"/>
      <c r="AR787" s="169"/>
    </row>
    <row r="788" spans="1:44">
      <c r="A788" s="61"/>
      <c r="B788" s="156"/>
      <c r="C788" s="156"/>
      <c r="D788" s="156"/>
      <c r="E788" s="156"/>
      <c r="F788" s="156"/>
      <c r="G788" s="156"/>
      <c r="H788" s="156"/>
      <c r="I788" s="156"/>
      <c r="J788" s="156"/>
      <c r="K788" s="156"/>
      <c r="L788" s="156"/>
      <c r="M788" s="156"/>
      <c r="N788" s="154"/>
      <c r="O788" s="156"/>
      <c r="P788" s="156"/>
      <c r="Q788" s="156"/>
      <c r="R788" s="156"/>
      <c r="S788" s="156"/>
      <c r="T788" s="156"/>
      <c r="U788" s="156"/>
      <c r="V788" s="156"/>
      <c r="W788" s="156"/>
      <c r="X788" s="156"/>
      <c r="Y788" s="156"/>
      <c r="Z788" s="156"/>
      <c r="AA788" s="156"/>
      <c r="AB788" s="156"/>
      <c r="AC788" s="156"/>
      <c r="AD788" s="156"/>
      <c r="AE788" s="156"/>
      <c r="AF788" s="156"/>
      <c r="AG788" s="156"/>
      <c r="AH788" s="156"/>
      <c r="AI788" s="156"/>
      <c r="AJ788" s="156"/>
      <c r="AK788" s="156"/>
      <c r="AL788" s="156"/>
      <c r="AM788" s="156"/>
      <c r="AN788" s="169"/>
      <c r="AO788" s="169"/>
      <c r="AP788" s="169"/>
      <c r="AQ788" s="169"/>
      <c r="AR788" s="169"/>
    </row>
    <row r="789" spans="1:44">
      <c r="A789" s="61"/>
      <c r="B789" s="156"/>
      <c r="C789" s="156"/>
      <c r="D789" s="156"/>
      <c r="E789" s="156"/>
      <c r="F789" s="156"/>
      <c r="G789" s="156"/>
      <c r="H789" s="156"/>
      <c r="I789" s="156"/>
      <c r="J789" s="156"/>
      <c r="K789" s="156"/>
      <c r="L789" s="156"/>
      <c r="M789" s="156"/>
      <c r="N789" s="154"/>
      <c r="O789" s="156"/>
      <c r="P789" s="156"/>
      <c r="Q789" s="156"/>
      <c r="R789" s="156"/>
      <c r="S789" s="156"/>
      <c r="T789" s="156"/>
      <c r="U789" s="156"/>
      <c r="V789" s="156"/>
      <c r="W789" s="156"/>
      <c r="X789" s="156"/>
      <c r="Y789" s="156"/>
      <c r="Z789" s="156"/>
      <c r="AA789" s="156"/>
      <c r="AB789" s="156"/>
      <c r="AC789" s="156"/>
      <c r="AD789" s="156"/>
      <c r="AE789" s="156"/>
      <c r="AF789" s="156"/>
      <c r="AG789" s="156"/>
      <c r="AH789" s="156"/>
      <c r="AI789" s="156"/>
      <c r="AJ789" s="156"/>
      <c r="AK789" s="156"/>
      <c r="AL789" s="156"/>
      <c r="AM789" s="156"/>
      <c r="AN789" s="169"/>
      <c r="AO789" s="169"/>
      <c r="AP789" s="169"/>
      <c r="AQ789" s="169"/>
      <c r="AR789" s="169"/>
    </row>
    <row r="790" spans="1:44">
      <c r="A790" s="61"/>
      <c r="B790" s="156"/>
      <c r="C790" s="156"/>
      <c r="D790" s="156"/>
      <c r="E790" s="156"/>
      <c r="F790" s="156"/>
      <c r="G790" s="156"/>
      <c r="H790" s="156"/>
      <c r="I790" s="156"/>
      <c r="J790" s="156"/>
      <c r="K790" s="156"/>
      <c r="L790" s="156"/>
      <c r="M790" s="156"/>
      <c r="N790" s="154"/>
      <c r="O790" s="156"/>
      <c r="P790" s="156"/>
      <c r="Q790" s="156"/>
      <c r="R790" s="156"/>
      <c r="S790" s="156"/>
      <c r="T790" s="156"/>
      <c r="U790" s="156"/>
      <c r="V790" s="156"/>
      <c r="W790" s="156"/>
      <c r="X790" s="156"/>
      <c r="Y790" s="156"/>
      <c r="Z790" s="156"/>
      <c r="AA790" s="156"/>
      <c r="AB790" s="156"/>
      <c r="AC790" s="156"/>
      <c r="AD790" s="156"/>
      <c r="AE790" s="156"/>
      <c r="AF790" s="156"/>
      <c r="AG790" s="156"/>
      <c r="AH790" s="156"/>
      <c r="AI790" s="156"/>
      <c r="AJ790" s="156"/>
      <c r="AK790" s="156"/>
      <c r="AL790" s="156"/>
      <c r="AM790" s="156"/>
      <c r="AN790" s="169"/>
      <c r="AO790" s="169"/>
      <c r="AP790" s="169"/>
      <c r="AQ790" s="169"/>
      <c r="AR790" s="169"/>
    </row>
    <row r="791" spans="1:44">
      <c r="A791" s="61"/>
      <c r="B791" s="156"/>
      <c r="C791" s="156"/>
      <c r="D791" s="156"/>
      <c r="E791" s="156"/>
      <c r="F791" s="156"/>
      <c r="G791" s="156"/>
      <c r="H791" s="156"/>
      <c r="I791" s="156"/>
      <c r="J791" s="156"/>
      <c r="K791" s="156"/>
      <c r="L791" s="156"/>
      <c r="M791" s="156"/>
      <c r="N791" s="154"/>
      <c r="O791" s="156"/>
      <c r="P791" s="156"/>
      <c r="Q791" s="156"/>
      <c r="R791" s="156"/>
      <c r="S791" s="156"/>
      <c r="T791" s="156"/>
      <c r="U791" s="156"/>
      <c r="V791" s="156"/>
      <c r="W791" s="156"/>
      <c r="X791" s="156"/>
      <c r="Y791" s="156"/>
      <c r="Z791" s="156"/>
      <c r="AA791" s="156"/>
      <c r="AB791" s="156"/>
      <c r="AC791" s="156"/>
      <c r="AD791" s="156"/>
      <c r="AE791" s="156"/>
      <c r="AF791" s="156"/>
      <c r="AG791" s="156"/>
      <c r="AH791" s="156"/>
      <c r="AI791" s="156"/>
      <c r="AJ791" s="156"/>
      <c r="AK791" s="156"/>
      <c r="AL791" s="156"/>
      <c r="AM791" s="156"/>
      <c r="AN791" s="169"/>
      <c r="AO791" s="169"/>
      <c r="AP791" s="169"/>
      <c r="AQ791" s="169"/>
      <c r="AR791" s="169"/>
    </row>
    <row r="792" spans="1:44">
      <c r="A792" s="61"/>
      <c r="B792" s="156"/>
      <c r="C792" s="156"/>
      <c r="D792" s="156"/>
      <c r="E792" s="156"/>
      <c r="F792" s="156"/>
      <c r="G792" s="156"/>
      <c r="H792" s="156"/>
      <c r="I792" s="156"/>
      <c r="J792" s="156"/>
      <c r="K792" s="156"/>
      <c r="L792" s="156"/>
      <c r="M792" s="156"/>
      <c r="N792" s="154"/>
      <c r="O792" s="156"/>
      <c r="P792" s="156"/>
      <c r="Q792" s="156"/>
      <c r="R792" s="156"/>
      <c r="S792" s="156"/>
      <c r="T792" s="156"/>
      <c r="U792" s="156"/>
      <c r="V792" s="156"/>
      <c r="W792" s="156"/>
      <c r="X792" s="156"/>
      <c r="Y792" s="156"/>
      <c r="Z792" s="156"/>
      <c r="AA792" s="156"/>
      <c r="AB792" s="156"/>
      <c r="AC792" s="156"/>
      <c r="AD792" s="156"/>
      <c r="AE792" s="156"/>
      <c r="AF792" s="156"/>
      <c r="AG792" s="156"/>
      <c r="AH792" s="156"/>
      <c r="AI792" s="156"/>
      <c r="AJ792" s="156"/>
      <c r="AK792" s="156"/>
      <c r="AL792" s="156"/>
      <c r="AM792" s="156"/>
      <c r="AN792" s="169"/>
      <c r="AO792" s="169"/>
      <c r="AP792" s="169"/>
      <c r="AQ792" s="169"/>
      <c r="AR792" s="169"/>
    </row>
    <row r="793" spans="1:44">
      <c r="A793" s="61"/>
      <c r="B793" s="156"/>
      <c r="C793" s="156"/>
      <c r="D793" s="156"/>
      <c r="E793" s="156"/>
      <c r="F793" s="156"/>
      <c r="G793" s="156"/>
      <c r="H793" s="156"/>
      <c r="I793" s="156"/>
      <c r="J793" s="156"/>
      <c r="K793" s="156"/>
      <c r="L793" s="156"/>
      <c r="M793" s="156"/>
      <c r="N793" s="154"/>
      <c r="O793" s="156"/>
      <c r="P793" s="156"/>
      <c r="Q793" s="156"/>
      <c r="R793" s="156"/>
      <c r="S793" s="156"/>
      <c r="T793" s="156"/>
      <c r="U793" s="156"/>
      <c r="V793" s="156"/>
      <c r="W793" s="156"/>
      <c r="X793" s="156"/>
      <c r="Y793" s="156"/>
      <c r="Z793" s="156"/>
      <c r="AA793" s="156"/>
      <c r="AB793" s="156"/>
      <c r="AC793" s="156"/>
      <c r="AD793" s="156"/>
      <c r="AE793" s="156"/>
      <c r="AF793" s="156"/>
      <c r="AG793" s="156"/>
      <c r="AH793" s="156"/>
      <c r="AI793" s="156"/>
      <c r="AJ793" s="156"/>
      <c r="AK793" s="156"/>
      <c r="AL793" s="156"/>
      <c r="AM793" s="156"/>
      <c r="AN793" s="169"/>
      <c r="AO793" s="169"/>
      <c r="AP793" s="169"/>
      <c r="AQ793" s="169"/>
      <c r="AR793" s="169"/>
    </row>
    <row r="794" spans="1:44">
      <c r="A794" s="61"/>
      <c r="B794" s="156"/>
      <c r="C794" s="156"/>
      <c r="D794" s="156"/>
      <c r="E794" s="156"/>
      <c r="F794" s="156"/>
      <c r="G794" s="156"/>
      <c r="H794" s="156"/>
      <c r="I794" s="156"/>
      <c r="J794" s="156"/>
      <c r="K794" s="156"/>
      <c r="L794" s="156"/>
      <c r="M794" s="156"/>
      <c r="N794" s="154"/>
      <c r="O794" s="156"/>
      <c r="P794" s="156"/>
      <c r="Q794" s="156"/>
      <c r="R794" s="156"/>
      <c r="S794" s="156"/>
      <c r="T794" s="156"/>
      <c r="U794" s="156"/>
      <c r="V794" s="156"/>
      <c r="W794" s="156"/>
      <c r="X794" s="156"/>
      <c r="Y794" s="156"/>
      <c r="Z794" s="156"/>
      <c r="AA794" s="156"/>
      <c r="AB794" s="156"/>
      <c r="AC794" s="156"/>
      <c r="AD794" s="156"/>
      <c r="AE794" s="156"/>
      <c r="AF794" s="156"/>
      <c r="AG794" s="156"/>
      <c r="AH794" s="156"/>
      <c r="AI794" s="156"/>
      <c r="AJ794" s="156"/>
      <c r="AK794" s="156"/>
      <c r="AL794" s="156"/>
      <c r="AM794" s="156"/>
      <c r="AN794" s="169"/>
      <c r="AO794" s="169"/>
      <c r="AP794" s="169"/>
      <c r="AQ794" s="169"/>
      <c r="AR794" s="169"/>
    </row>
    <row r="795" spans="1:44">
      <c r="A795" s="61"/>
      <c r="B795" s="156"/>
      <c r="C795" s="156"/>
      <c r="D795" s="156"/>
      <c r="E795" s="156"/>
      <c r="F795" s="156"/>
      <c r="G795" s="156"/>
      <c r="H795" s="156"/>
      <c r="I795" s="156"/>
      <c r="J795" s="156"/>
      <c r="K795" s="156"/>
      <c r="L795" s="156"/>
      <c r="M795" s="156"/>
      <c r="N795" s="154"/>
      <c r="O795" s="156"/>
      <c r="P795" s="156"/>
      <c r="Q795" s="156"/>
      <c r="R795" s="156"/>
      <c r="S795" s="156"/>
      <c r="T795" s="156"/>
      <c r="U795" s="156"/>
      <c r="V795" s="156"/>
      <c r="W795" s="156"/>
      <c r="X795" s="156"/>
      <c r="Y795" s="156"/>
      <c r="Z795" s="156"/>
      <c r="AA795" s="156"/>
      <c r="AB795" s="156"/>
      <c r="AC795" s="156"/>
      <c r="AD795" s="156"/>
      <c r="AE795" s="156"/>
      <c r="AF795" s="156"/>
      <c r="AG795" s="156"/>
      <c r="AH795" s="156"/>
      <c r="AI795" s="156"/>
      <c r="AJ795" s="156"/>
      <c r="AK795" s="156"/>
      <c r="AL795" s="156"/>
      <c r="AM795" s="156"/>
      <c r="AN795" s="169"/>
      <c r="AO795" s="169"/>
      <c r="AP795" s="169"/>
      <c r="AQ795" s="169"/>
      <c r="AR795" s="169"/>
    </row>
    <row r="796" spans="1:44">
      <c r="A796" s="61"/>
      <c r="B796" s="156"/>
      <c r="C796" s="156"/>
      <c r="D796" s="156"/>
      <c r="E796" s="156"/>
      <c r="F796" s="156"/>
      <c r="G796" s="156"/>
      <c r="H796" s="156"/>
      <c r="I796" s="156"/>
      <c r="J796" s="156"/>
      <c r="K796" s="156"/>
      <c r="L796" s="156"/>
      <c r="M796" s="156"/>
      <c r="N796" s="154"/>
      <c r="O796" s="156"/>
      <c r="P796" s="156"/>
      <c r="Q796" s="156"/>
      <c r="R796" s="156"/>
      <c r="S796" s="156"/>
      <c r="T796" s="156"/>
      <c r="U796" s="156"/>
      <c r="V796" s="156"/>
      <c r="W796" s="156"/>
      <c r="X796" s="156"/>
      <c r="Y796" s="156"/>
      <c r="Z796" s="156"/>
      <c r="AA796" s="156"/>
      <c r="AB796" s="156"/>
      <c r="AC796" s="156"/>
      <c r="AD796" s="156"/>
      <c r="AE796" s="156"/>
      <c r="AF796" s="156"/>
      <c r="AG796" s="156"/>
      <c r="AH796" s="156"/>
      <c r="AI796" s="156"/>
      <c r="AJ796" s="156"/>
      <c r="AK796" s="156"/>
      <c r="AL796" s="156"/>
      <c r="AM796" s="156"/>
      <c r="AN796" s="169"/>
      <c r="AO796" s="169"/>
      <c r="AP796" s="169"/>
      <c r="AQ796" s="169"/>
      <c r="AR796" s="169"/>
    </row>
    <row r="797" spans="1:44">
      <c r="A797" s="61"/>
      <c r="B797" s="156"/>
      <c r="C797" s="156"/>
      <c r="D797" s="156"/>
      <c r="E797" s="156"/>
      <c r="F797" s="156"/>
      <c r="G797" s="156"/>
      <c r="H797" s="156"/>
      <c r="I797" s="156"/>
      <c r="J797" s="156"/>
      <c r="K797" s="156"/>
      <c r="L797" s="156"/>
      <c r="M797" s="156"/>
      <c r="N797" s="154"/>
      <c r="O797" s="156"/>
      <c r="P797" s="156"/>
      <c r="Q797" s="156"/>
      <c r="R797" s="156"/>
      <c r="S797" s="156"/>
      <c r="T797" s="156"/>
      <c r="U797" s="156"/>
      <c r="V797" s="156"/>
      <c r="W797" s="156"/>
      <c r="X797" s="156"/>
      <c r="Y797" s="156"/>
      <c r="Z797" s="156"/>
      <c r="AA797" s="156"/>
      <c r="AB797" s="156"/>
      <c r="AC797" s="156"/>
      <c r="AD797" s="156"/>
      <c r="AE797" s="156"/>
      <c r="AF797" s="156"/>
      <c r="AG797" s="156"/>
      <c r="AH797" s="156"/>
      <c r="AI797" s="156"/>
      <c r="AJ797" s="156"/>
      <c r="AK797" s="156"/>
      <c r="AL797" s="156"/>
      <c r="AM797" s="156"/>
      <c r="AN797" s="169"/>
      <c r="AO797" s="169"/>
      <c r="AP797" s="169"/>
      <c r="AQ797" s="169"/>
      <c r="AR797" s="169"/>
    </row>
    <row r="798" spans="1:44">
      <c r="A798" s="61"/>
      <c r="B798" s="156"/>
      <c r="C798" s="156"/>
      <c r="D798" s="156"/>
      <c r="E798" s="156"/>
      <c r="F798" s="156"/>
      <c r="G798" s="156"/>
      <c r="H798" s="156"/>
      <c r="I798" s="156"/>
      <c r="J798" s="156"/>
      <c r="K798" s="156"/>
      <c r="L798" s="156"/>
      <c r="M798" s="156"/>
      <c r="N798" s="154"/>
      <c r="O798" s="156"/>
      <c r="P798" s="156"/>
      <c r="Q798" s="156"/>
      <c r="R798" s="156"/>
      <c r="S798" s="156"/>
      <c r="T798" s="156"/>
      <c r="U798" s="156"/>
      <c r="V798" s="156"/>
      <c r="W798" s="156"/>
      <c r="X798" s="156"/>
      <c r="Y798" s="156"/>
      <c r="Z798" s="156"/>
      <c r="AA798" s="156"/>
      <c r="AB798" s="156"/>
      <c r="AC798" s="156"/>
      <c r="AD798" s="156"/>
      <c r="AE798" s="156"/>
      <c r="AF798" s="156"/>
      <c r="AG798" s="156"/>
      <c r="AH798" s="156"/>
      <c r="AI798" s="156"/>
      <c r="AJ798" s="156"/>
      <c r="AK798" s="156"/>
      <c r="AL798" s="156"/>
      <c r="AM798" s="156"/>
      <c r="AN798" s="169"/>
      <c r="AO798" s="169"/>
      <c r="AP798" s="169"/>
      <c r="AQ798" s="169"/>
      <c r="AR798" s="169"/>
    </row>
    <row r="799" spans="1:44">
      <c r="A799" s="61"/>
      <c r="B799" s="156"/>
      <c r="C799" s="156"/>
      <c r="D799" s="156"/>
      <c r="E799" s="156"/>
      <c r="F799" s="156"/>
      <c r="G799" s="156"/>
      <c r="H799" s="156"/>
      <c r="I799" s="156"/>
      <c r="J799" s="156"/>
      <c r="K799" s="156"/>
      <c r="L799" s="156"/>
      <c r="M799" s="156"/>
      <c r="N799" s="154"/>
      <c r="O799" s="156"/>
      <c r="P799" s="156"/>
      <c r="Q799" s="156"/>
      <c r="R799" s="156"/>
      <c r="S799" s="156"/>
      <c r="T799" s="156"/>
      <c r="U799" s="156"/>
      <c r="V799" s="156"/>
      <c r="W799" s="156"/>
      <c r="X799" s="156"/>
      <c r="Y799" s="156"/>
      <c r="Z799" s="156"/>
      <c r="AA799" s="156"/>
      <c r="AB799" s="156"/>
      <c r="AC799" s="156"/>
      <c r="AD799" s="156"/>
      <c r="AE799" s="156"/>
      <c r="AF799" s="156"/>
      <c r="AG799" s="156"/>
      <c r="AH799" s="156"/>
      <c r="AI799" s="156"/>
      <c r="AJ799" s="156"/>
      <c r="AK799" s="156"/>
      <c r="AL799" s="156"/>
      <c r="AM799" s="156"/>
      <c r="AN799" s="169"/>
      <c r="AO799" s="169"/>
      <c r="AP799" s="169"/>
      <c r="AQ799" s="169"/>
      <c r="AR799" s="169"/>
    </row>
    <row r="800" spans="1:44">
      <c r="A800" s="61"/>
      <c r="B800" s="156"/>
      <c r="C800" s="156"/>
      <c r="D800" s="156"/>
      <c r="E800" s="156"/>
      <c r="F800" s="156"/>
      <c r="G800" s="156"/>
      <c r="H800" s="156"/>
      <c r="I800" s="156"/>
      <c r="J800" s="156"/>
      <c r="K800" s="156"/>
      <c r="L800" s="156"/>
      <c r="M800" s="156"/>
      <c r="N800" s="154"/>
      <c r="O800" s="156"/>
      <c r="P800" s="156"/>
      <c r="Q800" s="156"/>
      <c r="R800" s="156"/>
      <c r="S800" s="156"/>
      <c r="T800" s="156"/>
      <c r="U800" s="156"/>
      <c r="V800" s="156"/>
      <c r="W800" s="156"/>
      <c r="X800" s="156"/>
      <c r="Y800" s="156"/>
      <c r="Z800" s="156"/>
      <c r="AA800" s="156"/>
      <c r="AB800" s="156"/>
      <c r="AC800" s="156"/>
      <c r="AD800" s="156"/>
      <c r="AE800" s="156"/>
      <c r="AF800" s="156"/>
      <c r="AG800" s="156"/>
      <c r="AH800" s="156"/>
      <c r="AI800" s="156"/>
      <c r="AJ800" s="156"/>
      <c r="AK800" s="156"/>
      <c r="AL800" s="156"/>
      <c r="AM800" s="156"/>
      <c r="AN800" s="169"/>
      <c r="AO800" s="169"/>
      <c r="AP800" s="169"/>
      <c r="AQ800" s="169"/>
      <c r="AR800" s="169"/>
    </row>
    <row r="801" spans="1:44">
      <c r="A801" s="61"/>
      <c r="B801" s="156"/>
      <c r="C801" s="156"/>
      <c r="D801" s="156"/>
      <c r="E801" s="156"/>
      <c r="F801" s="156"/>
      <c r="G801" s="156"/>
      <c r="H801" s="156"/>
      <c r="I801" s="156"/>
      <c r="J801" s="156"/>
      <c r="K801" s="156"/>
      <c r="L801" s="156"/>
      <c r="M801" s="156"/>
      <c r="N801" s="154"/>
      <c r="O801" s="156"/>
      <c r="P801" s="156"/>
      <c r="Q801" s="156"/>
      <c r="R801" s="156"/>
      <c r="S801" s="156"/>
      <c r="T801" s="156"/>
      <c r="U801" s="156"/>
      <c r="V801" s="156"/>
      <c r="W801" s="156"/>
      <c r="X801" s="156"/>
      <c r="Y801" s="156"/>
      <c r="Z801" s="156"/>
      <c r="AA801" s="156"/>
      <c r="AB801" s="156"/>
      <c r="AC801" s="156"/>
      <c r="AD801" s="156"/>
      <c r="AE801" s="156"/>
      <c r="AF801" s="156"/>
      <c r="AG801" s="156"/>
      <c r="AH801" s="156"/>
      <c r="AI801" s="156"/>
      <c r="AJ801" s="156"/>
      <c r="AK801" s="156"/>
      <c r="AL801" s="156"/>
      <c r="AM801" s="156"/>
      <c r="AN801" s="169"/>
      <c r="AO801" s="169"/>
      <c r="AP801" s="169"/>
      <c r="AQ801" s="169"/>
      <c r="AR801" s="169"/>
    </row>
    <row r="802" spans="1:44">
      <c r="A802" s="61"/>
      <c r="B802" s="156"/>
      <c r="C802" s="156"/>
      <c r="D802" s="156"/>
      <c r="E802" s="156"/>
      <c r="F802" s="156"/>
      <c r="G802" s="156"/>
      <c r="H802" s="156"/>
      <c r="I802" s="156"/>
      <c r="J802" s="156"/>
      <c r="K802" s="156"/>
      <c r="L802" s="156"/>
      <c r="M802" s="156"/>
      <c r="N802" s="154"/>
      <c r="O802" s="156"/>
      <c r="P802" s="156"/>
      <c r="Q802" s="156"/>
      <c r="R802" s="156"/>
      <c r="S802" s="156"/>
      <c r="T802" s="156"/>
      <c r="U802" s="156"/>
      <c r="V802" s="156"/>
      <c r="W802" s="156"/>
      <c r="X802" s="156"/>
      <c r="Y802" s="156"/>
      <c r="Z802" s="156"/>
      <c r="AA802" s="156"/>
      <c r="AB802" s="156"/>
      <c r="AC802" s="156"/>
      <c r="AD802" s="156"/>
      <c r="AE802" s="156"/>
      <c r="AF802" s="156"/>
      <c r="AG802" s="156"/>
      <c r="AH802" s="156"/>
      <c r="AI802" s="156"/>
      <c r="AJ802" s="156"/>
      <c r="AK802" s="156"/>
      <c r="AL802" s="156"/>
      <c r="AM802" s="156"/>
      <c r="AN802" s="169"/>
      <c r="AO802" s="169"/>
      <c r="AP802" s="169"/>
      <c r="AQ802" s="169"/>
      <c r="AR802" s="169"/>
    </row>
    <row r="803" spans="1:44">
      <c r="A803" s="61"/>
      <c r="B803" s="156"/>
      <c r="C803" s="156"/>
      <c r="D803" s="156"/>
      <c r="E803" s="156"/>
      <c r="F803" s="156"/>
      <c r="G803" s="156"/>
      <c r="H803" s="156"/>
      <c r="I803" s="156"/>
      <c r="J803" s="156"/>
      <c r="K803" s="156"/>
      <c r="L803" s="156"/>
      <c r="M803" s="156"/>
      <c r="N803" s="154"/>
      <c r="O803" s="156"/>
      <c r="P803" s="156"/>
      <c r="Q803" s="156"/>
      <c r="R803" s="156"/>
      <c r="S803" s="156"/>
      <c r="T803" s="156"/>
      <c r="U803" s="156"/>
      <c r="V803" s="156"/>
      <c r="W803" s="156"/>
      <c r="X803" s="156"/>
      <c r="Y803" s="156"/>
      <c r="Z803" s="156"/>
      <c r="AA803" s="156"/>
      <c r="AB803" s="156"/>
      <c r="AC803" s="156"/>
      <c r="AD803" s="156"/>
      <c r="AE803" s="156"/>
      <c r="AF803" s="156"/>
      <c r="AG803" s="156"/>
      <c r="AH803" s="156"/>
      <c r="AI803" s="156"/>
      <c r="AJ803" s="156"/>
      <c r="AK803" s="156"/>
      <c r="AL803" s="156"/>
      <c r="AM803" s="156"/>
      <c r="AN803" s="169"/>
      <c r="AO803" s="169"/>
      <c r="AP803" s="169"/>
      <c r="AQ803" s="169"/>
      <c r="AR803" s="169"/>
    </row>
    <row r="804" spans="1:44">
      <c r="A804" s="61"/>
      <c r="B804" s="156"/>
      <c r="C804" s="156"/>
      <c r="D804" s="156"/>
      <c r="E804" s="156"/>
      <c r="F804" s="156"/>
      <c r="G804" s="156"/>
      <c r="H804" s="156"/>
      <c r="I804" s="156"/>
      <c r="J804" s="156"/>
      <c r="K804" s="156"/>
      <c r="L804" s="156"/>
      <c r="M804" s="156"/>
      <c r="N804" s="154"/>
      <c r="O804" s="156"/>
      <c r="P804" s="156"/>
      <c r="Q804" s="156"/>
      <c r="R804" s="156"/>
      <c r="S804" s="156"/>
      <c r="T804" s="156"/>
      <c r="U804" s="156"/>
      <c r="V804" s="156"/>
      <c r="W804" s="156"/>
      <c r="X804" s="156"/>
      <c r="Y804" s="156"/>
      <c r="Z804" s="156"/>
      <c r="AA804" s="156"/>
      <c r="AB804" s="156"/>
      <c r="AC804" s="156"/>
      <c r="AD804" s="156"/>
      <c r="AE804" s="156"/>
      <c r="AF804" s="156"/>
      <c r="AG804" s="156"/>
      <c r="AH804" s="156"/>
      <c r="AI804" s="156"/>
      <c r="AJ804" s="156"/>
      <c r="AK804" s="156"/>
      <c r="AL804" s="156"/>
      <c r="AM804" s="156"/>
      <c r="AN804" s="169"/>
      <c r="AO804" s="169"/>
      <c r="AP804" s="169"/>
      <c r="AQ804" s="169"/>
      <c r="AR804" s="169"/>
    </row>
    <row r="805" spans="1:44">
      <c r="A805" s="61"/>
      <c r="B805" s="156"/>
      <c r="C805" s="156"/>
      <c r="D805" s="156"/>
      <c r="E805" s="156"/>
      <c r="F805" s="156"/>
      <c r="G805" s="156"/>
      <c r="H805" s="156"/>
      <c r="I805" s="156"/>
      <c r="J805" s="156"/>
      <c r="K805" s="156"/>
      <c r="L805" s="156"/>
      <c r="M805" s="156"/>
      <c r="N805" s="154"/>
      <c r="O805" s="156"/>
      <c r="P805" s="156"/>
      <c r="Q805" s="156"/>
      <c r="R805" s="156"/>
      <c r="S805" s="156"/>
      <c r="T805" s="156"/>
      <c r="U805" s="156"/>
      <c r="V805" s="156"/>
      <c r="W805" s="156"/>
      <c r="X805" s="156"/>
      <c r="Y805" s="156"/>
      <c r="Z805" s="156"/>
      <c r="AA805" s="156"/>
      <c r="AB805" s="156"/>
      <c r="AC805" s="156"/>
      <c r="AD805" s="156"/>
      <c r="AE805" s="156"/>
      <c r="AF805" s="156"/>
      <c r="AG805" s="156"/>
      <c r="AH805" s="156"/>
      <c r="AI805" s="156"/>
      <c r="AJ805" s="156"/>
      <c r="AK805" s="156"/>
      <c r="AL805" s="156"/>
      <c r="AM805" s="156"/>
      <c r="AN805" s="169"/>
      <c r="AO805" s="169"/>
      <c r="AP805" s="169"/>
      <c r="AQ805" s="169"/>
      <c r="AR805" s="169"/>
    </row>
    <row r="806" spans="1:44">
      <c r="A806" s="61"/>
      <c r="B806" s="156"/>
      <c r="C806" s="156"/>
      <c r="D806" s="156"/>
      <c r="E806" s="156"/>
      <c r="F806" s="156"/>
      <c r="G806" s="156"/>
      <c r="H806" s="156"/>
      <c r="I806" s="156"/>
      <c r="J806" s="156"/>
      <c r="K806" s="156"/>
      <c r="L806" s="156"/>
      <c r="M806" s="156"/>
      <c r="N806" s="154"/>
      <c r="O806" s="156"/>
      <c r="P806" s="156"/>
      <c r="Q806" s="156"/>
      <c r="R806" s="156"/>
      <c r="S806" s="156"/>
      <c r="T806" s="156"/>
      <c r="U806" s="156"/>
      <c r="V806" s="156"/>
      <c r="W806" s="156"/>
      <c r="X806" s="156"/>
      <c r="Y806" s="156"/>
      <c r="Z806" s="156"/>
      <c r="AA806" s="156"/>
      <c r="AB806" s="156"/>
      <c r="AC806" s="156"/>
      <c r="AD806" s="156"/>
      <c r="AE806" s="156"/>
      <c r="AF806" s="156"/>
      <c r="AG806" s="156"/>
      <c r="AH806" s="156"/>
      <c r="AI806" s="156"/>
      <c r="AJ806" s="156"/>
      <c r="AK806" s="156"/>
      <c r="AL806" s="156"/>
      <c r="AM806" s="156"/>
      <c r="AN806" s="169"/>
      <c r="AO806" s="169"/>
      <c r="AP806" s="169"/>
      <c r="AQ806" s="169"/>
      <c r="AR806" s="169"/>
    </row>
    <row r="807" spans="1:44">
      <c r="A807" s="61"/>
      <c r="B807" s="156"/>
      <c r="C807" s="156"/>
      <c r="D807" s="156"/>
      <c r="E807" s="156"/>
      <c r="F807" s="156"/>
      <c r="G807" s="156"/>
      <c r="H807" s="156"/>
      <c r="I807" s="156"/>
      <c r="J807" s="156"/>
      <c r="K807" s="156"/>
      <c r="L807" s="156"/>
      <c r="M807" s="156"/>
      <c r="N807" s="154"/>
      <c r="O807" s="156"/>
      <c r="P807" s="156"/>
      <c r="Q807" s="156"/>
      <c r="R807" s="156"/>
      <c r="S807" s="156"/>
      <c r="T807" s="156"/>
      <c r="U807" s="156"/>
      <c r="V807" s="156"/>
      <c r="W807" s="156"/>
      <c r="X807" s="156"/>
      <c r="Y807" s="156"/>
      <c r="Z807" s="156"/>
      <c r="AA807" s="156"/>
      <c r="AB807" s="156"/>
      <c r="AC807" s="156"/>
      <c r="AD807" s="156"/>
      <c r="AE807" s="156"/>
      <c r="AF807" s="156"/>
      <c r="AG807" s="156"/>
      <c r="AH807" s="156"/>
      <c r="AI807" s="156"/>
      <c r="AJ807" s="156"/>
      <c r="AK807" s="156"/>
      <c r="AL807" s="156"/>
      <c r="AM807" s="156"/>
      <c r="AN807" s="169"/>
      <c r="AO807" s="169"/>
      <c r="AP807" s="169"/>
      <c r="AQ807" s="169"/>
      <c r="AR807" s="169"/>
    </row>
    <row r="808" spans="1:44">
      <c r="A808" s="61"/>
      <c r="B808" s="156"/>
      <c r="C808" s="156"/>
      <c r="D808" s="156"/>
      <c r="E808" s="156"/>
      <c r="F808" s="156"/>
      <c r="G808" s="156"/>
      <c r="H808" s="156"/>
      <c r="I808" s="156"/>
      <c r="J808" s="156"/>
      <c r="K808" s="156"/>
      <c r="L808" s="156"/>
      <c r="M808" s="156"/>
      <c r="N808" s="154"/>
      <c r="O808" s="156"/>
      <c r="P808" s="156"/>
      <c r="Q808" s="156"/>
      <c r="R808" s="156"/>
      <c r="S808" s="156"/>
      <c r="T808" s="156"/>
      <c r="U808" s="156"/>
      <c r="V808" s="156"/>
      <c r="W808" s="156"/>
      <c r="X808" s="156"/>
      <c r="Y808" s="156"/>
      <c r="Z808" s="156"/>
      <c r="AA808" s="156"/>
      <c r="AB808" s="156"/>
      <c r="AC808" s="156"/>
      <c r="AD808" s="156"/>
      <c r="AE808" s="156"/>
      <c r="AF808" s="156"/>
      <c r="AG808" s="156"/>
      <c r="AH808" s="156"/>
      <c r="AI808" s="156"/>
      <c r="AJ808" s="156"/>
      <c r="AK808" s="156"/>
      <c r="AL808" s="156"/>
      <c r="AM808" s="156"/>
      <c r="AN808" s="169"/>
      <c r="AO808" s="169"/>
      <c r="AP808" s="169"/>
      <c r="AQ808" s="169"/>
      <c r="AR808" s="169"/>
    </row>
    <row r="809" spans="1:44">
      <c r="A809" s="61"/>
      <c r="B809" s="156"/>
      <c r="C809" s="156"/>
      <c r="D809" s="156"/>
      <c r="E809" s="156"/>
      <c r="F809" s="156"/>
      <c r="G809" s="156"/>
      <c r="H809" s="156"/>
      <c r="I809" s="156"/>
      <c r="J809" s="156"/>
      <c r="K809" s="156"/>
      <c r="L809" s="156"/>
      <c r="M809" s="156"/>
      <c r="N809" s="154"/>
      <c r="O809" s="156"/>
      <c r="P809" s="156"/>
      <c r="Q809" s="156"/>
      <c r="R809" s="156"/>
      <c r="S809" s="156"/>
      <c r="T809" s="156"/>
      <c r="U809" s="156"/>
      <c r="V809" s="156"/>
      <c r="W809" s="156"/>
      <c r="X809" s="156"/>
      <c r="Y809" s="156"/>
      <c r="Z809" s="156"/>
      <c r="AA809" s="156"/>
      <c r="AB809" s="156"/>
      <c r="AC809" s="156"/>
      <c r="AD809" s="156"/>
      <c r="AE809" s="156"/>
      <c r="AF809" s="156"/>
      <c r="AG809" s="156"/>
      <c r="AH809" s="156"/>
      <c r="AI809" s="156"/>
      <c r="AJ809" s="156"/>
      <c r="AK809" s="156"/>
      <c r="AL809" s="156"/>
      <c r="AM809" s="156"/>
      <c r="AN809" s="169"/>
      <c r="AO809" s="169"/>
      <c r="AP809" s="169"/>
      <c r="AQ809" s="169"/>
      <c r="AR809" s="169"/>
    </row>
    <row r="810" spans="1:44">
      <c r="A810" s="61"/>
      <c r="B810" s="156"/>
      <c r="C810" s="156"/>
      <c r="D810" s="156"/>
      <c r="E810" s="156"/>
      <c r="F810" s="156"/>
      <c r="G810" s="156"/>
      <c r="H810" s="156"/>
      <c r="I810" s="156"/>
      <c r="J810" s="156"/>
      <c r="K810" s="156"/>
      <c r="L810" s="156"/>
      <c r="M810" s="156"/>
      <c r="N810" s="154"/>
      <c r="O810" s="156"/>
      <c r="P810" s="156"/>
      <c r="Q810" s="156"/>
      <c r="R810" s="156"/>
      <c r="S810" s="156"/>
      <c r="T810" s="156"/>
      <c r="U810" s="156"/>
      <c r="V810" s="156"/>
      <c r="W810" s="156"/>
      <c r="X810" s="156"/>
      <c r="Y810" s="156"/>
      <c r="Z810" s="156"/>
      <c r="AA810" s="156"/>
      <c r="AB810" s="156"/>
      <c r="AC810" s="156"/>
      <c r="AD810" s="156"/>
      <c r="AE810" s="156"/>
      <c r="AF810" s="156"/>
      <c r="AG810" s="156"/>
      <c r="AH810" s="156"/>
      <c r="AI810" s="156"/>
      <c r="AJ810" s="156"/>
      <c r="AK810" s="156"/>
      <c r="AL810" s="156"/>
      <c r="AM810" s="156"/>
      <c r="AN810" s="169"/>
      <c r="AO810" s="169"/>
      <c r="AP810" s="169"/>
      <c r="AQ810" s="169"/>
      <c r="AR810" s="169"/>
    </row>
    <row r="811" spans="1:44">
      <c r="A811" s="61"/>
      <c r="B811" s="156"/>
      <c r="C811" s="156"/>
      <c r="D811" s="156"/>
      <c r="E811" s="156"/>
      <c r="F811" s="156"/>
      <c r="G811" s="156"/>
      <c r="H811" s="156"/>
      <c r="I811" s="156"/>
      <c r="J811" s="156"/>
      <c r="K811" s="156"/>
      <c r="L811" s="156"/>
      <c r="M811" s="156"/>
      <c r="N811" s="154"/>
      <c r="O811" s="156"/>
      <c r="P811" s="156"/>
      <c r="Q811" s="156"/>
      <c r="R811" s="156"/>
      <c r="S811" s="156"/>
      <c r="T811" s="156"/>
      <c r="U811" s="156"/>
      <c r="V811" s="156"/>
      <c r="W811" s="156"/>
      <c r="X811" s="156"/>
      <c r="Y811" s="156"/>
      <c r="Z811" s="156"/>
      <c r="AA811" s="156"/>
      <c r="AB811" s="156"/>
      <c r="AC811" s="156"/>
      <c r="AD811" s="156"/>
      <c r="AE811" s="156"/>
      <c r="AF811" s="156"/>
      <c r="AG811" s="156"/>
      <c r="AH811" s="156"/>
      <c r="AI811" s="156"/>
      <c r="AJ811" s="156"/>
      <c r="AK811" s="156"/>
      <c r="AL811" s="156"/>
      <c r="AM811" s="156"/>
      <c r="AN811" s="169"/>
      <c r="AO811" s="169"/>
      <c r="AP811" s="169"/>
      <c r="AQ811" s="169"/>
      <c r="AR811" s="169"/>
    </row>
    <row r="812" spans="1:44">
      <c r="A812" s="61"/>
      <c r="B812" s="156"/>
      <c r="C812" s="156"/>
      <c r="D812" s="156"/>
      <c r="E812" s="156"/>
      <c r="F812" s="156"/>
      <c r="G812" s="156"/>
      <c r="H812" s="156"/>
      <c r="I812" s="156"/>
      <c r="J812" s="156"/>
      <c r="K812" s="156"/>
      <c r="L812" s="156"/>
      <c r="M812" s="156"/>
      <c r="N812" s="154"/>
      <c r="O812" s="156"/>
      <c r="P812" s="156"/>
      <c r="Q812" s="156"/>
      <c r="R812" s="156"/>
      <c r="S812" s="156"/>
      <c r="T812" s="156"/>
      <c r="U812" s="156"/>
      <c r="V812" s="156"/>
      <c r="W812" s="156"/>
      <c r="X812" s="156"/>
      <c r="Y812" s="156"/>
      <c r="Z812" s="156"/>
      <c r="AA812" s="156"/>
      <c r="AB812" s="156"/>
      <c r="AC812" s="156"/>
      <c r="AD812" s="156"/>
      <c r="AE812" s="156"/>
      <c r="AF812" s="156"/>
      <c r="AG812" s="156"/>
      <c r="AH812" s="156"/>
      <c r="AI812" s="156"/>
      <c r="AJ812" s="156"/>
      <c r="AK812" s="156"/>
      <c r="AL812" s="156"/>
      <c r="AM812" s="156"/>
      <c r="AN812" s="169"/>
      <c r="AO812" s="169"/>
      <c r="AP812" s="169"/>
      <c r="AQ812" s="169"/>
      <c r="AR812" s="169"/>
    </row>
    <row r="813" spans="1:44">
      <c r="A813" s="61"/>
      <c r="B813" s="156"/>
      <c r="C813" s="156"/>
      <c r="D813" s="156"/>
      <c r="E813" s="156"/>
      <c r="F813" s="156"/>
      <c r="G813" s="156"/>
      <c r="H813" s="156"/>
      <c r="I813" s="156"/>
      <c r="J813" s="156"/>
      <c r="K813" s="156"/>
      <c r="L813" s="156"/>
      <c r="M813" s="156"/>
      <c r="N813" s="154"/>
      <c r="O813" s="156"/>
      <c r="P813" s="156"/>
      <c r="Q813" s="156"/>
      <c r="R813" s="156"/>
      <c r="S813" s="156"/>
      <c r="T813" s="156"/>
      <c r="U813" s="156"/>
      <c r="V813" s="156"/>
      <c r="W813" s="156"/>
      <c r="X813" s="156"/>
      <c r="Y813" s="156"/>
      <c r="Z813" s="156"/>
      <c r="AA813" s="156"/>
      <c r="AB813" s="156"/>
      <c r="AC813" s="156"/>
      <c r="AD813" s="156"/>
      <c r="AE813" s="156"/>
      <c r="AF813" s="156"/>
      <c r="AG813" s="156"/>
      <c r="AH813" s="156"/>
      <c r="AI813" s="156"/>
      <c r="AJ813" s="156"/>
      <c r="AK813" s="156"/>
      <c r="AL813" s="156"/>
      <c r="AM813" s="156"/>
      <c r="AN813" s="169"/>
      <c r="AO813" s="169"/>
      <c r="AP813" s="169"/>
      <c r="AQ813" s="169"/>
      <c r="AR813" s="169"/>
    </row>
    <row r="814" spans="1:44">
      <c r="A814" s="61"/>
      <c r="B814" s="156"/>
      <c r="C814" s="156"/>
      <c r="D814" s="156"/>
      <c r="E814" s="156"/>
      <c r="F814" s="156"/>
      <c r="G814" s="156"/>
      <c r="H814" s="156"/>
      <c r="I814" s="156"/>
      <c r="J814" s="156"/>
      <c r="K814" s="156"/>
      <c r="L814" s="156"/>
      <c r="M814" s="156"/>
      <c r="N814" s="154"/>
      <c r="O814" s="156"/>
      <c r="P814" s="156"/>
      <c r="Q814" s="156"/>
      <c r="R814" s="156"/>
      <c r="S814" s="156"/>
      <c r="T814" s="156"/>
      <c r="U814" s="156"/>
      <c r="V814" s="156"/>
      <c r="W814" s="156"/>
      <c r="X814" s="156"/>
      <c r="Y814" s="156"/>
      <c r="Z814" s="156"/>
      <c r="AA814" s="156"/>
      <c r="AB814" s="156"/>
      <c r="AC814" s="156"/>
      <c r="AD814" s="156"/>
      <c r="AE814" s="156"/>
      <c r="AF814" s="156"/>
      <c r="AG814" s="156"/>
      <c r="AH814" s="156"/>
      <c r="AI814" s="156"/>
      <c r="AJ814" s="156"/>
      <c r="AK814" s="156"/>
      <c r="AL814" s="156"/>
      <c r="AM814" s="156"/>
      <c r="AN814" s="169"/>
      <c r="AO814" s="169"/>
      <c r="AP814" s="169"/>
      <c r="AQ814" s="169"/>
      <c r="AR814" s="169"/>
    </row>
    <row r="815" spans="1:44">
      <c r="A815" s="61"/>
      <c r="B815" s="156"/>
      <c r="C815" s="156"/>
      <c r="D815" s="156"/>
      <c r="E815" s="156"/>
      <c r="F815" s="156"/>
      <c r="G815" s="156"/>
      <c r="H815" s="156"/>
      <c r="I815" s="156"/>
      <c r="J815" s="156"/>
      <c r="K815" s="156"/>
      <c r="L815" s="156"/>
      <c r="M815" s="156"/>
      <c r="N815" s="154"/>
      <c r="O815" s="156"/>
      <c r="P815" s="156"/>
      <c r="Q815" s="156"/>
      <c r="R815" s="156"/>
      <c r="S815" s="156"/>
      <c r="T815" s="156"/>
      <c r="U815" s="156"/>
      <c r="V815" s="156"/>
      <c r="W815" s="156"/>
      <c r="X815" s="156"/>
      <c r="Y815" s="156"/>
      <c r="Z815" s="156"/>
      <c r="AA815" s="156"/>
      <c r="AB815" s="156"/>
      <c r="AC815" s="156"/>
      <c r="AD815" s="156"/>
      <c r="AE815" s="156"/>
      <c r="AF815" s="156"/>
      <c r="AG815" s="156"/>
      <c r="AH815" s="156"/>
      <c r="AI815" s="156"/>
      <c r="AJ815" s="156"/>
      <c r="AK815" s="156"/>
      <c r="AL815" s="156"/>
      <c r="AM815" s="156"/>
      <c r="AN815" s="169"/>
      <c r="AO815" s="169"/>
      <c r="AP815" s="169"/>
      <c r="AQ815" s="169"/>
      <c r="AR815" s="169"/>
    </row>
    <row r="816" spans="1:44">
      <c r="A816" s="61"/>
      <c r="B816" s="156"/>
      <c r="C816" s="156"/>
      <c r="D816" s="156"/>
      <c r="E816" s="156"/>
      <c r="F816" s="156"/>
      <c r="G816" s="156"/>
      <c r="H816" s="156"/>
      <c r="I816" s="156"/>
      <c r="J816" s="156"/>
      <c r="K816" s="156"/>
      <c r="L816" s="156"/>
      <c r="M816" s="156"/>
      <c r="N816" s="154"/>
      <c r="O816" s="156"/>
      <c r="P816" s="156"/>
      <c r="Q816" s="156"/>
      <c r="R816" s="156"/>
      <c r="S816" s="156"/>
      <c r="T816" s="156"/>
      <c r="U816" s="156"/>
      <c r="V816" s="156"/>
      <c r="W816" s="156"/>
      <c r="X816" s="156"/>
      <c r="Y816" s="156"/>
      <c r="Z816" s="156"/>
      <c r="AA816" s="156"/>
      <c r="AB816" s="156"/>
      <c r="AC816" s="156"/>
      <c r="AD816" s="156"/>
      <c r="AE816" s="156"/>
      <c r="AF816" s="156"/>
      <c r="AG816" s="156"/>
      <c r="AH816" s="156"/>
      <c r="AI816" s="156"/>
      <c r="AJ816" s="156"/>
      <c r="AK816" s="156"/>
      <c r="AL816" s="156"/>
      <c r="AM816" s="156"/>
      <c r="AN816" s="169"/>
      <c r="AO816" s="169"/>
      <c r="AP816" s="169"/>
      <c r="AQ816" s="169"/>
      <c r="AR816" s="169"/>
    </row>
    <row r="817" spans="1:44">
      <c r="A817" s="61"/>
      <c r="B817" s="156"/>
      <c r="C817" s="156"/>
      <c r="D817" s="156"/>
      <c r="E817" s="156"/>
      <c r="F817" s="156"/>
      <c r="G817" s="156"/>
      <c r="H817" s="156"/>
      <c r="I817" s="156"/>
      <c r="J817" s="156"/>
      <c r="K817" s="156"/>
      <c r="L817" s="156"/>
      <c r="M817" s="156"/>
      <c r="N817" s="154"/>
      <c r="O817" s="156"/>
      <c r="P817" s="156"/>
      <c r="Q817" s="156"/>
      <c r="R817" s="156"/>
      <c r="S817" s="156"/>
      <c r="T817" s="156"/>
      <c r="U817" s="156"/>
      <c r="V817" s="156"/>
      <c r="W817" s="156"/>
      <c r="X817" s="156"/>
      <c r="Y817" s="156"/>
      <c r="Z817" s="156"/>
      <c r="AA817" s="156"/>
      <c r="AB817" s="156"/>
      <c r="AC817" s="156"/>
      <c r="AD817" s="156"/>
      <c r="AE817" s="156"/>
      <c r="AF817" s="156"/>
      <c r="AG817" s="156"/>
      <c r="AH817" s="156"/>
      <c r="AI817" s="156"/>
      <c r="AJ817" s="156"/>
      <c r="AK817" s="156"/>
      <c r="AL817" s="156"/>
      <c r="AM817" s="156"/>
      <c r="AN817" s="169"/>
      <c r="AO817" s="169"/>
      <c r="AP817" s="169"/>
      <c r="AQ817" s="169"/>
      <c r="AR817" s="169"/>
    </row>
    <row r="818" spans="1:44">
      <c r="A818" s="61"/>
      <c r="B818" s="156"/>
      <c r="C818" s="156"/>
      <c r="D818" s="156"/>
      <c r="E818" s="156"/>
      <c r="F818" s="156"/>
      <c r="G818" s="156"/>
      <c r="H818" s="156"/>
      <c r="I818" s="156"/>
      <c r="J818" s="156"/>
      <c r="K818" s="156"/>
      <c r="L818" s="156"/>
      <c r="M818" s="156"/>
      <c r="N818" s="154"/>
      <c r="O818" s="156"/>
      <c r="P818" s="156"/>
      <c r="Q818" s="156"/>
      <c r="R818" s="156"/>
      <c r="S818" s="156"/>
      <c r="T818" s="156"/>
      <c r="U818" s="156"/>
      <c r="V818" s="156"/>
      <c r="W818" s="156"/>
      <c r="X818" s="156"/>
      <c r="Y818" s="156"/>
      <c r="Z818" s="156"/>
      <c r="AA818" s="156"/>
      <c r="AB818" s="156"/>
      <c r="AC818" s="156"/>
      <c r="AD818" s="156"/>
      <c r="AE818" s="156"/>
      <c r="AF818" s="156"/>
      <c r="AG818" s="156"/>
      <c r="AH818" s="156"/>
      <c r="AI818" s="156"/>
      <c r="AJ818" s="156"/>
      <c r="AK818" s="156"/>
      <c r="AL818" s="156"/>
      <c r="AM818" s="156"/>
      <c r="AN818" s="169"/>
      <c r="AO818" s="169"/>
      <c r="AP818" s="169"/>
      <c r="AQ818" s="169"/>
      <c r="AR818" s="169"/>
    </row>
    <row r="819" spans="1:44">
      <c r="A819" s="61"/>
      <c r="B819" s="156"/>
      <c r="C819" s="156"/>
      <c r="D819" s="156"/>
      <c r="E819" s="156"/>
      <c r="F819" s="156"/>
      <c r="G819" s="156"/>
      <c r="H819" s="156"/>
      <c r="I819" s="156"/>
      <c r="J819" s="156"/>
      <c r="K819" s="156"/>
      <c r="L819" s="156"/>
      <c r="M819" s="156"/>
      <c r="N819" s="154"/>
      <c r="O819" s="156"/>
      <c r="P819" s="156"/>
      <c r="Q819" s="156"/>
      <c r="R819" s="156"/>
      <c r="S819" s="156"/>
      <c r="T819" s="156"/>
      <c r="U819" s="156"/>
      <c r="V819" s="156"/>
      <c r="W819" s="156"/>
      <c r="X819" s="156"/>
      <c r="Y819" s="156"/>
      <c r="Z819" s="156"/>
      <c r="AA819" s="156"/>
      <c r="AB819" s="156"/>
      <c r="AC819" s="156"/>
      <c r="AD819" s="156"/>
      <c r="AE819" s="156"/>
      <c r="AF819" s="156"/>
      <c r="AG819" s="156"/>
      <c r="AH819" s="156"/>
      <c r="AI819" s="156"/>
      <c r="AJ819" s="156"/>
      <c r="AK819" s="156"/>
      <c r="AL819" s="156"/>
      <c r="AM819" s="156"/>
      <c r="AN819" s="169"/>
      <c r="AO819" s="169"/>
      <c r="AP819" s="169"/>
      <c r="AQ819" s="169"/>
      <c r="AR819" s="169"/>
    </row>
    <row r="820" spans="1:44">
      <c r="A820" s="61"/>
      <c r="B820" s="156"/>
      <c r="C820" s="156"/>
      <c r="D820" s="156"/>
      <c r="E820" s="156"/>
      <c r="F820" s="156"/>
      <c r="G820" s="156"/>
      <c r="H820" s="156"/>
      <c r="I820" s="156"/>
      <c r="J820" s="156"/>
      <c r="K820" s="156"/>
      <c r="L820" s="156"/>
      <c r="M820" s="156"/>
      <c r="N820" s="154"/>
      <c r="O820" s="156"/>
      <c r="P820" s="156"/>
      <c r="Q820" s="156"/>
      <c r="R820" s="156"/>
      <c r="S820" s="156"/>
      <c r="T820" s="156"/>
      <c r="U820" s="156"/>
      <c r="V820" s="156"/>
      <c r="W820" s="156"/>
      <c r="X820" s="156"/>
      <c r="Y820" s="156"/>
      <c r="Z820" s="156"/>
      <c r="AA820" s="156"/>
      <c r="AB820" s="156"/>
      <c r="AC820" s="156"/>
      <c r="AD820" s="156"/>
      <c r="AE820" s="156"/>
      <c r="AF820" s="156"/>
      <c r="AG820" s="156"/>
      <c r="AH820" s="156"/>
      <c r="AI820" s="156"/>
      <c r="AJ820" s="156"/>
      <c r="AK820" s="156"/>
      <c r="AL820" s="156"/>
      <c r="AM820" s="156"/>
      <c r="AN820" s="169"/>
      <c r="AO820" s="169"/>
      <c r="AP820" s="169"/>
      <c r="AQ820" s="169"/>
      <c r="AR820" s="169"/>
    </row>
    <row r="821" spans="1:44">
      <c r="A821" s="61"/>
      <c r="B821" s="156"/>
      <c r="C821" s="156"/>
      <c r="D821" s="156"/>
      <c r="E821" s="156"/>
      <c r="F821" s="156"/>
      <c r="G821" s="156"/>
      <c r="H821" s="156"/>
      <c r="I821" s="156"/>
      <c r="J821" s="156"/>
      <c r="K821" s="156"/>
      <c r="L821" s="156"/>
      <c r="M821" s="156"/>
      <c r="N821" s="154"/>
      <c r="O821" s="156"/>
      <c r="P821" s="156"/>
      <c r="Q821" s="156"/>
      <c r="R821" s="156"/>
      <c r="S821" s="156"/>
      <c r="T821" s="156"/>
      <c r="U821" s="156"/>
      <c r="V821" s="156"/>
      <c r="W821" s="156"/>
      <c r="X821" s="156"/>
      <c r="Y821" s="156"/>
      <c r="Z821" s="156"/>
      <c r="AA821" s="156"/>
      <c r="AB821" s="156"/>
      <c r="AC821" s="156"/>
      <c r="AD821" s="156"/>
      <c r="AE821" s="156"/>
      <c r="AF821" s="156"/>
      <c r="AG821" s="156"/>
      <c r="AH821" s="156"/>
      <c r="AI821" s="156"/>
      <c r="AJ821" s="156"/>
      <c r="AK821" s="156"/>
      <c r="AL821" s="156"/>
      <c r="AM821" s="156"/>
      <c r="AN821" s="169"/>
      <c r="AO821" s="169"/>
      <c r="AP821" s="169"/>
      <c r="AQ821" s="169"/>
      <c r="AR821" s="169"/>
    </row>
    <row r="822" spans="1:44">
      <c r="A822" s="61"/>
      <c r="B822" s="156"/>
      <c r="C822" s="156"/>
      <c r="D822" s="156"/>
      <c r="E822" s="156"/>
      <c r="F822" s="156"/>
      <c r="G822" s="156"/>
      <c r="H822" s="156"/>
      <c r="I822" s="156"/>
      <c r="J822" s="156"/>
      <c r="K822" s="156"/>
      <c r="L822" s="156"/>
      <c r="M822" s="156"/>
      <c r="N822" s="154"/>
      <c r="O822" s="156"/>
      <c r="P822" s="156"/>
      <c r="Q822" s="156"/>
      <c r="R822" s="156"/>
      <c r="S822" s="156"/>
      <c r="T822" s="156"/>
      <c r="U822" s="156"/>
      <c r="V822" s="156"/>
      <c r="W822" s="156"/>
      <c r="X822" s="156"/>
      <c r="Y822" s="156"/>
      <c r="Z822" s="156"/>
      <c r="AA822" s="156"/>
      <c r="AB822" s="156"/>
      <c r="AC822" s="156"/>
      <c r="AD822" s="156"/>
      <c r="AE822" s="156"/>
      <c r="AF822" s="156"/>
      <c r="AG822" s="156"/>
      <c r="AH822" s="156"/>
      <c r="AI822" s="156"/>
      <c r="AJ822" s="156"/>
      <c r="AK822" s="156"/>
      <c r="AL822" s="156"/>
      <c r="AM822" s="156"/>
      <c r="AN822" s="169"/>
      <c r="AO822" s="169"/>
      <c r="AP822" s="169"/>
      <c r="AQ822" s="169"/>
      <c r="AR822" s="169"/>
    </row>
    <row r="823" spans="1:44">
      <c r="A823" s="61"/>
      <c r="B823" s="156"/>
      <c r="C823" s="156"/>
      <c r="D823" s="156"/>
      <c r="E823" s="156"/>
      <c r="F823" s="156"/>
      <c r="G823" s="156"/>
      <c r="H823" s="156"/>
      <c r="I823" s="156"/>
      <c r="J823" s="156"/>
      <c r="K823" s="156"/>
      <c r="L823" s="156"/>
      <c r="M823" s="156"/>
      <c r="N823" s="154"/>
      <c r="O823" s="156"/>
      <c r="P823" s="156"/>
      <c r="Q823" s="156"/>
      <c r="R823" s="156"/>
      <c r="S823" s="156"/>
      <c r="T823" s="156"/>
      <c r="U823" s="156"/>
      <c r="V823" s="156"/>
      <c r="W823" s="156"/>
      <c r="X823" s="156"/>
      <c r="Y823" s="156"/>
      <c r="Z823" s="156"/>
      <c r="AA823" s="156"/>
      <c r="AB823" s="156"/>
      <c r="AC823" s="156"/>
      <c r="AD823" s="156"/>
      <c r="AE823" s="156"/>
      <c r="AF823" s="156"/>
      <c r="AG823" s="156"/>
      <c r="AH823" s="156"/>
      <c r="AI823" s="156"/>
      <c r="AJ823" s="156"/>
      <c r="AK823" s="156"/>
      <c r="AL823" s="156"/>
      <c r="AM823" s="156"/>
      <c r="AN823" s="169"/>
      <c r="AO823" s="169"/>
      <c r="AP823" s="169"/>
      <c r="AQ823" s="169"/>
      <c r="AR823" s="169"/>
    </row>
    <row r="824" spans="1:44">
      <c r="A824" s="61"/>
      <c r="B824" s="156"/>
      <c r="C824" s="156"/>
      <c r="D824" s="156"/>
      <c r="E824" s="156"/>
      <c r="F824" s="156"/>
      <c r="G824" s="156"/>
      <c r="H824" s="156"/>
      <c r="I824" s="156"/>
      <c r="J824" s="156"/>
      <c r="K824" s="156"/>
      <c r="L824" s="156"/>
      <c r="M824" s="156"/>
      <c r="N824" s="154"/>
      <c r="O824" s="156"/>
      <c r="P824" s="156"/>
      <c r="Q824" s="156"/>
      <c r="R824" s="156"/>
      <c r="S824" s="156"/>
      <c r="T824" s="156"/>
      <c r="U824" s="156"/>
      <c r="V824" s="156"/>
      <c r="W824" s="156"/>
      <c r="X824" s="156"/>
      <c r="Y824" s="156"/>
      <c r="Z824" s="156"/>
      <c r="AA824" s="156"/>
      <c r="AB824" s="156"/>
      <c r="AC824" s="156"/>
      <c r="AD824" s="156"/>
      <c r="AE824" s="156"/>
      <c r="AF824" s="156"/>
      <c r="AG824" s="156"/>
      <c r="AH824" s="156"/>
      <c r="AI824" s="156"/>
      <c r="AJ824" s="156"/>
      <c r="AK824" s="156"/>
      <c r="AL824" s="156"/>
      <c r="AM824" s="156"/>
      <c r="AN824" s="169"/>
      <c r="AO824" s="169"/>
      <c r="AP824" s="169"/>
      <c r="AQ824" s="169"/>
      <c r="AR824" s="169"/>
    </row>
    <row r="825" spans="1:44">
      <c r="A825" s="61"/>
      <c r="B825" s="156"/>
      <c r="C825" s="156"/>
      <c r="D825" s="156"/>
      <c r="E825" s="156"/>
      <c r="F825" s="156"/>
      <c r="G825" s="156"/>
      <c r="H825" s="156"/>
      <c r="I825" s="156"/>
      <c r="J825" s="156"/>
      <c r="K825" s="156"/>
      <c r="L825" s="156"/>
      <c r="M825" s="156"/>
      <c r="N825" s="154"/>
      <c r="O825" s="156"/>
      <c r="P825" s="156"/>
      <c r="Q825" s="156"/>
      <c r="R825" s="156"/>
      <c r="S825" s="156"/>
      <c r="T825" s="156"/>
      <c r="U825" s="156"/>
      <c r="V825" s="156"/>
      <c r="W825" s="156"/>
      <c r="X825" s="156"/>
      <c r="Y825" s="156"/>
      <c r="Z825" s="156"/>
      <c r="AA825" s="156"/>
      <c r="AB825" s="156"/>
      <c r="AC825" s="156"/>
      <c r="AD825" s="156"/>
      <c r="AE825" s="156"/>
      <c r="AF825" s="156"/>
      <c r="AG825" s="156"/>
      <c r="AH825" s="156"/>
      <c r="AI825" s="156"/>
      <c r="AJ825" s="156"/>
      <c r="AK825" s="156"/>
      <c r="AL825" s="156"/>
      <c r="AM825" s="156"/>
      <c r="AN825" s="169"/>
      <c r="AO825" s="169"/>
      <c r="AP825" s="169"/>
      <c r="AQ825" s="169"/>
      <c r="AR825" s="169"/>
    </row>
    <row r="826" spans="1:44">
      <c r="A826" s="61"/>
      <c r="B826" s="156"/>
      <c r="C826" s="156"/>
      <c r="D826" s="156"/>
      <c r="E826" s="156"/>
      <c r="F826" s="156"/>
      <c r="G826" s="156"/>
      <c r="H826" s="156"/>
      <c r="I826" s="156"/>
      <c r="J826" s="156"/>
      <c r="K826" s="156"/>
      <c r="L826" s="156"/>
      <c r="M826" s="156"/>
      <c r="N826" s="154"/>
      <c r="O826" s="156"/>
      <c r="P826" s="156"/>
      <c r="Q826" s="156"/>
      <c r="R826" s="156"/>
      <c r="S826" s="156"/>
      <c r="T826" s="156"/>
      <c r="U826" s="156"/>
      <c r="V826" s="156"/>
      <c r="W826" s="156"/>
      <c r="X826" s="156"/>
      <c r="Y826" s="156"/>
      <c r="Z826" s="156"/>
      <c r="AA826" s="156"/>
      <c r="AB826" s="156"/>
      <c r="AC826" s="156"/>
      <c r="AD826" s="156"/>
      <c r="AE826" s="156"/>
      <c r="AF826" s="156"/>
      <c r="AG826" s="156"/>
      <c r="AH826" s="156"/>
      <c r="AI826" s="156"/>
      <c r="AJ826" s="156"/>
      <c r="AK826" s="156"/>
      <c r="AL826" s="156"/>
      <c r="AM826" s="156"/>
      <c r="AN826" s="169"/>
      <c r="AO826" s="169"/>
      <c r="AP826" s="169"/>
      <c r="AQ826" s="169"/>
      <c r="AR826" s="169"/>
    </row>
    <row r="827" spans="1:44">
      <c r="A827" s="61"/>
      <c r="B827" s="156"/>
      <c r="C827" s="156"/>
      <c r="D827" s="156"/>
      <c r="E827" s="156"/>
      <c r="F827" s="156"/>
      <c r="G827" s="156"/>
      <c r="H827" s="156"/>
      <c r="I827" s="156"/>
      <c r="J827" s="156"/>
      <c r="K827" s="156"/>
      <c r="L827" s="156"/>
      <c r="M827" s="156"/>
      <c r="N827" s="154"/>
      <c r="O827" s="156"/>
      <c r="P827" s="156"/>
      <c r="Q827" s="156"/>
      <c r="R827" s="156"/>
      <c r="S827" s="156"/>
      <c r="T827" s="156"/>
      <c r="U827" s="156"/>
      <c r="V827" s="156"/>
      <c r="W827" s="156"/>
      <c r="X827" s="156"/>
      <c r="Y827" s="156"/>
      <c r="Z827" s="156"/>
      <c r="AA827" s="156"/>
      <c r="AB827" s="156"/>
      <c r="AC827" s="156"/>
      <c r="AD827" s="156"/>
      <c r="AE827" s="156"/>
      <c r="AF827" s="156"/>
      <c r="AG827" s="156"/>
      <c r="AH827" s="156"/>
      <c r="AI827" s="156"/>
      <c r="AJ827" s="156"/>
      <c r="AK827" s="156"/>
      <c r="AL827" s="156"/>
      <c r="AM827" s="156"/>
      <c r="AN827" s="169"/>
      <c r="AO827" s="169"/>
      <c r="AP827" s="169"/>
      <c r="AQ827" s="169"/>
      <c r="AR827" s="169"/>
    </row>
    <row r="828" spans="1:44">
      <c r="A828" s="61"/>
      <c r="B828" s="156"/>
      <c r="C828" s="156"/>
      <c r="D828" s="156"/>
      <c r="E828" s="156"/>
      <c r="F828" s="156"/>
      <c r="G828" s="156"/>
      <c r="H828" s="156"/>
      <c r="I828" s="156"/>
      <c r="J828" s="156"/>
      <c r="K828" s="156"/>
      <c r="L828" s="156"/>
      <c r="M828" s="156"/>
      <c r="N828" s="154"/>
      <c r="O828" s="156"/>
      <c r="P828" s="156"/>
      <c r="Q828" s="156"/>
      <c r="R828" s="156"/>
      <c r="S828" s="156"/>
      <c r="T828" s="156"/>
      <c r="U828" s="156"/>
      <c r="V828" s="156"/>
      <c r="W828" s="156"/>
      <c r="X828" s="156"/>
      <c r="Y828" s="156"/>
      <c r="Z828" s="156"/>
      <c r="AA828" s="156"/>
      <c r="AB828" s="156"/>
      <c r="AC828" s="156"/>
      <c r="AD828" s="156"/>
      <c r="AE828" s="156"/>
      <c r="AF828" s="156"/>
      <c r="AG828" s="156"/>
      <c r="AH828" s="156"/>
      <c r="AI828" s="156"/>
      <c r="AJ828" s="156"/>
      <c r="AK828" s="156"/>
      <c r="AL828" s="156"/>
      <c r="AM828" s="156"/>
      <c r="AN828" s="169"/>
      <c r="AO828" s="169"/>
      <c r="AP828" s="169"/>
      <c r="AQ828" s="169"/>
      <c r="AR828" s="169"/>
    </row>
    <row r="829" spans="1:44">
      <c r="A829" s="61"/>
      <c r="B829" s="156"/>
      <c r="C829" s="156"/>
      <c r="D829" s="156"/>
      <c r="E829" s="156"/>
      <c r="F829" s="156"/>
      <c r="G829" s="156"/>
      <c r="H829" s="156"/>
      <c r="I829" s="156"/>
      <c r="J829" s="156"/>
      <c r="K829" s="156"/>
      <c r="L829" s="156"/>
      <c r="M829" s="156"/>
      <c r="N829" s="154"/>
      <c r="O829" s="156"/>
      <c r="P829" s="156"/>
      <c r="Q829" s="156"/>
      <c r="R829" s="156"/>
      <c r="S829" s="156"/>
      <c r="T829" s="156"/>
      <c r="U829" s="156"/>
      <c r="V829" s="156"/>
      <c r="W829" s="156"/>
      <c r="X829" s="156"/>
      <c r="Y829" s="156"/>
      <c r="Z829" s="156"/>
      <c r="AA829" s="156"/>
      <c r="AB829" s="156"/>
      <c r="AC829" s="156"/>
      <c r="AD829" s="156"/>
      <c r="AE829" s="156"/>
      <c r="AF829" s="156"/>
      <c r="AG829" s="156"/>
      <c r="AH829" s="156"/>
      <c r="AI829" s="156"/>
      <c r="AJ829" s="156"/>
      <c r="AK829" s="156"/>
      <c r="AL829" s="156"/>
      <c r="AM829" s="156"/>
      <c r="AN829" s="169"/>
      <c r="AO829" s="169"/>
      <c r="AP829" s="169"/>
      <c r="AQ829" s="169"/>
      <c r="AR829" s="169"/>
    </row>
    <row r="830" spans="1:44">
      <c r="A830" s="61"/>
      <c r="B830" s="156"/>
      <c r="C830" s="156"/>
      <c r="D830" s="156"/>
      <c r="E830" s="156"/>
      <c r="F830" s="156"/>
      <c r="G830" s="156"/>
      <c r="H830" s="156"/>
      <c r="I830" s="156"/>
      <c r="J830" s="156"/>
      <c r="K830" s="156"/>
      <c r="L830" s="156"/>
      <c r="M830" s="156"/>
      <c r="N830" s="154"/>
      <c r="O830" s="156"/>
      <c r="P830" s="156"/>
      <c r="Q830" s="156"/>
      <c r="R830" s="156"/>
      <c r="S830" s="156"/>
      <c r="T830" s="156"/>
      <c r="U830" s="156"/>
      <c r="V830" s="156"/>
      <c r="W830" s="156"/>
      <c r="X830" s="156"/>
      <c r="Y830" s="156"/>
      <c r="Z830" s="156"/>
      <c r="AA830" s="156"/>
      <c r="AB830" s="156"/>
      <c r="AC830" s="156"/>
      <c r="AD830" s="156"/>
      <c r="AE830" s="156"/>
      <c r="AF830" s="156"/>
      <c r="AG830" s="156"/>
      <c r="AH830" s="156"/>
      <c r="AI830" s="156"/>
      <c r="AJ830" s="156"/>
      <c r="AK830" s="156"/>
      <c r="AL830" s="156"/>
      <c r="AM830" s="156"/>
      <c r="AN830" s="169"/>
      <c r="AO830" s="169"/>
      <c r="AP830" s="169"/>
      <c r="AQ830" s="169"/>
      <c r="AR830" s="169"/>
    </row>
    <row r="831" spans="1:44">
      <c r="A831" s="61"/>
      <c r="B831" s="156"/>
      <c r="C831" s="156"/>
      <c r="D831" s="156"/>
      <c r="E831" s="156"/>
      <c r="F831" s="156"/>
      <c r="G831" s="156"/>
      <c r="H831" s="156"/>
      <c r="I831" s="156"/>
      <c r="J831" s="156"/>
      <c r="K831" s="156"/>
      <c r="L831" s="156"/>
      <c r="M831" s="156"/>
      <c r="N831" s="154"/>
      <c r="O831" s="156"/>
      <c r="P831" s="156"/>
      <c r="Q831" s="156"/>
      <c r="R831" s="156"/>
      <c r="S831" s="156"/>
      <c r="T831" s="156"/>
      <c r="U831" s="156"/>
      <c r="V831" s="156"/>
      <c r="W831" s="156"/>
      <c r="X831" s="156"/>
      <c r="Y831" s="156"/>
      <c r="Z831" s="156"/>
      <c r="AA831" s="156"/>
      <c r="AB831" s="156"/>
      <c r="AC831" s="156"/>
      <c r="AD831" s="156"/>
      <c r="AE831" s="156"/>
      <c r="AF831" s="156"/>
      <c r="AG831" s="156"/>
      <c r="AH831" s="156"/>
      <c r="AI831" s="156"/>
      <c r="AJ831" s="156"/>
      <c r="AK831" s="156"/>
      <c r="AL831" s="156"/>
      <c r="AM831" s="156"/>
      <c r="AN831" s="169"/>
      <c r="AO831" s="169"/>
      <c r="AP831" s="169"/>
      <c r="AQ831" s="169"/>
      <c r="AR831" s="169"/>
    </row>
    <row r="832" spans="1:44">
      <c r="A832" s="61"/>
      <c r="B832" s="156"/>
      <c r="C832" s="156"/>
      <c r="D832" s="156"/>
      <c r="E832" s="156"/>
      <c r="F832" s="156"/>
      <c r="G832" s="156"/>
      <c r="H832" s="156"/>
      <c r="I832" s="156"/>
      <c r="J832" s="156"/>
      <c r="K832" s="156"/>
      <c r="L832" s="156"/>
      <c r="M832" s="156"/>
      <c r="N832" s="154"/>
      <c r="O832" s="156"/>
      <c r="P832" s="156"/>
      <c r="Q832" s="156"/>
      <c r="R832" s="156"/>
      <c r="S832" s="156"/>
      <c r="T832" s="156"/>
      <c r="U832" s="156"/>
      <c r="V832" s="156"/>
      <c r="W832" s="156"/>
      <c r="X832" s="156"/>
      <c r="Y832" s="156"/>
      <c r="Z832" s="156"/>
      <c r="AA832" s="156"/>
      <c r="AB832" s="156"/>
      <c r="AC832" s="156"/>
      <c r="AD832" s="156"/>
      <c r="AE832" s="156"/>
      <c r="AF832" s="156"/>
      <c r="AG832" s="156"/>
      <c r="AH832" s="156"/>
      <c r="AI832" s="156"/>
      <c r="AJ832" s="156"/>
      <c r="AK832" s="156"/>
      <c r="AL832" s="156"/>
      <c r="AM832" s="156"/>
      <c r="AN832" s="169"/>
      <c r="AO832" s="169"/>
      <c r="AP832" s="169"/>
      <c r="AQ832" s="169"/>
      <c r="AR832" s="169"/>
    </row>
    <row r="833" spans="1:44">
      <c r="A833" s="61"/>
      <c r="B833" s="156"/>
      <c r="C833" s="156"/>
      <c r="D833" s="156"/>
      <c r="E833" s="156"/>
      <c r="F833" s="156"/>
      <c r="G833" s="156"/>
      <c r="H833" s="156"/>
      <c r="I833" s="156"/>
      <c r="J833" s="156"/>
      <c r="K833" s="156"/>
      <c r="L833" s="156"/>
      <c r="M833" s="156"/>
      <c r="N833" s="154"/>
      <c r="O833" s="156"/>
      <c r="P833" s="156"/>
      <c r="Q833" s="156"/>
      <c r="R833" s="156"/>
      <c r="S833" s="156"/>
      <c r="T833" s="156"/>
      <c r="U833" s="156"/>
      <c r="V833" s="156"/>
      <c r="W833" s="156"/>
      <c r="X833" s="156"/>
      <c r="Y833" s="156"/>
      <c r="Z833" s="156"/>
      <c r="AA833" s="156"/>
      <c r="AB833" s="156"/>
      <c r="AC833" s="156"/>
      <c r="AD833" s="156"/>
      <c r="AE833" s="156"/>
      <c r="AF833" s="156"/>
      <c r="AG833" s="156"/>
      <c r="AH833" s="156"/>
      <c r="AI833" s="156"/>
      <c r="AJ833" s="156"/>
      <c r="AK833" s="156"/>
      <c r="AL833" s="156"/>
      <c r="AM833" s="156"/>
      <c r="AN833" s="169"/>
      <c r="AO833" s="169"/>
      <c r="AP833" s="169"/>
      <c r="AQ833" s="169"/>
      <c r="AR833" s="169"/>
    </row>
    <row r="834" spans="1:44">
      <c r="A834" s="61"/>
      <c r="B834" s="156"/>
      <c r="C834" s="156"/>
      <c r="D834" s="156"/>
      <c r="E834" s="156"/>
      <c r="F834" s="156"/>
      <c r="G834" s="156"/>
      <c r="H834" s="156"/>
      <c r="I834" s="156"/>
      <c r="J834" s="156"/>
      <c r="K834" s="156"/>
      <c r="L834" s="156"/>
      <c r="M834" s="156"/>
      <c r="N834" s="154"/>
      <c r="O834" s="156"/>
      <c r="P834" s="156"/>
      <c r="Q834" s="156"/>
      <c r="R834" s="156"/>
      <c r="S834" s="156"/>
      <c r="T834" s="156"/>
      <c r="U834" s="156"/>
      <c r="V834" s="156"/>
      <c r="W834" s="156"/>
      <c r="X834" s="156"/>
      <c r="Y834" s="156"/>
      <c r="Z834" s="156"/>
      <c r="AA834" s="156"/>
      <c r="AB834" s="156"/>
      <c r="AC834" s="156"/>
      <c r="AD834" s="156"/>
      <c r="AE834" s="156"/>
      <c r="AF834" s="156"/>
      <c r="AG834" s="156"/>
      <c r="AH834" s="156"/>
      <c r="AI834" s="156"/>
      <c r="AJ834" s="156"/>
      <c r="AK834" s="156"/>
      <c r="AL834" s="156"/>
      <c r="AM834" s="156"/>
      <c r="AN834" s="169"/>
      <c r="AO834" s="169"/>
      <c r="AP834" s="169"/>
      <c r="AQ834" s="169"/>
      <c r="AR834" s="169"/>
    </row>
    <row r="835" spans="1:44">
      <c r="A835" s="61"/>
      <c r="B835" s="156"/>
      <c r="C835" s="156"/>
      <c r="D835" s="156"/>
      <c r="E835" s="156"/>
      <c r="F835" s="156"/>
      <c r="G835" s="156"/>
      <c r="H835" s="156"/>
      <c r="I835" s="156"/>
      <c r="J835" s="156"/>
      <c r="K835" s="156"/>
      <c r="L835" s="156"/>
      <c r="M835" s="156"/>
      <c r="N835" s="154"/>
      <c r="O835" s="156"/>
      <c r="P835" s="156"/>
      <c r="Q835" s="156"/>
      <c r="R835" s="156"/>
      <c r="S835" s="156"/>
      <c r="T835" s="156"/>
      <c r="U835" s="156"/>
      <c r="V835" s="156"/>
      <c r="W835" s="156"/>
      <c r="X835" s="156"/>
      <c r="Y835" s="156"/>
      <c r="Z835" s="156"/>
      <c r="AA835" s="156"/>
      <c r="AB835" s="156"/>
      <c r="AC835" s="156"/>
      <c r="AD835" s="156"/>
      <c r="AE835" s="156"/>
      <c r="AF835" s="156"/>
      <c r="AG835" s="156"/>
      <c r="AH835" s="156"/>
      <c r="AI835" s="156"/>
      <c r="AJ835" s="156"/>
      <c r="AK835" s="156"/>
      <c r="AL835" s="156"/>
      <c r="AM835" s="156"/>
      <c r="AN835" s="169"/>
      <c r="AO835" s="169"/>
      <c r="AP835" s="169"/>
      <c r="AQ835" s="169"/>
      <c r="AR835" s="169"/>
    </row>
    <row r="836" spans="1:44">
      <c r="A836" s="61"/>
      <c r="B836" s="156"/>
      <c r="C836" s="156"/>
      <c r="D836" s="156"/>
      <c r="E836" s="156"/>
      <c r="F836" s="156"/>
      <c r="G836" s="156"/>
      <c r="H836" s="156"/>
      <c r="I836" s="156"/>
      <c r="J836" s="156"/>
      <c r="K836" s="156"/>
      <c r="L836" s="156"/>
      <c r="M836" s="156"/>
      <c r="N836" s="154"/>
      <c r="O836" s="156"/>
      <c r="P836" s="156"/>
      <c r="Q836" s="156"/>
      <c r="R836" s="156"/>
      <c r="S836" s="156"/>
      <c r="T836" s="156"/>
      <c r="U836" s="156"/>
      <c r="V836" s="156"/>
      <c r="W836" s="156"/>
      <c r="X836" s="156"/>
      <c r="Y836" s="156"/>
      <c r="Z836" s="156"/>
      <c r="AA836" s="156"/>
      <c r="AB836" s="156"/>
      <c r="AC836" s="156"/>
      <c r="AD836" s="156"/>
      <c r="AE836" s="156"/>
      <c r="AF836" s="156"/>
      <c r="AG836" s="156"/>
      <c r="AH836" s="156"/>
      <c r="AI836" s="156"/>
      <c r="AJ836" s="156"/>
      <c r="AK836" s="156"/>
      <c r="AL836" s="156"/>
      <c r="AM836" s="156"/>
      <c r="AN836" s="169"/>
      <c r="AO836" s="169"/>
      <c r="AP836" s="169"/>
      <c r="AQ836" s="169"/>
      <c r="AR836" s="169"/>
    </row>
    <row r="837" spans="1:44">
      <c r="A837" s="61"/>
      <c r="B837" s="156"/>
      <c r="C837" s="156"/>
      <c r="D837" s="156"/>
      <c r="E837" s="156"/>
      <c r="F837" s="156"/>
      <c r="G837" s="156"/>
      <c r="H837" s="156"/>
      <c r="I837" s="156"/>
      <c r="J837" s="156"/>
      <c r="K837" s="156"/>
      <c r="L837" s="156"/>
      <c r="M837" s="156"/>
      <c r="N837" s="154"/>
      <c r="O837" s="156"/>
      <c r="P837" s="156"/>
      <c r="Q837" s="156"/>
      <c r="R837" s="156"/>
      <c r="S837" s="156"/>
      <c r="T837" s="156"/>
      <c r="U837" s="156"/>
      <c r="V837" s="156"/>
      <c r="W837" s="156"/>
      <c r="X837" s="156"/>
      <c r="Y837" s="156"/>
      <c r="Z837" s="156"/>
      <c r="AA837" s="156"/>
      <c r="AB837" s="156"/>
      <c r="AC837" s="156"/>
      <c r="AD837" s="156"/>
      <c r="AE837" s="156"/>
      <c r="AF837" s="156"/>
      <c r="AG837" s="156"/>
      <c r="AH837" s="156"/>
      <c r="AI837" s="156"/>
      <c r="AJ837" s="156"/>
      <c r="AK837" s="156"/>
      <c r="AL837" s="156"/>
      <c r="AM837" s="156"/>
      <c r="AN837" s="169"/>
      <c r="AO837" s="169"/>
      <c r="AP837" s="169"/>
      <c r="AQ837" s="169"/>
      <c r="AR837" s="169"/>
    </row>
    <row r="838" spans="1:44">
      <c r="A838" s="61"/>
      <c r="B838" s="156"/>
      <c r="C838" s="156"/>
      <c r="D838" s="156"/>
      <c r="E838" s="156"/>
      <c r="F838" s="156"/>
      <c r="G838" s="156"/>
      <c r="H838" s="156"/>
      <c r="I838" s="156"/>
      <c r="J838" s="156"/>
      <c r="K838" s="156"/>
      <c r="L838" s="156"/>
      <c r="M838" s="156"/>
      <c r="N838" s="154"/>
      <c r="O838" s="156"/>
      <c r="P838" s="156"/>
      <c r="Q838" s="156"/>
      <c r="R838" s="156"/>
      <c r="S838" s="156"/>
      <c r="T838" s="156"/>
      <c r="U838" s="156"/>
      <c r="V838" s="156"/>
      <c r="W838" s="156"/>
      <c r="X838" s="156"/>
      <c r="Y838" s="156"/>
      <c r="Z838" s="156"/>
      <c r="AA838" s="156"/>
      <c r="AB838" s="156"/>
      <c r="AC838" s="156"/>
      <c r="AD838" s="156"/>
      <c r="AE838" s="156"/>
      <c r="AF838" s="156"/>
      <c r="AG838" s="156"/>
      <c r="AH838" s="156"/>
      <c r="AI838" s="156"/>
      <c r="AJ838" s="156"/>
      <c r="AK838" s="156"/>
      <c r="AL838" s="156"/>
      <c r="AM838" s="156"/>
      <c r="AN838" s="169"/>
      <c r="AO838" s="169"/>
      <c r="AP838" s="169"/>
      <c r="AQ838" s="169"/>
      <c r="AR838" s="169"/>
    </row>
    <row r="839" spans="1:44">
      <c r="A839" s="61"/>
      <c r="B839" s="156"/>
      <c r="C839" s="156"/>
      <c r="D839" s="156"/>
      <c r="E839" s="156"/>
      <c r="F839" s="156"/>
      <c r="G839" s="156"/>
      <c r="H839" s="156"/>
      <c r="I839" s="156"/>
      <c r="J839" s="156"/>
      <c r="K839" s="156"/>
      <c r="L839" s="156"/>
      <c r="M839" s="156"/>
      <c r="N839" s="154"/>
      <c r="O839" s="156"/>
      <c r="P839" s="156"/>
      <c r="Q839" s="156"/>
      <c r="R839" s="156"/>
      <c r="S839" s="156"/>
      <c r="T839" s="156"/>
      <c r="U839" s="156"/>
      <c r="V839" s="156"/>
      <c r="W839" s="156"/>
      <c r="X839" s="156"/>
      <c r="Y839" s="156"/>
      <c r="Z839" s="156"/>
      <c r="AA839" s="156"/>
      <c r="AB839" s="156"/>
      <c r="AC839" s="156"/>
      <c r="AD839" s="156"/>
      <c r="AE839" s="156"/>
      <c r="AF839" s="156"/>
      <c r="AG839" s="156"/>
      <c r="AH839" s="156"/>
      <c r="AI839" s="156"/>
      <c r="AJ839" s="156"/>
      <c r="AK839" s="156"/>
      <c r="AL839" s="156"/>
      <c r="AM839" s="156"/>
      <c r="AN839" s="169"/>
      <c r="AO839" s="169"/>
      <c r="AP839" s="169"/>
      <c r="AQ839" s="169"/>
      <c r="AR839" s="169"/>
    </row>
    <row r="840" spans="1:44">
      <c r="A840" s="61"/>
      <c r="B840" s="156"/>
      <c r="C840" s="156"/>
      <c r="D840" s="156"/>
      <c r="E840" s="156"/>
      <c r="F840" s="156"/>
      <c r="G840" s="156"/>
      <c r="H840" s="156"/>
      <c r="I840" s="156"/>
      <c r="J840" s="156"/>
      <c r="K840" s="156"/>
      <c r="L840" s="156"/>
      <c r="M840" s="156"/>
      <c r="N840" s="154"/>
      <c r="O840" s="156"/>
      <c r="P840" s="156"/>
      <c r="Q840" s="156"/>
      <c r="R840" s="156"/>
      <c r="S840" s="156"/>
      <c r="T840" s="156"/>
      <c r="U840" s="156"/>
      <c r="V840" s="156"/>
      <c r="W840" s="156"/>
      <c r="X840" s="156"/>
      <c r="Y840" s="156"/>
      <c r="Z840" s="156"/>
      <c r="AA840" s="156"/>
      <c r="AB840" s="156"/>
      <c r="AC840" s="156"/>
      <c r="AD840" s="156"/>
      <c r="AE840" s="156"/>
      <c r="AF840" s="156"/>
      <c r="AG840" s="156"/>
      <c r="AH840" s="156"/>
      <c r="AI840" s="156"/>
      <c r="AJ840" s="156"/>
      <c r="AK840" s="156"/>
      <c r="AL840" s="156"/>
      <c r="AM840" s="156"/>
      <c r="AN840" s="169"/>
      <c r="AO840" s="169"/>
      <c r="AP840" s="169"/>
      <c r="AQ840" s="169"/>
      <c r="AR840" s="169"/>
    </row>
    <row r="841" spans="1:44">
      <c r="A841" s="61"/>
      <c r="B841" s="156"/>
      <c r="C841" s="156"/>
      <c r="D841" s="156"/>
      <c r="E841" s="156"/>
      <c r="F841" s="156"/>
      <c r="G841" s="156"/>
      <c r="H841" s="156"/>
      <c r="I841" s="156"/>
      <c r="J841" s="156"/>
      <c r="K841" s="156"/>
      <c r="L841" s="156"/>
      <c r="M841" s="156"/>
      <c r="N841" s="154"/>
      <c r="O841" s="156"/>
      <c r="P841" s="156"/>
      <c r="Q841" s="156"/>
      <c r="R841" s="156"/>
      <c r="S841" s="156"/>
      <c r="T841" s="156"/>
      <c r="U841" s="156"/>
      <c r="V841" s="156"/>
      <c r="W841" s="156"/>
      <c r="X841" s="156"/>
      <c r="Y841" s="156"/>
      <c r="Z841" s="156"/>
      <c r="AA841" s="156"/>
      <c r="AB841" s="156"/>
      <c r="AC841" s="156"/>
      <c r="AD841" s="156"/>
      <c r="AE841" s="156"/>
      <c r="AF841" s="156"/>
      <c r="AG841" s="156"/>
      <c r="AH841" s="156"/>
      <c r="AI841" s="156"/>
      <c r="AJ841" s="156"/>
      <c r="AK841" s="156"/>
      <c r="AL841" s="156"/>
      <c r="AM841" s="156"/>
      <c r="AN841" s="169"/>
      <c r="AO841" s="169"/>
      <c r="AP841" s="169"/>
      <c r="AQ841" s="169"/>
      <c r="AR841" s="169"/>
    </row>
    <row r="842" spans="1:44">
      <c r="A842" s="61"/>
      <c r="B842" s="156"/>
      <c r="C842" s="156"/>
      <c r="D842" s="156"/>
      <c r="E842" s="156"/>
      <c r="F842" s="156"/>
      <c r="G842" s="156"/>
      <c r="H842" s="156"/>
      <c r="I842" s="156"/>
      <c r="J842" s="156"/>
      <c r="K842" s="156"/>
      <c r="L842" s="156"/>
      <c r="M842" s="156"/>
      <c r="N842" s="154"/>
      <c r="O842" s="156"/>
      <c r="P842" s="156"/>
      <c r="Q842" s="156"/>
      <c r="R842" s="156"/>
      <c r="S842" s="156"/>
      <c r="T842" s="156"/>
      <c r="U842" s="156"/>
      <c r="V842" s="156"/>
      <c r="W842" s="156"/>
      <c r="X842" s="156"/>
      <c r="Y842" s="156"/>
      <c r="Z842" s="156"/>
      <c r="AA842" s="156"/>
      <c r="AB842" s="156"/>
      <c r="AC842" s="156"/>
      <c r="AD842" s="156"/>
      <c r="AE842" s="156"/>
      <c r="AF842" s="156"/>
      <c r="AG842" s="156"/>
      <c r="AH842" s="156"/>
      <c r="AI842" s="156"/>
      <c r="AJ842" s="156"/>
      <c r="AK842" s="156"/>
      <c r="AL842" s="156"/>
      <c r="AM842" s="156"/>
      <c r="AN842" s="169"/>
      <c r="AO842" s="169"/>
      <c r="AP842" s="169"/>
      <c r="AQ842" s="169"/>
      <c r="AR842" s="169"/>
    </row>
    <row r="843" spans="1:44">
      <c r="A843" s="61"/>
      <c r="B843" s="156"/>
      <c r="C843" s="156"/>
      <c r="D843" s="156"/>
      <c r="E843" s="156"/>
      <c r="F843" s="156"/>
      <c r="G843" s="156"/>
      <c r="H843" s="156"/>
      <c r="I843" s="156"/>
      <c r="J843" s="156"/>
      <c r="K843" s="156"/>
      <c r="L843" s="156"/>
      <c r="M843" s="156"/>
      <c r="N843" s="154"/>
      <c r="O843" s="156"/>
      <c r="P843" s="156"/>
      <c r="Q843" s="156"/>
      <c r="R843" s="156"/>
      <c r="S843" s="156"/>
      <c r="T843" s="156"/>
      <c r="U843" s="156"/>
      <c r="V843" s="156"/>
      <c r="W843" s="156"/>
      <c r="X843" s="156"/>
      <c r="Y843" s="156"/>
      <c r="Z843" s="156"/>
      <c r="AA843" s="156"/>
      <c r="AB843" s="156"/>
      <c r="AC843" s="156"/>
      <c r="AD843" s="156"/>
      <c r="AE843" s="156"/>
      <c r="AF843" s="156"/>
      <c r="AG843" s="156"/>
      <c r="AH843" s="156"/>
      <c r="AI843" s="156"/>
      <c r="AJ843" s="156"/>
      <c r="AK843" s="156"/>
      <c r="AL843" s="156"/>
      <c r="AM843" s="156"/>
      <c r="AN843" s="169"/>
      <c r="AO843" s="169"/>
      <c r="AP843" s="169"/>
      <c r="AQ843" s="169"/>
      <c r="AR843" s="169"/>
    </row>
    <row r="844" spans="1:44">
      <c r="A844" s="61"/>
      <c r="B844" s="156"/>
      <c r="C844" s="156"/>
      <c r="D844" s="156"/>
      <c r="E844" s="156"/>
      <c r="F844" s="156"/>
      <c r="G844" s="156"/>
      <c r="H844" s="156"/>
      <c r="I844" s="156"/>
      <c r="J844" s="156"/>
      <c r="K844" s="156"/>
      <c r="L844" s="156"/>
      <c r="M844" s="156"/>
      <c r="N844" s="154"/>
      <c r="O844" s="156"/>
      <c r="P844" s="156"/>
      <c r="Q844" s="156"/>
      <c r="R844" s="156"/>
      <c r="S844" s="156"/>
      <c r="T844" s="156"/>
      <c r="U844" s="156"/>
      <c r="V844" s="156"/>
      <c r="W844" s="156"/>
      <c r="X844" s="156"/>
      <c r="Y844" s="156"/>
      <c r="Z844" s="156"/>
      <c r="AA844" s="156"/>
      <c r="AB844" s="156"/>
      <c r="AC844" s="156"/>
      <c r="AD844" s="156"/>
      <c r="AE844" s="156"/>
      <c r="AF844" s="156"/>
      <c r="AG844" s="156"/>
      <c r="AH844" s="156"/>
      <c r="AI844" s="156"/>
      <c r="AJ844" s="156"/>
      <c r="AK844" s="156"/>
      <c r="AL844" s="156"/>
      <c r="AM844" s="156"/>
      <c r="AN844" s="169"/>
      <c r="AO844" s="169"/>
      <c r="AP844" s="169"/>
      <c r="AQ844" s="169"/>
      <c r="AR844" s="169"/>
    </row>
    <row r="845" spans="1:44">
      <c r="A845" s="61"/>
      <c r="B845" s="156"/>
      <c r="C845" s="156"/>
      <c r="D845" s="156"/>
      <c r="E845" s="156"/>
      <c r="F845" s="156"/>
      <c r="G845" s="156"/>
      <c r="H845" s="156"/>
      <c r="I845" s="156"/>
      <c r="J845" s="156"/>
      <c r="K845" s="156"/>
      <c r="L845" s="156"/>
      <c r="M845" s="156"/>
      <c r="N845" s="154"/>
      <c r="O845" s="156"/>
      <c r="P845" s="156"/>
      <c r="Q845" s="156"/>
      <c r="R845" s="156"/>
      <c r="S845" s="156"/>
      <c r="T845" s="156"/>
      <c r="U845" s="156"/>
      <c r="V845" s="156"/>
      <c r="W845" s="156"/>
      <c r="X845" s="156"/>
      <c r="Y845" s="156"/>
      <c r="Z845" s="156"/>
      <c r="AA845" s="156"/>
      <c r="AB845" s="156"/>
      <c r="AC845" s="156"/>
      <c r="AD845" s="156"/>
      <c r="AE845" s="156"/>
      <c r="AF845" s="156"/>
      <c r="AG845" s="156"/>
      <c r="AH845" s="156"/>
      <c r="AI845" s="156"/>
      <c r="AJ845" s="156"/>
      <c r="AK845" s="156"/>
      <c r="AL845" s="156"/>
      <c r="AM845" s="156"/>
      <c r="AN845" s="169"/>
      <c r="AO845" s="169"/>
      <c r="AP845" s="169"/>
      <c r="AQ845" s="169"/>
      <c r="AR845" s="169"/>
    </row>
    <row r="846" spans="1:44">
      <c r="A846" s="61"/>
      <c r="B846" s="156"/>
      <c r="C846" s="156"/>
      <c r="D846" s="156"/>
      <c r="E846" s="156"/>
      <c r="F846" s="156"/>
      <c r="G846" s="156"/>
      <c r="H846" s="156"/>
      <c r="I846" s="156"/>
      <c r="J846" s="156"/>
      <c r="K846" s="156"/>
      <c r="L846" s="156"/>
      <c r="M846" s="156"/>
      <c r="N846" s="154"/>
      <c r="O846" s="156"/>
      <c r="P846" s="156"/>
      <c r="Q846" s="156"/>
      <c r="R846" s="156"/>
      <c r="S846" s="156"/>
      <c r="T846" s="156"/>
      <c r="U846" s="156"/>
      <c r="V846" s="156"/>
      <c r="W846" s="156"/>
      <c r="X846" s="156"/>
      <c r="Y846" s="156"/>
      <c r="Z846" s="156"/>
      <c r="AA846" s="156"/>
      <c r="AB846" s="156"/>
      <c r="AC846" s="156"/>
      <c r="AD846" s="156"/>
      <c r="AE846" s="156"/>
      <c r="AF846" s="156"/>
      <c r="AG846" s="156"/>
      <c r="AH846" s="156"/>
      <c r="AI846" s="156"/>
      <c r="AJ846" s="156"/>
      <c r="AK846" s="156"/>
      <c r="AL846" s="156"/>
      <c r="AM846" s="156"/>
      <c r="AN846" s="169"/>
      <c r="AO846" s="169"/>
      <c r="AP846" s="169"/>
      <c r="AQ846" s="169"/>
      <c r="AR846" s="169"/>
    </row>
    <row r="847" spans="1:44">
      <c r="A847" s="61"/>
      <c r="B847" s="156"/>
      <c r="C847" s="156"/>
      <c r="D847" s="156"/>
      <c r="E847" s="156"/>
      <c r="F847" s="156"/>
      <c r="G847" s="156"/>
      <c r="H847" s="156"/>
      <c r="I847" s="156"/>
      <c r="J847" s="156"/>
      <c r="K847" s="156"/>
      <c r="L847" s="156"/>
      <c r="M847" s="156"/>
      <c r="N847" s="154"/>
      <c r="O847" s="156"/>
      <c r="P847" s="156"/>
      <c r="Q847" s="156"/>
      <c r="R847" s="156"/>
      <c r="S847" s="156"/>
      <c r="T847" s="156"/>
      <c r="U847" s="156"/>
      <c r="V847" s="156"/>
      <c r="W847" s="156"/>
      <c r="X847" s="156"/>
      <c r="Y847" s="156"/>
      <c r="Z847" s="156"/>
      <c r="AA847" s="156"/>
      <c r="AB847" s="156"/>
      <c r="AC847" s="156"/>
      <c r="AD847" s="156"/>
      <c r="AE847" s="156"/>
      <c r="AF847" s="156"/>
      <c r="AG847" s="156"/>
      <c r="AH847" s="156"/>
      <c r="AI847" s="156"/>
      <c r="AJ847" s="156"/>
      <c r="AK847" s="156"/>
      <c r="AL847" s="156"/>
      <c r="AM847" s="156"/>
      <c r="AN847" s="169"/>
      <c r="AO847" s="169"/>
      <c r="AP847" s="169"/>
      <c r="AQ847" s="169"/>
      <c r="AR847" s="169"/>
    </row>
    <row r="848" spans="1:44">
      <c r="A848" s="61"/>
      <c r="B848" s="156"/>
      <c r="C848" s="156"/>
      <c r="D848" s="156"/>
      <c r="E848" s="156"/>
      <c r="F848" s="156"/>
      <c r="G848" s="156"/>
      <c r="H848" s="156"/>
      <c r="I848" s="156"/>
      <c r="J848" s="156"/>
      <c r="K848" s="156"/>
      <c r="L848" s="156"/>
      <c r="M848" s="156"/>
      <c r="N848" s="154"/>
      <c r="O848" s="156"/>
      <c r="P848" s="156"/>
      <c r="Q848" s="156"/>
      <c r="R848" s="156"/>
      <c r="S848" s="156"/>
      <c r="T848" s="156"/>
      <c r="U848" s="156"/>
      <c r="V848" s="156"/>
      <c r="W848" s="156"/>
      <c r="X848" s="156"/>
      <c r="Y848" s="156"/>
      <c r="Z848" s="156"/>
      <c r="AA848" s="156"/>
      <c r="AB848" s="156"/>
      <c r="AC848" s="156"/>
      <c r="AD848" s="156"/>
      <c r="AE848" s="156"/>
      <c r="AF848" s="156"/>
      <c r="AG848" s="156"/>
      <c r="AH848" s="156"/>
      <c r="AI848" s="156"/>
      <c r="AJ848" s="156"/>
      <c r="AK848" s="156"/>
      <c r="AL848" s="156"/>
      <c r="AM848" s="156"/>
      <c r="AN848" s="169"/>
      <c r="AO848" s="169"/>
      <c r="AP848" s="169"/>
      <c r="AQ848" s="169"/>
      <c r="AR848" s="169"/>
    </row>
    <row r="849" spans="1:44">
      <c r="A849" s="61"/>
      <c r="B849" s="156"/>
      <c r="C849" s="156"/>
      <c r="D849" s="156"/>
      <c r="E849" s="156"/>
      <c r="F849" s="156"/>
      <c r="G849" s="156"/>
      <c r="H849" s="156"/>
      <c r="I849" s="156"/>
      <c r="J849" s="156"/>
      <c r="K849" s="156"/>
      <c r="L849" s="156"/>
      <c r="M849" s="156"/>
      <c r="N849" s="154"/>
      <c r="O849" s="156"/>
      <c r="P849" s="156"/>
      <c r="Q849" s="156"/>
      <c r="R849" s="156"/>
      <c r="S849" s="156"/>
      <c r="T849" s="156"/>
      <c r="U849" s="156"/>
      <c r="V849" s="156"/>
      <c r="W849" s="156"/>
      <c r="X849" s="156"/>
      <c r="Y849" s="156"/>
      <c r="Z849" s="156"/>
      <c r="AA849" s="156"/>
      <c r="AB849" s="156"/>
      <c r="AC849" s="156"/>
      <c r="AD849" s="156"/>
      <c r="AE849" s="156"/>
      <c r="AF849" s="156"/>
      <c r="AG849" s="156"/>
      <c r="AH849" s="156"/>
      <c r="AI849" s="156"/>
      <c r="AJ849" s="156"/>
      <c r="AK849" s="156"/>
      <c r="AL849" s="156"/>
      <c r="AM849" s="156"/>
      <c r="AN849" s="169"/>
      <c r="AO849" s="169"/>
      <c r="AP849" s="169"/>
      <c r="AQ849" s="169"/>
      <c r="AR849" s="169"/>
    </row>
    <row r="850" spans="1:44">
      <c r="A850" s="61"/>
      <c r="B850" s="156"/>
      <c r="C850" s="156"/>
      <c r="D850" s="156"/>
      <c r="E850" s="156"/>
      <c r="F850" s="156"/>
      <c r="G850" s="156"/>
      <c r="H850" s="156"/>
      <c r="I850" s="156"/>
      <c r="J850" s="156"/>
      <c r="K850" s="156"/>
      <c r="L850" s="156"/>
      <c r="M850" s="156"/>
      <c r="N850" s="154"/>
      <c r="O850" s="156"/>
      <c r="P850" s="156"/>
      <c r="Q850" s="156"/>
      <c r="R850" s="156"/>
      <c r="S850" s="156"/>
      <c r="T850" s="156"/>
      <c r="U850" s="156"/>
      <c r="V850" s="156"/>
      <c r="W850" s="156"/>
      <c r="X850" s="156"/>
      <c r="Y850" s="156"/>
      <c r="Z850" s="156"/>
      <c r="AA850" s="156"/>
      <c r="AB850" s="156"/>
      <c r="AC850" s="156"/>
      <c r="AD850" s="156"/>
      <c r="AE850" s="156"/>
      <c r="AF850" s="156"/>
      <c r="AG850" s="156"/>
      <c r="AH850" s="156"/>
      <c r="AI850" s="156"/>
      <c r="AJ850" s="156"/>
      <c r="AK850" s="156"/>
      <c r="AL850" s="156"/>
      <c r="AM850" s="156"/>
      <c r="AN850" s="169"/>
      <c r="AO850" s="169"/>
      <c r="AP850" s="169"/>
      <c r="AQ850" s="169"/>
      <c r="AR850" s="169"/>
    </row>
    <row r="851" spans="1:44">
      <c r="A851" s="61"/>
      <c r="B851" s="156"/>
      <c r="C851" s="156"/>
      <c r="D851" s="156"/>
      <c r="E851" s="156"/>
      <c r="F851" s="156"/>
      <c r="G851" s="156"/>
      <c r="H851" s="156"/>
      <c r="I851" s="156"/>
      <c r="J851" s="156"/>
      <c r="K851" s="156"/>
      <c r="L851" s="156"/>
      <c r="M851" s="156"/>
      <c r="N851" s="154"/>
      <c r="O851" s="156"/>
      <c r="P851" s="156"/>
      <c r="Q851" s="156"/>
      <c r="R851" s="156"/>
      <c r="S851" s="156"/>
      <c r="T851" s="156"/>
      <c r="U851" s="156"/>
      <c r="V851" s="156"/>
      <c r="W851" s="156"/>
      <c r="X851" s="156"/>
      <c r="Y851" s="156"/>
      <c r="Z851" s="156"/>
      <c r="AA851" s="156"/>
      <c r="AB851" s="156"/>
      <c r="AC851" s="156"/>
      <c r="AD851" s="156"/>
      <c r="AE851" s="156"/>
      <c r="AF851" s="156"/>
      <c r="AG851" s="156"/>
      <c r="AH851" s="156"/>
      <c r="AI851" s="156"/>
      <c r="AJ851" s="156"/>
      <c r="AK851" s="156"/>
      <c r="AL851" s="156"/>
      <c r="AM851" s="156"/>
      <c r="AN851" s="169"/>
      <c r="AO851" s="169"/>
      <c r="AP851" s="169"/>
      <c r="AQ851" s="169"/>
      <c r="AR851" s="169"/>
    </row>
    <row r="852" spans="1:44">
      <c r="A852" s="61"/>
      <c r="B852" s="156"/>
      <c r="C852" s="156"/>
      <c r="D852" s="156"/>
      <c r="E852" s="156"/>
      <c r="F852" s="156"/>
      <c r="G852" s="156"/>
      <c r="H852" s="156"/>
      <c r="I852" s="156"/>
      <c r="J852" s="156"/>
      <c r="K852" s="156"/>
      <c r="L852" s="156"/>
      <c r="M852" s="156"/>
      <c r="N852" s="154"/>
      <c r="O852" s="156"/>
      <c r="P852" s="156"/>
      <c r="Q852" s="156"/>
      <c r="R852" s="156"/>
      <c r="S852" s="156"/>
      <c r="T852" s="156"/>
      <c r="U852" s="156"/>
      <c r="V852" s="156"/>
      <c r="W852" s="156"/>
      <c r="X852" s="156"/>
      <c r="Y852" s="156"/>
      <c r="Z852" s="156"/>
      <c r="AA852" s="156"/>
      <c r="AB852" s="156"/>
      <c r="AC852" s="156"/>
      <c r="AD852" s="156"/>
      <c r="AE852" s="156"/>
      <c r="AF852" s="156"/>
      <c r="AG852" s="156"/>
      <c r="AH852" s="156"/>
      <c r="AI852" s="156"/>
      <c r="AJ852" s="156"/>
      <c r="AK852" s="156"/>
      <c r="AL852" s="156"/>
      <c r="AM852" s="156"/>
      <c r="AN852" s="169"/>
      <c r="AO852" s="169"/>
      <c r="AP852" s="169"/>
      <c r="AQ852" s="169"/>
      <c r="AR852" s="169"/>
    </row>
    <row r="853" spans="1:44">
      <c r="A853" s="61"/>
      <c r="B853" s="156"/>
      <c r="C853" s="156"/>
      <c r="D853" s="156"/>
      <c r="E853" s="156"/>
      <c r="F853" s="156"/>
      <c r="G853" s="156"/>
      <c r="H853" s="156"/>
      <c r="I853" s="156"/>
      <c r="J853" s="156"/>
      <c r="K853" s="156"/>
      <c r="L853" s="156"/>
      <c r="M853" s="156"/>
      <c r="N853" s="154"/>
      <c r="O853" s="156"/>
      <c r="P853" s="156"/>
      <c r="Q853" s="156"/>
      <c r="R853" s="156"/>
      <c r="S853" s="156"/>
      <c r="T853" s="156"/>
      <c r="U853" s="156"/>
      <c r="V853" s="156"/>
      <c r="W853" s="156"/>
      <c r="X853" s="156"/>
      <c r="Y853" s="156"/>
      <c r="Z853" s="156"/>
      <c r="AA853" s="156"/>
      <c r="AB853" s="156"/>
      <c r="AC853" s="156"/>
      <c r="AD853" s="156"/>
      <c r="AE853" s="156"/>
      <c r="AF853" s="156"/>
      <c r="AG853" s="156"/>
      <c r="AH853" s="156"/>
      <c r="AI853" s="156"/>
      <c r="AJ853" s="156"/>
      <c r="AK853" s="156"/>
      <c r="AL853" s="156"/>
      <c r="AM853" s="156"/>
      <c r="AN853" s="169"/>
      <c r="AO853" s="169"/>
      <c r="AP853" s="169"/>
      <c r="AQ853" s="169"/>
      <c r="AR853" s="169"/>
    </row>
    <row r="854" spans="1:44">
      <c r="A854" s="61"/>
      <c r="B854" s="156"/>
      <c r="C854" s="156"/>
      <c r="D854" s="156"/>
      <c r="E854" s="156"/>
      <c r="F854" s="156"/>
      <c r="G854" s="156"/>
      <c r="H854" s="156"/>
      <c r="I854" s="156"/>
      <c r="J854" s="156"/>
      <c r="K854" s="156"/>
      <c r="L854" s="156"/>
      <c r="M854" s="156"/>
      <c r="N854" s="154"/>
      <c r="O854" s="156"/>
      <c r="P854" s="156"/>
      <c r="Q854" s="156"/>
      <c r="R854" s="156"/>
      <c r="S854" s="156"/>
      <c r="T854" s="156"/>
      <c r="U854" s="156"/>
      <c r="V854" s="156"/>
      <c r="W854" s="156"/>
      <c r="X854" s="156"/>
      <c r="Y854" s="156"/>
      <c r="Z854" s="156"/>
      <c r="AA854" s="156"/>
      <c r="AB854" s="156"/>
      <c r="AC854" s="156"/>
      <c r="AD854" s="156"/>
      <c r="AE854" s="156"/>
      <c r="AF854" s="156"/>
      <c r="AG854" s="156"/>
      <c r="AH854" s="156"/>
      <c r="AI854" s="156"/>
      <c r="AJ854" s="156"/>
      <c r="AK854" s="156"/>
      <c r="AL854" s="156"/>
      <c r="AM854" s="156"/>
      <c r="AN854" s="169"/>
      <c r="AO854" s="169"/>
      <c r="AP854" s="169"/>
      <c r="AQ854" s="169"/>
      <c r="AR854" s="169"/>
    </row>
    <row r="855" spans="1:44">
      <c r="A855" s="61"/>
      <c r="B855" s="156"/>
      <c r="C855" s="156"/>
      <c r="D855" s="156"/>
      <c r="E855" s="156"/>
      <c r="F855" s="156"/>
      <c r="G855" s="156"/>
      <c r="H855" s="156"/>
      <c r="I855" s="156"/>
      <c r="J855" s="156"/>
      <c r="K855" s="156"/>
      <c r="L855" s="156"/>
      <c r="M855" s="156"/>
      <c r="N855" s="154"/>
      <c r="O855" s="156"/>
      <c r="P855" s="156"/>
      <c r="Q855" s="156"/>
      <c r="R855" s="156"/>
      <c r="S855" s="156"/>
      <c r="T855" s="156"/>
      <c r="U855" s="156"/>
      <c r="V855" s="156"/>
      <c r="W855" s="156"/>
      <c r="X855" s="156"/>
      <c r="Y855" s="156"/>
      <c r="Z855" s="156"/>
      <c r="AA855" s="156"/>
      <c r="AB855" s="156"/>
      <c r="AC855" s="156"/>
      <c r="AD855" s="156"/>
      <c r="AE855" s="156"/>
      <c r="AF855" s="156"/>
      <c r="AG855" s="156"/>
      <c r="AH855" s="156"/>
      <c r="AI855" s="156"/>
      <c r="AJ855" s="156"/>
      <c r="AK855" s="156"/>
      <c r="AL855" s="156"/>
      <c r="AM855" s="156"/>
      <c r="AN855" s="169"/>
      <c r="AO855" s="169"/>
      <c r="AP855" s="169"/>
      <c r="AQ855" s="169"/>
      <c r="AR855" s="169"/>
    </row>
    <row r="856" spans="1:44">
      <c r="A856" s="61"/>
      <c r="B856" s="156"/>
      <c r="C856" s="156"/>
      <c r="D856" s="156"/>
      <c r="E856" s="156"/>
      <c r="F856" s="156"/>
      <c r="G856" s="156"/>
      <c r="H856" s="156"/>
      <c r="I856" s="156"/>
      <c r="J856" s="156"/>
      <c r="K856" s="156"/>
      <c r="L856" s="156"/>
      <c r="M856" s="156"/>
      <c r="N856" s="154"/>
      <c r="O856" s="156"/>
      <c r="P856" s="156"/>
      <c r="Q856" s="156"/>
      <c r="R856" s="156"/>
      <c r="S856" s="156"/>
      <c r="T856" s="156"/>
      <c r="U856" s="156"/>
      <c r="V856" s="156"/>
      <c r="W856" s="156"/>
      <c r="X856" s="156"/>
      <c r="Y856" s="156"/>
      <c r="Z856" s="156"/>
      <c r="AA856" s="156"/>
      <c r="AB856" s="156"/>
      <c r="AC856" s="156"/>
      <c r="AD856" s="156"/>
      <c r="AE856" s="156"/>
      <c r="AF856" s="156"/>
      <c r="AG856" s="156"/>
      <c r="AH856" s="156"/>
      <c r="AI856" s="156"/>
      <c r="AJ856" s="156"/>
      <c r="AK856" s="156"/>
      <c r="AL856" s="156"/>
      <c r="AM856" s="156"/>
      <c r="AN856" s="169"/>
      <c r="AO856" s="169"/>
      <c r="AP856" s="169"/>
      <c r="AQ856" s="169"/>
      <c r="AR856" s="169"/>
    </row>
    <row r="857" spans="1:44">
      <c r="A857" s="61"/>
      <c r="B857" s="156"/>
      <c r="C857" s="156"/>
      <c r="D857" s="156"/>
      <c r="E857" s="156"/>
      <c r="F857" s="156"/>
      <c r="G857" s="156"/>
      <c r="H857" s="156"/>
      <c r="I857" s="156"/>
      <c r="J857" s="156"/>
      <c r="K857" s="156"/>
      <c r="L857" s="156"/>
      <c r="M857" s="156"/>
      <c r="N857" s="154"/>
      <c r="O857" s="156"/>
      <c r="P857" s="156"/>
      <c r="Q857" s="156"/>
      <c r="R857" s="156"/>
      <c r="S857" s="156"/>
      <c r="T857" s="156"/>
      <c r="U857" s="156"/>
      <c r="V857" s="156"/>
      <c r="W857" s="156"/>
      <c r="X857" s="156"/>
      <c r="Y857" s="156"/>
      <c r="Z857" s="156"/>
      <c r="AA857" s="156"/>
      <c r="AB857" s="156"/>
      <c r="AC857" s="156"/>
      <c r="AD857" s="156"/>
      <c r="AE857" s="156"/>
      <c r="AF857" s="156"/>
      <c r="AG857" s="156"/>
      <c r="AH857" s="156"/>
      <c r="AI857" s="156"/>
      <c r="AJ857" s="156"/>
      <c r="AK857" s="156"/>
      <c r="AL857" s="156"/>
      <c r="AM857" s="156"/>
      <c r="AN857" s="169"/>
      <c r="AO857" s="169"/>
      <c r="AP857" s="169"/>
      <c r="AQ857" s="169"/>
      <c r="AR857" s="169"/>
    </row>
    <row r="858" spans="1:44">
      <c r="A858" s="61"/>
      <c r="B858" s="156"/>
      <c r="C858" s="156"/>
      <c r="D858" s="156"/>
      <c r="E858" s="156"/>
      <c r="F858" s="156"/>
      <c r="G858" s="156"/>
      <c r="H858" s="156"/>
      <c r="I858" s="156"/>
      <c r="J858" s="156"/>
      <c r="K858" s="156"/>
      <c r="L858" s="156"/>
      <c r="M858" s="156"/>
      <c r="N858" s="154"/>
      <c r="O858" s="156"/>
      <c r="P858" s="156"/>
      <c r="Q858" s="156"/>
      <c r="R858" s="156"/>
      <c r="S858" s="156"/>
      <c r="T858" s="156"/>
      <c r="U858" s="156"/>
      <c r="V858" s="156"/>
      <c r="W858" s="156"/>
      <c r="X858" s="156"/>
      <c r="Y858" s="156"/>
      <c r="Z858" s="156"/>
      <c r="AA858" s="156"/>
      <c r="AB858" s="156"/>
      <c r="AC858" s="156"/>
      <c r="AD858" s="156"/>
      <c r="AE858" s="156"/>
      <c r="AF858" s="156"/>
      <c r="AG858" s="156"/>
      <c r="AH858" s="156"/>
      <c r="AI858" s="156"/>
      <c r="AJ858" s="156"/>
      <c r="AK858" s="156"/>
      <c r="AL858" s="156"/>
      <c r="AM858" s="156"/>
      <c r="AN858" s="169"/>
      <c r="AO858" s="169"/>
      <c r="AP858" s="169"/>
      <c r="AQ858" s="169"/>
      <c r="AR858" s="169"/>
    </row>
    <row r="859" spans="1:44">
      <c r="A859" s="61"/>
      <c r="B859" s="156"/>
      <c r="C859" s="156"/>
      <c r="D859" s="156"/>
      <c r="E859" s="156"/>
      <c r="F859" s="156"/>
      <c r="G859" s="156"/>
      <c r="H859" s="156"/>
      <c r="I859" s="156"/>
      <c r="J859" s="156"/>
      <c r="K859" s="156"/>
      <c r="L859" s="156"/>
      <c r="M859" s="156"/>
      <c r="N859" s="154"/>
      <c r="O859" s="156"/>
      <c r="P859" s="156"/>
      <c r="Q859" s="156"/>
      <c r="R859" s="156"/>
      <c r="S859" s="156"/>
      <c r="T859" s="156"/>
      <c r="U859" s="156"/>
      <c r="V859" s="156"/>
      <c r="W859" s="156"/>
      <c r="X859" s="156"/>
      <c r="Y859" s="156"/>
      <c r="Z859" s="156"/>
      <c r="AA859" s="156"/>
      <c r="AB859" s="156"/>
      <c r="AC859" s="156"/>
      <c r="AD859" s="156"/>
      <c r="AE859" s="156"/>
      <c r="AF859" s="156"/>
      <c r="AG859" s="156"/>
      <c r="AH859" s="156"/>
      <c r="AI859" s="156"/>
      <c r="AJ859" s="156"/>
      <c r="AK859" s="156"/>
      <c r="AL859" s="156"/>
      <c r="AM859" s="156"/>
      <c r="AN859" s="169"/>
      <c r="AO859" s="169"/>
      <c r="AP859" s="169"/>
      <c r="AQ859" s="169"/>
      <c r="AR859" s="169"/>
    </row>
    <row r="860" spans="1:44">
      <c r="A860" s="61"/>
      <c r="B860" s="156"/>
      <c r="C860" s="156"/>
      <c r="D860" s="156"/>
      <c r="E860" s="156"/>
      <c r="F860" s="156"/>
      <c r="G860" s="156"/>
      <c r="H860" s="156"/>
      <c r="I860" s="156"/>
      <c r="J860" s="156"/>
      <c r="K860" s="156"/>
      <c r="L860" s="156"/>
      <c r="M860" s="156"/>
      <c r="N860" s="154"/>
      <c r="O860" s="156"/>
      <c r="P860" s="156"/>
      <c r="Q860" s="156"/>
      <c r="R860" s="156"/>
      <c r="S860" s="156"/>
      <c r="T860" s="156"/>
      <c r="U860" s="156"/>
      <c r="V860" s="156"/>
      <c r="W860" s="156"/>
      <c r="X860" s="156"/>
      <c r="Y860" s="156"/>
      <c r="Z860" s="156"/>
      <c r="AA860" s="156"/>
      <c r="AB860" s="156"/>
      <c r="AC860" s="156"/>
      <c r="AD860" s="156"/>
      <c r="AE860" s="156"/>
      <c r="AF860" s="156"/>
      <c r="AG860" s="156"/>
      <c r="AH860" s="156"/>
      <c r="AI860" s="156"/>
      <c r="AJ860" s="156"/>
      <c r="AK860" s="156"/>
      <c r="AL860" s="156"/>
      <c r="AM860" s="156"/>
      <c r="AN860" s="169"/>
      <c r="AO860" s="169"/>
      <c r="AP860" s="169"/>
      <c r="AQ860" s="169"/>
      <c r="AR860" s="169"/>
    </row>
    <row r="861" spans="1:44">
      <c r="A861" s="61"/>
      <c r="B861" s="156"/>
      <c r="C861" s="156"/>
      <c r="D861" s="156"/>
      <c r="E861" s="156"/>
      <c r="F861" s="156"/>
      <c r="G861" s="156"/>
      <c r="H861" s="156"/>
      <c r="I861" s="156"/>
      <c r="J861" s="156"/>
      <c r="K861" s="156"/>
      <c r="L861" s="156"/>
      <c r="M861" s="156"/>
      <c r="N861" s="154"/>
      <c r="O861" s="156"/>
      <c r="P861" s="156"/>
      <c r="Q861" s="156"/>
      <c r="R861" s="156"/>
      <c r="S861" s="156"/>
      <c r="T861" s="156"/>
      <c r="U861" s="156"/>
      <c r="V861" s="156"/>
      <c r="W861" s="156"/>
      <c r="X861" s="156"/>
      <c r="Y861" s="156"/>
      <c r="Z861" s="156"/>
      <c r="AA861" s="156"/>
      <c r="AB861" s="156"/>
      <c r="AC861" s="156"/>
      <c r="AD861" s="156"/>
      <c r="AE861" s="156"/>
      <c r="AF861" s="156"/>
      <c r="AG861" s="156"/>
      <c r="AH861" s="156"/>
      <c r="AI861" s="156"/>
      <c r="AJ861" s="156"/>
      <c r="AK861" s="156"/>
      <c r="AL861" s="156"/>
      <c r="AM861" s="156"/>
      <c r="AN861" s="169"/>
      <c r="AO861" s="169"/>
      <c r="AP861" s="169"/>
      <c r="AQ861" s="169"/>
      <c r="AR861" s="169"/>
    </row>
    <row r="862" spans="1:44">
      <c r="A862" s="61"/>
      <c r="B862" s="156"/>
      <c r="C862" s="156"/>
      <c r="D862" s="156"/>
      <c r="E862" s="156"/>
      <c r="F862" s="156"/>
      <c r="G862" s="156"/>
      <c r="H862" s="156"/>
      <c r="I862" s="156"/>
      <c r="J862" s="156"/>
      <c r="K862" s="156"/>
      <c r="L862" s="156"/>
      <c r="M862" s="156"/>
      <c r="N862" s="154"/>
      <c r="O862" s="156"/>
      <c r="P862" s="156"/>
      <c r="Q862" s="156"/>
      <c r="R862" s="156"/>
      <c r="S862" s="156"/>
      <c r="T862" s="156"/>
      <c r="U862" s="156"/>
      <c r="V862" s="156"/>
      <c r="W862" s="156"/>
      <c r="X862" s="156"/>
      <c r="Y862" s="156"/>
      <c r="Z862" s="156"/>
      <c r="AA862" s="156"/>
      <c r="AB862" s="156"/>
      <c r="AC862" s="156"/>
      <c r="AD862" s="156"/>
      <c r="AE862" s="156"/>
      <c r="AF862" s="156"/>
      <c r="AG862" s="156"/>
      <c r="AH862" s="156"/>
      <c r="AI862" s="156"/>
      <c r="AJ862" s="156"/>
      <c r="AK862" s="156"/>
      <c r="AL862" s="156"/>
      <c r="AM862" s="156"/>
      <c r="AN862" s="169"/>
      <c r="AO862" s="169"/>
      <c r="AP862" s="169"/>
      <c r="AQ862" s="169"/>
      <c r="AR862" s="169"/>
    </row>
    <row r="863" spans="1:44">
      <c r="A863" s="61"/>
      <c r="B863" s="156"/>
      <c r="C863" s="156"/>
      <c r="D863" s="156"/>
      <c r="E863" s="156"/>
      <c r="F863" s="156"/>
      <c r="G863" s="156"/>
      <c r="H863" s="156"/>
      <c r="I863" s="156"/>
      <c r="J863" s="156"/>
      <c r="K863" s="156"/>
      <c r="L863" s="156"/>
      <c r="M863" s="156"/>
      <c r="N863" s="154"/>
      <c r="O863" s="156"/>
      <c r="P863" s="156"/>
      <c r="Q863" s="156"/>
      <c r="R863" s="156"/>
      <c r="S863" s="156"/>
      <c r="T863" s="156"/>
      <c r="U863" s="156"/>
      <c r="V863" s="156"/>
      <c r="W863" s="156"/>
      <c r="X863" s="156"/>
      <c r="Y863" s="156"/>
      <c r="Z863" s="156"/>
      <c r="AA863" s="156"/>
      <c r="AB863" s="156"/>
      <c r="AC863" s="156"/>
      <c r="AD863" s="156"/>
      <c r="AE863" s="156"/>
      <c r="AF863" s="156"/>
      <c r="AG863" s="156"/>
      <c r="AH863" s="156"/>
      <c r="AI863" s="156"/>
      <c r="AJ863" s="156"/>
      <c r="AK863" s="156"/>
      <c r="AL863" s="156"/>
      <c r="AM863" s="156"/>
      <c r="AN863" s="169"/>
      <c r="AO863" s="169"/>
      <c r="AP863" s="169"/>
      <c r="AQ863" s="169"/>
      <c r="AR863" s="169"/>
    </row>
    <row r="864" spans="1:44">
      <c r="A864" s="61"/>
      <c r="B864" s="156"/>
      <c r="C864" s="156"/>
      <c r="D864" s="156"/>
      <c r="E864" s="156"/>
      <c r="F864" s="156"/>
      <c r="G864" s="156"/>
      <c r="H864" s="156"/>
      <c r="I864" s="156"/>
      <c r="J864" s="156"/>
      <c r="K864" s="156"/>
      <c r="L864" s="156"/>
      <c r="M864" s="156"/>
      <c r="N864" s="154"/>
      <c r="O864" s="156"/>
      <c r="P864" s="156"/>
      <c r="Q864" s="156"/>
      <c r="R864" s="156"/>
      <c r="S864" s="156"/>
      <c r="T864" s="156"/>
      <c r="U864" s="156"/>
      <c r="V864" s="156"/>
      <c r="W864" s="156"/>
      <c r="X864" s="156"/>
      <c r="Y864" s="156"/>
      <c r="Z864" s="156"/>
      <c r="AA864" s="156"/>
      <c r="AB864" s="156"/>
      <c r="AC864" s="156"/>
      <c r="AD864" s="156"/>
      <c r="AE864" s="156"/>
      <c r="AF864" s="156"/>
      <c r="AG864" s="156"/>
      <c r="AH864" s="156"/>
      <c r="AI864" s="156"/>
      <c r="AJ864" s="156"/>
      <c r="AK864" s="156"/>
      <c r="AL864" s="156"/>
      <c r="AM864" s="156"/>
      <c r="AN864" s="169"/>
      <c r="AO864" s="169"/>
      <c r="AP864" s="169"/>
      <c r="AQ864" s="169"/>
      <c r="AR864" s="169"/>
    </row>
    <row r="865" spans="1:44">
      <c r="A865" s="61"/>
      <c r="B865" s="156"/>
      <c r="C865" s="156"/>
      <c r="D865" s="156"/>
      <c r="E865" s="156"/>
      <c r="F865" s="156"/>
      <c r="G865" s="156"/>
      <c r="H865" s="156"/>
      <c r="I865" s="156"/>
      <c r="J865" s="156"/>
      <c r="K865" s="156"/>
      <c r="L865" s="156"/>
      <c r="M865" s="156"/>
      <c r="N865" s="154"/>
      <c r="O865" s="156"/>
      <c r="P865" s="156"/>
      <c r="Q865" s="156"/>
      <c r="R865" s="156"/>
      <c r="S865" s="156"/>
      <c r="T865" s="156"/>
      <c r="U865" s="156"/>
      <c r="V865" s="156"/>
      <c r="W865" s="156"/>
      <c r="X865" s="156"/>
      <c r="Y865" s="156"/>
      <c r="Z865" s="156"/>
      <c r="AA865" s="156"/>
      <c r="AB865" s="156"/>
      <c r="AC865" s="156"/>
      <c r="AD865" s="156"/>
      <c r="AE865" s="156"/>
      <c r="AF865" s="156"/>
      <c r="AG865" s="156"/>
      <c r="AH865" s="156"/>
      <c r="AI865" s="156"/>
      <c r="AJ865" s="156"/>
      <c r="AK865" s="156"/>
      <c r="AL865" s="156"/>
      <c r="AM865" s="156"/>
      <c r="AN865" s="169"/>
      <c r="AO865" s="169"/>
      <c r="AP865" s="169"/>
      <c r="AQ865" s="169"/>
      <c r="AR865" s="169"/>
    </row>
    <row r="866" spans="1:44">
      <c r="A866" s="61"/>
      <c r="B866" s="156"/>
      <c r="C866" s="156"/>
      <c r="D866" s="156"/>
      <c r="E866" s="156"/>
      <c r="F866" s="156"/>
      <c r="G866" s="156"/>
      <c r="H866" s="156"/>
      <c r="I866" s="156"/>
      <c r="J866" s="156"/>
      <c r="K866" s="156"/>
      <c r="L866" s="156"/>
      <c r="M866" s="156"/>
      <c r="N866" s="154"/>
      <c r="O866" s="156"/>
      <c r="P866" s="156"/>
      <c r="Q866" s="156"/>
      <c r="R866" s="156"/>
      <c r="S866" s="156"/>
      <c r="T866" s="156"/>
      <c r="U866" s="156"/>
      <c r="V866" s="156"/>
      <c r="W866" s="156"/>
      <c r="X866" s="156"/>
      <c r="Y866" s="156"/>
      <c r="Z866" s="156"/>
      <c r="AA866" s="156"/>
      <c r="AB866" s="156"/>
      <c r="AC866" s="156"/>
      <c r="AD866" s="156"/>
      <c r="AE866" s="156"/>
      <c r="AF866" s="156"/>
      <c r="AG866" s="156"/>
      <c r="AH866" s="156"/>
      <c r="AI866" s="156"/>
      <c r="AJ866" s="156"/>
      <c r="AK866" s="156"/>
      <c r="AL866" s="156"/>
      <c r="AM866" s="156"/>
      <c r="AN866" s="169"/>
      <c r="AO866" s="169"/>
      <c r="AP866" s="169"/>
      <c r="AQ866" s="169"/>
      <c r="AR866" s="169"/>
    </row>
    <row r="867" spans="1:44">
      <c r="A867" s="61"/>
      <c r="B867" s="156"/>
      <c r="C867" s="156"/>
      <c r="D867" s="156"/>
      <c r="E867" s="156"/>
      <c r="F867" s="156"/>
      <c r="G867" s="156"/>
      <c r="H867" s="156"/>
      <c r="I867" s="156"/>
      <c r="J867" s="156"/>
      <c r="K867" s="156"/>
      <c r="L867" s="156"/>
      <c r="M867" s="156"/>
      <c r="N867" s="154"/>
      <c r="O867" s="156"/>
      <c r="P867" s="156"/>
      <c r="Q867" s="156"/>
      <c r="R867" s="156"/>
      <c r="S867" s="156"/>
      <c r="T867" s="156"/>
      <c r="U867" s="156"/>
      <c r="V867" s="156"/>
      <c r="W867" s="156"/>
      <c r="X867" s="156"/>
      <c r="Y867" s="156"/>
      <c r="Z867" s="156"/>
      <c r="AA867" s="156"/>
      <c r="AB867" s="156"/>
      <c r="AC867" s="156"/>
      <c r="AD867" s="156"/>
      <c r="AE867" s="156"/>
      <c r="AF867" s="156"/>
      <c r="AG867" s="156"/>
      <c r="AH867" s="156"/>
      <c r="AI867" s="156"/>
      <c r="AJ867" s="156"/>
      <c r="AK867" s="156"/>
      <c r="AL867" s="156"/>
      <c r="AM867" s="156"/>
      <c r="AN867" s="169"/>
      <c r="AO867" s="169"/>
      <c r="AP867" s="169"/>
      <c r="AQ867" s="169"/>
      <c r="AR867" s="169"/>
    </row>
    <row r="868" spans="1:44">
      <c r="A868" s="61"/>
      <c r="B868" s="156"/>
      <c r="C868" s="156"/>
      <c r="D868" s="156"/>
      <c r="E868" s="156"/>
      <c r="F868" s="156"/>
      <c r="G868" s="156"/>
      <c r="H868" s="156"/>
      <c r="I868" s="156"/>
      <c r="J868" s="156"/>
      <c r="K868" s="156"/>
      <c r="L868" s="156"/>
      <c r="M868" s="156"/>
      <c r="N868" s="154"/>
      <c r="O868" s="156"/>
      <c r="P868" s="156"/>
      <c r="Q868" s="156"/>
      <c r="R868" s="156"/>
      <c r="S868" s="156"/>
      <c r="T868" s="156"/>
      <c r="U868" s="156"/>
      <c r="V868" s="156"/>
      <c r="W868" s="156"/>
      <c r="X868" s="156"/>
      <c r="Y868" s="156"/>
      <c r="Z868" s="156"/>
      <c r="AA868" s="156"/>
      <c r="AB868" s="156"/>
      <c r="AC868" s="156"/>
      <c r="AD868" s="156"/>
      <c r="AE868" s="156"/>
      <c r="AF868" s="156"/>
      <c r="AG868" s="156"/>
      <c r="AH868" s="156"/>
      <c r="AI868" s="156"/>
      <c r="AJ868" s="156"/>
      <c r="AK868" s="156"/>
      <c r="AL868" s="156"/>
      <c r="AM868" s="156"/>
      <c r="AN868" s="169"/>
      <c r="AO868" s="169"/>
      <c r="AP868" s="169"/>
      <c r="AQ868" s="169"/>
      <c r="AR868" s="169"/>
    </row>
    <row r="869" spans="1:44">
      <c r="A869" s="61"/>
      <c r="B869" s="156"/>
      <c r="C869" s="156"/>
      <c r="D869" s="156"/>
      <c r="E869" s="156"/>
      <c r="F869" s="156"/>
      <c r="G869" s="156"/>
      <c r="H869" s="156"/>
      <c r="I869" s="156"/>
      <c r="J869" s="156"/>
      <c r="K869" s="156"/>
      <c r="L869" s="156"/>
      <c r="M869" s="156"/>
      <c r="N869" s="154"/>
      <c r="O869" s="156"/>
      <c r="P869" s="156"/>
      <c r="Q869" s="156"/>
      <c r="R869" s="156"/>
      <c r="S869" s="156"/>
      <c r="T869" s="156"/>
      <c r="U869" s="156"/>
      <c r="V869" s="156"/>
      <c r="W869" s="156"/>
      <c r="X869" s="156"/>
      <c r="Y869" s="156"/>
      <c r="Z869" s="156"/>
      <c r="AA869" s="156"/>
      <c r="AB869" s="156"/>
      <c r="AC869" s="156"/>
      <c r="AD869" s="156"/>
      <c r="AE869" s="156"/>
      <c r="AF869" s="156"/>
      <c r="AG869" s="156"/>
      <c r="AH869" s="156"/>
      <c r="AI869" s="156"/>
      <c r="AJ869" s="156"/>
      <c r="AK869" s="156"/>
      <c r="AL869" s="156"/>
      <c r="AM869" s="156"/>
      <c r="AN869" s="169"/>
      <c r="AO869" s="169"/>
      <c r="AP869" s="169"/>
      <c r="AQ869" s="169"/>
      <c r="AR869" s="169"/>
    </row>
    <row r="870" spans="1:44">
      <c r="A870" s="61"/>
      <c r="B870" s="156"/>
      <c r="C870" s="156"/>
      <c r="D870" s="156"/>
      <c r="E870" s="156"/>
      <c r="F870" s="156"/>
      <c r="G870" s="156"/>
      <c r="H870" s="156"/>
      <c r="I870" s="156"/>
      <c r="J870" s="156"/>
      <c r="K870" s="156"/>
      <c r="L870" s="156"/>
      <c r="M870" s="156"/>
      <c r="N870" s="154"/>
      <c r="O870" s="156"/>
      <c r="P870" s="156"/>
      <c r="Q870" s="156"/>
      <c r="R870" s="156"/>
      <c r="S870" s="156"/>
      <c r="T870" s="156"/>
      <c r="U870" s="156"/>
      <c r="V870" s="156"/>
      <c r="W870" s="156"/>
      <c r="X870" s="156"/>
      <c r="Y870" s="156"/>
      <c r="Z870" s="156"/>
      <c r="AA870" s="156"/>
      <c r="AB870" s="156"/>
      <c r="AC870" s="156"/>
      <c r="AD870" s="156"/>
      <c r="AE870" s="156"/>
      <c r="AF870" s="156"/>
      <c r="AG870" s="156"/>
      <c r="AH870" s="156"/>
      <c r="AI870" s="156"/>
      <c r="AJ870" s="156"/>
      <c r="AK870" s="156"/>
      <c r="AL870" s="156"/>
      <c r="AM870" s="156"/>
      <c r="AN870" s="169"/>
      <c r="AO870" s="169"/>
      <c r="AP870" s="169"/>
      <c r="AQ870" s="169"/>
      <c r="AR870" s="169"/>
    </row>
    <row r="871" spans="1:44">
      <c r="A871" s="61"/>
      <c r="B871" s="156"/>
      <c r="C871" s="156"/>
      <c r="D871" s="156"/>
      <c r="E871" s="156"/>
      <c r="F871" s="156"/>
      <c r="G871" s="156"/>
      <c r="H871" s="156"/>
      <c r="I871" s="156"/>
      <c r="J871" s="156"/>
      <c r="K871" s="156"/>
      <c r="L871" s="156"/>
      <c r="M871" s="156"/>
      <c r="N871" s="154"/>
      <c r="O871" s="156"/>
      <c r="P871" s="156"/>
      <c r="Q871" s="156"/>
      <c r="R871" s="156"/>
      <c r="S871" s="156"/>
      <c r="T871" s="156"/>
      <c r="U871" s="156"/>
      <c r="V871" s="156"/>
      <c r="W871" s="156"/>
      <c r="X871" s="156"/>
      <c r="Y871" s="156"/>
      <c r="Z871" s="156"/>
      <c r="AA871" s="156"/>
      <c r="AB871" s="156"/>
      <c r="AC871" s="156"/>
      <c r="AD871" s="156"/>
      <c r="AE871" s="156"/>
      <c r="AF871" s="156"/>
      <c r="AG871" s="156"/>
      <c r="AH871" s="156"/>
      <c r="AI871" s="156"/>
      <c r="AJ871" s="156"/>
      <c r="AK871" s="156"/>
      <c r="AL871" s="156"/>
      <c r="AM871" s="156"/>
      <c r="AN871" s="169"/>
      <c r="AO871" s="169"/>
      <c r="AP871" s="169"/>
      <c r="AQ871" s="169"/>
      <c r="AR871" s="169"/>
    </row>
    <row r="872" spans="1:44">
      <c r="A872" s="61"/>
      <c r="B872" s="156"/>
      <c r="C872" s="156"/>
      <c r="D872" s="156"/>
      <c r="E872" s="156"/>
      <c r="F872" s="156"/>
      <c r="G872" s="156"/>
      <c r="H872" s="156"/>
      <c r="I872" s="156"/>
      <c r="J872" s="156"/>
      <c r="K872" s="156"/>
      <c r="L872" s="156"/>
      <c r="M872" s="156"/>
      <c r="N872" s="154"/>
      <c r="O872" s="156"/>
      <c r="P872" s="156"/>
      <c r="Q872" s="156"/>
      <c r="R872" s="156"/>
      <c r="S872" s="156"/>
      <c r="T872" s="156"/>
      <c r="U872" s="156"/>
      <c r="V872" s="156"/>
      <c r="W872" s="156"/>
      <c r="X872" s="156"/>
      <c r="Y872" s="156"/>
      <c r="Z872" s="156"/>
      <c r="AA872" s="156"/>
      <c r="AB872" s="156"/>
      <c r="AC872" s="156"/>
      <c r="AD872" s="156"/>
      <c r="AE872" s="156"/>
      <c r="AF872" s="156"/>
      <c r="AG872" s="156"/>
      <c r="AH872" s="156"/>
      <c r="AI872" s="156"/>
      <c r="AJ872" s="156"/>
      <c r="AK872" s="156"/>
      <c r="AL872" s="156"/>
      <c r="AM872" s="156"/>
      <c r="AN872" s="169"/>
      <c r="AO872" s="169"/>
      <c r="AP872" s="169"/>
      <c r="AQ872" s="169"/>
      <c r="AR872" s="169"/>
    </row>
    <row r="873" spans="1:44">
      <c r="A873" s="61"/>
      <c r="B873" s="156"/>
      <c r="C873" s="156"/>
      <c r="D873" s="156"/>
      <c r="E873" s="156"/>
      <c r="F873" s="156"/>
      <c r="G873" s="156"/>
      <c r="H873" s="156"/>
      <c r="I873" s="156"/>
      <c r="J873" s="156"/>
      <c r="K873" s="156"/>
      <c r="L873" s="156"/>
      <c r="M873" s="156"/>
      <c r="N873" s="154"/>
      <c r="O873" s="156"/>
      <c r="P873" s="156"/>
      <c r="Q873" s="156"/>
      <c r="R873" s="156"/>
      <c r="S873" s="156"/>
      <c r="T873" s="156"/>
      <c r="U873" s="156"/>
      <c r="V873" s="156"/>
      <c r="W873" s="156"/>
      <c r="X873" s="156"/>
      <c r="Y873" s="156"/>
      <c r="Z873" s="156"/>
      <c r="AA873" s="156"/>
      <c r="AB873" s="156"/>
      <c r="AC873" s="156"/>
      <c r="AD873" s="156"/>
      <c r="AE873" s="156"/>
      <c r="AF873" s="156"/>
      <c r="AG873" s="156"/>
      <c r="AH873" s="156"/>
      <c r="AI873" s="156"/>
      <c r="AJ873" s="156"/>
      <c r="AK873" s="156"/>
      <c r="AL873" s="156"/>
      <c r="AM873" s="156"/>
      <c r="AN873" s="169"/>
      <c r="AO873" s="169"/>
      <c r="AP873" s="169"/>
      <c r="AQ873" s="169"/>
      <c r="AR873" s="169"/>
    </row>
    <row r="874" spans="1:44">
      <c r="A874" s="61"/>
      <c r="B874" s="156"/>
      <c r="C874" s="156"/>
      <c r="D874" s="156"/>
      <c r="E874" s="156"/>
      <c r="F874" s="156"/>
      <c r="G874" s="156"/>
      <c r="H874" s="156"/>
      <c r="I874" s="156"/>
      <c r="J874" s="156"/>
      <c r="K874" s="156"/>
      <c r="L874" s="156"/>
      <c r="M874" s="156"/>
      <c r="N874" s="154"/>
      <c r="O874" s="156"/>
      <c r="P874" s="156"/>
      <c r="Q874" s="156"/>
      <c r="R874" s="156"/>
      <c r="S874" s="156"/>
      <c r="T874" s="156"/>
      <c r="U874" s="156"/>
      <c r="V874" s="156"/>
      <c r="W874" s="156"/>
      <c r="X874" s="156"/>
      <c r="Y874" s="156"/>
      <c r="Z874" s="156"/>
      <c r="AA874" s="156"/>
      <c r="AB874" s="156"/>
      <c r="AC874" s="156"/>
      <c r="AD874" s="156"/>
      <c r="AE874" s="156"/>
      <c r="AF874" s="156"/>
      <c r="AG874" s="156"/>
      <c r="AH874" s="156"/>
      <c r="AI874" s="156"/>
      <c r="AJ874" s="156"/>
      <c r="AK874" s="156"/>
      <c r="AL874" s="156"/>
      <c r="AM874" s="156"/>
      <c r="AN874" s="169"/>
      <c r="AO874" s="169"/>
      <c r="AP874" s="169"/>
      <c r="AQ874" s="169"/>
      <c r="AR874" s="169"/>
    </row>
    <row r="875" spans="1:44">
      <c r="A875" s="61"/>
      <c r="B875" s="156"/>
      <c r="C875" s="156"/>
      <c r="D875" s="156"/>
      <c r="E875" s="156"/>
      <c r="F875" s="156"/>
      <c r="G875" s="156"/>
      <c r="H875" s="156"/>
      <c r="I875" s="156"/>
      <c r="J875" s="156"/>
      <c r="K875" s="156"/>
      <c r="L875" s="156"/>
      <c r="M875" s="156"/>
      <c r="N875" s="154"/>
      <c r="O875" s="156"/>
      <c r="P875" s="156"/>
      <c r="Q875" s="156"/>
      <c r="R875" s="156"/>
      <c r="S875" s="156"/>
      <c r="T875" s="156"/>
      <c r="U875" s="156"/>
      <c r="V875" s="156"/>
      <c r="W875" s="156"/>
      <c r="X875" s="156"/>
      <c r="Y875" s="156"/>
      <c r="Z875" s="156"/>
      <c r="AA875" s="156"/>
      <c r="AB875" s="156"/>
      <c r="AC875" s="156"/>
      <c r="AD875" s="156"/>
      <c r="AE875" s="156"/>
      <c r="AF875" s="156"/>
      <c r="AG875" s="156"/>
      <c r="AH875" s="156"/>
      <c r="AI875" s="156"/>
      <c r="AJ875" s="156"/>
      <c r="AK875" s="156"/>
      <c r="AL875" s="156"/>
      <c r="AM875" s="156"/>
      <c r="AN875" s="169"/>
      <c r="AO875" s="169"/>
      <c r="AP875" s="169"/>
      <c r="AQ875" s="169"/>
      <c r="AR875" s="169"/>
    </row>
    <row r="876" spans="1:44">
      <c r="A876" s="61"/>
      <c r="B876" s="156"/>
      <c r="C876" s="156"/>
      <c r="D876" s="156"/>
      <c r="E876" s="156"/>
      <c r="F876" s="156"/>
      <c r="G876" s="156"/>
      <c r="H876" s="156"/>
      <c r="I876" s="156"/>
      <c r="J876" s="156"/>
      <c r="K876" s="156"/>
      <c r="L876" s="156"/>
      <c r="M876" s="156"/>
      <c r="N876" s="154"/>
      <c r="O876" s="156"/>
      <c r="P876" s="156"/>
      <c r="Q876" s="156"/>
      <c r="R876" s="156"/>
      <c r="S876" s="156"/>
      <c r="T876" s="156"/>
      <c r="U876" s="156"/>
      <c r="V876" s="156"/>
      <c r="W876" s="156"/>
      <c r="X876" s="156"/>
      <c r="Y876" s="156"/>
      <c r="Z876" s="156"/>
      <c r="AA876" s="156"/>
      <c r="AB876" s="156"/>
      <c r="AC876" s="156"/>
      <c r="AD876" s="156"/>
      <c r="AE876" s="156"/>
      <c r="AF876" s="156"/>
      <c r="AG876" s="156"/>
      <c r="AH876" s="156"/>
      <c r="AI876" s="156"/>
      <c r="AJ876" s="156"/>
      <c r="AK876" s="156"/>
      <c r="AL876" s="156"/>
      <c r="AM876" s="156"/>
      <c r="AN876" s="169"/>
      <c r="AO876" s="169"/>
      <c r="AP876" s="169"/>
      <c r="AQ876" s="169"/>
      <c r="AR876" s="169"/>
    </row>
    <row r="877" spans="1:44">
      <c r="A877" s="61"/>
      <c r="B877" s="156"/>
      <c r="C877" s="156"/>
      <c r="D877" s="156"/>
      <c r="E877" s="156"/>
      <c r="F877" s="156"/>
      <c r="G877" s="156"/>
      <c r="H877" s="156"/>
      <c r="I877" s="156"/>
      <c r="J877" s="156"/>
      <c r="K877" s="156"/>
      <c r="L877" s="156"/>
      <c r="M877" s="156"/>
      <c r="N877" s="154"/>
      <c r="O877" s="156"/>
      <c r="P877" s="156"/>
      <c r="Q877" s="156"/>
      <c r="R877" s="156"/>
      <c r="S877" s="156"/>
      <c r="T877" s="156"/>
      <c r="U877" s="156"/>
      <c r="V877" s="156"/>
      <c r="W877" s="156"/>
      <c r="X877" s="156"/>
      <c r="Y877" s="156"/>
      <c r="Z877" s="156"/>
      <c r="AA877" s="156"/>
      <c r="AB877" s="156"/>
      <c r="AC877" s="156"/>
      <c r="AD877" s="156"/>
      <c r="AE877" s="156"/>
      <c r="AF877" s="156"/>
      <c r="AG877" s="156"/>
      <c r="AH877" s="156"/>
      <c r="AI877" s="156"/>
      <c r="AJ877" s="156"/>
      <c r="AK877" s="156"/>
      <c r="AL877" s="156"/>
      <c r="AM877" s="156"/>
      <c r="AN877" s="169"/>
      <c r="AO877" s="169"/>
      <c r="AP877" s="169"/>
      <c r="AQ877" s="169"/>
      <c r="AR877" s="169"/>
    </row>
    <row r="878" spans="1:44">
      <c r="A878" s="61"/>
      <c r="B878" s="156"/>
      <c r="C878" s="156"/>
      <c r="D878" s="156"/>
      <c r="E878" s="156"/>
      <c r="F878" s="156"/>
      <c r="G878" s="156"/>
      <c r="H878" s="156"/>
      <c r="I878" s="156"/>
      <c r="J878" s="156"/>
      <c r="K878" s="156"/>
      <c r="L878" s="156"/>
      <c r="M878" s="156"/>
      <c r="N878" s="154"/>
      <c r="O878" s="156"/>
      <c r="P878" s="156"/>
      <c r="Q878" s="156"/>
      <c r="R878" s="156"/>
      <c r="S878" s="156"/>
      <c r="T878" s="156"/>
      <c r="U878" s="156"/>
      <c r="V878" s="156"/>
      <c r="W878" s="156"/>
      <c r="X878" s="156"/>
      <c r="Y878" s="156"/>
      <c r="Z878" s="156"/>
      <c r="AA878" s="156"/>
      <c r="AB878" s="156"/>
      <c r="AC878" s="156"/>
      <c r="AD878" s="156"/>
      <c r="AE878" s="156"/>
      <c r="AF878" s="156"/>
      <c r="AG878" s="156"/>
      <c r="AH878" s="156"/>
      <c r="AI878" s="156"/>
      <c r="AJ878" s="156"/>
      <c r="AK878" s="156"/>
      <c r="AL878" s="156"/>
      <c r="AM878" s="156"/>
      <c r="AN878" s="169"/>
      <c r="AO878" s="169"/>
      <c r="AP878" s="169"/>
      <c r="AQ878" s="169"/>
      <c r="AR878" s="169"/>
    </row>
    <row r="879" spans="1:44">
      <c r="A879" s="61"/>
      <c r="B879" s="156"/>
      <c r="C879" s="156"/>
      <c r="D879" s="156"/>
      <c r="E879" s="156"/>
      <c r="F879" s="156"/>
      <c r="G879" s="156"/>
      <c r="H879" s="156"/>
      <c r="I879" s="156"/>
      <c r="J879" s="156"/>
      <c r="K879" s="156"/>
      <c r="L879" s="156"/>
      <c r="M879" s="156"/>
      <c r="N879" s="154"/>
      <c r="O879" s="156"/>
      <c r="P879" s="156"/>
      <c r="Q879" s="156"/>
      <c r="R879" s="156"/>
      <c r="S879" s="156"/>
      <c r="T879" s="156"/>
      <c r="U879" s="156"/>
      <c r="V879" s="156"/>
      <c r="W879" s="156"/>
      <c r="X879" s="156"/>
      <c r="Y879" s="156"/>
      <c r="Z879" s="156"/>
      <c r="AA879" s="156"/>
      <c r="AB879" s="156"/>
      <c r="AC879" s="156"/>
      <c r="AD879" s="156"/>
      <c r="AE879" s="156"/>
      <c r="AF879" s="156"/>
      <c r="AG879" s="156"/>
      <c r="AH879" s="156"/>
      <c r="AI879" s="156"/>
      <c r="AJ879" s="156"/>
      <c r="AK879" s="156"/>
      <c r="AL879" s="156"/>
      <c r="AM879" s="156"/>
      <c r="AN879" s="169"/>
      <c r="AO879" s="169"/>
      <c r="AP879" s="169"/>
      <c r="AQ879" s="169"/>
      <c r="AR879" s="169"/>
    </row>
    <row r="880" spans="1:44">
      <c r="A880" s="61"/>
      <c r="B880" s="156"/>
      <c r="C880" s="156"/>
      <c r="D880" s="156"/>
      <c r="E880" s="156"/>
      <c r="F880" s="156"/>
      <c r="G880" s="156"/>
      <c r="H880" s="156"/>
      <c r="I880" s="156"/>
      <c r="J880" s="156"/>
      <c r="K880" s="156"/>
      <c r="L880" s="156"/>
      <c r="M880" s="156"/>
      <c r="N880" s="154"/>
      <c r="O880" s="156"/>
      <c r="P880" s="156"/>
      <c r="Q880" s="156"/>
      <c r="R880" s="156"/>
      <c r="S880" s="156"/>
      <c r="T880" s="156"/>
      <c r="U880" s="156"/>
      <c r="V880" s="156"/>
      <c r="W880" s="156"/>
      <c r="X880" s="156"/>
      <c r="Y880" s="156"/>
      <c r="Z880" s="156"/>
      <c r="AA880" s="156"/>
      <c r="AB880" s="156"/>
      <c r="AC880" s="156"/>
      <c r="AD880" s="156"/>
      <c r="AE880" s="156"/>
      <c r="AF880" s="156"/>
      <c r="AG880" s="156"/>
      <c r="AH880" s="156"/>
      <c r="AI880" s="156"/>
      <c r="AJ880" s="156"/>
      <c r="AK880" s="156"/>
      <c r="AL880" s="156"/>
      <c r="AM880" s="156"/>
      <c r="AN880" s="169"/>
      <c r="AO880" s="169"/>
      <c r="AP880" s="169"/>
      <c r="AQ880" s="169"/>
      <c r="AR880" s="169"/>
    </row>
    <row r="881" spans="1:44">
      <c r="A881" s="61"/>
      <c r="B881" s="156"/>
      <c r="C881" s="156"/>
      <c r="D881" s="156"/>
      <c r="E881" s="156"/>
      <c r="F881" s="156"/>
      <c r="G881" s="156"/>
      <c r="H881" s="156"/>
      <c r="I881" s="156"/>
      <c r="J881" s="156"/>
      <c r="K881" s="156"/>
      <c r="L881" s="156"/>
      <c r="M881" s="156"/>
      <c r="N881" s="154"/>
      <c r="O881" s="156"/>
      <c r="P881" s="156"/>
      <c r="Q881" s="156"/>
      <c r="R881" s="156"/>
      <c r="S881" s="156"/>
      <c r="T881" s="156"/>
      <c r="U881" s="156"/>
      <c r="V881" s="156"/>
      <c r="W881" s="156"/>
      <c r="X881" s="156"/>
      <c r="Y881" s="156"/>
      <c r="Z881" s="156"/>
      <c r="AA881" s="156"/>
      <c r="AB881" s="156"/>
      <c r="AC881" s="156"/>
      <c r="AD881" s="156"/>
      <c r="AE881" s="156"/>
      <c r="AF881" s="156"/>
      <c r="AG881" s="156"/>
      <c r="AH881" s="156"/>
      <c r="AI881" s="156"/>
      <c r="AJ881" s="156"/>
      <c r="AK881" s="156"/>
      <c r="AL881" s="156"/>
      <c r="AM881" s="156"/>
      <c r="AN881" s="169"/>
      <c r="AO881" s="169"/>
      <c r="AP881" s="169"/>
      <c r="AQ881" s="169"/>
      <c r="AR881" s="169"/>
    </row>
    <row r="882" spans="1:44">
      <c r="A882" s="61"/>
      <c r="B882" s="156"/>
      <c r="C882" s="156"/>
      <c r="D882" s="156"/>
      <c r="E882" s="156"/>
      <c r="F882" s="156"/>
      <c r="G882" s="156"/>
      <c r="H882" s="156"/>
      <c r="I882" s="156"/>
      <c r="J882" s="156"/>
      <c r="K882" s="156"/>
      <c r="L882" s="156"/>
      <c r="M882" s="156"/>
      <c r="N882" s="154"/>
      <c r="O882" s="156"/>
      <c r="P882" s="156"/>
      <c r="Q882" s="156"/>
      <c r="R882" s="156"/>
      <c r="S882" s="156"/>
      <c r="T882" s="156"/>
      <c r="U882" s="156"/>
      <c r="V882" s="156"/>
      <c r="W882" s="156"/>
      <c r="X882" s="156"/>
      <c r="Y882" s="156"/>
      <c r="Z882" s="156"/>
      <c r="AA882" s="156"/>
      <c r="AB882" s="156"/>
      <c r="AC882" s="156"/>
      <c r="AD882" s="156"/>
      <c r="AE882" s="156"/>
      <c r="AF882" s="156"/>
      <c r="AG882" s="156"/>
      <c r="AH882" s="156"/>
      <c r="AI882" s="156"/>
      <c r="AJ882" s="156"/>
      <c r="AK882" s="156"/>
      <c r="AL882" s="156"/>
      <c r="AM882" s="156"/>
      <c r="AN882" s="169"/>
      <c r="AO882" s="169"/>
      <c r="AP882" s="169"/>
      <c r="AQ882" s="169"/>
      <c r="AR882" s="169"/>
    </row>
    <row r="883" spans="1:44">
      <c r="A883" s="61"/>
      <c r="B883" s="156"/>
      <c r="C883" s="156"/>
      <c r="D883" s="156"/>
      <c r="E883" s="156"/>
      <c r="F883" s="156"/>
      <c r="G883" s="156"/>
      <c r="H883" s="156"/>
      <c r="I883" s="156"/>
      <c r="J883" s="156"/>
      <c r="K883" s="156"/>
      <c r="L883" s="156"/>
      <c r="M883" s="156"/>
      <c r="N883" s="154"/>
      <c r="O883" s="156"/>
      <c r="P883" s="156"/>
      <c r="Q883" s="156"/>
      <c r="R883" s="156"/>
      <c r="S883" s="156"/>
      <c r="T883" s="156"/>
      <c r="U883" s="156"/>
      <c r="V883" s="156"/>
      <c r="W883" s="156"/>
      <c r="X883" s="156"/>
      <c r="Y883" s="156"/>
      <c r="Z883" s="156"/>
      <c r="AA883" s="156"/>
      <c r="AB883" s="156"/>
      <c r="AC883" s="156"/>
      <c r="AD883" s="156"/>
      <c r="AE883" s="156"/>
      <c r="AF883" s="156"/>
      <c r="AG883" s="156"/>
      <c r="AH883" s="156"/>
      <c r="AI883" s="156"/>
      <c r="AJ883" s="156"/>
      <c r="AK883" s="156"/>
      <c r="AL883" s="156"/>
      <c r="AM883" s="156"/>
      <c r="AN883" s="169"/>
      <c r="AO883" s="169"/>
      <c r="AP883" s="169"/>
      <c r="AQ883" s="169"/>
      <c r="AR883" s="169"/>
    </row>
    <row r="884" spans="1:44">
      <c r="A884" s="61"/>
      <c r="B884" s="156"/>
      <c r="C884" s="156"/>
      <c r="D884" s="156"/>
      <c r="E884" s="156"/>
      <c r="F884" s="156"/>
      <c r="G884" s="156"/>
      <c r="H884" s="156"/>
      <c r="I884" s="156"/>
      <c r="J884" s="156"/>
      <c r="K884" s="156"/>
      <c r="L884" s="156"/>
      <c r="M884" s="156"/>
      <c r="N884" s="154"/>
      <c r="O884" s="156"/>
      <c r="P884" s="156"/>
      <c r="Q884" s="156"/>
      <c r="R884" s="156"/>
      <c r="S884" s="156"/>
      <c r="T884" s="156"/>
      <c r="U884" s="156"/>
      <c r="V884" s="156"/>
      <c r="W884" s="156"/>
      <c r="X884" s="156"/>
      <c r="Y884" s="156"/>
      <c r="Z884" s="156"/>
      <c r="AA884" s="156"/>
      <c r="AB884" s="156"/>
      <c r="AC884" s="156"/>
      <c r="AD884" s="156"/>
      <c r="AE884" s="156"/>
      <c r="AF884" s="156"/>
      <c r="AG884" s="156"/>
      <c r="AH884" s="156"/>
      <c r="AI884" s="156"/>
      <c r="AJ884" s="156"/>
      <c r="AK884" s="156"/>
      <c r="AL884" s="156"/>
      <c r="AM884" s="156"/>
      <c r="AN884" s="169"/>
      <c r="AO884" s="169"/>
      <c r="AP884" s="169"/>
      <c r="AQ884" s="169"/>
      <c r="AR884" s="169"/>
    </row>
    <row r="885" spans="1:44">
      <c r="A885" s="61"/>
      <c r="B885" s="156"/>
      <c r="C885" s="156"/>
      <c r="D885" s="156"/>
      <c r="E885" s="156"/>
      <c r="F885" s="156"/>
      <c r="G885" s="156"/>
      <c r="H885" s="156"/>
      <c r="I885" s="156"/>
      <c r="J885" s="156"/>
      <c r="K885" s="156"/>
      <c r="L885" s="156"/>
      <c r="M885" s="156"/>
      <c r="N885" s="154"/>
      <c r="O885" s="156"/>
      <c r="P885" s="156"/>
      <c r="Q885" s="156"/>
      <c r="R885" s="156"/>
      <c r="S885" s="156"/>
      <c r="T885" s="156"/>
      <c r="U885" s="156"/>
      <c r="V885" s="156"/>
      <c r="W885" s="156"/>
      <c r="X885" s="156"/>
      <c r="Y885" s="156"/>
      <c r="Z885" s="156"/>
      <c r="AA885" s="156"/>
      <c r="AB885" s="156"/>
      <c r="AC885" s="156"/>
      <c r="AD885" s="156"/>
      <c r="AE885" s="156"/>
      <c r="AF885" s="156"/>
      <c r="AG885" s="156"/>
      <c r="AH885" s="156"/>
      <c r="AI885" s="156"/>
      <c r="AJ885" s="156"/>
      <c r="AK885" s="156"/>
      <c r="AL885" s="156"/>
      <c r="AM885" s="156"/>
      <c r="AN885" s="169"/>
      <c r="AO885" s="169"/>
      <c r="AP885" s="169"/>
      <c r="AQ885" s="169"/>
      <c r="AR885" s="169"/>
    </row>
    <row r="886" spans="1:44">
      <c r="A886" s="61"/>
      <c r="B886" s="156"/>
      <c r="C886" s="156"/>
      <c r="D886" s="156"/>
      <c r="E886" s="156"/>
      <c r="F886" s="156"/>
      <c r="G886" s="156"/>
      <c r="H886" s="156"/>
      <c r="I886" s="156"/>
      <c r="J886" s="156"/>
      <c r="K886" s="156"/>
      <c r="L886" s="156"/>
      <c r="M886" s="156"/>
      <c r="N886" s="154"/>
      <c r="O886" s="156"/>
      <c r="P886" s="156"/>
      <c r="Q886" s="156"/>
      <c r="R886" s="156"/>
      <c r="S886" s="156"/>
      <c r="T886" s="156"/>
      <c r="U886" s="156"/>
      <c r="V886" s="156"/>
      <c r="W886" s="156"/>
      <c r="X886" s="156"/>
      <c r="Y886" s="156"/>
      <c r="Z886" s="156"/>
      <c r="AA886" s="156"/>
      <c r="AB886" s="156"/>
      <c r="AC886" s="156"/>
      <c r="AD886" s="156"/>
      <c r="AE886" s="156"/>
      <c r="AF886" s="156"/>
      <c r="AG886" s="156"/>
      <c r="AH886" s="156"/>
      <c r="AI886" s="156"/>
      <c r="AJ886" s="156"/>
      <c r="AK886" s="156"/>
      <c r="AL886" s="156"/>
      <c r="AM886" s="156"/>
      <c r="AN886" s="169"/>
      <c r="AO886" s="169"/>
      <c r="AP886" s="169"/>
      <c r="AQ886" s="169"/>
      <c r="AR886" s="169"/>
    </row>
    <row r="887" spans="1:44">
      <c r="A887" s="61"/>
      <c r="B887" s="156"/>
      <c r="C887" s="156"/>
      <c r="D887" s="156"/>
      <c r="E887" s="156"/>
      <c r="F887" s="156"/>
      <c r="G887" s="156"/>
      <c r="H887" s="156"/>
      <c r="I887" s="156"/>
      <c r="J887" s="156"/>
      <c r="K887" s="156"/>
      <c r="L887" s="156"/>
      <c r="M887" s="156"/>
      <c r="N887" s="154"/>
      <c r="O887" s="156"/>
      <c r="P887" s="156"/>
      <c r="Q887" s="156"/>
      <c r="R887" s="156"/>
      <c r="S887" s="156"/>
      <c r="T887" s="156"/>
      <c r="U887" s="156"/>
      <c r="V887" s="156"/>
      <c r="W887" s="156"/>
      <c r="X887" s="156"/>
      <c r="Y887" s="156"/>
      <c r="Z887" s="156"/>
      <c r="AA887" s="156"/>
      <c r="AB887" s="156"/>
      <c r="AC887" s="156"/>
      <c r="AD887" s="156"/>
      <c r="AE887" s="156"/>
      <c r="AF887" s="156"/>
      <c r="AG887" s="156"/>
      <c r="AH887" s="156"/>
      <c r="AI887" s="156"/>
      <c r="AJ887" s="156"/>
      <c r="AK887" s="156"/>
      <c r="AL887" s="156"/>
      <c r="AM887" s="156"/>
      <c r="AN887" s="169"/>
      <c r="AO887" s="169"/>
      <c r="AP887" s="169"/>
      <c r="AQ887" s="169"/>
      <c r="AR887" s="169"/>
    </row>
    <row r="888" spans="1:44">
      <c r="A888" s="61"/>
      <c r="B888" s="156"/>
      <c r="C888" s="156"/>
      <c r="D888" s="156"/>
      <c r="E888" s="156"/>
      <c r="F888" s="156"/>
      <c r="G888" s="156"/>
      <c r="H888" s="156"/>
      <c r="I888" s="156"/>
      <c r="J888" s="156"/>
      <c r="K888" s="156"/>
      <c r="L888" s="156"/>
      <c r="M888" s="156"/>
      <c r="N888" s="154"/>
      <c r="O888" s="156"/>
      <c r="P888" s="156"/>
      <c r="Q888" s="156"/>
      <c r="R888" s="156"/>
      <c r="S888" s="156"/>
      <c r="T888" s="156"/>
      <c r="U888" s="156"/>
      <c r="V888" s="156"/>
      <c r="W888" s="156"/>
      <c r="X888" s="156"/>
      <c r="Y888" s="156"/>
      <c r="Z888" s="156"/>
      <c r="AA888" s="156"/>
      <c r="AB888" s="156"/>
      <c r="AC888" s="156"/>
      <c r="AD888" s="156"/>
      <c r="AE888" s="156"/>
      <c r="AF888" s="156"/>
      <c r="AG888" s="156"/>
      <c r="AH888" s="156"/>
      <c r="AI888" s="156"/>
      <c r="AJ888" s="156"/>
      <c r="AK888" s="156"/>
      <c r="AL888" s="156"/>
      <c r="AM888" s="156"/>
      <c r="AN888" s="169"/>
      <c r="AO888" s="169"/>
      <c r="AP888" s="169"/>
      <c r="AQ888" s="169"/>
      <c r="AR888" s="169"/>
    </row>
    <row r="889" spans="1:44">
      <c r="A889" s="61"/>
      <c r="B889" s="156"/>
      <c r="C889" s="156"/>
      <c r="D889" s="156"/>
      <c r="E889" s="156"/>
      <c r="F889" s="156"/>
      <c r="G889" s="156"/>
      <c r="H889" s="156"/>
      <c r="I889" s="156"/>
      <c r="J889" s="156"/>
      <c r="K889" s="156"/>
      <c r="L889" s="156"/>
      <c r="M889" s="156"/>
      <c r="N889" s="154"/>
      <c r="O889" s="156"/>
      <c r="P889" s="156"/>
      <c r="Q889" s="156"/>
      <c r="R889" s="156"/>
      <c r="S889" s="156"/>
      <c r="T889" s="156"/>
      <c r="U889" s="156"/>
      <c r="V889" s="156"/>
      <c r="W889" s="156"/>
      <c r="X889" s="156"/>
      <c r="Y889" s="156"/>
      <c r="Z889" s="156"/>
      <c r="AA889" s="156"/>
      <c r="AB889" s="156"/>
      <c r="AC889" s="156"/>
      <c r="AD889" s="156"/>
      <c r="AE889" s="156"/>
      <c r="AF889" s="156"/>
      <c r="AG889" s="156"/>
      <c r="AH889" s="156"/>
      <c r="AI889" s="156"/>
      <c r="AJ889" s="156"/>
      <c r="AK889" s="156"/>
      <c r="AL889" s="156"/>
      <c r="AM889" s="156"/>
      <c r="AN889" s="169"/>
      <c r="AO889" s="169"/>
      <c r="AP889" s="169"/>
      <c r="AQ889" s="169"/>
      <c r="AR889" s="169"/>
    </row>
    <row r="890" spans="1:44">
      <c r="A890" s="61"/>
      <c r="B890" s="156"/>
      <c r="C890" s="156"/>
      <c r="D890" s="156"/>
      <c r="E890" s="156"/>
      <c r="F890" s="156"/>
      <c r="G890" s="156"/>
      <c r="H890" s="156"/>
      <c r="I890" s="156"/>
      <c r="J890" s="156"/>
      <c r="K890" s="156"/>
      <c r="L890" s="156"/>
      <c r="M890" s="156"/>
      <c r="N890" s="154"/>
      <c r="O890" s="156"/>
      <c r="P890" s="156"/>
      <c r="Q890" s="156"/>
      <c r="R890" s="156"/>
      <c r="S890" s="156"/>
      <c r="T890" s="156"/>
      <c r="U890" s="156"/>
      <c r="V890" s="156"/>
      <c r="W890" s="156"/>
      <c r="X890" s="156"/>
      <c r="Y890" s="156"/>
      <c r="Z890" s="156"/>
      <c r="AA890" s="156"/>
      <c r="AB890" s="156"/>
      <c r="AC890" s="156"/>
      <c r="AD890" s="156"/>
      <c r="AE890" s="156"/>
      <c r="AF890" s="156"/>
      <c r="AG890" s="156"/>
      <c r="AH890" s="156"/>
      <c r="AI890" s="156"/>
      <c r="AJ890" s="156"/>
      <c r="AK890" s="156"/>
      <c r="AL890" s="156"/>
      <c r="AM890" s="156"/>
      <c r="AN890" s="169"/>
      <c r="AO890" s="169"/>
      <c r="AP890" s="169"/>
      <c r="AQ890" s="169"/>
      <c r="AR890" s="169"/>
    </row>
    <row r="891" spans="1:44">
      <c r="A891" s="61"/>
      <c r="B891" s="156"/>
      <c r="C891" s="156"/>
      <c r="D891" s="156"/>
      <c r="E891" s="156"/>
      <c r="F891" s="156"/>
      <c r="G891" s="156"/>
      <c r="H891" s="156"/>
      <c r="I891" s="156"/>
      <c r="J891" s="156"/>
      <c r="K891" s="156"/>
      <c r="L891" s="156"/>
      <c r="M891" s="156"/>
      <c r="N891" s="154"/>
      <c r="O891" s="156"/>
      <c r="P891" s="156"/>
      <c r="Q891" s="156"/>
      <c r="R891" s="156"/>
      <c r="S891" s="156"/>
      <c r="T891" s="156"/>
      <c r="U891" s="156"/>
      <c r="V891" s="156"/>
      <c r="W891" s="156"/>
      <c r="X891" s="156"/>
      <c r="Y891" s="156"/>
      <c r="Z891" s="156"/>
      <c r="AA891" s="156"/>
      <c r="AB891" s="156"/>
      <c r="AC891" s="156"/>
      <c r="AD891" s="156"/>
      <c r="AE891" s="156"/>
      <c r="AF891" s="156"/>
      <c r="AG891" s="156"/>
      <c r="AH891" s="156"/>
      <c r="AI891" s="156"/>
      <c r="AJ891" s="156"/>
      <c r="AK891" s="156"/>
      <c r="AL891" s="156"/>
      <c r="AM891" s="156"/>
      <c r="AN891" s="169"/>
      <c r="AO891" s="169"/>
      <c r="AP891" s="169"/>
      <c r="AQ891" s="169"/>
      <c r="AR891" s="169"/>
    </row>
    <row r="892" spans="1:44">
      <c r="A892" s="61"/>
      <c r="B892" s="156"/>
      <c r="C892" s="156"/>
      <c r="D892" s="156"/>
      <c r="E892" s="156"/>
      <c r="F892" s="156"/>
      <c r="G892" s="156"/>
      <c r="H892" s="156"/>
      <c r="I892" s="156"/>
      <c r="J892" s="156"/>
      <c r="K892" s="156"/>
      <c r="L892" s="156"/>
      <c r="M892" s="156"/>
      <c r="N892" s="154"/>
      <c r="O892" s="156"/>
      <c r="P892" s="156"/>
      <c r="Q892" s="156"/>
      <c r="R892" s="156"/>
      <c r="S892" s="156"/>
      <c r="T892" s="156"/>
      <c r="U892" s="156"/>
      <c r="V892" s="156"/>
      <c r="W892" s="156"/>
      <c r="X892" s="156"/>
      <c r="Y892" s="156"/>
      <c r="Z892" s="156"/>
      <c r="AA892" s="156"/>
      <c r="AB892" s="156"/>
      <c r="AC892" s="156"/>
      <c r="AD892" s="156"/>
      <c r="AE892" s="156"/>
      <c r="AF892" s="156"/>
      <c r="AG892" s="156"/>
      <c r="AH892" s="156"/>
      <c r="AI892" s="156"/>
      <c r="AJ892" s="156"/>
      <c r="AK892" s="156"/>
      <c r="AL892" s="156"/>
      <c r="AM892" s="156"/>
      <c r="AN892" s="169"/>
      <c r="AO892" s="169"/>
      <c r="AP892" s="169"/>
      <c r="AQ892" s="169"/>
      <c r="AR892" s="169"/>
    </row>
    <row r="893" spans="1:44">
      <c r="A893" s="61"/>
      <c r="B893" s="156"/>
      <c r="C893" s="156"/>
      <c r="D893" s="156"/>
      <c r="E893" s="156"/>
      <c r="F893" s="156"/>
      <c r="G893" s="156"/>
      <c r="H893" s="156"/>
      <c r="I893" s="156"/>
      <c r="J893" s="156"/>
      <c r="K893" s="156"/>
      <c r="L893" s="156"/>
      <c r="M893" s="156"/>
      <c r="N893" s="154"/>
      <c r="O893" s="156"/>
      <c r="P893" s="156"/>
      <c r="Q893" s="156"/>
      <c r="R893" s="156"/>
      <c r="S893" s="156"/>
      <c r="T893" s="156"/>
      <c r="U893" s="156"/>
      <c r="V893" s="156"/>
      <c r="W893" s="156"/>
      <c r="X893" s="156"/>
      <c r="Y893" s="156"/>
      <c r="Z893" s="156"/>
      <c r="AA893" s="156"/>
      <c r="AB893" s="156"/>
      <c r="AC893" s="156"/>
      <c r="AD893" s="156"/>
      <c r="AE893" s="156"/>
      <c r="AF893" s="156"/>
      <c r="AG893" s="156"/>
      <c r="AH893" s="156"/>
      <c r="AI893" s="156"/>
      <c r="AJ893" s="156"/>
      <c r="AK893" s="156"/>
      <c r="AL893" s="156"/>
      <c r="AM893" s="156"/>
      <c r="AN893" s="169"/>
      <c r="AO893" s="169"/>
      <c r="AP893" s="169"/>
      <c r="AQ893" s="169"/>
      <c r="AR893" s="169"/>
    </row>
    <row r="894" spans="1:44">
      <c r="A894" s="61"/>
      <c r="B894" s="156"/>
      <c r="C894" s="156"/>
      <c r="D894" s="156"/>
      <c r="E894" s="156"/>
      <c r="F894" s="156"/>
      <c r="G894" s="156"/>
      <c r="H894" s="156"/>
      <c r="I894" s="156"/>
      <c r="J894" s="156"/>
      <c r="K894" s="156"/>
      <c r="L894" s="156"/>
      <c r="M894" s="156"/>
      <c r="N894" s="154"/>
      <c r="O894" s="156"/>
      <c r="P894" s="156"/>
      <c r="Q894" s="156"/>
      <c r="R894" s="156"/>
      <c r="S894" s="156"/>
      <c r="T894" s="156"/>
      <c r="U894" s="156"/>
      <c r="V894" s="156"/>
      <c r="W894" s="156"/>
      <c r="X894" s="156"/>
      <c r="Y894" s="156"/>
      <c r="Z894" s="156"/>
      <c r="AA894" s="156"/>
      <c r="AB894" s="156"/>
      <c r="AC894" s="156"/>
      <c r="AD894" s="156"/>
      <c r="AE894" s="156"/>
      <c r="AF894" s="156"/>
      <c r="AG894" s="156"/>
      <c r="AH894" s="156"/>
      <c r="AI894" s="156"/>
      <c r="AJ894" s="156"/>
      <c r="AK894" s="156"/>
      <c r="AL894" s="156"/>
      <c r="AM894" s="156"/>
      <c r="AN894" s="169"/>
      <c r="AO894" s="169"/>
      <c r="AP894" s="169"/>
      <c r="AQ894" s="169"/>
      <c r="AR894" s="169"/>
    </row>
    <row r="895" spans="1:44">
      <c r="A895" s="61"/>
      <c r="B895" s="156"/>
      <c r="C895" s="156"/>
      <c r="D895" s="156"/>
      <c r="E895" s="156"/>
      <c r="F895" s="156"/>
      <c r="G895" s="156"/>
      <c r="H895" s="156"/>
      <c r="I895" s="156"/>
      <c r="J895" s="156"/>
      <c r="K895" s="156"/>
      <c r="L895" s="156"/>
      <c r="M895" s="156"/>
      <c r="N895" s="154"/>
      <c r="O895" s="156"/>
      <c r="P895" s="156"/>
      <c r="Q895" s="156"/>
      <c r="R895" s="156"/>
      <c r="S895" s="156"/>
      <c r="T895" s="156"/>
      <c r="U895" s="156"/>
      <c r="V895" s="156"/>
      <c r="W895" s="156"/>
      <c r="X895" s="156"/>
      <c r="Y895" s="156"/>
      <c r="Z895" s="156"/>
      <c r="AA895" s="156"/>
      <c r="AB895" s="156"/>
      <c r="AC895" s="156"/>
      <c r="AD895" s="156"/>
      <c r="AE895" s="156"/>
      <c r="AF895" s="156"/>
      <c r="AG895" s="156"/>
      <c r="AH895" s="156"/>
      <c r="AI895" s="156"/>
      <c r="AJ895" s="156"/>
      <c r="AK895" s="156"/>
      <c r="AL895" s="156"/>
      <c r="AM895" s="156"/>
      <c r="AN895" s="169"/>
      <c r="AO895" s="169"/>
      <c r="AP895" s="169"/>
      <c r="AQ895" s="169"/>
      <c r="AR895" s="169"/>
    </row>
    <row r="896" spans="1:44">
      <c r="A896" s="61"/>
      <c r="B896" s="156"/>
      <c r="C896" s="156"/>
      <c r="D896" s="156"/>
      <c r="E896" s="156"/>
      <c r="F896" s="156"/>
      <c r="G896" s="156"/>
      <c r="H896" s="156"/>
      <c r="I896" s="156"/>
      <c r="J896" s="156"/>
      <c r="K896" s="156"/>
      <c r="L896" s="156"/>
      <c r="M896" s="156"/>
      <c r="N896" s="154"/>
      <c r="O896" s="156"/>
      <c r="P896" s="156"/>
      <c r="Q896" s="156"/>
      <c r="R896" s="156"/>
      <c r="S896" s="156"/>
      <c r="T896" s="156"/>
      <c r="U896" s="156"/>
      <c r="V896" s="156"/>
      <c r="W896" s="156"/>
      <c r="X896" s="156"/>
      <c r="Y896" s="156"/>
      <c r="Z896" s="156"/>
      <c r="AA896" s="156"/>
      <c r="AB896" s="156"/>
      <c r="AC896" s="156"/>
      <c r="AD896" s="156"/>
      <c r="AE896" s="156"/>
      <c r="AF896" s="156"/>
      <c r="AG896" s="156"/>
      <c r="AH896" s="156"/>
      <c r="AI896" s="156"/>
      <c r="AJ896" s="156"/>
      <c r="AK896" s="156"/>
      <c r="AL896" s="156"/>
      <c r="AM896" s="156"/>
      <c r="AN896" s="169"/>
      <c r="AO896" s="169"/>
      <c r="AP896" s="169"/>
      <c r="AQ896" s="169"/>
      <c r="AR896" s="169"/>
    </row>
    <row r="897" spans="1:44">
      <c r="A897" s="61"/>
      <c r="B897" s="156"/>
      <c r="C897" s="156"/>
      <c r="D897" s="156"/>
      <c r="E897" s="156"/>
      <c r="F897" s="156"/>
      <c r="G897" s="156"/>
      <c r="H897" s="156"/>
      <c r="I897" s="156"/>
      <c r="J897" s="156"/>
      <c r="K897" s="156"/>
      <c r="L897" s="156"/>
      <c r="M897" s="156"/>
      <c r="N897" s="154"/>
      <c r="O897" s="156"/>
      <c r="P897" s="156"/>
      <c r="Q897" s="156"/>
      <c r="R897" s="156"/>
      <c r="S897" s="156"/>
      <c r="T897" s="156"/>
      <c r="U897" s="156"/>
      <c r="V897" s="156"/>
      <c r="W897" s="156"/>
      <c r="X897" s="156"/>
      <c r="Y897" s="156"/>
      <c r="Z897" s="156"/>
      <c r="AA897" s="156"/>
      <c r="AB897" s="156"/>
      <c r="AC897" s="156"/>
      <c r="AD897" s="156"/>
      <c r="AE897" s="156"/>
      <c r="AF897" s="156"/>
      <c r="AG897" s="156"/>
      <c r="AH897" s="156"/>
      <c r="AI897" s="156"/>
      <c r="AJ897" s="156"/>
      <c r="AK897" s="156"/>
      <c r="AL897" s="156"/>
      <c r="AM897" s="156"/>
      <c r="AN897" s="169"/>
      <c r="AO897" s="169"/>
      <c r="AP897" s="169"/>
      <c r="AQ897" s="169"/>
      <c r="AR897" s="169"/>
    </row>
    <row r="898" spans="1:44">
      <c r="A898" s="61"/>
      <c r="B898" s="156"/>
      <c r="C898" s="156"/>
      <c r="D898" s="156"/>
      <c r="E898" s="156"/>
      <c r="F898" s="156"/>
      <c r="G898" s="156"/>
      <c r="H898" s="156"/>
      <c r="I898" s="156"/>
      <c r="J898" s="156"/>
      <c r="K898" s="156"/>
      <c r="L898" s="156"/>
      <c r="M898" s="156"/>
      <c r="N898" s="154"/>
      <c r="O898" s="156"/>
      <c r="P898" s="156"/>
      <c r="Q898" s="156"/>
      <c r="R898" s="156"/>
      <c r="S898" s="156"/>
      <c r="T898" s="156"/>
      <c r="U898" s="156"/>
      <c r="V898" s="156"/>
      <c r="W898" s="156"/>
      <c r="X898" s="156"/>
      <c r="Y898" s="156"/>
      <c r="Z898" s="156"/>
      <c r="AA898" s="156"/>
      <c r="AB898" s="156"/>
      <c r="AC898" s="156"/>
      <c r="AD898" s="156"/>
      <c r="AE898" s="156"/>
      <c r="AF898" s="156"/>
      <c r="AG898" s="156"/>
      <c r="AH898" s="156"/>
      <c r="AI898" s="156"/>
      <c r="AJ898" s="156"/>
      <c r="AK898" s="156"/>
      <c r="AL898" s="156"/>
      <c r="AM898" s="156"/>
      <c r="AN898" s="169"/>
      <c r="AO898" s="169"/>
      <c r="AP898" s="169"/>
      <c r="AQ898" s="169"/>
      <c r="AR898" s="169"/>
    </row>
    <row r="899" spans="1:44">
      <c r="A899" s="61"/>
      <c r="B899" s="156"/>
      <c r="C899" s="156"/>
      <c r="D899" s="156"/>
      <c r="E899" s="156"/>
      <c r="F899" s="156"/>
      <c r="G899" s="156"/>
      <c r="H899" s="156"/>
      <c r="I899" s="156"/>
      <c r="J899" s="156"/>
      <c r="K899" s="156"/>
      <c r="L899" s="156"/>
      <c r="M899" s="156"/>
      <c r="N899" s="154"/>
      <c r="O899" s="156"/>
      <c r="P899" s="156"/>
      <c r="Q899" s="156"/>
      <c r="R899" s="156"/>
      <c r="S899" s="156"/>
      <c r="T899" s="156"/>
      <c r="U899" s="156"/>
      <c r="V899" s="156"/>
      <c r="W899" s="156"/>
      <c r="X899" s="156"/>
      <c r="Y899" s="156"/>
      <c r="Z899" s="156"/>
      <c r="AA899" s="156"/>
      <c r="AB899" s="156"/>
      <c r="AC899" s="156"/>
      <c r="AD899" s="156"/>
      <c r="AE899" s="156"/>
      <c r="AF899" s="156"/>
      <c r="AG899" s="156"/>
      <c r="AH899" s="156"/>
      <c r="AI899" s="156"/>
      <c r="AJ899" s="156"/>
      <c r="AK899" s="156"/>
      <c r="AL899" s="156"/>
      <c r="AM899" s="156"/>
      <c r="AN899" s="169"/>
      <c r="AO899" s="169"/>
      <c r="AP899" s="169"/>
      <c r="AQ899" s="169"/>
      <c r="AR899" s="169"/>
    </row>
    <row r="900" spans="1:44">
      <c r="A900" s="61"/>
      <c r="B900" s="156"/>
      <c r="C900" s="156"/>
      <c r="D900" s="156"/>
      <c r="E900" s="156"/>
      <c r="F900" s="156"/>
      <c r="G900" s="156"/>
      <c r="H900" s="156"/>
      <c r="I900" s="156"/>
      <c r="J900" s="156"/>
      <c r="K900" s="156"/>
      <c r="L900" s="156"/>
      <c r="M900" s="156"/>
      <c r="N900" s="154"/>
      <c r="O900" s="156"/>
      <c r="P900" s="156"/>
      <c r="Q900" s="156"/>
      <c r="R900" s="156"/>
      <c r="S900" s="156"/>
      <c r="T900" s="156"/>
      <c r="U900" s="156"/>
      <c r="V900" s="156"/>
      <c r="W900" s="156"/>
      <c r="X900" s="156"/>
      <c r="Y900" s="156"/>
      <c r="Z900" s="156"/>
      <c r="AA900" s="156"/>
      <c r="AB900" s="156"/>
      <c r="AC900" s="156"/>
      <c r="AD900" s="156"/>
      <c r="AE900" s="156"/>
      <c r="AF900" s="156"/>
      <c r="AG900" s="156"/>
      <c r="AH900" s="156"/>
      <c r="AI900" s="156"/>
      <c r="AJ900" s="156"/>
      <c r="AK900" s="156"/>
      <c r="AL900" s="156"/>
      <c r="AM900" s="156"/>
      <c r="AN900" s="169"/>
      <c r="AO900" s="169"/>
      <c r="AP900" s="169"/>
      <c r="AQ900" s="169"/>
      <c r="AR900" s="169"/>
    </row>
    <row r="901" spans="1:44">
      <c r="A901" s="61"/>
      <c r="B901" s="156"/>
      <c r="C901" s="156"/>
      <c r="D901" s="156"/>
      <c r="E901" s="156"/>
      <c r="F901" s="156"/>
      <c r="G901" s="156"/>
      <c r="H901" s="156"/>
      <c r="I901" s="156"/>
      <c r="J901" s="156"/>
      <c r="K901" s="156"/>
      <c r="L901" s="156"/>
      <c r="M901" s="156"/>
      <c r="N901" s="154"/>
      <c r="O901" s="156"/>
      <c r="P901" s="156"/>
      <c r="Q901" s="156"/>
      <c r="R901" s="156"/>
      <c r="S901" s="156"/>
      <c r="T901" s="156"/>
      <c r="U901" s="156"/>
      <c r="V901" s="156"/>
      <c r="W901" s="156"/>
      <c r="X901" s="156"/>
      <c r="Y901" s="156"/>
      <c r="Z901" s="156"/>
      <c r="AA901" s="156"/>
      <c r="AB901" s="156"/>
      <c r="AC901" s="156"/>
      <c r="AD901" s="156"/>
      <c r="AE901" s="156"/>
      <c r="AF901" s="156"/>
      <c r="AG901" s="156"/>
      <c r="AH901" s="156"/>
      <c r="AI901" s="156"/>
      <c r="AJ901" s="156"/>
      <c r="AK901" s="156"/>
      <c r="AL901" s="156"/>
      <c r="AM901" s="156"/>
      <c r="AN901" s="169"/>
      <c r="AO901" s="169"/>
      <c r="AP901" s="169"/>
      <c r="AQ901" s="169"/>
      <c r="AR901" s="169"/>
    </row>
    <row r="902" spans="1:44">
      <c r="A902" s="61"/>
      <c r="B902" s="156"/>
      <c r="C902" s="156"/>
      <c r="D902" s="156"/>
      <c r="E902" s="156"/>
      <c r="F902" s="156"/>
      <c r="G902" s="156"/>
      <c r="H902" s="156"/>
      <c r="I902" s="156"/>
      <c r="J902" s="156"/>
      <c r="K902" s="156"/>
      <c r="L902" s="156"/>
      <c r="M902" s="156"/>
      <c r="N902" s="154"/>
      <c r="O902" s="156"/>
      <c r="P902" s="156"/>
      <c r="Q902" s="156"/>
      <c r="R902" s="156"/>
      <c r="S902" s="156"/>
      <c r="T902" s="156"/>
      <c r="U902" s="156"/>
      <c r="V902" s="156"/>
      <c r="W902" s="156"/>
      <c r="X902" s="156"/>
      <c r="Y902" s="156"/>
      <c r="Z902" s="156"/>
      <c r="AA902" s="156"/>
      <c r="AB902" s="156"/>
      <c r="AC902" s="156"/>
      <c r="AD902" s="156"/>
      <c r="AE902" s="156"/>
      <c r="AF902" s="156"/>
      <c r="AG902" s="156"/>
      <c r="AH902" s="156"/>
      <c r="AI902" s="156"/>
      <c r="AJ902" s="156"/>
      <c r="AK902" s="156"/>
      <c r="AL902" s="156"/>
      <c r="AM902" s="156"/>
      <c r="AN902" s="169"/>
      <c r="AO902" s="169"/>
      <c r="AP902" s="169"/>
      <c r="AQ902" s="169"/>
      <c r="AR902" s="169"/>
    </row>
    <row r="903" spans="1:44">
      <c r="A903" s="61"/>
      <c r="B903" s="156"/>
      <c r="C903" s="156"/>
      <c r="D903" s="156"/>
      <c r="E903" s="156"/>
      <c r="F903" s="156"/>
      <c r="G903" s="156"/>
      <c r="H903" s="156"/>
      <c r="I903" s="156"/>
      <c r="J903" s="156"/>
      <c r="K903" s="156"/>
      <c r="L903" s="156"/>
      <c r="M903" s="156"/>
      <c r="N903" s="154"/>
      <c r="O903" s="156"/>
      <c r="P903" s="156"/>
      <c r="Q903" s="156"/>
      <c r="R903" s="156"/>
      <c r="S903" s="156"/>
      <c r="T903" s="156"/>
      <c r="U903" s="156"/>
      <c r="V903" s="156"/>
      <c r="W903" s="156"/>
      <c r="X903" s="156"/>
      <c r="Y903" s="156"/>
      <c r="Z903" s="156"/>
      <c r="AA903" s="156"/>
      <c r="AB903" s="156"/>
      <c r="AC903" s="156"/>
      <c r="AD903" s="156"/>
      <c r="AE903" s="156"/>
      <c r="AF903" s="156"/>
      <c r="AG903" s="156"/>
      <c r="AH903" s="156"/>
      <c r="AI903" s="156"/>
      <c r="AJ903" s="156"/>
      <c r="AK903" s="156"/>
      <c r="AL903" s="156"/>
      <c r="AM903" s="156"/>
      <c r="AN903" s="169"/>
      <c r="AO903" s="169"/>
      <c r="AP903" s="169"/>
      <c r="AQ903" s="169"/>
      <c r="AR903" s="169"/>
    </row>
    <row r="904" spans="1:44">
      <c r="A904" s="61"/>
      <c r="B904" s="156"/>
      <c r="C904" s="156"/>
      <c r="D904" s="156"/>
      <c r="E904" s="156"/>
      <c r="F904" s="156"/>
      <c r="G904" s="156"/>
      <c r="H904" s="156"/>
      <c r="I904" s="156"/>
      <c r="J904" s="156"/>
      <c r="K904" s="156"/>
      <c r="L904" s="156"/>
      <c r="M904" s="156"/>
      <c r="N904" s="154"/>
      <c r="O904" s="156"/>
      <c r="P904" s="156"/>
      <c r="Q904" s="156"/>
      <c r="R904" s="156"/>
      <c r="S904" s="156"/>
      <c r="T904" s="156"/>
      <c r="U904" s="156"/>
      <c r="V904" s="156"/>
      <c r="W904" s="156"/>
      <c r="X904" s="156"/>
      <c r="Y904" s="156"/>
      <c r="Z904" s="156"/>
      <c r="AA904" s="156"/>
      <c r="AB904" s="156"/>
      <c r="AC904" s="156"/>
      <c r="AD904" s="156"/>
      <c r="AE904" s="156"/>
      <c r="AF904" s="156"/>
      <c r="AG904" s="156"/>
      <c r="AH904" s="156"/>
      <c r="AI904" s="156"/>
      <c r="AJ904" s="156"/>
      <c r="AK904" s="156"/>
      <c r="AL904" s="156"/>
      <c r="AM904" s="156"/>
      <c r="AN904" s="169"/>
      <c r="AO904" s="169"/>
      <c r="AP904" s="169"/>
      <c r="AQ904" s="169"/>
      <c r="AR904" s="169"/>
    </row>
    <row r="905" spans="1:44">
      <c r="A905" s="61"/>
      <c r="B905" s="156"/>
      <c r="C905" s="156"/>
      <c r="D905" s="156"/>
      <c r="E905" s="156"/>
      <c r="F905" s="156"/>
      <c r="G905" s="156"/>
      <c r="H905" s="156"/>
      <c r="I905" s="156"/>
      <c r="J905" s="156"/>
      <c r="K905" s="156"/>
      <c r="L905" s="156"/>
      <c r="M905" s="156"/>
      <c r="N905" s="154"/>
      <c r="O905" s="156"/>
      <c r="P905" s="156"/>
      <c r="Q905" s="156"/>
      <c r="R905" s="156"/>
      <c r="S905" s="156"/>
      <c r="T905" s="156"/>
      <c r="U905" s="156"/>
      <c r="V905" s="156"/>
      <c r="W905" s="156"/>
      <c r="X905" s="156"/>
      <c r="Y905" s="156"/>
      <c r="Z905" s="156"/>
      <c r="AA905" s="156"/>
      <c r="AB905" s="156"/>
      <c r="AC905" s="156"/>
      <c r="AD905" s="156"/>
      <c r="AE905" s="156"/>
      <c r="AF905" s="156"/>
      <c r="AG905" s="156"/>
      <c r="AH905" s="156"/>
      <c r="AI905" s="156"/>
      <c r="AJ905" s="156"/>
      <c r="AK905" s="156"/>
      <c r="AL905" s="156"/>
      <c r="AM905" s="156"/>
      <c r="AN905" s="169"/>
      <c r="AO905" s="169"/>
      <c r="AP905" s="169"/>
      <c r="AQ905" s="169"/>
      <c r="AR905" s="169"/>
    </row>
    <row r="906" spans="1:44">
      <c r="A906" s="61"/>
      <c r="B906" s="156"/>
      <c r="C906" s="156"/>
      <c r="D906" s="156"/>
      <c r="E906" s="156"/>
      <c r="F906" s="156"/>
      <c r="G906" s="156"/>
      <c r="H906" s="156"/>
      <c r="I906" s="156"/>
      <c r="J906" s="156"/>
      <c r="K906" s="156"/>
      <c r="L906" s="156"/>
      <c r="M906" s="156"/>
      <c r="N906" s="154"/>
      <c r="O906" s="156"/>
      <c r="P906" s="156"/>
      <c r="Q906" s="156"/>
      <c r="R906" s="156"/>
      <c r="S906" s="156"/>
      <c r="T906" s="156"/>
      <c r="U906" s="156"/>
      <c r="V906" s="156"/>
      <c r="W906" s="156"/>
      <c r="X906" s="156"/>
      <c r="Y906" s="156"/>
      <c r="Z906" s="156"/>
      <c r="AA906" s="156"/>
      <c r="AB906" s="156"/>
      <c r="AC906" s="156"/>
      <c r="AD906" s="156"/>
      <c r="AE906" s="156"/>
      <c r="AF906" s="156"/>
      <c r="AG906" s="156"/>
      <c r="AH906" s="156"/>
      <c r="AI906" s="156"/>
      <c r="AJ906" s="156"/>
      <c r="AK906" s="156"/>
      <c r="AL906" s="156"/>
      <c r="AM906" s="156"/>
      <c r="AN906" s="169"/>
      <c r="AO906" s="169"/>
      <c r="AP906" s="169"/>
      <c r="AQ906" s="169"/>
      <c r="AR906" s="169"/>
    </row>
    <row r="907" spans="1:44">
      <c r="A907" s="61"/>
      <c r="B907" s="156"/>
      <c r="C907" s="156"/>
      <c r="D907" s="156"/>
      <c r="E907" s="156"/>
      <c r="F907" s="156"/>
      <c r="G907" s="156"/>
      <c r="H907" s="156"/>
      <c r="I907" s="156"/>
      <c r="J907" s="156"/>
      <c r="K907" s="156"/>
      <c r="L907" s="156"/>
      <c r="M907" s="156"/>
      <c r="N907" s="154"/>
      <c r="O907" s="156"/>
      <c r="P907" s="156"/>
      <c r="Q907" s="156"/>
      <c r="R907" s="156"/>
      <c r="S907" s="156"/>
      <c r="T907" s="156"/>
      <c r="U907" s="156"/>
      <c r="V907" s="156"/>
      <c r="W907" s="156"/>
      <c r="X907" s="156"/>
      <c r="Y907" s="156"/>
      <c r="Z907" s="156"/>
      <c r="AA907" s="156"/>
      <c r="AB907" s="156"/>
      <c r="AC907" s="156"/>
      <c r="AD907" s="156"/>
      <c r="AE907" s="156"/>
      <c r="AF907" s="156"/>
      <c r="AG907" s="156"/>
      <c r="AH907" s="156"/>
      <c r="AI907" s="156"/>
      <c r="AJ907" s="156"/>
      <c r="AK907" s="156"/>
      <c r="AL907" s="156"/>
      <c r="AM907" s="156"/>
      <c r="AN907" s="169"/>
      <c r="AO907" s="169"/>
      <c r="AP907" s="169"/>
      <c r="AQ907" s="169"/>
      <c r="AR907" s="169"/>
    </row>
    <row r="908" spans="1:44">
      <c r="A908" s="61"/>
      <c r="B908" s="156"/>
      <c r="C908" s="156"/>
      <c r="D908" s="156"/>
      <c r="E908" s="156"/>
      <c r="F908" s="156"/>
      <c r="G908" s="156"/>
      <c r="H908" s="156"/>
      <c r="I908" s="156"/>
      <c r="J908" s="156"/>
      <c r="K908" s="156"/>
      <c r="L908" s="156"/>
      <c r="M908" s="156"/>
      <c r="N908" s="154"/>
      <c r="O908" s="156"/>
      <c r="P908" s="156"/>
      <c r="Q908" s="156"/>
      <c r="R908" s="156"/>
      <c r="S908" s="156"/>
      <c r="T908" s="156"/>
      <c r="U908" s="156"/>
      <c r="V908" s="156"/>
      <c r="W908" s="156"/>
      <c r="X908" s="156"/>
      <c r="Y908" s="156"/>
      <c r="Z908" s="156"/>
      <c r="AA908" s="156"/>
      <c r="AB908" s="156"/>
      <c r="AC908" s="156"/>
      <c r="AD908" s="156"/>
      <c r="AE908" s="156"/>
      <c r="AF908" s="156"/>
      <c r="AG908" s="156"/>
      <c r="AH908" s="156"/>
      <c r="AI908" s="156"/>
      <c r="AJ908" s="156"/>
      <c r="AK908" s="156"/>
      <c r="AL908" s="156"/>
      <c r="AM908" s="156"/>
      <c r="AN908" s="169"/>
      <c r="AO908" s="169"/>
      <c r="AP908" s="169"/>
      <c r="AQ908" s="169"/>
      <c r="AR908" s="169"/>
    </row>
    <row r="909" spans="1:44">
      <c r="A909" s="61"/>
      <c r="B909" s="156"/>
      <c r="C909" s="156"/>
      <c r="D909" s="156"/>
      <c r="E909" s="156"/>
      <c r="F909" s="156"/>
      <c r="G909" s="156"/>
      <c r="H909" s="156"/>
      <c r="I909" s="156"/>
      <c r="J909" s="156"/>
      <c r="K909" s="156"/>
      <c r="L909" s="156"/>
      <c r="M909" s="156"/>
      <c r="N909" s="154"/>
      <c r="O909" s="156"/>
      <c r="P909" s="156"/>
      <c r="Q909" s="156"/>
      <c r="R909" s="156"/>
      <c r="S909" s="156"/>
      <c r="T909" s="156"/>
      <c r="U909" s="156"/>
      <c r="V909" s="156"/>
      <c r="W909" s="156"/>
      <c r="X909" s="156"/>
      <c r="Y909" s="156"/>
      <c r="Z909" s="156"/>
      <c r="AA909" s="156"/>
      <c r="AB909" s="156"/>
      <c r="AC909" s="156"/>
      <c r="AD909" s="156"/>
      <c r="AE909" s="156"/>
      <c r="AF909" s="156"/>
      <c r="AG909" s="156"/>
      <c r="AH909" s="156"/>
      <c r="AI909" s="156"/>
      <c r="AJ909" s="156"/>
      <c r="AK909" s="156"/>
      <c r="AL909" s="156"/>
      <c r="AM909" s="156"/>
      <c r="AN909" s="169"/>
      <c r="AO909" s="169"/>
      <c r="AP909" s="169"/>
      <c r="AQ909" s="169"/>
      <c r="AR909" s="169"/>
    </row>
    <row r="910" spans="1:44">
      <c r="A910" s="61"/>
      <c r="B910" s="156"/>
      <c r="C910" s="156"/>
      <c r="D910" s="156"/>
      <c r="E910" s="156"/>
      <c r="F910" s="156"/>
      <c r="G910" s="156"/>
      <c r="H910" s="156"/>
      <c r="I910" s="156"/>
      <c r="J910" s="156"/>
      <c r="K910" s="156"/>
      <c r="L910" s="156"/>
      <c r="M910" s="156"/>
      <c r="N910" s="154"/>
      <c r="O910" s="156"/>
      <c r="P910" s="156"/>
      <c r="Q910" s="156"/>
      <c r="R910" s="156"/>
      <c r="S910" s="156"/>
      <c r="T910" s="156"/>
      <c r="U910" s="156"/>
      <c r="V910" s="156"/>
      <c r="W910" s="156"/>
      <c r="X910" s="156"/>
      <c r="Y910" s="156"/>
      <c r="Z910" s="156"/>
      <c r="AA910" s="156"/>
      <c r="AB910" s="156"/>
      <c r="AC910" s="156"/>
      <c r="AD910" s="156"/>
      <c r="AE910" s="156"/>
      <c r="AF910" s="156"/>
      <c r="AG910" s="156"/>
      <c r="AH910" s="156"/>
      <c r="AI910" s="156"/>
      <c r="AJ910" s="156"/>
      <c r="AK910" s="156"/>
      <c r="AL910" s="156"/>
      <c r="AM910" s="156"/>
      <c r="AN910" s="169"/>
      <c r="AO910" s="169"/>
      <c r="AP910" s="169"/>
      <c r="AQ910" s="169"/>
      <c r="AR910" s="169"/>
    </row>
    <row r="911" spans="1:44">
      <c r="A911" s="61"/>
      <c r="B911" s="156"/>
      <c r="C911" s="156"/>
      <c r="D911" s="156"/>
      <c r="E911" s="156"/>
      <c r="F911" s="156"/>
      <c r="G911" s="156"/>
      <c r="H911" s="156"/>
      <c r="I911" s="156"/>
      <c r="J911" s="156"/>
      <c r="K911" s="156"/>
      <c r="L911" s="156"/>
      <c r="M911" s="156"/>
      <c r="N911" s="154"/>
      <c r="O911" s="156"/>
      <c r="P911" s="156"/>
      <c r="Q911" s="156"/>
      <c r="R911" s="156"/>
      <c r="S911" s="156"/>
      <c r="T911" s="156"/>
      <c r="U911" s="156"/>
      <c r="V911" s="156"/>
      <c r="W911" s="156"/>
      <c r="X911" s="156"/>
      <c r="Y911" s="156"/>
      <c r="Z911" s="156"/>
      <c r="AA911" s="156"/>
      <c r="AB911" s="156"/>
      <c r="AC911" s="156"/>
      <c r="AD911" s="156"/>
      <c r="AE911" s="156"/>
      <c r="AF911" s="156"/>
      <c r="AG911" s="156"/>
      <c r="AH911" s="156"/>
      <c r="AI911" s="156"/>
      <c r="AJ911" s="156"/>
      <c r="AK911" s="156"/>
      <c r="AL911" s="156"/>
      <c r="AM911" s="156"/>
      <c r="AN911" s="169"/>
      <c r="AO911" s="169"/>
      <c r="AP911" s="169"/>
      <c r="AQ911" s="169"/>
      <c r="AR911" s="169"/>
    </row>
    <row r="912" spans="1:44">
      <c r="A912" s="61"/>
      <c r="B912" s="156"/>
      <c r="C912" s="156"/>
      <c r="D912" s="156"/>
      <c r="E912" s="156"/>
      <c r="F912" s="156"/>
      <c r="G912" s="156"/>
      <c r="H912" s="156"/>
      <c r="I912" s="156"/>
      <c r="J912" s="156"/>
      <c r="K912" s="156"/>
      <c r="L912" s="156"/>
      <c r="M912" s="156"/>
      <c r="N912" s="154"/>
      <c r="O912" s="156"/>
      <c r="P912" s="156"/>
      <c r="Q912" s="156"/>
      <c r="R912" s="156"/>
      <c r="S912" s="156"/>
      <c r="T912" s="156"/>
      <c r="U912" s="156"/>
      <c r="V912" s="156"/>
      <c r="W912" s="156"/>
      <c r="X912" s="156"/>
      <c r="Y912" s="156"/>
      <c r="Z912" s="156"/>
      <c r="AA912" s="156"/>
      <c r="AB912" s="156"/>
      <c r="AC912" s="156"/>
      <c r="AD912" s="156"/>
      <c r="AE912" s="156"/>
      <c r="AF912" s="156"/>
      <c r="AG912" s="156"/>
      <c r="AH912" s="156"/>
      <c r="AI912" s="156"/>
      <c r="AJ912" s="156"/>
      <c r="AK912" s="156"/>
      <c r="AL912" s="156"/>
      <c r="AM912" s="156"/>
      <c r="AN912" s="169"/>
      <c r="AO912" s="169"/>
      <c r="AP912" s="169"/>
      <c r="AQ912" s="169"/>
      <c r="AR912" s="169"/>
    </row>
    <row r="913" spans="1:44">
      <c r="A913" s="61"/>
      <c r="B913" s="156"/>
      <c r="C913" s="156"/>
      <c r="D913" s="156"/>
      <c r="E913" s="156"/>
      <c r="F913" s="156"/>
      <c r="G913" s="156"/>
      <c r="H913" s="156"/>
      <c r="I913" s="156"/>
      <c r="J913" s="156"/>
      <c r="K913" s="156"/>
      <c r="L913" s="156"/>
      <c r="M913" s="156"/>
      <c r="N913" s="154"/>
      <c r="O913" s="156"/>
      <c r="P913" s="156"/>
      <c r="Q913" s="156"/>
      <c r="R913" s="156"/>
      <c r="S913" s="156"/>
      <c r="T913" s="156"/>
      <c r="U913" s="156"/>
      <c r="V913" s="156"/>
      <c r="W913" s="156"/>
      <c r="X913" s="156"/>
      <c r="Y913" s="156"/>
      <c r="Z913" s="156"/>
      <c r="AA913" s="156"/>
      <c r="AB913" s="156"/>
      <c r="AC913" s="156"/>
      <c r="AD913" s="156"/>
      <c r="AE913" s="156"/>
      <c r="AF913" s="156"/>
      <c r="AG913" s="156"/>
      <c r="AH913" s="156"/>
      <c r="AI913" s="156"/>
      <c r="AJ913" s="156"/>
      <c r="AK913" s="156"/>
      <c r="AL913" s="156"/>
      <c r="AM913" s="156"/>
      <c r="AN913" s="169"/>
      <c r="AO913" s="169"/>
      <c r="AP913" s="169"/>
      <c r="AQ913" s="169"/>
      <c r="AR913" s="169"/>
    </row>
    <row r="914" spans="1:44">
      <c r="A914" s="61"/>
      <c r="B914" s="156"/>
      <c r="C914" s="156"/>
      <c r="D914" s="156"/>
      <c r="E914" s="156"/>
      <c r="F914" s="156"/>
      <c r="G914" s="156"/>
      <c r="H914" s="156"/>
      <c r="I914" s="156"/>
      <c r="J914" s="156"/>
      <c r="K914" s="156"/>
      <c r="L914" s="156"/>
      <c r="M914" s="156"/>
      <c r="N914" s="154"/>
      <c r="O914" s="156"/>
      <c r="P914" s="156"/>
      <c r="Q914" s="156"/>
      <c r="R914" s="156"/>
      <c r="S914" s="156"/>
      <c r="T914" s="156"/>
      <c r="U914" s="156"/>
      <c r="V914" s="156"/>
      <c r="W914" s="156"/>
      <c r="X914" s="156"/>
      <c r="Y914" s="156"/>
      <c r="Z914" s="156"/>
      <c r="AA914" s="156"/>
      <c r="AB914" s="156"/>
      <c r="AC914" s="156"/>
      <c r="AD914" s="156"/>
      <c r="AE914" s="156"/>
      <c r="AF914" s="156"/>
      <c r="AG914" s="156"/>
      <c r="AH914" s="156"/>
      <c r="AI914" s="156"/>
      <c r="AJ914" s="156"/>
      <c r="AK914" s="156"/>
      <c r="AL914" s="156"/>
      <c r="AM914" s="156"/>
      <c r="AN914" s="169"/>
      <c r="AO914" s="169"/>
      <c r="AP914" s="169"/>
      <c r="AQ914" s="169"/>
      <c r="AR914" s="169"/>
    </row>
    <row r="915" spans="1:44">
      <c r="A915" s="61"/>
      <c r="B915" s="156"/>
      <c r="C915" s="156"/>
      <c r="D915" s="156"/>
      <c r="E915" s="156"/>
      <c r="F915" s="156"/>
      <c r="G915" s="156"/>
      <c r="H915" s="156"/>
      <c r="I915" s="156"/>
      <c r="J915" s="156"/>
      <c r="K915" s="156"/>
      <c r="L915" s="156"/>
      <c r="M915" s="156"/>
      <c r="N915" s="154"/>
      <c r="O915" s="156"/>
      <c r="P915" s="156"/>
      <c r="Q915" s="156"/>
      <c r="R915" s="156"/>
      <c r="S915" s="156"/>
      <c r="T915" s="156"/>
      <c r="U915" s="156"/>
      <c r="V915" s="156"/>
      <c r="W915" s="156"/>
      <c r="X915" s="156"/>
      <c r="Y915" s="156"/>
      <c r="Z915" s="156"/>
      <c r="AA915" s="156"/>
      <c r="AB915" s="156"/>
      <c r="AC915" s="156"/>
      <c r="AD915" s="156"/>
      <c r="AE915" s="156"/>
      <c r="AF915" s="156"/>
      <c r="AG915" s="156"/>
      <c r="AH915" s="156"/>
      <c r="AI915" s="156"/>
      <c r="AJ915" s="156"/>
      <c r="AK915" s="156"/>
      <c r="AL915" s="156"/>
      <c r="AM915" s="156"/>
      <c r="AN915" s="169"/>
      <c r="AO915" s="169"/>
      <c r="AP915" s="169"/>
      <c r="AQ915" s="169"/>
      <c r="AR915" s="169"/>
    </row>
    <row r="916" spans="1:44">
      <c r="A916" s="61"/>
      <c r="B916" s="156"/>
      <c r="C916" s="156"/>
      <c r="D916" s="156"/>
      <c r="E916" s="156"/>
      <c r="F916" s="156"/>
      <c r="G916" s="156"/>
      <c r="H916" s="156"/>
      <c r="I916" s="156"/>
      <c r="J916" s="156"/>
      <c r="K916" s="156"/>
      <c r="L916" s="156"/>
      <c r="M916" s="156"/>
      <c r="N916" s="154"/>
      <c r="O916" s="156"/>
      <c r="P916" s="156"/>
      <c r="Q916" s="156"/>
      <c r="R916" s="156"/>
      <c r="S916" s="156"/>
      <c r="T916" s="156"/>
      <c r="U916" s="156"/>
      <c r="V916" s="156"/>
      <c r="W916" s="156"/>
      <c r="X916" s="156"/>
      <c r="Y916" s="156"/>
      <c r="Z916" s="156"/>
      <c r="AA916" s="156"/>
      <c r="AB916" s="156"/>
      <c r="AC916" s="156"/>
      <c r="AD916" s="156"/>
      <c r="AE916" s="156"/>
      <c r="AF916" s="156"/>
      <c r="AG916" s="156"/>
      <c r="AH916" s="156"/>
      <c r="AI916" s="156"/>
      <c r="AJ916" s="156"/>
      <c r="AK916" s="156"/>
      <c r="AL916" s="156"/>
      <c r="AM916" s="156"/>
      <c r="AN916" s="169"/>
      <c r="AO916" s="169"/>
      <c r="AP916" s="169"/>
      <c r="AQ916" s="169"/>
      <c r="AR916" s="169"/>
    </row>
    <row r="917" spans="1:44">
      <c r="A917" s="61"/>
      <c r="B917" s="156"/>
      <c r="C917" s="156"/>
      <c r="D917" s="156"/>
      <c r="E917" s="156"/>
      <c r="F917" s="156"/>
      <c r="G917" s="156"/>
      <c r="H917" s="156"/>
      <c r="I917" s="156"/>
      <c r="J917" s="156"/>
      <c r="K917" s="156"/>
      <c r="L917" s="156"/>
      <c r="M917" s="156"/>
      <c r="N917" s="154"/>
      <c r="O917" s="156"/>
      <c r="P917" s="156"/>
      <c r="Q917" s="156"/>
      <c r="R917" s="156"/>
      <c r="S917" s="156"/>
      <c r="T917" s="156"/>
      <c r="U917" s="156"/>
      <c r="V917" s="156"/>
      <c r="W917" s="156"/>
      <c r="X917" s="156"/>
      <c r="Y917" s="156"/>
      <c r="Z917" s="156"/>
      <c r="AA917" s="156"/>
      <c r="AB917" s="156"/>
      <c r="AC917" s="156"/>
      <c r="AD917" s="156"/>
      <c r="AE917" s="156"/>
      <c r="AF917" s="156"/>
      <c r="AG917" s="156"/>
      <c r="AH917" s="156"/>
      <c r="AI917" s="156"/>
      <c r="AJ917" s="156"/>
      <c r="AK917" s="156"/>
      <c r="AL917" s="156"/>
      <c r="AM917" s="156"/>
      <c r="AN917" s="169"/>
      <c r="AO917" s="169"/>
      <c r="AP917" s="169"/>
      <c r="AQ917" s="169"/>
      <c r="AR917" s="169"/>
    </row>
    <row r="918" spans="1:44">
      <c r="A918" s="61"/>
      <c r="B918" s="156"/>
      <c r="C918" s="156"/>
      <c r="D918" s="156"/>
      <c r="E918" s="156"/>
      <c r="F918" s="156"/>
      <c r="G918" s="156"/>
      <c r="H918" s="156"/>
      <c r="I918" s="156"/>
      <c r="J918" s="156"/>
      <c r="K918" s="156"/>
      <c r="L918" s="156"/>
      <c r="M918" s="156"/>
      <c r="N918" s="154"/>
      <c r="O918" s="156"/>
      <c r="P918" s="156"/>
      <c r="Q918" s="156"/>
      <c r="R918" s="156"/>
      <c r="S918" s="156"/>
      <c r="T918" s="156"/>
      <c r="U918" s="156"/>
      <c r="V918" s="156"/>
      <c r="W918" s="156"/>
      <c r="X918" s="156"/>
      <c r="Y918" s="156"/>
      <c r="Z918" s="156"/>
      <c r="AA918" s="156"/>
      <c r="AB918" s="156"/>
      <c r="AC918" s="156"/>
      <c r="AD918" s="156"/>
      <c r="AE918" s="156"/>
      <c r="AF918" s="156"/>
      <c r="AG918" s="156"/>
      <c r="AH918" s="156"/>
      <c r="AI918" s="156"/>
      <c r="AJ918" s="156"/>
      <c r="AK918" s="156"/>
      <c r="AL918" s="156"/>
      <c r="AM918" s="156"/>
      <c r="AN918" s="169"/>
      <c r="AO918" s="169"/>
      <c r="AP918" s="169"/>
      <c r="AQ918" s="169"/>
      <c r="AR918" s="169"/>
    </row>
    <row r="919" spans="1:44">
      <c r="A919" s="61"/>
      <c r="B919" s="156"/>
      <c r="C919" s="156"/>
      <c r="D919" s="156"/>
      <c r="E919" s="156"/>
      <c r="F919" s="156"/>
      <c r="G919" s="156"/>
      <c r="H919" s="156"/>
      <c r="I919" s="156"/>
      <c r="J919" s="156"/>
      <c r="K919" s="156"/>
      <c r="L919" s="156"/>
      <c r="M919" s="156"/>
      <c r="N919" s="154"/>
      <c r="O919" s="156"/>
      <c r="P919" s="156"/>
      <c r="Q919" s="156"/>
      <c r="R919" s="156"/>
      <c r="S919" s="156"/>
      <c r="T919" s="156"/>
      <c r="U919" s="156"/>
      <c r="V919" s="156"/>
      <c r="W919" s="156"/>
      <c r="X919" s="156"/>
      <c r="Y919" s="156"/>
      <c r="Z919" s="156"/>
      <c r="AA919" s="156"/>
      <c r="AB919" s="156"/>
      <c r="AC919" s="156"/>
      <c r="AD919" s="156"/>
      <c r="AE919" s="156"/>
      <c r="AF919" s="156"/>
      <c r="AG919" s="156"/>
      <c r="AH919" s="156"/>
      <c r="AI919" s="156"/>
      <c r="AJ919" s="156"/>
      <c r="AK919" s="156"/>
      <c r="AL919" s="156"/>
      <c r="AM919" s="156"/>
      <c r="AN919" s="169"/>
      <c r="AO919" s="169"/>
      <c r="AP919" s="169"/>
      <c r="AQ919" s="169"/>
      <c r="AR919" s="169"/>
    </row>
    <row r="920" spans="1:44">
      <c r="A920" s="61"/>
      <c r="B920" s="156"/>
      <c r="C920" s="156"/>
      <c r="D920" s="156"/>
      <c r="E920" s="156"/>
      <c r="F920" s="156"/>
      <c r="G920" s="156"/>
      <c r="H920" s="156"/>
      <c r="I920" s="156"/>
      <c r="J920" s="156"/>
      <c r="K920" s="156"/>
      <c r="L920" s="156"/>
      <c r="M920" s="156"/>
      <c r="N920" s="154"/>
      <c r="O920" s="156"/>
      <c r="P920" s="156"/>
      <c r="Q920" s="156"/>
      <c r="R920" s="156"/>
      <c r="S920" s="156"/>
      <c r="T920" s="156"/>
      <c r="U920" s="156"/>
      <c r="V920" s="156"/>
      <c r="W920" s="156"/>
      <c r="X920" s="156"/>
      <c r="Y920" s="156"/>
      <c r="Z920" s="156"/>
      <c r="AA920" s="156"/>
      <c r="AB920" s="156"/>
      <c r="AC920" s="156"/>
      <c r="AD920" s="156"/>
      <c r="AE920" s="156"/>
      <c r="AF920" s="156"/>
      <c r="AG920" s="156"/>
      <c r="AH920" s="156"/>
      <c r="AI920" s="156"/>
      <c r="AJ920" s="156"/>
      <c r="AK920" s="156"/>
      <c r="AL920" s="156"/>
      <c r="AM920" s="156"/>
      <c r="AN920" s="169"/>
      <c r="AO920" s="169"/>
      <c r="AP920" s="169"/>
      <c r="AQ920" s="169"/>
      <c r="AR920" s="169"/>
    </row>
    <row r="921" spans="1:44">
      <c r="A921" s="61"/>
      <c r="B921" s="156"/>
      <c r="C921" s="156"/>
      <c r="D921" s="156"/>
      <c r="E921" s="156"/>
      <c r="F921" s="156"/>
      <c r="G921" s="156"/>
      <c r="H921" s="156"/>
      <c r="I921" s="156"/>
      <c r="J921" s="156"/>
      <c r="K921" s="156"/>
      <c r="L921" s="156"/>
      <c r="M921" s="156"/>
      <c r="N921" s="154"/>
      <c r="O921" s="156"/>
      <c r="P921" s="156"/>
      <c r="Q921" s="156"/>
      <c r="R921" s="156"/>
      <c r="S921" s="156"/>
      <c r="T921" s="156"/>
      <c r="U921" s="156"/>
      <c r="V921" s="156"/>
      <c r="W921" s="156"/>
      <c r="X921" s="156"/>
      <c r="Y921" s="156"/>
      <c r="Z921" s="156"/>
      <c r="AA921" s="156"/>
      <c r="AB921" s="156"/>
      <c r="AC921" s="156"/>
      <c r="AD921" s="156"/>
      <c r="AE921" s="156"/>
      <c r="AF921" s="156"/>
      <c r="AG921" s="156"/>
      <c r="AH921" s="156"/>
      <c r="AI921" s="156"/>
      <c r="AJ921" s="156"/>
      <c r="AK921" s="156"/>
      <c r="AL921" s="156"/>
      <c r="AM921" s="156"/>
      <c r="AN921" s="169"/>
      <c r="AO921" s="169"/>
      <c r="AP921" s="169"/>
      <c r="AQ921" s="169"/>
      <c r="AR921" s="169"/>
    </row>
    <row r="922" spans="1:44">
      <c r="A922" s="61"/>
      <c r="B922" s="156"/>
      <c r="C922" s="156"/>
      <c r="D922" s="156"/>
      <c r="E922" s="156"/>
      <c r="F922" s="156"/>
      <c r="G922" s="156"/>
      <c r="H922" s="156"/>
      <c r="I922" s="156"/>
      <c r="J922" s="156"/>
      <c r="K922" s="156"/>
      <c r="L922" s="156"/>
      <c r="M922" s="156"/>
      <c r="N922" s="154"/>
      <c r="O922" s="156"/>
      <c r="P922" s="156"/>
      <c r="Q922" s="156"/>
      <c r="R922" s="156"/>
      <c r="S922" s="156"/>
      <c r="T922" s="156"/>
      <c r="U922" s="156"/>
      <c r="V922" s="156"/>
      <c r="W922" s="156"/>
      <c r="X922" s="156"/>
      <c r="Y922" s="156"/>
      <c r="Z922" s="156"/>
      <c r="AA922" s="156"/>
      <c r="AB922" s="156"/>
      <c r="AC922" s="156"/>
      <c r="AD922" s="156"/>
      <c r="AE922" s="156"/>
      <c r="AF922" s="156"/>
      <c r="AG922" s="156"/>
      <c r="AH922" s="156"/>
      <c r="AI922" s="156"/>
      <c r="AJ922" s="156"/>
      <c r="AK922" s="156"/>
      <c r="AL922" s="156"/>
      <c r="AM922" s="156"/>
      <c r="AN922" s="169"/>
      <c r="AO922" s="169"/>
      <c r="AP922" s="169"/>
      <c r="AQ922" s="169"/>
      <c r="AR922" s="169"/>
    </row>
    <row r="923" spans="1:44">
      <c r="A923" s="61"/>
      <c r="B923" s="156"/>
      <c r="C923" s="156"/>
      <c r="D923" s="156"/>
      <c r="E923" s="156"/>
      <c r="F923" s="156"/>
      <c r="G923" s="156"/>
      <c r="H923" s="156"/>
      <c r="I923" s="156"/>
      <c r="J923" s="156"/>
      <c r="K923" s="156"/>
      <c r="L923" s="156"/>
      <c r="M923" s="156"/>
      <c r="N923" s="154"/>
      <c r="O923" s="156"/>
      <c r="P923" s="156"/>
      <c r="Q923" s="156"/>
      <c r="R923" s="156"/>
      <c r="S923" s="156"/>
      <c r="T923" s="156"/>
      <c r="U923" s="156"/>
      <c r="V923" s="156"/>
      <c r="W923" s="156"/>
      <c r="X923" s="156"/>
      <c r="Y923" s="156"/>
      <c r="Z923" s="156"/>
      <c r="AA923" s="156"/>
      <c r="AB923" s="156"/>
      <c r="AC923" s="156"/>
      <c r="AD923" s="156"/>
      <c r="AE923" s="156"/>
      <c r="AF923" s="156"/>
      <c r="AG923" s="156"/>
      <c r="AH923" s="156"/>
      <c r="AI923" s="156"/>
      <c r="AJ923" s="156"/>
      <c r="AK923" s="156"/>
      <c r="AL923" s="156"/>
      <c r="AM923" s="156"/>
      <c r="AN923" s="169"/>
      <c r="AO923" s="169"/>
      <c r="AP923" s="169"/>
      <c r="AQ923" s="169"/>
      <c r="AR923" s="169"/>
    </row>
    <row r="924" spans="1:44">
      <c r="A924" s="61"/>
      <c r="B924" s="156"/>
      <c r="C924" s="156"/>
      <c r="D924" s="156"/>
      <c r="E924" s="156"/>
      <c r="F924" s="156"/>
      <c r="G924" s="156"/>
      <c r="H924" s="156"/>
      <c r="I924" s="156"/>
      <c r="J924" s="156"/>
      <c r="K924" s="156"/>
      <c r="L924" s="156"/>
      <c r="M924" s="156"/>
      <c r="N924" s="154"/>
      <c r="O924" s="156"/>
      <c r="P924" s="156"/>
      <c r="Q924" s="156"/>
      <c r="R924" s="156"/>
      <c r="S924" s="156"/>
      <c r="T924" s="156"/>
      <c r="U924" s="156"/>
      <c r="V924" s="156"/>
      <c r="W924" s="156"/>
      <c r="X924" s="156"/>
      <c r="Y924" s="156"/>
      <c r="Z924" s="156"/>
      <c r="AA924" s="156"/>
      <c r="AB924" s="156"/>
      <c r="AC924" s="156"/>
      <c r="AD924" s="156"/>
      <c r="AE924" s="156"/>
      <c r="AF924" s="156"/>
      <c r="AG924" s="156"/>
      <c r="AH924" s="156"/>
      <c r="AI924" s="156"/>
      <c r="AJ924" s="156"/>
      <c r="AK924" s="156"/>
      <c r="AL924" s="156"/>
      <c r="AM924" s="156"/>
      <c r="AN924" s="169"/>
      <c r="AO924" s="169"/>
      <c r="AP924" s="169"/>
      <c r="AQ924" s="169"/>
      <c r="AR924" s="169"/>
    </row>
    <row r="925" spans="1:44">
      <c r="A925" s="61"/>
      <c r="B925" s="156"/>
      <c r="C925" s="156"/>
      <c r="D925" s="156"/>
      <c r="E925" s="156"/>
      <c r="F925" s="156"/>
      <c r="G925" s="156"/>
      <c r="H925" s="156"/>
      <c r="I925" s="156"/>
      <c r="J925" s="156"/>
      <c r="K925" s="156"/>
      <c r="L925" s="156"/>
      <c r="M925" s="156"/>
      <c r="N925" s="154"/>
      <c r="O925" s="156"/>
      <c r="P925" s="156"/>
      <c r="Q925" s="156"/>
      <c r="R925" s="156"/>
      <c r="S925" s="156"/>
      <c r="T925" s="156"/>
      <c r="U925" s="156"/>
      <c r="V925" s="156"/>
      <c r="W925" s="156"/>
      <c r="X925" s="156"/>
      <c r="Y925" s="156"/>
      <c r="Z925" s="156"/>
      <c r="AA925" s="156"/>
      <c r="AB925" s="156"/>
      <c r="AC925" s="156"/>
      <c r="AD925" s="156"/>
      <c r="AE925" s="156"/>
      <c r="AF925" s="156"/>
      <c r="AG925" s="156"/>
      <c r="AH925" s="156"/>
      <c r="AI925" s="156"/>
      <c r="AJ925" s="156"/>
      <c r="AK925" s="156"/>
      <c r="AL925" s="156"/>
      <c r="AM925" s="156"/>
      <c r="AN925" s="169"/>
      <c r="AO925" s="169"/>
      <c r="AP925" s="169"/>
      <c r="AQ925" s="169"/>
      <c r="AR925" s="169"/>
    </row>
    <row r="926" spans="1:44">
      <c r="A926" s="61"/>
      <c r="B926" s="156"/>
      <c r="C926" s="156"/>
      <c r="D926" s="156"/>
      <c r="E926" s="156"/>
      <c r="F926" s="156"/>
      <c r="G926" s="156"/>
      <c r="H926" s="156"/>
      <c r="I926" s="156"/>
      <c r="J926" s="156"/>
      <c r="K926" s="156"/>
      <c r="L926" s="156"/>
      <c r="M926" s="156"/>
      <c r="N926" s="154"/>
      <c r="O926" s="156"/>
      <c r="P926" s="156"/>
      <c r="Q926" s="156"/>
      <c r="R926" s="156"/>
      <c r="S926" s="156"/>
      <c r="T926" s="156"/>
      <c r="U926" s="156"/>
      <c r="V926" s="156"/>
      <c r="W926" s="156"/>
      <c r="X926" s="156"/>
      <c r="Y926" s="156"/>
      <c r="Z926" s="156"/>
      <c r="AA926" s="156"/>
      <c r="AB926" s="156"/>
      <c r="AC926" s="156"/>
      <c r="AD926" s="156"/>
      <c r="AE926" s="156"/>
      <c r="AF926" s="156"/>
      <c r="AG926" s="156"/>
      <c r="AH926" s="156"/>
      <c r="AI926" s="156"/>
      <c r="AJ926" s="156"/>
      <c r="AK926" s="156"/>
      <c r="AL926" s="156"/>
      <c r="AM926" s="156"/>
      <c r="AN926" s="169"/>
      <c r="AO926" s="169"/>
      <c r="AP926" s="169"/>
      <c r="AQ926" s="169"/>
      <c r="AR926" s="169"/>
    </row>
    <row r="927" spans="1:44">
      <c r="A927" s="61"/>
      <c r="B927" s="156"/>
      <c r="C927" s="156"/>
      <c r="D927" s="156"/>
      <c r="E927" s="156"/>
      <c r="F927" s="156"/>
      <c r="G927" s="156"/>
      <c r="H927" s="156"/>
      <c r="I927" s="156"/>
      <c r="J927" s="156"/>
      <c r="K927" s="156"/>
      <c r="L927" s="156"/>
      <c r="M927" s="156"/>
      <c r="N927" s="154"/>
      <c r="O927" s="156"/>
      <c r="P927" s="156"/>
      <c r="Q927" s="156"/>
      <c r="R927" s="156"/>
      <c r="S927" s="156"/>
      <c r="T927" s="156"/>
      <c r="U927" s="156"/>
      <c r="V927" s="156"/>
      <c r="W927" s="156"/>
      <c r="X927" s="156"/>
      <c r="Y927" s="156"/>
      <c r="Z927" s="156"/>
      <c r="AA927" s="156"/>
      <c r="AB927" s="156"/>
      <c r="AC927" s="156"/>
      <c r="AD927" s="156"/>
      <c r="AE927" s="156"/>
      <c r="AF927" s="156"/>
      <c r="AG927" s="156"/>
      <c r="AH927" s="156"/>
      <c r="AI927" s="156"/>
      <c r="AJ927" s="156"/>
      <c r="AK927" s="156"/>
      <c r="AL927" s="156"/>
      <c r="AM927" s="156"/>
      <c r="AN927" s="169"/>
      <c r="AO927" s="169"/>
      <c r="AP927" s="169"/>
      <c r="AQ927" s="169"/>
      <c r="AR927" s="169"/>
    </row>
    <row r="928" spans="1:44">
      <c r="A928" s="61"/>
      <c r="B928" s="156"/>
      <c r="C928" s="156"/>
      <c r="D928" s="156"/>
      <c r="E928" s="156"/>
      <c r="F928" s="156"/>
      <c r="G928" s="156"/>
      <c r="H928" s="156"/>
      <c r="I928" s="156"/>
      <c r="J928" s="156"/>
      <c r="K928" s="156"/>
      <c r="L928" s="156"/>
      <c r="M928" s="156"/>
      <c r="N928" s="154"/>
      <c r="O928" s="156"/>
      <c r="P928" s="156"/>
      <c r="Q928" s="156"/>
      <c r="R928" s="156"/>
      <c r="S928" s="156"/>
      <c r="T928" s="156"/>
      <c r="U928" s="156"/>
      <c r="V928" s="156"/>
      <c r="W928" s="156"/>
      <c r="X928" s="156"/>
      <c r="Y928" s="156"/>
      <c r="Z928" s="156"/>
      <c r="AA928" s="156"/>
      <c r="AB928" s="156"/>
      <c r="AC928" s="156"/>
      <c r="AD928" s="156"/>
      <c r="AE928" s="156"/>
      <c r="AF928" s="156"/>
      <c r="AG928" s="156"/>
      <c r="AH928" s="156"/>
      <c r="AI928" s="156"/>
      <c r="AJ928" s="156"/>
      <c r="AK928" s="156"/>
      <c r="AL928" s="156"/>
      <c r="AM928" s="156"/>
      <c r="AN928" s="169"/>
      <c r="AO928" s="169"/>
      <c r="AP928" s="169"/>
      <c r="AQ928" s="169"/>
      <c r="AR928" s="169"/>
    </row>
    <row r="929" spans="1:44">
      <c r="A929" s="61"/>
      <c r="B929" s="156"/>
      <c r="C929" s="156"/>
      <c r="D929" s="156"/>
      <c r="E929" s="156"/>
      <c r="F929" s="156"/>
      <c r="G929" s="156"/>
      <c r="H929" s="156"/>
      <c r="I929" s="156"/>
      <c r="J929" s="156"/>
      <c r="K929" s="156"/>
      <c r="L929" s="156"/>
      <c r="M929" s="156"/>
      <c r="N929" s="154"/>
      <c r="O929" s="156"/>
      <c r="P929" s="156"/>
      <c r="Q929" s="156"/>
      <c r="R929" s="156"/>
      <c r="S929" s="156"/>
      <c r="T929" s="156"/>
      <c r="U929" s="156"/>
      <c r="V929" s="156"/>
      <c r="W929" s="156"/>
      <c r="X929" s="156"/>
      <c r="Y929" s="156"/>
      <c r="Z929" s="156"/>
      <c r="AA929" s="156"/>
      <c r="AB929" s="156"/>
      <c r="AC929" s="156"/>
      <c r="AD929" s="156"/>
      <c r="AE929" s="156"/>
      <c r="AF929" s="156"/>
      <c r="AG929" s="156"/>
      <c r="AH929" s="156"/>
      <c r="AI929" s="156"/>
      <c r="AJ929" s="156"/>
      <c r="AK929" s="156"/>
      <c r="AL929" s="156"/>
      <c r="AM929" s="156"/>
      <c r="AN929" s="169"/>
      <c r="AO929" s="169"/>
      <c r="AP929" s="169"/>
      <c r="AQ929" s="169"/>
      <c r="AR929" s="169"/>
    </row>
    <row r="930" spans="1:44">
      <c r="A930" s="61"/>
      <c r="B930" s="156"/>
      <c r="C930" s="156"/>
      <c r="D930" s="156"/>
      <c r="E930" s="156"/>
      <c r="F930" s="156"/>
      <c r="G930" s="156"/>
      <c r="H930" s="156"/>
      <c r="I930" s="156"/>
      <c r="J930" s="156"/>
      <c r="K930" s="156"/>
      <c r="L930" s="156"/>
      <c r="M930" s="156"/>
      <c r="N930" s="154"/>
      <c r="O930" s="156"/>
      <c r="P930" s="156"/>
      <c r="Q930" s="156"/>
      <c r="R930" s="156"/>
      <c r="S930" s="156"/>
      <c r="T930" s="156"/>
      <c r="U930" s="156"/>
      <c r="V930" s="156"/>
      <c r="W930" s="156"/>
      <c r="X930" s="156"/>
      <c r="Y930" s="156"/>
      <c r="Z930" s="156"/>
      <c r="AA930" s="156"/>
      <c r="AB930" s="156"/>
      <c r="AC930" s="156"/>
      <c r="AD930" s="156"/>
      <c r="AE930" s="156"/>
      <c r="AF930" s="156"/>
      <c r="AG930" s="156"/>
      <c r="AH930" s="156"/>
      <c r="AI930" s="156"/>
      <c r="AJ930" s="156"/>
      <c r="AK930" s="156"/>
      <c r="AL930" s="156"/>
      <c r="AM930" s="156"/>
      <c r="AN930" s="169"/>
      <c r="AO930" s="169"/>
      <c r="AP930" s="169"/>
      <c r="AQ930" s="169"/>
      <c r="AR930" s="169"/>
    </row>
    <row r="931" spans="1:44">
      <c r="A931" s="61"/>
      <c r="B931" s="156"/>
      <c r="C931" s="156"/>
      <c r="D931" s="156"/>
      <c r="E931" s="156"/>
      <c r="F931" s="156"/>
      <c r="G931" s="156"/>
      <c r="H931" s="156"/>
      <c r="I931" s="156"/>
      <c r="J931" s="156"/>
      <c r="K931" s="156"/>
      <c r="L931" s="156"/>
      <c r="M931" s="156"/>
      <c r="N931" s="154"/>
      <c r="O931" s="156"/>
      <c r="P931" s="156"/>
      <c r="Q931" s="156"/>
      <c r="R931" s="156"/>
      <c r="S931" s="156"/>
      <c r="T931" s="156"/>
      <c r="U931" s="156"/>
      <c r="V931" s="156"/>
      <c r="W931" s="156"/>
      <c r="X931" s="156"/>
      <c r="Y931" s="156"/>
      <c r="Z931" s="156"/>
      <c r="AA931" s="156"/>
      <c r="AB931" s="156"/>
      <c r="AC931" s="156"/>
      <c r="AD931" s="156"/>
      <c r="AE931" s="156"/>
      <c r="AF931" s="156"/>
      <c r="AG931" s="156"/>
      <c r="AH931" s="156"/>
      <c r="AI931" s="156"/>
      <c r="AJ931" s="156"/>
      <c r="AK931" s="156"/>
      <c r="AL931" s="156"/>
      <c r="AM931" s="156"/>
      <c r="AN931" s="169"/>
      <c r="AO931" s="169"/>
      <c r="AP931" s="169"/>
      <c r="AQ931" s="169"/>
      <c r="AR931" s="169"/>
    </row>
    <row r="932" spans="1:44">
      <c r="A932" s="61"/>
      <c r="B932" s="156"/>
      <c r="C932" s="156"/>
      <c r="D932" s="156"/>
      <c r="E932" s="156"/>
      <c r="F932" s="156"/>
      <c r="G932" s="156"/>
      <c r="H932" s="156"/>
      <c r="I932" s="156"/>
      <c r="J932" s="156"/>
      <c r="K932" s="156"/>
      <c r="L932" s="156"/>
      <c r="M932" s="156"/>
      <c r="N932" s="154"/>
      <c r="O932" s="156"/>
      <c r="P932" s="156"/>
      <c r="Q932" s="156"/>
      <c r="R932" s="156"/>
      <c r="S932" s="156"/>
      <c r="T932" s="156"/>
      <c r="U932" s="156"/>
      <c r="V932" s="156"/>
      <c r="W932" s="156"/>
      <c r="X932" s="156"/>
      <c r="Y932" s="156"/>
      <c r="Z932" s="156"/>
      <c r="AA932" s="156"/>
      <c r="AB932" s="156"/>
      <c r="AC932" s="156"/>
      <c r="AD932" s="156"/>
      <c r="AE932" s="156"/>
      <c r="AF932" s="156"/>
      <c r="AG932" s="156"/>
      <c r="AH932" s="156"/>
      <c r="AI932" s="156"/>
      <c r="AJ932" s="156"/>
      <c r="AK932" s="156"/>
      <c r="AL932" s="156"/>
      <c r="AM932" s="156"/>
      <c r="AN932" s="169"/>
      <c r="AO932" s="169"/>
      <c r="AP932" s="169"/>
      <c r="AQ932" s="169"/>
      <c r="AR932" s="169"/>
    </row>
    <row r="933" spans="1:44">
      <c r="A933" s="61"/>
      <c r="B933" s="156"/>
      <c r="C933" s="156"/>
      <c r="D933" s="156"/>
      <c r="E933" s="156"/>
      <c r="F933" s="156"/>
      <c r="G933" s="156"/>
      <c r="H933" s="156"/>
      <c r="I933" s="156"/>
      <c r="J933" s="156"/>
      <c r="K933" s="156"/>
      <c r="L933" s="156"/>
      <c r="M933" s="156"/>
      <c r="N933" s="154"/>
      <c r="O933" s="156"/>
      <c r="P933" s="156"/>
      <c r="Q933" s="156"/>
      <c r="R933" s="156"/>
      <c r="S933" s="156"/>
      <c r="T933" s="156"/>
      <c r="U933" s="156"/>
      <c r="V933" s="156"/>
      <c r="W933" s="156"/>
      <c r="X933" s="156"/>
      <c r="Y933" s="156"/>
      <c r="Z933" s="156"/>
      <c r="AA933" s="156"/>
      <c r="AB933" s="156"/>
      <c r="AC933" s="156"/>
      <c r="AD933" s="156"/>
      <c r="AE933" s="156"/>
      <c r="AF933" s="156"/>
      <c r="AG933" s="156"/>
      <c r="AH933" s="156"/>
      <c r="AI933" s="156"/>
      <c r="AJ933" s="156"/>
      <c r="AK933" s="156"/>
      <c r="AL933" s="156"/>
      <c r="AM933" s="156"/>
      <c r="AN933" s="169"/>
      <c r="AO933" s="169"/>
      <c r="AP933" s="169"/>
      <c r="AQ933" s="169"/>
      <c r="AR933" s="169"/>
    </row>
    <row r="934" spans="1:44">
      <c r="A934" s="61"/>
      <c r="B934" s="156"/>
      <c r="C934" s="156"/>
      <c r="D934" s="156"/>
      <c r="E934" s="156"/>
      <c r="F934" s="156"/>
      <c r="G934" s="156"/>
      <c r="H934" s="156"/>
      <c r="I934" s="156"/>
      <c r="J934" s="156"/>
      <c r="K934" s="156"/>
      <c r="L934" s="156"/>
      <c r="M934" s="156"/>
      <c r="N934" s="154"/>
      <c r="O934" s="156"/>
      <c r="P934" s="156"/>
      <c r="Q934" s="156"/>
      <c r="R934" s="156"/>
      <c r="S934" s="156"/>
      <c r="T934" s="156"/>
      <c r="U934" s="156"/>
      <c r="V934" s="156"/>
      <c r="W934" s="156"/>
      <c r="X934" s="156"/>
      <c r="Y934" s="156"/>
      <c r="Z934" s="156"/>
      <c r="AA934" s="156"/>
      <c r="AB934" s="156"/>
      <c r="AC934" s="156"/>
      <c r="AD934" s="156"/>
      <c r="AE934" s="156"/>
      <c r="AF934" s="156"/>
      <c r="AG934" s="156"/>
      <c r="AH934" s="156"/>
      <c r="AI934" s="156"/>
      <c r="AJ934" s="156"/>
      <c r="AK934" s="156"/>
      <c r="AL934" s="156"/>
      <c r="AM934" s="156"/>
      <c r="AN934" s="169"/>
      <c r="AO934" s="169"/>
      <c r="AP934" s="169"/>
      <c r="AQ934" s="169"/>
      <c r="AR934" s="169"/>
    </row>
    <row r="935" spans="1:44">
      <c r="A935" s="61"/>
      <c r="B935" s="156"/>
      <c r="C935" s="156"/>
      <c r="D935" s="156"/>
      <c r="E935" s="156"/>
      <c r="F935" s="156"/>
      <c r="G935" s="156"/>
      <c r="H935" s="156"/>
      <c r="I935" s="156"/>
      <c r="J935" s="156"/>
      <c r="K935" s="156"/>
      <c r="L935" s="156"/>
      <c r="M935" s="156"/>
      <c r="N935" s="154"/>
      <c r="O935" s="156"/>
      <c r="P935" s="156"/>
      <c r="Q935" s="156"/>
      <c r="R935" s="156"/>
      <c r="S935" s="156"/>
      <c r="T935" s="156"/>
      <c r="U935" s="156"/>
      <c r="V935" s="156"/>
      <c r="W935" s="156"/>
      <c r="X935" s="156"/>
      <c r="Y935" s="156"/>
      <c r="Z935" s="156"/>
      <c r="AA935" s="156"/>
      <c r="AB935" s="156"/>
      <c r="AC935" s="156"/>
      <c r="AD935" s="156"/>
      <c r="AE935" s="156"/>
      <c r="AF935" s="156"/>
      <c r="AG935" s="156"/>
      <c r="AH935" s="156"/>
      <c r="AI935" s="156"/>
      <c r="AJ935" s="156"/>
      <c r="AK935" s="156"/>
      <c r="AL935" s="156"/>
      <c r="AM935" s="156"/>
      <c r="AN935" s="169"/>
      <c r="AO935" s="169"/>
      <c r="AP935" s="169"/>
      <c r="AQ935" s="169"/>
      <c r="AR935" s="169"/>
    </row>
    <row r="936" spans="1:44">
      <c r="A936" s="61"/>
      <c r="B936" s="156"/>
      <c r="C936" s="156"/>
      <c r="D936" s="156"/>
      <c r="E936" s="156"/>
      <c r="F936" s="156"/>
      <c r="G936" s="156"/>
      <c r="H936" s="156"/>
      <c r="I936" s="156"/>
      <c r="J936" s="156"/>
      <c r="K936" s="156"/>
      <c r="L936" s="156"/>
      <c r="M936" s="156"/>
      <c r="N936" s="154"/>
      <c r="O936" s="156"/>
      <c r="P936" s="156"/>
      <c r="Q936" s="156"/>
      <c r="R936" s="156"/>
      <c r="S936" s="156"/>
      <c r="T936" s="156"/>
      <c r="U936" s="156"/>
      <c r="V936" s="156"/>
      <c r="W936" s="156"/>
      <c r="X936" s="156"/>
      <c r="Y936" s="156"/>
      <c r="Z936" s="156"/>
      <c r="AA936" s="156"/>
      <c r="AB936" s="156"/>
      <c r="AC936" s="156"/>
      <c r="AD936" s="156"/>
      <c r="AE936" s="156"/>
      <c r="AF936" s="156"/>
      <c r="AG936" s="156"/>
      <c r="AH936" s="156"/>
      <c r="AI936" s="156"/>
      <c r="AJ936" s="156"/>
      <c r="AK936" s="156"/>
      <c r="AL936" s="156"/>
      <c r="AM936" s="156"/>
      <c r="AN936" s="169"/>
      <c r="AO936" s="169"/>
      <c r="AP936" s="169"/>
      <c r="AQ936" s="169"/>
      <c r="AR936" s="169"/>
    </row>
    <row r="937" spans="1:44">
      <c r="A937" s="61"/>
      <c r="B937" s="156"/>
      <c r="C937" s="156"/>
      <c r="D937" s="156"/>
      <c r="E937" s="156"/>
      <c r="F937" s="156"/>
      <c r="G937" s="156"/>
      <c r="H937" s="156"/>
      <c r="I937" s="156"/>
      <c r="J937" s="156"/>
      <c r="K937" s="156"/>
      <c r="L937" s="156"/>
      <c r="M937" s="156"/>
      <c r="N937" s="154"/>
      <c r="O937" s="156"/>
      <c r="P937" s="156"/>
      <c r="Q937" s="156"/>
      <c r="R937" s="156"/>
      <c r="S937" s="156"/>
      <c r="T937" s="156"/>
      <c r="U937" s="156"/>
      <c r="V937" s="156"/>
      <c r="W937" s="156"/>
      <c r="X937" s="156"/>
      <c r="Y937" s="156"/>
      <c r="Z937" s="156"/>
      <c r="AA937" s="156"/>
      <c r="AB937" s="156"/>
      <c r="AC937" s="156"/>
      <c r="AD937" s="156"/>
      <c r="AE937" s="156"/>
      <c r="AF937" s="156"/>
      <c r="AG937" s="156"/>
      <c r="AH937" s="156"/>
      <c r="AI937" s="156"/>
      <c r="AJ937" s="156"/>
      <c r="AK937" s="156"/>
      <c r="AL937" s="156"/>
      <c r="AM937" s="156"/>
      <c r="AN937" s="169"/>
      <c r="AO937" s="169"/>
      <c r="AP937" s="169"/>
      <c r="AQ937" s="169"/>
      <c r="AR937" s="169"/>
    </row>
    <row r="938" spans="1:44">
      <c r="A938" s="61"/>
      <c r="B938" s="156"/>
      <c r="C938" s="156"/>
      <c r="D938" s="156"/>
      <c r="E938" s="156"/>
      <c r="F938" s="156"/>
      <c r="G938" s="156"/>
      <c r="H938" s="156"/>
      <c r="I938" s="156"/>
      <c r="J938" s="156"/>
      <c r="K938" s="156"/>
      <c r="L938" s="156"/>
      <c r="M938" s="156"/>
      <c r="N938" s="154"/>
      <c r="O938" s="156"/>
      <c r="P938" s="156"/>
      <c r="Q938" s="156"/>
      <c r="R938" s="156"/>
      <c r="S938" s="156"/>
      <c r="T938" s="156"/>
      <c r="U938" s="156"/>
      <c r="V938" s="156"/>
      <c r="W938" s="156"/>
      <c r="X938" s="156"/>
      <c r="Y938" s="156"/>
      <c r="Z938" s="156"/>
      <c r="AA938" s="156"/>
      <c r="AB938" s="156"/>
      <c r="AC938" s="156"/>
      <c r="AD938" s="156"/>
      <c r="AE938" s="156"/>
      <c r="AF938" s="156"/>
      <c r="AG938" s="156"/>
      <c r="AH938" s="156"/>
      <c r="AI938" s="156"/>
      <c r="AJ938" s="156"/>
      <c r="AK938" s="156"/>
      <c r="AL938" s="156"/>
      <c r="AM938" s="156"/>
      <c r="AN938" s="169"/>
      <c r="AO938" s="169"/>
      <c r="AP938" s="169"/>
      <c r="AQ938" s="169"/>
      <c r="AR938" s="169"/>
    </row>
    <row r="939" spans="1:44">
      <c r="A939" s="61"/>
      <c r="B939" s="156"/>
      <c r="C939" s="156"/>
      <c r="D939" s="156"/>
      <c r="E939" s="156"/>
      <c r="F939" s="156"/>
      <c r="G939" s="156"/>
      <c r="H939" s="156"/>
      <c r="I939" s="156"/>
      <c r="J939" s="156"/>
      <c r="K939" s="156"/>
      <c r="L939" s="156"/>
      <c r="M939" s="156"/>
      <c r="N939" s="154"/>
      <c r="O939" s="156"/>
      <c r="P939" s="156"/>
      <c r="Q939" s="156"/>
      <c r="R939" s="156"/>
      <c r="S939" s="156"/>
      <c r="T939" s="156"/>
      <c r="U939" s="156"/>
      <c r="V939" s="156"/>
      <c r="W939" s="156"/>
      <c r="X939" s="156"/>
      <c r="Y939" s="156"/>
      <c r="Z939" s="156"/>
      <c r="AA939" s="156"/>
      <c r="AB939" s="156"/>
      <c r="AC939" s="156"/>
      <c r="AD939" s="156"/>
      <c r="AE939" s="156"/>
      <c r="AF939" s="156"/>
      <c r="AG939" s="156"/>
      <c r="AH939" s="156"/>
      <c r="AI939" s="156"/>
      <c r="AJ939" s="156"/>
      <c r="AK939" s="156"/>
      <c r="AL939" s="156"/>
      <c r="AM939" s="156"/>
      <c r="AN939" s="169"/>
      <c r="AO939" s="169"/>
      <c r="AP939" s="169"/>
      <c r="AQ939" s="169"/>
      <c r="AR939" s="169"/>
    </row>
    <row r="940" spans="1:44">
      <c r="A940" s="61"/>
      <c r="B940" s="156"/>
      <c r="C940" s="156"/>
      <c r="D940" s="156"/>
      <c r="E940" s="156"/>
      <c r="F940" s="156"/>
      <c r="G940" s="156"/>
      <c r="H940" s="156"/>
      <c r="I940" s="156"/>
      <c r="J940" s="156"/>
      <c r="K940" s="156"/>
      <c r="L940" s="156"/>
      <c r="M940" s="156"/>
      <c r="N940" s="154"/>
      <c r="O940" s="156"/>
      <c r="P940" s="156"/>
      <c r="Q940" s="156"/>
      <c r="R940" s="156"/>
      <c r="S940" s="156"/>
      <c r="T940" s="156"/>
      <c r="U940" s="156"/>
      <c r="V940" s="156"/>
      <c r="W940" s="156"/>
      <c r="X940" s="156"/>
      <c r="Y940" s="156"/>
      <c r="Z940" s="156"/>
      <c r="AA940" s="156"/>
      <c r="AB940" s="156"/>
      <c r="AC940" s="156"/>
      <c r="AD940" s="156"/>
      <c r="AE940" s="156"/>
      <c r="AF940" s="156"/>
      <c r="AG940" s="156"/>
      <c r="AH940" s="156"/>
      <c r="AI940" s="156"/>
      <c r="AJ940" s="156"/>
      <c r="AK940" s="156"/>
      <c r="AL940" s="156"/>
      <c r="AM940" s="156"/>
      <c r="AN940" s="169"/>
      <c r="AO940" s="169"/>
      <c r="AP940" s="169"/>
      <c r="AQ940" s="169"/>
      <c r="AR940" s="169"/>
    </row>
    <row r="941" spans="1:44">
      <c r="A941" s="61"/>
      <c r="B941" s="156"/>
      <c r="C941" s="156"/>
      <c r="D941" s="156"/>
      <c r="E941" s="156"/>
      <c r="F941" s="156"/>
      <c r="G941" s="156"/>
      <c r="H941" s="156"/>
      <c r="I941" s="156"/>
      <c r="J941" s="156"/>
      <c r="K941" s="156"/>
      <c r="L941" s="156"/>
      <c r="M941" s="156"/>
      <c r="N941" s="154"/>
      <c r="O941" s="156"/>
      <c r="P941" s="156"/>
      <c r="Q941" s="156"/>
      <c r="R941" s="156"/>
      <c r="S941" s="156"/>
      <c r="T941" s="156"/>
      <c r="U941" s="156"/>
      <c r="V941" s="156"/>
      <c r="W941" s="156"/>
      <c r="X941" s="156"/>
      <c r="Y941" s="156"/>
      <c r="Z941" s="156"/>
      <c r="AA941" s="156"/>
      <c r="AB941" s="156"/>
      <c r="AC941" s="156"/>
      <c r="AD941" s="156"/>
      <c r="AE941" s="156"/>
      <c r="AF941" s="156"/>
      <c r="AG941" s="156"/>
      <c r="AH941" s="156"/>
      <c r="AI941" s="156"/>
      <c r="AJ941" s="156"/>
      <c r="AK941" s="156"/>
      <c r="AL941" s="156"/>
      <c r="AM941" s="156"/>
      <c r="AN941" s="169"/>
      <c r="AO941" s="169"/>
      <c r="AP941" s="169"/>
      <c r="AQ941" s="169"/>
      <c r="AR941" s="169"/>
    </row>
    <row r="942" spans="1:44">
      <c r="A942" s="61"/>
      <c r="B942" s="156"/>
      <c r="C942" s="156"/>
      <c r="D942" s="156"/>
      <c r="E942" s="156"/>
      <c r="F942" s="156"/>
      <c r="G942" s="156"/>
      <c r="H942" s="156"/>
      <c r="I942" s="156"/>
      <c r="J942" s="156"/>
      <c r="K942" s="156"/>
      <c r="L942" s="156"/>
      <c r="M942" s="156"/>
      <c r="N942" s="154"/>
      <c r="O942" s="156"/>
      <c r="P942" s="156"/>
      <c r="Q942" s="156"/>
      <c r="R942" s="156"/>
      <c r="S942" s="156"/>
      <c r="T942" s="156"/>
      <c r="U942" s="156"/>
      <c r="V942" s="156"/>
      <c r="W942" s="156"/>
      <c r="X942" s="156"/>
      <c r="Y942" s="156"/>
      <c r="Z942" s="156"/>
      <c r="AA942" s="156"/>
      <c r="AB942" s="156"/>
      <c r="AC942" s="156"/>
      <c r="AD942" s="156"/>
      <c r="AE942" s="156"/>
      <c r="AF942" s="156"/>
      <c r="AG942" s="156"/>
      <c r="AH942" s="156"/>
      <c r="AI942" s="156"/>
      <c r="AJ942" s="156"/>
      <c r="AK942" s="156"/>
      <c r="AL942" s="156"/>
      <c r="AM942" s="156"/>
      <c r="AN942" s="169"/>
      <c r="AO942" s="169"/>
      <c r="AP942" s="169"/>
      <c r="AQ942" s="169"/>
      <c r="AR942" s="169"/>
    </row>
    <row r="943" spans="1:44">
      <c r="A943" s="61"/>
      <c r="B943" s="156"/>
      <c r="C943" s="156"/>
      <c r="D943" s="156"/>
      <c r="E943" s="156"/>
      <c r="F943" s="156"/>
      <c r="G943" s="156"/>
      <c r="H943" s="156"/>
      <c r="I943" s="156"/>
      <c r="J943" s="156"/>
      <c r="K943" s="156"/>
      <c r="L943" s="156"/>
      <c r="M943" s="156"/>
      <c r="N943" s="154"/>
      <c r="O943" s="156"/>
      <c r="P943" s="156"/>
      <c r="Q943" s="156"/>
      <c r="R943" s="156"/>
      <c r="S943" s="156"/>
      <c r="T943" s="156"/>
      <c r="U943" s="156"/>
      <c r="V943" s="156"/>
      <c r="W943" s="156"/>
      <c r="X943" s="156"/>
      <c r="Y943" s="156"/>
      <c r="Z943" s="156"/>
      <c r="AA943" s="156"/>
      <c r="AB943" s="156"/>
      <c r="AC943" s="156"/>
      <c r="AD943" s="156"/>
      <c r="AE943" s="156"/>
      <c r="AF943" s="156"/>
      <c r="AG943" s="156"/>
      <c r="AH943" s="156"/>
      <c r="AI943" s="156"/>
      <c r="AJ943" s="156"/>
      <c r="AK943" s="156"/>
      <c r="AL943" s="156"/>
      <c r="AM943" s="156"/>
      <c r="AN943" s="169"/>
      <c r="AO943" s="169"/>
      <c r="AP943" s="169"/>
      <c r="AQ943" s="169"/>
      <c r="AR943" s="169"/>
    </row>
    <row r="944" spans="1:44">
      <c r="A944" s="61"/>
      <c r="B944" s="156"/>
      <c r="C944" s="156"/>
      <c r="D944" s="156"/>
      <c r="E944" s="156"/>
      <c r="F944" s="156"/>
      <c r="G944" s="156"/>
      <c r="H944" s="156"/>
      <c r="I944" s="156"/>
      <c r="J944" s="156"/>
      <c r="K944" s="156"/>
      <c r="L944" s="156"/>
      <c r="M944" s="156"/>
      <c r="N944" s="154"/>
      <c r="O944" s="156"/>
      <c r="P944" s="156"/>
      <c r="Q944" s="156"/>
      <c r="R944" s="156"/>
      <c r="S944" s="156"/>
      <c r="T944" s="156"/>
      <c r="U944" s="156"/>
      <c r="V944" s="156"/>
      <c r="W944" s="156"/>
      <c r="X944" s="156"/>
      <c r="Y944" s="156"/>
      <c r="Z944" s="156"/>
      <c r="AA944" s="156"/>
      <c r="AB944" s="156"/>
      <c r="AC944" s="156"/>
      <c r="AD944" s="156"/>
      <c r="AE944" s="156"/>
      <c r="AF944" s="156"/>
      <c r="AG944" s="156"/>
      <c r="AH944" s="156"/>
      <c r="AI944" s="156"/>
      <c r="AJ944" s="156"/>
      <c r="AK944" s="156"/>
      <c r="AL944" s="156"/>
      <c r="AM944" s="156"/>
      <c r="AN944" s="169"/>
      <c r="AO944" s="169"/>
      <c r="AP944" s="169"/>
      <c r="AQ944" s="169"/>
      <c r="AR944" s="169"/>
    </row>
    <row r="945" spans="1:44">
      <c r="A945" s="61"/>
      <c r="B945" s="156"/>
      <c r="C945" s="156"/>
      <c r="D945" s="156"/>
      <c r="E945" s="156"/>
      <c r="F945" s="156"/>
      <c r="G945" s="156"/>
      <c r="H945" s="156"/>
      <c r="I945" s="156"/>
      <c r="J945" s="156"/>
      <c r="K945" s="156"/>
      <c r="L945" s="156"/>
      <c r="M945" s="156"/>
      <c r="N945" s="154"/>
      <c r="O945" s="156"/>
      <c r="P945" s="156"/>
      <c r="Q945" s="156"/>
      <c r="R945" s="156"/>
      <c r="S945" s="156"/>
      <c r="T945" s="156"/>
      <c r="U945" s="156"/>
      <c r="V945" s="156"/>
      <c r="W945" s="156"/>
      <c r="X945" s="156"/>
      <c r="Y945" s="156"/>
      <c r="Z945" s="156"/>
      <c r="AA945" s="156"/>
      <c r="AB945" s="156"/>
      <c r="AC945" s="156"/>
      <c r="AD945" s="156"/>
      <c r="AE945" s="156"/>
      <c r="AF945" s="156"/>
      <c r="AG945" s="156"/>
      <c r="AH945" s="156"/>
      <c r="AI945" s="156"/>
      <c r="AJ945" s="156"/>
      <c r="AK945" s="156"/>
      <c r="AL945" s="156"/>
      <c r="AM945" s="156"/>
      <c r="AN945" s="169"/>
      <c r="AO945" s="169"/>
      <c r="AP945" s="169"/>
      <c r="AQ945" s="169"/>
      <c r="AR945" s="169"/>
    </row>
    <row r="946" spans="1:44">
      <c r="A946" s="61"/>
      <c r="B946" s="156"/>
      <c r="C946" s="156"/>
      <c r="D946" s="156"/>
      <c r="E946" s="156"/>
      <c r="F946" s="156"/>
      <c r="G946" s="156"/>
      <c r="H946" s="156"/>
      <c r="I946" s="156"/>
      <c r="J946" s="156"/>
      <c r="K946" s="156"/>
      <c r="L946" s="156"/>
      <c r="M946" s="156"/>
      <c r="N946" s="154"/>
      <c r="O946" s="156"/>
      <c r="P946" s="156"/>
      <c r="Q946" s="156"/>
      <c r="R946" s="156"/>
      <c r="S946" s="156"/>
      <c r="T946" s="156"/>
      <c r="U946" s="156"/>
      <c r="V946" s="156"/>
      <c r="W946" s="156"/>
      <c r="X946" s="156"/>
      <c r="Y946" s="156"/>
      <c r="Z946" s="156"/>
      <c r="AA946" s="156"/>
      <c r="AB946" s="156"/>
      <c r="AC946" s="156"/>
      <c r="AD946" s="156"/>
      <c r="AE946" s="156"/>
      <c r="AF946" s="156"/>
      <c r="AG946" s="156"/>
      <c r="AH946" s="156"/>
      <c r="AI946" s="156"/>
      <c r="AJ946" s="156"/>
      <c r="AK946" s="156"/>
      <c r="AL946" s="156"/>
      <c r="AM946" s="156"/>
      <c r="AN946" s="169"/>
      <c r="AO946" s="169"/>
      <c r="AP946" s="169"/>
      <c r="AQ946" s="169"/>
      <c r="AR946" s="169"/>
    </row>
    <row r="947" spans="1:44">
      <c r="A947" s="61"/>
      <c r="B947" s="156"/>
      <c r="C947" s="156"/>
      <c r="D947" s="156"/>
      <c r="E947" s="156"/>
      <c r="F947" s="156"/>
      <c r="G947" s="156"/>
      <c r="H947" s="156"/>
      <c r="I947" s="156"/>
      <c r="J947" s="156"/>
      <c r="K947" s="156"/>
      <c r="L947" s="156"/>
      <c r="M947" s="156"/>
      <c r="N947" s="154"/>
      <c r="O947" s="156"/>
      <c r="P947" s="156"/>
      <c r="Q947" s="156"/>
      <c r="R947" s="156"/>
      <c r="S947" s="156"/>
      <c r="T947" s="156"/>
      <c r="U947" s="156"/>
      <c r="V947" s="156"/>
      <c r="W947" s="156"/>
      <c r="X947" s="156"/>
      <c r="Y947" s="156"/>
      <c r="Z947" s="156"/>
      <c r="AA947" s="156"/>
      <c r="AB947" s="156"/>
      <c r="AC947" s="156"/>
      <c r="AD947" s="156"/>
      <c r="AE947" s="156"/>
      <c r="AF947" s="156"/>
      <c r="AG947" s="156"/>
      <c r="AH947" s="156"/>
      <c r="AI947" s="156"/>
      <c r="AJ947" s="156"/>
      <c r="AK947" s="156"/>
      <c r="AL947" s="156"/>
      <c r="AM947" s="156"/>
      <c r="AN947" s="169"/>
      <c r="AO947" s="169"/>
      <c r="AP947" s="169"/>
      <c r="AQ947" s="169"/>
      <c r="AR947" s="169"/>
    </row>
    <row r="948" spans="1:44">
      <c r="A948" s="61"/>
      <c r="B948" s="156"/>
      <c r="C948" s="156"/>
      <c r="D948" s="156"/>
      <c r="E948" s="156"/>
      <c r="F948" s="156"/>
      <c r="G948" s="156"/>
      <c r="H948" s="156"/>
      <c r="I948" s="156"/>
      <c r="J948" s="156"/>
      <c r="K948" s="156"/>
      <c r="L948" s="156"/>
      <c r="M948" s="156"/>
      <c r="N948" s="154"/>
      <c r="O948" s="156"/>
      <c r="P948" s="156"/>
      <c r="Q948" s="156"/>
      <c r="R948" s="156"/>
      <c r="S948" s="156"/>
      <c r="T948" s="156"/>
      <c r="U948" s="156"/>
      <c r="V948" s="156"/>
      <c r="W948" s="156"/>
      <c r="X948" s="156"/>
      <c r="Y948" s="156"/>
      <c r="Z948" s="156"/>
      <c r="AA948" s="156"/>
      <c r="AB948" s="156"/>
      <c r="AC948" s="156"/>
      <c r="AD948" s="156"/>
      <c r="AE948" s="156"/>
      <c r="AF948" s="156"/>
      <c r="AG948" s="156"/>
      <c r="AH948" s="156"/>
      <c r="AI948" s="156"/>
      <c r="AJ948" s="156"/>
      <c r="AK948" s="156"/>
      <c r="AL948" s="156"/>
      <c r="AM948" s="156"/>
      <c r="AN948" s="169"/>
      <c r="AO948" s="169"/>
      <c r="AP948" s="169"/>
      <c r="AQ948" s="169"/>
      <c r="AR948" s="169"/>
    </row>
    <row r="949" spans="1:44">
      <c r="A949" s="61"/>
      <c r="B949" s="156"/>
      <c r="C949" s="156"/>
      <c r="D949" s="156"/>
      <c r="E949" s="156"/>
      <c r="F949" s="156"/>
      <c r="G949" s="156"/>
      <c r="H949" s="156"/>
      <c r="I949" s="156"/>
      <c r="J949" s="156"/>
      <c r="K949" s="156"/>
      <c r="L949" s="156"/>
      <c r="M949" s="156"/>
      <c r="N949" s="154"/>
      <c r="O949" s="156"/>
      <c r="P949" s="156"/>
      <c r="Q949" s="156"/>
      <c r="R949" s="156"/>
      <c r="S949" s="156"/>
      <c r="T949" s="156"/>
      <c r="U949" s="156"/>
      <c r="V949" s="156"/>
      <c r="W949" s="156"/>
      <c r="X949" s="156"/>
      <c r="Y949" s="156"/>
      <c r="Z949" s="156"/>
      <c r="AA949" s="156"/>
      <c r="AB949" s="156"/>
      <c r="AC949" s="156"/>
      <c r="AD949" s="156"/>
      <c r="AE949" s="156"/>
      <c r="AF949" s="156"/>
      <c r="AG949" s="156"/>
      <c r="AH949" s="156"/>
      <c r="AI949" s="156"/>
      <c r="AJ949" s="156"/>
      <c r="AK949" s="156"/>
      <c r="AL949" s="156"/>
      <c r="AM949" s="156"/>
      <c r="AN949" s="169"/>
      <c r="AO949" s="169"/>
      <c r="AP949" s="169"/>
      <c r="AQ949" s="169"/>
      <c r="AR949" s="169"/>
    </row>
    <row r="950" spans="1:44">
      <c r="A950" s="61"/>
      <c r="B950" s="156"/>
      <c r="C950" s="156"/>
      <c r="D950" s="156"/>
      <c r="E950" s="156"/>
      <c r="F950" s="156"/>
      <c r="G950" s="156"/>
      <c r="H950" s="156"/>
      <c r="I950" s="156"/>
      <c r="J950" s="156"/>
      <c r="K950" s="156"/>
      <c r="L950" s="156"/>
      <c r="M950" s="156"/>
      <c r="N950" s="154"/>
      <c r="O950" s="156"/>
      <c r="P950" s="156"/>
      <c r="Q950" s="156"/>
      <c r="R950" s="156"/>
      <c r="S950" s="156"/>
      <c r="T950" s="156"/>
      <c r="U950" s="156"/>
      <c r="V950" s="156"/>
      <c r="W950" s="156"/>
      <c r="X950" s="156"/>
      <c r="Y950" s="156"/>
      <c r="Z950" s="156"/>
      <c r="AA950" s="156"/>
      <c r="AB950" s="156"/>
      <c r="AC950" s="156"/>
      <c r="AD950" s="156"/>
      <c r="AE950" s="156"/>
      <c r="AF950" s="156"/>
      <c r="AG950" s="156"/>
      <c r="AH950" s="156"/>
      <c r="AI950" s="156"/>
      <c r="AJ950" s="156"/>
      <c r="AK950" s="156"/>
      <c r="AL950" s="156"/>
      <c r="AM950" s="156"/>
      <c r="AN950" s="169"/>
      <c r="AO950" s="169"/>
      <c r="AP950" s="169"/>
      <c r="AQ950" s="169"/>
      <c r="AR950" s="169"/>
    </row>
    <row r="951" spans="1:44">
      <c r="A951" s="61"/>
      <c r="B951" s="156"/>
      <c r="C951" s="156"/>
      <c r="D951" s="156"/>
      <c r="E951" s="156"/>
      <c r="F951" s="156"/>
      <c r="G951" s="156"/>
      <c r="H951" s="156"/>
      <c r="I951" s="156"/>
      <c r="J951" s="156"/>
      <c r="K951" s="156"/>
      <c r="L951" s="156"/>
      <c r="M951" s="156"/>
      <c r="N951" s="154"/>
      <c r="O951" s="156"/>
      <c r="P951" s="156"/>
      <c r="Q951" s="156"/>
      <c r="R951" s="156"/>
      <c r="S951" s="156"/>
      <c r="T951" s="156"/>
      <c r="U951" s="156"/>
      <c r="V951" s="156"/>
      <c r="W951" s="156"/>
      <c r="X951" s="156"/>
      <c r="Y951" s="156"/>
      <c r="Z951" s="156"/>
      <c r="AA951" s="156"/>
      <c r="AB951" s="156"/>
      <c r="AC951" s="156"/>
      <c r="AD951" s="156"/>
      <c r="AE951" s="156"/>
      <c r="AF951" s="156"/>
      <c r="AG951" s="156"/>
      <c r="AH951" s="156"/>
      <c r="AI951" s="156"/>
      <c r="AJ951" s="156"/>
      <c r="AK951" s="156"/>
      <c r="AL951" s="156"/>
      <c r="AM951" s="156"/>
      <c r="AN951" s="169"/>
      <c r="AO951" s="169"/>
      <c r="AP951" s="169"/>
      <c r="AQ951" s="169"/>
      <c r="AR951" s="169"/>
    </row>
    <row r="952" spans="1:44">
      <c r="A952" s="61"/>
      <c r="B952" s="156"/>
      <c r="C952" s="156"/>
      <c r="D952" s="156"/>
      <c r="E952" s="156"/>
      <c r="F952" s="156"/>
      <c r="G952" s="156"/>
      <c r="H952" s="156"/>
      <c r="I952" s="156"/>
      <c r="J952" s="156"/>
      <c r="K952" s="156"/>
      <c r="L952" s="156"/>
      <c r="M952" s="156"/>
      <c r="N952" s="154"/>
      <c r="O952" s="156"/>
      <c r="P952" s="156"/>
      <c r="Q952" s="156"/>
      <c r="R952" s="156"/>
      <c r="S952" s="156"/>
      <c r="T952" s="156"/>
      <c r="U952" s="156"/>
      <c r="V952" s="156"/>
      <c r="W952" s="156"/>
      <c r="X952" s="156"/>
      <c r="Y952" s="156"/>
      <c r="Z952" s="156"/>
      <c r="AA952" s="156"/>
      <c r="AB952" s="156"/>
      <c r="AC952" s="156"/>
      <c r="AD952" s="156"/>
      <c r="AE952" s="156"/>
      <c r="AF952" s="156"/>
      <c r="AG952" s="156"/>
      <c r="AH952" s="156"/>
      <c r="AI952" s="156"/>
      <c r="AJ952" s="156"/>
      <c r="AK952" s="156"/>
      <c r="AL952" s="156"/>
      <c r="AM952" s="156"/>
      <c r="AN952" s="169"/>
      <c r="AO952" s="169"/>
      <c r="AP952" s="169"/>
      <c r="AQ952" s="169"/>
      <c r="AR952" s="169"/>
    </row>
    <row r="953" spans="1:44">
      <c r="A953" s="61"/>
      <c r="B953" s="156"/>
      <c r="C953" s="156"/>
      <c r="D953" s="156"/>
      <c r="E953" s="156"/>
      <c r="F953" s="156"/>
      <c r="G953" s="156"/>
      <c r="H953" s="156"/>
      <c r="I953" s="156"/>
      <c r="J953" s="156"/>
      <c r="K953" s="156"/>
      <c r="L953" s="156"/>
      <c r="M953" s="156"/>
      <c r="N953" s="154"/>
      <c r="O953" s="156"/>
      <c r="P953" s="156"/>
      <c r="Q953" s="156"/>
      <c r="R953" s="156"/>
      <c r="S953" s="156"/>
      <c r="T953" s="156"/>
      <c r="U953" s="156"/>
      <c r="V953" s="156"/>
      <c r="W953" s="156"/>
      <c r="X953" s="156"/>
      <c r="Y953" s="156"/>
      <c r="Z953" s="156"/>
      <c r="AA953" s="156"/>
      <c r="AB953" s="156"/>
      <c r="AC953" s="156"/>
      <c r="AD953" s="156"/>
      <c r="AE953" s="156"/>
      <c r="AF953" s="156"/>
      <c r="AG953" s="156"/>
      <c r="AH953" s="156"/>
      <c r="AI953" s="156"/>
      <c r="AJ953" s="156"/>
      <c r="AK953" s="156"/>
      <c r="AL953" s="156"/>
      <c r="AM953" s="156"/>
      <c r="AN953" s="169"/>
      <c r="AO953" s="169"/>
      <c r="AP953" s="169"/>
      <c r="AQ953" s="169"/>
      <c r="AR953" s="169"/>
    </row>
    <row r="954" spans="1:44">
      <c r="A954" s="61"/>
      <c r="B954" s="156"/>
      <c r="C954" s="156"/>
      <c r="D954" s="156"/>
      <c r="E954" s="156"/>
      <c r="F954" s="156"/>
      <c r="G954" s="156"/>
      <c r="H954" s="156"/>
      <c r="I954" s="156"/>
      <c r="J954" s="156"/>
      <c r="K954" s="156"/>
      <c r="L954" s="156"/>
      <c r="M954" s="156"/>
      <c r="N954" s="154"/>
      <c r="O954" s="156"/>
      <c r="P954" s="156"/>
      <c r="Q954" s="156"/>
      <c r="R954" s="156"/>
      <c r="S954" s="156"/>
      <c r="T954" s="156"/>
      <c r="U954" s="156"/>
      <c r="V954" s="156"/>
      <c r="W954" s="156"/>
      <c r="X954" s="156"/>
      <c r="Y954" s="156"/>
      <c r="Z954" s="156"/>
      <c r="AA954" s="156"/>
      <c r="AB954" s="156"/>
      <c r="AC954" s="156"/>
      <c r="AD954" s="156"/>
      <c r="AE954" s="156"/>
      <c r="AF954" s="156"/>
      <c r="AG954" s="156"/>
      <c r="AH954" s="156"/>
      <c r="AI954" s="156"/>
      <c r="AJ954" s="156"/>
      <c r="AK954" s="156"/>
      <c r="AL954" s="156"/>
      <c r="AM954" s="156"/>
      <c r="AN954" s="169"/>
      <c r="AO954" s="169"/>
      <c r="AP954" s="169"/>
      <c r="AQ954" s="169"/>
      <c r="AR954" s="169"/>
    </row>
    <row r="955" spans="1:44">
      <c r="A955" s="61"/>
      <c r="B955" s="156"/>
      <c r="C955" s="156"/>
      <c r="D955" s="156"/>
      <c r="E955" s="156"/>
      <c r="F955" s="156"/>
      <c r="G955" s="156"/>
      <c r="H955" s="156"/>
      <c r="I955" s="156"/>
      <c r="J955" s="156"/>
      <c r="K955" s="156"/>
      <c r="L955" s="156"/>
      <c r="M955" s="156"/>
      <c r="N955" s="154"/>
      <c r="O955" s="156"/>
      <c r="P955" s="156"/>
      <c r="Q955" s="156"/>
      <c r="R955" s="156"/>
      <c r="S955" s="156"/>
      <c r="T955" s="156"/>
      <c r="U955" s="156"/>
      <c r="V955" s="156"/>
      <c r="W955" s="156"/>
      <c r="X955" s="156"/>
      <c r="Y955" s="156"/>
      <c r="Z955" s="156"/>
      <c r="AA955" s="156"/>
      <c r="AB955" s="156"/>
      <c r="AC955" s="156"/>
      <c r="AD955" s="156"/>
      <c r="AE955" s="156"/>
      <c r="AF955" s="156"/>
      <c r="AG955" s="156"/>
      <c r="AH955" s="156"/>
      <c r="AI955" s="156"/>
      <c r="AJ955" s="156"/>
      <c r="AK955" s="156"/>
      <c r="AL955" s="156"/>
      <c r="AM955" s="156"/>
      <c r="AN955" s="169"/>
      <c r="AO955" s="169"/>
      <c r="AP955" s="169"/>
      <c r="AQ955" s="169"/>
      <c r="AR955" s="169"/>
    </row>
    <row r="956" spans="1:44">
      <c r="A956" s="61"/>
      <c r="B956" s="156"/>
      <c r="C956" s="156"/>
      <c r="D956" s="156"/>
      <c r="E956" s="156"/>
      <c r="F956" s="156"/>
      <c r="G956" s="156"/>
      <c r="H956" s="156"/>
      <c r="I956" s="156"/>
      <c r="J956" s="156"/>
      <c r="K956" s="156"/>
      <c r="L956" s="156"/>
      <c r="M956" s="156"/>
      <c r="N956" s="154"/>
      <c r="O956" s="156"/>
      <c r="P956" s="156"/>
      <c r="Q956" s="156"/>
      <c r="R956" s="156"/>
      <c r="S956" s="156"/>
      <c r="T956" s="156"/>
      <c r="U956" s="156"/>
      <c r="V956" s="156"/>
      <c r="W956" s="156"/>
      <c r="X956" s="156"/>
      <c r="Y956" s="156"/>
      <c r="Z956" s="156"/>
      <c r="AA956" s="156"/>
      <c r="AB956" s="156"/>
      <c r="AC956" s="156"/>
      <c r="AD956" s="156"/>
      <c r="AE956" s="156"/>
      <c r="AF956" s="156"/>
      <c r="AG956" s="156"/>
      <c r="AH956" s="156"/>
      <c r="AI956" s="156"/>
      <c r="AJ956" s="156"/>
      <c r="AK956" s="156"/>
      <c r="AL956" s="156"/>
      <c r="AM956" s="156"/>
      <c r="AN956" s="169"/>
      <c r="AO956" s="169"/>
      <c r="AP956" s="169"/>
      <c r="AQ956" s="169"/>
      <c r="AR956" s="169"/>
    </row>
    <row r="957" spans="1:44">
      <c r="A957" s="61"/>
      <c r="B957" s="156"/>
      <c r="C957" s="156"/>
      <c r="D957" s="156"/>
      <c r="E957" s="156"/>
      <c r="F957" s="156"/>
      <c r="G957" s="156"/>
      <c r="H957" s="156"/>
      <c r="I957" s="156"/>
      <c r="J957" s="156"/>
      <c r="K957" s="156"/>
      <c r="L957" s="156"/>
      <c r="M957" s="156"/>
      <c r="N957" s="154"/>
      <c r="O957" s="156"/>
      <c r="P957" s="156"/>
      <c r="Q957" s="156"/>
      <c r="R957" s="156"/>
      <c r="S957" s="156"/>
      <c r="T957" s="156"/>
      <c r="U957" s="156"/>
      <c r="V957" s="156"/>
      <c r="W957" s="156"/>
      <c r="X957" s="156"/>
      <c r="Y957" s="156"/>
      <c r="Z957" s="156"/>
      <c r="AA957" s="156"/>
      <c r="AB957" s="156"/>
      <c r="AC957" s="156"/>
      <c r="AD957" s="156"/>
      <c r="AE957" s="156"/>
      <c r="AF957" s="156"/>
      <c r="AG957" s="156"/>
      <c r="AH957" s="156"/>
      <c r="AI957" s="156"/>
      <c r="AJ957" s="156"/>
      <c r="AK957" s="156"/>
      <c r="AL957" s="156"/>
      <c r="AM957" s="156"/>
      <c r="AN957" s="169"/>
      <c r="AO957" s="169"/>
      <c r="AP957" s="169"/>
      <c r="AQ957" s="169"/>
      <c r="AR957" s="169"/>
    </row>
    <row r="958" spans="1:44">
      <c r="A958" s="61"/>
      <c r="B958" s="156"/>
      <c r="C958" s="156"/>
      <c r="D958" s="156"/>
      <c r="E958" s="156"/>
      <c r="F958" s="156"/>
      <c r="G958" s="156"/>
      <c r="H958" s="156"/>
      <c r="I958" s="156"/>
      <c r="J958" s="156"/>
      <c r="K958" s="156"/>
      <c r="L958" s="156"/>
      <c r="M958" s="156"/>
      <c r="N958" s="154"/>
      <c r="O958" s="156"/>
      <c r="P958" s="156"/>
      <c r="Q958" s="156"/>
      <c r="R958" s="156"/>
      <c r="S958" s="156"/>
      <c r="T958" s="156"/>
      <c r="U958" s="156"/>
      <c r="V958" s="156"/>
      <c r="W958" s="156"/>
      <c r="X958" s="156"/>
      <c r="Y958" s="156"/>
      <c r="Z958" s="156"/>
      <c r="AA958" s="156"/>
      <c r="AB958" s="156"/>
      <c r="AC958" s="156"/>
      <c r="AD958" s="156"/>
      <c r="AE958" s="156"/>
      <c r="AF958" s="156"/>
      <c r="AG958" s="156"/>
      <c r="AH958" s="156"/>
      <c r="AI958" s="156"/>
      <c r="AJ958" s="156"/>
      <c r="AK958" s="156"/>
      <c r="AL958" s="156"/>
      <c r="AM958" s="156"/>
      <c r="AN958" s="169"/>
      <c r="AO958" s="169"/>
      <c r="AP958" s="169"/>
      <c r="AQ958" s="169"/>
      <c r="AR958" s="169"/>
    </row>
    <row r="959" spans="1:44">
      <c r="A959" s="61"/>
      <c r="B959" s="156"/>
      <c r="C959" s="156"/>
      <c r="D959" s="156"/>
      <c r="E959" s="156"/>
      <c r="F959" s="156"/>
      <c r="G959" s="156"/>
      <c r="H959" s="156"/>
      <c r="I959" s="156"/>
      <c r="J959" s="156"/>
      <c r="K959" s="156"/>
      <c r="L959" s="156"/>
      <c r="M959" s="156"/>
      <c r="N959" s="154"/>
      <c r="O959" s="156"/>
      <c r="P959" s="156"/>
      <c r="Q959" s="156"/>
      <c r="R959" s="156"/>
      <c r="S959" s="156"/>
      <c r="T959" s="156"/>
      <c r="U959" s="156"/>
      <c r="V959" s="156"/>
      <c r="W959" s="156"/>
      <c r="X959" s="156"/>
      <c r="Y959" s="156"/>
      <c r="Z959" s="156"/>
      <c r="AA959" s="156"/>
      <c r="AB959" s="156"/>
      <c r="AC959" s="156"/>
      <c r="AD959" s="156"/>
      <c r="AE959" s="156"/>
      <c r="AF959" s="156"/>
      <c r="AG959" s="156"/>
      <c r="AH959" s="156"/>
      <c r="AI959" s="156"/>
      <c r="AJ959" s="156"/>
      <c r="AK959" s="156"/>
      <c r="AL959" s="156"/>
      <c r="AM959" s="156"/>
      <c r="AN959" s="169"/>
      <c r="AO959" s="169"/>
      <c r="AP959" s="169"/>
      <c r="AQ959" s="169"/>
      <c r="AR959" s="169"/>
    </row>
    <row r="960" spans="1:44">
      <c r="A960" s="61"/>
      <c r="B960" s="156"/>
      <c r="C960" s="156"/>
      <c r="D960" s="156"/>
      <c r="E960" s="156"/>
      <c r="F960" s="156"/>
      <c r="G960" s="156"/>
      <c r="H960" s="156"/>
      <c r="I960" s="156"/>
      <c r="J960" s="156"/>
      <c r="K960" s="156"/>
      <c r="L960" s="156"/>
      <c r="M960" s="156"/>
      <c r="N960" s="154"/>
      <c r="O960" s="156"/>
      <c r="P960" s="156"/>
      <c r="Q960" s="156"/>
      <c r="R960" s="156"/>
      <c r="S960" s="156"/>
      <c r="T960" s="156"/>
      <c r="U960" s="156"/>
      <c r="V960" s="156"/>
      <c r="W960" s="156"/>
      <c r="X960" s="156"/>
      <c r="Y960" s="156"/>
      <c r="Z960" s="156"/>
      <c r="AA960" s="156"/>
      <c r="AB960" s="156"/>
      <c r="AC960" s="156"/>
      <c r="AD960" s="156"/>
      <c r="AE960" s="156"/>
      <c r="AF960" s="156"/>
      <c r="AG960" s="156"/>
      <c r="AH960" s="156"/>
      <c r="AI960" s="156"/>
      <c r="AJ960" s="156"/>
      <c r="AK960" s="156"/>
      <c r="AL960" s="156"/>
      <c r="AM960" s="156"/>
      <c r="AN960" s="169"/>
      <c r="AO960" s="169"/>
      <c r="AP960" s="169"/>
      <c r="AQ960" s="169"/>
      <c r="AR960" s="169"/>
    </row>
    <row r="961" spans="1:44">
      <c r="A961" s="61"/>
      <c r="B961" s="156"/>
      <c r="C961" s="156"/>
      <c r="D961" s="156"/>
      <c r="E961" s="156"/>
      <c r="F961" s="156"/>
      <c r="G961" s="156"/>
      <c r="H961" s="156"/>
      <c r="I961" s="156"/>
      <c r="J961" s="156"/>
      <c r="K961" s="156"/>
      <c r="L961" s="156"/>
      <c r="M961" s="156"/>
      <c r="N961" s="154"/>
      <c r="O961" s="156"/>
      <c r="P961" s="156"/>
      <c r="Q961" s="156"/>
      <c r="R961" s="156"/>
      <c r="S961" s="156"/>
      <c r="T961" s="156"/>
      <c r="U961" s="156"/>
      <c r="V961" s="156"/>
      <c r="W961" s="156"/>
      <c r="X961" s="156"/>
      <c r="Y961" s="156"/>
      <c r="Z961" s="156"/>
      <c r="AA961" s="156"/>
      <c r="AB961" s="156"/>
      <c r="AC961" s="156"/>
      <c r="AD961" s="156"/>
      <c r="AE961" s="156"/>
      <c r="AF961" s="156"/>
      <c r="AG961" s="156"/>
      <c r="AH961" s="156"/>
      <c r="AI961" s="156"/>
      <c r="AJ961" s="156"/>
      <c r="AK961" s="156"/>
      <c r="AL961" s="156"/>
      <c r="AM961" s="156"/>
      <c r="AN961" s="169"/>
      <c r="AO961" s="169"/>
      <c r="AP961" s="169"/>
      <c r="AQ961" s="169"/>
      <c r="AR961" s="169"/>
    </row>
    <row r="962" spans="1:44">
      <c r="A962" s="61"/>
      <c r="B962" s="156"/>
      <c r="C962" s="156"/>
      <c r="D962" s="156"/>
      <c r="E962" s="156"/>
      <c r="F962" s="156"/>
      <c r="G962" s="156"/>
      <c r="H962" s="156"/>
      <c r="I962" s="156"/>
      <c r="J962" s="156"/>
      <c r="K962" s="156"/>
      <c r="L962" s="156"/>
      <c r="M962" s="156"/>
      <c r="N962" s="154"/>
      <c r="O962" s="156"/>
      <c r="P962" s="156"/>
      <c r="Q962" s="156"/>
      <c r="R962" s="156"/>
      <c r="S962" s="156"/>
      <c r="T962" s="156"/>
      <c r="U962" s="156"/>
      <c r="V962" s="156"/>
      <c r="W962" s="156"/>
      <c r="X962" s="156"/>
      <c r="Y962" s="156"/>
      <c r="Z962" s="156"/>
      <c r="AA962" s="156"/>
      <c r="AB962" s="156"/>
      <c r="AC962" s="156"/>
      <c r="AD962" s="156"/>
      <c r="AE962" s="156"/>
      <c r="AF962" s="156"/>
      <c r="AG962" s="156"/>
      <c r="AH962" s="156"/>
      <c r="AI962" s="156"/>
      <c r="AJ962" s="156"/>
      <c r="AK962" s="156"/>
      <c r="AL962" s="156"/>
      <c r="AM962" s="156"/>
      <c r="AN962" s="169"/>
      <c r="AO962" s="169"/>
      <c r="AP962" s="169"/>
      <c r="AQ962" s="169"/>
      <c r="AR962" s="169"/>
    </row>
    <row r="963" spans="1:44">
      <c r="A963" s="61"/>
      <c r="B963" s="156"/>
      <c r="C963" s="156"/>
      <c r="D963" s="156"/>
      <c r="E963" s="156"/>
      <c r="F963" s="156"/>
      <c r="G963" s="156"/>
      <c r="H963" s="156"/>
      <c r="I963" s="156"/>
      <c r="J963" s="156"/>
      <c r="K963" s="156"/>
      <c r="L963" s="156"/>
      <c r="M963" s="156"/>
      <c r="N963" s="154"/>
      <c r="O963" s="156"/>
      <c r="P963" s="156"/>
      <c r="Q963" s="156"/>
      <c r="R963" s="156"/>
      <c r="S963" s="156"/>
      <c r="T963" s="156"/>
      <c r="U963" s="156"/>
      <c r="V963" s="156"/>
      <c r="W963" s="156"/>
      <c r="X963" s="156"/>
      <c r="Y963" s="156"/>
      <c r="Z963" s="156"/>
      <c r="AA963" s="156"/>
      <c r="AB963" s="156"/>
      <c r="AC963" s="156"/>
      <c r="AD963" s="156"/>
      <c r="AE963" s="156"/>
      <c r="AF963" s="156"/>
      <c r="AG963" s="156"/>
      <c r="AH963" s="156"/>
      <c r="AI963" s="156"/>
      <c r="AJ963" s="156"/>
      <c r="AK963" s="156"/>
      <c r="AL963" s="156"/>
      <c r="AM963" s="156"/>
      <c r="AN963" s="169"/>
      <c r="AO963" s="169"/>
      <c r="AP963" s="169"/>
      <c r="AQ963" s="169"/>
      <c r="AR963" s="169"/>
    </row>
    <row r="964" spans="1:44">
      <c r="A964" s="61"/>
      <c r="B964" s="156"/>
      <c r="C964" s="156"/>
      <c r="D964" s="156"/>
      <c r="E964" s="156"/>
      <c r="F964" s="156"/>
      <c r="G964" s="156"/>
      <c r="H964" s="156"/>
      <c r="I964" s="156"/>
      <c r="J964" s="156"/>
      <c r="K964" s="156"/>
      <c r="L964" s="156"/>
      <c r="M964" s="156"/>
      <c r="N964" s="154"/>
      <c r="O964" s="156"/>
      <c r="P964" s="156"/>
      <c r="Q964" s="156"/>
      <c r="R964" s="156"/>
      <c r="S964" s="156"/>
      <c r="T964" s="156"/>
      <c r="U964" s="156"/>
      <c r="V964" s="156"/>
      <c r="W964" s="156"/>
      <c r="X964" s="156"/>
      <c r="Y964" s="156"/>
      <c r="Z964" s="156"/>
      <c r="AA964" s="156"/>
      <c r="AB964" s="156"/>
      <c r="AC964" s="156"/>
      <c r="AD964" s="156"/>
      <c r="AE964" s="156"/>
      <c r="AF964" s="156"/>
      <c r="AG964" s="156"/>
      <c r="AH964" s="156"/>
      <c r="AI964" s="156"/>
      <c r="AJ964" s="156"/>
      <c r="AK964" s="156"/>
      <c r="AL964" s="156"/>
      <c r="AM964" s="156"/>
      <c r="AN964" s="169"/>
      <c r="AO964" s="169"/>
      <c r="AP964" s="169"/>
      <c r="AQ964" s="169"/>
      <c r="AR964" s="169"/>
    </row>
    <row r="965" spans="1:44">
      <c r="A965" s="61"/>
      <c r="B965" s="156"/>
      <c r="C965" s="156"/>
      <c r="D965" s="156"/>
      <c r="E965" s="156"/>
      <c r="F965" s="156"/>
      <c r="G965" s="156"/>
      <c r="H965" s="156"/>
      <c r="I965" s="156"/>
      <c r="J965" s="156"/>
      <c r="K965" s="156"/>
      <c r="L965" s="156"/>
      <c r="M965" s="156"/>
      <c r="N965" s="154"/>
      <c r="O965" s="156"/>
      <c r="P965" s="156"/>
      <c r="Q965" s="156"/>
      <c r="R965" s="156"/>
      <c r="S965" s="156"/>
      <c r="T965" s="156"/>
      <c r="U965" s="156"/>
      <c r="V965" s="156"/>
      <c r="W965" s="156"/>
      <c r="X965" s="156"/>
      <c r="Y965" s="156"/>
      <c r="Z965" s="156"/>
      <c r="AA965" s="156"/>
      <c r="AB965" s="156"/>
      <c r="AC965" s="156"/>
      <c r="AD965" s="156"/>
      <c r="AE965" s="156"/>
      <c r="AF965" s="156"/>
      <c r="AG965" s="156"/>
      <c r="AH965" s="156"/>
      <c r="AI965" s="156"/>
      <c r="AJ965" s="156"/>
      <c r="AK965" s="156"/>
      <c r="AL965" s="156"/>
      <c r="AM965" s="156"/>
      <c r="AN965" s="169"/>
      <c r="AO965" s="169"/>
      <c r="AP965" s="169"/>
      <c r="AQ965" s="169"/>
      <c r="AR965" s="169"/>
    </row>
    <row r="966" spans="1:44">
      <c r="A966" s="61"/>
      <c r="B966" s="156"/>
      <c r="C966" s="156"/>
      <c r="D966" s="156"/>
      <c r="E966" s="156"/>
      <c r="F966" s="156"/>
      <c r="G966" s="156"/>
      <c r="H966" s="156"/>
      <c r="I966" s="156"/>
      <c r="J966" s="156"/>
      <c r="K966" s="156"/>
      <c r="L966" s="156"/>
      <c r="M966" s="156"/>
      <c r="N966" s="154"/>
      <c r="O966" s="156"/>
      <c r="P966" s="156"/>
      <c r="Q966" s="156"/>
      <c r="R966" s="156"/>
      <c r="S966" s="156"/>
      <c r="T966" s="156"/>
      <c r="U966" s="156"/>
      <c r="V966" s="156"/>
      <c r="W966" s="156"/>
      <c r="X966" s="156"/>
      <c r="Y966" s="156"/>
      <c r="Z966" s="156"/>
      <c r="AA966" s="156"/>
      <c r="AB966" s="156"/>
      <c r="AC966" s="156"/>
      <c r="AD966" s="156"/>
      <c r="AE966" s="156"/>
      <c r="AF966" s="156"/>
      <c r="AG966" s="156"/>
      <c r="AH966" s="156"/>
      <c r="AI966" s="156"/>
      <c r="AJ966" s="156"/>
      <c r="AK966" s="156"/>
      <c r="AL966" s="156"/>
      <c r="AM966" s="156"/>
      <c r="AN966" s="169"/>
      <c r="AO966" s="169"/>
      <c r="AP966" s="169"/>
      <c r="AQ966" s="169"/>
      <c r="AR966" s="169"/>
    </row>
    <row r="967" spans="1:44">
      <c r="A967" s="61"/>
      <c r="B967" s="156"/>
      <c r="C967" s="156"/>
      <c r="D967" s="156"/>
      <c r="E967" s="156"/>
      <c r="F967" s="156"/>
      <c r="G967" s="156"/>
      <c r="H967" s="156"/>
      <c r="I967" s="156"/>
      <c r="J967" s="156"/>
      <c r="K967" s="156"/>
      <c r="L967" s="156"/>
      <c r="M967" s="156"/>
      <c r="N967" s="154"/>
      <c r="O967" s="156"/>
      <c r="P967" s="156"/>
      <c r="Q967" s="156"/>
      <c r="R967" s="156"/>
      <c r="S967" s="156"/>
      <c r="T967" s="156"/>
      <c r="U967" s="156"/>
      <c r="V967" s="156"/>
      <c r="W967" s="156"/>
      <c r="X967" s="156"/>
      <c r="Y967" s="156"/>
      <c r="Z967" s="156"/>
      <c r="AA967" s="156"/>
      <c r="AB967" s="156"/>
      <c r="AC967" s="156"/>
      <c r="AD967" s="156"/>
      <c r="AE967" s="156"/>
      <c r="AF967" s="156"/>
      <c r="AG967" s="156"/>
      <c r="AH967" s="156"/>
      <c r="AI967" s="156"/>
      <c r="AJ967" s="156"/>
      <c r="AK967" s="156"/>
      <c r="AL967" s="156"/>
      <c r="AM967" s="156"/>
      <c r="AN967" s="169"/>
      <c r="AO967" s="169"/>
      <c r="AP967" s="169"/>
      <c r="AQ967" s="169"/>
      <c r="AR967" s="169"/>
    </row>
    <row r="968" spans="1:44">
      <c r="A968" s="61"/>
      <c r="B968" s="156"/>
      <c r="C968" s="156"/>
      <c r="D968" s="156"/>
      <c r="E968" s="156"/>
      <c r="F968" s="156"/>
      <c r="G968" s="156"/>
      <c r="H968" s="156"/>
      <c r="I968" s="156"/>
      <c r="J968" s="156"/>
      <c r="K968" s="156"/>
      <c r="L968" s="156"/>
      <c r="M968" s="156"/>
      <c r="N968" s="154"/>
      <c r="O968" s="156"/>
      <c r="P968" s="156"/>
      <c r="Q968" s="156"/>
      <c r="R968" s="156"/>
      <c r="S968" s="156"/>
      <c r="T968" s="156"/>
      <c r="U968" s="156"/>
      <c r="V968" s="156"/>
      <c r="W968" s="156"/>
      <c r="X968" s="156"/>
      <c r="Y968" s="156"/>
      <c r="Z968" s="156"/>
      <c r="AA968" s="156"/>
      <c r="AB968" s="156"/>
      <c r="AC968" s="156"/>
      <c r="AD968" s="156"/>
      <c r="AE968" s="156"/>
      <c r="AF968" s="156"/>
      <c r="AG968" s="156"/>
      <c r="AH968" s="156"/>
      <c r="AI968" s="156"/>
      <c r="AJ968" s="156"/>
      <c r="AK968" s="156"/>
      <c r="AL968" s="156"/>
      <c r="AM968" s="156"/>
      <c r="AN968" s="169"/>
      <c r="AO968" s="169"/>
      <c r="AP968" s="169"/>
      <c r="AQ968" s="169"/>
      <c r="AR968" s="169"/>
    </row>
    <row r="969" spans="1:44">
      <c r="A969" s="61"/>
      <c r="B969" s="156"/>
      <c r="C969" s="156"/>
      <c r="D969" s="156"/>
      <c r="E969" s="156"/>
      <c r="F969" s="156"/>
      <c r="G969" s="156"/>
      <c r="H969" s="156"/>
      <c r="I969" s="156"/>
      <c r="J969" s="156"/>
      <c r="K969" s="156"/>
      <c r="L969" s="156"/>
      <c r="M969" s="156"/>
      <c r="N969" s="154"/>
      <c r="O969" s="156"/>
      <c r="P969" s="156"/>
      <c r="Q969" s="156"/>
      <c r="R969" s="156"/>
      <c r="S969" s="156"/>
      <c r="T969" s="156"/>
      <c r="U969" s="156"/>
      <c r="V969" s="156"/>
      <c r="W969" s="156"/>
      <c r="X969" s="156"/>
      <c r="Y969" s="156"/>
      <c r="Z969" s="156"/>
      <c r="AA969" s="156"/>
      <c r="AB969" s="156"/>
      <c r="AC969" s="156"/>
      <c r="AD969" s="156"/>
      <c r="AE969" s="156"/>
      <c r="AF969" s="156"/>
      <c r="AG969" s="156"/>
      <c r="AH969" s="156"/>
      <c r="AI969" s="156"/>
      <c r="AJ969" s="156"/>
      <c r="AK969" s="156"/>
      <c r="AL969" s="156"/>
      <c r="AM969" s="156"/>
      <c r="AN969" s="169"/>
      <c r="AO969" s="169"/>
      <c r="AP969" s="169"/>
      <c r="AQ969" s="169"/>
      <c r="AR969" s="169"/>
    </row>
    <row r="970" spans="1:44">
      <c r="A970" s="61"/>
      <c r="B970" s="156"/>
      <c r="C970" s="156"/>
      <c r="D970" s="156"/>
      <c r="E970" s="156"/>
      <c r="F970" s="156"/>
      <c r="G970" s="156"/>
      <c r="H970" s="156"/>
      <c r="I970" s="156"/>
      <c r="J970" s="156"/>
      <c r="K970" s="156"/>
      <c r="L970" s="156"/>
      <c r="M970" s="156"/>
      <c r="N970" s="154"/>
      <c r="O970" s="156"/>
      <c r="P970" s="156"/>
      <c r="Q970" s="156"/>
      <c r="R970" s="156"/>
      <c r="S970" s="156"/>
      <c r="T970" s="156"/>
      <c r="U970" s="156"/>
      <c r="V970" s="156"/>
      <c r="W970" s="156"/>
      <c r="X970" s="156"/>
      <c r="Y970" s="156"/>
      <c r="Z970" s="156"/>
      <c r="AA970" s="156"/>
      <c r="AB970" s="156"/>
      <c r="AC970" s="156"/>
      <c r="AD970" s="156"/>
      <c r="AE970" s="156"/>
      <c r="AF970" s="156"/>
      <c r="AG970" s="156"/>
      <c r="AH970" s="156"/>
      <c r="AI970" s="156"/>
      <c r="AJ970" s="156"/>
      <c r="AK970" s="156"/>
      <c r="AL970" s="156"/>
      <c r="AM970" s="156"/>
      <c r="AN970" s="169"/>
      <c r="AO970" s="169"/>
      <c r="AP970" s="169"/>
      <c r="AQ970" s="169"/>
      <c r="AR970" s="169"/>
    </row>
    <row r="971" spans="1:44">
      <c r="A971" s="61"/>
      <c r="B971" s="156"/>
      <c r="C971" s="156"/>
      <c r="D971" s="156"/>
      <c r="E971" s="156"/>
      <c r="F971" s="156"/>
      <c r="G971" s="156"/>
      <c r="H971" s="156"/>
      <c r="I971" s="156"/>
      <c r="J971" s="156"/>
      <c r="K971" s="156"/>
      <c r="L971" s="156"/>
      <c r="M971" s="156"/>
      <c r="N971" s="154"/>
      <c r="O971" s="156"/>
      <c r="P971" s="156"/>
      <c r="Q971" s="156"/>
      <c r="R971" s="156"/>
      <c r="S971" s="156"/>
      <c r="T971" s="156"/>
      <c r="U971" s="156"/>
      <c r="V971" s="156"/>
      <c r="W971" s="156"/>
      <c r="X971" s="156"/>
      <c r="Y971" s="156"/>
      <c r="Z971" s="156"/>
      <c r="AA971" s="156"/>
      <c r="AB971" s="156"/>
      <c r="AC971" s="156"/>
      <c r="AD971" s="156"/>
      <c r="AE971" s="156"/>
      <c r="AF971" s="156"/>
      <c r="AG971" s="156"/>
      <c r="AH971" s="156"/>
      <c r="AI971" s="156"/>
      <c r="AJ971" s="156"/>
      <c r="AK971" s="156"/>
      <c r="AL971" s="156"/>
      <c r="AM971" s="156"/>
      <c r="AN971" s="169"/>
      <c r="AO971" s="169"/>
      <c r="AP971" s="169"/>
      <c r="AQ971" s="169"/>
      <c r="AR971" s="169"/>
    </row>
    <row r="972" spans="1:44">
      <c r="A972" s="61"/>
      <c r="B972" s="156"/>
      <c r="C972" s="156"/>
      <c r="D972" s="156"/>
      <c r="E972" s="156"/>
      <c r="F972" s="156"/>
      <c r="G972" s="156"/>
      <c r="H972" s="156"/>
      <c r="I972" s="156"/>
      <c r="J972" s="156"/>
      <c r="K972" s="156"/>
      <c r="L972" s="156"/>
      <c r="M972" s="156"/>
      <c r="N972" s="154"/>
      <c r="O972" s="156"/>
      <c r="P972" s="156"/>
      <c r="Q972" s="156"/>
      <c r="R972" s="156"/>
      <c r="S972" s="156"/>
      <c r="T972" s="156"/>
      <c r="U972" s="156"/>
      <c r="V972" s="156"/>
      <c r="W972" s="156"/>
      <c r="X972" s="156"/>
      <c r="Y972" s="156"/>
      <c r="Z972" s="156"/>
      <c r="AA972" s="156"/>
      <c r="AB972" s="156"/>
      <c r="AC972" s="156"/>
      <c r="AD972" s="156"/>
      <c r="AE972" s="156"/>
      <c r="AF972" s="156"/>
      <c r="AG972" s="156"/>
      <c r="AH972" s="156"/>
      <c r="AI972" s="156"/>
      <c r="AJ972" s="156"/>
      <c r="AK972" s="156"/>
      <c r="AL972" s="156"/>
      <c r="AM972" s="156"/>
      <c r="AN972" s="169"/>
      <c r="AO972" s="169"/>
      <c r="AP972" s="169"/>
      <c r="AQ972" s="169"/>
      <c r="AR972" s="169"/>
    </row>
    <row r="973" spans="1:44">
      <c r="A973" s="61"/>
      <c r="B973" s="156"/>
      <c r="C973" s="156"/>
      <c r="D973" s="156"/>
      <c r="E973" s="156"/>
      <c r="F973" s="156"/>
      <c r="G973" s="156"/>
      <c r="H973" s="156"/>
      <c r="I973" s="156"/>
      <c r="J973" s="156"/>
      <c r="K973" s="156"/>
      <c r="L973" s="156"/>
      <c r="M973" s="156"/>
      <c r="N973" s="154"/>
      <c r="O973" s="156"/>
      <c r="P973" s="156"/>
      <c r="Q973" s="156"/>
      <c r="R973" s="156"/>
      <c r="S973" s="156"/>
      <c r="T973" s="156"/>
      <c r="U973" s="156"/>
      <c r="V973" s="156"/>
      <c r="W973" s="156"/>
      <c r="X973" s="156"/>
      <c r="Y973" s="156"/>
      <c r="Z973" s="156"/>
      <c r="AA973" s="156"/>
      <c r="AB973" s="156"/>
      <c r="AC973" s="156"/>
      <c r="AD973" s="156"/>
      <c r="AE973" s="156"/>
      <c r="AF973" s="156"/>
      <c r="AG973" s="156"/>
      <c r="AH973" s="156"/>
      <c r="AI973" s="156"/>
      <c r="AJ973" s="156"/>
      <c r="AK973" s="156"/>
      <c r="AL973" s="156"/>
      <c r="AM973" s="156"/>
      <c r="AN973" s="169"/>
      <c r="AO973" s="169"/>
      <c r="AP973" s="169"/>
      <c r="AQ973" s="169"/>
      <c r="AR973" s="169"/>
    </row>
    <row r="974" spans="1:44">
      <c r="A974" s="61"/>
      <c r="B974" s="156"/>
      <c r="C974" s="156"/>
      <c r="D974" s="156"/>
      <c r="E974" s="156"/>
      <c r="F974" s="156"/>
      <c r="G974" s="156"/>
      <c r="H974" s="156"/>
      <c r="I974" s="156"/>
      <c r="J974" s="156"/>
      <c r="K974" s="156"/>
      <c r="L974" s="156"/>
      <c r="M974" s="156"/>
      <c r="N974" s="154"/>
      <c r="O974" s="156"/>
      <c r="P974" s="156"/>
      <c r="Q974" s="156"/>
      <c r="R974" s="156"/>
      <c r="S974" s="156"/>
      <c r="T974" s="156"/>
      <c r="U974" s="156"/>
      <c r="V974" s="156"/>
      <c r="W974" s="156"/>
      <c r="X974" s="156"/>
      <c r="Y974" s="156"/>
      <c r="Z974" s="156"/>
      <c r="AA974" s="156"/>
      <c r="AB974" s="156"/>
      <c r="AC974" s="156"/>
      <c r="AD974" s="156"/>
      <c r="AE974" s="156"/>
      <c r="AF974" s="156"/>
      <c r="AG974" s="156"/>
      <c r="AH974" s="156"/>
      <c r="AI974" s="156"/>
      <c r="AJ974" s="156"/>
      <c r="AK974" s="156"/>
      <c r="AL974" s="156"/>
      <c r="AM974" s="156"/>
      <c r="AN974" s="169"/>
      <c r="AO974" s="169"/>
      <c r="AP974" s="169"/>
      <c r="AQ974" s="169"/>
      <c r="AR974" s="169"/>
    </row>
    <row r="975" spans="1:44">
      <c r="A975" s="61"/>
      <c r="B975" s="156"/>
      <c r="C975" s="156"/>
      <c r="D975" s="156"/>
      <c r="E975" s="156"/>
      <c r="F975" s="156"/>
      <c r="G975" s="156"/>
      <c r="H975" s="156"/>
      <c r="I975" s="156"/>
      <c r="J975" s="156"/>
      <c r="K975" s="156"/>
      <c r="L975" s="156"/>
      <c r="M975" s="156"/>
      <c r="N975" s="154"/>
      <c r="O975" s="156"/>
      <c r="P975" s="156"/>
      <c r="Q975" s="156"/>
      <c r="R975" s="156"/>
      <c r="S975" s="156"/>
      <c r="T975" s="156"/>
      <c r="U975" s="156"/>
      <c r="V975" s="156"/>
      <c r="W975" s="156"/>
      <c r="X975" s="156"/>
      <c r="Y975" s="156"/>
      <c r="Z975" s="156"/>
      <c r="AA975" s="156"/>
      <c r="AB975" s="156"/>
      <c r="AC975" s="156"/>
      <c r="AD975" s="156"/>
      <c r="AE975" s="156"/>
      <c r="AF975" s="156"/>
      <c r="AG975" s="156"/>
      <c r="AH975" s="156"/>
      <c r="AI975" s="156"/>
      <c r="AJ975" s="156"/>
      <c r="AK975" s="156"/>
      <c r="AL975" s="156"/>
      <c r="AM975" s="156"/>
      <c r="AN975" s="169"/>
      <c r="AO975" s="169"/>
      <c r="AP975" s="169"/>
      <c r="AQ975" s="169"/>
      <c r="AR975" s="169"/>
    </row>
    <row r="976" spans="1:44">
      <c r="A976" s="61"/>
      <c r="B976" s="156"/>
      <c r="C976" s="156"/>
      <c r="D976" s="156"/>
      <c r="E976" s="156"/>
      <c r="F976" s="156"/>
      <c r="G976" s="156"/>
      <c r="H976" s="156"/>
      <c r="I976" s="156"/>
      <c r="J976" s="156"/>
      <c r="K976" s="156"/>
      <c r="L976" s="156"/>
      <c r="M976" s="156"/>
      <c r="N976" s="154"/>
      <c r="O976" s="156"/>
      <c r="P976" s="156"/>
      <c r="Q976" s="156"/>
      <c r="R976" s="156"/>
      <c r="S976" s="156"/>
      <c r="T976" s="156"/>
      <c r="U976" s="156"/>
      <c r="V976" s="156"/>
      <c r="W976" s="156"/>
      <c r="X976" s="156"/>
      <c r="Y976" s="156"/>
      <c r="Z976" s="156"/>
      <c r="AA976" s="156"/>
      <c r="AB976" s="156"/>
      <c r="AC976" s="156"/>
      <c r="AD976" s="156"/>
      <c r="AE976" s="156"/>
      <c r="AF976" s="156"/>
      <c r="AG976" s="156"/>
      <c r="AH976" s="156"/>
      <c r="AI976" s="156"/>
      <c r="AJ976" s="156"/>
      <c r="AK976" s="156"/>
      <c r="AL976" s="156"/>
      <c r="AM976" s="156"/>
      <c r="AN976" s="169"/>
      <c r="AO976" s="169"/>
      <c r="AP976" s="169"/>
      <c r="AQ976" s="169"/>
      <c r="AR976" s="169"/>
    </row>
    <row r="977" spans="1:44">
      <c r="A977" s="61"/>
      <c r="B977" s="156"/>
      <c r="C977" s="156"/>
      <c r="D977" s="156"/>
      <c r="E977" s="156"/>
      <c r="F977" s="156"/>
      <c r="G977" s="156"/>
      <c r="H977" s="156"/>
      <c r="I977" s="156"/>
      <c r="J977" s="156"/>
      <c r="K977" s="156"/>
      <c r="L977" s="156"/>
      <c r="M977" s="156"/>
      <c r="N977" s="154"/>
      <c r="O977" s="156"/>
      <c r="P977" s="156"/>
      <c r="Q977" s="156"/>
      <c r="R977" s="156"/>
      <c r="S977" s="156"/>
      <c r="T977" s="156"/>
      <c r="U977" s="156"/>
      <c r="V977" s="156"/>
      <c r="W977" s="156"/>
      <c r="X977" s="156"/>
      <c r="Y977" s="156"/>
      <c r="Z977" s="156"/>
      <c r="AA977" s="156"/>
      <c r="AB977" s="156"/>
      <c r="AC977" s="156"/>
      <c r="AD977" s="156"/>
      <c r="AE977" s="156"/>
      <c r="AF977" s="156"/>
      <c r="AG977" s="156"/>
      <c r="AH977" s="156"/>
      <c r="AI977" s="156"/>
      <c r="AJ977" s="156"/>
      <c r="AK977" s="156"/>
      <c r="AL977" s="156"/>
      <c r="AM977" s="156"/>
      <c r="AN977" s="169"/>
      <c r="AO977" s="169"/>
      <c r="AP977" s="169"/>
      <c r="AQ977" s="169"/>
      <c r="AR977" s="169"/>
    </row>
    <row r="978" spans="1:44">
      <c r="A978" s="61"/>
      <c r="B978" s="156"/>
      <c r="C978" s="156"/>
      <c r="D978" s="156"/>
      <c r="E978" s="156"/>
      <c r="F978" s="156"/>
      <c r="G978" s="156"/>
      <c r="H978" s="156"/>
      <c r="I978" s="156"/>
      <c r="J978" s="156"/>
      <c r="K978" s="156"/>
      <c r="L978" s="156"/>
      <c r="M978" s="156"/>
      <c r="N978" s="154"/>
      <c r="O978" s="156"/>
      <c r="P978" s="156"/>
      <c r="Q978" s="156"/>
      <c r="R978" s="156"/>
      <c r="S978" s="156"/>
      <c r="T978" s="156"/>
      <c r="U978" s="156"/>
      <c r="V978" s="156"/>
      <c r="W978" s="156"/>
      <c r="X978" s="156"/>
      <c r="Y978" s="156"/>
      <c r="Z978" s="156"/>
      <c r="AA978" s="156"/>
      <c r="AB978" s="156"/>
      <c r="AC978" s="156"/>
      <c r="AD978" s="156"/>
      <c r="AE978" s="156"/>
      <c r="AF978" s="156"/>
      <c r="AG978" s="156"/>
      <c r="AH978" s="156"/>
      <c r="AI978" s="156"/>
      <c r="AJ978" s="156"/>
      <c r="AK978" s="156"/>
      <c r="AL978" s="156"/>
      <c r="AM978" s="156"/>
      <c r="AN978" s="169"/>
      <c r="AO978" s="169"/>
      <c r="AP978" s="169"/>
      <c r="AQ978" s="169"/>
      <c r="AR978" s="169"/>
    </row>
    <row r="979" spans="1:44">
      <c r="A979" s="61"/>
      <c r="B979" s="156"/>
      <c r="C979" s="156"/>
      <c r="D979" s="156"/>
      <c r="E979" s="156"/>
      <c r="F979" s="156"/>
      <c r="G979" s="156"/>
      <c r="H979" s="156"/>
      <c r="I979" s="156"/>
      <c r="J979" s="156"/>
      <c r="K979" s="156"/>
      <c r="L979" s="156"/>
      <c r="M979" s="156"/>
      <c r="N979" s="154"/>
      <c r="O979" s="156"/>
      <c r="P979" s="156"/>
      <c r="Q979" s="156"/>
      <c r="R979" s="156"/>
      <c r="S979" s="156"/>
      <c r="T979" s="156"/>
      <c r="U979" s="156"/>
      <c r="V979" s="156"/>
      <c r="W979" s="156"/>
      <c r="X979" s="156"/>
      <c r="Y979" s="156"/>
      <c r="Z979" s="156"/>
      <c r="AA979" s="156"/>
      <c r="AB979" s="156"/>
      <c r="AC979" s="156"/>
      <c r="AD979" s="156"/>
      <c r="AE979" s="156"/>
      <c r="AF979" s="156"/>
      <c r="AG979" s="156"/>
      <c r="AH979" s="156"/>
      <c r="AI979" s="156"/>
      <c r="AJ979" s="156"/>
      <c r="AK979" s="156"/>
      <c r="AL979" s="156"/>
      <c r="AM979" s="156"/>
      <c r="AN979" s="169"/>
      <c r="AO979" s="169"/>
      <c r="AP979" s="169"/>
      <c r="AQ979" s="169"/>
      <c r="AR979" s="169"/>
    </row>
    <row r="980" spans="1:44">
      <c r="A980" s="61"/>
      <c r="B980" s="156"/>
      <c r="C980" s="156"/>
      <c r="D980" s="156"/>
      <c r="E980" s="156"/>
      <c r="F980" s="156"/>
      <c r="G980" s="156"/>
      <c r="H980" s="156"/>
      <c r="I980" s="156"/>
      <c r="J980" s="156"/>
      <c r="K980" s="156"/>
      <c r="L980" s="156"/>
      <c r="M980" s="156"/>
      <c r="N980" s="154"/>
      <c r="O980" s="156"/>
      <c r="P980" s="156"/>
      <c r="Q980" s="156"/>
      <c r="R980" s="156"/>
      <c r="S980" s="156"/>
      <c r="T980" s="156"/>
      <c r="U980" s="156"/>
      <c r="V980" s="156"/>
      <c r="W980" s="156"/>
      <c r="X980" s="156"/>
      <c r="Y980" s="156"/>
      <c r="Z980" s="156"/>
      <c r="AA980" s="156"/>
      <c r="AB980" s="156"/>
      <c r="AC980" s="156"/>
      <c r="AD980" s="156"/>
      <c r="AE980" s="156"/>
      <c r="AF980" s="156"/>
      <c r="AG980" s="156"/>
      <c r="AH980" s="156"/>
      <c r="AI980" s="156"/>
      <c r="AJ980" s="156"/>
      <c r="AK980" s="156"/>
      <c r="AL980" s="156"/>
      <c r="AM980" s="156"/>
      <c r="AN980" s="169"/>
      <c r="AO980" s="169"/>
      <c r="AP980" s="169"/>
      <c r="AQ980" s="169"/>
      <c r="AR980" s="169"/>
    </row>
    <row r="981" spans="1:44">
      <c r="A981" s="61"/>
      <c r="B981" s="156"/>
      <c r="C981" s="156"/>
      <c r="D981" s="156"/>
      <c r="E981" s="156"/>
      <c r="F981" s="156"/>
      <c r="G981" s="156"/>
      <c r="H981" s="156"/>
      <c r="I981" s="156"/>
      <c r="J981" s="156"/>
      <c r="K981" s="156"/>
      <c r="L981" s="156"/>
      <c r="M981" s="156"/>
      <c r="N981" s="154"/>
      <c r="O981" s="156"/>
      <c r="P981" s="156"/>
      <c r="Q981" s="156"/>
      <c r="R981" s="156"/>
      <c r="S981" s="156"/>
      <c r="T981" s="156"/>
      <c r="U981" s="156"/>
      <c r="V981" s="156"/>
      <c r="W981" s="156"/>
      <c r="X981" s="156"/>
      <c r="Y981" s="156"/>
      <c r="Z981" s="156"/>
      <c r="AA981" s="156"/>
      <c r="AB981" s="156"/>
      <c r="AC981" s="156"/>
      <c r="AD981" s="156"/>
      <c r="AE981" s="156"/>
      <c r="AF981" s="156"/>
      <c r="AG981" s="156"/>
      <c r="AH981" s="156"/>
      <c r="AI981" s="156"/>
      <c r="AJ981" s="156"/>
      <c r="AK981" s="156"/>
      <c r="AL981" s="156"/>
      <c r="AM981" s="156"/>
      <c r="AN981" s="169"/>
      <c r="AO981" s="169"/>
      <c r="AP981" s="169"/>
      <c r="AQ981" s="169"/>
      <c r="AR981" s="169"/>
    </row>
    <row r="982" spans="1:44">
      <c r="A982" s="61"/>
      <c r="B982" s="156"/>
      <c r="C982" s="156"/>
      <c r="D982" s="156"/>
      <c r="E982" s="156"/>
      <c r="F982" s="156"/>
      <c r="G982" s="156"/>
      <c r="H982" s="156"/>
      <c r="I982" s="156"/>
      <c r="J982" s="156"/>
      <c r="K982" s="156"/>
      <c r="L982" s="156"/>
      <c r="M982" s="156"/>
      <c r="N982" s="154"/>
      <c r="O982" s="156"/>
      <c r="P982" s="156"/>
      <c r="Q982" s="156"/>
      <c r="R982" s="156"/>
      <c r="S982" s="156"/>
      <c r="T982" s="156"/>
      <c r="U982" s="156"/>
      <c r="V982" s="156"/>
      <c r="W982" s="156"/>
      <c r="X982" s="156"/>
      <c r="Y982" s="156"/>
      <c r="Z982" s="156"/>
      <c r="AA982" s="156"/>
      <c r="AB982" s="156"/>
      <c r="AC982" s="156"/>
      <c r="AD982" s="156"/>
      <c r="AE982" s="156"/>
      <c r="AF982" s="156"/>
      <c r="AG982" s="156"/>
      <c r="AH982" s="156"/>
      <c r="AI982" s="156"/>
      <c r="AJ982" s="156"/>
      <c r="AK982" s="156"/>
      <c r="AL982" s="156"/>
      <c r="AM982" s="156"/>
      <c r="AN982" s="169"/>
      <c r="AO982" s="169"/>
      <c r="AP982" s="169"/>
      <c r="AQ982" s="169"/>
      <c r="AR982" s="169"/>
    </row>
    <row r="983" spans="1:44">
      <c r="A983" s="61"/>
      <c r="B983" s="156"/>
      <c r="C983" s="156"/>
      <c r="D983" s="156"/>
      <c r="E983" s="156"/>
      <c r="F983" s="156"/>
      <c r="G983" s="156"/>
      <c r="H983" s="156"/>
      <c r="I983" s="156"/>
      <c r="J983" s="156"/>
      <c r="K983" s="156"/>
      <c r="L983" s="156"/>
      <c r="M983" s="156"/>
      <c r="N983" s="154"/>
      <c r="O983" s="156"/>
      <c r="P983" s="156"/>
      <c r="Q983" s="156"/>
      <c r="R983" s="156"/>
      <c r="S983" s="156"/>
      <c r="T983" s="156"/>
      <c r="U983" s="156"/>
      <c r="V983" s="156"/>
      <c r="W983" s="156"/>
      <c r="X983" s="156"/>
      <c r="Y983" s="156"/>
      <c r="Z983" s="156"/>
      <c r="AA983" s="156"/>
      <c r="AB983" s="156"/>
      <c r="AC983" s="156"/>
      <c r="AD983" s="156"/>
      <c r="AE983" s="156"/>
      <c r="AF983" s="156"/>
      <c r="AG983" s="156"/>
      <c r="AH983" s="156"/>
      <c r="AI983" s="156"/>
      <c r="AJ983" s="156"/>
      <c r="AK983" s="156"/>
      <c r="AL983" s="156"/>
      <c r="AM983" s="156"/>
      <c r="AN983" s="169"/>
      <c r="AO983" s="169"/>
      <c r="AP983" s="169"/>
      <c r="AQ983" s="169"/>
      <c r="AR983" s="169"/>
    </row>
    <row r="984" spans="1:44">
      <c r="A984" s="61"/>
      <c r="B984" s="156"/>
      <c r="C984" s="156"/>
      <c r="D984" s="156"/>
      <c r="E984" s="156"/>
      <c r="F984" s="156"/>
      <c r="G984" s="156"/>
      <c r="H984" s="156"/>
      <c r="I984" s="156"/>
      <c r="J984" s="156"/>
      <c r="K984" s="156"/>
      <c r="L984" s="156"/>
      <c r="M984" s="156"/>
      <c r="N984" s="154"/>
      <c r="O984" s="156"/>
      <c r="P984" s="156"/>
      <c r="Q984" s="156"/>
      <c r="R984" s="156"/>
      <c r="S984" s="156"/>
      <c r="T984" s="156"/>
      <c r="U984" s="156"/>
      <c r="V984" s="156"/>
      <c r="W984" s="156"/>
      <c r="X984" s="156"/>
      <c r="Y984" s="156"/>
      <c r="Z984" s="156"/>
      <c r="AA984" s="156"/>
      <c r="AB984" s="156"/>
      <c r="AC984" s="156"/>
      <c r="AD984" s="156"/>
      <c r="AE984" s="156"/>
      <c r="AF984" s="156"/>
      <c r="AG984" s="156"/>
      <c r="AH984" s="156"/>
      <c r="AI984" s="156"/>
      <c r="AJ984" s="156"/>
      <c r="AK984" s="156"/>
      <c r="AL984" s="156"/>
      <c r="AM984" s="156"/>
      <c r="AN984" s="169"/>
      <c r="AO984" s="169"/>
      <c r="AP984" s="169"/>
      <c r="AQ984" s="169"/>
      <c r="AR984" s="169"/>
    </row>
    <row r="985" spans="1:44">
      <c r="A985" s="61"/>
      <c r="B985" s="156"/>
      <c r="C985" s="156"/>
      <c r="D985" s="156"/>
      <c r="E985" s="156"/>
      <c r="F985" s="156"/>
      <c r="G985" s="156"/>
      <c r="H985" s="156"/>
      <c r="I985" s="156"/>
      <c r="J985" s="156"/>
      <c r="K985" s="156"/>
      <c r="L985" s="156"/>
      <c r="M985" s="156"/>
      <c r="N985" s="154"/>
      <c r="O985" s="156"/>
      <c r="P985" s="156"/>
      <c r="Q985" s="156"/>
      <c r="R985" s="156"/>
      <c r="S985" s="156"/>
      <c r="T985" s="156"/>
      <c r="U985" s="156"/>
      <c r="V985" s="156"/>
      <c r="W985" s="156"/>
      <c r="X985" s="156"/>
      <c r="Y985" s="156"/>
      <c r="Z985" s="156"/>
      <c r="AA985" s="156"/>
      <c r="AB985" s="156"/>
      <c r="AC985" s="156"/>
      <c r="AD985" s="156"/>
      <c r="AE985" s="156"/>
      <c r="AF985" s="156"/>
      <c r="AG985" s="156"/>
      <c r="AH985" s="156"/>
      <c r="AI985" s="156"/>
      <c r="AJ985" s="156"/>
      <c r="AK985" s="156"/>
      <c r="AL985" s="156"/>
      <c r="AM985" s="156"/>
      <c r="AN985" s="169"/>
      <c r="AO985" s="169"/>
      <c r="AP985" s="169"/>
      <c r="AQ985" s="169"/>
      <c r="AR985" s="169"/>
    </row>
    <row r="986" spans="1:44">
      <c r="A986" s="61"/>
      <c r="B986" s="156"/>
      <c r="C986" s="156"/>
      <c r="D986" s="156"/>
      <c r="E986" s="156"/>
      <c r="F986" s="156"/>
      <c r="G986" s="156"/>
      <c r="H986" s="156"/>
      <c r="I986" s="156"/>
      <c r="J986" s="156"/>
      <c r="K986" s="156"/>
      <c r="L986" s="156"/>
      <c r="M986" s="156"/>
      <c r="N986" s="154"/>
      <c r="O986" s="156"/>
      <c r="P986" s="156"/>
      <c r="Q986" s="156"/>
      <c r="R986" s="156"/>
      <c r="S986" s="156"/>
      <c r="T986" s="156"/>
      <c r="U986" s="156"/>
      <c r="V986" s="156"/>
      <c r="W986" s="156"/>
      <c r="X986" s="156"/>
      <c r="Y986" s="156"/>
      <c r="Z986" s="156"/>
      <c r="AA986" s="156"/>
      <c r="AB986" s="156"/>
      <c r="AC986" s="156"/>
      <c r="AD986" s="156"/>
      <c r="AE986" s="156"/>
      <c r="AF986" s="156"/>
      <c r="AG986" s="156"/>
      <c r="AH986" s="156"/>
      <c r="AI986" s="156"/>
      <c r="AJ986" s="156"/>
      <c r="AK986" s="156"/>
      <c r="AL986" s="156"/>
      <c r="AM986" s="156"/>
      <c r="AN986" s="169"/>
      <c r="AO986" s="169"/>
      <c r="AP986" s="169"/>
      <c r="AQ986" s="169"/>
      <c r="AR986" s="169"/>
    </row>
    <row r="987" spans="1:44">
      <c r="A987" s="61"/>
      <c r="B987" s="156"/>
      <c r="C987" s="156"/>
      <c r="D987" s="156"/>
      <c r="E987" s="156"/>
      <c r="F987" s="156"/>
      <c r="G987" s="156"/>
      <c r="H987" s="156"/>
      <c r="I987" s="156"/>
      <c r="J987" s="156"/>
      <c r="K987" s="156"/>
      <c r="L987" s="156"/>
      <c r="M987" s="156"/>
      <c r="N987" s="154"/>
      <c r="O987" s="156"/>
      <c r="P987" s="156"/>
      <c r="Q987" s="156"/>
      <c r="R987" s="156"/>
      <c r="S987" s="156"/>
      <c r="T987" s="156"/>
      <c r="U987" s="156"/>
      <c r="V987" s="156"/>
      <c r="W987" s="156"/>
      <c r="X987" s="156"/>
      <c r="Y987" s="156"/>
      <c r="Z987" s="156"/>
      <c r="AA987" s="156"/>
      <c r="AB987" s="156"/>
      <c r="AC987" s="156"/>
      <c r="AD987" s="156"/>
      <c r="AE987" s="156"/>
      <c r="AF987" s="156"/>
      <c r="AG987" s="156"/>
      <c r="AH987" s="156"/>
      <c r="AI987" s="156"/>
      <c r="AJ987" s="156"/>
      <c r="AK987" s="156"/>
      <c r="AL987" s="156"/>
      <c r="AM987" s="156"/>
      <c r="AN987" s="169"/>
      <c r="AO987" s="169"/>
      <c r="AP987" s="169"/>
      <c r="AQ987" s="169"/>
      <c r="AR987" s="169"/>
    </row>
    <row r="988" spans="1:44">
      <c r="A988" s="61"/>
      <c r="B988" s="156"/>
      <c r="C988" s="156"/>
      <c r="D988" s="156"/>
      <c r="E988" s="156"/>
      <c r="F988" s="156"/>
      <c r="G988" s="156"/>
      <c r="H988" s="156"/>
      <c r="I988" s="156"/>
      <c r="J988" s="156"/>
      <c r="K988" s="156"/>
      <c r="L988" s="156"/>
      <c r="M988" s="156"/>
      <c r="N988" s="154"/>
      <c r="O988" s="156"/>
      <c r="P988" s="156"/>
      <c r="Q988" s="156"/>
      <c r="R988" s="156"/>
      <c r="S988" s="156"/>
      <c r="T988" s="156"/>
      <c r="U988" s="156"/>
      <c r="V988" s="156"/>
      <c r="W988" s="156"/>
      <c r="X988" s="156"/>
      <c r="Y988" s="156"/>
      <c r="Z988" s="156"/>
      <c r="AA988" s="156"/>
      <c r="AB988" s="156"/>
      <c r="AC988" s="156"/>
      <c r="AD988" s="156"/>
      <c r="AE988" s="156"/>
      <c r="AF988" s="156"/>
      <c r="AG988" s="156"/>
      <c r="AH988" s="156"/>
      <c r="AI988" s="156"/>
      <c r="AJ988" s="156"/>
      <c r="AK988" s="156"/>
      <c r="AL988" s="156"/>
      <c r="AM988" s="156"/>
      <c r="AN988" s="169"/>
      <c r="AO988" s="169"/>
      <c r="AP988" s="169"/>
      <c r="AQ988" s="169"/>
      <c r="AR988" s="169"/>
    </row>
    <row r="989" spans="1:44">
      <c r="A989" s="61"/>
      <c r="B989" s="156"/>
      <c r="C989" s="156"/>
      <c r="D989" s="156"/>
      <c r="E989" s="156"/>
      <c r="F989" s="156"/>
      <c r="G989" s="156"/>
      <c r="H989" s="156"/>
      <c r="I989" s="156"/>
      <c r="J989" s="156"/>
      <c r="K989" s="156"/>
      <c r="L989" s="156"/>
      <c r="M989" s="156"/>
      <c r="N989" s="154"/>
      <c r="O989" s="156"/>
      <c r="P989" s="156"/>
      <c r="Q989" s="156"/>
      <c r="R989" s="156"/>
      <c r="S989" s="156"/>
      <c r="T989" s="156"/>
      <c r="U989" s="156"/>
      <c r="V989" s="156"/>
      <c r="W989" s="156"/>
      <c r="X989" s="156"/>
      <c r="Y989" s="156"/>
      <c r="Z989" s="156"/>
      <c r="AA989" s="156"/>
      <c r="AB989" s="156"/>
      <c r="AC989" s="156"/>
      <c r="AD989" s="156"/>
      <c r="AE989" s="156"/>
      <c r="AF989" s="156"/>
      <c r="AG989" s="156"/>
      <c r="AH989" s="156"/>
      <c r="AI989" s="156"/>
      <c r="AJ989" s="156"/>
      <c r="AK989" s="156"/>
      <c r="AL989" s="156"/>
      <c r="AM989" s="156"/>
      <c r="AN989" s="169"/>
      <c r="AO989" s="169"/>
      <c r="AP989" s="169"/>
      <c r="AQ989" s="169"/>
      <c r="AR989" s="169"/>
    </row>
    <row r="990" spans="1:44">
      <c r="A990" s="61"/>
      <c r="B990" s="156"/>
      <c r="C990" s="156"/>
      <c r="D990" s="156"/>
      <c r="E990" s="156"/>
      <c r="F990" s="156"/>
      <c r="G990" s="156"/>
      <c r="H990" s="156"/>
      <c r="I990" s="156"/>
      <c r="J990" s="156"/>
      <c r="K990" s="156"/>
      <c r="L990" s="156"/>
      <c r="M990" s="156"/>
      <c r="N990" s="154"/>
      <c r="O990" s="156"/>
      <c r="P990" s="156"/>
      <c r="Q990" s="156"/>
      <c r="R990" s="156"/>
      <c r="S990" s="156"/>
      <c r="T990" s="156"/>
      <c r="U990" s="156"/>
      <c r="V990" s="156"/>
      <c r="W990" s="156"/>
      <c r="X990" s="156"/>
      <c r="Y990" s="156"/>
      <c r="Z990" s="156"/>
      <c r="AA990" s="156"/>
      <c r="AB990" s="156"/>
      <c r="AC990" s="156"/>
      <c r="AD990" s="156"/>
      <c r="AE990" s="156"/>
      <c r="AF990" s="156"/>
      <c r="AG990" s="156"/>
      <c r="AH990" s="156"/>
      <c r="AI990" s="156"/>
      <c r="AJ990" s="156"/>
      <c r="AK990" s="156"/>
      <c r="AL990" s="156"/>
      <c r="AM990" s="156"/>
      <c r="AN990" s="169"/>
      <c r="AO990" s="169"/>
      <c r="AP990" s="169"/>
      <c r="AQ990" s="169"/>
      <c r="AR990" s="169"/>
    </row>
    <row r="991" spans="1:44">
      <c r="A991" s="61"/>
      <c r="B991" s="156"/>
      <c r="C991" s="156"/>
      <c r="D991" s="156"/>
      <c r="E991" s="156"/>
      <c r="F991" s="156"/>
      <c r="G991" s="156"/>
      <c r="H991" s="156"/>
      <c r="I991" s="156"/>
      <c r="J991" s="156"/>
      <c r="K991" s="156"/>
      <c r="L991" s="156"/>
      <c r="M991" s="156"/>
      <c r="N991" s="154"/>
      <c r="O991" s="156"/>
      <c r="P991" s="156"/>
      <c r="Q991" s="156"/>
      <c r="R991" s="156"/>
      <c r="S991" s="156"/>
      <c r="T991" s="156"/>
      <c r="U991" s="156"/>
      <c r="V991" s="156"/>
      <c r="W991" s="156"/>
      <c r="X991" s="156"/>
      <c r="Y991" s="156"/>
      <c r="Z991" s="156"/>
      <c r="AA991" s="156"/>
      <c r="AB991" s="156"/>
      <c r="AC991" s="156"/>
      <c r="AD991" s="156"/>
      <c r="AE991" s="156"/>
      <c r="AF991" s="156"/>
      <c r="AG991" s="156"/>
      <c r="AH991" s="156"/>
      <c r="AI991" s="156"/>
      <c r="AJ991" s="156"/>
      <c r="AK991" s="156"/>
      <c r="AL991" s="156"/>
      <c r="AM991" s="156"/>
      <c r="AN991" s="169"/>
      <c r="AO991" s="169"/>
      <c r="AP991" s="169"/>
      <c r="AQ991" s="169"/>
      <c r="AR991" s="169"/>
    </row>
    <row r="992" spans="1:44">
      <c r="A992" s="61"/>
      <c r="B992" s="156"/>
      <c r="C992" s="156"/>
      <c r="D992" s="156"/>
      <c r="E992" s="156"/>
      <c r="F992" s="156"/>
      <c r="G992" s="156"/>
      <c r="H992" s="156"/>
      <c r="I992" s="156"/>
      <c r="J992" s="156"/>
      <c r="K992" s="156"/>
      <c r="L992" s="156"/>
      <c r="M992" s="156"/>
      <c r="N992" s="154"/>
      <c r="O992" s="156"/>
      <c r="P992" s="156"/>
      <c r="Q992" s="156"/>
      <c r="R992" s="156"/>
      <c r="S992" s="156"/>
      <c r="T992" s="156"/>
      <c r="U992" s="156"/>
      <c r="V992" s="156"/>
      <c r="W992" s="156"/>
      <c r="X992" s="156"/>
      <c r="Y992" s="156"/>
      <c r="Z992" s="156"/>
      <c r="AA992" s="156"/>
      <c r="AB992" s="156"/>
      <c r="AC992" s="156"/>
      <c r="AD992" s="156"/>
      <c r="AE992" s="156"/>
      <c r="AF992" s="156"/>
      <c r="AG992" s="156"/>
      <c r="AH992" s="156"/>
      <c r="AI992" s="156"/>
      <c r="AJ992" s="156"/>
      <c r="AK992" s="156"/>
      <c r="AL992" s="156"/>
      <c r="AM992" s="156"/>
      <c r="AN992" s="169"/>
      <c r="AO992" s="169"/>
      <c r="AP992" s="169"/>
      <c r="AQ992" s="169"/>
      <c r="AR992" s="169"/>
    </row>
    <row r="993" spans="1:44">
      <c r="A993" s="61"/>
      <c r="B993" s="156"/>
      <c r="C993" s="156"/>
      <c r="D993" s="156"/>
      <c r="E993" s="156"/>
      <c r="F993" s="156"/>
      <c r="G993" s="156"/>
      <c r="H993" s="156"/>
      <c r="I993" s="156"/>
      <c r="J993" s="156"/>
      <c r="K993" s="156"/>
      <c r="L993" s="156"/>
      <c r="M993" s="156"/>
      <c r="N993" s="154"/>
      <c r="O993" s="156"/>
      <c r="P993" s="156"/>
      <c r="Q993" s="156"/>
      <c r="R993" s="156"/>
      <c r="S993" s="156"/>
      <c r="T993" s="156"/>
      <c r="U993" s="156"/>
      <c r="V993" s="156"/>
      <c r="W993" s="156"/>
      <c r="X993" s="156"/>
      <c r="Y993" s="156"/>
      <c r="Z993" s="156"/>
      <c r="AA993" s="156"/>
      <c r="AB993" s="156"/>
      <c r="AC993" s="156"/>
      <c r="AD993" s="156"/>
      <c r="AE993" s="156"/>
      <c r="AF993" s="156"/>
      <c r="AG993" s="156"/>
      <c r="AH993" s="156"/>
      <c r="AI993" s="156"/>
      <c r="AJ993" s="156"/>
      <c r="AK993" s="156"/>
      <c r="AL993" s="156"/>
      <c r="AM993" s="156"/>
      <c r="AN993" s="169"/>
      <c r="AO993" s="169"/>
      <c r="AP993" s="169"/>
      <c r="AQ993" s="169"/>
      <c r="AR993" s="169"/>
    </row>
    <row r="994" spans="1:44">
      <c r="A994" s="61"/>
      <c r="B994" s="156"/>
      <c r="C994" s="156"/>
      <c r="D994" s="156"/>
      <c r="E994" s="156"/>
      <c r="F994" s="156"/>
      <c r="G994" s="156"/>
      <c r="H994" s="156"/>
      <c r="I994" s="156"/>
      <c r="J994" s="156"/>
      <c r="K994" s="156"/>
      <c r="L994" s="156"/>
      <c r="M994" s="156"/>
      <c r="N994" s="154"/>
      <c r="O994" s="156"/>
      <c r="P994" s="156"/>
      <c r="Q994" s="156"/>
      <c r="R994" s="156"/>
      <c r="S994" s="156"/>
      <c r="T994" s="156"/>
      <c r="U994" s="156"/>
      <c r="V994" s="156"/>
      <c r="W994" s="156"/>
      <c r="X994" s="156"/>
      <c r="Y994" s="156"/>
      <c r="Z994" s="156"/>
      <c r="AA994" s="156"/>
      <c r="AB994" s="156"/>
      <c r="AC994" s="156"/>
      <c r="AD994" s="156"/>
      <c r="AE994" s="156"/>
      <c r="AF994" s="156"/>
      <c r="AG994" s="156"/>
      <c r="AH994" s="156"/>
      <c r="AI994" s="156"/>
      <c r="AJ994" s="156"/>
      <c r="AK994" s="156"/>
      <c r="AL994" s="156"/>
      <c r="AM994" s="156"/>
      <c r="AN994" s="169"/>
      <c r="AO994" s="169"/>
      <c r="AP994" s="169"/>
      <c r="AQ994" s="169"/>
      <c r="AR994" s="169"/>
    </row>
    <row r="995" spans="1:44">
      <c r="A995" s="61"/>
      <c r="B995" s="156"/>
      <c r="C995" s="156"/>
      <c r="D995" s="156"/>
      <c r="E995" s="156"/>
      <c r="F995" s="156"/>
      <c r="G995" s="156"/>
      <c r="H995" s="156"/>
      <c r="I995" s="156"/>
      <c r="J995" s="156"/>
      <c r="K995" s="156"/>
      <c r="L995" s="156"/>
      <c r="M995" s="156"/>
      <c r="N995" s="154"/>
      <c r="O995" s="156"/>
      <c r="P995" s="156"/>
      <c r="Q995" s="156"/>
      <c r="R995" s="156"/>
      <c r="S995" s="156"/>
      <c r="T995" s="156"/>
      <c r="U995" s="156"/>
      <c r="V995" s="156"/>
      <c r="W995" s="156"/>
      <c r="X995" s="156"/>
      <c r="Y995" s="156"/>
      <c r="Z995" s="156"/>
      <c r="AA995" s="156"/>
      <c r="AB995" s="156"/>
      <c r="AC995" s="156"/>
      <c r="AD995" s="156"/>
      <c r="AE995" s="156"/>
      <c r="AF995" s="156"/>
      <c r="AG995" s="156"/>
      <c r="AH995" s="156"/>
      <c r="AI995" s="156"/>
      <c r="AJ995" s="156"/>
      <c r="AK995" s="156"/>
      <c r="AL995" s="156"/>
      <c r="AM995" s="156"/>
      <c r="AN995" s="169"/>
      <c r="AO995" s="169"/>
      <c r="AP995" s="169"/>
      <c r="AQ995" s="169"/>
      <c r="AR995" s="169"/>
    </row>
    <row r="996" spans="1:44">
      <c r="A996" s="61"/>
      <c r="B996" s="156"/>
      <c r="C996" s="156"/>
      <c r="D996" s="156"/>
      <c r="E996" s="156"/>
      <c r="F996" s="156"/>
      <c r="G996" s="156"/>
      <c r="H996" s="156"/>
      <c r="I996" s="156"/>
      <c r="J996" s="156"/>
      <c r="K996" s="156"/>
      <c r="L996" s="156"/>
      <c r="M996" s="156"/>
      <c r="N996" s="154"/>
      <c r="O996" s="156"/>
      <c r="P996" s="156"/>
      <c r="Q996" s="156"/>
      <c r="R996" s="156"/>
      <c r="S996" s="156"/>
      <c r="T996" s="156"/>
      <c r="U996" s="156"/>
      <c r="V996" s="156"/>
      <c r="W996" s="156"/>
      <c r="X996" s="156"/>
      <c r="Y996" s="156"/>
      <c r="Z996" s="156"/>
      <c r="AA996" s="156"/>
      <c r="AB996" s="156"/>
      <c r="AC996" s="156"/>
      <c r="AD996" s="156"/>
      <c r="AE996" s="156"/>
      <c r="AF996" s="156"/>
      <c r="AG996" s="156"/>
      <c r="AH996" s="156"/>
      <c r="AI996" s="156"/>
      <c r="AJ996" s="156"/>
      <c r="AK996" s="156"/>
      <c r="AL996" s="156"/>
      <c r="AM996" s="156"/>
      <c r="AN996" s="169"/>
      <c r="AO996" s="169"/>
      <c r="AP996" s="169"/>
      <c r="AQ996" s="169"/>
      <c r="AR996" s="169"/>
    </row>
    <row r="997" spans="1:44">
      <c r="A997" s="61"/>
      <c r="B997" s="156"/>
      <c r="C997" s="156"/>
      <c r="D997" s="156"/>
      <c r="E997" s="156"/>
      <c r="F997" s="156"/>
      <c r="G997" s="156"/>
      <c r="H997" s="156"/>
      <c r="I997" s="156"/>
      <c r="J997" s="156"/>
      <c r="K997" s="156"/>
      <c r="L997" s="156"/>
      <c r="M997" s="156"/>
      <c r="N997" s="154"/>
      <c r="O997" s="156"/>
      <c r="P997" s="156"/>
      <c r="Q997" s="156"/>
      <c r="R997" s="156"/>
      <c r="S997" s="156"/>
      <c r="T997" s="156"/>
      <c r="U997" s="156"/>
      <c r="V997" s="156"/>
      <c r="W997" s="156"/>
      <c r="X997" s="156"/>
      <c r="Y997" s="156"/>
      <c r="Z997" s="156"/>
      <c r="AA997" s="156"/>
      <c r="AB997" s="156"/>
      <c r="AC997" s="156"/>
      <c r="AD997" s="156"/>
      <c r="AE997" s="156"/>
      <c r="AF997" s="156"/>
      <c r="AG997" s="156"/>
      <c r="AH997" s="156"/>
      <c r="AI997" s="156"/>
      <c r="AJ997" s="156"/>
      <c r="AK997" s="156"/>
      <c r="AL997" s="156"/>
      <c r="AM997" s="156"/>
      <c r="AN997" s="169"/>
      <c r="AO997" s="169"/>
      <c r="AP997" s="169"/>
      <c r="AQ997" s="169"/>
      <c r="AR997" s="169"/>
    </row>
    <row r="998" spans="1:44">
      <c r="A998" s="61"/>
      <c r="B998" s="156"/>
      <c r="C998" s="156"/>
      <c r="D998" s="156"/>
      <c r="E998" s="156"/>
      <c r="F998" s="156"/>
      <c r="G998" s="156"/>
      <c r="H998" s="156"/>
      <c r="I998" s="156"/>
      <c r="J998" s="156"/>
      <c r="K998" s="156"/>
      <c r="L998" s="156"/>
      <c r="M998" s="156"/>
      <c r="N998" s="154"/>
      <c r="O998" s="156"/>
      <c r="P998" s="156"/>
      <c r="Q998" s="156"/>
      <c r="R998" s="156"/>
      <c r="S998" s="156"/>
      <c r="T998" s="156"/>
      <c r="U998" s="156"/>
      <c r="V998" s="156"/>
      <c r="W998" s="156"/>
      <c r="X998" s="156"/>
      <c r="Y998" s="156"/>
      <c r="Z998" s="156"/>
      <c r="AA998" s="156"/>
      <c r="AB998" s="156"/>
      <c r="AC998" s="156"/>
      <c r="AD998" s="156"/>
      <c r="AE998" s="156"/>
      <c r="AF998" s="156"/>
      <c r="AG998" s="156"/>
      <c r="AH998" s="156"/>
      <c r="AI998" s="156"/>
      <c r="AJ998" s="156"/>
      <c r="AK998" s="156"/>
      <c r="AL998" s="156"/>
      <c r="AM998" s="156"/>
      <c r="AN998" s="169"/>
      <c r="AO998" s="169"/>
      <c r="AP998" s="169"/>
      <c r="AQ998" s="169"/>
      <c r="AR998" s="169"/>
    </row>
    <row r="999" spans="1:44">
      <c r="A999" s="61"/>
      <c r="B999" s="156"/>
      <c r="C999" s="156"/>
      <c r="D999" s="156"/>
      <c r="E999" s="156"/>
      <c r="F999" s="156"/>
      <c r="G999" s="156"/>
      <c r="H999" s="156"/>
      <c r="I999" s="156"/>
      <c r="J999" s="156"/>
      <c r="K999" s="156"/>
      <c r="L999" s="156"/>
      <c r="M999" s="156"/>
      <c r="N999" s="154"/>
      <c r="O999" s="156"/>
      <c r="P999" s="156"/>
      <c r="Q999" s="156"/>
      <c r="R999" s="156"/>
      <c r="S999" s="156"/>
      <c r="T999" s="156"/>
      <c r="U999" s="156"/>
      <c r="V999" s="156"/>
      <c r="W999" s="156"/>
      <c r="X999" s="156"/>
      <c r="Y999" s="156"/>
      <c r="Z999" s="156"/>
      <c r="AA999" s="156"/>
      <c r="AB999" s="156"/>
      <c r="AC999" s="156"/>
      <c r="AD999" s="156"/>
      <c r="AE999" s="156"/>
      <c r="AF999" s="156"/>
      <c r="AG999" s="156"/>
      <c r="AH999" s="156"/>
      <c r="AI999" s="156"/>
      <c r="AJ999" s="156"/>
      <c r="AK999" s="156"/>
      <c r="AL999" s="156"/>
      <c r="AM999" s="156"/>
      <c r="AN999" s="169"/>
      <c r="AO999" s="169"/>
      <c r="AP999" s="169"/>
      <c r="AQ999" s="169"/>
      <c r="AR999" s="169"/>
    </row>
    <row r="1000" spans="1:44">
      <c r="A1000" s="61"/>
      <c r="B1000" s="156"/>
      <c r="C1000" s="156"/>
      <c r="D1000" s="156"/>
      <c r="E1000" s="156"/>
      <c r="F1000" s="156"/>
      <c r="G1000" s="156"/>
      <c r="H1000" s="156"/>
      <c r="I1000" s="156"/>
      <c r="J1000" s="156"/>
      <c r="K1000" s="156"/>
      <c r="L1000" s="156"/>
      <c r="M1000" s="156"/>
      <c r="N1000" s="154"/>
      <c r="O1000" s="156"/>
      <c r="P1000" s="156"/>
      <c r="Q1000" s="156"/>
      <c r="R1000" s="156"/>
      <c r="S1000" s="156"/>
      <c r="T1000" s="156"/>
      <c r="U1000" s="156"/>
      <c r="V1000" s="156"/>
      <c r="W1000" s="156"/>
      <c r="X1000" s="156"/>
      <c r="Y1000" s="156"/>
      <c r="Z1000" s="156"/>
      <c r="AA1000" s="156"/>
      <c r="AB1000" s="156"/>
      <c r="AC1000" s="156"/>
      <c r="AD1000" s="156"/>
      <c r="AE1000" s="156"/>
      <c r="AF1000" s="156"/>
      <c r="AG1000" s="156"/>
      <c r="AH1000" s="156"/>
      <c r="AI1000" s="156"/>
      <c r="AJ1000" s="156"/>
      <c r="AK1000" s="156"/>
      <c r="AL1000" s="156"/>
      <c r="AM1000" s="156"/>
      <c r="AN1000" s="169"/>
      <c r="AO1000" s="169"/>
      <c r="AP1000" s="169"/>
      <c r="AQ1000" s="169"/>
      <c r="AR1000" s="169"/>
    </row>
    <row r="1001" spans="1:44">
      <c r="A1001" s="61"/>
      <c r="B1001" s="156"/>
      <c r="C1001" s="156"/>
      <c r="D1001" s="156"/>
      <c r="E1001" s="156"/>
      <c r="F1001" s="156"/>
      <c r="G1001" s="156"/>
      <c r="H1001" s="156"/>
      <c r="I1001" s="156"/>
      <c r="J1001" s="156"/>
      <c r="K1001" s="156"/>
      <c r="L1001" s="156"/>
      <c r="M1001" s="156"/>
      <c r="N1001" s="154"/>
      <c r="O1001" s="156"/>
      <c r="P1001" s="156"/>
      <c r="Q1001" s="156"/>
      <c r="R1001" s="156"/>
      <c r="S1001" s="156"/>
      <c r="T1001" s="156"/>
      <c r="U1001" s="156"/>
      <c r="V1001" s="156"/>
      <c r="W1001" s="156"/>
      <c r="X1001" s="156"/>
      <c r="Y1001" s="156"/>
      <c r="Z1001" s="156"/>
      <c r="AA1001" s="156"/>
      <c r="AB1001" s="156"/>
      <c r="AC1001" s="156"/>
      <c r="AD1001" s="156"/>
      <c r="AE1001" s="156"/>
      <c r="AF1001" s="156"/>
      <c r="AG1001" s="156"/>
      <c r="AH1001" s="156"/>
      <c r="AI1001" s="156"/>
      <c r="AJ1001" s="156"/>
      <c r="AK1001" s="156"/>
      <c r="AL1001" s="156"/>
      <c r="AM1001" s="156"/>
      <c r="AN1001" s="169"/>
      <c r="AO1001" s="169"/>
      <c r="AP1001" s="169"/>
      <c r="AQ1001" s="169"/>
      <c r="AR1001" s="169"/>
    </row>
    <row r="1002" spans="1:44">
      <c r="A1002" s="61"/>
      <c r="B1002" s="156"/>
      <c r="C1002" s="156"/>
      <c r="D1002" s="156"/>
      <c r="E1002" s="156"/>
      <c r="F1002" s="156"/>
      <c r="G1002" s="156"/>
      <c r="H1002" s="156"/>
      <c r="I1002" s="156"/>
      <c r="J1002" s="156"/>
      <c r="K1002" s="156"/>
      <c r="L1002" s="156"/>
      <c r="M1002" s="156"/>
      <c r="N1002" s="154"/>
      <c r="O1002" s="156"/>
      <c r="P1002" s="156"/>
      <c r="Q1002" s="156"/>
      <c r="R1002" s="156"/>
      <c r="S1002" s="156"/>
      <c r="T1002" s="156"/>
      <c r="U1002" s="156"/>
      <c r="V1002" s="156"/>
      <c r="W1002" s="156"/>
      <c r="X1002" s="156"/>
      <c r="Y1002" s="156"/>
      <c r="Z1002" s="156"/>
      <c r="AA1002" s="156"/>
      <c r="AB1002" s="156"/>
      <c r="AC1002" s="156"/>
      <c r="AD1002" s="156"/>
      <c r="AE1002" s="156"/>
      <c r="AF1002" s="156"/>
      <c r="AG1002" s="156"/>
      <c r="AH1002" s="156"/>
      <c r="AI1002" s="156"/>
      <c r="AJ1002" s="156"/>
      <c r="AK1002" s="156"/>
      <c r="AL1002" s="156"/>
      <c r="AM1002" s="156"/>
      <c r="AN1002" s="169"/>
      <c r="AO1002" s="169"/>
      <c r="AP1002" s="169"/>
      <c r="AQ1002" s="169"/>
      <c r="AR1002" s="169"/>
    </row>
    <row r="1003" spans="1:44">
      <c r="A1003" s="61"/>
      <c r="B1003" s="156"/>
      <c r="C1003" s="156"/>
      <c r="D1003" s="156"/>
      <c r="E1003" s="156"/>
      <c r="F1003" s="156"/>
      <c r="G1003" s="156"/>
      <c r="H1003" s="156"/>
      <c r="I1003" s="156"/>
      <c r="J1003" s="156"/>
      <c r="K1003" s="156"/>
      <c r="L1003" s="156"/>
      <c r="M1003" s="156"/>
      <c r="N1003" s="154"/>
      <c r="O1003" s="156"/>
      <c r="P1003" s="156"/>
      <c r="Q1003" s="156"/>
      <c r="R1003" s="156"/>
      <c r="S1003" s="156"/>
      <c r="T1003" s="156"/>
      <c r="U1003" s="156"/>
      <c r="V1003" s="156"/>
      <c r="W1003" s="156"/>
      <c r="X1003" s="156"/>
      <c r="Y1003" s="156"/>
      <c r="Z1003" s="156"/>
      <c r="AA1003" s="156"/>
      <c r="AB1003" s="156"/>
      <c r="AC1003" s="156"/>
      <c r="AD1003" s="156"/>
      <c r="AE1003" s="156"/>
      <c r="AF1003" s="156"/>
      <c r="AG1003" s="156"/>
      <c r="AH1003" s="156"/>
      <c r="AI1003" s="156"/>
      <c r="AJ1003" s="156"/>
      <c r="AK1003" s="156"/>
      <c r="AL1003" s="156"/>
      <c r="AM1003" s="156"/>
      <c r="AN1003" s="169"/>
      <c r="AO1003" s="169"/>
      <c r="AP1003" s="169"/>
      <c r="AQ1003" s="169"/>
      <c r="AR1003" s="169"/>
    </row>
    <row r="1004" spans="1:44">
      <c r="A1004" s="61"/>
      <c r="B1004" s="156"/>
      <c r="C1004" s="156"/>
      <c r="D1004" s="156"/>
      <c r="E1004" s="156"/>
      <c r="F1004" s="156"/>
      <c r="G1004" s="156"/>
      <c r="H1004" s="156"/>
      <c r="I1004" s="156"/>
      <c r="J1004" s="156"/>
      <c r="K1004" s="156"/>
      <c r="L1004" s="156"/>
      <c r="M1004" s="156"/>
      <c r="N1004" s="154"/>
      <c r="O1004" s="156"/>
      <c r="P1004" s="156"/>
      <c r="Q1004" s="156"/>
      <c r="R1004" s="156"/>
      <c r="S1004" s="156"/>
      <c r="T1004" s="156"/>
      <c r="U1004" s="156"/>
      <c r="V1004" s="156"/>
      <c r="W1004" s="156"/>
      <c r="X1004" s="156"/>
      <c r="Y1004" s="156"/>
      <c r="Z1004" s="156"/>
      <c r="AA1004" s="156"/>
      <c r="AB1004" s="156"/>
      <c r="AC1004" s="156"/>
      <c r="AD1004" s="156"/>
      <c r="AE1004" s="156"/>
      <c r="AF1004" s="156"/>
      <c r="AG1004" s="156"/>
      <c r="AH1004" s="156"/>
      <c r="AI1004" s="156"/>
      <c r="AJ1004" s="156"/>
      <c r="AK1004" s="156"/>
      <c r="AL1004" s="156"/>
      <c r="AM1004" s="156"/>
      <c r="AN1004" s="169"/>
      <c r="AO1004" s="169"/>
      <c r="AP1004" s="169"/>
      <c r="AQ1004" s="169"/>
      <c r="AR1004" s="169"/>
    </row>
  </sheetData>
  <mergeCells count="4">
    <mergeCell ref="A1:F1"/>
    <mergeCell ref="A38:F38"/>
    <mergeCell ref="A48:F48"/>
    <mergeCell ref="P1:R1"/>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0"/>
  <sheetViews>
    <sheetView workbookViewId="0"/>
  </sheetViews>
  <sheetFormatPr defaultColWidth="14.5" defaultRowHeight="15" customHeight="1"/>
  <cols>
    <col min="1" max="1" width="27" customWidth="1"/>
    <col min="2" max="2" width="10.125" customWidth="1"/>
    <col min="3" max="3" width="14" customWidth="1"/>
    <col min="4" max="4" width="18.5" customWidth="1"/>
    <col min="5" max="5" width="10.875" customWidth="1"/>
    <col min="6" max="6" width="11.5" customWidth="1"/>
    <col min="7" max="7" width="19" customWidth="1"/>
    <col min="8" max="8" width="14.125" customWidth="1"/>
    <col min="9" max="9" width="20.5" customWidth="1"/>
    <col min="10" max="10" width="17.875" customWidth="1"/>
    <col min="11" max="15" width="9.5" customWidth="1"/>
    <col min="16" max="16" width="9.875" customWidth="1"/>
    <col min="17" max="18" width="9.5" customWidth="1"/>
    <col min="19" max="19" width="20" customWidth="1"/>
    <col min="20" max="20" width="20.625" customWidth="1"/>
    <col min="21" max="25" width="9.5" customWidth="1"/>
    <col min="26" max="26" width="17.375" customWidth="1"/>
  </cols>
  <sheetData>
    <row r="1" spans="1:25" ht="18" customHeight="1">
      <c r="A1" s="1"/>
      <c r="B1" s="703" t="s">
        <v>233</v>
      </c>
      <c r="C1" s="687"/>
      <c r="D1" s="687"/>
      <c r="E1" s="687"/>
      <c r="F1" s="687"/>
      <c r="G1" s="687"/>
      <c r="H1" s="687"/>
      <c r="I1" s="687"/>
      <c r="J1" s="687"/>
      <c r="K1" s="687"/>
      <c r="L1" s="687"/>
      <c r="M1" s="687"/>
      <c r="N1" s="687"/>
      <c r="O1" s="687"/>
      <c r="P1" s="36"/>
      <c r="Q1" s="36"/>
      <c r="R1" s="36"/>
      <c r="S1" s="36"/>
      <c r="T1" s="36"/>
      <c r="U1" s="36"/>
      <c r="V1" s="36"/>
      <c r="W1" s="36"/>
      <c r="X1" s="36"/>
      <c r="Y1" s="61"/>
    </row>
    <row r="2" spans="1:25" ht="15.75" customHeight="1">
      <c r="A2" s="9"/>
      <c r="B2" s="11">
        <v>1984</v>
      </c>
      <c r="C2" s="11">
        <v>1988</v>
      </c>
      <c r="D2" s="11">
        <v>1990</v>
      </c>
      <c r="E2" s="11">
        <v>1992</v>
      </c>
      <c r="F2" s="11">
        <v>1996</v>
      </c>
      <c r="G2" s="11">
        <v>1998</v>
      </c>
      <c r="H2" s="11">
        <v>2000</v>
      </c>
      <c r="I2" s="11">
        <v>2004</v>
      </c>
      <c r="J2" s="11" t="s">
        <v>234</v>
      </c>
      <c r="K2" s="11">
        <v>2010</v>
      </c>
      <c r="L2" s="11">
        <v>2011</v>
      </c>
      <c r="M2" s="11">
        <v>2012</v>
      </c>
      <c r="N2" s="11">
        <v>2013</v>
      </c>
      <c r="O2" s="4">
        <v>2014</v>
      </c>
      <c r="P2" s="4">
        <v>2015</v>
      </c>
      <c r="Q2" s="4">
        <v>2016</v>
      </c>
      <c r="R2" s="4"/>
      <c r="S2" s="4"/>
      <c r="T2" s="4"/>
      <c r="U2" s="4"/>
      <c r="V2" s="4"/>
      <c r="W2" s="4"/>
      <c r="X2" s="4"/>
      <c r="Y2" s="61"/>
    </row>
    <row r="3" spans="1:25" ht="16.5" customHeight="1">
      <c r="A3" s="8" t="s">
        <v>235</v>
      </c>
      <c r="B3" s="41">
        <v>810.91</v>
      </c>
      <c r="C3" s="41">
        <v>982.30399999999997</v>
      </c>
      <c r="D3" s="41">
        <v>1038.348</v>
      </c>
      <c r="E3" s="41">
        <v>1028.6199999999999</v>
      </c>
      <c r="F3" s="41">
        <v>1059.81</v>
      </c>
      <c r="G3" s="41">
        <v>1109.3499999999999</v>
      </c>
      <c r="H3" s="41">
        <v>1158.8899999999999</v>
      </c>
      <c r="I3" s="41">
        <v>1107.25</v>
      </c>
      <c r="J3" s="41">
        <v>1243.4000000000001</v>
      </c>
      <c r="K3" s="41">
        <v>1258.5999999999999</v>
      </c>
      <c r="L3" s="41">
        <v>1338.8</v>
      </c>
      <c r="M3" s="41">
        <v>1369.3</v>
      </c>
      <c r="N3" s="41">
        <v>1246.9000000000001</v>
      </c>
      <c r="O3" s="12">
        <v>1255.5</v>
      </c>
      <c r="P3" s="36">
        <v>1323.9</v>
      </c>
      <c r="Q3" s="257">
        <v>1206.0999999999999</v>
      </c>
      <c r="R3" s="36"/>
      <c r="S3" s="36"/>
      <c r="T3" s="36"/>
      <c r="U3" s="36"/>
      <c r="V3" s="36"/>
      <c r="W3" s="36"/>
      <c r="X3" s="36"/>
      <c r="Y3" s="61"/>
    </row>
    <row r="4" spans="1:25" ht="15.75" customHeight="1">
      <c r="A4" s="8" t="s">
        <v>236</v>
      </c>
      <c r="B4" s="41"/>
      <c r="C4" s="41"/>
      <c r="D4" s="41"/>
      <c r="E4" s="41"/>
      <c r="F4" s="41"/>
      <c r="G4" s="41"/>
      <c r="H4" s="41"/>
      <c r="I4" s="41"/>
      <c r="J4" s="41"/>
      <c r="K4" s="258"/>
      <c r="L4" s="41">
        <v>836.6</v>
      </c>
      <c r="M4" s="41">
        <v>810.8</v>
      </c>
      <c r="N4" s="41">
        <v>776.1</v>
      </c>
      <c r="O4" s="12">
        <v>736.4</v>
      </c>
      <c r="P4" s="36">
        <v>724.5</v>
      </c>
      <c r="Q4" s="257">
        <v>717.4</v>
      </c>
      <c r="R4" s="36"/>
      <c r="S4" s="36"/>
      <c r="T4" s="36"/>
      <c r="U4" s="36"/>
      <c r="V4" s="36"/>
      <c r="W4" s="36"/>
      <c r="X4" s="36"/>
      <c r="Y4" s="61"/>
    </row>
    <row r="5" spans="1:25" ht="15.75" customHeight="1">
      <c r="A5" s="8" t="s">
        <v>237</v>
      </c>
      <c r="B5" s="41"/>
      <c r="C5" s="41"/>
      <c r="D5" s="41"/>
      <c r="E5" s="41"/>
      <c r="F5" s="41"/>
      <c r="G5" s="41"/>
      <c r="H5" s="41"/>
      <c r="I5" s="41"/>
      <c r="J5" s="41">
        <v>840.1</v>
      </c>
      <c r="K5" s="41">
        <v>933.6</v>
      </c>
      <c r="L5" s="41" t="s">
        <v>50</v>
      </c>
      <c r="M5" s="41"/>
      <c r="N5" s="41"/>
      <c r="O5" s="12"/>
      <c r="P5" s="36"/>
      <c r="Q5" s="36"/>
      <c r="R5" s="36"/>
      <c r="S5" s="36"/>
      <c r="T5" s="36"/>
      <c r="U5" s="36"/>
      <c r="V5" s="36"/>
      <c r="W5" s="36"/>
      <c r="X5" s="36"/>
      <c r="Y5" s="61"/>
    </row>
    <row r="6" spans="1:25" ht="15.75" customHeight="1">
      <c r="A6" s="8" t="s">
        <v>238</v>
      </c>
      <c r="B6" s="41"/>
      <c r="C6" s="41"/>
      <c r="D6" s="41"/>
      <c r="E6" s="41"/>
      <c r="F6" s="41"/>
      <c r="G6" s="41"/>
      <c r="H6" s="41"/>
      <c r="I6" s="41">
        <v>684</v>
      </c>
      <c r="J6" s="41" t="s">
        <v>239</v>
      </c>
      <c r="K6" s="41"/>
      <c r="L6" s="41"/>
      <c r="M6" s="41"/>
      <c r="N6" s="41"/>
      <c r="O6" s="12"/>
      <c r="P6" s="36"/>
      <c r="Q6" s="36"/>
      <c r="R6" s="36"/>
      <c r="S6" s="36"/>
      <c r="T6" s="36"/>
      <c r="U6" s="36"/>
      <c r="V6" s="36"/>
      <c r="W6" s="36"/>
      <c r="X6" s="36"/>
      <c r="Y6" s="61"/>
    </row>
    <row r="7" spans="1:25" ht="15.75" customHeight="1">
      <c r="A7" s="8" t="s">
        <v>240</v>
      </c>
      <c r="B7" s="41">
        <v>147.744</v>
      </c>
      <c r="C7" s="41">
        <v>228.768</v>
      </c>
      <c r="D7" s="41">
        <v>168.672</v>
      </c>
      <c r="E7" s="41">
        <v>192.38399999999999</v>
      </c>
      <c r="F7" s="41">
        <v>216.19199999999998</v>
      </c>
      <c r="G7" s="41">
        <v>394.5</v>
      </c>
      <c r="H7" s="41">
        <v>497</v>
      </c>
      <c r="I7" s="41"/>
      <c r="J7" s="41"/>
      <c r="K7" s="41"/>
      <c r="L7" s="41"/>
      <c r="M7" s="41"/>
      <c r="N7" s="41"/>
      <c r="O7" s="12"/>
      <c r="P7" s="36"/>
      <c r="Q7" s="36"/>
      <c r="R7" s="36"/>
      <c r="S7" s="36"/>
      <c r="T7" s="36"/>
      <c r="U7" s="36"/>
      <c r="V7" s="36"/>
      <c r="W7" s="36"/>
      <c r="X7" s="36"/>
      <c r="Y7" s="61"/>
    </row>
    <row r="8" spans="1:25" ht="15.75" customHeight="1">
      <c r="A8" s="8" t="s">
        <v>241</v>
      </c>
      <c r="B8" s="41">
        <v>23.8</v>
      </c>
      <c r="C8" s="41">
        <v>51.4</v>
      </c>
      <c r="D8" s="41">
        <v>55.8</v>
      </c>
      <c r="E8" s="41">
        <v>61.3</v>
      </c>
      <c r="F8" s="41">
        <v>64.2</v>
      </c>
      <c r="G8" s="41" t="s">
        <v>242</v>
      </c>
      <c r="H8" s="41"/>
      <c r="I8" s="41"/>
      <c r="J8" s="41"/>
      <c r="K8" s="41"/>
      <c r="L8" s="41"/>
      <c r="M8" s="41"/>
      <c r="N8" s="41"/>
      <c r="O8" s="12"/>
      <c r="P8" s="36"/>
      <c r="Q8" s="36"/>
      <c r="R8" s="36"/>
      <c r="S8" s="36"/>
      <c r="T8" s="36"/>
      <c r="U8" s="36"/>
      <c r="V8" s="36"/>
      <c r="W8" s="36"/>
      <c r="X8" s="36"/>
      <c r="Y8" s="61"/>
    </row>
    <row r="9" spans="1:25" ht="15.75" customHeight="1">
      <c r="A9" s="8" t="s">
        <v>243</v>
      </c>
      <c r="B9" s="41">
        <v>14.9</v>
      </c>
      <c r="C9" s="41">
        <v>17.600000000000001</v>
      </c>
      <c r="D9" s="41">
        <v>19.7</v>
      </c>
      <c r="E9" s="41">
        <v>15.1</v>
      </c>
      <c r="F9" s="41">
        <v>19.8</v>
      </c>
      <c r="G9" s="41" t="s">
        <v>244</v>
      </c>
      <c r="H9" s="41"/>
      <c r="I9" s="41"/>
      <c r="J9" s="41"/>
      <c r="K9" s="41"/>
      <c r="L9" s="41"/>
      <c r="M9" s="41"/>
      <c r="N9" s="41"/>
      <c r="O9" s="12"/>
      <c r="P9" s="36"/>
      <c r="Q9" s="36"/>
      <c r="R9" s="36"/>
      <c r="S9" s="36"/>
      <c r="T9" s="36"/>
      <c r="U9" s="36"/>
      <c r="V9" s="36"/>
      <c r="W9" s="36"/>
      <c r="X9" s="36"/>
      <c r="Y9" s="61"/>
    </row>
    <row r="10" spans="1:25" ht="15.75" customHeight="1">
      <c r="A10" s="8" t="s">
        <v>245</v>
      </c>
      <c r="B10" s="41">
        <v>15.7</v>
      </c>
      <c r="C10" s="41">
        <v>17</v>
      </c>
      <c r="D10" s="41">
        <v>18.399999999999999</v>
      </c>
      <c r="E10" s="41" t="s">
        <v>246</v>
      </c>
      <c r="F10" s="41"/>
      <c r="G10" s="41"/>
      <c r="H10" s="41"/>
      <c r="I10" s="41"/>
      <c r="J10" s="41"/>
      <c r="K10" s="41"/>
      <c r="L10" s="41"/>
      <c r="M10" s="41"/>
      <c r="N10" s="41"/>
      <c r="O10" s="12"/>
      <c r="P10" s="36"/>
      <c r="Q10" s="36"/>
      <c r="R10" s="36"/>
      <c r="S10" s="36"/>
      <c r="T10" s="36"/>
      <c r="U10" s="36"/>
      <c r="V10" s="36"/>
      <c r="W10" s="36"/>
      <c r="X10" s="36"/>
      <c r="Y10" s="61"/>
    </row>
    <row r="11" spans="1:25" ht="15.75" customHeight="1">
      <c r="A11" s="8" t="s">
        <v>247</v>
      </c>
      <c r="B11" s="41">
        <v>16.3</v>
      </c>
      <c r="C11" s="41">
        <v>19.2</v>
      </c>
      <c r="D11" s="41" t="s">
        <v>248</v>
      </c>
      <c r="E11" s="41"/>
      <c r="F11" s="41"/>
      <c r="G11" s="41"/>
      <c r="H11" s="41"/>
      <c r="I11" s="41"/>
      <c r="J11" s="41"/>
      <c r="K11" s="41"/>
      <c r="L11" s="41"/>
      <c r="M11" s="41"/>
      <c r="N11" s="41"/>
      <c r="O11" s="12"/>
      <c r="P11" s="36"/>
      <c r="Q11" s="36"/>
      <c r="R11" s="36"/>
      <c r="S11" s="36"/>
      <c r="T11" s="36"/>
      <c r="U11" s="36"/>
      <c r="V11" s="36"/>
      <c r="W11" s="36"/>
      <c r="X11" s="36"/>
      <c r="Y11" s="61"/>
    </row>
    <row r="12" spans="1:25" ht="15.75" customHeight="1">
      <c r="A12" s="8" t="s">
        <v>249</v>
      </c>
      <c r="B12" s="41">
        <v>4.4000000000000004</v>
      </c>
      <c r="C12" s="41">
        <v>5.0999999999999996</v>
      </c>
      <c r="D12" s="41" t="s">
        <v>248</v>
      </c>
      <c r="E12" s="41"/>
      <c r="F12" s="41"/>
      <c r="G12" s="41"/>
      <c r="H12" s="41"/>
      <c r="I12" s="41"/>
      <c r="J12" s="41"/>
      <c r="K12" s="41"/>
      <c r="L12" s="41"/>
      <c r="M12" s="41"/>
      <c r="N12" s="41"/>
      <c r="O12" s="12"/>
      <c r="P12" s="36"/>
      <c r="Q12" s="36"/>
      <c r="R12" s="36"/>
      <c r="S12" s="36"/>
      <c r="T12" s="36"/>
      <c r="U12" s="36"/>
      <c r="V12" s="36"/>
      <c r="W12" s="36"/>
      <c r="X12" s="36"/>
      <c r="Y12" s="61"/>
    </row>
    <row r="13" spans="1:25" ht="15.75" customHeight="1">
      <c r="A13" s="8" t="s">
        <v>250</v>
      </c>
      <c r="B13" s="41">
        <v>5.6</v>
      </c>
      <c r="C13" s="41">
        <v>6.1</v>
      </c>
      <c r="D13" s="41" t="s">
        <v>248</v>
      </c>
      <c r="E13" s="41"/>
      <c r="F13" s="41"/>
      <c r="G13" s="41"/>
      <c r="H13" s="41"/>
      <c r="I13" s="41"/>
      <c r="J13" s="41"/>
      <c r="K13" s="41"/>
      <c r="L13" s="41"/>
      <c r="M13" s="41"/>
      <c r="N13" s="41"/>
      <c r="O13" s="12"/>
      <c r="P13" s="36"/>
      <c r="Q13" s="36"/>
      <c r="R13" s="36"/>
      <c r="S13" s="36"/>
      <c r="T13" s="36"/>
      <c r="U13" s="36"/>
      <c r="V13" s="36"/>
      <c r="W13" s="36"/>
      <c r="X13" s="36"/>
      <c r="Y13" s="61"/>
    </row>
    <row r="14" spans="1:25" ht="15.75" customHeight="1">
      <c r="A14" s="8" t="s">
        <v>251</v>
      </c>
      <c r="B14" s="41">
        <v>9</v>
      </c>
      <c r="C14" s="41">
        <v>10.6</v>
      </c>
      <c r="D14" s="41" t="s">
        <v>252</v>
      </c>
      <c r="E14" s="41"/>
      <c r="F14" s="41"/>
      <c r="G14" s="41"/>
      <c r="H14" s="41"/>
      <c r="I14" s="41"/>
      <c r="J14" s="41"/>
      <c r="K14" s="41"/>
      <c r="L14" s="41"/>
      <c r="M14" s="41"/>
      <c r="N14" s="41"/>
      <c r="O14" s="12"/>
      <c r="P14" s="36"/>
      <c r="Q14" s="36"/>
      <c r="R14" s="36"/>
      <c r="S14" s="36"/>
      <c r="T14" s="36"/>
      <c r="U14" s="36"/>
      <c r="Y14" s="61"/>
    </row>
    <row r="15" spans="1:25" ht="15.75" customHeight="1">
      <c r="A15" s="8" t="s">
        <v>253</v>
      </c>
      <c r="B15" s="41">
        <v>73.900000000000006</v>
      </c>
      <c r="C15" s="41">
        <v>108</v>
      </c>
      <c r="D15" s="41">
        <v>117</v>
      </c>
      <c r="E15" s="41">
        <v>126.5</v>
      </c>
      <c r="F15" s="41">
        <v>126.6</v>
      </c>
      <c r="G15" s="41">
        <v>150.6</v>
      </c>
      <c r="H15" s="41">
        <v>167.95232469999996</v>
      </c>
      <c r="I15" s="41">
        <v>264.89999999999998</v>
      </c>
      <c r="J15" s="41" t="s">
        <v>254</v>
      </c>
      <c r="K15" s="41"/>
      <c r="L15" s="41"/>
      <c r="M15" s="41"/>
      <c r="N15" s="41"/>
      <c r="O15" s="12"/>
      <c r="P15" s="36"/>
      <c r="Q15" s="36"/>
      <c r="R15" s="36"/>
      <c r="S15" s="36"/>
      <c r="T15" s="36"/>
      <c r="U15" s="36"/>
      <c r="Y15" s="61"/>
    </row>
    <row r="16" spans="1:25" ht="15.75" customHeight="1">
      <c r="A16" s="8" t="s">
        <v>255</v>
      </c>
      <c r="B16" s="41"/>
      <c r="C16" s="41"/>
      <c r="D16" s="41"/>
      <c r="E16" s="41"/>
      <c r="F16" s="41"/>
      <c r="G16" s="41">
        <v>34</v>
      </c>
      <c r="H16" s="41">
        <v>46</v>
      </c>
      <c r="I16" s="41">
        <v>56</v>
      </c>
      <c r="J16" s="41" t="s">
        <v>256</v>
      </c>
      <c r="K16" s="41"/>
      <c r="L16" s="41"/>
      <c r="M16" s="258"/>
      <c r="N16" s="258"/>
      <c r="O16" s="50"/>
      <c r="P16" s="36"/>
      <c r="Q16" s="36"/>
      <c r="R16" s="36"/>
      <c r="S16" s="36"/>
      <c r="T16" s="36"/>
      <c r="U16" s="36"/>
      <c r="Y16" s="61"/>
    </row>
    <row r="17" spans="1:25" ht="15.75" customHeight="1">
      <c r="A17" s="8" t="s">
        <v>257</v>
      </c>
      <c r="B17" s="41"/>
      <c r="C17" s="41"/>
      <c r="D17" s="41"/>
      <c r="E17" s="41"/>
      <c r="F17" s="41"/>
      <c r="G17" s="41"/>
      <c r="H17" s="41">
        <v>8.3000000000000007</v>
      </c>
      <c r="I17" s="41">
        <v>20.3</v>
      </c>
      <c r="J17" s="41">
        <v>27.5</v>
      </c>
      <c r="K17" s="12">
        <f t="shared" ref="K17:P17" si="0">K18+K19</f>
        <v>522.22720000000004</v>
      </c>
      <c r="L17" s="12">
        <f t="shared" si="0"/>
        <v>549.30000000000007</v>
      </c>
      <c r="M17" s="12">
        <f t="shared" si="0"/>
        <v>472.6</v>
      </c>
      <c r="N17" s="12">
        <f t="shared" si="0"/>
        <v>445.57254799999998</v>
      </c>
      <c r="O17" s="12">
        <f t="shared" si="0"/>
        <v>427.09999999999997</v>
      </c>
      <c r="P17" s="36">
        <f t="shared" si="0"/>
        <v>428.40000000000003</v>
      </c>
      <c r="Q17" s="257">
        <v>370.7</v>
      </c>
      <c r="R17" s="36"/>
      <c r="S17" s="36"/>
      <c r="T17" s="36"/>
      <c r="U17" s="36"/>
      <c r="V17" s="36"/>
      <c r="W17" s="36"/>
      <c r="X17" s="36"/>
      <c r="Y17" s="61"/>
    </row>
    <row r="18" spans="1:25" ht="15.75" customHeight="1">
      <c r="A18" s="135" t="s">
        <v>258</v>
      </c>
      <c r="B18" s="136"/>
      <c r="C18" s="136"/>
      <c r="D18" s="136"/>
      <c r="E18" s="136"/>
      <c r="F18" s="136"/>
      <c r="G18" s="136"/>
      <c r="H18" s="136"/>
      <c r="I18" s="136"/>
      <c r="J18" s="136"/>
      <c r="K18" s="136">
        <v>495</v>
      </c>
      <c r="L18" s="136">
        <v>522.1</v>
      </c>
      <c r="M18" s="136">
        <v>446.8</v>
      </c>
      <c r="N18" s="136">
        <v>421</v>
      </c>
      <c r="O18" s="27">
        <v>404.4</v>
      </c>
      <c r="P18" s="259">
        <v>405.1</v>
      </c>
      <c r="Q18" s="260"/>
      <c r="R18" s="260"/>
      <c r="S18" s="260"/>
      <c r="T18" s="260"/>
      <c r="U18" s="260"/>
      <c r="V18" s="260"/>
      <c r="W18" s="260"/>
      <c r="X18" s="260"/>
      <c r="Y18" s="61"/>
    </row>
    <row r="19" spans="1:25" ht="15.75" customHeight="1">
      <c r="A19" s="135" t="s">
        <v>259</v>
      </c>
      <c r="B19" s="136"/>
      <c r="C19" s="136"/>
      <c r="D19" s="136"/>
      <c r="E19" s="136"/>
      <c r="F19" s="136"/>
      <c r="G19" s="136"/>
      <c r="H19" s="136">
        <v>8.3000000000000007</v>
      </c>
      <c r="I19" s="136">
        <v>20.3</v>
      </c>
      <c r="J19" s="136">
        <v>27.5</v>
      </c>
      <c r="K19" s="136">
        <v>27.2272</v>
      </c>
      <c r="L19" s="261">
        <v>27.2</v>
      </c>
      <c r="M19" s="262">
        <v>25.8</v>
      </c>
      <c r="N19" s="136">
        <v>24.572547999999998</v>
      </c>
      <c r="O19" s="67">
        <v>22.7</v>
      </c>
      <c r="P19" s="259">
        <v>23.3</v>
      </c>
      <c r="Q19" s="54"/>
      <c r="R19" s="260"/>
      <c r="S19" s="260"/>
      <c r="T19" s="260"/>
      <c r="U19" s="260"/>
      <c r="V19" s="1"/>
      <c r="W19" s="260"/>
      <c r="X19" s="260"/>
      <c r="Y19" s="61"/>
    </row>
    <row r="20" spans="1:25" ht="15.75" customHeight="1">
      <c r="A20" s="8" t="s">
        <v>260</v>
      </c>
      <c r="B20" s="41">
        <v>84.8</v>
      </c>
      <c r="C20" s="41">
        <v>141.6</v>
      </c>
      <c r="D20" s="41">
        <v>212.4</v>
      </c>
      <c r="E20" s="41">
        <v>243.9</v>
      </c>
      <c r="F20" s="41">
        <v>325.2</v>
      </c>
      <c r="G20" s="41">
        <v>408</v>
      </c>
      <c r="H20" s="41">
        <v>602</v>
      </c>
      <c r="I20" s="41">
        <v>649.6</v>
      </c>
      <c r="J20" s="41">
        <v>554</v>
      </c>
      <c r="K20" s="41" t="s">
        <v>25</v>
      </c>
      <c r="L20" s="41"/>
      <c r="M20" s="41"/>
      <c r="N20" s="41"/>
      <c r="O20" s="12"/>
      <c r="P20" s="36"/>
      <c r="Q20" s="36"/>
      <c r="R20" s="36"/>
      <c r="S20" s="36"/>
      <c r="T20" s="36"/>
      <c r="U20" s="36"/>
      <c r="V20" s="263"/>
      <c r="W20" s="1"/>
      <c r="X20" s="36"/>
      <c r="Y20" s="61"/>
    </row>
    <row r="21" spans="1:25" ht="15.75" customHeight="1">
      <c r="A21" s="8" t="s">
        <v>261</v>
      </c>
      <c r="B21" s="41">
        <v>58.4</v>
      </c>
      <c r="C21" s="41">
        <v>72.5</v>
      </c>
      <c r="D21" s="41">
        <v>136.9</v>
      </c>
      <c r="E21" s="41">
        <v>198.2</v>
      </c>
      <c r="F21" s="41">
        <v>275.89999999999998</v>
      </c>
      <c r="G21" s="41">
        <v>340.5</v>
      </c>
      <c r="H21" s="41" t="s">
        <v>262</v>
      </c>
      <c r="I21" s="41"/>
      <c r="J21" s="41"/>
      <c r="K21" s="41"/>
      <c r="L21" s="41"/>
      <c r="M21" s="41"/>
      <c r="N21" s="41"/>
      <c r="O21" s="12"/>
      <c r="P21" s="36"/>
      <c r="Q21" s="36"/>
      <c r="R21" s="36"/>
      <c r="S21" s="36"/>
      <c r="T21" s="36"/>
      <c r="U21" s="36"/>
      <c r="V21" s="36"/>
      <c r="W21" s="36"/>
      <c r="X21" s="36"/>
      <c r="Y21" s="61"/>
    </row>
    <row r="22" spans="1:25" ht="15.75" customHeight="1">
      <c r="A22" s="8" t="s">
        <v>263</v>
      </c>
      <c r="B22" s="41"/>
      <c r="C22" s="41"/>
      <c r="D22" s="41"/>
      <c r="E22" s="41"/>
      <c r="F22" s="41"/>
      <c r="G22" s="41"/>
      <c r="H22" s="41">
        <v>224.3</v>
      </c>
      <c r="I22" s="41">
        <v>244.6</v>
      </c>
      <c r="J22" s="41">
        <v>286.3</v>
      </c>
      <c r="K22" s="41">
        <v>284.60000000000002</v>
      </c>
      <c r="L22" s="41">
        <v>265.89999999999998</v>
      </c>
      <c r="M22" s="41">
        <v>252.9</v>
      </c>
      <c r="N22" s="41">
        <v>236.50000000000003</v>
      </c>
      <c r="O22" s="12">
        <v>229.4</v>
      </c>
      <c r="P22" s="36">
        <v>214.1</v>
      </c>
      <c r="Q22" s="257">
        <v>209.2</v>
      </c>
      <c r="R22" s="36"/>
      <c r="S22" s="36"/>
      <c r="T22" s="36"/>
      <c r="U22" s="36"/>
      <c r="V22" s="36"/>
      <c r="W22" s="36"/>
      <c r="X22" s="36"/>
      <c r="Y22" s="61"/>
    </row>
    <row r="23" spans="1:25" ht="15.75" customHeight="1">
      <c r="A23" s="8" t="s">
        <v>264</v>
      </c>
      <c r="B23" s="41">
        <v>15.7</v>
      </c>
      <c r="C23" s="41">
        <v>18.5</v>
      </c>
      <c r="D23" s="41">
        <v>45.7</v>
      </c>
      <c r="E23" s="41">
        <v>40.799999999999997</v>
      </c>
      <c r="F23" s="41">
        <v>149.6</v>
      </c>
      <c r="G23" s="41">
        <v>72</v>
      </c>
      <c r="H23" s="41">
        <v>76.400000000000006</v>
      </c>
      <c r="I23" s="41">
        <v>75.7</v>
      </c>
      <c r="J23" s="41">
        <v>204.8</v>
      </c>
      <c r="K23" s="41">
        <v>247</v>
      </c>
      <c r="L23" s="41">
        <v>298.5</v>
      </c>
      <c r="M23" s="41">
        <v>290.7</v>
      </c>
      <c r="N23" s="41">
        <v>273.3</v>
      </c>
      <c r="O23" s="12">
        <v>228.5</v>
      </c>
      <c r="P23" s="36">
        <v>221.6</v>
      </c>
      <c r="Q23" s="257">
        <v>198.2</v>
      </c>
      <c r="R23" s="36"/>
      <c r="S23" s="36"/>
      <c r="T23" s="36"/>
      <c r="U23" s="36"/>
      <c r="V23" s="36"/>
      <c r="W23" s="36"/>
      <c r="X23" s="36"/>
      <c r="Y23" s="61"/>
    </row>
    <row r="24" spans="1:25" ht="15.75" customHeight="1">
      <c r="A24" s="8" t="s">
        <v>265</v>
      </c>
      <c r="B24" s="41">
        <v>34.750699999999995</v>
      </c>
      <c r="C24" s="41">
        <v>48.085200000000007</v>
      </c>
      <c r="D24" s="41">
        <v>51.215400000000002</v>
      </c>
      <c r="E24" s="41">
        <v>67.009177668162323</v>
      </c>
      <c r="F24" s="41" t="s">
        <v>160</v>
      </c>
      <c r="G24" s="41"/>
      <c r="H24" s="41"/>
      <c r="I24" s="41"/>
      <c r="J24" s="41"/>
      <c r="K24" s="41"/>
      <c r="L24" s="17"/>
      <c r="M24" s="17"/>
      <c r="N24" s="17"/>
      <c r="O24" s="36"/>
      <c r="P24" s="36"/>
      <c r="Q24" s="36"/>
      <c r="R24" s="36"/>
      <c r="S24" s="36"/>
      <c r="T24" s="36"/>
      <c r="U24" s="36"/>
      <c r="V24" s="36"/>
      <c r="W24" s="36"/>
      <c r="X24" s="36"/>
      <c r="Y24" s="61"/>
    </row>
    <row r="25" spans="1:25" ht="15.75" customHeight="1">
      <c r="A25" s="8" t="s">
        <v>266</v>
      </c>
      <c r="B25" s="41">
        <v>69.900000000000006</v>
      </c>
      <c r="C25" s="41">
        <v>81.8</v>
      </c>
      <c r="D25" s="41" t="s">
        <v>267</v>
      </c>
      <c r="E25" s="41"/>
      <c r="F25" s="41"/>
      <c r="G25" s="41"/>
      <c r="H25" s="41"/>
      <c r="I25" s="41"/>
      <c r="J25" s="41"/>
      <c r="K25" s="41"/>
      <c r="L25" s="41"/>
      <c r="M25" s="41"/>
      <c r="N25" s="41"/>
      <c r="O25" s="12"/>
      <c r="P25" s="36"/>
      <c r="Q25" s="36"/>
      <c r="R25" s="36"/>
      <c r="S25" s="36"/>
      <c r="T25" s="36"/>
      <c r="U25" s="36"/>
      <c r="V25" s="36"/>
      <c r="W25" s="36"/>
      <c r="X25" s="36"/>
      <c r="Y25" s="61"/>
    </row>
    <row r="26" spans="1:25" ht="15.75" customHeight="1">
      <c r="A26" s="8" t="s">
        <v>268</v>
      </c>
      <c r="B26" s="41">
        <v>89.3</v>
      </c>
      <c r="C26" s="41">
        <v>100.9</v>
      </c>
      <c r="D26" s="41">
        <v>138.69999999999999</v>
      </c>
      <c r="E26" s="41">
        <v>167</v>
      </c>
      <c r="F26" s="41">
        <v>184.1</v>
      </c>
      <c r="G26" s="41">
        <v>212.8</v>
      </c>
      <c r="H26" s="41" t="s">
        <v>269</v>
      </c>
      <c r="I26" s="41"/>
      <c r="J26" s="41"/>
      <c r="K26" s="41"/>
      <c r="L26" s="41"/>
      <c r="M26" s="41"/>
      <c r="N26" s="41"/>
      <c r="O26" s="12"/>
      <c r="P26" s="36"/>
      <c r="Q26" s="36"/>
      <c r="R26" s="36"/>
      <c r="S26" s="36"/>
      <c r="T26" s="36"/>
      <c r="U26" s="36"/>
      <c r="V26" s="36"/>
      <c r="W26" s="36"/>
      <c r="X26" s="36"/>
      <c r="Y26" s="61"/>
    </row>
    <row r="27" spans="1:25" ht="15.75" customHeight="1">
      <c r="A27" s="8" t="s">
        <v>270</v>
      </c>
      <c r="B27" s="41">
        <v>84.8</v>
      </c>
      <c r="C27" s="41" t="s">
        <v>271</v>
      </c>
      <c r="D27" s="41"/>
      <c r="E27" s="41"/>
      <c r="F27" s="41"/>
      <c r="G27" s="41"/>
      <c r="H27" s="41"/>
      <c r="I27" s="41"/>
      <c r="J27" s="41"/>
      <c r="K27" s="41"/>
      <c r="L27" s="41"/>
      <c r="M27" s="41"/>
      <c r="N27" s="41"/>
      <c r="O27" s="12"/>
      <c r="P27" s="36"/>
      <c r="Q27" s="36"/>
      <c r="R27" s="36"/>
      <c r="S27" s="36"/>
      <c r="T27" s="36"/>
      <c r="U27" s="36"/>
      <c r="V27" s="36"/>
      <c r="W27" s="36"/>
      <c r="X27" s="36"/>
      <c r="Y27" s="61"/>
    </row>
    <row r="28" spans="1:25" ht="15.75" customHeight="1">
      <c r="A28" s="8" t="s">
        <v>272</v>
      </c>
      <c r="B28" s="41">
        <v>17</v>
      </c>
      <c r="C28" s="41">
        <v>20</v>
      </c>
      <c r="D28" s="41" t="s">
        <v>273</v>
      </c>
      <c r="E28" s="41"/>
      <c r="F28" s="41"/>
      <c r="G28" s="41"/>
      <c r="H28" s="41"/>
      <c r="I28" s="41"/>
      <c r="J28" s="41"/>
      <c r="K28" s="41"/>
      <c r="L28" s="41"/>
      <c r="M28" s="41"/>
      <c r="N28" s="41"/>
      <c r="O28" s="12"/>
      <c r="P28" s="36"/>
      <c r="Q28" s="36"/>
      <c r="R28" s="36"/>
      <c r="S28" s="36"/>
      <c r="T28" s="36"/>
      <c r="U28" s="36"/>
      <c r="V28" s="36"/>
      <c r="W28" s="36"/>
      <c r="X28" s="36"/>
      <c r="Y28" s="61"/>
    </row>
    <row r="29" spans="1:25" ht="15.75" customHeight="1">
      <c r="A29" s="8" t="s">
        <v>274</v>
      </c>
      <c r="B29" s="41"/>
      <c r="C29" s="41"/>
      <c r="D29" s="41"/>
      <c r="E29" s="41"/>
      <c r="F29" s="41"/>
      <c r="G29" s="41"/>
      <c r="H29" s="41"/>
      <c r="I29" s="41"/>
      <c r="J29" s="41">
        <v>97.7</v>
      </c>
      <c r="K29" s="41">
        <v>61.9</v>
      </c>
      <c r="L29" s="41">
        <v>66.5</v>
      </c>
      <c r="M29" s="41">
        <v>73.2</v>
      </c>
      <c r="N29" s="41">
        <v>76.900000000000006</v>
      </c>
      <c r="O29" s="12">
        <v>44.4</v>
      </c>
      <c r="P29" s="36">
        <v>66.900000000000006</v>
      </c>
      <c r="Q29" s="257">
        <v>64.3</v>
      </c>
      <c r="R29" s="36"/>
      <c r="S29" s="36"/>
      <c r="T29" s="36"/>
      <c r="U29" s="36"/>
      <c r="V29" s="36"/>
      <c r="W29" s="36"/>
      <c r="X29" s="36"/>
      <c r="Y29" s="61"/>
    </row>
    <row r="30" spans="1:25" ht="16.5" customHeight="1">
      <c r="A30" s="8" t="s">
        <v>275</v>
      </c>
      <c r="B30" s="41">
        <v>6.6</v>
      </c>
      <c r="C30" s="41">
        <v>18.399999999999999</v>
      </c>
      <c r="D30" s="41">
        <v>43.5</v>
      </c>
      <c r="E30" s="41">
        <v>66.2</v>
      </c>
      <c r="F30" s="41">
        <v>70</v>
      </c>
      <c r="G30" s="41">
        <v>29.3</v>
      </c>
      <c r="H30" s="41">
        <v>37.200000000000003</v>
      </c>
      <c r="I30" s="41">
        <v>113</v>
      </c>
      <c r="J30" s="41" t="s">
        <v>276</v>
      </c>
      <c r="K30" s="41"/>
      <c r="L30" s="41"/>
      <c r="M30" s="41"/>
      <c r="N30" s="41"/>
      <c r="O30" s="12"/>
      <c r="P30" s="36"/>
      <c r="Q30" s="36"/>
      <c r="R30" s="36"/>
      <c r="S30" s="36"/>
      <c r="T30" s="36"/>
      <c r="U30" s="36"/>
      <c r="V30" s="36"/>
      <c r="W30" s="36"/>
      <c r="X30" s="36"/>
      <c r="Y30" s="61"/>
    </row>
    <row r="31" spans="1:25" ht="15.75" customHeight="1">
      <c r="A31" s="8" t="s">
        <v>277</v>
      </c>
      <c r="B31" s="41"/>
      <c r="C31" s="41"/>
      <c r="D31" s="41"/>
      <c r="E31" s="41"/>
      <c r="F31" s="41"/>
      <c r="G31" s="41">
        <v>6.2</v>
      </c>
      <c r="H31" s="41">
        <v>52</v>
      </c>
      <c r="I31" s="41"/>
      <c r="J31" s="41"/>
      <c r="K31" s="41"/>
      <c r="L31" s="41"/>
      <c r="M31" s="41"/>
      <c r="N31" s="41"/>
      <c r="O31" s="12"/>
      <c r="P31" s="36"/>
      <c r="Q31" s="36"/>
      <c r="R31" s="36"/>
      <c r="S31" s="36"/>
      <c r="T31" s="36"/>
      <c r="U31" s="36"/>
      <c r="V31" s="36"/>
      <c r="W31" s="36"/>
      <c r="X31" s="36"/>
      <c r="Y31" s="61"/>
    </row>
    <row r="32" spans="1:25" ht="15.75" customHeight="1">
      <c r="A32" s="8" t="s">
        <v>278</v>
      </c>
      <c r="B32" s="41">
        <v>55.4</v>
      </c>
      <c r="C32" s="41">
        <v>67.400000000000006</v>
      </c>
      <c r="D32" s="41">
        <v>118.3</v>
      </c>
      <c r="E32" s="41">
        <v>105.5</v>
      </c>
      <c r="F32" s="41">
        <v>65.099999999999994</v>
      </c>
      <c r="G32" s="41" t="s">
        <v>279</v>
      </c>
      <c r="H32" s="41"/>
      <c r="I32" s="41"/>
      <c r="J32" s="41"/>
      <c r="K32" s="41"/>
      <c r="L32" s="41"/>
      <c r="M32" s="41"/>
      <c r="N32" s="41"/>
      <c r="O32" s="12"/>
      <c r="P32" s="36"/>
      <c r="Q32" s="36"/>
      <c r="R32" s="36"/>
      <c r="S32" s="36"/>
      <c r="T32" s="36"/>
      <c r="U32" s="36"/>
      <c r="V32" s="36"/>
      <c r="W32" s="36"/>
      <c r="X32" s="36"/>
      <c r="Y32" s="61"/>
    </row>
    <row r="33" spans="1:25" ht="15.75" customHeight="1">
      <c r="A33" s="8" t="s">
        <v>280</v>
      </c>
      <c r="B33" s="41"/>
      <c r="C33" s="41"/>
      <c r="D33" s="41"/>
      <c r="E33" s="41"/>
      <c r="F33" s="41"/>
      <c r="G33" s="41"/>
      <c r="H33" s="41"/>
      <c r="I33" s="41"/>
      <c r="J33" s="41"/>
      <c r="K33" s="41"/>
      <c r="L33" s="41"/>
      <c r="M33" s="41">
        <v>62</v>
      </c>
      <c r="N33" s="41">
        <v>58.9</v>
      </c>
      <c r="O33" s="12">
        <f t="shared" ref="O33:O34" si="1">N33*(1-0.046)</f>
        <v>56.190599999999996</v>
      </c>
      <c r="P33" s="16">
        <f t="shared" ref="P33:P34" si="2">O33*(1-0.072)</f>
        <v>52.144876799999999</v>
      </c>
      <c r="Q33" s="16">
        <f>P33*(1-0.064)</f>
        <v>48.807604684799998</v>
      </c>
      <c r="R33" s="36"/>
      <c r="S33" s="36"/>
      <c r="T33" s="36"/>
      <c r="U33" s="36"/>
      <c r="V33" s="36"/>
      <c r="W33" s="36"/>
      <c r="X33" s="36"/>
      <c r="Y33" s="61"/>
    </row>
    <row r="34" spans="1:25" ht="15" customHeight="1">
      <c r="A34" s="8" t="s">
        <v>281</v>
      </c>
      <c r="B34" s="41">
        <v>7</v>
      </c>
      <c r="C34" s="41">
        <v>11.5</v>
      </c>
      <c r="D34" s="41">
        <v>13.9</v>
      </c>
      <c r="E34" s="41">
        <v>15.9</v>
      </c>
      <c r="F34" s="41">
        <v>17.399999999999999</v>
      </c>
      <c r="G34" s="41">
        <v>17.600000000000001</v>
      </c>
      <c r="H34" s="41">
        <v>21.4</v>
      </c>
      <c r="I34" s="41">
        <v>32.5</v>
      </c>
      <c r="J34" s="41">
        <v>34.1</v>
      </c>
      <c r="K34" s="41">
        <v>38.1</v>
      </c>
      <c r="L34" s="41">
        <v>39.1</v>
      </c>
      <c r="M34" s="41">
        <v>40.1</v>
      </c>
      <c r="N34" s="41">
        <f>M34*0.995</f>
        <v>39.899500000000003</v>
      </c>
      <c r="O34" s="12">
        <f t="shared" si="1"/>
        <v>38.064123000000002</v>
      </c>
      <c r="P34" s="36">
        <f t="shared" si="2"/>
        <v>35.323506144000007</v>
      </c>
      <c r="Q34" s="36">
        <f>P34*(1-0.072)</f>
        <v>32.780213701632007</v>
      </c>
      <c r="R34" s="36"/>
      <c r="S34" s="36"/>
      <c r="T34" s="36"/>
      <c r="U34" s="36"/>
      <c r="V34" s="36"/>
      <c r="W34" s="36"/>
      <c r="X34" s="36"/>
      <c r="Y34" s="61"/>
    </row>
    <row r="35" spans="1:25" ht="15.75" customHeight="1">
      <c r="A35" s="8" t="s">
        <v>282</v>
      </c>
      <c r="B35" s="41"/>
      <c r="C35" s="41"/>
      <c r="D35" s="41"/>
      <c r="E35" s="41">
        <v>3.75</v>
      </c>
      <c r="F35" s="41">
        <v>4.5999999999999996</v>
      </c>
      <c r="G35" s="41">
        <v>7.6</v>
      </c>
      <c r="H35" s="41" t="s">
        <v>283</v>
      </c>
      <c r="I35" s="41"/>
      <c r="J35" s="41"/>
      <c r="K35" s="11">
        <v>2010</v>
      </c>
      <c r="L35" s="11">
        <v>2011</v>
      </c>
      <c r="M35" s="11">
        <v>2012</v>
      </c>
      <c r="N35" s="11">
        <v>2013</v>
      </c>
      <c r="O35" s="4">
        <v>2014</v>
      </c>
      <c r="P35" s="4">
        <v>2015</v>
      </c>
      <c r="Q35" s="4">
        <v>2016</v>
      </c>
      <c r="R35" s="36"/>
      <c r="S35" s="36"/>
      <c r="T35" s="36"/>
      <c r="U35" s="36"/>
      <c r="V35" s="36"/>
      <c r="W35" s="36"/>
      <c r="X35" s="36"/>
      <c r="Y35" s="61"/>
    </row>
    <row r="36" spans="1:25" ht="15.75" customHeight="1">
      <c r="A36" s="8"/>
      <c r="B36" s="41"/>
      <c r="C36" s="41"/>
      <c r="D36" s="41"/>
      <c r="E36" s="41"/>
      <c r="F36" s="41"/>
      <c r="G36" s="41"/>
      <c r="H36" s="41"/>
      <c r="I36" s="41"/>
      <c r="J36" s="41"/>
      <c r="K36" s="41"/>
      <c r="L36" s="41"/>
      <c r="M36" s="41"/>
      <c r="N36" s="41"/>
      <c r="O36" s="12"/>
      <c r="P36" s="36"/>
      <c r="Q36" s="36"/>
      <c r="R36" s="36"/>
      <c r="S36" s="36"/>
      <c r="T36" s="264"/>
      <c r="U36" s="36"/>
      <c r="V36" s="264"/>
      <c r="W36" s="36"/>
      <c r="X36" s="36"/>
      <c r="Y36" s="61"/>
    </row>
    <row r="37" spans="1:25" ht="15.75" customHeight="1">
      <c r="A37" s="8" t="s">
        <v>284</v>
      </c>
      <c r="B37" s="41">
        <v>899.61300000000006</v>
      </c>
      <c r="C37" s="41">
        <v>1188.057</v>
      </c>
      <c r="D37" s="41">
        <v>1364.9880000000001</v>
      </c>
      <c r="E37" s="41">
        <v>1460.4960000000001</v>
      </c>
      <c r="F37" s="41">
        <v>1603.8820000000001</v>
      </c>
      <c r="G37" s="41">
        <v>1821.8679999999999</v>
      </c>
      <c r="H37" s="41">
        <v>1887.221</v>
      </c>
      <c r="I37" s="41">
        <v>2082.902</v>
      </c>
      <c r="J37" s="41">
        <v>2147.4169999999999</v>
      </c>
      <c r="K37" s="41">
        <v>2156.7640000000001</v>
      </c>
      <c r="L37" s="41">
        <v>2162.9340000000002</v>
      </c>
      <c r="M37" s="41">
        <v>2050.6709999999998</v>
      </c>
      <c r="N37" s="41">
        <v>1958</v>
      </c>
      <c r="O37" s="12">
        <v>1803.7</v>
      </c>
      <c r="P37" s="265">
        <v>1757.1</v>
      </c>
      <c r="Q37" s="257">
        <v>1677.8</v>
      </c>
      <c r="R37" s="264"/>
      <c r="S37" s="63"/>
      <c r="T37" s="266"/>
      <c r="U37" s="36"/>
      <c r="V37" s="36"/>
      <c r="W37" s="36"/>
      <c r="X37" s="36"/>
      <c r="Y37" s="61"/>
    </row>
    <row r="38" spans="1:25" ht="12.75" customHeight="1">
      <c r="A38" s="8" t="s">
        <v>285</v>
      </c>
      <c r="B38" s="41">
        <v>586.1099999999999</v>
      </c>
      <c r="C38" s="41">
        <v>643.92999999999995</v>
      </c>
      <c r="D38" s="41">
        <v>627.41</v>
      </c>
      <c r="E38" s="41">
        <v>630.41999999999996</v>
      </c>
      <c r="F38" s="41">
        <v>674.31</v>
      </c>
      <c r="G38" s="41">
        <v>664.3</v>
      </c>
      <c r="H38" s="41">
        <v>654.29</v>
      </c>
      <c r="I38" s="41">
        <v>737.44999999999993</v>
      </c>
      <c r="J38" s="41">
        <v>826.8</v>
      </c>
      <c r="K38" s="41">
        <v>840.59999999999991</v>
      </c>
      <c r="L38" s="41">
        <v>839.1</v>
      </c>
      <c r="M38" s="41">
        <v>861.4</v>
      </c>
      <c r="N38" s="41">
        <v>783.2</v>
      </c>
      <c r="O38" s="12">
        <v>726</v>
      </c>
      <c r="P38" s="36">
        <v>757.9</v>
      </c>
      <c r="Q38" s="267">
        <v>812.2</v>
      </c>
      <c r="R38" s="36"/>
      <c r="S38" s="63"/>
      <c r="T38" s="168"/>
      <c r="U38" s="36"/>
      <c r="V38" s="36"/>
      <c r="W38" s="36"/>
      <c r="X38" s="36"/>
      <c r="Y38" s="61"/>
    </row>
    <row r="39" spans="1:25" ht="15.75" customHeight="1">
      <c r="A39" s="8" t="s">
        <v>286</v>
      </c>
      <c r="B39" s="41">
        <v>224.8</v>
      </c>
      <c r="C39" s="41">
        <v>338.4</v>
      </c>
      <c r="D39" s="41">
        <v>410.9</v>
      </c>
      <c r="E39" s="41">
        <v>398.20000000000005</v>
      </c>
      <c r="F39" s="41">
        <v>385.50000000000006</v>
      </c>
      <c r="G39" s="41">
        <v>445.04999999999995</v>
      </c>
      <c r="H39" s="41">
        <v>504.6</v>
      </c>
      <c r="I39" s="41">
        <v>369.8</v>
      </c>
      <c r="J39" s="41">
        <v>416.5</v>
      </c>
      <c r="K39" s="41">
        <v>418</v>
      </c>
      <c r="L39" s="41">
        <v>499.69999999999993</v>
      </c>
      <c r="M39" s="41">
        <v>507.80000000000007</v>
      </c>
      <c r="N39" s="41">
        <v>463.69999999999993</v>
      </c>
      <c r="O39" s="12">
        <v>529.5</v>
      </c>
      <c r="P39" s="36">
        <f>P3-P38</f>
        <v>566.00000000000011</v>
      </c>
      <c r="Q39" s="168">
        <v>393.9</v>
      </c>
      <c r="R39" s="36"/>
      <c r="S39" s="63"/>
      <c r="T39" s="268"/>
      <c r="U39" s="36"/>
      <c r="V39" s="36"/>
      <c r="W39" s="36"/>
      <c r="X39" s="36"/>
      <c r="Y39" s="61"/>
    </row>
    <row r="40" spans="1:25" ht="15.75" customHeight="1">
      <c r="A40" s="5"/>
      <c r="B40" s="17"/>
      <c r="C40" s="17"/>
      <c r="D40" s="17"/>
      <c r="E40" s="17"/>
      <c r="F40" s="17"/>
      <c r="G40" s="17"/>
      <c r="H40" s="17"/>
      <c r="I40" s="17"/>
      <c r="J40" s="17"/>
      <c r="K40" s="17"/>
      <c r="L40" s="17"/>
      <c r="M40" s="17"/>
      <c r="N40" s="17"/>
      <c r="O40" s="36"/>
      <c r="P40" s="36"/>
      <c r="Q40" s="63"/>
      <c r="R40" s="36"/>
      <c r="S40" s="63"/>
      <c r="T40" s="257"/>
      <c r="U40" s="36"/>
      <c r="V40" s="36"/>
      <c r="W40" s="36"/>
      <c r="X40" s="36"/>
      <c r="Y40" s="61"/>
    </row>
    <row r="41" spans="1:25" ht="15.75" customHeight="1">
      <c r="A41" s="5"/>
      <c r="B41" s="17"/>
      <c r="C41" s="17"/>
      <c r="D41" s="17"/>
      <c r="E41" s="17"/>
      <c r="F41" s="17"/>
      <c r="G41" s="17"/>
      <c r="H41" s="17"/>
      <c r="I41" s="17"/>
      <c r="J41" s="17"/>
      <c r="K41" s="17"/>
      <c r="L41" s="17"/>
      <c r="M41" s="17"/>
      <c r="N41" s="17"/>
      <c r="O41" s="36"/>
      <c r="P41" s="36"/>
      <c r="Q41" s="63"/>
      <c r="R41" s="36"/>
      <c r="S41" s="63"/>
      <c r="T41" s="36"/>
      <c r="U41" s="36"/>
      <c r="V41" s="36"/>
      <c r="W41" s="36"/>
      <c r="X41" s="36"/>
      <c r="Y41" s="61"/>
    </row>
    <row r="42" spans="1:25" ht="15.75" customHeight="1">
      <c r="A42" s="5"/>
      <c r="B42" s="17"/>
      <c r="C42" s="17"/>
      <c r="D42" s="17"/>
      <c r="E42" s="17"/>
      <c r="F42" s="17"/>
      <c r="G42" s="17"/>
      <c r="H42" s="17"/>
      <c r="I42" s="17"/>
      <c r="J42" s="17"/>
      <c r="K42" s="17"/>
      <c r="L42" s="17"/>
      <c r="M42" s="17"/>
      <c r="N42" s="17"/>
      <c r="O42" s="36"/>
      <c r="P42" s="36"/>
      <c r="Q42" s="63"/>
      <c r="R42" s="36"/>
      <c r="S42" s="63"/>
      <c r="T42" s="36"/>
      <c r="U42" s="36"/>
      <c r="V42" s="36"/>
      <c r="W42" s="36"/>
      <c r="X42" s="36"/>
      <c r="Y42" s="61"/>
    </row>
    <row r="43" spans="1:25" ht="15.75" customHeight="1">
      <c r="A43" s="65" t="s">
        <v>35</v>
      </c>
      <c r="B43" s="75">
        <v>1710.5229999999999</v>
      </c>
      <c r="C43" s="75">
        <v>2170.3870000000002</v>
      </c>
      <c r="D43" s="75">
        <v>2403.2980000000002</v>
      </c>
      <c r="E43" s="75">
        <v>2489.116</v>
      </c>
      <c r="F43" s="75">
        <v>2663.692</v>
      </c>
      <c r="G43" s="75">
        <v>2931.2179999999998</v>
      </c>
      <c r="H43" s="75">
        <v>3046.1109999999999</v>
      </c>
      <c r="I43" s="75">
        <v>3190.152</v>
      </c>
      <c r="J43" s="75">
        <v>3390.7169999999996</v>
      </c>
      <c r="K43" s="75">
        <v>3415.364</v>
      </c>
      <c r="L43" s="75">
        <v>3501.7339999999999</v>
      </c>
      <c r="M43" s="75">
        <v>3419.8710000000001</v>
      </c>
      <c r="N43" s="63">
        <v>3190.9</v>
      </c>
      <c r="O43" s="63">
        <f t="shared" ref="O43:Q43" si="3">O37+O38+O39</f>
        <v>3059.2</v>
      </c>
      <c r="P43" s="63">
        <f t="shared" si="3"/>
        <v>3081</v>
      </c>
      <c r="Q43" s="63">
        <f t="shared" si="3"/>
        <v>2883.9</v>
      </c>
      <c r="R43" s="63"/>
      <c r="S43" s="269"/>
      <c r="T43" s="270"/>
      <c r="U43" s="63"/>
      <c r="V43" s="63"/>
      <c r="W43" s="63"/>
      <c r="X43" s="63"/>
      <c r="Y43" s="61"/>
    </row>
    <row r="44" spans="1:25" ht="12.75" customHeight="1">
      <c r="A44" s="65" t="s">
        <v>37</v>
      </c>
      <c r="B44" s="271">
        <f>'Broadcast TV (MS)'!B44</f>
        <v>66.222669908560135</v>
      </c>
      <c r="C44" s="271">
        <f>'Broadcast TV (MS)'!C44</f>
        <v>66.972940770470885</v>
      </c>
      <c r="D44" s="271">
        <f>'Broadcast TV (MS)'!D44</f>
        <v>64.832575901948061</v>
      </c>
      <c r="E44" s="271">
        <f>'Broadcast TV (MS)'!E44</f>
        <v>66.8150459841968</v>
      </c>
      <c r="F44" s="271">
        <f>'Broadcast TV (MS)'!F44</f>
        <v>70.469934211613051</v>
      </c>
      <c r="G44" s="271">
        <f>'Broadcast TV (MS)'!G44</f>
        <v>76.840071260479434</v>
      </c>
      <c r="H44" s="271">
        <f>'Broadcast TV (MS)'!H44</f>
        <v>81.487181524245173</v>
      </c>
      <c r="I44" s="271">
        <f>'Broadcast TV (MS)'!I44</f>
        <v>84.815707840880307</v>
      </c>
      <c r="J44" s="271">
        <f>'Broadcast TV (MS)'!J44</f>
        <v>86.229549679315625</v>
      </c>
      <c r="K44" s="271">
        <f>'Broadcast TV (MS)'!K44</f>
        <v>87.809884978585018</v>
      </c>
      <c r="L44" s="271">
        <f>'Broadcast TV (MS)'!L44</f>
        <v>86.334370343378453</v>
      </c>
      <c r="M44" s="271">
        <f>'Broadcast TV (MS)'!M44</f>
        <v>86.067573893869096</v>
      </c>
      <c r="N44" s="272">
        <f>'Broadcast TV (MS)'!N44</f>
        <v>85.927874518161019</v>
      </c>
      <c r="O44" s="272">
        <f>'Broadcast TV (MS)'!O44</f>
        <v>86.542233263598334</v>
      </c>
      <c r="P44" s="272">
        <f>'Broadcast TV (MS)'!P44</f>
        <v>87.581953911067842</v>
      </c>
      <c r="Q44" s="272">
        <f>'Broadcast TV (MS)'!Q44</f>
        <v>86.424633309060638</v>
      </c>
      <c r="R44" s="36"/>
      <c r="S44" s="36"/>
      <c r="T44" s="36"/>
      <c r="U44" s="36"/>
      <c r="V44" s="36"/>
      <c r="W44" s="36"/>
      <c r="X44" s="36"/>
      <c r="Y44" s="61"/>
    </row>
    <row r="45" spans="1:25" ht="12.75" customHeight="1">
      <c r="A45" s="65" t="s">
        <v>44</v>
      </c>
      <c r="B45" s="271">
        <f>'Broadcast TV (MS)'!B45</f>
        <v>2467.1300079591197</v>
      </c>
      <c r="C45" s="271">
        <f>'Broadcast TV (MS)'!C45</f>
        <v>2298.9776520609844</v>
      </c>
      <c r="D45" s="271">
        <f>'Broadcast TV (MS)'!D45</f>
        <v>2126.1509121051836</v>
      </c>
      <c r="E45" s="271">
        <f>'Broadcast TV (MS)'!E45</f>
        <v>2039.5643011180412</v>
      </c>
      <c r="F45" s="271">
        <f>'Broadcast TV (MS)'!F45</f>
        <v>2026.8308786661869</v>
      </c>
      <c r="G45" s="271">
        <f>'Broadcast TV (MS)'!G45</f>
        <v>2030.0892255085823</v>
      </c>
      <c r="H45" s="271">
        <f>'Broadcast TV (MS)'!H45</f>
        <v>2202.3611544137948</v>
      </c>
      <c r="I45" s="271">
        <f>'Broadcast TV (MS)'!I45</f>
        <v>2229.4666056696465</v>
      </c>
      <c r="J45" s="271">
        <f>'Broadcast TV (MS)'!J45</f>
        <v>2343.3170457883666</v>
      </c>
      <c r="K45" s="271">
        <f>'Broadcast TV (MS)'!K45</f>
        <v>2465.2933846129304</v>
      </c>
      <c r="L45" s="271">
        <f>'Broadcast TV (MS)'!L45</f>
        <v>2413.7478180762005</v>
      </c>
      <c r="M45" s="271">
        <f>'Broadcast TV (MS)'!M45</f>
        <v>2492.4121578704039</v>
      </c>
      <c r="N45" s="272">
        <f>'Broadcast TV (MS)'!N45</f>
        <v>2452.6263980218159</v>
      </c>
      <c r="O45" s="272">
        <f>'Broadcast TV (MS)'!O45</f>
        <v>2577.7005940302006</v>
      </c>
      <c r="P45" s="272">
        <f>'Broadcast TV (MS)'!P45</f>
        <v>2701.6163902057551</v>
      </c>
      <c r="Q45" s="272">
        <f>'Broadcast TV (MS)'!Q45</f>
        <v>2642.0938662224389</v>
      </c>
      <c r="R45" s="36"/>
      <c r="S45" s="36"/>
      <c r="T45" s="36"/>
      <c r="U45" s="36"/>
      <c r="V45" s="36"/>
      <c r="W45" s="36"/>
      <c r="X45" s="36"/>
      <c r="Y45" s="61"/>
    </row>
    <row r="46" spans="1:25" ht="12.75" customHeight="1">
      <c r="A46" s="273" t="s">
        <v>287</v>
      </c>
      <c r="B46" s="274"/>
      <c r="C46" s="274"/>
      <c r="D46" s="274"/>
      <c r="E46" s="274"/>
      <c r="F46" s="274"/>
      <c r="G46" s="274"/>
      <c r="H46" s="274"/>
      <c r="I46" s="274"/>
      <c r="J46" s="274"/>
      <c r="K46" s="275">
        <f>'Broadcast TV (MS)'!K46</f>
        <v>87.012687373878748</v>
      </c>
      <c r="L46" s="275">
        <f>'Broadcast TV (MS)'!L46</f>
        <v>85.557612314356263</v>
      </c>
      <c r="M46" s="275">
        <f>'Broadcast TV (MS)'!M46</f>
        <v>85.313159472974277</v>
      </c>
      <c r="N46" s="276">
        <f>'Broadcast TV (MS)'!N46</f>
        <v>85.157792472343232</v>
      </c>
      <c r="O46" s="276">
        <f>'Broadcast TV (MS)'!O46</f>
        <v>85.800209205020934</v>
      </c>
      <c r="P46" s="276">
        <f>'Broadcast TV (MS)'!P46</f>
        <v>86.825705939629984</v>
      </c>
      <c r="Q46" s="276">
        <f>'Broadcast TV (MS)'!Q46</f>
        <v>86.424633309060638</v>
      </c>
      <c r="R46" s="260"/>
      <c r="S46" s="260"/>
      <c r="T46" s="260"/>
      <c r="U46" s="260"/>
      <c r="V46" s="260"/>
      <c r="W46" s="260"/>
      <c r="X46" s="260"/>
      <c r="Y46" s="61"/>
    </row>
    <row r="47" spans="1:25" ht="12.75" customHeight="1">
      <c r="A47" s="273" t="s">
        <v>288</v>
      </c>
      <c r="B47" s="274"/>
      <c r="C47" s="274"/>
      <c r="D47" s="274"/>
      <c r="E47" s="274"/>
      <c r="F47" s="274"/>
      <c r="G47" s="274"/>
      <c r="H47" s="274"/>
      <c r="I47" s="274"/>
      <c r="J47" s="274"/>
      <c r="K47" s="275">
        <f>'Broadcast TV (MS)'!K47</f>
        <v>2675.9855441528857</v>
      </c>
      <c r="L47" s="275">
        <f>'Broadcast TV (MS)'!L47</f>
        <v>2636.6519992052595</v>
      </c>
      <c r="M47" s="275">
        <f>'Broadcast TV (MS)'!M47</f>
        <v>2663.6708279697705</v>
      </c>
      <c r="N47" s="276">
        <f>'Broadcast TV (MS)'!N47</f>
        <v>2627.2949854611584</v>
      </c>
      <c r="O47" s="276">
        <f>'Broadcast TV (MS)'!O47</f>
        <v>2752.9969158083391</v>
      </c>
      <c r="P47" s="276">
        <f>'Broadcast TV (MS)'!P47</f>
        <v>2875.0668426179122</v>
      </c>
      <c r="Q47" s="276">
        <f>'Broadcast TV (MS)'!Q47</f>
        <v>2642.0938662224389</v>
      </c>
      <c r="R47" s="260"/>
      <c r="S47" s="260"/>
      <c r="T47" s="260"/>
      <c r="U47" s="260"/>
      <c r="V47" s="260"/>
      <c r="W47" s="260"/>
      <c r="X47" s="260"/>
      <c r="Y47" s="61"/>
    </row>
    <row r="48" spans="1:25" ht="12.75" customHeight="1">
      <c r="A48" s="5"/>
      <c r="B48" s="17"/>
      <c r="C48" s="17"/>
      <c r="D48" s="17"/>
      <c r="E48" s="17"/>
      <c r="F48" s="17"/>
      <c r="G48" s="17"/>
      <c r="H48" s="17"/>
      <c r="I48" s="36"/>
      <c r="J48" s="36"/>
      <c r="K48" s="36"/>
      <c r="L48" s="36"/>
      <c r="M48" s="36"/>
      <c r="N48" s="36"/>
      <c r="O48" s="36"/>
      <c r="P48" s="36"/>
      <c r="Q48" s="36"/>
      <c r="R48" s="36"/>
      <c r="S48" s="36"/>
      <c r="T48" s="36"/>
      <c r="U48" s="36"/>
      <c r="V48" s="36"/>
      <c r="W48" s="36"/>
      <c r="X48" s="36"/>
      <c r="Y48" s="61"/>
    </row>
    <row r="49" spans="1:25" ht="12.75" customHeight="1">
      <c r="A49" s="5"/>
      <c r="B49" s="65" t="s">
        <v>183</v>
      </c>
      <c r="C49" s="17"/>
      <c r="D49" s="17"/>
      <c r="E49" s="17"/>
      <c r="F49" s="17"/>
      <c r="G49" s="17"/>
      <c r="H49" s="17"/>
      <c r="I49" s="36"/>
      <c r="J49" s="36"/>
      <c r="K49" s="36"/>
      <c r="L49" s="36"/>
      <c r="M49" s="36"/>
      <c r="N49" s="36"/>
      <c r="O49" s="36"/>
      <c r="P49" s="36"/>
      <c r="Q49" s="36"/>
      <c r="R49" s="36"/>
      <c r="S49" s="36"/>
      <c r="T49" s="36"/>
      <c r="U49" s="36"/>
      <c r="V49" s="36"/>
      <c r="W49" s="36"/>
      <c r="X49" s="36"/>
      <c r="Y49" s="61"/>
    </row>
    <row r="50" spans="1:25" ht="32.25" customHeight="1">
      <c r="A50" s="5"/>
      <c r="B50" s="704" t="s">
        <v>289</v>
      </c>
      <c r="C50" s="705"/>
      <c r="D50" s="705"/>
      <c r="E50" s="705"/>
      <c r="F50" s="705"/>
      <c r="G50" s="705"/>
      <c r="H50" s="705"/>
      <c r="I50" s="705"/>
      <c r="J50" s="705"/>
      <c r="K50" s="705"/>
      <c r="L50" s="705"/>
      <c r="M50" s="705"/>
      <c r="N50" s="705"/>
      <c r="O50" s="706"/>
      <c r="P50" s="36"/>
      <c r="Q50" s="36"/>
      <c r="R50" s="36"/>
      <c r="S50" s="36"/>
      <c r="T50" s="36"/>
      <c r="U50" s="36"/>
      <c r="V50" s="36"/>
      <c r="W50" s="36"/>
      <c r="X50" s="36"/>
      <c r="Y50" s="61"/>
    </row>
    <row r="51" spans="1:25" ht="15.75" customHeight="1">
      <c r="A51" s="5"/>
      <c r="B51" s="707"/>
      <c r="C51" s="687"/>
      <c r="D51" s="687"/>
      <c r="E51" s="687"/>
      <c r="F51" s="687"/>
      <c r="G51" s="687"/>
      <c r="H51" s="687"/>
      <c r="I51" s="687"/>
      <c r="J51" s="687"/>
      <c r="K51" s="687"/>
      <c r="L51" s="687"/>
      <c r="M51" s="687"/>
      <c r="N51" s="687"/>
      <c r="O51" s="708"/>
      <c r="P51" s="36"/>
      <c r="Q51" s="36"/>
      <c r="R51" s="36"/>
      <c r="S51" s="36"/>
      <c r="T51" s="36"/>
      <c r="U51" s="36"/>
      <c r="V51" s="36"/>
      <c r="W51" s="36"/>
      <c r="X51" s="36"/>
      <c r="Y51" s="61"/>
    </row>
    <row r="52" spans="1:25" ht="15.75" customHeight="1">
      <c r="A52" s="1"/>
      <c r="B52" s="707"/>
      <c r="C52" s="687"/>
      <c r="D52" s="687"/>
      <c r="E52" s="687"/>
      <c r="F52" s="687"/>
      <c r="G52" s="687"/>
      <c r="H52" s="687"/>
      <c r="I52" s="687"/>
      <c r="J52" s="687"/>
      <c r="K52" s="687"/>
      <c r="L52" s="687"/>
      <c r="M52" s="687"/>
      <c r="N52" s="687"/>
      <c r="O52" s="708"/>
      <c r="P52" s="36"/>
      <c r="Q52" s="36"/>
      <c r="R52" s="36"/>
      <c r="S52" s="36"/>
      <c r="T52" s="36"/>
      <c r="U52" s="36"/>
      <c r="V52" s="36"/>
      <c r="W52" s="36"/>
      <c r="X52" s="36"/>
      <c r="Y52" s="61"/>
    </row>
    <row r="53" spans="1:25" ht="15.75" customHeight="1">
      <c r="A53" s="1"/>
      <c r="B53" s="707"/>
      <c r="C53" s="687"/>
      <c r="D53" s="687"/>
      <c r="E53" s="687"/>
      <c r="F53" s="687"/>
      <c r="G53" s="687"/>
      <c r="H53" s="687"/>
      <c r="I53" s="687"/>
      <c r="J53" s="687"/>
      <c r="K53" s="687"/>
      <c r="L53" s="687"/>
      <c r="M53" s="687"/>
      <c r="N53" s="687"/>
      <c r="O53" s="708"/>
      <c r="P53" s="36"/>
      <c r="Q53" s="36"/>
      <c r="R53" s="36"/>
      <c r="S53" s="36"/>
      <c r="T53" s="36"/>
      <c r="U53" s="36"/>
      <c r="V53" s="36"/>
      <c r="W53" s="36"/>
      <c r="X53" s="36"/>
      <c r="Y53" s="61"/>
    </row>
    <row r="54" spans="1:25" ht="15.75" customHeight="1">
      <c r="A54" s="1"/>
      <c r="B54" s="707"/>
      <c r="C54" s="687"/>
      <c r="D54" s="687"/>
      <c r="E54" s="687"/>
      <c r="F54" s="687"/>
      <c r="G54" s="687"/>
      <c r="H54" s="687"/>
      <c r="I54" s="687"/>
      <c r="J54" s="687"/>
      <c r="K54" s="687"/>
      <c r="L54" s="687"/>
      <c r="M54" s="687"/>
      <c r="N54" s="687"/>
      <c r="O54" s="708"/>
      <c r="P54" s="36"/>
      <c r="Q54" s="36"/>
      <c r="R54" s="36"/>
      <c r="S54" s="36"/>
      <c r="T54" s="36"/>
      <c r="U54" s="36"/>
      <c r="V54" s="36"/>
      <c r="W54" s="36"/>
      <c r="X54" s="36"/>
      <c r="Y54" s="61"/>
    </row>
    <row r="55" spans="1:25" ht="15.75" customHeight="1">
      <c r="A55" s="1"/>
      <c r="B55" s="707"/>
      <c r="C55" s="687"/>
      <c r="D55" s="687"/>
      <c r="E55" s="687"/>
      <c r="F55" s="687"/>
      <c r="G55" s="687"/>
      <c r="H55" s="687"/>
      <c r="I55" s="687"/>
      <c r="J55" s="687"/>
      <c r="K55" s="687"/>
      <c r="L55" s="687"/>
      <c r="M55" s="687"/>
      <c r="N55" s="687"/>
      <c r="O55" s="708"/>
      <c r="P55" s="36"/>
      <c r="Q55" s="36"/>
      <c r="R55" s="36"/>
      <c r="S55" s="36"/>
      <c r="T55" s="36"/>
      <c r="U55" s="36"/>
      <c r="V55" s="36"/>
      <c r="W55" s="36"/>
      <c r="X55" s="36"/>
      <c r="Y55" s="61"/>
    </row>
    <row r="56" spans="1:25" ht="15.75" customHeight="1">
      <c r="A56" s="1"/>
      <c r="B56" s="707"/>
      <c r="C56" s="687"/>
      <c r="D56" s="687"/>
      <c r="E56" s="687"/>
      <c r="F56" s="687"/>
      <c r="G56" s="687"/>
      <c r="H56" s="687"/>
      <c r="I56" s="687"/>
      <c r="J56" s="687"/>
      <c r="K56" s="687"/>
      <c r="L56" s="687"/>
      <c r="M56" s="687"/>
      <c r="N56" s="687"/>
      <c r="O56" s="708"/>
      <c r="P56" s="36"/>
      <c r="Q56" s="36"/>
      <c r="R56" s="36"/>
      <c r="S56" s="36"/>
      <c r="T56" s="36"/>
      <c r="U56" s="36"/>
      <c r="V56" s="36"/>
      <c r="W56" s="36"/>
      <c r="X56" s="36"/>
      <c r="Y56" s="61"/>
    </row>
    <row r="57" spans="1:25" ht="15.75" customHeight="1">
      <c r="A57" s="1"/>
      <c r="B57" s="707"/>
      <c r="C57" s="687"/>
      <c r="D57" s="687"/>
      <c r="E57" s="687"/>
      <c r="F57" s="687"/>
      <c r="G57" s="687"/>
      <c r="H57" s="687"/>
      <c r="I57" s="687"/>
      <c r="J57" s="687"/>
      <c r="K57" s="687"/>
      <c r="L57" s="687"/>
      <c r="M57" s="687"/>
      <c r="N57" s="687"/>
      <c r="O57" s="708"/>
      <c r="P57" s="36"/>
      <c r="Q57" s="36"/>
      <c r="R57" s="36"/>
      <c r="S57" s="36"/>
      <c r="T57" s="36"/>
      <c r="U57" s="36"/>
      <c r="V57" s="36"/>
      <c r="W57" s="36"/>
      <c r="X57" s="36"/>
      <c r="Y57" s="61"/>
    </row>
    <row r="58" spans="1:25" ht="15.75" customHeight="1">
      <c r="A58" s="1"/>
      <c r="B58" s="707"/>
      <c r="C58" s="687"/>
      <c r="D58" s="687"/>
      <c r="E58" s="687"/>
      <c r="F58" s="687"/>
      <c r="G58" s="687"/>
      <c r="H58" s="687"/>
      <c r="I58" s="687"/>
      <c r="J58" s="687"/>
      <c r="K58" s="687"/>
      <c r="L58" s="687"/>
      <c r="M58" s="687"/>
      <c r="N58" s="687"/>
      <c r="O58" s="708"/>
      <c r="P58" s="36"/>
      <c r="Q58" s="36"/>
      <c r="R58" s="36"/>
      <c r="S58" s="36"/>
      <c r="T58" s="36"/>
      <c r="U58" s="36"/>
      <c r="V58" s="36"/>
      <c r="W58" s="36"/>
      <c r="X58" s="36"/>
      <c r="Y58" s="61"/>
    </row>
    <row r="59" spans="1:25" ht="15.75" customHeight="1">
      <c r="A59" s="1"/>
      <c r="B59" s="707"/>
      <c r="C59" s="687"/>
      <c r="D59" s="687"/>
      <c r="E59" s="687"/>
      <c r="F59" s="687"/>
      <c r="G59" s="687"/>
      <c r="H59" s="687"/>
      <c r="I59" s="687"/>
      <c r="J59" s="687"/>
      <c r="K59" s="687"/>
      <c r="L59" s="687"/>
      <c r="M59" s="687"/>
      <c r="N59" s="687"/>
      <c r="O59" s="708"/>
      <c r="P59" s="36"/>
      <c r="Q59" s="36"/>
      <c r="R59" s="36"/>
      <c r="S59" s="36"/>
      <c r="T59" s="36"/>
      <c r="U59" s="36"/>
      <c r="V59" s="36"/>
      <c r="W59" s="36"/>
      <c r="X59" s="36"/>
      <c r="Y59" s="61"/>
    </row>
    <row r="60" spans="1:25" ht="15.75" customHeight="1">
      <c r="A60" s="1"/>
      <c r="B60" s="707"/>
      <c r="C60" s="687"/>
      <c r="D60" s="687"/>
      <c r="E60" s="687"/>
      <c r="F60" s="687"/>
      <c r="G60" s="687"/>
      <c r="H60" s="687"/>
      <c r="I60" s="687"/>
      <c r="J60" s="687"/>
      <c r="K60" s="687"/>
      <c r="L60" s="687"/>
      <c r="M60" s="687"/>
      <c r="N60" s="687"/>
      <c r="O60" s="708"/>
      <c r="P60" s="36"/>
      <c r="Q60" s="36"/>
      <c r="R60" s="36"/>
      <c r="S60" s="36"/>
      <c r="T60" s="36"/>
      <c r="U60" s="36"/>
      <c r="V60" s="36"/>
      <c r="W60" s="36"/>
      <c r="X60" s="36"/>
      <c r="Y60" s="61"/>
    </row>
    <row r="61" spans="1:25" ht="15.75" customHeight="1">
      <c r="A61" s="1"/>
      <c r="B61" s="707"/>
      <c r="C61" s="687"/>
      <c r="D61" s="687"/>
      <c r="E61" s="687"/>
      <c r="F61" s="687"/>
      <c r="G61" s="687"/>
      <c r="H61" s="687"/>
      <c r="I61" s="687"/>
      <c r="J61" s="687"/>
      <c r="K61" s="687"/>
      <c r="L61" s="687"/>
      <c r="M61" s="687"/>
      <c r="N61" s="687"/>
      <c r="O61" s="708"/>
      <c r="P61" s="36"/>
      <c r="Q61" s="36"/>
      <c r="R61" s="36"/>
      <c r="S61" s="36"/>
      <c r="T61" s="36"/>
      <c r="U61" s="36"/>
      <c r="V61" s="36"/>
      <c r="W61" s="36"/>
      <c r="X61" s="36"/>
      <c r="Y61" s="61"/>
    </row>
    <row r="62" spans="1:25" ht="15.75" customHeight="1">
      <c r="A62" s="1"/>
      <c r="B62" s="707"/>
      <c r="C62" s="687"/>
      <c r="D62" s="687"/>
      <c r="E62" s="687"/>
      <c r="F62" s="687"/>
      <c r="G62" s="687"/>
      <c r="H62" s="687"/>
      <c r="I62" s="687"/>
      <c r="J62" s="687"/>
      <c r="K62" s="687"/>
      <c r="L62" s="687"/>
      <c r="M62" s="687"/>
      <c r="N62" s="687"/>
      <c r="O62" s="708"/>
      <c r="P62" s="36"/>
      <c r="Q62" s="36"/>
      <c r="R62" s="36"/>
      <c r="S62" s="36"/>
      <c r="T62" s="36"/>
      <c r="U62" s="36"/>
      <c r="V62" s="36"/>
      <c r="W62" s="36"/>
      <c r="X62" s="36"/>
      <c r="Y62" s="61"/>
    </row>
    <row r="63" spans="1:25" ht="15.75" customHeight="1">
      <c r="A63" s="1"/>
      <c r="B63" s="707"/>
      <c r="C63" s="687"/>
      <c r="D63" s="687"/>
      <c r="E63" s="687"/>
      <c r="F63" s="687"/>
      <c r="G63" s="687"/>
      <c r="H63" s="687"/>
      <c r="I63" s="687"/>
      <c r="J63" s="687"/>
      <c r="K63" s="687"/>
      <c r="L63" s="687"/>
      <c r="M63" s="687"/>
      <c r="N63" s="687"/>
      <c r="O63" s="708"/>
      <c r="P63" s="36"/>
      <c r="Q63" s="36"/>
      <c r="R63" s="36"/>
      <c r="S63" s="36"/>
      <c r="T63" s="36"/>
      <c r="U63" s="36"/>
      <c r="V63" s="36"/>
      <c r="W63" s="36"/>
      <c r="X63" s="36"/>
      <c r="Y63" s="61"/>
    </row>
    <row r="64" spans="1:25" ht="15.75" customHeight="1">
      <c r="A64" s="1"/>
      <c r="B64" s="709"/>
      <c r="C64" s="710"/>
      <c r="D64" s="710"/>
      <c r="E64" s="710"/>
      <c r="F64" s="710"/>
      <c r="G64" s="710"/>
      <c r="H64" s="710"/>
      <c r="I64" s="710"/>
      <c r="J64" s="710"/>
      <c r="K64" s="710"/>
      <c r="L64" s="710"/>
      <c r="M64" s="710"/>
      <c r="N64" s="710"/>
      <c r="O64" s="711"/>
      <c r="P64" s="36"/>
      <c r="Q64" s="36"/>
      <c r="R64" s="36"/>
      <c r="S64" s="36"/>
      <c r="T64" s="36"/>
      <c r="U64" s="36"/>
      <c r="V64" s="36"/>
      <c r="W64" s="36"/>
      <c r="X64" s="36"/>
      <c r="Y64" s="61"/>
    </row>
    <row r="65" spans="1:25" ht="12.75">
      <c r="A65" s="61"/>
      <c r="B65" s="61"/>
      <c r="C65" s="61"/>
      <c r="D65" s="61"/>
      <c r="E65" s="61"/>
      <c r="F65" s="61"/>
      <c r="G65" s="61"/>
      <c r="H65" s="61"/>
      <c r="I65" s="61"/>
      <c r="J65" s="61"/>
      <c r="K65" s="61"/>
      <c r="L65" s="61"/>
      <c r="M65" s="61"/>
      <c r="N65" s="61"/>
      <c r="O65" s="61"/>
      <c r="P65" s="61"/>
      <c r="Q65" s="61"/>
      <c r="R65" s="61"/>
      <c r="S65" s="61"/>
      <c r="T65" s="61"/>
      <c r="U65" s="61"/>
      <c r="V65" s="61"/>
      <c r="W65" s="61"/>
      <c r="X65" s="61"/>
      <c r="Y65" s="61"/>
    </row>
    <row r="66" spans="1:25" ht="12.75">
      <c r="A66" s="61"/>
      <c r="B66" s="61"/>
      <c r="C66" s="61"/>
      <c r="D66" s="61"/>
      <c r="E66" s="61"/>
      <c r="F66" s="61"/>
      <c r="G66" s="61"/>
      <c r="H66" s="61"/>
      <c r="I66" s="61"/>
      <c r="J66" s="61"/>
      <c r="K66" s="61"/>
      <c r="L66" s="61"/>
      <c r="M66" s="61"/>
      <c r="N66" s="61"/>
      <c r="O66" s="61"/>
      <c r="P66" s="61"/>
      <c r="Q66" s="61"/>
      <c r="R66" s="61"/>
      <c r="S66" s="61"/>
      <c r="T66" s="61"/>
      <c r="U66" s="61"/>
      <c r="V66" s="61"/>
      <c r="W66" s="61"/>
      <c r="X66" s="61"/>
      <c r="Y66" s="61"/>
    </row>
    <row r="67" spans="1:25" ht="12.75">
      <c r="A67" s="61"/>
      <c r="B67" s="61"/>
      <c r="C67" s="61"/>
      <c r="D67" s="61"/>
      <c r="E67" s="61"/>
      <c r="F67" s="61"/>
      <c r="G67" s="61"/>
      <c r="H67" s="61"/>
      <c r="I67" s="61"/>
      <c r="J67" s="61"/>
      <c r="K67" s="61"/>
      <c r="L67" s="61"/>
      <c r="M67" s="61"/>
      <c r="N67" s="61"/>
      <c r="O67" s="61"/>
      <c r="P67" s="61"/>
      <c r="Q67" s="61"/>
      <c r="R67" s="61"/>
      <c r="S67" s="61"/>
      <c r="T67" s="61"/>
      <c r="U67" s="61"/>
      <c r="V67" s="61"/>
      <c r="W67" s="61"/>
      <c r="X67" s="61"/>
      <c r="Y67" s="61"/>
    </row>
    <row r="68" spans="1:25" ht="12.75">
      <c r="A68" s="61"/>
      <c r="B68" s="61"/>
      <c r="C68" s="61"/>
      <c r="D68" s="61"/>
      <c r="E68" s="61"/>
      <c r="F68" s="61"/>
      <c r="G68" s="61"/>
      <c r="H68" s="61"/>
      <c r="I68" s="61"/>
      <c r="J68" s="61"/>
      <c r="K68" s="61"/>
      <c r="L68" s="61"/>
      <c r="M68" s="61"/>
      <c r="N68" s="61"/>
      <c r="O68" s="61"/>
      <c r="P68" s="61"/>
      <c r="Q68" s="61"/>
      <c r="R68" s="61"/>
      <c r="S68" s="61"/>
      <c r="T68" s="61"/>
      <c r="U68" s="61"/>
      <c r="V68" s="61"/>
      <c r="W68" s="61"/>
      <c r="X68" s="61"/>
      <c r="Y68" s="61"/>
    </row>
    <row r="69" spans="1:25" ht="12.75">
      <c r="A69" s="61"/>
      <c r="B69" s="61"/>
      <c r="C69" s="61"/>
      <c r="D69" s="61"/>
      <c r="E69" s="61"/>
      <c r="F69" s="61"/>
      <c r="G69" s="61"/>
      <c r="H69" s="61"/>
      <c r="I69" s="61"/>
      <c r="J69" s="61"/>
      <c r="K69" s="61"/>
      <c r="L69" s="61"/>
      <c r="M69" s="61"/>
      <c r="N69" s="61"/>
      <c r="O69" s="61"/>
      <c r="P69" s="61"/>
      <c r="Q69" s="61"/>
      <c r="R69" s="61"/>
      <c r="S69" s="61"/>
      <c r="T69" s="61"/>
      <c r="U69" s="61"/>
      <c r="V69" s="61"/>
      <c r="W69" s="61"/>
      <c r="X69" s="61"/>
      <c r="Y69" s="61"/>
    </row>
    <row r="70" spans="1:25" ht="12.75">
      <c r="A70" s="61"/>
      <c r="B70" s="61"/>
      <c r="C70" s="61"/>
      <c r="D70" s="61"/>
      <c r="E70" s="61"/>
      <c r="F70" s="61"/>
      <c r="G70" s="61"/>
      <c r="H70" s="61"/>
      <c r="I70" s="61"/>
      <c r="J70" s="61"/>
      <c r="K70" s="61"/>
      <c r="L70" s="61"/>
      <c r="M70" s="61"/>
      <c r="N70" s="61"/>
      <c r="O70" s="61"/>
      <c r="P70" s="61"/>
      <c r="Q70" s="61"/>
      <c r="R70" s="61"/>
      <c r="S70" s="61"/>
      <c r="T70" s="61"/>
      <c r="U70" s="61"/>
      <c r="V70" s="61"/>
      <c r="W70" s="61"/>
      <c r="X70" s="61"/>
      <c r="Y70" s="61"/>
    </row>
    <row r="71" spans="1:25" ht="12.75">
      <c r="A71" s="61"/>
      <c r="B71" s="61"/>
      <c r="C71" s="61"/>
      <c r="D71" s="61"/>
      <c r="E71" s="61"/>
      <c r="F71" s="61"/>
      <c r="G71" s="61"/>
      <c r="H71" s="61"/>
      <c r="I71" s="61"/>
      <c r="J71" s="61"/>
      <c r="K71" s="61"/>
      <c r="L71" s="61"/>
      <c r="M71" s="61"/>
      <c r="N71" s="61"/>
      <c r="O71" s="61"/>
      <c r="P71" s="61"/>
      <c r="Q71" s="61"/>
      <c r="R71" s="61"/>
      <c r="S71" s="61"/>
      <c r="T71" s="61"/>
      <c r="U71" s="61"/>
      <c r="V71" s="61"/>
      <c r="W71" s="61"/>
      <c r="X71" s="61"/>
      <c r="Y71" s="61"/>
    </row>
    <row r="72" spans="1:25" ht="12.75">
      <c r="A72" s="61"/>
      <c r="B72" s="61"/>
      <c r="C72" s="61"/>
      <c r="D72" s="61"/>
      <c r="E72" s="61"/>
      <c r="F72" s="61"/>
      <c r="G72" s="61"/>
      <c r="H72" s="61"/>
      <c r="I72" s="61"/>
      <c r="J72" s="61"/>
      <c r="K72" s="61"/>
      <c r="L72" s="61"/>
      <c r="M72" s="61"/>
      <c r="N72" s="61"/>
      <c r="O72" s="61"/>
      <c r="P72" s="61"/>
      <c r="Q72" s="61"/>
      <c r="R72" s="61"/>
      <c r="S72" s="61"/>
      <c r="T72" s="61"/>
      <c r="U72" s="61"/>
      <c r="V72" s="61"/>
      <c r="W72" s="61"/>
      <c r="X72" s="61"/>
      <c r="Y72" s="61"/>
    </row>
    <row r="73" spans="1:25" ht="12.75">
      <c r="A73" s="61"/>
      <c r="B73" s="61"/>
      <c r="C73" s="61"/>
      <c r="D73" s="61"/>
      <c r="E73" s="61"/>
      <c r="F73" s="61"/>
      <c r="G73" s="61"/>
      <c r="H73" s="61"/>
      <c r="I73" s="61"/>
      <c r="J73" s="61"/>
      <c r="K73" s="61"/>
      <c r="L73" s="61"/>
      <c r="M73" s="61"/>
      <c r="N73" s="61"/>
      <c r="O73" s="61"/>
      <c r="P73" s="61"/>
      <c r="Q73" s="61"/>
      <c r="R73" s="61"/>
      <c r="S73" s="61"/>
      <c r="T73" s="61"/>
      <c r="U73" s="61"/>
      <c r="V73" s="61"/>
      <c r="W73" s="61"/>
      <c r="X73" s="61"/>
      <c r="Y73" s="61"/>
    </row>
    <row r="74" spans="1:25" ht="12.75">
      <c r="A74" s="61"/>
      <c r="B74" s="61"/>
      <c r="C74" s="61"/>
      <c r="D74" s="61"/>
      <c r="E74" s="61"/>
      <c r="F74" s="61"/>
      <c r="G74" s="61"/>
      <c r="H74" s="61"/>
      <c r="I74" s="61"/>
      <c r="J74" s="61"/>
      <c r="K74" s="61"/>
      <c r="L74" s="61"/>
      <c r="M74" s="61"/>
      <c r="N74" s="61"/>
      <c r="O74" s="61"/>
      <c r="P74" s="61"/>
      <c r="Q74" s="61"/>
      <c r="R74" s="61"/>
      <c r="S74" s="61"/>
      <c r="T74" s="61"/>
      <c r="U74" s="61"/>
      <c r="V74" s="61"/>
      <c r="W74" s="61"/>
      <c r="X74" s="61"/>
      <c r="Y74" s="61"/>
    </row>
    <row r="75" spans="1:25" ht="12.75">
      <c r="A75" s="61"/>
      <c r="B75" s="61"/>
      <c r="C75" s="61"/>
      <c r="D75" s="61"/>
      <c r="E75" s="61"/>
      <c r="F75" s="61"/>
      <c r="G75" s="61"/>
      <c r="H75" s="61"/>
      <c r="I75" s="61"/>
      <c r="J75" s="61"/>
      <c r="K75" s="61"/>
      <c r="L75" s="61"/>
      <c r="M75" s="61"/>
      <c r="N75" s="61"/>
      <c r="O75" s="61"/>
      <c r="P75" s="61"/>
      <c r="Q75" s="61"/>
      <c r="R75" s="61"/>
      <c r="S75" s="61"/>
      <c r="T75" s="61"/>
      <c r="U75" s="61"/>
      <c r="V75" s="61"/>
      <c r="W75" s="61"/>
      <c r="X75" s="61"/>
      <c r="Y75" s="61"/>
    </row>
    <row r="76" spans="1:25" ht="12.75">
      <c r="A76" s="61"/>
      <c r="B76" s="61"/>
      <c r="C76" s="61"/>
      <c r="D76" s="61"/>
      <c r="E76" s="61"/>
      <c r="F76" s="61"/>
      <c r="G76" s="61"/>
      <c r="H76" s="61"/>
      <c r="I76" s="61"/>
      <c r="J76" s="61"/>
      <c r="K76" s="61"/>
      <c r="L76" s="61"/>
      <c r="M76" s="61"/>
      <c r="N76" s="61"/>
      <c r="O76" s="61"/>
      <c r="P76" s="61"/>
      <c r="Q76" s="61"/>
      <c r="R76" s="61"/>
      <c r="S76" s="61"/>
      <c r="T76" s="61"/>
      <c r="U76" s="61"/>
      <c r="V76" s="61"/>
      <c r="W76" s="61"/>
      <c r="X76" s="61"/>
      <c r="Y76" s="61"/>
    </row>
    <row r="77" spans="1:25" ht="12.75">
      <c r="A77" s="61"/>
      <c r="B77" s="61"/>
      <c r="C77" s="61"/>
      <c r="D77" s="61"/>
      <c r="E77" s="61"/>
      <c r="F77" s="61"/>
      <c r="G77" s="61"/>
      <c r="H77" s="61"/>
      <c r="I77" s="61"/>
      <c r="J77" s="61"/>
      <c r="K77" s="61"/>
      <c r="L77" s="61"/>
      <c r="M77" s="61"/>
      <c r="N77" s="61"/>
      <c r="O77" s="61"/>
      <c r="P77" s="61"/>
      <c r="Q77" s="61"/>
      <c r="R77" s="61"/>
      <c r="S77" s="61"/>
      <c r="T77" s="61"/>
      <c r="U77" s="61"/>
      <c r="V77" s="61"/>
      <c r="W77" s="61"/>
      <c r="X77" s="61"/>
      <c r="Y77" s="61"/>
    </row>
    <row r="78" spans="1:25" ht="12.75">
      <c r="A78" s="61"/>
      <c r="B78" s="61"/>
      <c r="C78" s="61"/>
      <c r="D78" s="61"/>
      <c r="E78" s="61"/>
      <c r="F78" s="61"/>
      <c r="G78" s="61"/>
      <c r="H78" s="61"/>
      <c r="I78" s="61"/>
      <c r="J78" s="61"/>
      <c r="K78" s="61"/>
      <c r="L78" s="61"/>
      <c r="M78" s="61"/>
      <c r="N78" s="61"/>
      <c r="O78" s="61"/>
      <c r="P78" s="61"/>
      <c r="Q78" s="61"/>
      <c r="R78" s="61"/>
      <c r="S78" s="61"/>
      <c r="T78" s="61"/>
      <c r="U78" s="61"/>
      <c r="V78" s="61"/>
      <c r="W78" s="61"/>
      <c r="X78" s="61"/>
      <c r="Y78" s="61"/>
    </row>
    <row r="79" spans="1:25" ht="12.75">
      <c r="A79" s="61"/>
      <c r="B79" s="61"/>
      <c r="C79" s="61"/>
      <c r="D79" s="61"/>
      <c r="E79" s="61"/>
      <c r="F79" s="61"/>
      <c r="G79" s="61"/>
      <c r="H79" s="61"/>
      <c r="I79" s="61"/>
      <c r="J79" s="61"/>
      <c r="K79" s="61"/>
      <c r="L79" s="61"/>
      <c r="M79" s="61"/>
      <c r="N79" s="61"/>
      <c r="O79" s="61"/>
      <c r="P79" s="61"/>
      <c r="Q79" s="61"/>
      <c r="R79" s="61"/>
      <c r="S79" s="61"/>
      <c r="T79" s="61"/>
      <c r="U79" s="61"/>
      <c r="V79" s="61"/>
      <c r="W79" s="61"/>
      <c r="X79" s="61"/>
      <c r="Y79" s="61"/>
    </row>
    <row r="80" spans="1:25" ht="12.75">
      <c r="A80" s="61"/>
      <c r="B80" s="61"/>
      <c r="C80" s="61"/>
      <c r="D80" s="61"/>
      <c r="E80" s="61"/>
      <c r="F80" s="61"/>
      <c r="G80" s="61"/>
      <c r="H80" s="61"/>
      <c r="I80" s="61"/>
      <c r="J80" s="61"/>
      <c r="K80" s="61"/>
      <c r="L80" s="61"/>
      <c r="M80" s="61"/>
      <c r="N80" s="61"/>
      <c r="O80" s="61"/>
      <c r="P80" s="61"/>
      <c r="Q80" s="61"/>
      <c r="R80" s="61"/>
      <c r="S80" s="61"/>
      <c r="T80" s="61"/>
      <c r="U80" s="61"/>
      <c r="V80" s="61"/>
      <c r="W80" s="61"/>
      <c r="X80" s="61"/>
      <c r="Y80" s="61"/>
    </row>
    <row r="81" spans="1:25" ht="12.75">
      <c r="A81" s="61"/>
      <c r="B81" s="61"/>
      <c r="C81" s="61"/>
      <c r="D81" s="61"/>
      <c r="E81" s="61"/>
      <c r="F81" s="61"/>
      <c r="G81" s="61"/>
      <c r="H81" s="61"/>
      <c r="I81" s="61"/>
      <c r="J81" s="61"/>
      <c r="K81" s="61"/>
      <c r="L81" s="61"/>
      <c r="M81" s="61"/>
      <c r="N81" s="61"/>
      <c r="O81" s="61"/>
      <c r="P81" s="61"/>
      <c r="Q81" s="61"/>
      <c r="R81" s="61"/>
      <c r="S81" s="61"/>
      <c r="T81" s="61"/>
      <c r="U81" s="61"/>
      <c r="V81" s="61"/>
      <c r="W81" s="61"/>
      <c r="X81" s="61"/>
      <c r="Y81" s="61"/>
    </row>
    <row r="82" spans="1:25" ht="12.75">
      <c r="A82" s="61"/>
      <c r="B82" s="61"/>
      <c r="C82" s="61"/>
      <c r="D82" s="61"/>
      <c r="E82" s="61"/>
      <c r="F82" s="61"/>
      <c r="G82" s="61"/>
      <c r="H82" s="61"/>
      <c r="I82" s="61"/>
      <c r="J82" s="61"/>
      <c r="K82" s="61"/>
      <c r="L82" s="61"/>
      <c r="M82" s="61"/>
      <c r="N82" s="61"/>
      <c r="O82" s="61"/>
      <c r="P82" s="61"/>
      <c r="Q82" s="61"/>
      <c r="R82" s="61"/>
      <c r="S82" s="61"/>
      <c r="T82" s="61"/>
      <c r="U82" s="61"/>
      <c r="V82" s="61"/>
      <c r="W82" s="61"/>
      <c r="X82" s="61"/>
      <c r="Y82" s="61"/>
    </row>
    <row r="83" spans="1:25" ht="12.75">
      <c r="A83" s="61"/>
      <c r="B83" s="61"/>
      <c r="C83" s="61"/>
      <c r="D83" s="61"/>
      <c r="E83" s="61"/>
      <c r="F83" s="61"/>
      <c r="G83" s="61"/>
      <c r="H83" s="61"/>
      <c r="I83" s="61"/>
      <c r="J83" s="61"/>
      <c r="K83" s="61"/>
      <c r="L83" s="61"/>
      <c r="M83" s="61"/>
      <c r="N83" s="61"/>
      <c r="O83" s="61"/>
      <c r="P83" s="61"/>
      <c r="Q83" s="61"/>
      <c r="R83" s="61"/>
      <c r="S83" s="61"/>
      <c r="T83" s="61"/>
      <c r="U83" s="61"/>
      <c r="V83" s="61"/>
      <c r="W83" s="61"/>
      <c r="X83" s="61"/>
      <c r="Y83" s="61"/>
    </row>
    <row r="84" spans="1:25" ht="12.75">
      <c r="A84" s="61"/>
      <c r="B84" s="61"/>
      <c r="C84" s="61"/>
      <c r="D84" s="61"/>
      <c r="E84" s="61"/>
      <c r="F84" s="61"/>
      <c r="G84" s="61"/>
      <c r="H84" s="61"/>
      <c r="I84" s="61"/>
      <c r="J84" s="61"/>
      <c r="K84" s="61"/>
      <c r="L84" s="61"/>
      <c r="M84" s="61"/>
      <c r="N84" s="61"/>
      <c r="O84" s="61"/>
      <c r="P84" s="61"/>
      <c r="Q84" s="61"/>
      <c r="R84" s="61"/>
      <c r="S84" s="61"/>
      <c r="T84" s="61"/>
      <c r="U84" s="61"/>
      <c r="V84" s="61"/>
      <c r="W84" s="61"/>
      <c r="X84" s="61"/>
      <c r="Y84" s="61"/>
    </row>
    <row r="85" spans="1:25" ht="12.75">
      <c r="A85" s="61"/>
      <c r="B85" s="61"/>
      <c r="C85" s="61"/>
      <c r="D85" s="61"/>
      <c r="E85" s="61"/>
      <c r="F85" s="61"/>
      <c r="G85" s="61"/>
      <c r="H85" s="61"/>
      <c r="I85" s="61"/>
      <c r="J85" s="61"/>
      <c r="K85" s="61"/>
      <c r="L85" s="61"/>
      <c r="M85" s="61"/>
      <c r="N85" s="61"/>
      <c r="O85" s="61"/>
      <c r="P85" s="61"/>
      <c r="Q85" s="61"/>
      <c r="R85" s="61"/>
      <c r="S85" s="61"/>
      <c r="T85" s="61"/>
      <c r="U85" s="61"/>
      <c r="V85" s="61"/>
      <c r="W85" s="61"/>
      <c r="X85" s="61"/>
      <c r="Y85" s="61"/>
    </row>
    <row r="86" spans="1:25" ht="12.75">
      <c r="A86" s="61"/>
      <c r="B86" s="61"/>
      <c r="C86" s="61"/>
      <c r="D86" s="61"/>
      <c r="E86" s="61"/>
      <c r="F86" s="61"/>
      <c r="G86" s="61"/>
      <c r="H86" s="61"/>
      <c r="I86" s="61"/>
      <c r="J86" s="61"/>
      <c r="K86" s="61"/>
      <c r="L86" s="61"/>
      <c r="M86" s="61"/>
      <c r="N86" s="61"/>
      <c r="O86" s="61"/>
      <c r="P86" s="61"/>
      <c r="Q86" s="61"/>
      <c r="R86" s="61"/>
      <c r="S86" s="61"/>
      <c r="T86" s="61"/>
      <c r="U86" s="61"/>
      <c r="V86" s="61"/>
      <c r="W86" s="61"/>
      <c r="X86" s="61"/>
      <c r="Y86" s="61"/>
    </row>
    <row r="87" spans="1:25" ht="12.75">
      <c r="A87" s="61"/>
      <c r="B87" s="61"/>
      <c r="C87" s="61"/>
      <c r="D87" s="61"/>
      <c r="E87" s="61"/>
      <c r="F87" s="61"/>
      <c r="G87" s="61"/>
      <c r="H87" s="61"/>
      <c r="I87" s="61"/>
      <c r="J87" s="61"/>
      <c r="K87" s="61"/>
      <c r="L87" s="61"/>
      <c r="M87" s="61"/>
      <c r="N87" s="61"/>
      <c r="O87" s="61"/>
      <c r="P87" s="61"/>
      <c r="Q87" s="61"/>
      <c r="R87" s="61"/>
      <c r="S87" s="61"/>
      <c r="T87" s="61"/>
      <c r="U87" s="61"/>
      <c r="V87" s="61"/>
      <c r="W87" s="61"/>
      <c r="X87" s="61"/>
      <c r="Y87" s="61"/>
    </row>
    <row r="88" spans="1:25" ht="12.75">
      <c r="A88" s="61"/>
      <c r="B88" s="61"/>
      <c r="C88" s="61"/>
      <c r="D88" s="61"/>
      <c r="E88" s="61"/>
      <c r="F88" s="61"/>
      <c r="G88" s="61"/>
      <c r="H88" s="61"/>
      <c r="I88" s="61"/>
      <c r="J88" s="61"/>
      <c r="K88" s="61"/>
      <c r="L88" s="61"/>
      <c r="M88" s="61"/>
      <c r="N88" s="61"/>
      <c r="O88" s="61"/>
      <c r="P88" s="61"/>
      <c r="Q88" s="61"/>
      <c r="R88" s="61"/>
      <c r="S88" s="61"/>
      <c r="T88" s="61"/>
      <c r="U88" s="61"/>
      <c r="V88" s="61"/>
      <c r="W88" s="61"/>
      <c r="X88" s="61"/>
      <c r="Y88" s="61"/>
    </row>
    <row r="89" spans="1:25" ht="12.75">
      <c r="A89" s="61"/>
      <c r="B89" s="61"/>
      <c r="C89" s="61"/>
      <c r="D89" s="61"/>
      <c r="E89" s="61"/>
      <c r="F89" s="61"/>
      <c r="G89" s="61"/>
      <c r="H89" s="61"/>
      <c r="I89" s="61"/>
      <c r="J89" s="61"/>
      <c r="K89" s="61"/>
      <c r="L89" s="61"/>
      <c r="M89" s="61"/>
      <c r="N89" s="61"/>
      <c r="O89" s="61"/>
      <c r="P89" s="61"/>
      <c r="Q89" s="61"/>
      <c r="R89" s="61"/>
      <c r="S89" s="61"/>
      <c r="T89" s="61"/>
      <c r="U89" s="61"/>
      <c r="V89" s="61"/>
      <c r="W89" s="61"/>
      <c r="X89" s="61"/>
      <c r="Y89" s="61"/>
    </row>
    <row r="90" spans="1:25" ht="12.75">
      <c r="A90" s="61"/>
      <c r="B90" s="61"/>
      <c r="C90" s="61"/>
      <c r="D90" s="61"/>
      <c r="E90" s="61"/>
      <c r="F90" s="61"/>
      <c r="G90" s="61"/>
      <c r="H90" s="61"/>
      <c r="I90" s="61"/>
      <c r="J90" s="61"/>
      <c r="K90" s="61"/>
      <c r="L90" s="61"/>
      <c r="M90" s="61"/>
      <c r="N90" s="61"/>
      <c r="O90" s="61"/>
      <c r="P90" s="61"/>
      <c r="Q90" s="61"/>
      <c r="R90" s="61"/>
      <c r="S90" s="61"/>
      <c r="T90" s="61"/>
      <c r="U90" s="61"/>
      <c r="V90" s="61"/>
      <c r="W90" s="61"/>
      <c r="X90" s="61"/>
      <c r="Y90" s="61"/>
    </row>
    <row r="91" spans="1:25" ht="12.75">
      <c r="A91" s="61"/>
      <c r="B91" s="61"/>
      <c r="C91" s="61"/>
      <c r="D91" s="61"/>
      <c r="E91" s="61"/>
      <c r="F91" s="61"/>
      <c r="G91" s="61"/>
      <c r="H91" s="61"/>
      <c r="I91" s="61"/>
      <c r="J91" s="61"/>
      <c r="K91" s="61"/>
      <c r="L91" s="61"/>
      <c r="M91" s="61"/>
      <c r="N91" s="61"/>
      <c r="O91" s="61"/>
      <c r="P91" s="61"/>
      <c r="Q91" s="61"/>
      <c r="R91" s="61"/>
      <c r="S91" s="61"/>
      <c r="T91" s="61"/>
      <c r="U91" s="61"/>
      <c r="V91" s="61"/>
      <c r="W91" s="61"/>
      <c r="X91" s="61"/>
      <c r="Y91" s="61"/>
    </row>
    <row r="92" spans="1:25" ht="12.75">
      <c r="A92" s="61"/>
      <c r="B92" s="61"/>
      <c r="C92" s="61"/>
      <c r="D92" s="61"/>
      <c r="E92" s="61"/>
      <c r="F92" s="61"/>
      <c r="G92" s="61"/>
      <c r="H92" s="61"/>
      <c r="I92" s="61"/>
      <c r="J92" s="61"/>
      <c r="K92" s="61"/>
      <c r="L92" s="61"/>
      <c r="M92" s="61"/>
      <c r="N92" s="61"/>
      <c r="O92" s="61"/>
      <c r="P92" s="61"/>
      <c r="Q92" s="61"/>
      <c r="R92" s="61"/>
      <c r="S92" s="61"/>
      <c r="T92" s="61"/>
      <c r="U92" s="61"/>
      <c r="V92" s="61"/>
      <c r="W92" s="61"/>
      <c r="X92" s="61"/>
      <c r="Y92" s="61"/>
    </row>
    <row r="93" spans="1:25" ht="12.75">
      <c r="A93" s="61"/>
      <c r="B93" s="61"/>
      <c r="C93" s="61"/>
      <c r="D93" s="61"/>
      <c r="E93" s="61"/>
      <c r="F93" s="61"/>
      <c r="G93" s="61"/>
      <c r="H93" s="61"/>
      <c r="I93" s="61"/>
      <c r="J93" s="61"/>
      <c r="K93" s="61"/>
      <c r="L93" s="61"/>
      <c r="M93" s="61"/>
      <c r="N93" s="61"/>
      <c r="O93" s="61"/>
      <c r="P93" s="61"/>
      <c r="Q93" s="61"/>
      <c r="R93" s="61"/>
      <c r="S93" s="61"/>
      <c r="T93" s="61"/>
      <c r="U93" s="61"/>
      <c r="V93" s="61"/>
      <c r="W93" s="61"/>
      <c r="X93" s="61"/>
      <c r="Y93" s="61"/>
    </row>
    <row r="94" spans="1:25" ht="12.75">
      <c r="A94" s="61"/>
      <c r="B94" s="61"/>
      <c r="C94" s="61"/>
      <c r="D94" s="61"/>
      <c r="E94" s="61"/>
      <c r="F94" s="61"/>
      <c r="G94" s="61"/>
      <c r="H94" s="61"/>
      <c r="I94" s="61"/>
      <c r="J94" s="61"/>
      <c r="K94" s="61"/>
      <c r="L94" s="61"/>
      <c r="M94" s="61"/>
      <c r="N94" s="61"/>
      <c r="O94" s="61"/>
      <c r="P94" s="61"/>
      <c r="Q94" s="61"/>
      <c r="R94" s="61"/>
      <c r="S94" s="61"/>
      <c r="T94" s="61"/>
      <c r="U94" s="61"/>
      <c r="V94" s="61"/>
      <c r="W94" s="61"/>
      <c r="X94" s="61"/>
      <c r="Y94" s="61"/>
    </row>
    <row r="95" spans="1:25" ht="12.75">
      <c r="A95" s="61"/>
      <c r="B95" s="61"/>
      <c r="C95" s="61"/>
      <c r="D95" s="61"/>
      <c r="E95" s="61"/>
      <c r="F95" s="61"/>
      <c r="G95" s="61"/>
      <c r="H95" s="61"/>
      <c r="I95" s="61"/>
      <c r="J95" s="61"/>
      <c r="K95" s="61"/>
      <c r="L95" s="61"/>
      <c r="M95" s="61"/>
      <c r="N95" s="61"/>
      <c r="O95" s="61"/>
      <c r="P95" s="61"/>
      <c r="Q95" s="61"/>
      <c r="R95" s="61"/>
      <c r="S95" s="61"/>
      <c r="T95" s="61"/>
      <c r="U95" s="61"/>
      <c r="V95" s="61"/>
      <c r="W95" s="61"/>
      <c r="X95" s="61"/>
      <c r="Y95" s="61"/>
    </row>
    <row r="96" spans="1:25"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row>
    <row r="97" spans="1:25"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row>
    <row r="98" spans="1:25"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row>
    <row r="99" spans="1:25"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row>
    <row r="100" spans="1:25"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row>
    <row r="101" spans="1:25"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row>
    <row r="102" spans="1:25"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row>
    <row r="103" spans="1:25"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row>
    <row r="104" spans="1:25"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row>
    <row r="105" spans="1:25"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row>
    <row r="106" spans="1:25"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row>
    <row r="107" spans="1:25"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row>
    <row r="108" spans="1:25"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row>
    <row r="109" spans="1:25"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row>
    <row r="110" spans="1:25"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row>
    <row r="111" spans="1:25"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row>
    <row r="112" spans="1:25"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row>
    <row r="113" spans="1:25"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row>
    <row r="114" spans="1:25"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row>
    <row r="115" spans="1:25"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row>
    <row r="116" spans="1:25"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row>
    <row r="117" spans="1:25"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row>
    <row r="118" spans="1:25"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row>
    <row r="119" spans="1:25"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row>
    <row r="120" spans="1:25"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row>
    <row r="121" spans="1:25"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row>
    <row r="122" spans="1:25"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row>
    <row r="123" spans="1:25"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row>
    <row r="124" spans="1:25"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row>
    <row r="125" spans="1:25"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5"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row>
    <row r="127" spans="1:25"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row>
    <row r="128" spans="1:25"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row>
    <row r="129" spans="1:25"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row>
    <row r="130" spans="1:25"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row>
    <row r="131" spans="1:25"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row>
    <row r="132" spans="1:25"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row>
    <row r="133" spans="1:25"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row>
    <row r="134" spans="1:25"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row>
    <row r="135" spans="1:25"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row>
    <row r="136" spans="1:25"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row>
    <row r="137" spans="1:25"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row>
    <row r="138" spans="1:25"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row>
    <row r="139" spans="1:25"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row>
    <row r="140" spans="1:25"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row>
    <row r="141" spans="1:25"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row>
    <row r="142" spans="1:25"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row>
    <row r="143" spans="1:25"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row>
    <row r="144" spans="1:25"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row>
    <row r="145" spans="1:25"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row>
    <row r="146" spans="1:25"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row>
    <row r="147" spans="1:25"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row>
    <row r="148" spans="1:25"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row>
    <row r="149" spans="1:25"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row>
    <row r="150" spans="1:25"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row>
    <row r="151" spans="1:25"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row>
    <row r="152" spans="1:25"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row>
    <row r="153" spans="1:25"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row>
    <row r="154" spans="1:25"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row>
    <row r="155" spans="1:25"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row>
    <row r="156" spans="1:25"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row>
    <row r="157" spans="1:25"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row>
    <row r="158" spans="1:25"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row>
    <row r="159" spans="1:25"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row>
    <row r="160" spans="1:25"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row>
    <row r="161" spans="1:25"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row>
    <row r="162" spans="1:25"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row>
    <row r="163" spans="1:25"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row>
    <row r="164" spans="1:25"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row>
    <row r="165" spans="1:25"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row>
    <row r="166" spans="1:25"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row>
    <row r="167" spans="1:25"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row>
    <row r="168" spans="1:25"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row>
    <row r="169" spans="1:25"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row>
    <row r="170" spans="1:25"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row>
    <row r="171" spans="1:25"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row>
    <row r="172" spans="1:25"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row>
    <row r="173" spans="1:25"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row>
    <row r="174" spans="1:25"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row>
    <row r="175" spans="1:25"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row>
    <row r="176" spans="1:25"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row>
    <row r="177" spans="1:25"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row>
    <row r="178" spans="1:25"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row>
    <row r="179" spans="1:25"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row>
    <row r="180" spans="1:25"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row>
    <row r="181" spans="1:25"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row>
    <row r="182" spans="1:25"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row>
    <row r="183" spans="1:25"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row>
    <row r="184" spans="1:25"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row>
    <row r="185" spans="1:25"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row>
    <row r="186" spans="1:25"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row>
    <row r="187" spans="1:25"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row>
    <row r="188" spans="1:25"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row>
    <row r="189" spans="1:25"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row>
    <row r="190" spans="1:25"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row>
    <row r="191" spans="1:25"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row>
    <row r="192" spans="1:25"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row>
    <row r="193" spans="1:25"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row>
    <row r="194" spans="1:25"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row>
    <row r="195" spans="1:25"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row>
    <row r="196" spans="1:25"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row>
    <row r="197" spans="1:25"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row>
    <row r="198" spans="1:25"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row>
    <row r="199" spans="1:25"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row>
    <row r="200" spans="1:25"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row>
    <row r="201" spans="1:25"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row>
    <row r="202" spans="1:25"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row>
    <row r="203" spans="1:25"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row>
    <row r="204" spans="1:25"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row>
    <row r="205" spans="1:25"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row>
    <row r="206" spans="1:25"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row>
    <row r="207" spans="1:25"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row>
    <row r="208" spans="1:25"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row>
    <row r="209" spans="1:25"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row>
    <row r="210" spans="1:25"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row>
    <row r="211" spans="1:25"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row>
    <row r="212" spans="1:25"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row>
    <row r="213" spans="1:25"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row>
    <row r="214" spans="1:25"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row>
    <row r="215" spans="1:25"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row>
    <row r="216" spans="1:25"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row>
    <row r="217" spans="1:25"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row>
    <row r="218" spans="1:25"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row>
    <row r="219" spans="1:25"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row>
    <row r="220" spans="1:25"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row>
    <row r="221" spans="1:25"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row>
    <row r="222" spans="1:25"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row>
    <row r="223" spans="1:25"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row>
    <row r="224" spans="1:25"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row>
    <row r="225" spans="1:25"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row>
    <row r="226" spans="1:25"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row>
    <row r="227" spans="1:25"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row>
    <row r="228" spans="1:25"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row>
    <row r="229" spans="1:25"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row>
    <row r="230" spans="1:25"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row>
    <row r="231" spans="1:25"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row>
    <row r="232" spans="1:25"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row>
    <row r="233" spans="1:25"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row>
    <row r="234" spans="1:25"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row>
    <row r="235" spans="1:25"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row>
    <row r="236" spans="1:25"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row>
    <row r="237" spans="1:25"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row>
    <row r="238" spans="1:25"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row>
    <row r="239" spans="1:25"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row>
    <row r="240" spans="1:25"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row>
    <row r="241" spans="1:25"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row>
    <row r="242" spans="1:25"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row>
    <row r="243" spans="1:25"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row>
    <row r="244" spans="1:25"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row>
    <row r="245" spans="1:25"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row>
    <row r="246" spans="1:25"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row>
    <row r="247" spans="1:25"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row>
    <row r="248" spans="1:25"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row>
    <row r="249" spans="1:25"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row>
    <row r="250" spans="1:25"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row>
    <row r="251" spans="1:25"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row>
    <row r="252" spans="1:25"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row>
    <row r="253" spans="1:25"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row>
    <row r="254" spans="1:25"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row>
    <row r="255" spans="1:25"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row>
    <row r="256" spans="1:25"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row>
    <row r="257" spans="1:25"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row>
    <row r="258" spans="1:25"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row>
    <row r="259" spans="1:25"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row>
    <row r="260" spans="1:25"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row>
    <row r="261" spans="1:25"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row>
    <row r="262" spans="1:25"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row>
    <row r="263" spans="1:25"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row>
    <row r="264" spans="1:25"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row>
    <row r="265" spans="1:25"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row>
    <row r="266" spans="1:25"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row>
    <row r="267" spans="1:25"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row>
    <row r="268" spans="1:25"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row>
    <row r="269" spans="1:25"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row>
    <row r="270" spans="1:25"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row>
    <row r="271" spans="1:25"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row>
    <row r="272" spans="1:25"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row>
    <row r="273" spans="1:25"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row>
    <row r="274" spans="1:25"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row>
    <row r="275" spans="1:25"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row>
    <row r="276" spans="1:25"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row>
    <row r="277" spans="1:25"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row>
    <row r="278" spans="1:25"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row>
    <row r="279" spans="1:25"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row>
    <row r="280" spans="1:25"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row>
    <row r="281" spans="1:25"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row>
    <row r="282" spans="1:25"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row>
    <row r="283" spans="1:25"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row>
    <row r="284" spans="1:25"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row>
    <row r="285" spans="1:25"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row>
    <row r="286" spans="1:25"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row>
    <row r="287" spans="1:25"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row>
    <row r="288" spans="1:25"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row>
    <row r="289" spans="1:25"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row>
    <row r="290" spans="1:25"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row>
    <row r="291" spans="1:25"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row>
    <row r="292" spans="1:25"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row>
    <row r="293" spans="1:25"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row>
    <row r="294" spans="1:25"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row>
    <row r="295" spans="1:25"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row>
    <row r="296" spans="1:25"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row>
    <row r="297" spans="1:25"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row>
    <row r="298" spans="1:25"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row>
    <row r="299" spans="1:25"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row>
    <row r="300" spans="1:25"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row>
    <row r="301" spans="1:25"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row>
    <row r="302" spans="1:25"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row>
    <row r="303" spans="1:25"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row>
    <row r="304" spans="1:25"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row>
    <row r="305" spans="1:25"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row>
    <row r="306" spans="1:25"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row>
    <row r="307" spans="1:25"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row>
    <row r="308" spans="1:25"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row>
    <row r="309" spans="1:25"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row>
    <row r="310" spans="1:25"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row>
    <row r="311" spans="1:25"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row>
    <row r="312" spans="1:25"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row>
    <row r="313" spans="1:25"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row>
    <row r="314" spans="1:25"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row>
    <row r="315" spans="1:25"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row>
    <row r="316" spans="1:25"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row>
    <row r="317" spans="1:25"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row>
    <row r="318" spans="1:25"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row>
    <row r="319" spans="1:25"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row>
    <row r="320" spans="1:25"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row>
    <row r="321" spans="1:25"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row>
    <row r="322" spans="1:25"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row>
    <row r="323" spans="1:25"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row>
    <row r="324" spans="1:25"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row>
    <row r="325" spans="1:25"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row>
    <row r="326" spans="1:25"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row>
    <row r="327" spans="1:25"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row>
    <row r="328" spans="1:25"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row>
    <row r="329" spans="1:25"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row>
    <row r="330" spans="1:25"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row>
    <row r="331" spans="1:25"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row>
    <row r="332" spans="1:25"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row>
    <row r="333" spans="1:25"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row>
    <row r="334" spans="1:25"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row>
    <row r="335" spans="1:25"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row>
    <row r="336" spans="1:25"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row>
    <row r="337" spans="1:25"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row>
    <row r="338" spans="1:25"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row>
    <row r="339" spans="1:25"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row>
    <row r="340" spans="1:25"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row>
    <row r="341" spans="1:25"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row>
    <row r="342" spans="1:25"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row>
    <row r="343" spans="1:25"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row>
    <row r="344" spans="1:25"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row>
    <row r="345" spans="1:25"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row>
    <row r="346" spans="1:25"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row>
    <row r="347" spans="1:25"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row>
    <row r="348" spans="1:25"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row>
    <row r="349" spans="1:25"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row>
    <row r="350" spans="1:25"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row>
    <row r="351" spans="1:25"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row>
    <row r="352" spans="1:25"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row>
    <row r="353" spans="1:25"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row>
    <row r="354" spans="1:25"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row>
    <row r="355" spans="1:25"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row>
    <row r="356" spans="1:25"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row>
    <row r="357" spans="1:25"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row>
    <row r="358" spans="1:25"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row>
    <row r="359" spans="1:25"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row>
    <row r="360" spans="1:25"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row>
    <row r="361" spans="1:25"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row>
    <row r="362" spans="1:25"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row>
    <row r="363" spans="1:25"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row>
    <row r="364" spans="1:25"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row>
    <row r="365" spans="1:25"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row>
    <row r="366" spans="1:25"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row>
    <row r="367" spans="1:25"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row>
    <row r="368" spans="1:25"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row>
    <row r="369" spans="1:25"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row>
    <row r="370" spans="1:25"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row>
    <row r="371" spans="1:25"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row>
    <row r="372" spans="1:25"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row>
    <row r="373" spans="1:25"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row>
    <row r="374" spans="1:25"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row>
    <row r="375" spans="1:25"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row>
    <row r="376" spans="1:25"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row>
    <row r="377" spans="1:25"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row>
    <row r="378" spans="1:25"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row>
    <row r="379" spans="1:25"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row>
    <row r="380" spans="1:25"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row>
    <row r="381" spans="1:25"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row>
    <row r="382" spans="1:25"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row>
    <row r="383" spans="1:25"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row>
    <row r="384" spans="1:25"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row>
    <row r="385" spans="1:25"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row>
    <row r="386" spans="1:25"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row>
    <row r="387" spans="1:25"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row>
    <row r="388" spans="1:25"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row>
    <row r="389" spans="1:25"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row>
    <row r="390" spans="1:25"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row>
    <row r="391" spans="1:25"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row>
    <row r="392" spans="1:25"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row>
    <row r="393" spans="1:25"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row>
    <row r="394" spans="1:25"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row>
    <row r="395" spans="1:25"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row>
    <row r="396" spans="1:25"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row>
    <row r="397" spans="1:25"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row>
    <row r="398" spans="1:25"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row>
    <row r="399" spans="1:25"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row>
    <row r="400" spans="1:25"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row>
    <row r="401" spans="1:25"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row>
    <row r="402" spans="1:25"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row>
    <row r="403" spans="1:25"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row>
    <row r="404" spans="1:25"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row>
    <row r="405" spans="1:25"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row>
    <row r="406" spans="1:25"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row>
    <row r="407" spans="1:25"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row>
    <row r="408" spans="1:25"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row>
    <row r="409" spans="1:25"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row>
    <row r="410" spans="1:25"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row>
    <row r="411" spans="1:25"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row>
    <row r="412" spans="1:25"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row>
    <row r="413" spans="1:25"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row>
    <row r="414" spans="1:25"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row>
    <row r="415" spans="1:25"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row>
    <row r="416" spans="1:25"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row>
    <row r="417" spans="1:25"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row>
    <row r="418" spans="1:25"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row>
    <row r="419" spans="1:25"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row>
    <row r="420" spans="1:25"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row>
    <row r="421" spans="1:25"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row>
    <row r="422" spans="1:25"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row>
    <row r="423" spans="1:25"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row>
    <row r="424" spans="1:25"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row>
    <row r="425" spans="1:25"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row>
    <row r="426" spans="1:25"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row>
    <row r="427" spans="1:25"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row>
    <row r="428" spans="1:25"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row>
    <row r="429" spans="1:25"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row>
    <row r="430" spans="1:25"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row>
    <row r="431" spans="1:25"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row>
    <row r="432" spans="1:25"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row>
    <row r="433" spans="1:25"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row>
    <row r="434" spans="1:25"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row>
    <row r="435" spans="1:25"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row>
    <row r="436" spans="1:25"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row>
    <row r="437" spans="1:25"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row>
    <row r="438" spans="1:25"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row>
    <row r="439" spans="1:25"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row>
    <row r="440" spans="1:25"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row>
    <row r="441" spans="1:25"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row>
    <row r="442" spans="1:25"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row>
    <row r="443" spans="1:25"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row>
    <row r="444" spans="1:25"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row>
    <row r="445" spans="1:25"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row>
    <row r="446" spans="1:25"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row>
    <row r="447" spans="1:25"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row>
    <row r="448" spans="1:25"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row>
    <row r="449" spans="1:25"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row>
    <row r="450" spans="1:25"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row>
    <row r="451" spans="1:25"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row>
    <row r="452" spans="1:25"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row>
    <row r="453" spans="1:25"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row>
    <row r="454" spans="1:25"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row>
    <row r="455" spans="1:25"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row>
    <row r="456" spans="1:25"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row>
    <row r="457" spans="1:25"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row>
    <row r="458" spans="1:25"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row>
    <row r="459" spans="1:25"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row>
    <row r="460" spans="1:25"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row>
    <row r="461" spans="1:25"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row>
    <row r="462" spans="1:25"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row>
    <row r="463" spans="1:25"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row>
    <row r="464" spans="1:25"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row>
    <row r="465" spans="1:25"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row>
    <row r="466" spans="1:25"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row>
    <row r="467" spans="1:25"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row>
    <row r="468" spans="1:25"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row>
    <row r="469" spans="1:25"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row>
    <row r="470" spans="1:25"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row>
    <row r="471" spans="1:25"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row>
    <row r="472" spans="1:25"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row>
    <row r="473" spans="1:25"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row>
    <row r="474" spans="1:25"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row>
    <row r="475" spans="1:25"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row>
    <row r="476" spans="1:25"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row>
    <row r="477" spans="1:25"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row>
    <row r="478" spans="1:25"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row>
    <row r="479" spans="1:25"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row>
    <row r="480" spans="1:25"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row>
    <row r="481" spans="1:25"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row>
    <row r="482" spans="1:25"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row>
    <row r="483" spans="1:25"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row>
    <row r="484" spans="1:25"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row>
    <row r="485" spans="1:25"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row>
    <row r="486" spans="1:25"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row>
    <row r="487" spans="1:25"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row>
    <row r="488" spans="1:25"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row>
    <row r="489" spans="1:25"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row>
    <row r="490" spans="1:25"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row>
    <row r="491" spans="1:25"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row>
    <row r="492" spans="1:25"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row>
    <row r="493" spans="1:25"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row>
    <row r="494" spans="1:25"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row>
    <row r="495" spans="1:25"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row>
    <row r="496" spans="1:25"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row>
    <row r="497" spans="1:25"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row>
    <row r="498" spans="1:25"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row>
    <row r="499" spans="1:25"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row>
    <row r="500" spans="1:25"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row>
    <row r="501" spans="1:25"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row>
    <row r="502" spans="1:25"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row>
    <row r="503" spans="1:25"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row>
    <row r="504" spans="1:25"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row>
    <row r="505" spans="1:25"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row>
    <row r="506" spans="1:25"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row>
    <row r="507" spans="1:25"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row>
    <row r="508" spans="1:25"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row>
    <row r="509" spans="1:25"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row>
    <row r="510" spans="1:25"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row>
    <row r="511" spans="1:25"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row>
    <row r="512" spans="1:25"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row>
    <row r="513" spans="1:25"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row>
    <row r="514" spans="1:25"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row>
    <row r="515" spans="1:25"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row>
    <row r="516" spans="1:25"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row>
    <row r="517" spans="1:25"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row>
    <row r="518" spans="1:25"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row>
    <row r="519" spans="1:25"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row>
    <row r="520" spans="1:25"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row>
    <row r="521" spans="1:25"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row>
    <row r="522" spans="1:25"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row>
    <row r="523" spans="1:25"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row>
    <row r="524" spans="1:25"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row>
    <row r="525" spans="1:25"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row>
    <row r="526" spans="1:25"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row>
    <row r="527" spans="1:25"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row>
    <row r="528" spans="1:25"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row>
    <row r="529" spans="1:25"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row>
    <row r="530" spans="1:25"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row>
    <row r="531" spans="1:25"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row>
    <row r="532" spans="1:25"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row>
    <row r="533" spans="1:25"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row>
    <row r="534" spans="1:25"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row>
    <row r="535" spans="1:25"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row>
    <row r="536" spans="1:25"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row>
    <row r="537" spans="1:25"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row>
    <row r="538" spans="1:25"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row>
    <row r="539" spans="1:25"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row>
    <row r="540" spans="1:25"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row>
    <row r="541" spans="1:25"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row>
    <row r="542" spans="1:25"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row>
    <row r="543" spans="1:25"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row>
    <row r="544" spans="1:25"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row>
    <row r="545" spans="1:25"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row>
    <row r="546" spans="1:25"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row>
    <row r="547" spans="1:25"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row>
    <row r="548" spans="1:25"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row>
    <row r="549" spans="1:25"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row>
    <row r="550" spans="1:25"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row>
    <row r="551" spans="1:25"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row>
    <row r="552" spans="1:25"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row>
    <row r="553" spans="1:25"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row>
    <row r="554" spans="1:25"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row>
    <row r="555" spans="1:25"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row>
    <row r="556" spans="1:25"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row>
    <row r="557" spans="1:25"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row>
    <row r="558" spans="1:25"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row>
    <row r="559" spans="1:25"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row>
    <row r="560" spans="1:25"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row>
    <row r="561" spans="1:25"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row>
    <row r="562" spans="1:25"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row>
    <row r="563" spans="1:25"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row>
    <row r="564" spans="1:25"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row>
    <row r="565" spans="1:25"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row>
    <row r="566" spans="1:25"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row>
    <row r="567" spans="1:25"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row>
    <row r="568" spans="1:25"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row>
    <row r="569" spans="1:25"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row>
    <row r="570" spans="1:25"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row>
    <row r="571" spans="1:25"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row>
    <row r="572" spans="1:25"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row>
    <row r="573" spans="1:25"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row>
    <row r="574" spans="1:25"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row>
    <row r="575" spans="1:25"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row>
    <row r="576" spans="1:25"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row>
    <row r="577" spans="1:25"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row>
    <row r="578" spans="1:25"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row>
    <row r="579" spans="1:25"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row>
    <row r="580" spans="1:25"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row>
    <row r="581" spans="1:25"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row>
    <row r="582" spans="1:25"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row>
    <row r="583" spans="1:25"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row>
    <row r="584" spans="1:25"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row>
    <row r="585" spans="1:25"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row>
    <row r="586" spans="1:25"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row>
    <row r="587" spans="1:25"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row>
    <row r="588" spans="1:25"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row>
    <row r="589" spans="1:25"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row>
    <row r="590" spans="1:25"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row>
    <row r="591" spans="1:25"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row>
    <row r="592" spans="1:25"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row>
    <row r="593" spans="1:25"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row>
    <row r="594" spans="1:25"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row>
    <row r="595" spans="1:25"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row>
    <row r="596" spans="1:25"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row>
    <row r="597" spans="1:25"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row>
    <row r="598" spans="1:25"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row>
    <row r="599" spans="1:25"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row>
    <row r="600" spans="1:25"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row>
    <row r="601" spans="1:25"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row>
    <row r="602" spans="1:25"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row>
    <row r="603" spans="1:25"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row>
    <row r="604" spans="1:25"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row>
    <row r="605" spans="1:25"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row>
    <row r="606" spans="1:25"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row>
    <row r="607" spans="1:25"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row>
    <row r="608" spans="1:25"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row>
    <row r="609" spans="1:25"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row>
    <row r="610" spans="1:25"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row>
    <row r="611" spans="1:25"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row>
    <row r="612" spans="1:25"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row>
    <row r="613" spans="1:25"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row>
    <row r="614" spans="1:25"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row>
    <row r="615" spans="1:25"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row>
    <row r="616" spans="1:25"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row>
    <row r="617" spans="1:25"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row>
    <row r="618" spans="1:25"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row>
    <row r="619" spans="1:25"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row>
    <row r="620" spans="1:25"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row>
    <row r="621" spans="1:25"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row>
    <row r="622" spans="1:25"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row>
    <row r="623" spans="1:25"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row>
    <row r="624" spans="1:25"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row>
    <row r="625" spans="1:25"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row>
    <row r="626" spans="1:25"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row>
    <row r="627" spans="1:25"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row>
    <row r="628" spans="1:25"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row>
    <row r="629" spans="1:25"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row>
    <row r="630" spans="1:25"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row>
    <row r="631" spans="1:25"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row>
    <row r="632" spans="1:25"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row>
    <row r="633" spans="1:25"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row>
    <row r="634" spans="1:25"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row>
    <row r="635" spans="1:25"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row>
    <row r="636" spans="1:25"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row>
    <row r="637" spans="1:25"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row>
    <row r="638" spans="1:25"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row>
    <row r="639" spans="1:25"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row>
    <row r="640" spans="1:25"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row>
    <row r="641" spans="1:25"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row>
    <row r="642" spans="1:25"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row>
    <row r="643" spans="1:25"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row>
    <row r="644" spans="1:25"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row>
    <row r="645" spans="1:25"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row>
    <row r="646" spans="1:25"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row>
    <row r="647" spans="1:25"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row>
    <row r="648" spans="1:25"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row>
    <row r="649" spans="1:25"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row>
    <row r="650" spans="1:25"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row>
    <row r="651" spans="1:25"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row>
    <row r="652" spans="1:25"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row>
    <row r="653" spans="1:25"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row>
    <row r="654" spans="1:25"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row>
    <row r="655" spans="1:25"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row>
    <row r="656" spans="1:25"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row>
    <row r="657" spans="1:25"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row>
    <row r="658" spans="1:25"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row>
    <row r="659" spans="1:25"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row>
    <row r="660" spans="1:25"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row>
    <row r="661" spans="1:25"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row>
    <row r="662" spans="1:25"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row>
    <row r="663" spans="1:25"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row>
    <row r="664" spans="1:25"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row>
    <row r="665" spans="1:25"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row>
    <row r="666" spans="1:25"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row>
    <row r="667" spans="1:25"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row>
    <row r="668" spans="1:25"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row>
    <row r="669" spans="1:25"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row>
    <row r="670" spans="1:25"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row>
    <row r="671" spans="1:25"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row>
    <row r="672" spans="1:25"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row>
    <row r="673" spans="1:25"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row>
    <row r="674" spans="1:25"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row>
    <row r="675" spans="1:25"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row>
    <row r="676" spans="1:25"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row>
    <row r="677" spans="1:25"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row>
    <row r="678" spans="1:25"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row>
    <row r="679" spans="1:25"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row>
    <row r="680" spans="1:25"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row>
    <row r="681" spans="1:25"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row>
    <row r="682" spans="1:25"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row>
    <row r="683" spans="1:25"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row>
    <row r="684" spans="1:25"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row>
    <row r="685" spans="1:25"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row>
    <row r="686" spans="1:25"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row>
    <row r="687" spans="1:25"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row>
    <row r="688" spans="1:25"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row>
    <row r="689" spans="1:25"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row>
    <row r="690" spans="1:25"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row>
    <row r="691" spans="1:25"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row>
    <row r="692" spans="1:25"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row>
    <row r="693" spans="1:25"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row>
    <row r="694" spans="1:25"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row>
    <row r="695" spans="1:25"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row>
    <row r="696" spans="1:25"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row>
    <row r="697" spans="1:25"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row>
    <row r="698" spans="1:25"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row>
    <row r="699" spans="1:25"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row>
    <row r="700" spans="1:25"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row>
    <row r="701" spans="1:25"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row>
    <row r="702" spans="1:25"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row>
    <row r="703" spans="1:25"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row>
    <row r="704" spans="1:25"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row>
    <row r="705" spans="1:25"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row>
    <row r="706" spans="1:25"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row>
    <row r="707" spans="1:25"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row>
    <row r="708" spans="1:25"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row>
    <row r="709" spans="1:25"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row>
    <row r="710" spans="1:25"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row>
    <row r="711" spans="1:25"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row>
    <row r="712" spans="1:25"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row>
    <row r="713" spans="1:25"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row>
    <row r="714" spans="1:25"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row>
    <row r="715" spans="1:25"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row>
    <row r="716" spans="1:25"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row>
    <row r="717" spans="1:25"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row>
    <row r="718" spans="1:25"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row>
    <row r="719" spans="1:25"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row>
    <row r="720" spans="1:25"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row>
    <row r="721" spans="1:25"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row>
    <row r="722" spans="1:25"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row>
    <row r="723" spans="1:25"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row>
    <row r="724" spans="1:25"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row>
    <row r="725" spans="1:25"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row>
    <row r="726" spans="1:25"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row>
    <row r="727" spans="1:25"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row>
    <row r="728" spans="1:25"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row>
    <row r="729" spans="1:25"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row>
    <row r="730" spans="1:25"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row>
    <row r="731" spans="1:25"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row>
    <row r="732" spans="1:25"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row>
    <row r="733" spans="1:25"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row>
    <row r="734" spans="1:25"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row>
    <row r="735" spans="1:25"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row>
    <row r="736" spans="1:25"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row>
    <row r="737" spans="1:25"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row>
    <row r="738" spans="1:25"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row>
    <row r="739" spans="1:25"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row>
    <row r="740" spans="1:25"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row>
    <row r="741" spans="1:25"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row>
    <row r="742" spans="1:25"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row>
    <row r="743" spans="1:25"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row>
    <row r="744" spans="1:25"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row>
    <row r="745" spans="1:25"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row>
    <row r="746" spans="1:25"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row>
    <row r="747" spans="1:25"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row>
    <row r="748" spans="1:25"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row>
    <row r="749" spans="1:25"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row>
    <row r="750" spans="1:25"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row>
    <row r="751" spans="1:25"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row>
    <row r="752" spans="1:25"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row>
    <row r="753" spans="1:25"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row>
    <row r="754" spans="1:25"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row>
    <row r="755" spans="1:25"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row>
    <row r="756" spans="1:25"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row>
    <row r="757" spans="1:25"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row>
    <row r="758" spans="1:25"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row>
    <row r="759" spans="1:25"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row>
    <row r="760" spans="1:25"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row>
    <row r="761" spans="1:25"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row>
    <row r="762" spans="1:25"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row>
    <row r="763" spans="1:25"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row>
    <row r="764" spans="1:25"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row>
    <row r="765" spans="1:25"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row>
    <row r="766" spans="1:25"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row>
    <row r="767" spans="1:25"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row>
    <row r="768" spans="1:25"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row>
    <row r="769" spans="1:25"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row>
    <row r="770" spans="1:25"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row>
    <row r="771" spans="1:25"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row>
    <row r="772" spans="1:25"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row>
    <row r="773" spans="1:25"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row>
    <row r="774" spans="1:25"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row>
    <row r="775" spans="1:25"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row>
    <row r="776" spans="1:25"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row>
    <row r="777" spans="1:25"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row>
    <row r="778" spans="1:25"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row>
    <row r="779" spans="1:25"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row>
    <row r="780" spans="1:25"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row>
    <row r="781" spans="1:25"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row>
    <row r="782" spans="1:25"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row>
    <row r="783" spans="1:25"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row>
    <row r="784" spans="1:25"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row>
    <row r="785" spans="1:25"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row>
    <row r="786" spans="1:25"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row>
    <row r="787" spans="1:25"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row>
    <row r="788" spans="1:25"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row>
    <row r="789" spans="1:25"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row>
    <row r="790" spans="1:25"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row>
    <row r="791" spans="1:25"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row>
    <row r="792" spans="1:25"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row>
    <row r="793" spans="1:25"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row>
    <row r="794" spans="1:25"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row>
    <row r="795" spans="1:25"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row>
    <row r="796" spans="1:25"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row>
    <row r="797" spans="1:25"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row>
    <row r="798" spans="1:25"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row>
    <row r="799" spans="1:25"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row>
    <row r="800" spans="1:25"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row>
    <row r="801" spans="1:25"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row>
    <row r="802" spans="1:25"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row>
    <row r="803" spans="1:25"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row>
    <row r="804" spans="1:25"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row>
    <row r="805" spans="1:25"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row>
    <row r="806" spans="1:25"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row>
    <row r="807" spans="1:25"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row>
    <row r="808" spans="1:25"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row>
    <row r="809" spans="1:25"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row>
    <row r="810" spans="1:25"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row>
    <row r="811" spans="1:25"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row>
    <row r="812" spans="1:25"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row>
    <row r="813" spans="1:25"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row>
    <row r="814" spans="1:25"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row>
    <row r="815" spans="1:25"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row>
    <row r="816" spans="1:25"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row>
    <row r="817" spans="1:25"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row>
    <row r="818" spans="1:25"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row>
    <row r="819" spans="1:25"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row>
    <row r="820" spans="1:25"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row>
    <row r="821" spans="1:25"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row>
    <row r="822" spans="1:25"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row>
    <row r="823" spans="1:25"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row>
    <row r="824" spans="1:25"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row>
    <row r="825" spans="1:25"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row>
    <row r="826" spans="1:25"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row>
    <row r="827" spans="1:25"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row>
    <row r="828" spans="1:25"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row>
    <row r="829" spans="1:25"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row>
    <row r="830" spans="1:25"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row>
    <row r="831" spans="1:25"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row>
    <row r="832" spans="1:25"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row>
    <row r="833" spans="1:25"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row>
    <row r="834" spans="1:25"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row>
    <row r="835" spans="1:25"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row>
    <row r="836" spans="1:25"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row>
    <row r="837" spans="1:25"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row>
    <row r="838" spans="1:25"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row>
    <row r="839" spans="1:25"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row>
    <row r="840" spans="1:25"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row>
    <row r="841" spans="1:25"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row>
    <row r="842" spans="1:25"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row>
    <row r="843" spans="1:25"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row>
    <row r="844" spans="1:25"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row>
    <row r="845" spans="1:25"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row>
    <row r="846" spans="1:25"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row>
    <row r="847" spans="1:25"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row>
    <row r="848" spans="1:25"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row>
    <row r="849" spans="1:25"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row>
    <row r="850" spans="1:25"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row>
    <row r="851" spans="1:25"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row>
    <row r="852" spans="1:25"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row>
    <row r="853" spans="1:25"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row>
    <row r="854" spans="1:25"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row>
    <row r="855" spans="1:25"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row>
    <row r="856" spans="1:25"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row>
    <row r="857" spans="1:25"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row>
    <row r="858" spans="1:25"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row>
    <row r="859" spans="1:25"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row>
    <row r="860" spans="1:25"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row>
    <row r="861" spans="1:25"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row>
    <row r="862" spans="1:25"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row>
    <row r="863" spans="1:25"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row>
    <row r="864" spans="1:25"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row>
    <row r="865" spans="1:25"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row>
    <row r="866" spans="1:25"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row>
    <row r="867" spans="1:25"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row>
    <row r="868" spans="1:25"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row>
    <row r="869" spans="1:25"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row>
    <row r="870" spans="1:25"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row>
    <row r="871" spans="1:25"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row>
    <row r="872" spans="1:25"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row>
    <row r="873" spans="1:25"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row>
    <row r="874" spans="1:25"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row>
    <row r="875" spans="1:25"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row>
    <row r="876" spans="1:25"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row>
    <row r="877" spans="1:25"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row>
    <row r="878" spans="1:25"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row>
    <row r="879" spans="1:25"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row>
    <row r="880" spans="1:25"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row>
    <row r="881" spans="1:25"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row>
    <row r="882" spans="1:25"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row>
    <row r="883" spans="1:25"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row>
    <row r="884" spans="1:25"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row>
    <row r="885" spans="1:25"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row>
    <row r="886" spans="1:25"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row>
    <row r="887" spans="1:25"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row>
    <row r="888" spans="1:25"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row>
    <row r="889" spans="1:25"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row>
    <row r="890" spans="1:25"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row>
    <row r="891" spans="1:25"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row>
    <row r="892" spans="1:25"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row>
    <row r="893" spans="1:25"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row>
    <row r="894" spans="1:25"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row>
    <row r="895" spans="1:25"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row>
    <row r="896" spans="1:25"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row>
    <row r="897" spans="1:25"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row>
    <row r="898" spans="1:25"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row>
    <row r="899" spans="1:25"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row>
    <row r="900" spans="1:25"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row>
    <row r="901" spans="1:25"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row>
    <row r="902" spans="1:25"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row>
    <row r="903" spans="1:25"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row>
    <row r="904" spans="1:25"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row>
    <row r="905" spans="1:25"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row>
    <row r="906" spans="1:25"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row>
    <row r="907" spans="1:25"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row>
    <row r="908" spans="1:25"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row>
    <row r="909" spans="1:25"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row>
    <row r="910" spans="1:25"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row>
    <row r="911" spans="1:25"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row>
    <row r="912" spans="1:25"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row>
    <row r="913" spans="1:25"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row>
    <row r="914" spans="1:25"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row>
    <row r="915" spans="1:25"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row>
    <row r="916" spans="1:25"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row>
    <row r="917" spans="1:25"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row>
    <row r="918" spans="1:25"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row>
    <row r="919" spans="1:25"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row>
    <row r="920" spans="1:25"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row>
    <row r="921" spans="1:25"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row>
    <row r="922" spans="1:25"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row>
    <row r="923" spans="1:25"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row>
    <row r="924" spans="1:25"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row>
    <row r="925" spans="1:25"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row>
    <row r="926" spans="1:25"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row>
    <row r="927" spans="1:25"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row>
    <row r="928" spans="1:25"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row>
    <row r="929" spans="1:25"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row>
    <row r="930" spans="1:25"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row>
    <row r="931" spans="1:25"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row>
    <row r="932" spans="1:25"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row>
    <row r="933" spans="1:25"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row>
    <row r="934" spans="1:25"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row>
    <row r="935" spans="1:25"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row>
    <row r="936" spans="1:25"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row>
    <row r="937" spans="1:25"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row>
    <row r="938" spans="1:25"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row>
    <row r="939" spans="1:25"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row>
    <row r="940" spans="1:25"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row>
    <row r="941" spans="1:25"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row>
    <row r="942" spans="1:25"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row>
    <row r="943" spans="1:25"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row>
    <row r="944" spans="1:25"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row>
    <row r="945" spans="1:25"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row>
    <row r="946" spans="1:25"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row>
    <row r="947" spans="1:25"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row>
    <row r="948" spans="1:25"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row>
    <row r="949" spans="1:25"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row>
    <row r="950" spans="1:25"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row>
    <row r="951" spans="1:25"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row>
    <row r="952" spans="1:25"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row>
    <row r="953" spans="1:25"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row>
    <row r="954" spans="1:25"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row>
    <row r="955" spans="1:25"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row>
    <row r="956" spans="1:25"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row>
    <row r="957" spans="1:25"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row>
    <row r="958" spans="1:25"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row>
    <row r="959" spans="1:25"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row>
    <row r="960" spans="1:25"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row>
    <row r="961" spans="1:25"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row>
    <row r="962" spans="1:25"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row>
    <row r="963" spans="1:25"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row>
    <row r="964" spans="1:25"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row>
    <row r="965" spans="1:25"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row>
    <row r="966" spans="1:25"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row>
    <row r="967" spans="1:25"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row>
    <row r="968" spans="1:25"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row>
    <row r="969" spans="1:25"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row>
    <row r="970" spans="1:25"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row>
    <row r="971" spans="1:25"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row>
    <row r="972" spans="1:25"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row>
    <row r="973" spans="1:25"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row>
    <row r="974" spans="1:25"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row>
    <row r="975" spans="1:25"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row>
    <row r="976" spans="1:25"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row>
    <row r="977" spans="1:25"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row>
    <row r="978" spans="1:25"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row>
    <row r="979" spans="1:25"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row>
    <row r="980" spans="1:25"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row>
    <row r="981" spans="1:25"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row>
    <row r="982" spans="1:25"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row>
    <row r="983" spans="1:25"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row>
    <row r="984" spans="1:25"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row>
    <row r="985" spans="1:25"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row>
    <row r="986" spans="1:25"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row>
    <row r="987" spans="1:25"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row>
    <row r="988" spans="1:25"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row>
    <row r="989" spans="1:25"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row>
    <row r="990" spans="1:25"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row>
    <row r="991" spans="1:25"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row>
    <row r="992" spans="1:25"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row>
    <row r="993" spans="1:25"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row>
    <row r="994" spans="1:25"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row>
    <row r="995" spans="1:25"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row>
    <row r="996" spans="1:25"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row>
    <row r="997" spans="1:25"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row>
    <row r="998" spans="1:25"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row>
    <row r="999" spans="1:25"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row>
    <row r="1000" spans="1:25"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row>
  </sheetData>
  <mergeCells count="2">
    <mergeCell ref="B1:O1"/>
    <mergeCell ref="B50:O64"/>
  </mergeCells>
  <conditionalFormatting sqref="B50:O50">
    <cfRule type="notContainsBlanks" dxfId="3" priority="1">
      <formula>LEN(TRIM(B50))&gt;0</formula>
    </cfRule>
  </conditionalFormatting>
  <conditionalFormatting sqref="B50:O50">
    <cfRule type="notContainsBlanks" dxfId="2" priority="2">
      <formula>LEN(TRIM(B50))&gt;0</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workbookViewId="0"/>
  </sheetViews>
  <sheetFormatPr defaultColWidth="14.5" defaultRowHeight="15" customHeight="1"/>
  <cols>
    <col min="1" max="1" width="26.5" customWidth="1"/>
    <col min="2" max="2" width="10.125" customWidth="1"/>
    <col min="3" max="3" width="14" customWidth="1"/>
    <col min="4" max="4" width="18.5" customWidth="1"/>
    <col min="5" max="5" width="13.125" customWidth="1"/>
    <col min="6" max="6" width="11.5" customWidth="1"/>
    <col min="7" max="7" width="19" customWidth="1"/>
    <col min="8" max="8" width="14.125" customWidth="1"/>
    <col min="9" max="9" width="9.5" customWidth="1"/>
    <col min="10" max="10" width="12.875" customWidth="1"/>
    <col min="11" max="15" width="9.5" customWidth="1"/>
    <col min="16" max="17" width="10.625" customWidth="1"/>
    <col min="18" max="26" width="17.375" customWidth="1"/>
  </cols>
  <sheetData>
    <row r="1" spans="1:17" ht="18" customHeight="1">
      <c r="A1" s="1"/>
      <c r="B1" s="703" t="s">
        <v>233</v>
      </c>
      <c r="C1" s="687"/>
      <c r="D1" s="687"/>
      <c r="E1" s="687"/>
      <c r="F1" s="687"/>
      <c r="G1" s="687"/>
      <c r="H1" s="687"/>
      <c r="I1" s="687"/>
      <c r="J1" s="687"/>
      <c r="K1" s="687"/>
      <c r="L1" s="687"/>
      <c r="M1" s="687"/>
      <c r="N1" s="687"/>
      <c r="O1" s="687"/>
      <c r="P1" s="36"/>
      <c r="Q1" s="36"/>
    </row>
    <row r="2" spans="1:17" ht="15.75" customHeight="1">
      <c r="A2" s="11"/>
      <c r="B2" s="11">
        <v>1984</v>
      </c>
      <c r="C2" s="11">
        <v>1988</v>
      </c>
      <c r="D2" s="11">
        <v>1990</v>
      </c>
      <c r="E2" s="11">
        <v>1992</v>
      </c>
      <c r="F2" s="11">
        <v>1996</v>
      </c>
      <c r="G2" s="11">
        <v>1998</v>
      </c>
      <c r="H2" s="11">
        <v>2000</v>
      </c>
      <c r="I2" s="11">
        <v>2004</v>
      </c>
      <c r="J2" s="11" t="s">
        <v>234</v>
      </c>
      <c r="K2" s="11">
        <v>2010</v>
      </c>
      <c r="L2" s="11">
        <v>2011</v>
      </c>
      <c r="M2" s="11">
        <v>2012</v>
      </c>
      <c r="N2" s="11">
        <v>2013</v>
      </c>
      <c r="O2" s="11">
        <v>2014</v>
      </c>
      <c r="P2" s="4">
        <v>2015</v>
      </c>
      <c r="Q2" s="4">
        <v>2016</v>
      </c>
    </row>
    <row r="3" spans="1:17" ht="15.75" customHeight="1">
      <c r="A3" s="8" t="s">
        <v>235</v>
      </c>
      <c r="B3" s="41">
        <f>('Broadcast TV (RV)'!B3)/('Broadcast TV (RV)'!B43)*100</f>
        <v>47.407138050759919</v>
      </c>
      <c r="C3" s="41">
        <f>('Broadcast TV (RV)'!C3)/('Broadcast TV (RV)'!C43)*100</f>
        <v>45.259393831606985</v>
      </c>
      <c r="D3" s="41">
        <f>('Broadcast TV (RV)'!D3)/('Broadcast TV (RV)'!D43)*100</f>
        <v>43.205128951965165</v>
      </c>
      <c r="E3" s="41">
        <f>('Broadcast TV (RV)'!E3)/('Broadcast TV (RV)'!E43)*100</f>
        <v>41.324711262954395</v>
      </c>
      <c r="F3" s="41">
        <f>('Broadcast TV (RV)'!F3)/('Broadcast TV (RV)'!F43)*100</f>
        <v>39.787257685948674</v>
      </c>
      <c r="G3" s="41">
        <f>('Broadcast TV (RV)'!G3)/('Broadcast TV (RV)'!G43)*100</f>
        <v>37.846042157219287</v>
      </c>
      <c r="H3" s="41">
        <f>('Broadcast TV (RV)'!H3)/('Broadcast TV (RV)'!H43)*100</f>
        <v>38.044903813419793</v>
      </c>
      <c r="I3" s="41">
        <f>('Broadcast TV (RV)'!I3)/('Broadcast TV (RV)'!I43)*100</f>
        <v>34.708377531854282</v>
      </c>
      <c r="J3" s="41">
        <f>('Broadcast TV (RV)'!J3)/('Broadcast TV (RV)'!J43)*100</f>
        <v>36.670710059258859</v>
      </c>
      <c r="K3" s="41">
        <f>('Broadcast TV (RV)'!K3)/('Broadcast TV (RV)'!K43)*100</f>
        <v>36.851123335609323</v>
      </c>
      <c r="L3" s="41">
        <f>('Broadcast TV (RV)'!L3)/('Broadcast TV (RV)'!L43)*100</f>
        <v>38.232487104960001</v>
      </c>
      <c r="M3" s="41">
        <f>('Broadcast TV (RV)'!M3)/('Broadcast TV (RV)'!M43)*100</f>
        <v>40.039521958576799</v>
      </c>
      <c r="N3" s="41">
        <f>('Broadcast TV (RV)'!N3)/('Broadcast TV (RV)'!N43)*100</f>
        <v>39.076749506408852</v>
      </c>
      <c r="O3" s="41">
        <f>('Broadcast TV (RV)'!O3)/('Broadcast TV (RV)'!O43)*100</f>
        <v>41.040141213389127</v>
      </c>
      <c r="P3" s="41">
        <f>('Broadcast TV (RV)'!P3)/('Broadcast TV (RV)'!P43)*100</f>
        <v>42.969814995131458</v>
      </c>
      <c r="Q3" s="41">
        <f>('Broadcast TV (RV)'!Q3)/('Broadcast TV (RV)'!Q43)*100</f>
        <v>41.821838482610353</v>
      </c>
    </row>
    <row r="4" spans="1:17" ht="15.75" customHeight="1">
      <c r="A4" s="8" t="s">
        <v>50</v>
      </c>
      <c r="B4" s="41"/>
      <c r="C4" s="41"/>
      <c r="D4" s="41"/>
      <c r="E4" s="41"/>
      <c r="F4" s="41"/>
      <c r="G4" s="41"/>
      <c r="H4" s="41"/>
      <c r="I4" s="41"/>
      <c r="J4" s="41"/>
      <c r="K4" s="258"/>
      <c r="L4" s="41">
        <f>('Broadcast TV (RV)'!L4)/('Broadcast TV (RV)'!L43)*100</f>
        <v>23.891020848528189</v>
      </c>
      <c r="M4" s="41">
        <f>('Broadcast TV (RV)'!M4)/('Broadcast TV (RV)'!M43)*100</f>
        <v>23.708496607035762</v>
      </c>
      <c r="N4" s="41">
        <f>('Broadcast TV (RV)'!N4)/('Broadcast TV (RV)'!N43)*100</f>
        <v>24.322291516500048</v>
      </c>
      <c r="O4" s="41">
        <f>('Broadcast TV (RV)'!O4)/('Broadcast TV (RV)'!O43)*100</f>
        <v>24.071652719665273</v>
      </c>
      <c r="P4" s="41">
        <f>('Broadcast TV (RV)'!P4)/('Broadcast TV (RV)'!P43)*100</f>
        <v>23.515092502434275</v>
      </c>
      <c r="Q4" s="41">
        <f>('Broadcast TV (RV)'!Q4)/('Broadcast TV (RV)'!Q43)*100</f>
        <v>24.876035923575714</v>
      </c>
    </row>
    <row r="5" spans="1:17" ht="15.75" customHeight="1">
      <c r="A5" s="8" t="s">
        <v>237</v>
      </c>
      <c r="B5" s="41"/>
      <c r="C5" s="41"/>
      <c r="D5" s="41"/>
      <c r="E5" s="41"/>
      <c r="F5" s="41"/>
      <c r="G5" s="41"/>
      <c r="H5" s="41"/>
      <c r="I5" s="41"/>
      <c r="J5" s="41">
        <f>('Broadcast TV (RV)'!J5)/('Broadcast TV (RV)'!J43)*100</f>
        <v>24.776470581295936</v>
      </c>
      <c r="K5" s="41">
        <f>('Broadcast TV (RV)'!K5)/('Broadcast TV (RV)'!K43)*100</f>
        <v>27.335300131991787</v>
      </c>
      <c r="L5" s="41" t="s">
        <v>50</v>
      </c>
      <c r="M5" s="41"/>
      <c r="N5" s="41"/>
      <c r="O5" s="41"/>
      <c r="P5" s="41"/>
      <c r="Q5" s="41"/>
    </row>
    <row r="6" spans="1:17" ht="15.75" customHeight="1">
      <c r="A6" s="8" t="s">
        <v>290</v>
      </c>
      <c r="B6" s="41"/>
      <c r="C6" s="41"/>
      <c r="D6" s="41"/>
      <c r="E6" s="41"/>
      <c r="F6" s="41"/>
      <c r="G6" s="41"/>
      <c r="H6" s="41"/>
      <c r="I6" s="41">
        <f>('Broadcast TV (RV)'!I6)/('Broadcast TV (RV)'!I43)*100</f>
        <v>21.440984630199438</v>
      </c>
      <c r="J6" s="41" t="s">
        <v>239</v>
      </c>
      <c r="K6" s="41"/>
      <c r="L6" s="41"/>
      <c r="M6" s="41"/>
      <c r="N6" s="41"/>
      <c r="O6" s="41"/>
      <c r="P6" s="41"/>
      <c r="Q6" s="41"/>
    </row>
    <row r="7" spans="1:17" ht="15.75" customHeight="1">
      <c r="A7" s="8" t="s">
        <v>240</v>
      </c>
      <c r="B7" s="41">
        <f>('Broadcast TV (RV)'!B7)/('Broadcast TV (RV)'!B43)*100</f>
        <v>8.6373582816483623</v>
      </c>
      <c r="C7" s="41">
        <f>('Broadcast TV (RV)'!C7)/('Broadcast TV (RV)'!C43)*100</f>
        <v>10.540424357499376</v>
      </c>
      <c r="D7" s="41">
        <f>('Broadcast TV (RV)'!D7)/('Broadcast TV (RV)'!D43)*100</f>
        <v>7.0183556096663828</v>
      </c>
      <c r="E7" s="41">
        <f>('Broadcast TV (RV)'!E7)/('Broadcast TV (RV)'!E43)*100</f>
        <v>7.7290090136417913</v>
      </c>
      <c r="F7" s="41">
        <f>('Broadcast TV (RV)'!F7)/('Broadcast TV (RV)'!F43)*100</f>
        <v>8.1162536809811332</v>
      </c>
      <c r="G7" s="41">
        <f>('Broadcast TV (RV)'!G7)/('Broadcast TV (RV)'!G43)*100</f>
        <v>13.458569099944121</v>
      </c>
      <c r="H7" s="41">
        <f>('Broadcast TV (RV)'!H7)/('Broadcast TV (RV)'!H43)*100</f>
        <v>16.315886059306443</v>
      </c>
      <c r="I7" s="41"/>
      <c r="J7" s="41"/>
      <c r="K7" s="41"/>
      <c r="L7" s="41"/>
      <c r="M7" s="41"/>
      <c r="N7" s="41"/>
      <c r="O7" s="41"/>
      <c r="P7" s="41"/>
      <c r="Q7" s="41"/>
    </row>
    <row r="8" spans="1:17" ht="15.75" customHeight="1">
      <c r="A8" s="8" t="s">
        <v>241</v>
      </c>
      <c r="B8" s="41">
        <f>('Broadcast TV (RV)'!B8)/('Broadcast TV (RV)'!B43)*100</f>
        <v>1.3913873125354059</v>
      </c>
      <c r="C8" s="41">
        <f>('Broadcast TV (RV)'!C8)/('Broadcast TV (RV)'!C43)*100</f>
        <v>2.3682412399263355</v>
      </c>
      <c r="D8" s="41">
        <f>('Broadcast TV (RV)'!D8)/('Broadcast TV (RV)'!D43)*100</f>
        <v>2.321809446851784</v>
      </c>
      <c r="E8" s="41">
        <f>('Broadcast TV (RV)'!E8)/('Broadcast TV (RV)'!E43)*100</f>
        <v>2.4627217052158272</v>
      </c>
      <c r="F8" s="41">
        <f>('Broadcast TV (RV)'!F8)/('Broadcast TV (RV)'!F43)*100</f>
        <v>2.410188565344642</v>
      </c>
      <c r="G8" s="41" t="s">
        <v>242</v>
      </c>
      <c r="H8" s="41"/>
      <c r="I8" s="41"/>
      <c r="J8" s="41"/>
      <c r="K8" s="41"/>
      <c r="L8" s="41"/>
      <c r="M8" s="41"/>
      <c r="N8" s="41"/>
      <c r="O8" s="41"/>
      <c r="P8" s="41"/>
      <c r="Q8" s="41"/>
    </row>
    <row r="9" spans="1:17" ht="15.75" customHeight="1">
      <c r="A9" s="8" t="s">
        <v>243</v>
      </c>
      <c r="B9" s="41">
        <f>('Broadcast TV (RV)'!B9)/('Broadcast TV (RV)'!B43)*100</f>
        <v>0.87107861162930877</v>
      </c>
      <c r="C9" s="41">
        <f>('Broadcast TV (RV)'!C9)/('Broadcast TV (RV)'!C43)*100</f>
        <v>0.81091528837944571</v>
      </c>
      <c r="D9" s="41">
        <f>('Broadcast TV (RV)'!D9)/('Broadcast TV (RV)'!D43)*100</f>
        <v>0.81970691940824636</v>
      </c>
      <c r="E9" s="41">
        <f>('Broadcast TV (RV)'!E9)/('Broadcast TV (RV)'!E43)*100</f>
        <v>0.60664107257355626</v>
      </c>
      <c r="F9" s="41">
        <f>('Broadcast TV (RV)'!F9)/('Broadcast TV (RV)'!F43)*100</f>
        <v>0.74332918370442225</v>
      </c>
      <c r="G9" s="41" t="s">
        <v>242</v>
      </c>
      <c r="H9" s="41"/>
      <c r="I9" s="41"/>
      <c r="J9" s="41"/>
      <c r="K9" s="41"/>
      <c r="L9" s="41"/>
      <c r="M9" s="41"/>
      <c r="N9" s="41"/>
      <c r="O9" s="41"/>
      <c r="P9" s="41"/>
      <c r="Q9" s="41"/>
    </row>
    <row r="10" spans="1:17" ht="15.75" customHeight="1">
      <c r="A10" s="8" t="s">
        <v>291</v>
      </c>
      <c r="B10" s="41">
        <f>('Broadcast TV (RV)'!B10)/('Broadcast TV (RV)'!B43)*100</f>
        <v>0.9178479330590702</v>
      </c>
      <c r="C10" s="41">
        <f>('Broadcast TV (RV)'!C10)/('Broadcast TV (RV)'!C43)*100</f>
        <v>0.78327044900287357</v>
      </c>
      <c r="D10" s="41">
        <f>('Broadcast TV (RV)'!D10)/('Broadcast TV (RV)'!D43)*100</f>
        <v>0.76561458462496113</v>
      </c>
      <c r="E10" s="41" t="s">
        <v>246</v>
      </c>
      <c r="F10" s="41"/>
      <c r="G10" s="41"/>
      <c r="H10" s="41"/>
      <c r="I10" s="41"/>
      <c r="J10" s="41"/>
      <c r="K10" s="41"/>
      <c r="L10" s="41"/>
      <c r="M10" s="41"/>
      <c r="N10" s="41"/>
      <c r="O10" s="41"/>
      <c r="P10" s="41"/>
      <c r="Q10" s="41"/>
    </row>
    <row r="11" spans="1:17" ht="15.75" customHeight="1">
      <c r="A11" s="8" t="s">
        <v>247</v>
      </c>
      <c r="B11" s="41">
        <f>('Broadcast TV (RV)'!B11)/('Broadcast TV (RV)'!B43)*100</f>
        <v>0.95292492413139152</v>
      </c>
      <c r="C11" s="41">
        <f>('Broadcast TV (RV)'!C11)/('Broadcast TV (RV)'!C43)*100</f>
        <v>0.88463486005030434</v>
      </c>
      <c r="D11" s="41" t="s">
        <v>248</v>
      </c>
      <c r="E11" s="41"/>
      <c r="F11" s="41"/>
      <c r="G11" s="41"/>
      <c r="H11" s="41"/>
      <c r="I11" s="41"/>
      <c r="J11" s="41"/>
      <c r="K11" s="41"/>
      <c r="L11" s="41"/>
      <c r="M11" s="41"/>
      <c r="N11" s="41"/>
      <c r="O11" s="41"/>
      <c r="P11" s="41"/>
      <c r="Q11" s="41"/>
    </row>
    <row r="12" spans="1:17" ht="15.75" customHeight="1">
      <c r="A12" s="8" t="s">
        <v>249</v>
      </c>
      <c r="B12" s="41">
        <f>('Broadcast TV (RV)'!B12)/('Broadcast TV (RV)'!B43)*100</f>
        <v>0.2572312678636885</v>
      </c>
      <c r="C12" s="41">
        <f>('Broadcast TV (RV)'!C12)/('Broadcast TV (RV)'!C43)*100</f>
        <v>0.2349811347008621</v>
      </c>
      <c r="D12" s="41" t="s">
        <v>248</v>
      </c>
      <c r="E12" s="41"/>
      <c r="F12" s="41"/>
      <c r="G12" s="41"/>
      <c r="H12" s="41"/>
      <c r="I12" s="41"/>
      <c r="J12" s="41"/>
      <c r="K12" s="41"/>
      <c r="L12" s="41"/>
      <c r="M12" s="41"/>
      <c r="N12" s="41"/>
      <c r="O12" s="41"/>
      <c r="P12" s="41"/>
      <c r="Q12" s="41"/>
    </row>
    <row r="13" spans="1:17" ht="15.75" customHeight="1">
      <c r="A13" s="8" t="s">
        <v>250</v>
      </c>
      <c r="B13" s="41">
        <f>('Broadcast TV (RV)'!B13)/('Broadcast TV (RV)'!B43)*100</f>
        <v>0.3273852500083308</v>
      </c>
      <c r="C13" s="41">
        <f>('Broadcast TV (RV)'!C13)/('Broadcast TV (RV)'!C43)*100</f>
        <v>0.28105586699514873</v>
      </c>
      <c r="D13" s="41" t="s">
        <v>248</v>
      </c>
      <c r="E13" s="41"/>
      <c r="F13" s="41"/>
      <c r="G13" s="41"/>
      <c r="H13" s="41"/>
      <c r="I13" s="41"/>
      <c r="J13" s="41"/>
      <c r="K13" s="41"/>
      <c r="L13" s="41"/>
      <c r="M13" s="41"/>
      <c r="N13" s="41"/>
      <c r="O13" s="41"/>
      <c r="P13" s="41"/>
      <c r="Q13" s="41"/>
    </row>
    <row r="14" spans="1:17" ht="15.75" customHeight="1">
      <c r="A14" s="8" t="s">
        <v>251</v>
      </c>
      <c r="B14" s="41">
        <f>('Broadcast TV (RV)'!B14)/('Broadcast TV (RV)'!B43)*100</f>
        <v>0.52615486608481732</v>
      </c>
      <c r="C14" s="41">
        <f>('Broadcast TV (RV)'!C14)/('Broadcast TV (RV)'!C43)*100</f>
        <v>0.48839216231943877</v>
      </c>
      <c r="D14" s="41" t="s">
        <v>252</v>
      </c>
      <c r="E14" s="41"/>
      <c r="F14" s="41"/>
      <c r="G14" s="41"/>
      <c r="H14" s="41"/>
      <c r="I14" s="41"/>
      <c r="J14" s="41"/>
      <c r="K14" s="41"/>
      <c r="L14" s="41"/>
      <c r="M14" s="41"/>
      <c r="N14" s="41"/>
      <c r="O14" s="41"/>
      <c r="P14" s="41"/>
      <c r="Q14" s="41"/>
    </row>
    <row r="15" spans="1:17" ht="15.75" customHeight="1">
      <c r="A15" s="8" t="s">
        <v>292</v>
      </c>
      <c r="B15" s="41">
        <f>('Broadcast TV (RV)'!B15)/('Broadcast TV (RV)'!B43)*100</f>
        <v>4.3203160670742227</v>
      </c>
      <c r="C15" s="41">
        <f>('Broadcast TV (RV)'!C15)/('Broadcast TV (RV)'!C43)*100</f>
        <v>4.9760710877829624</v>
      </c>
      <c r="D15" s="41">
        <f>('Broadcast TV (RV)'!D15)/('Broadcast TV (RV)'!D43)*100</f>
        <v>4.8683101304956766</v>
      </c>
      <c r="E15" s="41">
        <f>('Broadcast TV (RV)'!E15)/('Broadcast TV (RV)'!E43)*100</f>
        <v>5.0821255417586002</v>
      </c>
      <c r="F15" s="41">
        <f>('Broadcast TV (RV)'!F15)/('Broadcast TV (RV)'!F43)*100</f>
        <v>4.7528017503525177</v>
      </c>
      <c r="G15" s="41">
        <f>('Broadcast TV (RV)'!G15)/('Broadcast TV (RV)'!G43)*100</f>
        <v>5.1377959605870327</v>
      </c>
      <c r="H15" s="41">
        <f>('Broadcast TV (RV)'!H15)/('Broadcast TV (RV)'!H43)*100</f>
        <v>5.5136639702230141</v>
      </c>
      <c r="I15" s="41">
        <f>('Broadcast TV (RV)'!I15)/('Broadcast TV (RV)'!I43)*100</f>
        <v>8.3036795738886422</v>
      </c>
      <c r="J15" s="41" t="s">
        <v>254</v>
      </c>
      <c r="K15" s="41"/>
      <c r="L15" s="41"/>
      <c r="M15" s="41"/>
      <c r="N15" s="41"/>
      <c r="O15" s="41"/>
      <c r="P15" s="41"/>
      <c r="Q15" s="41"/>
    </row>
    <row r="16" spans="1:17" ht="15.75" customHeight="1">
      <c r="A16" s="8" t="s">
        <v>293</v>
      </c>
      <c r="B16" s="41"/>
      <c r="C16" s="41"/>
      <c r="D16" s="41"/>
      <c r="E16" s="41"/>
      <c r="F16" s="41"/>
      <c r="G16" s="41">
        <f>('Broadcast TV (RV)'!G16)/('Broadcast TV (RV)'!G43)*100</f>
        <v>1.1599273749001269</v>
      </c>
      <c r="H16" s="41">
        <f>('Broadcast TV (RV)'!H16)/('Broadcast TV (RV)'!H43)*100</f>
        <v>1.5101222509619645</v>
      </c>
      <c r="I16" s="41">
        <f>('Broadcast TV (RV)'!I16)/('Broadcast TV (RV)'!I43)*100</f>
        <v>1.755402250425685</v>
      </c>
      <c r="J16" s="41" t="s">
        <v>294</v>
      </c>
      <c r="K16" s="41"/>
      <c r="L16" s="41"/>
      <c r="M16" s="258"/>
      <c r="N16" s="41"/>
      <c r="O16" s="258"/>
      <c r="P16" s="258"/>
      <c r="Q16" s="258"/>
    </row>
    <row r="17" spans="1:17" ht="15.75" customHeight="1">
      <c r="A17" s="8" t="s">
        <v>295</v>
      </c>
      <c r="B17" s="41"/>
      <c r="C17" s="41"/>
      <c r="D17" s="41"/>
      <c r="E17" s="41"/>
      <c r="F17" s="41"/>
      <c r="G17" s="41"/>
      <c r="H17" s="41">
        <f>('Broadcast TV (RV)'!H17)/('Broadcast TV (RV)'!H43)*100</f>
        <v>0.27247858006487619</v>
      </c>
      <c r="I17" s="41">
        <f>('Broadcast TV (RV)'!I17)/('Broadcast TV (RV)'!I43)*100</f>
        <v>0.63633331577931085</v>
      </c>
      <c r="J17" s="41">
        <f>('Broadcast TV (RV)'!J17)/('Broadcast TV (RV)'!J43)*100</f>
        <v>0.81103790142320942</v>
      </c>
      <c r="K17" s="41">
        <f>('Broadcast TV (RV)'!K17)/('Broadcast TV (RV)'!K43)*100</f>
        <v>15.29052833021605</v>
      </c>
      <c r="L17" s="41">
        <f>('Broadcast TV (RV)'!L17)/('Broadcast TV (RV)'!L43)*100</f>
        <v>15.686514166981274</v>
      </c>
      <c r="M17" s="41">
        <f>('Broadcast TV (RV)'!M17)/('Broadcast TV (RV)'!M43)*100</f>
        <v>13.819234702127654</v>
      </c>
      <c r="N17" s="41">
        <f>('Broadcast TV (RV)'!N17)/('Broadcast TV (RV)'!N43)*100</f>
        <v>13.963851828637688</v>
      </c>
      <c r="O17" s="41">
        <f>('Broadcast TV (RV)'!O17)/('Broadcast TV (RV)'!O43)*100</f>
        <v>13.961166317991633</v>
      </c>
      <c r="P17" s="41">
        <f>('Broadcast TV (RV)'!P17)/('Broadcast TV (RV)'!P43)*100</f>
        <v>13.904576436222008</v>
      </c>
      <c r="Q17" s="60">
        <f>('Broadcast TV (RV)'!Q17)/('Broadcast TV (RV)'!Q43)*100</f>
        <v>12.854121155379866</v>
      </c>
    </row>
    <row r="18" spans="1:17" ht="15.75" customHeight="1">
      <c r="A18" s="135" t="s">
        <v>258</v>
      </c>
      <c r="B18" s="136"/>
      <c r="C18" s="136"/>
      <c r="D18" s="136"/>
      <c r="E18" s="136"/>
      <c r="F18" s="136"/>
      <c r="G18" s="136"/>
      <c r="H18" s="136"/>
      <c r="I18" s="136"/>
      <c r="J18" s="136"/>
      <c r="K18" s="136">
        <f>('Broadcast TV (RV)'!K18)/('Broadcast TV (RV)'!K43)*100</f>
        <v>14.493330725509784</v>
      </c>
      <c r="L18" s="136">
        <f>('Broadcast TV (RV)'!L18)/('Broadcast TV (RV)'!L43)*100</f>
        <v>14.909756137959082</v>
      </c>
      <c r="M18" s="136">
        <f>('Broadcast TV (RV)'!M18)/('Broadcast TV (RV)'!M43)*100</f>
        <v>13.06482028123283</v>
      </c>
      <c r="N18" s="136">
        <f>('Broadcast TV (RV)'!N18)/('Broadcast TV (RV)'!N43)*100</f>
        <v>13.193769782819894</v>
      </c>
      <c r="O18" s="136">
        <f>('Broadcast TV (RV)'!O18)/('Broadcast TV (RV)'!O43)*100</f>
        <v>13.219142259414227</v>
      </c>
      <c r="P18" s="136">
        <f>('Broadcast TV (RV)'!P18)/('Broadcast TV (RV)'!P43)*100</f>
        <v>13.148328464784163</v>
      </c>
      <c r="Q18" s="136">
        <f>('Broadcast TV (RV)'!Q18)/('Broadcast TV (RV)'!Q43)*100</f>
        <v>0</v>
      </c>
    </row>
    <row r="19" spans="1:17" ht="15.75" customHeight="1">
      <c r="A19" s="135" t="s">
        <v>259</v>
      </c>
      <c r="B19" s="136"/>
      <c r="C19" s="136"/>
      <c r="D19" s="136"/>
      <c r="E19" s="136"/>
      <c r="F19" s="136"/>
      <c r="G19" s="136"/>
      <c r="H19" s="136">
        <f>('Broadcast TV (RV)'!H19)/('Broadcast TV (RV)'!H43)*100</f>
        <v>0.27247858006487619</v>
      </c>
      <c r="I19" s="136">
        <f>('Broadcast TV (RV)'!I19)/('Broadcast TV (RV)'!I43)*100</f>
        <v>0.63633331577931085</v>
      </c>
      <c r="J19" s="136">
        <f>('Broadcast TV (RV)'!J19)/('Broadcast TV (RV)'!J43)*100</f>
        <v>0.81103790142320942</v>
      </c>
      <c r="K19" s="60">
        <f>('Broadcast TV (RV)'!K19)/('Broadcast TV (RV)'!K43)*100</f>
        <v>0.79719760470626266</v>
      </c>
      <c r="L19" s="136">
        <f>('Broadcast TV (RV)'!L19)/('Broadcast TV (RV)'!L43)*100</f>
        <v>0.77675802902219304</v>
      </c>
      <c r="M19" s="136">
        <f>('Broadcast TV (RV)'!M19)/('Broadcast TV (RV)'!M43)*100</f>
        <v>0.75441442089482325</v>
      </c>
      <c r="N19" s="136">
        <f>('Broadcast TV (RV)'!N19)/('Broadcast TV (RV)'!N43)*100</f>
        <v>0.77008204581779427</v>
      </c>
      <c r="O19" s="136">
        <f>('Broadcast TV (RV)'!O19)/('Broadcast TV (RV)'!O43)*100</f>
        <v>0.74202405857740583</v>
      </c>
      <c r="P19" s="136">
        <f>('Broadcast TV (RV)'!P19)/('Broadcast TV (RV)'!P43)*100</f>
        <v>0.75624797143784495</v>
      </c>
      <c r="Q19" s="136"/>
    </row>
    <row r="20" spans="1:17" ht="15.75" customHeight="1">
      <c r="A20" s="8" t="s">
        <v>296</v>
      </c>
      <c r="B20" s="41">
        <f>('Broadcast TV (RV)'!B20)/('Broadcast TV (RV)'!B43)*100</f>
        <v>4.9575480715547231</v>
      </c>
      <c r="C20" s="41">
        <f>('Broadcast TV (RV)'!C20)/('Broadcast TV (RV)'!C43)*100</f>
        <v>6.5241820928709933</v>
      </c>
      <c r="D20" s="41">
        <f>('Broadcast TV (RV)'!D20)/('Broadcast TV (RV)'!D43)*100</f>
        <v>8.8378553138229208</v>
      </c>
      <c r="E20" s="41">
        <f>('Broadcast TV (RV)'!E20)/('Broadcast TV (RV)'!E43)*100</f>
        <v>9.7986594437543282</v>
      </c>
      <c r="F20" s="41">
        <f>('Broadcast TV (RV)'!F20)/('Broadcast TV (RV)'!F43)*100</f>
        <v>12.208618714175662</v>
      </c>
      <c r="G20" s="41">
        <f>('Broadcast TV (RV)'!G20)/('Broadcast TV (RV)'!G43)*100</f>
        <v>13.919128498801522</v>
      </c>
      <c r="H20" s="41">
        <f>('Broadcast TV (RV)'!H20)/('Broadcast TV (RV)'!H43)*100</f>
        <v>19.762904240850055</v>
      </c>
      <c r="I20" s="41">
        <f>('Broadcast TV (RV)'!I20)/('Broadcast TV (RV)'!I43)*100</f>
        <v>20.362666104937947</v>
      </c>
      <c r="J20" s="41">
        <f>('Broadcast TV (RV)'!J20)/('Broadcast TV (RV)'!J43)*100</f>
        <v>16.338727177762109</v>
      </c>
      <c r="K20" s="41" t="s">
        <v>25</v>
      </c>
      <c r="L20" s="41"/>
      <c r="M20" s="41"/>
      <c r="N20" s="41"/>
      <c r="O20" s="41"/>
      <c r="P20" s="41"/>
      <c r="Q20" s="41"/>
    </row>
    <row r="21" spans="1:17" ht="15.75" customHeight="1">
      <c r="A21" s="8" t="s">
        <v>297</v>
      </c>
      <c r="B21" s="41">
        <f>('Broadcast TV (RV)'!B21)/('Broadcast TV (RV)'!B43)*100</f>
        <v>3.4141604643725927</v>
      </c>
      <c r="C21" s="41">
        <f>('Broadcast TV (RV)'!C21)/('Broadcast TV (RV)'!C43)*100</f>
        <v>3.3404180913357848</v>
      </c>
      <c r="D21" s="41">
        <f>('Broadcast TV (RV)'!D21)/('Broadcast TV (RV)'!D43)*100</f>
        <v>5.6963389475628903</v>
      </c>
      <c r="E21" s="41">
        <f>('Broadcast TV (RV)'!E21)/('Broadcast TV (RV)'!E43)*100</f>
        <v>7.9626662638462813</v>
      </c>
      <c r="F21" s="41">
        <f>('Broadcast TV (RV)'!F21)/('Broadcast TV (RV)'!F43)*100</f>
        <v>10.357804130507581</v>
      </c>
      <c r="G21" s="41">
        <f>('Broadcast TV (RV)'!G21)/('Broadcast TV (RV)'!G43)*100</f>
        <v>11.616331504514505</v>
      </c>
      <c r="H21" s="41" t="s">
        <v>262</v>
      </c>
      <c r="I21" s="41"/>
      <c r="J21" s="41"/>
      <c r="K21" s="41"/>
      <c r="L21" s="41"/>
      <c r="M21" s="41"/>
      <c r="N21" s="41"/>
      <c r="O21" s="41"/>
      <c r="P21" s="41"/>
      <c r="Q21" s="41"/>
    </row>
    <row r="22" spans="1:17" ht="15.75" customHeight="1">
      <c r="A22" s="8" t="s">
        <v>298</v>
      </c>
      <c r="B22" s="41">
        <f>('Broadcast TV (RV)'!B23)/('Broadcast TV (RV)'!B43)*100</f>
        <v>0.9178479330590702</v>
      </c>
      <c r="C22" s="41">
        <f>('Broadcast TV (RV)'!C23)/('Broadcast TV (RV)'!C43)*100</f>
        <v>0.85238254744430353</v>
      </c>
      <c r="D22" s="41">
        <f>('Broadcast TV (RV)'!D23)/('Broadcast TV (RV)'!D43)*100</f>
        <v>1.9015536150739525</v>
      </c>
      <c r="E22" s="41">
        <f>('Broadcast TV (RV)'!E23)/('Broadcast TV (RV)'!E43)*100</f>
        <v>1.6391361431126552</v>
      </c>
      <c r="F22" s="41">
        <f>('Broadcast TV (RV)'!F23)/('Broadcast TV (RV)'!F43)*100</f>
        <v>5.6162649435445235</v>
      </c>
      <c r="G22" s="41">
        <f>('Broadcast TV (RV)'!G23)/('Broadcast TV (RV)'!G43)*100</f>
        <v>2.4563167939061508</v>
      </c>
      <c r="H22" s="41">
        <f>('Broadcast TV (RV)'!H23)/('Broadcast TV (RV)'!H43)*100</f>
        <v>2.5081160863803063</v>
      </c>
      <c r="I22" s="41">
        <f>('Broadcast TV (RV)'!I23)/('Broadcast TV (RV)'!I43)*100</f>
        <v>2.3729276849504348</v>
      </c>
      <c r="J22" s="41">
        <f>('Broadcast TV (RV)'!J23)/('Broadcast TV (RV)'!J43)*100</f>
        <v>6.0400204440535745</v>
      </c>
      <c r="K22" s="41">
        <f>('Broadcast TV (RV)'!K23)/('Broadcast TV (RV)'!K43)*100</f>
        <v>7.232025634749327</v>
      </c>
      <c r="L22" s="41">
        <f>('Broadcast TV (RV)'!L23)/('Broadcast TV (RV)'!L43)*100</f>
        <v>8.5243482229089942</v>
      </c>
      <c r="M22" s="41">
        <f>('Broadcast TV (RV)'!M23)/('Broadcast TV (RV)'!M43)*100</f>
        <v>8.5003206261288788</v>
      </c>
      <c r="N22" s="41">
        <f>('Broadcast TV (RV)'!N23)/('Broadcast TV (RV)'!N43)*100</f>
        <v>8.5649816666144361</v>
      </c>
      <c r="O22" s="41">
        <f>('Broadcast TV (RV)'!O23)/('Broadcast TV (RV)'!O43)*100</f>
        <v>7.4692730125523017</v>
      </c>
      <c r="P22" s="41">
        <f>('Broadcast TV (RV)'!P23)/('Broadcast TV (RV)'!P43)*100</f>
        <v>7.192469977280104</v>
      </c>
      <c r="Q22" s="41">
        <f>('Broadcast TV (RV)'!Q23)/('Broadcast TV (RV)'!Q43)*100</f>
        <v>6.8726377474947116</v>
      </c>
    </row>
    <row r="23" spans="1:17" ht="15.75" customHeight="1">
      <c r="A23" s="8" t="s">
        <v>299</v>
      </c>
      <c r="B23" s="41">
        <f>('Broadcast TV (RV)'!B24)/('Broadcast TV (RV)'!B43)*100</f>
        <v>2.0315833227615179</v>
      </c>
      <c r="C23" s="41">
        <f>('Broadcast TV (RV)'!C24)/('Broadcast TV (RV)'!C43)*100</f>
        <v>2.2155127173172344</v>
      </c>
      <c r="D23" s="41">
        <f>('Broadcast TV (RV)'!D24)/('Broadcast TV (RV)'!D43)*100</f>
        <v>2.1310465868152844</v>
      </c>
      <c r="E23" s="41">
        <f>('Broadcast TV (RV)'!E24)/('Broadcast TV (RV)'!E43)*100</f>
        <v>2.69208737833682</v>
      </c>
      <c r="F23" s="41" t="s">
        <v>160</v>
      </c>
      <c r="G23" s="41"/>
      <c r="H23" s="41"/>
      <c r="I23" s="41"/>
      <c r="J23" s="41"/>
      <c r="K23" s="41"/>
      <c r="L23" s="41"/>
      <c r="M23" s="41"/>
      <c r="N23" s="41"/>
      <c r="O23" s="41"/>
      <c r="P23" s="41"/>
      <c r="Q23" s="41"/>
    </row>
    <row r="24" spans="1:17" ht="15.75" customHeight="1">
      <c r="A24" s="8" t="s">
        <v>300</v>
      </c>
      <c r="B24" s="41">
        <f>('Broadcast TV (RV)'!B25)/('Broadcast TV (RV)'!B43)*100</f>
        <v>4.0864694599254152</v>
      </c>
      <c r="C24" s="41">
        <f>('Broadcast TV (RV)'!C25)/('Broadcast TV (RV)'!C43)*100</f>
        <v>3.7689131016726503</v>
      </c>
      <c r="D24" s="41" t="s">
        <v>267</v>
      </c>
      <c r="E24" s="41"/>
      <c r="F24" s="41"/>
      <c r="G24" s="41"/>
      <c r="H24" s="41"/>
      <c r="I24" s="41"/>
      <c r="J24" s="41"/>
      <c r="K24" s="41"/>
      <c r="L24" s="41"/>
      <c r="M24" s="41"/>
      <c r="N24" s="41"/>
      <c r="O24" s="41"/>
      <c r="P24" s="41"/>
      <c r="Q24" s="41"/>
    </row>
    <row r="25" spans="1:17" ht="15.75" customHeight="1">
      <c r="A25" s="8" t="s">
        <v>301</v>
      </c>
      <c r="B25" s="41"/>
      <c r="C25" s="41"/>
      <c r="D25" s="41"/>
      <c r="E25" s="41"/>
      <c r="F25" s="41"/>
      <c r="G25" s="41"/>
      <c r="H25" s="41">
        <f>('Broadcast TV (RV)'!H22)/('Broadcast TV (RV)'!H43)*100</f>
        <v>7.363487410668883</v>
      </c>
      <c r="I25" s="41">
        <f>('Broadcast TV (RV)'!I22)/('Broadcast TV (RV)'!I43)*100</f>
        <v>7.6673462581093315</v>
      </c>
      <c r="J25" s="41">
        <f>('Broadcast TV (RV)'!J22)/('Broadcast TV (RV)'!J43)*100</f>
        <v>8.4436418609987225</v>
      </c>
      <c r="K25" s="41">
        <f>('Broadcast TV (RV)'!K22)/('Broadcast TV (RV)'!K43)*100</f>
        <v>8.3329331807678493</v>
      </c>
      <c r="L25" s="41">
        <f>('Broadcast TV (RV)'!L22)/('Broadcast TV (RV)'!L43)*100</f>
        <v>7.5933808793015114</v>
      </c>
      <c r="M25" s="41">
        <f>('Broadcast TV (RV)'!M22)/('Broadcast TV (RV)'!M43)*100</f>
        <v>7.3950157769108831</v>
      </c>
      <c r="N25" s="41">
        <f>('Broadcast TV (RV)'!N22)/('Broadcast TV (RV)'!N43)*100</f>
        <v>7.4117020276411054</v>
      </c>
      <c r="O25" s="41">
        <f>('Broadcast TV (RV)'!O22)/('Broadcast TV (RV)'!O43)*100</f>
        <v>7.4986924686192475</v>
      </c>
      <c r="P25" s="41">
        <f>('Broadcast TV (RV)'!P22)/('Broadcast TV (RV)'!P43)*100</f>
        <v>6.9490425186627718</v>
      </c>
      <c r="Q25" s="41">
        <f>('Broadcast TV (RV)'!Q22)/('Broadcast TV (RV)'!Q43)*100</f>
        <v>7.2540656749540551</v>
      </c>
    </row>
    <row r="26" spans="1:17" ht="15.75" customHeight="1">
      <c r="A26" s="8" t="s">
        <v>302</v>
      </c>
      <c r="B26" s="41">
        <f>('Broadcast TV (RV)'!B26)/('Broadcast TV (RV)'!B43)*100</f>
        <v>5.2206255045971321</v>
      </c>
      <c r="C26" s="41">
        <f>('Broadcast TV (RV)'!C26)/('Broadcast TV (RV)'!C43)*100</f>
        <v>4.648940488493527</v>
      </c>
      <c r="D26" s="41">
        <f>('Broadcast TV (RV)'!D26)/('Broadcast TV (RV)'!D43)*100</f>
        <v>5.7712360264935922</v>
      </c>
      <c r="E26" s="41">
        <f>('Broadcast TV (RV)'!E26)/('Broadcast TV (RV)'!E43)*100</f>
        <v>6.7092092132307215</v>
      </c>
      <c r="F26" s="41">
        <f>('Broadcast TV (RV)'!F26)/('Broadcast TV (RV)'!F43)*100</f>
        <v>6.9114597333325323</v>
      </c>
      <c r="G26" s="41">
        <f>('Broadcast TV (RV)'!G26)/('Broadcast TV (RV)'!G43)*100</f>
        <v>7.2597807464337363</v>
      </c>
      <c r="H26" s="41" t="s">
        <v>269</v>
      </c>
      <c r="I26" s="41"/>
      <c r="J26" s="41"/>
      <c r="K26" s="41"/>
      <c r="L26" s="41"/>
      <c r="M26" s="41"/>
      <c r="N26" s="41"/>
      <c r="O26" s="41"/>
      <c r="P26" s="41"/>
      <c r="Q26" s="41"/>
    </row>
    <row r="27" spans="1:17" ht="15.75" customHeight="1">
      <c r="A27" s="8" t="s">
        <v>303</v>
      </c>
      <c r="B27" s="41">
        <f>('Broadcast TV (RV)'!B27)/('Broadcast TV (RV)'!B43)*100</f>
        <v>4.9575480715547231</v>
      </c>
      <c r="C27" s="41" t="s">
        <v>271</v>
      </c>
      <c r="D27" s="41"/>
      <c r="E27" s="41"/>
      <c r="F27" s="41"/>
      <c r="G27" s="41"/>
      <c r="H27" s="41"/>
      <c r="I27" s="41"/>
      <c r="J27" s="41"/>
      <c r="K27" s="41"/>
      <c r="L27" s="41"/>
      <c r="M27" s="41"/>
      <c r="N27" s="41"/>
      <c r="O27" s="41"/>
      <c r="P27" s="41"/>
      <c r="Q27" s="41"/>
    </row>
    <row r="28" spans="1:17" ht="15.75" customHeight="1">
      <c r="A28" s="8" t="s">
        <v>304</v>
      </c>
      <c r="B28" s="41">
        <f>('Broadcast TV (RV)'!B28)/('Broadcast TV (RV)'!B43)*100</f>
        <v>0.99384808038243277</v>
      </c>
      <c r="C28" s="41">
        <f>('Broadcast TV (RV)'!C28)/('Broadcast TV (RV)'!C43)*100</f>
        <v>0.92149464588573371</v>
      </c>
      <c r="D28" s="41" t="s">
        <v>273</v>
      </c>
      <c r="E28" s="41"/>
      <c r="F28" s="41"/>
      <c r="G28" s="41"/>
      <c r="H28" s="41"/>
      <c r="I28" s="41"/>
      <c r="J28" s="41"/>
      <c r="K28" s="41"/>
      <c r="L28" s="41"/>
      <c r="M28" s="41"/>
      <c r="N28" s="41"/>
      <c r="O28" s="41"/>
      <c r="P28" s="41"/>
      <c r="Q28" s="41"/>
    </row>
    <row r="29" spans="1:17" ht="15.75" customHeight="1">
      <c r="A29" s="8" t="s">
        <v>274</v>
      </c>
      <c r="B29" s="41"/>
      <c r="C29" s="41"/>
      <c r="D29" s="41"/>
      <c r="E29" s="41"/>
      <c r="F29" s="41"/>
      <c r="G29" s="41"/>
      <c r="H29" s="41"/>
      <c r="I29" s="41"/>
      <c r="J29" s="41">
        <f>('Broadcast TV (RV)'!J29)/('Broadcast TV (RV)'!J43)*100</f>
        <v>2.8813964716017293</v>
      </c>
      <c r="K29" s="41">
        <f>('Broadcast TV (RV)'!K29)/('Broadcast TV (RV)'!K43)*100</f>
        <v>1.8123983270890012</v>
      </c>
      <c r="L29" s="41">
        <f>('Broadcast TV (RV)'!L29)/('Broadcast TV (RV)'!L43)*100</f>
        <v>1.899059151837347</v>
      </c>
      <c r="M29" s="41">
        <f>('Broadcast TV (RV)'!M29)/('Broadcast TV (RV)'!M43)*100</f>
        <v>2.140431612771359</v>
      </c>
      <c r="N29" s="41">
        <f>('Broadcast TV (RV)'!N29)/('Broadcast TV (RV)'!N43)*100</f>
        <v>2.4099783760067695</v>
      </c>
      <c r="O29" s="41">
        <f>('Broadcast TV (RV)'!O29)/('Broadcast TV (RV)'!O43)*100</f>
        <v>1.4513598326359833</v>
      </c>
      <c r="P29" s="41">
        <f>('Broadcast TV (RV)'!P29)/('Broadcast TV (RV)'!P43)*100</f>
        <v>2.1713729308666019</v>
      </c>
      <c r="Q29" s="41">
        <f>('Broadcast TV (RV)'!Q29)/('Broadcast TV (RV)'!Q43)*100</f>
        <v>2.2296196123305245</v>
      </c>
    </row>
    <row r="30" spans="1:17" ht="15.75" customHeight="1">
      <c r="A30" s="8" t="s">
        <v>305</v>
      </c>
      <c r="B30" s="41">
        <f>('Broadcast TV (RV)'!B30)/('Broadcast TV (RV)'!B43)*100</f>
        <v>0.38584690179553272</v>
      </c>
      <c r="C30" s="41">
        <f>('Broadcast TV (RV)'!C30)/('Broadcast TV (RV)'!C43)*100</f>
        <v>0.84777507421487497</v>
      </c>
      <c r="D30" s="41">
        <f>('Broadcast TV (RV)'!D30)/('Broadcast TV (RV)'!D43)*100</f>
        <v>1.8100127408253157</v>
      </c>
      <c r="E30" s="41">
        <f>('Broadcast TV (RV)'!E30)/('Broadcast TV (RV)'!E43)*100</f>
        <v>2.6595787420112202</v>
      </c>
      <c r="F30" s="41">
        <f>('Broadcast TV (RV)'!F30)/('Broadcast TV (RV)'!F43)*100</f>
        <v>2.6279314575408868</v>
      </c>
      <c r="G30" s="41">
        <f>('Broadcast TV (RV)'!G30)/('Broadcast TV (RV)'!G43)*100</f>
        <v>0.99958447307569764</v>
      </c>
      <c r="H30" s="41">
        <f>('Broadcast TV (RV)'!H30)/('Broadcast TV (RV)'!H43)*100</f>
        <v>1.2212292986040234</v>
      </c>
      <c r="I30" s="41">
        <f>('Broadcast TV (RV)'!I30)/('Broadcast TV (RV)'!I43)*100</f>
        <v>3.5421509696089717</v>
      </c>
      <c r="J30" s="41" t="s">
        <v>276</v>
      </c>
      <c r="K30" s="41"/>
      <c r="L30" s="41"/>
      <c r="M30" s="41"/>
      <c r="N30" s="41"/>
      <c r="O30" s="41"/>
      <c r="P30" s="41"/>
      <c r="Q30" s="41"/>
    </row>
    <row r="31" spans="1:17" ht="15.75" customHeight="1">
      <c r="A31" s="8" t="s">
        <v>277</v>
      </c>
      <c r="B31" s="41"/>
      <c r="C31" s="41"/>
      <c r="D31" s="41"/>
      <c r="E31" s="41"/>
      <c r="F31" s="41"/>
      <c r="G31" s="41">
        <f>('Broadcast TV (RV)'!G31)/('Broadcast TV (RV)'!G43)*100</f>
        <v>0.21151616836414078</v>
      </c>
      <c r="H31" s="41">
        <f>('Broadcast TV (RV)'!H31)/('Broadcast TV (RV)'!H43)*100</f>
        <v>1.7070947184787424</v>
      </c>
      <c r="I31" s="41"/>
      <c r="J31" s="41"/>
      <c r="K31" s="41"/>
      <c r="L31" s="41"/>
      <c r="M31" s="41"/>
      <c r="N31" s="41"/>
      <c r="O31" s="41"/>
      <c r="P31" s="41"/>
      <c r="Q31" s="41"/>
    </row>
    <row r="32" spans="1:17" ht="15.75" customHeight="1">
      <c r="A32" s="8" t="s">
        <v>306</v>
      </c>
      <c r="B32" s="41">
        <f>('Broadcast TV (RV)'!B32)/('Broadcast TV (RV)'!B43)*100</f>
        <v>3.2387755090109867</v>
      </c>
      <c r="C32" s="41">
        <f>('Broadcast TV (RV)'!C32)/('Broadcast TV (RV)'!C43)*100</f>
        <v>3.1054369566349225</v>
      </c>
      <c r="D32" s="41">
        <f>('Broadcast TV (RV)'!D32)/('Broadcast TV (RV)'!D43)*100</f>
        <v>4.922402465278962</v>
      </c>
      <c r="E32" s="41">
        <f>('Broadcast TV (RV)'!E32)/('Broadcast TV (RV)'!E43)*100</f>
        <v>4.2384525269212041</v>
      </c>
      <c r="F32" s="41">
        <f>('Broadcast TV (RV)'!F32)/('Broadcast TV (RV)'!F43)*100</f>
        <v>2.4439762555130242</v>
      </c>
      <c r="G32" s="41" t="s">
        <v>279</v>
      </c>
      <c r="H32" s="41"/>
      <c r="I32" s="41"/>
      <c r="J32" s="41"/>
      <c r="K32" s="41"/>
      <c r="L32" s="41"/>
      <c r="M32" s="41"/>
      <c r="N32" s="41"/>
      <c r="O32" s="41"/>
      <c r="P32" s="41"/>
      <c r="Q32" s="41"/>
    </row>
    <row r="33" spans="1:17" ht="15.75" customHeight="1">
      <c r="A33" s="8" t="s">
        <v>280</v>
      </c>
      <c r="B33" s="41"/>
      <c r="C33" s="41"/>
      <c r="D33" s="41"/>
      <c r="E33" s="41"/>
      <c r="F33" s="41"/>
      <c r="G33" s="41"/>
      <c r="H33" s="41"/>
      <c r="I33" s="41"/>
      <c r="J33" s="41"/>
      <c r="K33" s="41"/>
      <c r="L33" s="41"/>
      <c r="M33" s="277">
        <f>('Broadcast TV (RV)'!M33)/('Broadcast TV (RV)'!M43)*100</f>
        <v>1.8129338796697301</v>
      </c>
      <c r="N33" s="277">
        <f>('Broadcast TV (RV)'!N33)/('Broadcast TV (RV)'!N43)*100</f>
        <v>1.845874204769814</v>
      </c>
      <c r="O33" s="277">
        <f>('Broadcast TV (RV)'!O33)/('Broadcast TV (RV)'!O43)*100</f>
        <v>1.8367743200836819</v>
      </c>
      <c r="P33" s="277">
        <f>('Broadcast TV (RV)'!P33)/('Broadcast TV (RV)'!P43)*100</f>
        <v>1.6924659785783835</v>
      </c>
      <c r="Q33" s="277">
        <f>('Broadcast TV (RV)'!Q33)/('Broadcast TV (RV)'!Q43)*100</f>
        <v>1.692416681743472</v>
      </c>
    </row>
    <row r="34" spans="1:17" ht="15.75" customHeight="1">
      <c r="A34" s="8" t="s">
        <v>307</v>
      </c>
      <c r="B34" s="41">
        <f>('Broadcast TV (RV)'!B34)/('Broadcast TV (RV)'!B43)*100</f>
        <v>0.40923156251041354</v>
      </c>
      <c r="C34" s="41">
        <f>('Broadcast TV (RV)'!C34)/('Broadcast TV (RV)'!C43)*100</f>
        <v>0.52985942138429687</v>
      </c>
      <c r="D34" s="41">
        <f>('Broadcast TV (RV)'!D34)/('Broadcast TV (RV)'!D43)*100</f>
        <v>0.57837188729820432</v>
      </c>
      <c r="E34" s="41">
        <f>('Broadcast TV (RV)'!E34)/('Broadcast TV (RV)'!E43)*100</f>
        <v>0.63878099694831414</v>
      </c>
      <c r="F34" s="41">
        <f>('Broadcast TV (RV)'!F34)/('Broadcast TV (RV)'!F43)*100</f>
        <v>0.65322867658873462</v>
      </c>
      <c r="G34" s="41">
        <f>('Broadcast TV (RV)'!G34)/('Broadcast TV (RV)'!G43)*100</f>
        <v>0.60043299406594808</v>
      </c>
      <c r="H34" s="41">
        <f>('Broadcast TV (RV)'!H34)/('Broadcast TV (RV)'!H43)*100</f>
        <v>0.7025351341431747</v>
      </c>
      <c r="I34" s="41">
        <f>('Broadcast TV (RV)'!I34)/('Broadcast TV (RV)'!I43)*100</f>
        <v>1.0187602346220495</v>
      </c>
      <c r="J34" s="41">
        <f>('Broadcast TV (RV)'!J34)/('Broadcast TV (RV)'!J43)*100</f>
        <v>1.0056869977647798</v>
      </c>
      <c r="K34" s="41">
        <f>('Broadcast TV (RV)'!K34)/('Broadcast TV (RV)'!K43)*100</f>
        <v>1.1155472740240864</v>
      </c>
      <c r="L34" s="41">
        <f>('Broadcast TV (RV)'!L34)/('Broadcast TV (RV)'!L43)*100</f>
        <v>1.1165896667194026</v>
      </c>
      <c r="M34" s="41">
        <f>('Broadcast TV (RV)'!M34)/('Broadcast TV (RV)'!M43)*100</f>
        <v>1.1725588479799385</v>
      </c>
      <c r="N34" s="41">
        <f>('Broadcast TV (RV)'!N34)/('Broadcast TV (RV)'!N43)*100</f>
        <v>1.2504152433482718</v>
      </c>
      <c r="O34" s="41">
        <f>('Broadcast TV (RV)'!O34)/('Broadcast TV (RV)'!O43)*100</f>
        <v>1.2442508825836822</v>
      </c>
      <c r="P34" s="41">
        <f>('Broadcast TV (RV)'!P34)/('Broadcast TV (RV)'!P43)*100</f>
        <v>1.1464948440116847</v>
      </c>
      <c r="Q34" s="41">
        <f>('Broadcast TV (RV)'!Q34)/('Broadcast TV (RV)'!Q43)*100</f>
        <v>1.1366626339898056</v>
      </c>
    </row>
    <row r="35" spans="1:17" ht="15.75" customHeight="1">
      <c r="A35" s="8" t="s">
        <v>282</v>
      </c>
      <c r="B35" s="41"/>
      <c r="C35" s="41"/>
      <c r="D35" s="41"/>
      <c r="E35" s="41">
        <f>('Broadcast TV (RV)'!E35)/('Broadcast TV (RV)'!E43)*100</f>
        <v>0.15065589550667788</v>
      </c>
      <c r="F35" s="41">
        <f>('Broadcast TV (RV)'!F35)/('Broadcast TV (RV)'!F43)*100</f>
        <v>0.17269263863840112</v>
      </c>
      <c r="G35" s="41">
        <f>('Broadcast TV (RV)'!G35)/('Broadcast TV (RV)'!G43)*100</f>
        <v>0.25927788380120481</v>
      </c>
      <c r="H35" s="41" t="s">
        <v>283</v>
      </c>
      <c r="I35" s="41"/>
      <c r="J35" s="41"/>
      <c r="K35" s="41"/>
      <c r="L35" s="41"/>
      <c r="M35" s="41"/>
      <c r="N35" s="41"/>
      <c r="O35" s="41"/>
      <c r="P35" s="36"/>
      <c r="Q35" s="36"/>
    </row>
    <row r="36" spans="1:17" ht="15.75" customHeight="1">
      <c r="A36" s="8"/>
      <c r="B36" s="41"/>
      <c r="C36" s="41"/>
      <c r="D36" s="41"/>
      <c r="E36" s="41"/>
      <c r="F36" s="41"/>
      <c r="G36" s="41"/>
      <c r="H36" s="41"/>
      <c r="I36" s="41"/>
      <c r="J36" s="41"/>
      <c r="K36" s="41"/>
      <c r="L36" s="41"/>
      <c r="M36" s="41"/>
      <c r="N36" s="41"/>
      <c r="O36" s="41"/>
      <c r="P36" s="36"/>
      <c r="Q36" s="36"/>
    </row>
    <row r="37" spans="1:17" ht="15.75" customHeight="1">
      <c r="A37" s="8" t="s">
        <v>284</v>
      </c>
      <c r="B37" s="41">
        <v>899.61300000000006</v>
      </c>
      <c r="C37" s="41">
        <v>1188.057</v>
      </c>
      <c r="D37" s="41">
        <v>1364.9880000000001</v>
      </c>
      <c r="E37" s="41">
        <v>1460.4960000000001</v>
      </c>
      <c r="F37" s="41">
        <v>1603.8820000000001</v>
      </c>
      <c r="G37" s="41">
        <v>1821.8679999999999</v>
      </c>
      <c r="H37" s="41">
        <v>1887.221</v>
      </c>
      <c r="I37" s="41">
        <v>2082.902</v>
      </c>
      <c r="J37" s="41">
        <v>2147.4169999999999</v>
      </c>
      <c r="K37" s="41">
        <v>2156.7640000000001</v>
      </c>
      <c r="L37" s="41">
        <v>2162.9340000000002</v>
      </c>
      <c r="M37" s="41">
        <v>2050.6709999999998</v>
      </c>
      <c r="N37" s="41">
        <v>1958.0060000000001</v>
      </c>
      <c r="O37" s="12">
        <v>1803.7</v>
      </c>
      <c r="P37" s="36">
        <v>1757.1</v>
      </c>
      <c r="Q37" s="257">
        <v>1677.8</v>
      </c>
    </row>
    <row r="38" spans="1:17" ht="15.75" customHeight="1">
      <c r="A38" s="8" t="s">
        <v>285</v>
      </c>
      <c r="B38" s="41">
        <v>586.1099999999999</v>
      </c>
      <c r="C38" s="41">
        <v>643.92999999999995</v>
      </c>
      <c r="D38" s="41">
        <v>627.41</v>
      </c>
      <c r="E38" s="41">
        <v>630.41999999999996</v>
      </c>
      <c r="F38" s="41">
        <v>674.31</v>
      </c>
      <c r="G38" s="41">
        <v>664.3</v>
      </c>
      <c r="H38" s="41">
        <v>654.29</v>
      </c>
      <c r="I38" s="41">
        <v>737.44999999999993</v>
      </c>
      <c r="J38" s="41">
        <v>826.8</v>
      </c>
      <c r="K38" s="41">
        <v>840.59999999999991</v>
      </c>
      <c r="L38" s="41">
        <v>839.1</v>
      </c>
      <c r="M38" s="41">
        <v>861.4</v>
      </c>
      <c r="N38" s="41">
        <v>783.2</v>
      </c>
      <c r="O38" s="12">
        <v>726</v>
      </c>
      <c r="P38" s="36">
        <v>757.9</v>
      </c>
      <c r="Q38" s="267">
        <v>812.2</v>
      </c>
    </row>
    <row r="39" spans="1:17" ht="15.75" customHeight="1">
      <c r="A39" s="8" t="s">
        <v>286</v>
      </c>
      <c r="B39" s="41">
        <v>224.8</v>
      </c>
      <c r="C39" s="41">
        <v>338.4</v>
      </c>
      <c r="D39" s="41">
        <v>410.9</v>
      </c>
      <c r="E39" s="41">
        <v>398.20000000000005</v>
      </c>
      <c r="F39" s="41">
        <v>385.50000000000006</v>
      </c>
      <c r="G39" s="41">
        <v>445.04999999999995</v>
      </c>
      <c r="H39" s="41">
        <v>504.6</v>
      </c>
      <c r="I39" s="41">
        <v>369.8</v>
      </c>
      <c r="J39" s="41">
        <v>416.5</v>
      </c>
      <c r="K39" s="41">
        <v>418</v>
      </c>
      <c r="L39" s="41">
        <v>499.69999999999993</v>
      </c>
      <c r="M39" s="41">
        <v>507.80000000000007</v>
      </c>
      <c r="N39" s="41">
        <v>463.69999999999993</v>
      </c>
      <c r="O39" s="12">
        <v>529.5</v>
      </c>
      <c r="P39" s="36">
        <v>349.30000000000007</v>
      </c>
      <c r="Q39" s="168">
        <v>393.9</v>
      </c>
    </row>
    <row r="40" spans="1:17" ht="15.75" customHeight="1">
      <c r="A40" s="8"/>
      <c r="B40" s="41"/>
      <c r="C40" s="41"/>
      <c r="D40" s="41"/>
      <c r="E40" s="41"/>
      <c r="F40" s="41"/>
      <c r="G40" s="41"/>
      <c r="H40" s="41"/>
      <c r="I40" s="41"/>
      <c r="J40" s="41"/>
      <c r="K40" s="41"/>
      <c r="L40" s="41"/>
      <c r="M40" s="41"/>
      <c r="N40" s="41"/>
      <c r="O40" s="41"/>
      <c r="P40" s="63"/>
      <c r="Q40" s="63"/>
    </row>
    <row r="41" spans="1:17" ht="15.75" customHeight="1">
      <c r="A41" s="8"/>
      <c r="B41" s="41"/>
      <c r="C41" s="41"/>
      <c r="D41" s="41"/>
      <c r="E41" s="41"/>
      <c r="F41" s="41"/>
      <c r="G41" s="41"/>
      <c r="H41" s="41"/>
      <c r="I41" s="41"/>
      <c r="J41" s="41"/>
      <c r="K41" s="41"/>
      <c r="L41" s="41"/>
      <c r="M41" s="41"/>
      <c r="N41" s="41"/>
      <c r="O41" s="41"/>
      <c r="P41" s="63"/>
      <c r="Q41" s="63"/>
    </row>
    <row r="42" spans="1:17" ht="15.75" customHeight="1">
      <c r="A42" s="8"/>
      <c r="B42" s="41"/>
      <c r="C42" s="41"/>
      <c r="D42" s="41"/>
      <c r="E42" s="41"/>
      <c r="F42" s="41"/>
      <c r="G42" s="41"/>
      <c r="H42" s="41"/>
      <c r="I42" s="41"/>
      <c r="J42" s="41"/>
      <c r="K42" s="41"/>
      <c r="L42" s="41"/>
      <c r="M42" s="41"/>
      <c r="N42" s="41"/>
      <c r="O42" s="41"/>
      <c r="P42" s="63"/>
      <c r="Q42" s="63"/>
    </row>
    <row r="43" spans="1:17" ht="15.75" customHeight="1">
      <c r="A43" s="278" t="s">
        <v>35</v>
      </c>
      <c r="B43" s="258">
        <f>'Broadcast TV (RV)'!B43</f>
        <v>1710.5229999999999</v>
      </c>
      <c r="C43" s="258">
        <f>'Broadcast TV (RV)'!C43</f>
        <v>2170.3870000000002</v>
      </c>
      <c r="D43" s="258">
        <f>'Broadcast TV (RV)'!D43</f>
        <v>2403.2980000000002</v>
      </c>
      <c r="E43" s="258">
        <f>'Broadcast TV (RV)'!E43</f>
        <v>2489.116</v>
      </c>
      <c r="F43" s="258">
        <f>'Broadcast TV (RV)'!F43</f>
        <v>2663.692</v>
      </c>
      <c r="G43" s="258">
        <f>'Broadcast TV (RV)'!G43</f>
        <v>2931.2179999999998</v>
      </c>
      <c r="H43" s="258">
        <f>'Broadcast TV (RV)'!H43</f>
        <v>3046.1109999999999</v>
      </c>
      <c r="I43" s="258">
        <f>'Broadcast TV (RV)'!I43</f>
        <v>3190.152</v>
      </c>
      <c r="J43" s="258">
        <f>'Broadcast TV (RV)'!J43</f>
        <v>3390.7169999999996</v>
      </c>
      <c r="K43" s="258">
        <f>'Broadcast TV (RV)'!K43</f>
        <v>3415.364</v>
      </c>
      <c r="L43" s="258">
        <f>'Broadcast TV (RV)'!L43</f>
        <v>3501.7339999999999</v>
      </c>
      <c r="M43" s="258">
        <f>'Broadcast TV (RV)'!M43</f>
        <v>3419.8710000000001</v>
      </c>
      <c r="N43" s="50">
        <f>'Broadcast TV (RV)'!N43</f>
        <v>3190.9</v>
      </c>
      <c r="O43" s="50">
        <f>'Broadcast TV (RV)'!O43</f>
        <v>3059.2</v>
      </c>
      <c r="P43" s="63">
        <v>3081</v>
      </c>
      <c r="Q43" s="63">
        <f>Q37+Q38+Q39</f>
        <v>2883.9</v>
      </c>
    </row>
    <row r="44" spans="1:17" ht="15.75" customHeight="1">
      <c r="A44" s="278" t="s">
        <v>37</v>
      </c>
      <c r="B44" s="41">
        <f t="shared" ref="B44:D44" si="0">SUM(B3+B7+B26+B20)</f>
        <v>66.222669908560135</v>
      </c>
      <c r="C44" s="41">
        <f t="shared" si="0"/>
        <v>66.972940770470885</v>
      </c>
      <c r="D44" s="41">
        <f t="shared" si="0"/>
        <v>64.832575901948061</v>
      </c>
      <c r="E44" s="41">
        <f t="shared" ref="E44:G44" si="1">SUM(E3+E7+E21+E20)</f>
        <v>66.8150459841968</v>
      </c>
      <c r="F44" s="41">
        <f t="shared" si="1"/>
        <v>70.469934211613051</v>
      </c>
      <c r="G44" s="41">
        <f t="shared" si="1"/>
        <v>76.840071260479434</v>
      </c>
      <c r="H44" s="41">
        <f>SUM(H3+H7+H25+H20)</f>
        <v>81.487181524245173</v>
      </c>
      <c r="I44" s="41">
        <f>SUM(I3+I6+I15+I20)</f>
        <v>84.815707840880307</v>
      </c>
      <c r="J44" s="41">
        <f>SUM(J3+J5+J25+J20)</f>
        <v>86.229549679315625</v>
      </c>
      <c r="K44" s="41">
        <f>SUM(K3+K5+K25+K17)</f>
        <v>87.809884978585018</v>
      </c>
      <c r="L44" s="12">
        <f t="shared" ref="L44:Q44" si="2">SUM(L3+L4+L17+L22)</f>
        <v>86.334370343378453</v>
      </c>
      <c r="M44" s="12">
        <f t="shared" si="2"/>
        <v>86.067573893869096</v>
      </c>
      <c r="N44" s="12">
        <f t="shared" si="2"/>
        <v>85.927874518161019</v>
      </c>
      <c r="O44" s="12">
        <f t="shared" si="2"/>
        <v>86.542233263598334</v>
      </c>
      <c r="P44" s="12">
        <f t="shared" si="2"/>
        <v>87.581953911067842</v>
      </c>
      <c r="Q44" s="12">
        <f t="shared" si="2"/>
        <v>86.424633309060638</v>
      </c>
    </row>
    <row r="45" spans="1:17" ht="15.75" customHeight="1">
      <c r="A45" s="278" t="s">
        <v>44</v>
      </c>
      <c r="B45" s="41">
        <f t="shared" ref="B45:Q45" si="3">SUMSQ(B3:B17,B20:B35)</f>
        <v>2467.1300079591197</v>
      </c>
      <c r="C45" s="41">
        <f t="shared" si="3"/>
        <v>2298.9776520609844</v>
      </c>
      <c r="D45" s="41">
        <f t="shared" si="3"/>
        <v>2126.1509121051836</v>
      </c>
      <c r="E45" s="41">
        <f t="shared" si="3"/>
        <v>2039.5643011180412</v>
      </c>
      <c r="F45" s="41">
        <f t="shared" si="3"/>
        <v>2026.8308786661869</v>
      </c>
      <c r="G45" s="41">
        <f t="shared" si="3"/>
        <v>2030.0892255085823</v>
      </c>
      <c r="H45" s="41">
        <f t="shared" si="3"/>
        <v>2202.3611544137948</v>
      </c>
      <c r="I45" s="41">
        <f t="shared" si="3"/>
        <v>2229.4666056696465</v>
      </c>
      <c r="J45" s="41">
        <f t="shared" si="3"/>
        <v>2343.3170457883666</v>
      </c>
      <c r="K45" s="41">
        <f t="shared" si="3"/>
        <v>2465.2933846129304</v>
      </c>
      <c r="L45" s="41">
        <f t="shared" si="3"/>
        <v>2413.7478180762005</v>
      </c>
      <c r="M45" s="41">
        <f t="shared" si="3"/>
        <v>2492.4121578704039</v>
      </c>
      <c r="N45" s="12">
        <f t="shared" si="3"/>
        <v>2452.6263980218159</v>
      </c>
      <c r="O45" s="12">
        <f t="shared" si="3"/>
        <v>2577.7005940302006</v>
      </c>
      <c r="P45" s="12">
        <f t="shared" si="3"/>
        <v>2701.6163902057551</v>
      </c>
      <c r="Q45" s="12">
        <f t="shared" si="3"/>
        <v>2642.0938662224389</v>
      </c>
    </row>
    <row r="46" spans="1:17" ht="15.75" customHeight="1">
      <c r="A46" s="279" t="s">
        <v>287</v>
      </c>
      <c r="B46" s="136"/>
      <c r="C46" s="136"/>
      <c r="D46" s="136"/>
      <c r="E46" s="136"/>
      <c r="F46" s="136"/>
      <c r="G46" s="136"/>
      <c r="H46" s="136"/>
      <c r="I46" s="136"/>
      <c r="J46" s="136"/>
      <c r="K46" s="27">
        <f>SUM(K3+K5+K18+K25)</f>
        <v>87.012687373878748</v>
      </c>
      <c r="L46" s="27">
        <f t="shared" ref="L46:P46" si="4">SUM(L3+L4+L18+L22)</f>
        <v>85.557612314356263</v>
      </c>
      <c r="M46" s="27">
        <f t="shared" si="4"/>
        <v>85.313159472974277</v>
      </c>
      <c r="N46" s="27">
        <f t="shared" si="4"/>
        <v>85.157792472343232</v>
      </c>
      <c r="O46" s="27">
        <f t="shared" si="4"/>
        <v>85.800209205020934</v>
      </c>
      <c r="P46" s="27">
        <f t="shared" si="4"/>
        <v>86.825705939629984</v>
      </c>
      <c r="Q46" s="27">
        <f>SUM(Q3+Q4+Q17+Q22)</f>
        <v>86.424633309060638</v>
      </c>
    </row>
    <row r="47" spans="1:17" ht="15.75" customHeight="1">
      <c r="A47" s="279" t="s">
        <v>288</v>
      </c>
      <c r="B47" s="136"/>
      <c r="C47" s="136"/>
      <c r="D47" s="136"/>
      <c r="E47" s="136"/>
      <c r="F47" s="136"/>
      <c r="G47" s="136"/>
      <c r="H47" s="136"/>
      <c r="I47" s="136"/>
      <c r="J47" s="136"/>
      <c r="K47" s="27">
        <f t="shared" ref="K47:Q47" si="5">SUMSQ(K3:K34)</f>
        <v>2675.9855441528857</v>
      </c>
      <c r="L47" s="27">
        <f t="shared" si="5"/>
        <v>2636.6519992052595</v>
      </c>
      <c r="M47" s="27">
        <f t="shared" si="5"/>
        <v>2663.6708279697705</v>
      </c>
      <c r="N47" s="27">
        <f t="shared" si="5"/>
        <v>2627.2949854611584</v>
      </c>
      <c r="O47" s="27">
        <f t="shared" si="5"/>
        <v>2752.9969158083391</v>
      </c>
      <c r="P47" s="27">
        <f t="shared" si="5"/>
        <v>2875.0668426179122</v>
      </c>
      <c r="Q47" s="27">
        <f t="shared" si="5"/>
        <v>2642.0938662224389</v>
      </c>
    </row>
    <row r="48" spans="1:17" ht="15.75" customHeight="1">
      <c r="A48" s="5"/>
      <c r="B48" s="17"/>
      <c r="C48" s="17"/>
      <c r="D48" s="17"/>
      <c r="E48" s="17"/>
      <c r="F48" s="17"/>
      <c r="G48" s="17"/>
      <c r="H48" s="17"/>
      <c r="I48" s="36"/>
      <c r="J48" s="36"/>
      <c r="K48" s="36"/>
      <c r="L48" s="36"/>
      <c r="M48" s="36"/>
      <c r="N48" s="36"/>
      <c r="O48" s="36"/>
      <c r="P48" s="36"/>
      <c r="Q48" s="36"/>
    </row>
    <row r="49" spans="1:17" ht="15.75" customHeight="1">
      <c r="A49" s="5"/>
      <c r="B49" s="65"/>
      <c r="C49" s="36"/>
      <c r="D49" s="36"/>
      <c r="E49" s="36"/>
      <c r="F49" s="36"/>
      <c r="G49" s="36"/>
      <c r="H49" s="36"/>
      <c r="I49" s="36"/>
      <c r="J49" s="36"/>
      <c r="K49" s="36"/>
      <c r="L49" s="36"/>
      <c r="M49" s="36"/>
      <c r="N49" s="36"/>
      <c r="O49" s="36"/>
      <c r="P49" s="36"/>
      <c r="Q49" s="36"/>
    </row>
    <row r="50" spans="1:17" ht="15.75" customHeight="1">
      <c r="A50" s="278"/>
      <c r="B50" s="17"/>
      <c r="C50" s="17"/>
      <c r="D50" s="17"/>
      <c r="E50" s="17"/>
      <c r="F50" s="17"/>
      <c r="G50" s="17"/>
      <c r="H50" s="17"/>
      <c r="I50" s="17"/>
      <c r="J50" s="17"/>
      <c r="K50" s="36"/>
      <c r="L50" s="36"/>
      <c r="M50" s="36"/>
      <c r="N50" s="232"/>
      <c r="O50" s="232"/>
      <c r="P50" s="36"/>
      <c r="Q50" s="36"/>
    </row>
    <row r="51" spans="1:17" ht="15.75" customHeight="1">
      <c r="A51" s="65"/>
      <c r="B51" s="17"/>
      <c r="C51" s="17"/>
      <c r="D51" s="17"/>
      <c r="E51" s="17"/>
      <c r="F51" s="17"/>
      <c r="G51" s="17"/>
      <c r="H51" s="17"/>
      <c r="I51" s="36"/>
      <c r="J51" s="17"/>
      <c r="K51" s="36"/>
      <c r="L51" s="36"/>
      <c r="M51" s="36"/>
      <c r="N51" s="232"/>
      <c r="O51" s="232"/>
      <c r="P51" s="36"/>
      <c r="Q51" s="36"/>
    </row>
    <row r="52" spans="1:17" ht="15.75" customHeight="1">
      <c r="A52" s="1"/>
      <c r="B52" s="17"/>
      <c r="C52" s="17"/>
      <c r="D52" s="17"/>
      <c r="E52" s="17"/>
      <c r="F52" s="36"/>
      <c r="G52" s="36"/>
      <c r="H52" s="36"/>
      <c r="I52" s="36"/>
      <c r="J52" s="36"/>
      <c r="K52" s="36"/>
      <c r="L52" s="36"/>
      <c r="M52" s="36"/>
      <c r="N52" s="36"/>
      <c r="O52" s="36"/>
      <c r="P52" s="36"/>
      <c r="Q52" s="36"/>
    </row>
    <row r="53" spans="1:17" ht="15.75" customHeight="1">
      <c r="A53" s="1"/>
      <c r="B53" s="36"/>
      <c r="C53" s="36"/>
      <c r="D53" s="36"/>
      <c r="E53" s="36"/>
      <c r="F53" s="36"/>
      <c r="G53" s="36"/>
      <c r="H53" s="36"/>
      <c r="I53" s="36"/>
      <c r="J53" s="36"/>
      <c r="K53" s="36"/>
      <c r="L53" s="36"/>
      <c r="M53" s="36"/>
      <c r="N53" s="36"/>
      <c r="O53" s="36"/>
      <c r="P53" s="36"/>
      <c r="Q53" s="36"/>
    </row>
    <row r="54" spans="1:17" ht="15.75" customHeight="1">
      <c r="A54" s="5"/>
      <c r="B54" s="36"/>
      <c r="C54" s="36"/>
      <c r="D54" s="36"/>
      <c r="E54" s="36"/>
      <c r="F54" s="36"/>
      <c r="G54" s="36"/>
      <c r="H54" s="36"/>
      <c r="I54" s="36"/>
      <c r="J54" s="36"/>
      <c r="K54" s="36"/>
      <c r="L54" s="36"/>
      <c r="M54" s="36"/>
      <c r="N54" s="36"/>
      <c r="O54" s="36"/>
      <c r="P54" s="36"/>
      <c r="Q54" s="36"/>
    </row>
    <row r="55" spans="1:17" ht="12.75">
      <c r="A55" s="61"/>
      <c r="B55" s="61"/>
      <c r="C55" s="61"/>
      <c r="D55" s="61"/>
      <c r="E55" s="61"/>
      <c r="F55" s="61"/>
      <c r="G55" s="61"/>
      <c r="H55" s="61"/>
      <c r="I55" s="61"/>
      <c r="J55" s="61"/>
      <c r="K55" s="61"/>
      <c r="L55" s="61"/>
      <c r="M55" s="61"/>
      <c r="N55" s="61"/>
      <c r="O55" s="61"/>
      <c r="P55" s="61"/>
      <c r="Q55" s="61"/>
    </row>
    <row r="56" spans="1:17" ht="12.75">
      <c r="A56" s="61"/>
      <c r="B56" s="61"/>
      <c r="C56" s="61"/>
      <c r="D56" s="61"/>
      <c r="E56" s="61"/>
      <c r="F56" s="61"/>
      <c r="G56" s="61"/>
      <c r="H56" s="61"/>
      <c r="I56" s="61"/>
      <c r="J56" s="61"/>
      <c r="K56" s="61"/>
      <c r="L56" s="61"/>
      <c r="M56" s="61"/>
      <c r="N56" s="61"/>
      <c r="O56" s="61"/>
      <c r="P56" s="61"/>
      <c r="Q56" s="61"/>
    </row>
    <row r="57" spans="1:17" ht="12.75">
      <c r="A57" s="61"/>
      <c r="B57" s="61"/>
      <c r="C57" s="61"/>
      <c r="D57" s="61"/>
      <c r="E57" s="61"/>
      <c r="F57" s="61"/>
      <c r="G57" s="61"/>
      <c r="H57" s="61"/>
      <c r="I57" s="61"/>
      <c r="J57" s="61"/>
      <c r="K57" s="61"/>
      <c r="L57" s="61"/>
      <c r="M57" s="61"/>
      <c r="N57" s="61"/>
      <c r="O57" s="61"/>
      <c r="P57" s="61"/>
      <c r="Q57" s="61"/>
    </row>
    <row r="58" spans="1:17" ht="12.75">
      <c r="A58" s="61"/>
      <c r="B58" s="61"/>
      <c r="C58" s="61"/>
      <c r="D58" s="61"/>
      <c r="E58" s="61"/>
      <c r="F58" s="61"/>
      <c r="G58" s="61"/>
      <c r="H58" s="61"/>
      <c r="I58" s="61"/>
      <c r="J58" s="61"/>
      <c r="K58" s="61"/>
      <c r="L58" s="61"/>
      <c r="M58" s="61"/>
      <c r="N58" s="61"/>
      <c r="O58" s="61"/>
      <c r="P58" s="61"/>
      <c r="Q58" s="61"/>
    </row>
    <row r="59" spans="1:17" ht="12.75">
      <c r="A59" s="61"/>
      <c r="B59" s="61"/>
      <c r="C59" s="61"/>
      <c r="D59" s="61"/>
      <c r="E59" s="61"/>
      <c r="F59" s="61"/>
      <c r="G59" s="61"/>
      <c r="H59" s="61"/>
      <c r="I59" s="61"/>
      <c r="J59" s="61"/>
      <c r="K59" s="61"/>
      <c r="L59" s="61"/>
      <c r="M59" s="61"/>
      <c r="N59" s="61"/>
      <c r="O59" s="61"/>
      <c r="P59" s="61"/>
      <c r="Q59" s="61"/>
    </row>
    <row r="60" spans="1:17" ht="12.75">
      <c r="A60" s="61"/>
      <c r="B60" s="61"/>
      <c r="C60" s="61"/>
      <c r="D60" s="61"/>
      <c r="E60" s="61"/>
      <c r="F60" s="61"/>
      <c r="G60" s="61"/>
      <c r="H60" s="61"/>
      <c r="I60" s="61"/>
      <c r="J60" s="61"/>
      <c r="K60" s="61"/>
      <c r="L60" s="61"/>
      <c r="M60" s="61"/>
      <c r="N60" s="61"/>
      <c r="O60" s="61"/>
      <c r="P60" s="61"/>
      <c r="Q60" s="61"/>
    </row>
    <row r="61" spans="1:17" ht="12.75">
      <c r="A61" s="61"/>
      <c r="B61" s="61"/>
      <c r="C61" s="61"/>
      <c r="D61" s="61"/>
      <c r="E61" s="61"/>
      <c r="F61" s="61"/>
      <c r="G61" s="61"/>
      <c r="H61" s="61"/>
      <c r="I61" s="61"/>
      <c r="J61" s="61"/>
      <c r="K61" s="61"/>
      <c r="L61" s="61"/>
      <c r="M61" s="61"/>
      <c r="N61" s="61"/>
      <c r="O61" s="61"/>
      <c r="P61" s="61"/>
      <c r="Q61" s="61"/>
    </row>
    <row r="62" spans="1:17" ht="12.75">
      <c r="A62" s="61"/>
      <c r="B62" s="61"/>
      <c r="C62" s="61"/>
      <c r="D62" s="61"/>
      <c r="E62" s="61"/>
      <c r="F62" s="61"/>
      <c r="G62" s="61"/>
      <c r="H62" s="61"/>
      <c r="I62" s="61"/>
      <c r="J62" s="61"/>
      <c r="K62" s="61"/>
      <c r="L62" s="61"/>
      <c r="M62" s="61"/>
      <c r="N62" s="61"/>
      <c r="O62" s="61"/>
      <c r="P62" s="61"/>
      <c r="Q62" s="61"/>
    </row>
    <row r="63" spans="1:17" ht="12.75">
      <c r="A63" s="61"/>
      <c r="B63" s="61"/>
      <c r="C63" s="61"/>
      <c r="D63" s="61"/>
      <c r="E63" s="61"/>
      <c r="F63" s="61"/>
      <c r="G63" s="61"/>
      <c r="H63" s="61"/>
      <c r="I63" s="61"/>
      <c r="J63" s="61"/>
      <c r="K63" s="61"/>
      <c r="L63" s="61"/>
      <c r="M63" s="61"/>
      <c r="N63" s="61"/>
      <c r="O63" s="61"/>
      <c r="P63" s="61"/>
      <c r="Q63" s="61"/>
    </row>
    <row r="64" spans="1:17" ht="12.75">
      <c r="A64" s="61"/>
      <c r="B64" s="61"/>
      <c r="C64" s="61"/>
      <c r="D64" s="61"/>
      <c r="E64" s="61"/>
      <c r="F64" s="61"/>
      <c r="G64" s="61"/>
      <c r="H64" s="61"/>
      <c r="I64" s="61"/>
      <c r="J64" s="61"/>
      <c r="K64" s="61"/>
      <c r="L64" s="61"/>
      <c r="M64" s="61"/>
      <c r="N64" s="61"/>
      <c r="O64" s="61"/>
      <c r="P64" s="61"/>
      <c r="Q64" s="61"/>
    </row>
    <row r="65" spans="1:17" ht="12.75">
      <c r="A65" s="61"/>
      <c r="B65" s="61"/>
      <c r="C65" s="61"/>
      <c r="D65" s="61"/>
      <c r="E65" s="61"/>
      <c r="F65" s="61"/>
      <c r="G65" s="61"/>
      <c r="H65" s="61"/>
      <c r="I65" s="61"/>
      <c r="J65" s="61"/>
      <c r="K65" s="61"/>
      <c r="L65" s="61"/>
      <c r="M65" s="61"/>
      <c r="N65" s="61"/>
      <c r="O65" s="61"/>
      <c r="P65" s="61"/>
      <c r="Q65" s="61"/>
    </row>
    <row r="66" spans="1:17" ht="12.75">
      <c r="A66" s="61"/>
      <c r="B66" s="61"/>
      <c r="C66" s="61"/>
      <c r="D66" s="61"/>
      <c r="E66" s="61"/>
      <c r="F66" s="61"/>
      <c r="G66" s="61"/>
      <c r="H66" s="61"/>
      <c r="I66" s="61"/>
      <c r="J66" s="61"/>
      <c r="K66" s="61"/>
      <c r="L66" s="61"/>
      <c r="M66" s="61"/>
      <c r="N66" s="61"/>
      <c r="O66" s="61"/>
      <c r="P66" s="61"/>
      <c r="Q66" s="61"/>
    </row>
    <row r="67" spans="1:17" ht="12.75">
      <c r="A67" s="61"/>
      <c r="B67" s="61"/>
      <c r="C67" s="61"/>
      <c r="D67" s="61"/>
      <c r="E67" s="61"/>
      <c r="F67" s="61"/>
      <c r="G67" s="61"/>
      <c r="H67" s="61"/>
      <c r="I67" s="61"/>
      <c r="J67" s="61"/>
      <c r="K67" s="61"/>
      <c r="L67" s="61"/>
      <c r="M67" s="61"/>
      <c r="N67" s="61"/>
      <c r="O67" s="61"/>
      <c r="P67" s="61"/>
      <c r="Q67" s="61"/>
    </row>
    <row r="68" spans="1:17" ht="12.75">
      <c r="A68" s="61"/>
      <c r="B68" s="61"/>
      <c r="C68" s="61"/>
      <c r="D68" s="61"/>
      <c r="E68" s="61"/>
      <c r="F68" s="61"/>
      <c r="G68" s="61"/>
      <c r="H68" s="61"/>
      <c r="I68" s="61"/>
      <c r="J68" s="61"/>
      <c r="K68" s="61"/>
      <c r="L68" s="61"/>
      <c r="M68" s="61"/>
      <c r="N68" s="61"/>
      <c r="O68" s="61"/>
      <c r="P68" s="61"/>
      <c r="Q68" s="61"/>
    </row>
    <row r="69" spans="1:17" ht="12.75">
      <c r="A69" s="61"/>
      <c r="B69" s="61"/>
      <c r="C69" s="61"/>
      <c r="D69" s="61"/>
      <c r="E69" s="61"/>
      <c r="F69" s="61"/>
      <c r="G69" s="61"/>
      <c r="H69" s="61"/>
      <c r="I69" s="61"/>
      <c r="J69" s="61"/>
      <c r="K69" s="61"/>
      <c r="L69" s="61"/>
      <c r="M69" s="61"/>
      <c r="N69" s="61"/>
      <c r="O69" s="61"/>
      <c r="P69" s="61"/>
      <c r="Q69" s="61"/>
    </row>
    <row r="70" spans="1:17" ht="12.75">
      <c r="A70" s="61"/>
      <c r="B70" s="61"/>
      <c r="C70" s="61"/>
      <c r="D70" s="61"/>
      <c r="E70" s="61"/>
      <c r="F70" s="61"/>
      <c r="G70" s="61"/>
      <c r="H70" s="61"/>
      <c r="I70" s="61"/>
      <c r="J70" s="61"/>
      <c r="K70" s="61"/>
      <c r="L70" s="61"/>
      <c r="M70" s="61"/>
      <c r="N70" s="61"/>
      <c r="O70" s="61"/>
      <c r="P70" s="61"/>
      <c r="Q70" s="61"/>
    </row>
    <row r="71" spans="1:17" ht="12.75">
      <c r="A71" s="61"/>
      <c r="B71" s="61"/>
      <c r="C71" s="61"/>
      <c r="D71" s="61"/>
      <c r="E71" s="61"/>
      <c r="F71" s="61"/>
      <c r="G71" s="61"/>
      <c r="H71" s="61"/>
      <c r="I71" s="61"/>
      <c r="J71" s="61"/>
      <c r="K71" s="61"/>
      <c r="L71" s="61"/>
      <c r="M71" s="61"/>
      <c r="N71" s="61"/>
      <c r="O71" s="61"/>
      <c r="P71" s="61"/>
      <c r="Q71" s="61"/>
    </row>
    <row r="72" spans="1:17" ht="12.75">
      <c r="A72" s="61"/>
      <c r="B72" s="61"/>
      <c r="C72" s="61"/>
      <c r="D72" s="61"/>
      <c r="E72" s="61"/>
      <c r="F72" s="61"/>
      <c r="G72" s="61"/>
      <c r="H72" s="61"/>
      <c r="I72" s="61"/>
      <c r="J72" s="61"/>
      <c r="K72" s="61"/>
      <c r="L72" s="61"/>
      <c r="M72" s="61"/>
      <c r="N72" s="61"/>
      <c r="O72" s="61"/>
      <c r="P72" s="61"/>
      <c r="Q72" s="61"/>
    </row>
    <row r="73" spans="1:17" ht="12.75">
      <c r="A73" s="61"/>
      <c r="B73" s="61"/>
      <c r="C73" s="61"/>
      <c r="D73" s="61"/>
      <c r="E73" s="61"/>
      <c r="F73" s="61"/>
      <c r="G73" s="61"/>
      <c r="H73" s="61"/>
      <c r="I73" s="61"/>
      <c r="J73" s="61"/>
      <c r="K73" s="61"/>
      <c r="L73" s="61"/>
      <c r="M73" s="61"/>
      <c r="N73" s="61"/>
      <c r="O73" s="61"/>
      <c r="P73" s="61"/>
      <c r="Q73" s="61"/>
    </row>
    <row r="74" spans="1:17" ht="12.75">
      <c r="A74" s="61"/>
      <c r="B74" s="61"/>
      <c r="C74" s="61"/>
      <c r="D74" s="61"/>
      <c r="E74" s="61"/>
      <c r="F74" s="61"/>
      <c r="G74" s="61"/>
      <c r="H74" s="61"/>
      <c r="I74" s="61"/>
      <c r="J74" s="61"/>
      <c r="K74" s="61"/>
      <c r="L74" s="61"/>
      <c r="M74" s="61"/>
      <c r="N74" s="61"/>
      <c r="O74" s="61"/>
      <c r="P74" s="61"/>
      <c r="Q74" s="61"/>
    </row>
    <row r="75" spans="1:17" ht="12.75">
      <c r="A75" s="61"/>
      <c r="B75" s="61"/>
      <c r="C75" s="61"/>
      <c r="D75" s="61"/>
      <c r="E75" s="61"/>
      <c r="F75" s="61"/>
      <c r="G75" s="61"/>
      <c r="H75" s="61"/>
      <c r="I75" s="61"/>
      <c r="J75" s="61"/>
      <c r="K75" s="61"/>
      <c r="L75" s="61"/>
      <c r="M75" s="61"/>
      <c r="N75" s="61"/>
      <c r="O75" s="61"/>
      <c r="P75" s="61"/>
      <c r="Q75" s="61"/>
    </row>
    <row r="76" spans="1:17" ht="12.75">
      <c r="A76" s="61"/>
      <c r="B76" s="61"/>
      <c r="C76" s="61"/>
      <c r="D76" s="61"/>
      <c r="E76" s="61"/>
      <c r="F76" s="61"/>
      <c r="G76" s="61"/>
      <c r="H76" s="61"/>
      <c r="I76" s="61"/>
      <c r="J76" s="61"/>
      <c r="K76" s="61"/>
      <c r="L76" s="61"/>
      <c r="M76" s="61"/>
      <c r="N76" s="61"/>
      <c r="O76" s="61"/>
      <c r="P76" s="61"/>
      <c r="Q76" s="61"/>
    </row>
    <row r="77" spans="1:17" ht="12.75">
      <c r="A77" s="61"/>
      <c r="B77" s="61"/>
      <c r="C77" s="61"/>
      <c r="D77" s="61"/>
      <c r="E77" s="61"/>
      <c r="F77" s="61"/>
      <c r="G77" s="61"/>
      <c r="H77" s="61"/>
      <c r="I77" s="61"/>
      <c r="J77" s="61"/>
      <c r="K77" s="61"/>
      <c r="L77" s="61"/>
      <c r="M77" s="61"/>
      <c r="N77" s="61"/>
      <c r="O77" s="61"/>
      <c r="P77" s="61"/>
      <c r="Q77" s="61"/>
    </row>
    <row r="78" spans="1:17" ht="12.75">
      <c r="A78" s="61"/>
      <c r="B78" s="61"/>
      <c r="C78" s="61"/>
      <c r="D78" s="61"/>
      <c r="E78" s="61"/>
      <c r="F78" s="61"/>
      <c r="G78" s="61"/>
      <c r="H78" s="61"/>
      <c r="I78" s="61"/>
      <c r="J78" s="61"/>
      <c r="K78" s="61"/>
      <c r="L78" s="61"/>
      <c r="M78" s="61"/>
      <c r="N78" s="61"/>
      <c r="O78" s="61"/>
      <c r="P78" s="61"/>
      <c r="Q78" s="61"/>
    </row>
    <row r="79" spans="1:17" ht="12.75">
      <c r="A79" s="61"/>
      <c r="B79" s="61"/>
      <c r="C79" s="61"/>
      <c r="D79" s="61"/>
      <c r="E79" s="61"/>
      <c r="F79" s="61"/>
      <c r="G79" s="61"/>
      <c r="H79" s="61"/>
      <c r="I79" s="61"/>
      <c r="J79" s="61"/>
      <c r="K79" s="61"/>
      <c r="L79" s="61"/>
      <c r="M79" s="61"/>
      <c r="N79" s="61"/>
      <c r="O79" s="61"/>
      <c r="P79" s="61"/>
      <c r="Q79" s="61"/>
    </row>
    <row r="80" spans="1:17" ht="12.75">
      <c r="A80" s="61"/>
      <c r="B80" s="61"/>
      <c r="C80" s="61"/>
      <c r="D80" s="61"/>
      <c r="E80" s="61"/>
      <c r="F80" s="61"/>
      <c r="G80" s="61"/>
      <c r="H80" s="61"/>
      <c r="I80" s="61"/>
      <c r="J80" s="61"/>
      <c r="K80" s="61"/>
      <c r="L80" s="61"/>
      <c r="M80" s="61"/>
      <c r="N80" s="61"/>
      <c r="O80" s="61"/>
      <c r="P80" s="61"/>
      <c r="Q80" s="61"/>
    </row>
    <row r="81" spans="1:17" ht="12.75">
      <c r="A81" s="61"/>
      <c r="B81" s="61"/>
      <c r="C81" s="61"/>
      <c r="D81" s="61"/>
      <c r="E81" s="61"/>
      <c r="F81" s="61"/>
      <c r="G81" s="61"/>
      <c r="H81" s="61"/>
      <c r="I81" s="61"/>
      <c r="J81" s="61"/>
      <c r="K81" s="61"/>
      <c r="L81" s="61"/>
      <c r="M81" s="61"/>
      <c r="N81" s="61"/>
      <c r="O81" s="61"/>
      <c r="P81" s="61"/>
      <c r="Q81" s="61"/>
    </row>
    <row r="82" spans="1:17" ht="12.75">
      <c r="A82" s="61"/>
      <c r="B82" s="61"/>
      <c r="C82" s="61"/>
      <c r="D82" s="61"/>
      <c r="E82" s="61"/>
      <c r="F82" s="61"/>
      <c r="G82" s="61"/>
      <c r="H82" s="61"/>
      <c r="I82" s="61"/>
      <c r="J82" s="61"/>
      <c r="K82" s="61"/>
      <c r="L82" s="61"/>
      <c r="M82" s="61"/>
      <c r="N82" s="61"/>
      <c r="O82" s="61"/>
      <c r="P82" s="61"/>
      <c r="Q82" s="61"/>
    </row>
    <row r="83" spans="1:17" ht="12.75">
      <c r="A83" s="61"/>
      <c r="B83" s="61"/>
      <c r="C83" s="61"/>
      <c r="D83" s="61"/>
      <c r="E83" s="61"/>
      <c r="F83" s="61"/>
      <c r="G83" s="61"/>
      <c r="H83" s="61"/>
      <c r="I83" s="61"/>
      <c r="J83" s="61"/>
      <c r="K83" s="61"/>
      <c r="L83" s="61"/>
      <c r="M83" s="61"/>
      <c r="N83" s="61"/>
      <c r="O83" s="61"/>
      <c r="P83" s="61"/>
      <c r="Q83" s="61"/>
    </row>
    <row r="84" spans="1:17" ht="12.75">
      <c r="A84" s="61"/>
      <c r="B84" s="61"/>
      <c r="C84" s="61"/>
      <c r="D84" s="61"/>
      <c r="E84" s="61"/>
      <c r="F84" s="61"/>
      <c r="G84" s="61"/>
      <c r="H84" s="61"/>
      <c r="I84" s="61"/>
      <c r="J84" s="61"/>
      <c r="K84" s="61"/>
      <c r="L84" s="61"/>
      <c r="M84" s="61"/>
      <c r="N84" s="61"/>
      <c r="O84" s="61"/>
      <c r="P84" s="61"/>
      <c r="Q84" s="61"/>
    </row>
    <row r="85" spans="1:17" ht="12.75">
      <c r="A85" s="61"/>
      <c r="B85" s="61"/>
      <c r="C85" s="61"/>
      <c r="D85" s="61"/>
      <c r="E85" s="61"/>
      <c r="F85" s="61"/>
      <c r="G85" s="61"/>
      <c r="H85" s="61"/>
      <c r="I85" s="61"/>
      <c r="J85" s="61"/>
      <c r="K85" s="61"/>
      <c r="L85" s="61"/>
      <c r="M85" s="61"/>
      <c r="N85" s="61"/>
      <c r="O85" s="61"/>
      <c r="P85" s="61"/>
      <c r="Q85" s="61"/>
    </row>
    <row r="86" spans="1:17" ht="12.75">
      <c r="A86" s="61"/>
      <c r="B86" s="61"/>
      <c r="C86" s="61"/>
      <c r="D86" s="61"/>
      <c r="E86" s="61"/>
      <c r="F86" s="61"/>
      <c r="G86" s="61"/>
      <c r="H86" s="61"/>
      <c r="I86" s="61"/>
      <c r="J86" s="61"/>
      <c r="K86" s="61"/>
      <c r="L86" s="61"/>
      <c r="M86" s="61"/>
      <c r="N86" s="61"/>
      <c r="O86" s="61"/>
      <c r="P86" s="61"/>
      <c r="Q86" s="61"/>
    </row>
    <row r="87" spans="1:17" ht="12.75">
      <c r="A87" s="61"/>
      <c r="B87" s="61"/>
      <c r="C87" s="61"/>
      <c r="D87" s="61"/>
      <c r="E87" s="61"/>
      <c r="F87" s="61"/>
      <c r="G87" s="61"/>
      <c r="H87" s="61"/>
      <c r="I87" s="61"/>
      <c r="J87" s="61"/>
      <c r="K87" s="61"/>
      <c r="L87" s="61"/>
      <c r="M87" s="61"/>
      <c r="N87" s="61"/>
      <c r="O87" s="61"/>
      <c r="P87" s="61"/>
      <c r="Q87" s="61"/>
    </row>
    <row r="88" spans="1:17" ht="12.75">
      <c r="A88" s="61"/>
      <c r="B88" s="61"/>
      <c r="C88" s="61"/>
      <c r="D88" s="61"/>
      <c r="E88" s="61"/>
      <c r="F88" s="61"/>
      <c r="G88" s="61"/>
      <c r="H88" s="61"/>
      <c r="I88" s="61"/>
      <c r="J88" s="61"/>
      <c r="K88" s="61"/>
      <c r="L88" s="61"/>
      <c r="M88" s="61"/>
      <c r="N88" s="61"/>
      <c r="O88" s="61"/>
      <c r="P88" s="61"/>
      <c r="Q88" s="61"/>
    </row>
    <row r="89" spans="1:17" ht="12.75">
      <c r="A89" s="61"/>
      <c r="B89" s="61"/>
      <c r="C89" s="61"/>
      <c r="D89" s="61"/>
      <c r="E89" s="61"/>
      <c r="F89" s="61"/>
      <c r="G89" s="61"/>
      <c r="H89" s="61"/>
      <c r="I89" s="61"/>
      <c r="J89" s="61"/>
      <c r="K89" s="61"/>
      <c r="L89" s="61"/>
      <c r="M89" s="61"/>
      <c r="N89" s="61"/>
      <c r="O89" s="61"/>
      <c r="P89" s="61"/>
      <c r="Q89" s="61"/>
    </row>
    <row r="90" spans="1:17" ht="12.75">
      <c r="A90" s="61"/>
      <c r="B90" s="61"/>
      <c r="C90" s="61"/>
      <c r="D90" s="61"/>
      <c r="E90" s="61"/>
      <c r="F90" s="61"/>
      <c r="G90" s="61"/>
      <c r="H90" s="61"/>
      <c r="I90" s="61"/>
      <c r="J90" s="61"/>
      <c r="K90" s="61"/>
      <c r="L90" s="61"/>
      <c r="M90" s="61"/>
      <c r="N90" s="61"/>
      <c r="O90" s="61"/>
      <c r="P90" s="61"/>
      <c r="Q90" s="61"/>
    </row>
    <row r="91" spans="1:17" ht="12.75">
      <c r="A91" s="61"/>
      <c r="B91" s="61"/>
      <c r="C91" s="61"/>
      <c r="D91" s="61"/>
      <c r="E91" s="61"/>
      <c r="F91" s="61"/>
      <c r="G91" s="61"/>
      <c r="H91" s="61"/>
      <c r="I91" s="61"/>
      <c r="J91" s="61"/>
      <c r="K91" s="61"/>
      <c r="L91" s="61"/>
      <c r="M91" s="61"/>
      <c r="N91" s="61"/>
      <c r="O91" s="61"/>
      <c r="P91" s="61"/>
      <c r="Q91" s="61"/>
    </row>
    <row r="92" spans="1:17" ht="12.75">
      <c r="A92" s="61"/>
      <c r="B92" s="61"/>
      <c r="C92" s="61"/>
      <c r="D92" s="61"/>
      <c r="E92" s="61"/>
      <c r="F92" s="61"/>
      <c r="G92" s="61"/>
      <c r="H92" s="61"/>
      <c r="I92" s="61"/>
      <c r="J92" s="61"/>
      <c r="K92" s="61"/>
      <c r="L92" s="61"/>
      <c r="M92" s="61"/>
      <c r="N92" s="61"/>
      <c r="O92" s="61"/>
      <c r="P92" s="61"/>
      <c r="Q92" s="61"/>
    </row>
    <row r="93" spans="1:17" ht="12.75">
      <c r="A93" s="61"/>
      <c r="B93" s="61"/>
      <c r="C93" s="61"/>
      <c r="D93" s="61"/>
      <c r="E93" s="61"/>
      <c r="F93" s="61"/>
      <c r="G93" s="61"/>
      <c r="H93" s="61"/>
      <c r="I93" s="61"/>
      <c r="J93" s="61"/>
      <c r="K93" s="61"/>
      <c r="L93" s="61"/>
      <c r="M93" s="61"/>
      <c r="N93" s="61"/>
      <c r="O93" s="61"/>
      <c r="P93" s="61"/>
      <c r="Q93" s="61"/>
    </row>
    <row r="94" spans="1:17" ht="12.75">
      <c r="A94" s="61"/>
      <c r="B94" s="61"/>
      <c r="C94" s="61"/>
      <c r="D94" s="61"/>
      <c r="E94" s="61"/>
      <c r="F94" s="61"/>
      <c r="G94" s="61"/>
      <c r="H94" s="61"/>
      <c r="I94" s="61"/>
      <c r="J94" s="61"/>
      <c r="K94" s="61"/>
      <c r="L94" s="61"/>
      <c r="M94" s="61"/>
      <c r="N94" s="61"/>
      <c r="O94" s="61"/>
      <c r="P94" s="61"/>
      <c r="Q94" s="61"/>
    </row>
    <row r="95" spans="1:17" ht="12.75">
      <c r="A95" s="61"/>
      <c r="B95" s="61"/>
      <c r="C95" s="61"/>
      <c r="D95" s="61"/>
      <c r="E95" s="61"/>
      <c r="F95" s="61"/>
      <c r="G95" s="61"/>
      <c r="H95" s="61"/>
      <c r="I95" s="61"/>
      <c r="J95" s="61"/>
      <c r="K95" s="61"/>
      <c r="L95" s="61"/>
      <c r="M95" s="61"/>
      <c r="N95" s="61"/>
      <c r="O95" s="61"/>
      <c r="P95" s="61"/>
      <c r="Q95" s="61"/>
    </row>
    <row r="96" spans="1:17" ht="12.75">
      <c r="A96" s="61"/>
      <c r="B96" s="61"/>
      <c r="C96" s="61"/>
      <c r="D96" s="61"/>
      <c r="E96" s="61"/>
      <c r="F96" s="61"/>
      <c r="G96" s="61"/>
      <c r="H96" s="61"/>
      <c r="I96" s="61"/>
      <c r="J96" s="61"/>
      <c r="K96" s="61"/>
      <c r="L96" s="61"/>
      <c r="M96" s="61"/>
      <c r="N96" s="61"/>
      <c r="O96" s="61"/>
      <c r="P96" s="61"/>
      <c r="Q96" s="61"/>
    </row>
    <row r="97" spans="1:17" ht="12.75">
      <c r="A97" s="61"/>
      <c r="B97" s="61"/>
      <c r="C97" s="61"/>
      <c r="D97" s="61"/>
      <c r="E97" s="61"/>
      <c r="F97" s="61"/>
      <c r="G97" s="61"/>
      <c r="H97" s="61"/>
      <c r="I97" s="61"/>
      <c r="J97" s="61"/>
      <c r="K97" s="61"/>
      <c r="L97" s="61"/>
      <c r="M97" s="61"/>
      <c r="N97" s="61"/>
      <c r="O97" s="61"/>
      <c r="P97" s="61"/>
      <c r="Q97" s="61"/>
    </row>
    <row r="98" spans="1:17" ht="12.75">
      <c r="A98" s="61"/>
      <c r="B98" s="61"/>
      <c r="C98" s="61"/>
      <c r="D98" s="61"/>
      <c r="E98" s="61"/>
      <c r="F98" s="61"/>
      <c r="G98" s="61"/>
      <c r="H98" s="61"/>
      <c r="I98" s="61"/>
      <c r="J98" s="61"/>
      <c r="K98" s="61"/>
      <c r="L98" s="61"/>
      <c r="M98" s="61"/>
      <c r="N98" s="61"/>
      <c r="O98" s="61"/>
      <c r="P98" s="61"/>
      <c r="Q98" s="61"/>
    </row>
    <row r="99" spans="1:17" ht="12.75">
      <c r="A99" s="61"/>
      <c r="B99" s="61"/>
      <c r="C99" s="61"/>
      <c r="D99" s="61"/>
      <c r="E99" s="61"/>
      <c r="F99" s="61"/>
      <c r="G99" s="61"/>
      <c r="H99" s="61"/>
      <c r="I99" s="61"/>
      <c r="J99" s="61"/>
      <c r="K99" s="61"/>
      <c r="L99" s="61"/>
      <c r="M99" s="61"/>
      <c r="N99" s="61"/>
      <c r="O99" s="61"/>
      <c r="P99" s="61"/>
      <c r="Q99" s="61"/>
    </row>
    <row r="100" spans="1:17" ht="12.75">
      <c r="A100" s="61"/>
      <c r="B100" s="61"/>
      <c r="C100" s="61"/>
      <c r="D100" s="61"/>
      <c r="E100" s="61"/>
      <c r="F100" s="61"/>
      <c r="G100" s="61"/>
      <c r="H100" s="61"/>
      <c r="I100" s="61"/>
      <c r="J100" s="61"/>
      <c r="K100" s="61"/>
      <c r="L100" s="61"/>
      <c r="M100" s="61"/>
      <c r="N100" s="61"/>
      <c r="O100" s="61"/>
      <c r="P100" s="61"/>
      <c r="Q100" s="61"/>
    </row>
    <row r="101" spans="1:17" ht="12.75">
      <c r="A101" s="61"/>
      <c r="B101" s="61"/>
      <c r="C101" s="61"/>
      <c r="D101" s="61"/>
      <c r="E101" s="61"/>
      <c r="F101" s="61"/>
      <c r="G101" s="61"/>
      <c r="H101" s="61"/>
      <c r="I101" s="61"/>
      <c r="J101" s="61"/>
      <c r="K101" s="61"/>
      <c r="L101" s="61"/>
      <c r="M101" s="61"/>
      <c r="N101" s="61"/>
      <c r="O101" s="61"/>
      <c r="P101" s="61"/>
      <c r="Q101" s="61"/>
    </row>
    <row r="102" spans="1:17" ht="12.75">
      <c r="A102" s="61"/>
      <c r="B102" s="61"/>
      <c r="C102" s="61"/>
      <c r="D102" s="61"/>
      <c r="E102" s="61"/>
      <c r="F102" s="61"/>
      <c r="G102" s="61"/>
      <c r="H102" s="61"/>
      <c r="I102" s="61"/>
      <c r="J102" s="61"/>
      <c r="K102" s="61"/>
      <c r="L102" s="61"/>
      <c r="M102" s="61"/>
      <c r="N102" s="61"/>
      <c r="O102" s="61"/>
      <c r="P102" s="61"/>
      <c r="Q102" s="61"/>
    </row>
    <row r="103" spans="1:17" ht="12.75">
      <c r="A103" s="61"/>
      <c r="B103" s="61"/>
      <c r="C103" s="61"/>
      <c r="D103" s="61"/>
      <c r="E103" s="61"/>
      <c r="F103" s="61"/>
      <c r="G103" s="61"/>
      <c r="H103" s="61"/>
      <c r="I103" s="61"/>
      <c r="J103" s="61"/>
      <c r="K103" s="61"/>
      <c r="L103" s="61"/>
      <c r="M103" s="61"/>
      <c r="N103" s="61"/>
      <c r="O103" s="61"/>
      <c r="P103" s="61"/>
      <c r="Q103" s="61"/>
    </row>
    <row r="104" spans="1:17" ht="12.75">
      <c r="A104" s="61"/>
      <c r="B104" s="61"/>
      <c r="C104" s="61"/>
      <c r="D104" s="61"/>
      <c r="E104" s="61"/>
      <c r="F104" s="61"/>
      <c r="G104" s="61"/>
      <c r="H104" s="61"/>
      <c r="I104" s="61"/>
      <c r="J104" s="61"/>
      <c r="K104" s="61"/>
      <c r="L104" s="61"/>
      <c r="M104" s="61"/>
      <c r="N104" s="61"/>
      <c r="O104" s="61"/>
      <c r="P104" s="61"/>
      <c r="Q104" s="61"/>
    </row>
    <row r="105" spans="1:17" ht="12.75">
      <c r="A105" s="61"/>
      <c r="B105" s="61"/>
      <c r="C105" s="61"/>
      <c r="D105" s="61"/>
      <c r="E105" s="61"/>
      <c r="F105" s="61"/>
      <c r="G105" s="61"/>
      <c r="H105" s="61"/>
      <c r="I105" s="61"/>
      <c r="J105" s="61"/>
      <c r="K105" s="61"/>
      <c r="L105" s="61"/>
      <c r="M105" s="61"/>
      <c r="N105" s="61"/>
      <c r="O105" s="61"/>
      <c r="P105" s="61"/>
      <c r="Q105" s="61"/>
    </row>
    <row r="106" spans="1:17" ht="12.75">
      <c r="A106" s="61"/>
      <c r="B106" s="61"/>
      <c r="C106" s="61"/>
      <c r="D106" s="61"/>
      <c r="E106" s="61"/>
      <c r="F106" s="61"/>
      <c r="G106" s="61"/>
      <c r="H106" s="61"/>
      <c r="I106" s="61"/>
      <c r="J106" s="61"/>
      <c r="K106" s="61"/>
      <c r="L106" s="61"/>
      <c r="M106" s="61"/>
      <c r="N106" s="61"/>
      <c r="O106" s="61"/>
      <c r="P106" s="61"/>
      <c r="Q106" s="61"/>
    </row>
    <row r="107" spans="1:17" ht="12.75">
      <c r="A107" s="61"/>
      <c r="B107" s="61"/>
      <c r="C107" s="61"/>
      <c r="D107" s="61"/>
      <c r="E107" s="61"/>
      <c r="F107" s="61"/>
      <c r="G107" s="61"/>
      <c r="H107" s="61"/>
      <c r="I107" s="61"/>
      <c r="J107" s="61"/>
      <c r="K107" s="61"/>
      <c r="L107" s="61"/>
      <c r="M107" s="61"/>
      <c r="N107" s="61"/>
      <c r="O107" s="61"/>
      <c r="P107" s="61"/>
      <c r="Q107" s="61"/>
    </row>
    <row r="108" spans="1:17" ht="12.75">
      <c r="A108" s="61"/>
      <c r="B108" s="61"/>
      <c r="C108" s="61"/>
      <c r="D108" s="61"/>
      <c r="E108" s="61"/>
      <c r="F108" s="61"/>
      <c r="G108" s="61"/>
      <c r="H108" s="61"/>
      <c r="I108" s="61"/>
      <c r="J108" s="61"/>
      <c r="K108" s="61"/>
      <c r="L108" s="61"/>
      <c r="M108" s="61"/>
      <c r="N108" s="61"/>
      <c r="O108" s="61"/>
      <c r="P108" s="61"/>
      <c r="Q108" s="61"/>
    </row>
    <row r="109" spans="1:17" ht="12.75">
      <c r="A109" s="61"/>
      <c r="B109" s="61"/>
      <c r="C109" s="61"/>
      <c r="D109" s="61"/>
      <c r="E109" s="61"/>
      <c r="F109" s="61"/>
      <c r="G109" s="61"/>
      <c r="H109" s="61"/>
      <c r="I109" s="61"/>
      <c r="J109" s="61"/>
      <c r="K109" s="61"/>
      <c r="L109" s="61"/>
      <c r="M109" s="61"/>
      <c r="N109" s="61"/>
      <c r="O109" s="61"/>
      <c r="P109" s="61"/>
      <c r="Q109" s="61"/>
    </row>
    <row r="110" spans="1:17" ht="12.75">
      <c r="A110" s="61"/>
      <c r="B110" s="61"/>
      <c r="C110" s="61"/>
      <c r="D110" s="61"/>
      <c r="E110" s="61"/>
      <c r="F110" s="61"/>
      <c r="G110" s="61"/>
      <c r="H110" s="61"/>
      <c r="I110" s="61"/>
      <c r="J110" s="61"/>
      <c r="K110" s="61"/>
      <c r="L110" s="61"/>
      <c r="M110" s="61"/>
      <c r="N110" s="61"/>
      <c r="O110" s="61"/>
      <c r="P110" s="61"/>
      <c r="Q110" s="61"/>
    </row>
    <row r="111" spans="1:17" ht="12.75">
      <c r="A111" s="61"/>
      <c r="B111" s="61"/>
      <c r="C111" s="61"/>
      <c r="D111" s="61"/>
      <c r="E111" s="61"/>
      <c r="F111" s="61"/>
      <c r="G111" s="61"/>
      <c r="H111" s="61"/>
      <c r="I111" s="61"/>
      <c r="J111" s="61"/>
      <c r="K111" s="61"/>
      <c r="L111" s="61"/>
      <c r="M111" s="61"/>
      <c r="N111" s="61"/>
      <c r="O111" s="61"/>
      <c r="P111" s="61"/>
      <c r="Q111" s="61"/>
    </row>
    <row r="112" spans="1:17" ht="12.75">
      <c r="A112" s="61"/>
      <c r="B112" s="61"/>
      <c r="C112" s="61"/>
      <c r="D112" s="61"/>
      <c r="E112" s="61"/>
      <c r="F112" s="61"/>
      <c r="G112" s="61"/>
      <c r="H112" s="61"/>
      <c r="I112" s="61"/>
      <c r="J112" s="61"/>
      <c r="K112" s="61"/>
      <c r="L112" s="61"/>
      <c r="M112" s="61"/>
      <c r="N112" s="61"/>
      <c r="O112" s="61"/>
      <c r="P112" s="61"/>
      <c r="Q112" s="61"/>
    </row>
    <row r="113" spans="1:17" ht="12.75">
      <c r="A113" s="61"/>
      <c r="B113" s="61"/>
      <c r="C113" s="61"/>
      <c r="D113" s="61"/>
      <c r="E113" s="61"/>
      <c r="F113" s="61"/>
      <c r="G113" s="61"/>
      <c r="H113" s="61"/>
      <c r="I113" s="61"/>
      <c r="J113" s="61"/>
      <c r="K113" s="61"/>
      <c r="L113" s="61"/>
      <c r="M113" s="61"/>
      <c r="N113" s="61"/>
      <c r="O113" s="61"/>
      <c r="P113" s="61"/>
      <c r="Q113" s="61"/>
    </row>
    <row r="114" spans="1:17" ht="12.75">
      <c r="A114" s="61"/>
      <c r="B114" s="61"/>
      <c r="C114" s="61"/>
      <c r="D114" s="61"/>
      <c r="E114" s="61"/>
      <c r="F114" s="61"/>
      <c r="G114" s="61"/>
      <c r="H114" s="61"/>
      <c r="I114" s="61"/>
      <c r="J114" s="61"/>
      <c r="K114" s="61"/>
      <c r="L114" s="61"/>
      <c r="M114" s="61"/>
      <c r="N114" s="61"/>
      <c r="O114" s="61"/>
      <c r="P114" s="61"/>
      <c r="Q114" s="61"/>
    </row>
    <row r="115" spans="1:17" ht="12.75">
      <c r="A115" s="61"/>
      <c r="B115" s="61"/>
      <c r="C115" s="61"/>
      <c r="D115" s="61"/>
      <c r="E115" s="61"/>
      <c r="F115" s="61"/>
      <c r="G115" s="61"/>
      <c r="H115" s="61"/>
      <c r="I115" s="61"/>
      <c r="J115" s="61"/>
      <c r="K115" s="61"/>
      <c r="L115" s="61"/>
      <c r="M115" s="61"/>
      <c r="N115" s="61"/>
      <c r="O115" s="61"/>
      <c r="P115" s="61"/>
      <c r="Q115" s="61"/>
    </row>
    <row r="116" spans="1:17" ht="12.75">
      <c r="A116" s="61"/>
      <c r="B116" s="61"/>
      <c r="C116" s="61"/>
      <c r="D116" s="61"/>
      <c r="E116" s="61"/>
      <c r="F116" s="61"/>
      <c r="G116" s="61"/>
      <c r="H116" s="61"/>
      <c r="I116" s="61"/>
      <c r="J116" s="61"/>
      <c r="K116" s="61"/>
      <c r="L116" s="61"/>
      <c r="M116" s="61"/>
      <c r="N116" s="61"/>
      <c r="O116" s="61"/>
      <c r="P116" s="61"/>
      <c r="Q116" s="61"/>
    </row>
    <row r="117" spans="1:17" ht="12.75">
      <c r="A117" s="61"/>
      <c r="B117" s="61"/>
      <c r="C117" s="61"/>
      <c r="D117" s="61"/>
      <c r="E117" s="61"/>
      <c r="F117" s="61"/>
      <c r="G117" s="61"/>
      <c r="H117" s="61"/>
      <c r="I117" s="61"/>
      <c r="J117" s="61"/>
      <c r="K117" s="61"/>
      <c r="L117" s="61"/>
      <c r="M117" s="61"/>
      <c r="N117" s="61"/>
      <c r="O117" s="61"/>
      <c r="P117" s="61"/>
      <c r="Q117" s="61"/>
    </row>
    <row r="118" spans="1:17" ht="12.75">
      <c r="A118" s="61"/>
      <c r="B118" s="61"/>
      <c r="C118" s="61"/>
      <c r="D118" s="61"/>
      <c r="E118" s="61"/>
      <c r="F118" s="61"/>
      <c r="G118" s="61"/>
      <c r="H118" s="61"/>
      <c r="I118" s="61"/>
      <c r="J118" s="61"/>
      <c r="K118" s="61"/>
      <c r="L118" s="61"/>
      <c r="M118" s="61"/>
      <c r="N118" s="61"/>
      <c r="O118" s="61"/>
      <c r="P118" s="61"/>
      <c r="Q118" s="61"/>
    </row>
    <row r="119" spans="1:17" ht="12.75">
      <c r="A119" s="61"/>
      <c r="B119" s="61"/>
      <c r="C119" s="61"/>
      <c r="D119" s="61"/>
      <c r="E119" s="61"/>
      <c r="F119" s="61"/>
      <c r="G119" s="61"/>
      <c r="H119" s="61"/>
      <c r="I119" s="61"/>
      <c r="J119" s="61"/>
      <c r="K119" s="61"/>
      <c r="L119" s="61"/>
      <c r="M119" s="61"/>
      <c r="N119" s="61"/>
      <c r="O119" s="61"/>
      <c r="P119" s="61"/>
      <c r="Q119" s="61"/>
    </row>
    <row r="120" spans="1:17" ht="12.75">
      <c r="A120" s="61"/>
      <c r="B120" s="61"/>
      <c r="C120" s="61"/>
      <c r="D120" s="61"/>
      <c r="E120" s="61"/>
      <c r="F120" s="61"/>
      <c r="G120" s="61"/>
      <c r="H120" s="61"/>
      <c r="I120" s="61"/>
      <c r="J120" s="61"/>
      <c r="K120" s="61"/>
      <c r="L120" s="61"/>
      <c r="M120" s="61"/>
      <c r="N120" s="61"/>
      <c r="O120" s="61"/>
      <c r="P120" s="61"/>
      <c r="Q120" s="61"/>
    </row>
    <row r="121" spans="1:17" ht="12.75">
      <c r="A121" s="61"/>
      <c r="B121" s="61"/>
      <c r="C121" s="61"/>
      <c r="D121" s="61"/>
      <c r="E121" s="61"/>
      <c r="F121" s="61"/>
      <c r="G121" s="61"/>
      <c r="H121" s="61"/>
      <c r="I121" s="61"/>
      <c r="J121" s="61"/>
      <c r="K121" s="61"/>
      <c r="L121" s="61"/>
      <c r="M121" s="61"/>
      <c r="N121" s="61"/>
      <c r="O121" s="61"/>
      <c r="P121" s="61"/>
      <c r="Q121" s="61"/>
    </row>
    <row r="122" spans="1:17" ht="12.75">
      <c r="A122" s="61"/>
      <c r="B122" s="61"/>
      <c r="C122" s="61"/>
      <c r="D122" s="61"/>
      <c r="E122" s="61"/>
      <c r="F122" s="61"/>
      <c r="G122" s="61"/>
      <c r="H122" s="61"/>
      <c r="I122" s="61"/>
      <c r="J122" s="61"/>
      <c r="K122" s="61"/>
      <c r="L122" s="61"/>
      <c r="M122" s="61"/>
      <c r="N122" s="61"/>
      <c r="O122" s="61"/>
      <c r="P122" s="61"/>
      <c r="Q122" s="61"/>
    </row>
    <row r="123" spans="1:17" ht="12.75">
      <c r="A123" s="61"/>
      <c r="B123" s="61"/>
      <c r="C123" s="61"/>
      <c r="D123" s="61"/>
      <c r="E123" s="61"/>
      <c r="F123" s="61"/>
      <c r="G123" s="61"/>
      <c r="H123" s="61"/>
      <c r="I123" s="61"/>
      <c r="J123" s="61"/>
      <c r="K123" s="61"/>
      <c r="L123" s="61"/>
      <c r="M123" s="61"/>
      <c r="N123" s="61"/>
      <c r="O123" s="61"/>
      <c r="P123" s="61"/>
      <c r="Q123" s="61"/>
    </row>
    <row r="124" spans="1:17" ht="12.75">
      <c r="A124" s="61"/>
      <c r="B124" s="61"/>
      <c r="C124" s="61"/>
      <c r="D124" s="61"/>
      <c r="E124" s="61"/>
      <c r="F124" s="61"/>
      <c r="G124" s="61"/>
      <c r="H124" s="61"/>
      <c r="I124" s="61"/>
      <c r="J124" s="61"/>
      <c r="K124" s="61"/>
      <c r="L124" s="61"/>
      <c r="M124" s="61"/>
      <c r="N124" s="61"/>
      <c r="O124" s="61"/>
      <c r="P124" s="61"/>
      <c r="Q124" s="61"/>
    </row>
    <row r="125" spans="1:17" ht="12.75">
      <c r="A125" s="61"/>
      <c r="B125" s="61"/>
      <c r="C125" s="61"/>
      <c r="D125" s="61"/>
      <c r="E125" s="61"/>
      <c r="F125" s="61"/>
      <c r="G125" s="61"/>
      <c r="H125" s="61"/>
      <c r="I125" s="61"/>
      <c r="J125" s="61"/>
      <c r="K125" s="61"/>
      <c r="L125" s="61"/>
      <c r="M125" s="61"/>
      <c r="N125" s="61"/>
      <c r="O125" s="61"/>
      <c r="P125" s="61"/>
      <c r="Q125" s="61"/>
    </row>
    <row r="126" spans="1:17" ht="12.75">
      <c r="A126" s="61"/>
      <c r="B126" s="61"/>
      <c r="C126" s="61"/>
      <c r="D126" s="61"/>
      <c r="E126" s="61"/>
      <c r="F126" s="61"/>
      <c r="G126" s="61"/>
      <c r="H126" s="61"/>
      <c r="I126" s="61"/>
      <c r="J126" s="61"/>
      <c r="K126" s="61"/>
      <c r="L126" s="61"/>
      <c r="M126" s="61"/>
      <c r="N126" s="61"/>
      <c r="O126" s="61"/>
      <c r="P126" s="61"/>
      <c r="Q126" s="61"/>
    </row>
    <row r="127" spans="1:17" ht="12.75">
      <c r="A127" s="61"/>
      <c r="B127" s="61"/>
      <c r="C127" s="61"/>
      <c r="D127" s="61"/>
      <c r="E127" s="61"/>
      <c r="F127" s="61"/>
      <c r="G127" s="61"/>
      <c r="H127" s="61"/>
      <c r="I127" s="61"/>
      <c r="J127" s="61"/>
      <c r="K127" s="61"/>
      <c r="L127" s="61"/>
      <c r="M127" s="61"/>
      <c r="N127" s="61"/>
      <c r="O127" s="61"/>
      <c r="P127" s="61"/>
      <c r="Q127" s="61"/>
    </row>
    <row r="128" spans="1:17" ht="12.75">
      <c r="A128" s="61"/>
      <c r="B128" s="61"/>
      <c r="C128" s="61"/>
      <c r="D128" s="61"/>
      <c r="E128" s="61"/>
      <c r="F128" s="61"/>
      <c r="G128" s="61"/>
      <c r="H128" s="61"/>
      <c r="I128" s="61"/>
      <c r="J128" s="61"/>
      <c r="K128" s="61"/>
      <c r="L128" s="61"/>
      <c r="M128" s="61"/>
      <c r="N128" s="61"/>
      <c r="O128" s="61"/>
      <c r="P128" s="61"/>
      <c r="Q128" s="61"/>
    </row>
    <row r="129" spans="1:17" ht="12.75">
      <c r="A129" s="61"/>
      <c r="B129" s="61"/>
      <c r="C129" s="61"/>
      <c r="D129" s="61"/>
      <c r="E129" s="61"/>
      <c r="F129" s="61"/>
      <c r="G129" s="61"/>
      <c r="H129" s="61"/>
      <c r="I129" s="61"/>
      <c r="J129" s="61"/>
      <c r="K129" s="61"/>
      <c r="L129" s="61"/>
      <c r="M129" s="61"/>
      <c r="N129" s="61"/>
      <c r="O129" s="61"/>
      <c r="P129" s="61"/>
      <c r="Q129" s="61"/>
    </row>
    <row r="130" spans="1:17" ht="12.75">
      <c r="A130" s="61"/>
      <c r="B130" s="61"/>
      <c r="C130" s="61"/>
      <c r="D130" s="61"/>
      <c r="E130" s="61"/>
      <c r="F130" s="61"/>
      <c r="G130" s="61"/>
      <c r="H130" s="61"/>
      <c r="I130" s="61"/>
      <c r="J130" s="61"/>
      <c r="K130" s="61"/>
      <c r="L130" s="61"/>
      <c r="M130" s="61"/>
      <c r="N130" s="61"/>
      <c r="O130" s="61"/>
      <c r="P130" s="61"/>
      <c r="Q130" s="61"/>
    </row>
    <row r="131" spans="1:17" ht="12.75">
      <c r="A131" s="61"/>
      <c r="B131" s="61"/>
      <c r="C131" s="61"/>
      <c r="D131" s="61"/>
      <c r="E131" s="61"/>
      <c r="F131" s="61"/>
      <c r="G131" s="61"/>
      <c r="H131" s="61"/>
      <c r="I131" s="61"/>
      <c r="J131" s="61"/>
      <c r="K131" s="61"/>
      <c r="L131" s="61"/>
      <c r="M131" s="61"/>
      <c r="N131" s="61"/>
      <c r="O131" s="61"/>
      <c r="P131" s="61"/>
      <c r="Q131" s="61"/>
    </row>
    <row r="132" spans="1:17" ht="12.75">
      <c r="A132" s="61"/>
      <c r="B132" s="61"/>
      <c r="C132" s="61"/>
      <c r="D132" s="61"/>
      <c r="E132" s="61"/>
      <c r="F132" s="61"/>
      <c r="G132" s="61"/>
      <c r="H132" s="61"/>
      <c r="I132" s="61"/>
      <c r="J132" s="61"/>
      <c r="K132" s="61"/>
      <c r="L132" s="61"/>
      <c r="M132" s="61"/>
      <c r="N132" s="61"/>
      <c r="O132" s="61"/>
      <c r="P132" s="61"/>
      <c r="Q132" s="61"/>
    </row>
    <row r="133" spans="1:17" ht="12.75">
      <c r="A133" s="61"/>
      <c r="B133" s="61"/>
      <c r="C133" s="61"/>
      <c r="D133" s="61"/>
      <c r="E133" s="61"/>
      <c r="F133" s="61"/>
      <c r="G133" s="61"/>
      <c r="H133" s="61"/>
      <c r="I133" s="61"/>
      <c r="J133" s="61"/>
      <c r="K133" s="61"/>
      <c r="L133" s="61"/>
      <c r="M133" s="61"/>
      <c r="N133" s="61"/>
      <c r="O133" s="61"/>
      <c r="P133" s="61"/>
      <c r="Q133" s="61"/>
    </row>
    <row r="134" spans="1:17" ht="12.75">
      <c r="A134" s="61"/>
      <c r="B134" s="61"/>
      <c r="C134" s="61"/>
      <c r="D134" s="61"/>
      <c r="E134" s="61"/>
      <c r="F134" s="61"/>
      <c r="G134" s="61"/>
      <c r="H134" s="61"/>
      <c r="I134" s="61"/>
      <c r="J134" s="61"/>
      <c r="K134" s="61"/>
      <c r="L134" s="61"/>
      <c r="M134" s="61"/>
      <c r="N134" s="61"/>
      <c r="O134" s="61"/>
      <c r="P134" s="61"/>
      <c r="Q134" s="61"/>
    </row>
    <row r="135" spans="1:17" ht="12.75">
      <c r="A135" s="61"/>
      <c r="B135" s="61"/>
      <c r="C135" s="61"/>
      <c r="D135" s="61"/>
      <c r="E135" s="61"/>
      <c r="F135" s="61"/>
      <c r="G135" s="61"/>
      <c r="H135" s="61"/>
      <c r="I135" s="61"/>
      <c r="J135" s="61"/>
      <c r="K135" s="61"/>
      <c r="L135" s="61"/>
      <c r="M135" s="61"/>
      <c r="N135" s="61"/>
      <c r="O135" s="61"/>
      <c r="P135" s="61"/>
      <c r="Q135" s="61"/>
    </row>
    <row r="136" spans="1:17" ht="12.75">
      <c r="A136" s="61"/>
      <c r="B136" s="61"/>
      <c r="C136" s="61"/>
      <c r="D136" s="61"/>
      <c r="E136" s="61"/>
      <c r="F136" s="61"/>
      <c r="G136" s="61"/>
      <c r="H136" s="61"/>
      <c r="I136" s="61"/>
      <c r="J136" s="61"/>
      <c r="K136" s="61"/>
      <c r="L136" s="61"/>
      <c r="M136" s="61"/>
      <c r="N136" s="61"/>
      <c r="O136" s="61"/>
      <c r="P136" s="61"/>
      <c r="Q136" s="61"/>
    </row>
    <row r="137" spans="1:17" ht="12.75">
      <c r="A137" s="61"/>
      <c r="B137" s="61"/>
      <c r="C137" s="61"/>
      <c r="D137" s="61"/>
      <c r="E137" s="61"/>
      <c r="F137" s="61"/>
      <c r="G137" s="61"/>
      <c r="H137" s="61"/>
      <c r="I137" s="61"/>
      <c r="J137" s="61"/>
      <c r="K137" s="61"/>
      <c r="L137" s="61"/>
      <c r="M137" s="61"/>
      <c r="N137" s="61"/>
      <c r="O137" s="61"/>
      <c r="P137" s="61"/>
      <c r="Q137" s="61"/>
    </row>
    <row r="138" spans="1:17" ht="12.75">
      <c r="A138" s="61"/>
      <c r="B138" s="61"/>
      <c r="C138" s="61"/>
      <c r="D138" s="61"/>
      <c r="E138" s="61"/>
      <c r="F138" s="61"/>
      <c r="G138" s="61"/>
      <c r="H138" s="61"/>
      <c r="I138" s="61"/>
      <c r="J138" s="61"/>
      <c r="K138" s="61"/>
      <c r="L138" s="61"/>
      <c r="M138" s="61"/>
      <c r="N138" s="61"/>
      <c r="O138" s="61"/>
      <c r="P138" s="61"/>
      <c r="Q138" s="61"/>
    </row>
    <row r="139" spans="1:17" ht="12.75">
      <c r="A139" s="61"/>
      <c r="B139" s="61"/>
      <c r="C139" s="61"/>
      <c r="D139" s="61"/>
      <c r="E139" s="61"/>
      <c r="F139" s="61"/>
      <c r="G139" s="61"/>
      <c r="H139" s="61"/>
      <c r="I139" s="61"/>
      <c r="J139" s="61"/>
      <c r="K139" s="61"/>
      <c r="L139" s="61"/>
      <c r="M139" s="61"/>
      <c r="N139" s="61"/>
      <c r="O139" s="61"/>
      <c r="P139" s="61"/>
      <c r="Q139" s="61"/>
    </row>
    <row r="140" spans="1:17" ht="12.75">
      <c r="A140" s="61"/>
      <c r="B140" s="61"/>
      <c r="C140" s="61"/>
      <c r="D140" s="61"/>
      <c r="E140" s="61"/>
      <c r="F140" s="61"/>
      <c r="G140" s="61"/>
      <c r="H140" s="61"/>
      <c r="I140" s="61"/>
      <c r="J140" s="61"/>
      <c r="K140" s="61"/>
      <c r="L140" s="61"/>
      <c r="M140" s="61"/>
      <c r="N140" s="61"/>
      <c r="O140" s="61"/>
      <c r="P140" s="61"/>
      <c r="Q140" s="61"/>
    </row>
    <row r="141" spans="1:17" ht="12.75">
      <c r="A141" s="61"/>
      <c r="B141" s="61"/>
      <c r="C141" s="61"/>
      <c r="D141" s="61"/>
      <c r="E141" s="61"/>
      <c r="F141" s="61"/>
      <c r="G141" s="61"/>
      <c r="H141" s="61"/>
      <c r="I141" s="61"/>
      <c r="J141" s="61"/>
      <c r="K141" s="61"/>
      <c r="L141" s="61"/>
      <c r="M141" s="61"/>
      <c r="N141" s="61"/>
      <c r="O141" s="61"/>
      <c r="P141" s="61"/>
      <c r="Q141" s="61"/>
    </row>
    <row r="142" spans="1:17" ht="12.75">
      <c r="A142" s="61"/>
      <c r="B142" s="61"/>
      <c r="C142" s="61"/>
      <c r="D142" s="61"/>
      <c r="E142" s="61"/>
      <c r="F142" s="61"/>
      <c r="G142" s="61"/>
      <c r="H142" s="61"/>
      <c r="I142" s="61"/>
      <c r="J142" s="61"/>
      <c r="K142" s="61"/>
      <c r="L142" s="61"/>
      <c r="M142" s="61"/>
      <c r="N142" s="61"/>
      <c r="O142" s="61"/>
      <c r="P142" s="61"/>
      <c r="Q142" s="61"/>
    </row>
    <row r="143" spans="1:17" ht="12.75">
      <c r="A143" s="61"/>
      <c r="B143" s="61"/>
      <c r="C143" s="61"/>
      <c r="D143" s="61"/>
      <c r="E143" s="61"/>
      <c r="F143" s="61"/>
      <c r="G143" s="61"/>
      <c r="H143" s="61"/>
      <c r="I143" s="61"/>
      <c r="J143" s="61"/>
      <c r="K143" s="61"/>
      <c r="L143" s="61"/>
      <c r="M143" s="61"/>
      <c r="N143" s="61"/>
      <c r="O143" s="61"/>
      <c r="P143" s="61"/>
      <c r="Q143" s="61"/>
    </row>
    <row r="144" spans="1:17" ht="12.75">
      <c r="A144" s="61"/>
      <c r="B144" s="61"/>
      <c r="C144" s="61"/>
      <c r="D144" s="61"/>
      <c r="E144" s="61"/>
      <c r="F144" s="61"/>
      <c r="G144" s="61"/>
      <c r="H144" s="61"/>
      <c r="I144" s="61"/>
      <c r="J144" s="61"/>
      <c r="K144" s="61"/>
      <c r="L144" s="61"/>
      <c r="M144" s="61"/>
      <c r="N144" s="61"/>
      <c r="O144" s="61"/>
      <c r="P144" s="61"/>
      <c r="Q144" s="61"/>
    </row>
    <row r="145" spans="1:17" ht="12.75">
      <c r="A145" s="61"/>
      <c r="B145" s="61"/>
      <c r="C145" s="61"/>
      <c r="D145" s="61"/>
      <c r="E145" s="61"/>
      <c r="F145" s="61"/>
      <c r="G145" s="61"/>
      <c r="H145" s="61"/>
      <c r="I145" s="61"/>
      <c r="J145" s="61"/>
      <c r="K145" s="61"/>
      <c r="L145" s="61"/>
      <c r="M145" s="61"/>
      <c r="N145" s="61"/>
      <c r="O145" s="61"/>
      <c r="P145" s="61"/>
      <c r="Q145" s="61"/>
    </row>
    <row r="146" spans="1:17" ht="12.75">
      <c r="A146" s="61"/>
      <c r="B146" s="61"/>
      <c r="C146" s="61"/>
      <c r="D146" s="61"/>
      <c r="E146" s="61"/>
      <c r="F146" s="61"/>
      <c r="G146" s="61"/>
      <c r="H146" s="61"/>
      <c r="I146" s="61"/>
      <c r="J146" s="61"/>
      <c r="K146" s="61"/>
      <c r="L146" s="61"/>
      <c r="M146" s="61"/>
      <c r="N146" s="61"/>
      <c r="O146" s="61"/>
      <c r="P146" s="61"/>
      <c r="Q146" s="61"/>
    </row>
    <row r="147" spans="1:17" ht="12.75">
      <c r="A147" s="61"/>
      <c r="B147" s="61"/>
      <c r="C147" s="61"/>
      <c r="D147" s="61"/>
      <c r="E147" s="61"/>
      <c r="F147" s="61"/>
      <c r="G147" s="61"/>
      <c r="H147" s="61"/>
      <c r="I147" s="61"/>
      <c r="J147" s="61"/>
      <c r="K147" s="61"/>
      <c r="L147" s="61"/>
      <c r="M147" s="61"/>
      <c r="N147" s="61"/>
      <c r="O147" s="61"/>
      <c r="P147" s="61"/>
      <c r="Q147" s="61"/>
    </row>
    <row r="148" spans="1:17" ht="12.75">
      <c r="A148" s="61"/>
      <c r="B148" s="61"/>
      <c r="C148" s="61"/>
      <c r="D148" s="61"/>
      <c r="E148" s="61"/>
      <c r="F148" s="61"/>
      <c r="G148" s="61"/>
      <c r="H148" s="61"/>
      <c r="I148" s="61"/>
      <c r="J148" s="61"/>
      <c r="K148" s="61"/>
      <c r="L148" s="61"/>
      <c r="M148" s="61"/>
      <c r="N148" s="61"/>
      <c r="O148" s="61"/>
      <c r="P148" s="61"/>
      <c r="Q148" s="61"/>
    </row>
    <row r="149" spans="1:17" ht="12.75">
      <c r="A149" s="61"/>
      <c r="B149" s="61"/>
      <c r="C149" s="61"/>
      <c r="D149" s="61"/>
      <c r="E149" s="61"/>
      <c r="F149" s="61"/>
      <c r="G149" s="61"/>
      <c r="H149" s="61"/>
      <c r="I149" s="61"/>
      <c r="J149" s="61"/>
      <c r="K149" s="61"/>
      <c r="L149" s="61"/>
      <c r="M149" s="61"/>
      <c r="N149" s="61"/>
      <c r="O149" s="61"/>
      <c r="P149" s="61"/>
      <c r="Q149" s="61"/>
    </row>
    <row r="150" spans="1:17" ht="12.75">
      <c r="A150" s="61"/>
      <c r="B150" s="61"/>
      <c r="C150" s="61"/>
      <c r="D150" s="61"/>
      <c r="E150" s="61"/>
      <c r="F150" s="61"/>
      <c r="G150" s="61"/>
      <c r="H150" s="61"/>
      <c r="I150" s="61"/>
      <c r="J150" s="61"/>
      <c r="K150" s="61"/>
      <c r="L150" s="61"/>
      <c r="M150" s="61"/>
      <c r="N150" s="61"/>
      <c r="O150" s="61"/>
      <c r="P150" s="61"/>
      <c r="Q150" s="61"/>
    </row>
    <row r="151" spans="1:17" ht="12.75">
      <c r="A151" s="61"/>
      <c r="B151" s="61"/>
      <c r="C151" s="61"/>
      <c r="D151" s="61"/>
      <c r="E151" s="61"/>
      <c r="F151" s="61"/>
      <c r="G151" s="61"/>
      <c r="H151" s="61"/>
      <c r="I151" s="61"/>
      <c r="J151" s="61"/>
      <c r="K151" s="61"/>
      <c r="L151" s="61"/>
      <c r="M151" s="61"/>
      <c r="N151" s="61"/>
      <c r="O151" s="61"/>
      <c r="P151" s="61"/>
      <c r="Q151" s="61"/>
    </row>
    <row r="152" spans="1:17" ht="12.75">
      <c r="A152" s="61"/>
      <c r="B152" s="61"/>
      <c r="C152" s="61"/>
      <c r="D152" s="61"/>
      <c r="E152" s="61"/>
      <c r="F152" s="61"/>
      <c r="G152" s="61"/>
      <c r="H152" s="61"/>
      <c r="I152" s="61"/>
      <c r="J152" s="61"/>
      <c r="K152" s="61"/>
      <c r="L152" s="61"/>
      <c r="M152" s="61"/>
      <c r="N152" s="61"/>
      <c r="O152" s="61"/>
      <c r="P152" s="61"/>
      <c r="Q152" s="61"/>
    </row>
    <row r="153" spans="1:17" ht="12.75">
      <c r="A153" s="61"/>
      <c r="B153" s="61"/>
      <c r="C153" s="61"/>
      <c r="D153" s="61"/>
      <c r="E153" s="61"/>
      <c r="F153" s="61"/>
      <c r="G153" s="61"/>
      <c r="H153" s="61"/>
      <c r="I153" s="61"/>
      <c r="J153" s="61"/>
      <c r="K153" s="61"/>
      <c r="L153" s="61"/>
      <c r="M153" s="61"/>
      <c r="N153" s="61"/>
      <c r="O153" s="61"/>
      <c r="P153" s="61"/>
      <c r="Q153" s="61"/>
    </row>
    <row r="154" spans="1:17" ht="12.75">
      <c r="A154" s="61"/>
      <c r="B154" s="61"/>
      <c r="C154" s="61"/>
      <c r="D154" s="61"/>
      <c r="E154" s="61"/>
      <c r="F154" s="61"/>
      <c r="G154" s="61"/>
      <c r="H154" s="61"/>
      <c r="I154" s="61"/>
      <c r="J154" s="61"/>
      <c r="K154" s="61"/>
      <c r="L154" s="61"/>
      <c r="M154" s="61"/>
      <c r="N154" s="61"/>
      <c r="O154" s="61"/>
      <c r="P154" s="61"/>
      <c r="Q154" s="61"/>
    </row>
    <row r="155" spans="1:17" ht="12.75">
      <c r="A155" s="61"/>
      <c r="B155" s="61"/>
      <c r="C155" s="61"/>
      <c r="D155" s="61"/>
      <c r="E155" s="61"/>
      <c r="F155" s="61"/>
      <c r="G155" s="61"/>
      <c r="H155" s="61"/>
      <c r="I155" s="61"/>
      <c r="J155" s="61"/>
      <c r="K155" s="61"/>
      <c r="L155" s="61"/>
      <c r="M155" s="61"/>
      <c r="N155" s="61"/>
      <c r="O155" s="61"/>
      <c r="P155" s="61"/>
      <c r="Q155" s="61"/>
    </row>
    <row r="156" spans="1:17" ht="12.75">
      <c r="A156" s="61"/>
      <c r="B156" s="61"/>
      <c r="C156" s="61"/>
      <c r="D156" s="61"/>
      <c r="E156" s="61"/>
      <c r="F156" s="61"/>
      <c r="G156" s="61"/>
      <c r="H156" s="61"/>
      <c r="I156" s="61"/>
      <c r="J156" s="61"/>
      <c r="K156" s="61"/>
      <c r="L156" s="61"/>
      <c r="M156" s="61"/>
      <c r="N156" s="61"/>
      <c r="O156" s="61"/>
      <c r="P156" s="61"/>
      <c r="Q156" s="61"/>
    </row>
    <row r="157" spans="1:17" ht="12.75">
      <c r="A157" s="61"/>
      <c r="B157" s="61"/>
      <c r="C157" s="61"/>
      <c r="D157" s="61"/>
      <c r="E157" s="61"/>
      <c r="F157" s="61"/>
      <c r="G157" s="61"/>
      <c r="H157" s="61"/>
      <c r="I157" s="61"/>
      <c r="J157" s="61"/>
      <c r="K157" s="61"/>
      <c r="L157" s="61"/>
      <c r="M157" s="61"/>
      <c r="N157" s="61"/>
      <c r="O157" s="61"/>
      <c r="P157" s="61"/>
      <c r="Q157" s="61"/>
    </row>
    <row r="158" spans="1:17" ht="12.75">
      <c r="A158" s="61"/>
      <c r="B158" s="61"/>
      <c r="C158" s="61"/>
      <c r="D158" s="61"/>
      <c r="E158" s="61"/>
      <c r="F158" s="61"/>
      <c r="G158" s="61"/>
      <c r="H158" s="61"/>
      <c r="I158" s="61"/>
      <c r="J158" s="61"/>
      <c r="K158" s="61"/>
      <c r="L158" s="61"/>
      <c r="M158" s="61"/>
      <c r="N158" s="61"/>
      <c r="O158" s="61"/>
      <c r="P158" s="61"/>
      <c r="Q158" s="61"/>
    </row>
    <row r="159" spans="1:17" ht="12.75">
      <c r="A159" s="61"/>
      <c r="B159" s="61"/>
      <c r="C159" s="61"/>
      <c r="D159" s="61"/>
      <c r="E159" s="61"/>
      <c r="F159" s="61"/>
      <c r="G159" s="61"/>
      <c r="H159" s="61"/>
      <c r="I159" s="61"/>
      <c r="J159" s="61"/>
      <c r="K159" s="61"/>
      <c r="L159" s="61"/>
      <c r="M159" s="61"/>
      <c r="N159" s="61"/>
      <c r="O159" s="61"/>
      <c r="P159" s="61"/>
      <c r="Q159" s="61"/>
    </row>
    <row r="160" spans="1:17" ht="12.75">
      <c r="A160" s="61"/>
      <c r="B160" s="61"/>
      <c r="C160" s="61"/>
      <c r="D160" s="61"/>
      <c r="E160" s="61"/>
      <c r="F160" s="61"/>
      <c r="G160" s="61"/>
      <c r="H160" s="61"/>
      <c r="I160" s="61"/>
      <c r="J160" s="61"/>
      <c r="K160" s="61"/>
      <c r="L160" s="61"/>
      <c r="M160" s="61"/>
      <c r="N160" s="61"/>
      <c r="O160" s="61"/>
      <c r="P160" s="61"/>
      <c r="Q160" s="61"/>
    </row>
    <row r="161" spans="1:17" ht="12.75">
      <c r="A161" s="61"/>
      <c r="B161" s="61"/>
      <c r="C161" s="61"/>
      <c r="D161" s="61"/>
      <c r="E161" s="61"/>
      <c r="F161" s="61"/>
      <c r="G161" s="61"/>
      <c r="H161" s="61"/>
      <c r="I161" s="61"/>
      <c r="J161" s="61"/>
      <c r="K161" s="61"/>
      <c r="L161" s="61"/>
      <c r="M161" s="61"/>
      <c r="N161" s="61"/>
      <c r="O161" s="61"/>
      <c r="P161" s="61"/>
      <c r="Q161" s="61"/>
    </row>
    <row r="162" spans="1:17" ht="12.75">
      <c r="A162" s="61"/>
      <c r="B162" s="61"/>
      <c r="C162" s="61"/>
      <c r="D162" s="61"/>
      <c r="E162" s="61"/>
      <c r="F162" s="61"/>
      <c r="G162" s="61"/>
      <c r="H162" s="61"/>
      <c r="I162" s="61"/>
      <c r="J162" s="61"/>
      <c r="K162" s="61"/>
      <c r="L162" s="61"/>
      <c r="M162" s="61"/>
      <c r="N162" s="61"/>
      <c r="O162" s="61"/>
      <c r="P162" s="61"/>
      <c r="Q162" s="61"/>
    </row>
    <row r="163" spans="1:17" ht="12.75">
      <c r="A163" s="61"/>
      <c r="B163" s="61"/>
      <c r="C163" s="61"/>
      <c r="D163" s="61"/>
      <c r="E163" s="61"/>
      <c r="F163" s="61"/>
      <c r="G163" s="61"/>
      <c r="H163" s="61"/>
      <c r="I163" s="61"/>
      <c r="J163" s="61"/>
      <c r="K163" s="61"/>
      <c r="L163" s="61"/>
      <c r="M163" s="61"/>
      <c r="N163" s="61"/>
      <c r="O163" s="61"/>
      <c r="P163" s="61"/>
      <c r="Q163" s="61"/>
    </row>
    <row r="164" spans="1:17" ht="12.75">
      <c r="A164" s="61"/>
      <c r="B164" s="61"/>
      <c r="C164" s="61"/>
      <c r="D164" s="61"/>
      <c r="E164" s="61"/>
      <c r="F164" s="61"/>
      <c r="G164" s="61"/>
      <c r="H164" s="61"/>
      <c r="I164" s="61"/>
      <c r="J164" s="61"/>
      <c r="K164" s="61"/>
      <c r="L164" s="61"/>
      <c r="M164" s="61"/>
      <c r="N164" s="61"/>
      <c r="O164" s="61"/>
      <c r="P164" s="61"/>
      <c r="Q164" s="61"/>
    </row>
    <row r="165" spans="1:17" ht="12.75">
      <c r="A165" s="61"/>
      <c r="B165" s="61"/>
      <c r="C165" s="61"/>
      <c r="D165" s="61"/>
      <c r="E165" s="61"/>
      <c r="F165" s="61"/>
      <c r="G165" s="61"/>
      <c r="H165" s="61"/>
      <c r="I165" s="61"/>
      <c r="J165" s="61"/>
      <c r="K165" s="61"/>
      <c r="L165" s="61"/>
      <c r="M165" s="61"/>
      <c r="N165" s="61"/>
      <c r="O165" s="61"/>
      <c r="P165" s="61"/>
      <c r="Q165" s="61"/>
    </row>
    <row r="166" spans="1:17" ht="12.75">
      <c r="A166" s="61"/>
      <c r="B166" s="61"/>
      <c r="C166" s="61"/>
      <c r="D166" s="61"/>
      <c r="E166" s="61"/>
      <c r="F166" s="61"/>
      <c r="G166" s="61"/>
      <c r="H166" s="61"/>
      <c r="I166" s="61"/>
      <c r="J166" s="61"/>
      <c r="K166" s="61"/>
      <c r="L166" s="61"/>
      <c r="M166" s="61"/>
      <c r="N166" s="61"/>
      <c r="O166" s="61"/>
      <c r="P166" s="61"/>
      <c r="Q166" s="61"/>
    </row>
    <row r="167" spans="1:17" ht="12.75">
      <c r="A167" s="61"/>
      <c r="B167" s="61"/>
      <c r="C167" s="61"/>
      <c r="D167" s="61"/>
      <c r="E167" s="61"/>
      <c r="F167" s="61"/>
      <c r="G167" s="61"/>
      <c r="H167" s="61"/>
      <c r="I167" s="61"/>
      <c r="J167" s="61"/>
      <c r="K167" s="61"/>
      <c r="L167" s="61"/>
      <c r="M167" s="61"/>
      <c r="N167" s="61"/>
      <c r="O167" s="61"/>
      <c r="P167" s="61"/>
      <c r="Q167" s="61"/>
    </row>
    <row r="168" spans="1:17" ht="12.75">
      <c r="A168" s="61"/>
      <c r="B168" s="61"/>
      <c r="C168" s="61"/>
      <c r="D168" s="61"/>
      <c r="E168" s="61"/>
      <c r="F168" s="61"/>
      <c r="G168" s="61"/>
      <c r="H168" s="61"/>
      <c r="I168" s="61"/>
      <c r="J168" s="61"/>
      <c r="K168" s="61"/>
      <c r="L168" s="61"/>
      <c r="M168" s="61"/>
      <c r="N168" s="61"/>
      <c r="O168" s="61"/>
      <c r="P168" s="61"/>
      <c r="Q168" s="61"/>
    </row>
    <row r="169" spans="1:17" ht="12.75">
      <c r="A169" s="61"/>
      <c r="B169" s="61"/>
      <c r="C169" s="61"/>
      <c r="D169" s="61"/>
      <c r="E169" s="61"/>
      <c r="F169" s="61"/>
      <c r="G169" s="61"/>
      <c r="H169" s="61"/>
      <c r="I169" s="61"/>
      <c r="J169" s="61"/>
      <c r="K169" s="61"/>
      <c r="L169" s="61"/>
      <c r="M169" s="61"/>
      <c r="N169" s="61"/>
      <c r="O169" s="61"/>
      <c r="P169" s="61"/>
      <c r="Q169" s="61"/>
    </row>
    <row r="170" spans="1:17" ht="12.75">
      <c r="A170" s="61"/>
      <c r="B170" s="61"/>
      <c r="C170" s="61"/>
      <c r="D170" s="61"/>
      <c r="E170" s="61"/>
      <c r="F170" s="61"/>
      <c r="G170" s="61"/>
      <c r="H170" s="61"/>
      <c r="I170" s="61"/>
      <c r="J170" s="61"/>
      <c r="K170" s="61"/>
      <c r="L170" s="61"/>
      <c r="M170" s="61"/>
      <c r="N170" s="61"/>
      <c r="O170" s="61"/>
      <c r="P170" s="61"/>
      <c r="Q170" s="61"/>
    </row>
    <row r="171" spans="1:17" ht="12.75">
      <c r="A171" s="61"/>
      <c r="B171" s="61"/>
      <c r="C171" s="61"/>
      <c r="D171" s="61"/>
      <c r="E171" s="61"/>
      <c r="F171" s="61"/>
      <c r="G171" s="61"/>
      <c r="H171" s="61"/>
      <c r="I171" s="61"/>
      <c r="J171" s="61"/>
      <c r="K171" s="61"/>
      <c r="L171" s="61"/>
      <c r="M171" s="61"/>
      <c r="N171" s="61"/>
      <c r="O171" s="61"/>
      <c r="P171" s="61"/>
      <c r="Q171" s="61"/>
    </row>
    <row r="172" spans="1:17" ht="12.75">
      <c r="A172" s="61"/>
      <c r="B172" s="61"/>
      <c r="C172" s="61"/>
      <c r="D172" s="61"/>
      <c r="E172" s="61"/>
      <c r="F172" s="61"/>
      <c r="G172" s="61"/>
      <c r="H172" s="61"/>
      <c r="I172" s="61"/>
      <c r="J172" s="61"/>
      <c r="K172" s="61"/>
      <c r="L172" s="61"/>
      <c r="M172" s="61"/>
      <c r="N172" s="61"/>
      <c r="O172" s="61"/>
      <c r="P172" s="61"/>
      <c r="Q172" s="61"/>
    </row>
    <row r="173" spans="1:17" ht="12.75">
      <c r="A173" s="61"/>
      <c r="B173" s="61"/>
      <c r="C173" s="61"/>
      <c r="D173" s="61"/>
      <c r="E173" s="61"/>
      <c r="F173" s="61"/>
      <c r="G173" s="61"/>
      <c r="H173" s="61"/>
      <c r="I173" s="61"/>
      <c r="J173" s="61"/>
      <c r="K173" s="61"/>
      <c r="L173" s="61"/>
      <c r="M173" s="61"/>
      <c r="N173" s="61"/>
      <c r="O173" s="61"/>
      <c r="P173" s="61"/>
      <c r="Q173" s="61"/>
    </row>
    <row r="174" spans="1:17" ht="12.75">
      <c r="A174" s="61"/>
      <c r="B174" s="61"/>
      <c r="C174" s="61"/>
      <c r="D174" s="61"/>
      <c r="E174" s="61"/>
      <c r="F174" s="61"/>
      <c r="G174" s="61"/>
      <c r="H174" s="61"/>
      <c r="I174" s="61"/>
      <c r="J174" s="61"/>
      <c r="K174" s="61"/>
      <c r="L174" s="61"/>
      <c r="M174" s="61"/>
      <c r="N174" s="61"/>
      <c r="O174" s="61"/>
      <c r="P174" s="61"/>
      <c r="Q174" s="61"/>
    </row>
    <row r="175" spans="1:17" ht="12.75">
      <c r="A175" s="61"/>
      <c r="B175" s="61"/>
      <c r="C175" s="61"/>
      <c r="D175" s="61"/>
      <c r="E175" s="61"/>
      <c r="F175" s="61"/>
      <c r="G175" s="61"/>
      <c r="H175" s="61"/>
      <c r="I175" s="61"/>
      <c r="J175" s="61"/>
      <c r="K175" s="61"/>
      <c r="L175" s="61"/>
      <c r="M175" s="61"/>
      <c r="N175" s="61"/>
      <c r="O175" s="61"/>
      <c r="P175" s="61"/>
      <c r="Q175" s="61"/>
    </row>
    <row r="176" spans="1:17" ht="12.75">
      <c r="A176" s="61"/>
      <c r="B176" s="61"/>
      <c r="C176" s="61"/>
      <c r="D176" s="61"/>
      <c r="E176" s="61"/>
      <c r="F176" s="61"/>
      <c r="G176" s="61"/>
      <c r="H176" s="61"/>
      <c r="I176" s="61"/>
      <c r="J176" s="61"/>
      <c r="K176" s="61"/>
      <c r="L176" s="61"/>
      <c r="M176" s="61"/>
      <c r="N176" s="61"/>
      <c r="O176" s="61"/>
      <c r="P176" s="61"/>
      <c r="Q176" s="61"/>
    </row>
    <row r="177" spans="1:17" ht="12.75">
      <c r="A177" s="61"/>
      <c r="B177" s="61"/>
      <c r="C177" s="61"/>
      <c r="D177" s="61"/>
      <c r="E177" s="61"/>
      <c r="F177" s="61"/>
      <c r="G177" s="61"/>
      <c r="H177" s="61"/>
      <c r="I177" s="61"/>
      <c r="J177" s="61"/>
      <c r="K177" s="61"/>
      <c r="L177" s="61"/>
      <c r="M177" s="61"/>
      <c r="N177" s="61"/>
      <c r="O177" s="61"/>
      <c r="P177" s="61"/>
      <c r="Q177" s="61"/>
    </row>
    <row r="178" spans="1:17" ht="12.75">
      <c r="A178" s="61"/>
      <c r="B178" s="61"/>
      <c r="C178" s="61"/>
      <c r="D178" s="61"/>
      <c r="E178" s="61"/>
      <c r="F178" s="61"/>
      <c r="G178" s="61"/>
      <c r="H178" s="61"/>
      <c r="I178" s="61"/>
      <c r="J178" s="61"/>
      <c r="K178" s="61"/>
      <c r="L178" s="61"/>
      <c r="M178" s="61"/>
      <c r="N178" s="61"/>
      <c r="O178" s="61"/>
      <c r="P178" s="61"/>
      <c r="Q178" s="61"/>
    </row>
    <row r="179" spans="1:17" ht="12.75">
      <c r="A179" s="61"/>
      <c r="B179" s="61"/>
      <c r="C179" s="61"/>
      <c r="D179" s="61"/>
      <c r="E179" s="61"/>
      <c r="F179" s="61"/>
      <c r="G179" s="61"/>
      <c r="H179" s="61"/>
      <c r="I179" s="61"/>
      <c r="J179" s="61"/>
      <c r="K179" s="61"/>
      <c r="L179" s="61"/>
      <c r="M179" s="61"/>
      <c r="N179" s="61"/>
      <c r="O179" s="61"/>
      <c r="P179" s="61"/>
      <c r="Q179" s="61"/>
    </row>
    <row r="180" spans="1:17" ht="12.75">
      <c r="A180" s="61"/>
      <c r="B180" s="61"/>
      <c r="C180" s="61"/>
      <c r="D180" s="61"/>
      <c r="E180" s="61"/>
      <c r="F180" s="61"/>
      <c r="G180" s="61"/>
      <c r="H180" s="61"/>
      <c r="I180" s="61"/>
      <c r="J180" s="61"/>
      <c r="K180" s="61"/>
      <c r="L180" s="61"/>
      <c r="M180" s="61"/>
      <c r="N180" s="61"/>
      <c r="O180" s="61"/>
      <c r="P180" s="61"/>
      <c r="Q180" s="61"/>
    </row>
    <row r="181" spans="1:17" ht="12.75">
      <c r="A181" s="61"/>
      <c r="B181" s="61"/>
      <c r="C181" s="61"/>
      <c r="D181" s="61"/>
      <c r="E181" s="61"/>
      <c r="F181" s="61"/>
      <c r="G181" s="61"/>
      <c r="H181" s="61"/>
      <c r="I181" s="61"/>
      <c r="J181" s="61"/>
      <c r="K181" s="61"/>
      <c r="L181" s="61"/>
      <c r="M181" s="61"/>
      <c r="N181" s="61"/>
      <c r="O181" s="61"/>
      <c r="P181" s="61"/>
      <c r="Q181" s="61"/>
    </row>
    <row r="182" spans="1:17" ht="12.75">
      <c r="A182" s="61"/>
      <c r="B182" s="61"/>
      <c r="C182" s="61"/>
      <c r="D182" s="61"/>
      <c r="E182" s="61"/>
      <c r="F182" s="61"/>
      <c r="G182" s="61"/>
      <c r="H182" s="61"/>
      <c r="I182" s="61"/>
      <c r="J182" s="61"/>
      <c r="K182" s="61"/>
      <c r="L182" s="61"/>
      <c r="M182" s="61"/>
      <c r="N182" s="61"/>
      <c r="O182" s="61"/>
      <c r="P182" s="61"/>
      <c r="Q182" s="61"/>
    </row>
    <row r="183" spans="1:17" ht="12.75">
      <c r="A183" s="61"/>
      <c r="B183" s="61"/>
      <c r="C183" s="61"/>
      <c r="D183" s="61"/>
      <c r="E183" s="61"/>
      <c r="F183" s="61"/>
      <c r="G183" s="61"/>
      <c r="H183" s="61"/>
      <c r="I183" s="61"/>
      <c r="J183" s="61"/>
      <c r="K183" s="61"/>
      <c r="L183" s="61"/>
      <c r="M183" s="61"/>
      <c r="N183" s="61"/>
      <c r="O183" s="61"/>
      <c r="P183" s="61"/>
      <c r="Q183" s="61"/>
    </row>
    <row r="184" spans="1:17" ht="12.75">
      <c r="A184" s="61"/>
      <c r="B184" s="61"/>
      <c r="C184" s="61"/>
      <c r="D184" s="61"/>
      <c r="E184" s="61"/>
      <c r="F184" s="61"/>
      <c r="G184" s="61"/>
      <c r="H184" s="61"/>
      <c r="I184" s="61"/>
      <c r="J184" s="61"/>
      <c r="K184" s="61"/>
      <c r="L184" s="61"/>
      <c r="M184" s="61"/>
      <c r="N184" s="61"/>
      <c r="O184" s="61"/>
      <c r="P184" s="61"/>
      <c r="Q184" s="61"/>
    </row>
    <row r="185" spans="1:17" ht="12.75">
      <c r="A185" s="61"/>
      <c r="B185" s="61"/>
      <c r="C185" s="61"/>
      <c r="D185" s="61"/>
      <c r="E185" s="61"/>
      <c r="F185" s="61"/>
      <c r="G185" s="61"/>
      <c r="H185" s="61"/>
      <c r="I185" s="61"/>
      <c r="J185" s="61"/>
      <c r="K185" s="61"/>
      <c r="L185" s="61"/>
      <c r="M185" s="61"/>
      <c r="N185" s="61"/>
      <c r="O185" s="61"/>
      <c r="P185" s="61"/>
      <c r="Q185" s="61"/>
    </row>
    <row r="186" spans="1:17" ht="12.75">
      <c r="A186" s="61"/>
      <c r="B186" s="61"/>
      <c r="C186" s="61"/>
      <c r="D186" s="61"/>
      <c r="E186" s="61"/>
      <c r="F186" s="61"/>
      <c r="G186" s="61"/>
      <c r="H186" s="61"/>
      <c r="I186" s="61"/>
      <c r="J186" s="61"/>
      <c r="K186" s="61"/>
      <c r="L186" s="61"/>
      <c r="M186" s="61"/>
      <c r="N186" s="61"/>
      <c r="O186" s="61"/>
      <c r="P186" s="61"/>
      <c r="Q186" s="61"/>
    </row>
    <row r="187" spans="1:17" ht="12.75">
      <c r="A187" s="61"/>
      <c r="B187" s="61"/>
      <c r="C187" s="61"/>
      <c r="D187" s="61"/>
      <c r="E187" s="61"/>
      <c r="F187" s="61"/>
      <c r="G187" s="61"/>
      <c r="H187" s="61"/>
      <c r="I187" s="61"/>
      <c r="J187" s="61"/>
      <c r="K187" s="61"/>
      <c r="L187" s="61"/>
      <c r="M187" s="61"/>
      <c r="N187" s="61"/>
      <c r="O187" s="61"/>
      <c r="P187" s="61"/>
      <c r="Q187" s="61"/>
    </row>
    <row r="188" spans="1:17" ht="12.75">
      <c r="A188" s="61"/>
      <c r="B188" s="61"/>
      <c r="C188" s="61"/>
      <c r="D188" s="61"/>
      <c r="E188" s="61"/>
      <c r="F188" s="61"/>
      <c r="G188" s="61"/>
      <c r="H188" s="61"/>
      <c r="I188" s="61"/>
      <c r="J188" s="61"/>
      <c r="K188" s="61"/>
      <c r="L188" s="61"/>
      <c r="M188" s="61"/>
      <c r="N188" s="61"/>
      <c r="O188" s="61"/>
      <c r="P188" s="61"/>
      <c r="Q188" s="61"/>
    </row>
    <row r="189" spans="1:17" ht="12.75">
      <c r="A189" s="61"/>
      <c r="B189" s="61"/>
      <c r="C189" s="61"/>
      <c r="D189" s="61"/>
      <c r="E189" s="61"/>
      <c r="F189" s="61"/>
      <c r="G189" s="61"/>
      <c r="H189" s="61"/>
      <c r="I189" s="61"/>
      <c r="J189" s="61"/>
      <c r="K189" s="61"/>
      <c r="L189" s="61"/>
      <c r="M189" s="61"/>
      <c r="N189" s="61"/>
      <c r="O189" s="61"/>
      <c r="P189" s="61"/>
      <c r="Q189" s="61"/>
    </row>
    <row r="190" spans="1:17" ht="12.75">
      <c r="A190" s="61"/>
      <c r="B190" s="61"/>
      <c r="C190" s="61"/>
      <c r="D190" s="61"/>
      <c r="E190" s="61"/>
      <c r="F190" s="61"/>
      <c r="G190" s="61"/>
      <c r="H190" s="61"/>
      <c r="I190" s="61"/>
      <c r="J190" s="61"/>
      <c r="K190" s="61"/>
      <c r="L190" s="61"/>
      <c r="M190" s="61"/>
      <c r="N190" s="61"/>
      <c r="O190" s="61"/>
      <c r="P190" s="61"/>
      <c r="Q190" s="61"/>
    </row>
    <row r="191" spans="1:17" ht="12.75">
      <c r="A191" s="61"/>
      <c r="B191" s="61"/>
      <c r="C191" s="61"/>
      <c r="D191" s="61"/>
      <c r="E191" s="61"/>
      <c r="F191" s="61"/>
      <c r="G191" s="61"/>
      <c r="H191" s="61"/>
      <c r="I191" s="61"/>
      <c r="J191" s="61"/>
      <c r="K191" s="61"/>
      <c r="L191" s="61"/>
      <c r="M191" s="61"/>
      <c r="N191" s="61"/>
      <c r="O191" s="61"/>
      <c r="P191" s="61"/>
      <c r="Q191" s="61"/>
    </row>
    <row r="192" spans="1:17" ht="12.75">
      <c r="A192" s="61"/>
      <c r="B192" s="61"/>
      <c r="C192" s="61"/>
      <c r="D192" s="61"/>
      <c r="E192" s="61"/>
      <c r="F192" s="61"/>
      <c r="G192" s="61"/>
      <c r="H192" s="61"/>
      <c r="I192" s="61"/>
      <c r="J192" s="61"/>
      <c r="K192" s="61"/>
      <c r="L192" s="61"/>
      <c r="M192" s="61"/>
      <c r="N192" s="61"/>
      <c r="O192" s="61"/>
      <c r="P192" s="61"/>
      <c r="Q192" s="61"/>
    </row>
    <row r="193" spans="1:17" ht="12.75">
      <c r="A193" s="61"/>
      <c r="B193" s="61"/>
      <c r="C193" s="61"/>
      <c r="D193" s="61"/>
      <c r="E193" s="61"/>
      <c r="F193" s="61"/>
      <c r="G193" s="61"/>
      <c r="H193" s="61"/>
      <c r="I193" s="61"/>
      <c r="J193" s="61"/>
      <c r="K193" s="61"/>
      <c r="L193" s="61"/>
      <c r="M193" s="61"/>
      <c r="N193" s="61"/>
      <c r="O193" s="61"/>
      <c r="P193" s="61"/>
      <c r="Q193" s="61"/>
    </row>
    <row r="194" spans="1:17" ht="12.75">
      <c r="A194" s="61"/>
      <c r="B194" s="61"/>
      <c r="C194" s="61"/>
      <c r="D194" s="61"/>
      <c r="E194" s="61"/>
      <c r="F194" s="61"/>
      <c r="G194" s="61"/>
      <c r="H194" s="61"/>
      <c r="I194" s="61"/>
      <c r="J194" s="61"/>
      <c r="K194" s="61"/>
      <c r="L194" s="61"/>
      <c r="M194" s="61"/>
      <c r="N194" s="61"/>
      <c r="O194" s="61"/>
      <c r="P194" s="61"/>
      <c r="Q194" s="61"/>
    </row>
    <row r="195" spans="1:17" ht="12.75">
      <c r="A195" s="61"/>
      <c r="B195" s="61"/>
      <c r="C195" s="61"/>
      <c r="D195" s="61"/>
      <c r="E195" s="61"/>
      <c r="F195" s="61"/>
      <c r="G195" s="61"/>
      <c r="H195" s="61"/>
      <c r="I195" s="61"/>
      <c r="J195" s="61"/>
      <c r="K195" s="61"/>
      <c r="L195" s="61"/>
      <c r="M195" s="61"/>
      <c r="N195" s="61"/>
      <c r="O195" s="61"/>
      <c r="P195" s="61"/>
      <c r="Q195" s="61"/>
    </row>
    <row r="196" spans="1:17" ht="12.75">
      <c r="A196" s="61"/>
      <c r="B196" s="61"/>
      <c r="C196" s="61"/>
      <c r="D196" s="61"/>
      <c r="E196" s="61"/>
      <c r="F196" s="61"/>
      <c r="G196" s="61"/>
      <c r="H196" s="61"/>
      <c r="I196" s="61"/>
      <c r="J196" s="61"/>
      <c r="K196" s="61"/>
      <c r="L196" s="61"/>
      <c r="M196" s="61"/>
      <c r="N196" s="61"/>
      <c r="O196" s="61"/>
      <c r="P196" s="61"/>
      <c r="Q196" s="61"/>
    </row>
    <row r="197" spans="1:17" ht="12.75">
      <c r="A197" s="61"/>
      <c r="B197" s="61"/>
      <c r="C197" s="61"/>
      <c r="D197" s="61"/>
      <c r="E197" s="61"/>
      <c r="F197" s="61"/>
      <c r="G197" s="61"/>
      <c r="H197" s="61"/>
      <c r="I197" s="61"/>
      <c r="J197" s="61"/>
      <c r="K197" s="61"/>
      <c r="L197" s="61"/>
      <c r="M197" s="61"/>
      <c r="N197" s="61"/>
      <c r="O197" s="61"/>
      <c r="P197" s="61"/>
      <c r="Q197" s="61"/>
    </row>
    <row r="198" spans="1:17" ht="12.75">
      <c r="A198" s="61"/>
      <c r="B198" s="61"/>
      <c r="C198" s="61"/>
      <c r="D198" s="61"/>
      <c r="E198" s="61"/>
      <c r="F198" s="61"/>
      <c r="G198" s="61"/>
      <c r="H198" s="61"/>
      <c r="I198" s="61"/>
      <c r="J198" s="61"/>
      <c r="K198" s="61"/>
      <c r="L198" s="61"/>
      <c r="M198" s="61"/>
      <c r="N198" s="61"/>
      <c r="O198" s="61"/>
      <c r="P198" s="61"/>
      <c r="Q198" s="61"/>
    </row>
    <row r="199" spans="1:17" ht="12.75">
      <c r="A199" s="61"/>
      <c r="B199" s="61"/>
      <c r="C199" s="61"/>
      <c r="D199" s="61"/>
      <c r="E199" s="61"/>
      <c r="F199" s="61"/>
      <c r="G199" s="61"/>
      <c r="H199" s="61"/>
      <c r="I199" s="61"/>
      <c r="J199" s="61"/>
      <c r="K199" s="61"/>
      <c r="L199" s="61"/>
      <c r="M199" s="61"/>
      <c r="N199" s="61"/>
      <c r="O199" s="61"/>
      <c r="P199" s="61"/>
      <c r="Q199" s="61"/>
    </row>
    <row r="200" spans="1:17" ht="12.75">
      <c r="A200" s="61"/>
      <c r="B200" s="61"/>
      <c r="C200" s="61"/>
      <c r="D200" s="61"/>
      <c r="E200" s="61"/>
      <c r="F200" s="61"/>
      <c r="G200" s="61"/>
      <c r="H200" s="61"/>
      <c r="I200" s="61"/>
      <c r="J200" s="61"/>
      <c r="K200" s="61"/>
      <c r="L200" s="61"/>
      <c r="M200" s="61"/>
      <c r="N200" s="61"/>
      <c r="O200" s="61"/>
      <c r="P200" s="61"/>
      <c r="Q200" s="61"/>
    </row>
    <row r="201" spans="1:17" ht="12.75">
      <c r="A201" s="61"/>
      <c r="B201" s="61"/>
      <c r="C201" s="61"/>
      <c r="D201" s="61"/>
      <c r="E201" s="61"/>
      <c r="F201" s="61"/>
      <c r="G201" s="61"/>
      <c r="H201" s="61"/>
      <c r="I201" s="61"/>
      <c r="J201" s="61"/>
      <c r="K201" s="61"/>
      <c r="L201" s="61"/>
      <c r="M201" s="61"/>
      <c r="N201" s="61"/>
      <c r="O201" s="61"/>
      <c r="P201" s="61"/>
      <c r="Q201" s="61"/>
    </row>
    <row r="202" spans="1:17" ht="12.75">
      <c r="A202" s="61"/>
      <c r="B202" s="61"/>
      <c r="C202" s="61"/>
      <c r="D202" s="61"/>
      <c r="E202" s="61"/>
      <c r="F202" s="61"/>
      <c r="G202" s="61"/>
      <c r="H202" s="61"/>
      <c r="I202" s="61"/>
      <c r="J202" s="61"/>
      <c r="K202" s="61"/>
      <c r="L202" s="61"/>
      <c r="M202" s="61"/>
      <c r="N202" s="61"/>
      <c r="O202" s="61"/>
      <c r="P202" s="61"/>
      <c r="Q202" s="61"/>
    </row>
    <row r="203" spans="1:17" ht="12.75">
      <c r="A203" s="61"/>
      <c r="B203" s="61"/>
      <c r="C203" s="61"/>
      <c r="D203" s="61"/>
      <c r="E203" s="61"/>
      <c r="F203" s="61"/>
      <c r="G203" s="61"/>
      <c r="H203" s="61"/>
      <c r="I203" s="61"/>
      <c r="J203" s="61"/>
      <c r="K203" s="61"/>
      <c r="L203" s="61"/>
      <c r="M203" s="61"/>
      <c r="N203" s="61"/>
      <c r="O203" s="61"/>
      <c r="P203" s="61"/>
      <c r="Q203" s="61"/>
    </row>
    <row r="204" spans="1:17" ht="12.75">
      <c r="A204" s="61"/>
      <c r="B204" s="61"/>
      <c r="C204" s="61"/>
      <c r="D204" s="61"/>
      <c r="E204" s="61"/>
      <c r="F204" s="61"/>
      <c r="G204" s="61"/>
      <c r="H204" s="61"/>
      <c r="I204" s="61"/>
      <c r="J204" s="61"/>
      <c r="K204" s="61"/>
      <c r="L204" s="61"/>
      <c r="M204" s="61"/>
      <c r="N204" s="61"/>
      <c r="O204" s="61"/>
      <c r="P204" s="61"/>
      <c r="Q204" s="61"/>
    </row>
    <row r="205" spans="1:17" ht="12.75">
      <c r="A205" s="61"/>
      <c r="B205" s="61"/>
      <c r="C205" s="61"/>
      <c r="D205" s="61"/>
      <c r="E205" s="61"/>
      <c r="F205" s="61"/>
      <c r="G205" s="61"/>
      <c r="H205" s="61"/>
      <c r="I205" s="61"/>
      <c r="J205" s="61"/>
      <c r="K205" s="61"/>
      <c r="L205" s="61"/>
      <c r="M205" s="61"/>
      <c r="N205" s="61"/>
      <c r="O205" s="61"/>
      <c r="P205" s="61"/>
      <c r="Q205" s="61"/>
    </row>
    <row r="206" spans="1:17" ht="12.75">
      <c r="A206" s="61"/>
      <c r="B206" s="61"/>
      <c r="C206" s="61"/>
      <c r="D206" s="61"/>
      <c r="E206" s="61"/>
      <c r="F206" s="61"/>
      <c r="G206" s="61"/>
      <c r="H206" s="61"/>
      <c r="I206" s="61"/>
      <c r="J206" s="61"/>
      <c r="K206" s="61"/>
      <c r="L206" s="61"/>
      <c r="M206" s="61"/>
      <c r="N206" s="61"/>
      <c r="O206" s="61"/>
      <c r="P206" s="61"/>
      <c r="Q206" s="61"/>
    </row>
    <row r="207" spans="1:17" ht="12.75">
      <c r="A207" s="61"/>
      <c r="B207" s="61"/>
      <c r="C207" s="61"/>
      <c r="D207" s="61"/>
      <c r="E207" s="61"/>
      <c r="F207" s="61"/>
      <c r="G207" s="61"/>
      <c r="H207" s="61"/>
      <c r="I207" s="61"/>
      <c r="J207" s="61"/>
      <c r="K207" s="61"/>
      <c r="L207" s="61"/>
      <c r="M207" s="61"/>
      <c r="N207" s="61"/>
      <c r="O207" s="61"/>
      <c r="P207" s="61"/>
      <c r="Q207" s="61"/>
    </row>
    <row r="208" spans="1:17" ht="12.75">
      <c r="A208" s="61"/>
      <c r="B208" s="61"/>
      <c r="C208" s="61"/>
      <c r="D208" s="61"/>
      <c r="E208" s="61"/>
      <c r="F208" s="61"/>
      <c r="G208" s="61"/>
      <c r="H208" s="61"/>
      <c r="I208" s="61"/>
      <c r="J208" s="61"/>
      <c r="K208" s="61"/>
      <c r="L208" s="61"/>
      <c r="M208" s="61"/>
      <c r="N208" s="61"/>
      <c r="O208" s="61"/>
      <c r="P208" s="61"/>
      <c r="Q208" s="61"/>
    </row>
    <row r="209" spans="1:17" ht="12.75">
      <c r="A209" s="61"/>
      <c r="B209" s="61"/>
      <c r="C209" s="61"/>
      <c r="D209" s="61"/>
      <c r="E209" s="61"/>
      <c r="F209" s="61"/>
      <c r="G209" s="61"/>
      <c r="H209" s="61"/>
      <c r="I209" s="61"/>
      <c r="J209" s="61"/>
      <c r="K209" s="61"/>
      <c r="L209" s="61"/>
      <c r="M209" s="61"/>
      <c r="N209" s="61"/>
      <c r="O209" s="61"/>
      <c r="P209" s="61"/>
      <c r="Q209" s="61"/>
    </row>
    <row r="210" spans="1:17" ht="12.75">
      <c r="A210" s="61"/>
      <c r="B210" s="61"/>
      <c r="C210" s="61"/>
      <c r="D210" s="61"/>
      <c r="E210" s="61"/>
      <c r="F210" s="61"/>
      <c r="G210" s="61"/>
      <c r="H210" s="61"/>
      <c r="I210" s="61"/>
      <c r="J210" s="61"/>
      <c r="K210" s="61"/>
      <c r="L210" s="61"/>
      <c r="M210" s="61"/>
      <c r="N210" s="61"/>
      <c r="O210" s="61"/>
      <c r="P210" s="61"/>
      <c r="Q210" s="61"/>
    </row>
    <row r="211" spans="1:17" ht="12.75">
      <c r="A211" s="61"/>
      <c r="B211" s="61"/>
      <c r="C211" s="61"/>
      <c r="D211" s="61"/>
      <c r="E211" s="61"/>
      <c r="F211" s="61"/>
      <c r="G211" s="61"/>
      <c r="H211" s="61"/>
      <c r="I211" s="61"/>
      <c r="J211" s="61"/>
      <c r="K211" s="61"/>
      <c r="L211" s="61"/>
      <c r="M211" s="61"/>
      <c r="N211" s="61"/>
      <c r="O211" s="61"/>
      <c r="P211" s="61"/>
      <c r="Q211" s="61"/>
    </row>
    <row r="212" spans="1:17" ht="12.75">
      <c r="A212" s="61"/>
      <c r="B212" s="61"/>
      <c r="C212" s="61"/>
      <c r="D212" s="61"/>
      <c r="E212" s="61"/>
      <c r="F212" s="61"/>
      <c r="G212" s="61"/>
      <c r="H212" s="61"/>
      <c r="I212" s="61"/>
      <c r="J212" s="61"/>
      <c r="K212" s="61"/>
      <c r="L212" s="61"/>
      <c r="M212" s="61"/>
      <c r="N212" s="61"/>
      <c r="O212" s="61"/>
      <c r="P212" s="61"/>
      <c r="Q212" s="61"/>
    </row>
    <row r="213" spans="1:17" ht="12.75">
      <c r="A213" s="61"/>
      <c r="B213" s="61"/>
      <c r="C213" s="61"/>
      <c r="D213" s="61"/>
      <c r="E213" s="61"/>
      <c r="F213" s="61"/>
      <c r="G213" s="61"/>
      <c r="H213" s="61"/>
      <c r="I213" s="61"/>
      <c r="J213" s="61"/>
      <c r="K213" s="61"/>
      <c r="L213" s="61"/>
      <c r="M213" s="61"/>
      <c r="N213" s="61"/>
      <c r="O213" s="61"/>
      <c r="P213" s="61"/>
      <c r="Q213" s="61"/>
    </row>
    <row r="214" spans="1:17" ht="12.75">
      <c r="A214" s="61"/>
      <c r="B214" s="61"/>
      <c r="C214" s="61"/>
      <c r="D214" s="61"/>
      <c r="E214" s="61"/>
      <c r="F214" s="61"/>
      <c r="G214" s="61"/>
      <c r="H214" s="61"/>
      <c r="I214" s="61"/>
      <c r="J214" s="61"/>
      <c r="K214" s="61"/>
      <c r="L214" s="61"/>
      <c r="M214" s="61"/>
      <c r="N214" s="61"/>
      <c r="O214" s="61"/>
      <c r="P214" s="61"/>
      <c r="Q214" s="61"/>
    </row>
    <row r="215" spans="1:17" ht="12.75">
      <c r="A215" s="61"/>
      <c r="B215" s="61"/>
      <c r="C215" s="61"/>
      <c r="D215" s="61"/>
      <c r="E215" s="61"/>
      <c r="F215" s="61"/>
      <c r="G215" s="61"/>
      <c r="H215" s="61"/>
      <c r="I215" s="61"/>
      <c r="J215" s="61"/>
      <c r="K215" s="61"/>
      <c r="L215" s="61"/>
      <c r="M215" s="61"/>
      <c r="N215" s="61"/>
      <c r="O215" s="61"/>
      <c r="P215" s="61"/>
      <c r="Q215" s="61"/>
    </row>
    <row r="216" spans="1:17" ht="12.75">
      <c r="A216" s="61"/>
      <c r="B216" s="61"/>
      <c r="C216" s="61"/>
      <c r="D216" s="61"/>
      <c r="E216" s="61"/>
      <c r="F216" s="61"/>
      <c r="G216" s="61"/>
      <c r="H216" s="61"/>
      <c r="I216" s="61"/>
      <c r="J216" s="61"/>
      <c r="K216" s="61"/>
      <c r="L216" s="61"/>
      <c r="M216" s="61"/>
      <c r="N216" s="61"/>
      <c r="O216" s="61"/>
      <c r="P216" s="61"/>
      <c r="Q216" s="61"/>
    </row>
    <row r="217" spans="1:17" ht="12.75">
      <c r="A217" s="61"/>
      <c r="B217" s="61"/>
      <c r="C217" s="61"/>
      <c r="D217" s="61"/>
      <c r="E217" s="61"/>
      <c r="F217" s="61"/>
      <c r="G217" s="61"/>
      <c r="H217" s="61"/>
      <c r="I217" s="61"/>
      <c r="J217" s="61"/>
      <c r="K217" s="61"/>
      <c r="L217" s="61"/>
      <c r="M217" s="61"/>
      <c r="N217" s="61"/>
      <c r="O217" s="61"/>
      <c r="P217" s="61"/>
      <c r="Q217" s="61"/>
    </row>
    <row r="218" spans="1:17" ht="12.75">
      <c r="A218" s="61"/>
      <c r="B218" s="61"/>
      <c r="C218" s="61"/>
      <c r="D218" s="61"/>
      <c r="E218" s="61"/>
      <c r="F218" s="61"/>
      <c r="G218" s="61"/>
      <c r="H218" s="61"/>
      <c r="I218" s="61"/>
      <c r="J218" s="61"/>
      <c r="K218" s="61"/>
      <c r="L218" s="61"/>
      <c r="M218" s="61"/>
      <c r="N218" s="61"/>
      <c r="O218" s="61"/>
      <c r="P218" s="61"/>
      <c r="Q218" s="61"/>
    </row>
    <row r="219" spans="1:17" ht="12.75">
      <c r="A219" s="61"/>
      <c r="B219" s="61"/>
      <c r="C219" s="61"/>
      <c r="D219" s="61"/>
      <c r="E219" s="61"/>
      <c r="F219" s="61"/>
      <c r="G219" s="61"/>
      <c r="H219" s="61"/>
      <c r="I219" s="61"/>
      <c r="J219" s="61"/>
      <c r="K219" s="61"/>
      <c r="L219" s="61"/>
      <c r="M219" s="61"/>
      <c r="N219" s="61"/>
      <c r="O219" s="61"/>
      <c r="P219" s="61"/>
      <c r="Q219" s="61"/>
    </row>
    <row r="220" spans="1:17" ht="12.75">
      <c r="A220" s="61"/>
      <c r="B220" s="61"/>
      <c r="C220" s="61"/>
      <c r="D220" s="61"/>
      <c r="E220" s="61"/>
      <c r="F220" s="61"/>
      <c r="G220" s="61"/>
      <c r="H220" s="61"/>
      <c r="I220" s="61"/>
      <c r="J220" s="61"/>
      <c r="K220" s="61"/>
      <c r="L220" s="61"/>
      <c r="M220" s="61"/>
      <c r="N220" s="61"/>
      <c r="O220" s="61"/>
      <c r="P220" s="61"/>
      <c r="Q220" s="61"/>
    </row>
    <row r="221" spans="1:17" ht="12.75">
      <c r="A221" s="61"/>
      <c r="B221" s="61"/>
      <c r="C221" s="61"/>
      <c r="D221" s="61"/>
      <c r="E221" s="61"/>
      <c r="F221" s="61"/>
      <c r="G221" s="61"/>
      <c r="H221" s="61"/>
      <c r="I221" s="61"/>
      <c r="J221" s="61"/>
      <c r="K221" s="61"/>
      <c r="L221" s="61"/>
      <c r="M221" s="61"/>
      <c r="N221" s="61"/>
      <c r="O221" s="61"/>
      <c r="P221" s="61"/>
      <c r="Q221" s="61"/>
    </row>
    <row r="222" spans="1:17" ht="12.75">
      <c r="A222" s="61"/>
      <c r="B222" s="61"/>
      <c r="C222" s="61"/>
      <c r="D222" s="61"/>
      <c r="E222" s="61"/>
      <c r="F222" s="61"/>
      <c r="G222" s="61"/>
      <c r="H222" s="61"/>
      <c r="I222" s="61"/>
      <c r="J222" s="61"/>
      <c r="K222" s="61"/>
      <c r="L222" s="61"/>
      <c r="M222" s="61"/>
      <c r="N222" s="61"/>
      <c r="O222" s="61"/>
      <c r="P222" s="61"/>
      <c r="Q222" s="61"/>
    </row>
    <row r="223" spans="1:17" ht="12.75">
      <c r="A223" s="61"/>
      <c r="B223" s="61"/>
      <c r="C223" s="61"/>
      <c r="D223" s="61"/>
      <c r="E223" s="61"/>
      <c r="F223" s="61"/>
      <c r="G223" s="61"/>
      <c r="H223" s="61"/>
      <c r="I223" s="61"/>
      <c r="J223" s="61"/>
      <c r="K223" s="61"/>
      <c r="L223" s="61"/>
      <c r="M223" s="61"/>
      <c r="N223" s="61"/>
      <c r="O223" s="61"/>
      <c r="P223" s="61"/>
      <c r="Q223" s="61"/>
    </row>
    <row r="224" spans="1:17" ht="12.75">
      <c r="A224" s="61"/>
      <c r="B224" s="61"/>
      <c r="C224" s="61"/>
      <c r="D224" s="61"/>
      <c r="E224" s="61"/>
      <c r="F224" s="61"/>
      <c r="G224" s="61"/>
      <c r="H224" s="61"/>
      <c r="I224" s="61"/>
      <c r="J224" s="61"/>
      <c r="K224" s="61"/>
      <c r="L224" s="61"/>
      <c r="M224" s="61"/>
      <c r="N224" s="61"/>
      <c r="O224" s="61"/>
      <c r="P224" s="61"/>
      <c r="Q224" s="61"/>
    </row>
    <row r="225" spans="1:17" ht="12.75">
      <c r="A225" s="61"/>
      <c r="B225" s="61"/>
      <c r="C225" s="61"/>
      <c r="D225" s="61"/>
      <c r="E225" s="61"/>
      <c r="F225" s="61"/>
      <c r="G225" s="61"/>
      <c r="H225" s="61"/>
      <c r="I225" s="61"/>
      <c r="J225" s="61"/>
      <c r="K225" s="61"/>
      <c r="L225" s="61"/>
      <c r="M225" s="61"/>
      <c r="N225" s="61"/>
      <c r="O225" s="61"/>
      <c r="P225" s="61"/>
      <c r="Q225" s="61"/>
    </row>
    <row r="226" spans="1:17" ht="12.75">
      <c r="A226" s="61"/>
      <c r="B226" s="61"/>
      <c r="C226" s="61"/>
      <c r="D226" s="61"/>
      <c r="E226" s="61"/>
      <c r="F226" s="61"/>
      <c r="G226" s="61"/>
      <c r="H226" s="61"/>
      <c r="I226" s="61"/>
      <c r="J226" s="61"/>
      <c r="K226" s="61"/>
      <c r="L226" s="61"/>
      <c r="M226" s="61"/>
      <c r="N226" s="61"/>
      <c r="O226" s="61"/>
      <c r="P226" s="61"/>
      <c r="Q226" s="61"/>
    </row>
    <row r="227" spans="1:17" ht="12.75">
      <c r="A227" s="61"/>
      <c r="B227" s="61"/>
      <c r="C227" s="61"/>
      <c r="D227" s="61"/>
      <c r="E227" s="61"/>
      <c r="F227" s="61"/>
      <c r="G227" s="61"/>
      <c r="H227" s="61"/>
      <c r="I227" s="61"/>
      <c r="J227" s="61"/>
      <c r="K227" s="61"/>
      <c r="L227" s="61"/>
      <c r="M227" s="61"/>
      <c r="N227" s="61"/>
      <c r="O227" s="61"/>
      <c r="P227" s="61"/>
      <c r="Q227" s="61"/>
    </row>
    <row r="228" spans="1:17" ht="12.75">
      <c r="A228" s="61"/>
      <c r="B228" s="61"/>
      <c r="C228" s="61"/>
      <c r="D228" s="61"/>
      <c r="E228" s="61"/>
      <c r="F228" s="61"/>
      <c r="G228" s="61"/>
      <c r="H228" s="61"/>
      <c r="I228" s="61"/>
      <c r="J228" s="61"/>
      <c r="K228" s="61"/>
      <c r="L228" s="61"/>
      <c r="M228" s="61"/>
      <c r="N228" s="61"/>
      <c r="O228" s="61"/>
      <c r="P228" s="61"/>
      <c r="Q228" s="61"/>
    </row>
    <row r="229" spans="1:17" ht="12.75">
      <c r="A229" s="61"/>
      <c r="B229" s="61"/>
      <c r="C229" s="61"/>
      <c r="D229" s="61"/>
      <c r="E229" s="61"/>
      <c r="F229" s="61"/>
      <c r="G229" s="61"/>
      <c r="H229" s="61"/>
      <c r="I229" s="61"/>
      <c r="J229" s="61"/>
      <c r="K229" s="61"/>
      <c r="L229" s="61"/>
      <c r="M229" s="61"/>
      <c r="N229" s="61"/>
      <c r="O229" s="61"/>
      <c r="P229" s="61"/>
      <c r="Q229" s="61"/>
    </row>
    <row r="230" spans="1:17" ht="12.75">
      <c r="A230" s="61"/>
      <c r="B230" s="61"/>
      <c r="C230" s="61"/>
      <c r="D230" s="61"/>
      <c r="E230" s="61"/>
      <c r="F230" s="61"/>
      <c r="G230" s="61"/>
      <c r="H230" s="61"/>
      <c r="I230" s="61"/>
      <c r="J230" s="61"/>
      <c r="K230" s="61"/>
      <c r="L230" s="61"/>
      <c r="M230" s="61"/>
      <c r="N230" s="61"/>
      <c r="O230" s="61"/>
      <c r="P230" s="61"/>
      <c r="Q230" s="61"/>
    </row>
    <row r="231" spans="1:17" ht="12.75">
      <c r="A231" s="61"/>
      <c r="B231" s="61"/>
      <c r="C231" s="61"/>
      <c r="D231" s="61"/>
      <c r="E231" s="61"/>
      <c r="F231" s="61"/>
      <c r="G231" s="61"/>
      <c r="H231" s="61"/>
      <c r="I231" s="61"/>
      <c r="J231" s="61"/>
      <c r="K231" s="61"/>
      <c r="L231" s="61"/>
      <c r="M231" s="61"/>
      <c r="N231" s="61"/>
      <c r="O231" s="61"/>
      <c r="P231" s="61"/>
      <c r="Q231" s="61"/>
    </row>
    <row r="232" spans="1:17" ht="12.75">
      <c r="A232" s="61"/>
      <c r="B232" s="61"/>
      <c r="C232" s="61"/>
      <c r="D232" s="61"/>
      <c r="E232" s="61"/>
      <c r="F232" s="61"/>
      <c r="G232" s="61"/>
      <c r="H232" s="61"/>
      <c r="I232" s="61"/>
      <c r="J232" s="61"/>
      <c r="K232" s="61"/>
      <c r="L232" s="61"/>
      <c r="M232" s="61"/>
      <c r="N232" s="61"/>
      <c r="O232" s="61"/>
      <c r="P232" s="61"/>
      <c r="Q232" s="61"/>
    </row>
    <row r="233" spans="1:17" ht="12.75">
      <c r="A233" s="61"/>
      <c r="B233" s="61"/>
      <c r="C233" s="61"/>
      <c r="D233" s="61"/>
      <c r="E233" s="61"/>
      <c r="F233" s="61"/>
      <c r="G233" s="61"/>
      <c r="H233" s="61"/>
      <c r="I233" s="61"/>
      <c r="J233" s="61"/>
      <c r="K233" s="61"/>
      <c r="L233" s="61"/>
      <c r="M233" s="61"/>
      <c r="N233" s="61"/>
      <c r="O233" s="61"/>
      <c r="P233" s="61"/>
      <c r="Q233" s="61"/>
    </row>
    <row r="234" spans="1:17" ht="12.75">
      <c r="A234" s="61"/>
      <c r="B234" s="61"/>
      <c r="C234" s="61"/>
      <c r="D234" s="61"/>
      <c r="E234" s="61"/>
      <c r="F234" s="61"/>
      <c r="G234" s="61"/>
      <c r="H234" s="61"/>
      <c r="I234" s="61"/>
      <c r="J234" s="61"/>
      <c r="K234" s="61"/>
      <c r="L234" s="61"/>
      <c r="M234" s="61"/>
      <c r="N234" s="61"/>
      <c r="O234" s="61"/>
      <c r="P234" s="61"/>
      <c r="Q234" s="61"/>
    </row>
    <row r="235" spans="1:17" ht="12.75">
      <c r="A235" s="61"/>
      <c r="B235" s="61"/>
      <c r="C235" s="61"/>
      <c r="D235" s="61"/>
      <c r="E235" s="61"/>
      <c r="F235" s="61"/>
      <c r="G235" s="61"/>
      <c r="H235" s="61"/>
      <c r="I235" s="61"/>
      <c r="J235" s="61"/>
      <c r="K235" s="61"/>
      <c r="L235" s="61"/>
      <c r="M235" s="61"/>
      <c r="N235" s="61"/>
      <c r="O235" s="61"/>
      <c r="P235" s="61"/>
      <c r="Q235" s="61"/>
    </row>
    <row r="236" spans="1:17" ht="12.75">
      <c r="A236" s="61"/>
      <c r="B236" s="61"/>
      <c r="C236" s="61"/>
      <c r="D236" s="61"/>
      <c r="E236" s="61"/>
      <c r="F236" s="61"/>
      <c r="G236" s="61"/>
      <c r="H236" s="61"/>
      <c r="I236" s="61"/>
      <c r="J236" s="61"/>
      <c r="K236" s="61"/>
      <c r="L236" s="61"/>
      <c r="M236" s="61"/>
      <c r="N236" s="61"/>
      <c r="O236" s="61"/>
      <c r="P236" s="61"/>
      <c r="Q236" s="61"/>
    </row>
    <row r="237" spans="1:17" ht="12.75">
      <c r="A237" s="61"/>
      <c r="B237" s="61"/>
      <c r="C237" s="61"/>
      <c r="D237" s="61"/>
      <c r="E237" s="61"/>
      <c r="F237" s="61"/>
      <c r="G237" s="61"/>
      <c r="H237" s="61"/>
      <c r="I237" s="61"/>
      <c r="J237" s="61"/>
      <c r="K237" s="61"/>
      <c r="L237" s="61"/>
      <c r="M237" s="61"/>
      <c r="N237" s="61"/>
      <c r="O237" s="61"/>
      <c r="P237" s="61"/>
      <c r="Q237" s="61"/>
    </row>
    <row r="238" spans="1:17" ht="12.75">
      <c r="A238" s="61"/>
      <c r="B238" s="61"/>
      <c r="C238" s="61"/>
      <c r="D238" s="61"/>
      <c r="E238" s="61"/>
      <c r="F238" s="61"/>
      <c r="G238" s="61"/>
      <c r="H238" s="61"/>
      <c r="I238" s="61"/>
      <c r="J238" s="61"/>
      <c r="K238" s="61"/>
      <c r="L238" s="61"/>
      <c r="M238" s="61"/>
      <c r="N238" s="61"/>
      <c r="O238" s="61"/>
      <c r="P238" s="61"/>
      <c r="Q238" s="61"/>
    </row>
    <row r="239" spans="1:17" ht="12.75">
      <c r="A239" s="61"/>
      <c r="B239" s="61"/>
      <c r="C239" s="61"/>
      <c r="D239" s="61"/>
      <c r="E239" s="61"/>
      <c r="F239" s="61"/>
      <c r="G239" s="61"/>
      <c r="H239" s="61"/>
      <c r="I239" s="61"/>
      <c r="J239" s="61"/>
      <c r="K239" s="61"/>
      <c r="L239" s="61"/>
      <c r="M239" s="61"/>
      <c r="N239" s="61"/>
      <c r="O239" s="61"/>
      <c r="P239" s="61"/>
      <c r="Q239" s="61"/>
    </row>
    <row r="240" spans="1:17" ht="12.75">
      <c r="A240" s="61"/>
      <c r="B240" s="61"/>
      <c r="C240" s="61"/>
      <c r="D240" s="61"/>
      <c r="E240" s="61"/>
      <c r="F240" s="61"/>
      <c r="G240" s="61"/>
      <c r="H240" s="61"/>
      <c r="I240" s="61"/>
      <c r="J240" s="61"/>
      <c r="K240" s="61"/>
      <c r="L240" s="61"/>
      <c r="M240" s="61"/>
      <c r="N240" s="61"/>
      <c r="O240" s="61"/>
      <c r="P240" s="61"/>
      <c r="Q240" s="61"/>
    </row>
    <row r="241" spans="1:17" ht="12.75">
      <c r="A241" s="61"/>
      <c r="B241" s="61"/>
      <c r="C241" s="61"/>
      <c r="D241" s="61"/>
      <c r="E241" s="61"/>
      <c r="F241" s="61"/>
      <c r="G241" s="61"/>
      <c r="H241" s="61"/>
      <c r="I241" s="61"/>
      <c r="J241" s="61"/>
      <c r="K241" s="61"/>
      <c r="L241" s="61"/>
      <c r="M241" s="61"/>
      <c r="N241" s="61"/>
      <c r="O241" s="61"/>
      <c r="P241" s="61"/>
      <c r="Q241" s="61"/>
    </row>
    <row r="242" spans="1:17" ht="12.75">
      <c r="A242" s="61"/>
      <c r="B242" s="61"/>
      <c r="C242" s="61"/>
      <c r="D242" s="61"/>
      <c r="E242" s="61"/>
      <c r="F242" s="61"/>
      <c r="G242" s="61"/>
      <c r="H242" s="61"/>
      <c r="I242" s="61"/>
      <c r="J242" s="61"/>
      <c r="K242" s="61"/>
      <c r="L242" s="61"/>
      <c r="M242" s="61"/>
      <c r="N242" s="61"/>
      <c r="O242" s="61"/>
      <c r="P242" s="61"/>
      <c r="Q242" s="61"/>
    </row>
    <row r="243" spans="1:17" ht="12.75">
      <c r="A243" s="61"/>
      <c r="B243" s="61"/>
      <c r="C243" s="61"/>
      <c r="D243" s="61"/>
      <c r="E243" s="61"/>
      <c r="F243" s="61"/>
      <c r="G243" s="61"/>
      <c r="H243" s="61"/>
      <c r="I243" s="61"/>
      <c r="J243" s="61"/>
      <c r="K243" s="61"/>
      <c r="L243" s="61"/>
      <c r="M243" s="61"/>
      <c r="N243" s="61"/>
      <c r="O243" s="61"/>
      <c r="P243" s="61"/>
      <c r="Q243" s="61"/>
    </row>
    <row r="244" spans="1:17" ht="12.75">
      <c r="A244" s="61"/>
      <c r="B244" s="61"/>
      <c r="C244" s="61"/>
      <c r="D244" s="61"/>
      <c r="E244" s="61"/>
      <c r="F244" s="61"/>
      <c r="G244" s="61"/>
      <c r="H244" s="61"/>
      <c r="I244" s="61"/>
      <c r="J244" s="61"/>
      <c r="K244" s="61"/>
      <c r="L244" s="61"/>
      <c r="M244" s="61"/>
      <c r="N244" s="61"/>
      <c r="O244" s="61"/>
      <c r="P244" s="61"/>
      <c r="Q244" s="61"/>
    </row>
    <row r="245" spans="1:17" ht="12.75">
      <c r="A245" s="61"/>
      <c r="B245" s="61"/>
      <c r="C245" s="61"/>
      <c r="D245" s="61"/>
      <c r="E245" s="61"/>
      <c r="F245" s="61"/>
      <c r="G245" s="61"/>
      <c r="H245" s="61"/>
      <c r="I245" s="61"/>
      <c r="J245" s="61"/>
      <c r="K245" s="61"/>
      <c r="L245" s="61"/>
      <c r="M245" s="61"/>
      <c r="N245" s="61"/>
      <c r="O245" s="61"/>
      <c r="P245" s="61"/>
      <c r="Q245" s="61"/>
    </row>
    <row r="246" spans="1:17" ht="12.75">
      <c r="A246" s="61"/>
      <c r="B246" s="61"/>
      <c r="C246" s="61"/>
      <c r="D246" s="61"/>
      <c r="E246" s="61"/>
      <c r="F246" s="61"/>
      <c r="G246" s="61"/>
      <c r="H246" s="61"/>
      <c r="I246" s="61"/>
      <c r="J246" s="61"/>
      <c r="K246" s="61"/>
      <c r="L246" s="61"/>
      <c r="M246" s="61"/>
      <c r="N246" s="61"/>
      <c r="O246" s="61"/>
      <c r="P246" s="61"/>
      <c r="Q246" s="61"/>
    </row>
    <row r="247" spans="1:17" ht="12.75">
      <c r="A247" s="61"/>
      <c r="B247" s="61"/>
      <c r="C247" s="61"/>
      <c r="D247" s="61"/>
      <c r="E247" s="61"/>
      <c r="F247" s="61"/>
      <c r="G247" s="61"/>
      <c r="H247" s="61"/>
      <c r="I247" s="61"/>
      <c r="J247" s="61"/>
      <c r="K247" s="61"/>
      <c r="L247" s="61"/>
      <c r="M247" s="61"/>
      <c r="N247" s="61"/>
      <c r="O247" s="61"/>
      <c r="P247" s="61"/>
      <c r="Q247" s="61"/>
    </row>
    <row r="248" spans="1:17" ht="12.75">
      <c r="A248" s="61"/>
      <c r="B248" s="61"/>
      <c r="C248" s="61"/>
      <c r="D248" s="61"/>
      <c r="E248" s="61"/>
      <c r="F248" s="61"/>
      <c r="G248" s="61"/>
      <c r="H248" s="61"/>
      <c r="I248" s="61"/>
      <c r="J248" s="61"/>
      <c r="K248" s="61"/>
      <c r="L248" s="61"/>
      <c r="M248" s="61"/>
      <c r="N248" s="61"/>
      <c r="O248" s="61"/>
      <c r="P248" s="61"/>
      <c r="Q248" s="61"/>
    </row>
    <row r="249" spans="1:17" ht="12.75">
      <c r="A249" s="61"/>
      <c r="B249" s="61"/>
      <c r="C249" s="61"/>
      <c r="D249" s="61"/>
      <c r="E249" s="61"/>
      <c r="F249" s="61"/>
      <c r="G249" s="61"/>
      <c r="H249" s="61"/>
      <c r="I249" s="61"/>
      <c r="J249" s="61"/>
      <c r="K249" s="61"/>
      <c r="L249" s="61"/>
      <c r="M249" s="61"/>
      <c r="N249" s="61"/>
      <c r="O249" s="61"/>
      <c r="P249" s="61"/>
      <c r="Q249" s="61"/>
    </row>
    <row r="250" spans="1:17" ht="12.75">
      <c r="A250" s="61"/>
      <c r="B250" s="61"/>
      <c r="C250" s="61"/>
      <c r="D250" s="61"/>
      <c r="E250" s="61"/>
      <c r="F250" s="61"/>
      <c r="G250" s="61"/>
      <c r="H250" s="61"/>
      <c r="I250" s="61"/>
      <c r="J250" s="61"/>
      <c r="K250" s="61"/>
      <c r="L250" s="61"/>
      <c r="M250" s="61"/>
      <c r="N250" s="61"/>
      <c r="O250" s="61"/>
      <c r="P250" s="61"/>
      <c r="Q250" s="61"/>
    </row>
    <row r="251" spans="1:17" ht="12.75">
      <c r="A251" s="61"/>
      <c r="B251" s="61"/>
      <c r="C251" s="61"/>
      <c r="D251" s="61"/>
      <c r="E251" s="61"/>
      <c r="F251" s="61"/>
      <c r="G251" s="61"/>
      <c r="H251" s="61"/>
      <c r="I251" s="61"/>
      <c r="J251" s="61"/>
      <c r="K251" s="61"/>
      <c r="L251" s="61"/>
      <c r="M251" s="61"/>
      <c r="N251" s="61"/>
      <c r="O251" s="61"/>
      <c r="P251" s="61"/>
      <c r="Q251" s="61"/>
    </row>
    <row r="252" spans="1:17" ht="12.75">
      <c r="A252" s="61"/>
      <c r="B252" s="61"/>
      <c r="C252" s="61"/>
      <c r="D252" s="61"/>
      <c r="E252" s="61"/>
      <c r="F252" s="61"/>
      <c r="G252" s="61"/>
      <c r="H252" s="61"/>
      <c r="I252" s="61"/>
      <c r="J252" s="61"/>
      <c r="K252" s="61"/>
      <c r="L252" s="61"/>
      <c r="M252" s="61"/>
      <c r="N252" s="61"/>
      <c r="O252" s="61"/>
      <c r="P252" s="61"/>
      <c r="Q252" s="61"/>
    </row>
    <row r="253" spans="1:17" ht="12.75">
      <c r="A253" s="61"/>
      <c r="B253" s="61"/>
      <c r="C253" s="61"/>
      <c r="D253" s="61"/>
      <c r="E253" s="61"/>
      <c r="F253" s="61"/>
      <c r="G253" s="61"/>
      <c r="H253" s="61"/>
      <c r="I253" s="61"/>
      <c r="J253" s="61"/>
      <c r="K253" s="61"/>
      <c r="L253" s="61"/>
      <c r="M253" s="61"/>
      <c r="N253" s="61"/>
      <c r="O253" s="61"/>
      <c r="P253" s="61"/>
      <c r="Q253" s="61"/>
    </row>
    <row r="254" spans="1:17" ht="12.75">
      <c r="A254" s="61"/>
      <c r="B254" s="61"/>
      <c r="C254" s="61"/>
      <c r="D254" s="61"/>
      <c r="E254" s="61"/>
      <c r="F254" s="61"/>
      <c r="G254" s="61"/>
      <c r="H254" s="61"/>
      <c r="I254" s="61"/>
      <c r="J254" s="61"/>
      <c r="K254" s="61"/>
      <c r="L254" s="61"/>
      <c r="M254" s="61"/>
      <c r="N254" s="61"/>
      <c r="O254" s="61"/>
      <c r="P254" s="61"/>
      <c r="Q254" s="61"/>
    </row>
    <row r="255" spans="1:17" ht="12.75">
      <c r="A255" s="61"/>
      <c r="B255" s="61"/>
      <c r="C255" s="61"/>
      <c r="D255" s="61"/>
      <c r="E255" s="61"/>
      <c r="F255" s="61"/>
      <c r="G255" s="61"/>
      <c r="H255" s="61"/>
      <c r="I255" s="61"/>
      <c r="J255" s="61"/>
      <c r="K255" s="61"/>
      <c r="L255" s="61"/>
      <c r="M255" s="61"/>
      <c r="N255" s="61"/>
      <c r="O255" s="61"/>
      <c r="P255" s="61"/>
      <c r="Q255" s="61"/>
    </row>
    <row r="256" spans="1:17" ht="12.75">
      <c r="A256" s="61"/>
      <c r="B256" s="61"/>
      <c r="C256" s="61"/>
      <c r="D256" s="61"/>
      <c r="E256" s="61"/>
      <c r="F256" s="61"/>
      <c r="G256" s="61"/>
      <c r="H256" s="61"/>
      <c r="I256" s="61"/>
      <c r="J256" s="61"/>
      <c r="K256" s="61"/>
      <c r="L256" s="61"/>
      <c r="M256" s="61"/>
      <c r="N256" s="61"/>
      <c r="O256" s="61"/>
      <c r="P256" s="61"/>
      <c r="Q256" s="61"/>
    </row>
    <row r="257" spans="1:17" ht="12.75">
      <c r="A257" s="61"/>
      <c r="B257" s="61"/>
      <c r="C257" s="61"/>
      <c r="D257" s="61"/>
      <c r="E257" s="61"/>
      <c r="F257" s="61"/>
      <c r="G257" s="61"/>
      <c r="H257" s="61"/>
      <c r="I257" s="61"/>
      <c r="J257" s="61"/>
      <c r="K257" s="61"/>
      <c r="L257" s="61"/>
      <c r="M257" s="61"/>
      <c r="N257" s="61"/>
      <c r="O257" s="61"/>
      <c r="P257" s="61"/>
      <c r="Q257" s="61"/>
    </row>
    <row r="258" spans="1:17" ht="12.75">
      <c r="A258" s="61"/>
      <c r="B258" s="61"/>
      <c r="C258" s="61"/>
      <c r="D258" s="61"/>
      <c r="E258" s="61"/>
      <c r="F258" s="61"/>
      <c r="G258" s="61"/>
      <c r="H258" s="61"/>
      <c r="I258" s="61"/>
      <c r="J258" s="61"/>
      <c r="K258" s="61"/>
      <c r="L258" s="61"/>
      <c r="M258" s="61"/>
      <c r="N258" s="61"/>
      <c r="O258" s="61"/>
      <c r="P258" s="61"/>
      <c r="Q258" s="61"/>
    </row>
    <row r="259" spans="1:17" ht="12.75">
      <c r="A259" s="61"/>
      <c r="B259" s="61"/>
      <c r="C259" s="61"/>
      <c r="D259" s="61"/>
      <c r="E259" s="61"/>
      <c r="F259" s="61"/>
      <c r="G259" s="61"/>
      <c r="H259" s="61"/>
      <c r="I259" s="61"/>
      <c r="J259" s="61"/>
      <c r="K259" s="61"/>
      <c r="L259" s="61"/>
      <c r="M259" s="61"/>
      <c r="N259" s="61"/>
      <c r="O259" s="61"/>
      <c r="P259" s="61"/>
      <c r="Q259" s="61"/>
    </row>
    <row r="260" spans="1:17" ht="12.75">
      <c r="A260" s="61"/>
      <c r="B260" s="61"/>
      <c r="C260" s="61"/>
      <c r="D260" s="61"/>
      <c r="E260" s="61"/>
      <c r="F260" s="61"/>
      <c r="G260" s="61"/>
      <c r="H260" s="61"/>
      <c r="I260" s="61"/>
      <c r="J260" s="61"/>
      <c r="K260" s="61"/>
      <c r="L260" s="61"/>
      <c r="M260" s="61"/>
      <c r="N260" s="61"/>
      <c r="O260" s="61"/>
      <c r="P260" s="61"/>
      <c r="Q260" s="61"/>
    </row>
    <row r="261" spans="1:17" ht="12.75">
      <c r="A261" s="61"/>
      <c r="B261" s="61"/>
      <c r="C261" s="61"/>
      <c r="D261" s="61"/>
      <c r="E261" s="61"/>
      <c r="F261" s="61"/>
      <c r="G261" s="61"/>
      <c r="H261" s="61"/>
      <c r="I261" s="61"/>
      <c r="J261" s="61"/>
      <c r="K261" s="61"/>
      <c r="L261" s="61"/>
      <c r="M261" s="61"/>
      <c r="N261" s="61"/>
      <c r="O261" s="61"/>
      <c r="P261" s="61"/>
      <c r="Q261" s="61"/>
    </row>
    <row r="262" spans="1:17" ht="12.75">
      <c r="A262" s="61"/>
      <c r="B262" s="61"/>
      <c r="C262" s="61"/>
      <c r="D262" s="61"/>
      <c r="E262" s="61"/>
      <c r="F262" s="61"/>
      <c r="G262" s="61"/>
      <c r="H262" s="61"/>
      <c r="I262" s="61"/>
      <c r="J262" s="61"/>
      <c r="K262" s="61"/>
      <c r="L262" s="61"/>
      <c r="M262" s="61"/>
      <c r="N262" s="61"/>
      <c r="O262" s="61"/>
      <c r="P262" s="61"/>
      <c r="Q262" s="61"/>
    </row>
    <row r="263" spans="1:17" ht="12.75">
      <c r="A263" s="61"/>
      <c r="B263" s="61"/>
      <c r="C263" s="61"/>
      <c r="D263" s="61"/>
      <c r="E263" s="61"/>
      <c r="F263" s="61"/>
      <c r="G263" s="61"/>
      <c r="H263" s="61"/>
      <c r="I263" s="61"/>
      <c r="J263" s="61"/>
      <c r="K263" s="61"/>
      <c r="L263" s="61"/>
      <c r="M263" s="61"/>
      <c r="N263" s="61"/>
      <c r="O263" s="61"/>
      <c r="P263" s="61"/>
      <c r="Q263" s="61"/>
    </row>
    <row r="264" spans="1:17" ht="12.75">
      <c r="A264" s="61"/>
      <c r="B264" s="61"/>
      <c r="C264" s="61"/>
      <c r="D264" s="61"/>
      <c r="E264" s="61"/>
      <c r="F264" s="61"/>
      <c r="G264" s="61"/>
      <c r="H264" s="61"/>
      <c r="I264" s="61"/>
      <c r="J264" s="61"/>
      <c r="K264" s="61"/>
      <c r="L264" s="61"/>
      <c r="M264" s="61"/>
      <c r="N264" s="61"/>
      <c r="O264" s="61"/>
      <c r="P264" s="61"/>
      <c r="Q264" s="61"/>
    </row>
    <row r="265" spans="1:17" ht="12.75">
      <c r="A265" s="61"/>
      <c r="B265" s="61"/>
      <c r="C265" s="61"/>
      <c r="D265" s="61"/>
      <c r="E265" s="61"/>
      <c r="F265" s="61"/>
      <c r="G265" s="61"/>
      <c r="H265" s="61"/>
      <c r="I265" s="61"/>
      <c r="J265" s="61"/>
      <c r="K265" s="61"/>
      <c r="L265" s="61"/>
      <c r="M265" s="61"/>
      <c r="N265" s="61"/>
      <c r="O265" s="61"/>
      <c r="P265" s="61"/>
      <c r="Q265" s="61"/>
    </row>
    <row r="266" spans="1:17" ht="12.75">
      <c r="A266" s="61"/>
      <c r="B266" s="61"/>
      <c r="C266" s="61"/>
      <c r="D266" s="61"/>
      <c r="E266" s="61"/>
      <c r="F266" s="61"/>
      <c r="G266" s="61"/>
      <c r="H266" s="61"/>
      <c r="I266" s="61"/>
      <c r="J266" s="61"/>
      <c r="K266" s="61"/>
      <c r="L266" s="61"/>
      <c r="M266" s="61"/>
      <c r="N266" s="61"/>
      <c r="O266" s="61"/>
      <c r="P266" s="61"/>
      <c r="Q266" s="61"/>
    </row>
    <row r="267" spans="1:17" ht="12.75">
      <c r="A267" s="61"/>
      <c r="B267" s="61"/>
      <c r="C267" s="61"/>
      <c r="D267" s="61"/>
      <c r="E267" s="61"/>
      <c r="F267" s="61"/>
      <c r="G267" s="61"/>
      <c r="H267" s="61"/>
      <c r="I267" s="61"/>
      <c r="J267" s="61"/>
      <c r="K267" s="61"/>
      <c r="L267" s="61"/>
      <c r="M267" s="61"/>
      <c r="N267" s="61"/>
      <c r="O267" s="61"/>
      <c r="P267" s="61"/>
      <c r="Q267" s="61"/>
    </row>
    <row r="268" spans="1:17" ht="12.75">
      <c r="A268" s="61"/>
      <c r="B268" s="61"/>
      <c r="C268" s="61"/>
      <c r="D268" s="61"/>
      <c r="E268" s="61"/>
      <c r="F268" s="61"/>
      <c r="G268" s="61"/>
      <c r="H268" s="61"/>
      <c r="I268" s="61"/>
      <c r="J268" s="61"/>
      <c r="K268" s="61"/>
      <c r="L268" s="61"/>
      <c r="M268" s="61"/>
      <c r="N268" s="61"/>
      <c r="O268" s="61"/>
      <c r="P268" s="61"/>
      <c r="Q268" s="61"/>
    </row>
    <row r="269" spans="1:17" ht="12.75">
      <c r="A269" s="61"/>
      <c r="B269" s="61"/>
      <c r="C269" s="61"/>
      <c r="D269" s="61"/>
      <c r="E269" s="61"/>
      <c r="F269" s="61"/>
      <c r="G269" s="61"/>
      <c r="H269" s="61"/>
      <c r="I269" s="61"/>
      <c r="J269" s="61"/>
      <c r="K269" s="61"/>
      <c r="L269" s="61"/>
      <c r="M269" s="61"/>
      <c r="N269" s="61"/>
      <c r="O269" s="61"/>
      <c r="P269" s="61"/>
      <c r="Q269" s="61"/>
    </row>
    <row r="270" spans="1:17" ht="12.75">
      <c r="A270" s="61"/>
      <c r="B270" s="61"/>
      <c r="C270" s="61"/>
      <c r="D270" s="61"/>
      <c r="E270" s="61"/>
      <c r="F270" s="61"/>
      <c r="G270" s="61"/>
      <c r="H270" s="61"/>
      <c r="I270" s="61"/>
      <c r="J270" s="61"/>
      <c r="K270" s="61"/>
      <c r="L270" s="61"/>
      <c r="M270" s="61"/>
      <c r="N270" s="61"/>
      <c r="O270" s="61"/>
      <c r="P270" s="61"/>
      <c r="Q270" s="61"/>
    </row>
    <row r="271" spans="1:17" ht="12.75">
      <c r="A271" s="61"/>
      <c r="B271" s="61"/>
      <c r="C271" s="61"/>
      <c r="D271" s="61"/>
      <c r="E271" s="61"/>
      <c r="F271" s="61"/>
      <c r="G271" s="61"/>
      <c r="H271" s="61"/>
      <c r="I271" s="61"/>
      <c r="J271" s="61"/>
      <c r="K271" s="61"/>
      <c r="L271" s="61"/>
      <c r="M271" s="61"/>
      <c r="N271" s="61"/>
      <c r="O271" s="61"/>
      <c r="P271" s="61"/>
      <c r="Q271" s="61"/>
    </row>
    <row r="272" spans="1:17" ht="12.75">
      <c r="A272" s="61"/>
      <c r="B272" s="61"/>
      <c r="C272" s="61"/>
      <c r="D272" s="61"/>
      <c r="E272" s="61"/>
      <c r="F272" s="61"/>
      <c r="G272" s="61"/>
      <c r="H272" s="61"/>
      <c r="I272" s="61"/>
      <c r="J272" s="61"/>
      <c r="K272" s="61"/>
      <c r="L272" s="61"/>
      <c r="M272" s="61"/>
      <c r="N272" s="61"/>
      <c r="O272" s="61"/>
      <c r="P272" s="61"/>
      <c r="Q272" s="61"/>
    </row>
    <row r="273" spans="1:17" ht="12.75">
      <c r="A273" s="61"/>
      <c r="B273" s="61"/>
      <c r="C273" s="61"/>
      <c r="D273" s="61"/>
      <c r="E273" s="61"/>
      <c r="F273" s="61"/>
      <c r="G273" s="61"/>
      <c r="H273" s="61"/>
      <c r="I273" s="61"/>
      <c r="J273" s="61"/>
      <c r="K273" s="61"/>
      <c r="L273" s="61"/>
      <c r="M273" s="61"/>
      <c r="N273" s="61"/>
      <c r="O273" s="61"/>
      <c r="P273" s="61"/>
      <c r="Q273" s="61"/>
    </row>
    <row r="274" spans="1:17" ht="12.75">
      <c r="A274" s="61"/>
      <c r="B274" s="61"/>
      <c r="C274" s="61"/>
      <c r="D274" s="61"/>
      <c r="E274" s="61"/>
      <c r="F274" s="61"/>
      <c r="G274" s="61"/>
      <c r="H274" s="61"/>
      <c r="I274" s="61"/>
      <c r="J274" s="61"/>
      <c r="K274" s="61"/>
      <c r="L274" s="61"/>
      <c r="M274" s="61"/>
      <c r="N274" s="61"/>
      <c r="O274" s="61"/>
      <c r="P274" s="61"/>
      <c r="Q274" s="61"/>
    </row>
    <row r="275" spans="1:17" ht="12.75">
      <c r="A275" s="61"/>
      <c r="B275" s="61"/>
      <c r="C275" s="61"/>
      <c r="D275" s="61"/>
      <c r="E275" s="61"/>
      <c r="F275" s="61"/>
      <c r="G275" s="61"/>
      <c r="H275" s="61"/>
      <c r="I275" s="61"/>
      <c r="J275" s="61"/>
      <c r="K275" s="61"/>
      <c r="L275" s="61"/>
      <c r="M275" s="61"/>
      <c r="N275" s="61"/>
      <c r="O275" s="61"/>
      <c r="P275" s="61"/>
      <c r="Q275" s="61"/>
    </row>
    <row r="276" spans="1:17" ht="12.75">
      <c r="A276" s="61"/>
      <c r="B276" s="61"/>
      <c r="C276" s="61"/>
      <c r="D276" s="61"/>
      <c r="E276" s="61"/>
      <c r="F276" s="61"/>
      <c r="G276" s="61"/>
      <c r="H276" s="61"/>
      <c r="I276" s="61"/>
      <c r="J276" s="61"/>
      <c r="K276" s="61"/>
      <c r="L276" s="61"/>
      <c r="M276" s="61"/>
      <c r="N276" s="61"/>
      <c r="O276" s="61"/>
      <c r="P276" s="61"/>
      <c r="Q276" s="61"/>
    </row>
    <row r="277" spans="1:17" ht="12.75">
      <c r="A277" s="61"/>
      <c r="B277" s="61"/>
      <c r="C277" s="61"/>
      <c r="D277" s="61"/>
      <c r="E277" s="61"/>
      <c r="F277" s="61"/>
      <c r="G277" s="61"/>
      <c r="H277" s="61"/>
      <c r="I277" s="61"/>
      <c r="J277" s="61"/>
      <c r="K277" s="61"/>
      <c r="L277" s="61"/>
      <c r="M277" s="61"/>
      <c r="N277" s="61"/>
      <c r="O277" s="61"/>
      <c r="P277" s="61"/>
      <c r="Q277" s="61"/>
    </row>
    <row r="278" spans="1:17" ht="12.75">
      <c r="A278" s="61"/>
      <c r="B278" s="61"/>
      <c r="C278" s="61"/>
      <c r="D278" s="61"/>
      <c r="E278" s="61"/>
      <c r="F278" s="61"/>
      <c r="G278" s="61"/>
      <c r="H278" s="61"/>
      <c r="I278" s="61"/>
      <c r="J278" s="61"/>
      <c r="K278" s="61"/>
      <c r="L278" s="61"/>
      <c r="M278" s="61"/>
      <c r="N278" s="61"/>
      <c r="O278" s="61"/>
      <c r="P278" s="61"/>
      <c r="Q278" s="61"/>
    </row>
    <row r="279" spans="1:17" ht="12.75">
      <c r="A279" s="61"/>
      <c r="B279" s="61"/>
      <c r="C279" s="61"/>
      <c r="D279" s="61"/>
      <c r="E279" s="61"/>
      <c r="F279" s="61"/>
      <c r="G279" s="61"/>
      <c r="H279" s="61"/>
      <c r="I279" s="61"/>
      <c r="J279" s="61"/>
      <c r="K279" s="61"/>
      <c r="L279" s="61"/>
      <c r="M279" s="61"/>
      <c r="N279" s="61"/>
      <c r="O279" s="61"/>
      <c r="P279" s="61"/>
      <c r="Q279" s="61"/>
    </row>
    <row r="280" spans="1:17" ht="12.75">
      <c r="A280" s="61"/>
      <c r="B280" s="61"/>
      <c r="C280" s="61"/>
      <c r="D280" s="61"/>
      <c r="E280" s="61"/>
      <c r="F280" s="61"/>
      <c r="G280" s="61"/>
      <c r="H280" s="61"/>
      <c r="I280" s="61"/>
      <c r="J280" s="61"/>
      <c r="K280" s="61"/>
      <c r="L280" s="61"/>
      <c r="M280" s="61"/>
      <c r="N280" s="61"/>
      <c r="O280" s="61"/>
      <c r="P280" s="61"/>
      <c r="Q280" s="61"/>
    </row>
    <row r="281" spans="1:17" ht="12.75">
      <c r="A281" s="61"/>
      <c r="B281" s="61"/>
      <c r="C281" s="61"/>
      <c r="D281" s="61"/>
      <c r="E281" s="61"/>
      <c r="F281" s="61"/>
      <c r="G281" s="61"/>
      <c r="H281" s="61"/>
      <c r="I281" s="61"/>
      <c r="J281" s="61"/>
      <c r="K281" s="61"/>
      <c r="L281" s="61"/>
      <c r="M281" s="61"/>
      <c r="N281" s="61"/>
      <c r="O281" s="61"/>
      <c r="P281" s="61"/>
      <c r="Q281" s="61"/>
    </row>
    <row r="282" spans="1:17" ht="12.75">
      <c r="A282" s="61"/>
      <c r="B282" s="61"/>
      <c r="C282" s="61"/>
      <c r="D282" s="61"/>
      <c r="E282" s="61"/>
      <c r="F282" s="61"/>
      <c r="G282" s="61"/>
      <c r="H282" s="61"/>
      <c r="I282" s="61"/>
      <c r="J282" s="61"/>
      <c r="K282" s="61"/>
      <c r="L282" s="61"/>
      <c r="M282" s="61"/>
      <c r="N282" s="61"/>
      <c r="O282" s="61"/>
      <c r="P282" s="61"/>
      <c r="Q282" s="61"/>
    </row>
    <row r="283" spans="1:17" ht="12.75">
      <c r="A283" s="61"/>
      <c r="B283" s="61"/>
      <c r="C283" s="61"/>
      <c r="D283" s="61"/>
      <c r="E283" s="61"/>
      <c r="F283" s="61"/>
      <c r="G283" s="61"/>
      <c r="H283" s="61"/>
      <c r="I283" s="61"/>
      <c r="J283" s="61"/>
      <c r="K283" s="61"/>
      <c r="L283" s="61"/>
      <c r="M283" s="61"/>
      <c r="N283" s="61"/>
      <c r="O283" s="61"/>
      <c r="P283" s="61"/>
      <c r="Q283" s="61"/>
    </row>
    <row r="284" spans="1:17" ht="12.75">
      <c r="A284" s="61"/>
      <c r="B284" s="61"/>
      <c r="C284" s="61"/>
      <c r="D284" s="61"/>
      <c r="E284" s="61"/>
      <c r="F284" s="61"/>
      <c r="G284" s="61"/>
      <c r="H284" s="61"/>
      <c r="I284" s="61"/>
      <c r="J284" s="61"/>
      <c r="K284" s="61"/>
      <c r="L284" s="61"/>
      <c r="M284" s="61"/>
      <c r="N284" s="61"/>
      <c r="O284" s="61"/>
      <c r="P284" s="61"/>
      <c r="Q284" s="61"/>
    </row>
    <row r="285" spans="1:17" ht="12.75">
      <c r="A285" s="61"/>
      <c r="B285" s="61"/>
      <c r="C285" s="61"/>
      <c r="D285" s="61"/>
      <c r="E285" s="61"/>
      <c r="F285" s="61"/>
      <c r="G285" s="61"/>
      <c r="H285" s="61"/>
      <c r="I285" s="61"/>
      <c r="J285" s="61"/>
      <c r="K285" s="61"/>
      <c r="L285" s="61"/>
      <c r="M285" s="61"/>
      <c r="N285" s="61"/>
      <c r="O285" s="61"/>
      <c r="P285" s="61"/>
      <c r="Q285" s="61"/>
    </row>
    <row r="286" spans="1:17" ht="12.75">
      <c r="A286" s="61"/>
      <c r="B286" s="61"/>
      <c r="C286" s="61"/>
      <c r="D286" s="61"/>
      <c r="E286" s="61"/>
      <c r="F286" s="61"/>
      <c r="G286" s="61"/>
      <c r="H286" s="61"/>
      <c r="I286" s="61"/>
      <c r="J286" s="61"/>
      <c r="K286" s="61"/>
      <c r="L286" s="61"/>
      <c r="M286" s="61"/>
      <c r="N286" s="61"/>
      <c r="O286" s="61"/>
      <c r="P286" s="61"/>
      <c r="Q286" s="61"/>
    </row>
    <row r="287" spans="1:17" ht="12.75">
      <c r="A287" s="61"/>
      <c r="B287" s="61"/>
      <c r="C287" s="61"/>
      <c r="D287" s="61"/>
      <c r="E287" s="61"/>
      <c r="F287" s="61"/>
      <c r="G287" s="61"/>
      <c r="H287" s="61"/>
      <c r="I287" s="61"/>
      <c r="J287" s="61"/>
      <c r="K287" s="61"/>
      <c r="L287" s="61"/>
      <c r="M287" s="61"/>
      <c r="N287" s="61"/>
      <c r="O287" s="61"/>
      <c r="P287" s="61"/>
      <c r="Q287" s="61"/>
    </row>
    <row r="288" spans="1:17" ht="12.75">
      <c r="A288" s="61"/>
      <c r="B288" s="61"/>
      <c r="C288" s="61"/>
      <c r="D288" s="61"/>
      <c r="E288" s="61"/>
      <c r="F288" s="61"/>
      <c r="G288" s="61"/>
      <c r="H288" s="61"/>
      <c r="I288" s="61"/>
      <c r="J288" s="61"/>
      <c r="K288" s="61"/>
      <c r="L288" s="61"/>
      <c r="M288" s="61"/>
      <c r="N288" s="61"/>
      <c r="O288" s="61"/>
      <c r="P288" s="61"/>
      <c r="Q288" s="61"/>
    </row>
    <row r="289" spans="1:17" ht="12.75">
      <c r="A289" s="61"/>
      <c r="B289" s="61"/>
      <c r="C289" s="61"/>
      <c r="D289" s="61"/>
      <c r="E289" s="61"/>
      <c r="F289" s="61"/>
      <c r="G289" s="61"/>
      <c r="H289" s="61"/>
      <c r="I289" s="61"/>
      <c r="J289" s="61"/>
      <c r="K289" s="61"/>
      <c r="L289" s="61"/>
      <c r="M289" s="61"/>
      <c r="N289" s="61"/>
      <c r="O289" s="61"/>
      <c r="P289" s="61"/>
      <c r="Q289" s="61"/>
    </row>
    <row r="290" spans="1:17" ht="12.75">
      <c r="A290" s="61"/>
      <c r="B290" s="61"/>
      <c r="C290" s="61"/>
      <c r="D290" s="61"/>
      <c r="E290" s="61"/>
      <c r="F290" s="61"/>
      <c r="G290" s="61"/>
      <c r="H290" s="61"/>
      <c r="I290" s="61"/>
      <c r="J290" s="61"/>
      <c r="K290" s="61"/>
      <c r="L290" s="61"/>
      <c r="M290" s="61"/>
      <c r="N290" s="61"/>
      <c r="O290" s="61"/>
      <c r="P290" s="61"/>
      <c r="Q290" s="61"/>
    </row>
    <row r="291" spans="1:17" ht="12.75">
      <c r="A291" s="61"/>
      <c r="B291" s="61"/>
      <c r="C291" s="61"/>
      <c r="D291" s="61"/>
      <c r="E291" s="61"/>
      <c r="F291" s="61"/>
      <c r="G291" s="61"/>
      <c r="H291" s="61"/>
      <c r="I291" s="61"/>
      <c r="J291" s="61"/>
      <c r="K291" s="61"/>
      <c r="L291" s="61"/>
      <c r="M291" s="61"/>
      <c r="N291" s="61"/>
      <c r="O291" s="61"/>
      <c r="P291" s="61"/>
      <c r="Q291" s="61"/>
    </row>
    <row r="292" spans="1:17" ht="12.75">
      <c r="A292" s="61"/>
      <c r="B292" s="61"/>
      <c r="C292" s="61"/>
      <c r="D292" s="61"/>
      <c r="E292" s="61"/>
      <c r="F292" s="61"/>
      <c r="G292" s="61"/>
      <c r="H292" s="61"/>
      <c r="I292" s="61"/>
      <c r="J292" s="61"/>
      <c r="K292" s="61"/>
      <c r="L292" s="61"/>
      <c r="M292" s="61"/>
      <c r="N292" s="61"/>
      <c r="O292" s="61"/>
      <c r="P292" s="61"/>
      <c r="Q292" s="61"/>
    </row>
    <row r="293" spans="1:17" ht="12.75">
      <c r="A293" s="61"/>
      <c r="B293" s="61"/>
      <c r="C293" s="61"/>
      <c r="D293" s="61"/>
      <c r="E293" s="61"/>
      <c r="F293" s="61"/>
      <c r="G293" s="61"/>
      <c r="H293" s="61"/>
      <c r="I293" s="61"/>
      <c r="J293" s="61"/>
      <c r="K293" s="61"/>
      <c r="L293" s="61"/>
      <c r="M293" s="61"/>
      <c r="N293" s="61"/>
      <c r="O293" s="61"/>
      <c r="P293" s="61"/>
      <c r="Q293" s="61"/>
    </row>
    <row r="294" spans="1:17" ht="12.75">
      <c r="A294" s="61"/>
      <c r="B294" s="61"/>
      <c r="C294" s="61"/>
      <c r="D294" s="61"/>
      <c r="E294" s="61"/>
      <c r="F294" s="61"/>
      <c r="G294" s="61"/>
      <c r="H294" s="61"/>
      <c r="I294" s="61"/>
      <c r="J294" s="61"/>
      <c r="K294" s="61"/>
      <c r="L294" s="61"/>
      <c r="M294" s="61"/>
      <c r="N294" s="61"/>
      <c r="O294" s="61"/>
      <c r="P294" s="61"/>
      <c r="Q294" s="61"/>
    </row>
    <row r="295" spans="1:17" ht="12.75">
      <c r="A295" s="61"/>
      <c r="B295" s="61"/>
      <c r="C295" s="61"/>
      <c r="D295" s="61"/>
      <c r="E295" s="61"/>
      <c r="F295" s="61"/>
      <c r="G295" s="61"/>
      <c r="H295" s="61"/>
      <c r="I295" s="61"/>
      <c r="J295" s="61"/>
      <c r="K295" s="61"/>
      <c r="L295" s="61"/>
      <c r="M295" s="61"/>
      <c r="N295" s="61"/>
      <c r="O295" s="61"/>
      <c r="P295" s="61"/>
      <c r="Q295" s="61"/>
    </row>
    <row r="296" spans="1:17" ht="12.75">
      <c r="A296" s="61"/>
      <c r="B296" s="61"/>
      <c r="C296" s="61"/>
      <c r="D296" s="61"/>
      <c r="E296" s="61"/>
      <c r="F296" s="61"/>
      <c r="G296" s="61"/>
      <c r="H296" s="61"/>
      <c r="I296" s="61"/>
      <c r="J296" s="61"/>
      <c r="K296" s="61"/>
      <c r="L296" s="61"/>
      <c r="M296" s="61"/>
      <c r="N296" s="61"/>
      <c r="O296" s="61"/>
      <c r="P296" s="61"/>
      <c r="Q296" s="61"/>
    </row>
    <row r="297" spans="1:17" ht="12.75">
      <c r="A297" s="61"/>
      <c r="B297" s="61"/>
      <c r="C297" s="61"/>
      <c r="D297" s="61"/>
      <c r="E297" s="61"/>
      <c r="F297" s="61"/>
      <c r="G297" s="61"/>
      <c r="H297" s="61"/>
      <c r="I297" s="61"/>
      <c r="J297" s="61"/>
      <c r="K297" s="61"/>
      <c r="L297" s="61"/>
      <c r="M297" s="61"/>
      <c r="N297" s="61"/>
      <c r="O297" s="61"/>
      <c r="P297" s="61"/>
      <c r="Q297" s="61"/>
    </row>
    <row r="298" spans="1:17" ht="12.75">
      <c r="A298" s="61"/>
      <c r="B298" s="61"/>
      <c r="C298" s="61"/>
      <c r="D298" s="61"/>
      <c r="E298" s="61"/>
      <c r="F298" s="61"/>
      <c r="G298" s="61"/>
      <c r="H298" s="61"/>
      <c r="I298" s="61"/>
      <c r="J298" s="61"/>
      <c r="K298" s="61"/>
      <c r="L298" s="61"/>
      <c r="M298" s="61"/>
      <c r="N298" s="61"/>
      <c r="O298" s="61"/>
      <c r="P298" s="61"/>
      <c r="Q298" s="61"/>
    </row>
    <row r="299" spans="1:17" ht="12.75">
      <c r="A299" s="61"/>
      <c r="B299" s="61"/>
      <c r="C299" s="61"/>
      <c r="D299" s="61"/>
      <c r="E299" s="61"/>
      <c r="F299" s="61"/>
      <c r="G299" s="61"/>
      <c r="H299" s="61"/>
      <c r="I299" s="61"/>
      <c r="J299" s="61"/>
      <c r="K299" s="61"/>
      <c r="L299" s="61"/>
      <c r="M299" s="61"/>
      <c r="N299" s="61"/>
      <c r="O299" s="61"/>
      <c r="P299" s="61"/>
      <c r="Q299" s="61"/>
    </row>
    <row r="300" spans="1:17" ht="12.75">
      <c r="A300" s="61"/>
      <c r="B300" s="61"/>
      <c r="C300" s="61"/>
      <c r="D300" s="61"/>
      <c r="E300" s="61"/>
      <c r="F300" s="61"/>
      <c r="G300" s="61"/>
      <c r="H300" s="61"/>
      <c r="I300" s="61"/>
      <c r="J300" s="61"/>
      <c r="K300" s="61"/>
      <c r="L300" s="61"/>
      <c r="M300" s="61"/>
      <c r="N300" s="61"/>
      <c r="O300" s="61"/>
      <c r="P300" s="61"/>
      <c r="Q300" s="61"/>
    </row>
    <row r="301" spans="1:17" ht="12.75">
      <c r="A301" s="61"/>
      <c r="B301" s="61"/>
      <c r="C301" s="61"/>
      <c r="D301" s="61"/>
      <c r="E301" s="61"/>
      <c r="F301" s="61"/>
      <c r="G301" s="61"/>
      <c r="H301" s="61"/>
      <c r="I301" s="61"/>
      <c r="J301" s="61"/>
      <c r="K301" s="61"/>
      <c r="L301" s="61"/>
      <c r="M301" s="61"/>
      <c r="N301" s="61"/>
      <c r="O301" s="61"/>
      <c r="P301" s="61"/>
      <c r="Q301" s="61"/>
    </row>
    <row r="302" spans="1:17" ht="12.75">
      <c r="A302" s="61"/>
      <c r="B302" s="61"/>
      <c r="C302" s="61"/>
      <c r="D302" s="61"/>
      <c r="E302" s="61"/>
      <c r="F302" s="61"/>
      <c r="G302" s="61"/>
      <c r="H302" s="61"/>
      <c r="I302" s="61"/>
      <c r="J302" s="61"/>
      <c r="K302" s="61"/>
      <c r="L302" s="61"/>
      <c r="M302" s="61"/>
      <c r="N302" s="61"/>
      <c r="O302" s="61"/>
      <c r="P302" s="61"/>
      <c r="Q302" s="61"/>
    </row>
    <row r="303" spans="1:17" ht="12.75">
      <c r="A303" s="61"/>
      <c r="B303" s="61"/>
      <c r="C303" s="61"/>
      <c r="D303" s="61"/>
      <c r="E303" s="61"/>
      <c r="F303" s="61"/>
      <c r="G303" s="61"/>
      <c r="H303" s="61"/>
      <c r="I303" s="61"/>
      <c r="J303" s="61"/>
      <c r="K303" s="61"/>
      <c r="L303" s="61"/>
      <c r="M303" s="61"/>
      <c r="N303" s="61"/>
      <c r="O303" s="61"/>
      <c r="P303" s="61"/>
      <c r="Q303" s="61"/>
    </row>
    <row r="304" spans="1:17" ht="12.75">
      <c r="A304" s="61"/>
      <c r="B304" s="61"/>
      <c r="C304" s="61"/>
      <c r="D304" s="61"/>
      <c r="E304" s="61"/>
      <c r="F304" s="61"/>
      <c r="G304" s="61"/>
      <c r="H304" s="61"/>
      <c r="I304" s="61"/>
      <c r="J304" s="61"/>
      <c r="K304" s="61"/>
      <c r="L304" s="61"/>
      <c r="M304" s="61"/>
      <c r="N304" s="61"/>
      <c r="O304" s="61"/>
      <c r="P304" s="61"/>
      <c r="Q304" s="61"/>
    </row>
    <row r="305" spans="1:17" ht="12.75">
      <c r="A305" s="61"/>
      <c r="B305" s="61"/>
      <c r="C305" s="61"/>
      <c r="D305" s="61"/>
      <c r="E305" s="61"/>
      <c r="F305" s="61"/>
      <c r="G305" s="61"/>
      <c r="H305" s="61"/>
      <c r="I305" s="61"/>
      <c r="J305" s="61"/>
      <c r="K305" s="61"/>
      <c r="L305" s="61"/>
      <c r="M305" s="61"/>
      <c r="N305" s="61"/>
      <c r="O305" s="61"/>
      <c r="P305" s="61"/>
      <c r="Q305" s="61"/>
    </row>
    <row r="306" spans="1:17" ht="12.75">
      <c r="A306" s="61"/>
      <c r="B306" s="61"/>
      <c r="C306" s="61"/>
      <c r="D306" s="61"/>
      <c r="E306" s="61"/>
      <c r="F306" s="61"/>
      <c r="G306" s="61"/>
      <c r="H306" s="61"/>
      <c r="I306" s="61"/>
      <c r="J306" s="61"/>
      <c r="K306" s="61"/>
      <c r="L306" s="61"/>
      <c r="M306" s="61"/>
      <c r="N306" s="61"/>
      <c r="O306" s="61"/>
      <c r="P306" s="61"/>
      <c r="Q306" s="61"/>
    </row>
    <row r="307" spans="1:17" ht="12.75">
      <c r="A307" s="61"/>
      <c r="B307" s="61"/>
      <c r="C307" s="61"/>
      <c r="D307" s="61"/>
      <c r="E307" s="61"/>
      <c r="F307" s="61"/>
      <c r="G307" s="61"/>
      <c r="H307" s="61"/>
      <c r="I307" s="61"/>
      <c r="J307" s="61"/>
      <c r="K307" s="61"/>
      <c r="L307" s="61"/>
      <c r="M307" s="61"/>
      <c r="N307" s="61"/>
      <c r="O307" s="61"/>
      <c r="P307" s="61"/>
      <c r="Q307" s="61"/>
    </row>
    <row r="308" spans="1:17" ht="12.75">
      <c r="A308" s="61"/>
      <c r="B308" s="61"/>
      <c r="C308" s="61"/>
      <c r="D308" s="61"/>
      <c r="E308" s="61"/>
      <c r="F308" s="61"/>
      <c r="G308" s="61"/>
      <c r="H308" s="61"/>
      <c r="I308" s="61"/>
      <c r="J308" s="61"/>
      <c r="K308" s="61"/>
      <c r="L308" s="61"/>
      <c r="M308" s="61"/>
      <c r="N308" s="61"/>
      <c r="O308" s="61"/>
      <c r="P308" s="61"/>
      <c r="Q308" s="61"/>
    </row>
    <row r="309" spans="1:17" ht="12.75">
      <c r="A309" s="61"/>
      <c r="B309" s="61"/>
      <c r="C309" s="61"/>
      <c r="D309" s="61"/>
      <c r="E309" s="61"/>
      <c r="F309" s="61"/>
      <c r="G309" s="61"/>
      <c r="H309" s="61"/>
      <c r="I309" s="61"/>
      <c r="J309" s="61"/>
      <c r="K309" s="61"/>
      <c r="L309" s="61"/>
      <c r="M309" s="61"/>
      <c r="N309" s="61"/>
      <c r="O309" s="61"/>
      <c r="P309" s="61"/>
      <c r="Q309" s="61"/>
    </row>
    <row r="310" spans="1:17" ht="12.75">
      <c r="A310" s="61"/>
      <c r="B310" s="61"/>
      <c r="C310" s="61"/>
      <c r="D310" s="61"/>
      <c r="E310" s="61"/>
      <c r="F310" s="61"/>
      <c r="G310" s="61"/>
      <c r="H310" s="61"/>
      <c r="I310" s="61"/>
      <c r="J310" s="61"/>
      <c r="K310" s="61"/>
      <c r="L310" s="61"/>
      <c r="M310" s="61"/>
      <c r="N310" s="61"/>
      <c r="O310" s="61"/>
      <c r="P310" s="61"/>
      <c r="Q310" s="61"/>
    </row>
    <row r="311" spans="1:17" ht="12.75">
      <c r="A311" s="61"/>
      <c r="B311" s="61"/>
      <c r="C311" s="61"/>
      <c r="D311" s="61"/>
      <c r="E311" s="61"/>
      <c r="F311" s="61"/>
      <c r="G311" s="61"/>
      <c r="H311" s="61"/>
      <c r="I311" s="61"/>
      <c r="J311" s="61"/>
      <c r="K311" s="61"/>
      <c r="L311" s="61"/>
      <c r="M311" s="61"/>
      <c r="N311" s="61"/>
      <c r="O311" s="61"/>
      <c r="P311" s="61"/>
      <c r="Q311" s="61"/>
    </row>
    <row r="312" spans="1:17" ht="12.75">
      <c r="A312" s="61"/>
      <c r="B312" s="61"/>
      <c r="C312" s="61"/>
      <c r="D312" s="61"/>
      <c r="E312" s="61"/>
      <c r="F312" s="61"/>
      <c r="G312" s="61"/>
      <c r="H312" s="61"/>
      <c r="I312" s="61"/>
      <c r="J312" s="61"/>
      <c r="K312" s="61"/>
      <c r="L312" s="61"/>
      <c r="M312" s="61"/>
      <c r="N312" s="61"/>
      <c r="O312" s="61"/>
      <c r="P312" s="61"/>
      <c r="Q312" s="61"/>
    </row>
    <row r="313" spans="1:17" ht="12.75">
      <c r="A313" s="61"/>
      <c r="B313" s="61"/>
      <c r="C313" s="61"/>
      <c r="D313" s="61"/>
      <c r="E313" s="61"/>
      <c r="F313" s="61"/>
      <c r="G313" s="61"/>
      <c r="H313" s="61"/>
      <c r="I313" s="61"/>
      <c r="J313" s="61"/>
      <c r="K313" s="61"/>
      <c r="L313" s="61"/>
      <c r="M313" s="61"/>
      <c r="N313" s="61"/>
      <c r="O313" s="61"/>
      <c r="P313" s="61"/>
      <c r="Q313" s="61"/>
    </row>
    <row r="314" spans="1:17" ht="12.75">
      <c r="A314" s="61"/>
      <c r="B314" s="61"/>
      <c r="C314" s="61"/>
      <c r="D314" s="61"/>
      <c r="E314" s="61"/>
      <c r="F314" s="61"/>
      <c r="G314" s="61"/>
      <c r="H314" s="61"/>
      <c r="I314" s="61"/>
      <c r="J314" s="61"/>
      <c r="K314" s="61"/>
      <c r="L314" s="61"/>
      <c r="M314" s="61"/>
      <c r="N314" s="61"/>
      <c r="O314" s="61"/>
      <c r="P314" s="61"/>
      <c r="Q314" s="61"/>
    </row>
    <row r="315" spans="1:17" ht="12.75">
      <c r="A315" s="61"/>
      <c r="B315" s="61"/>
      <c r="C315" s="61"/>
      <c r="D315" s="61"/>
      <c r="E315" s="61"/>
      <c r="F315" s="61"/>
      <c r="G315" s="61"/>
      <c r="H315" s="61"/>
      <c r="I315" s="61"/>
      <c r="J315" s="61"/>
      <c r="K315" s="61"/>
      <c r="L315" s="61"/>
      <c r="M315" s="61"/>
      <c r="N315" s="61"/>
      <c r="O315" s="61"/>
      <c r="P315" s="61"/>
      <c r="Q315" s="61"/>
    </row>
    <row r="316" spans="1:17" ht="12.75">
      <c r="A316" s="61"/>
      <c r="B316" s="61"/>
      <c r="C316" s="61"/>
      <c r="D316" s="61"/>
      <c r="E316" s="61"/>
      <c r="F316" s="61"/>
      <c r="G316" s="61"/>
      <c r="H316" s="61"/>
      <c r="I316" s="61"/>
      <c r="J316" s="61"/>
      <c r="K316" s="61"/>
      <c r="L316" s="61"/>
      <c r="M316" s="61"/>
      <c r="N316" s="61"/>
      <c r="O316" s="61"/>
      <c r="P316" s="61"/>
      <c r="Q316" s="61"/>
    </row>
    <row r="317" spans="1:17" ht="12.75">
      <c r="A317" s="61"/>
      <c r="B317" s="61"/>
      <c r="C317" s="61"/>
      <c r="D317" s="61"/>
      <c r="E317" s="61"/>
      <c r="F317" s="61"/>
      <c r="G317" s="61"/>
      <c r="H317" s="61"/>
      <c r="I317" s="61"/>
      <c r="J317" s="61"/>
      <c r="K317" s="61"/>
      <c r="L317" s="61"/>
      <c r="M317" s="61"/>
      <c r="N317" s="61"/>
      <c r="O317" s="61"/>
      <c r="P317" s="61"/>
      <c r="Q317" s="61"/>
    </row>
    <row r="318" spans="1:17" ht="12.75">
      <c r="A318" s="61"/>
      <c r="B318" s="61"/>
      <c r="C318" s="61"/>
      <c r="D318" s="61"/>
      <c r="E318" s="61"/>
      <c r="F318" s="61"/>
      <c r="G318" s="61"/>
      <c r="H318" s="61"/>
      <c r="I318" s="61"/>
      <c r="J318" s="61"/>
      <c r="K318" s="61"/>
      <c r="L318" s="61"/>
      <c r="M318" s="61"/>
      <c r="N318" s="61"/>
      <c r="O318" s="61"/>
      <c r="P318" s="61"/>
      <c r="Q318" s="61"/>
    </row>
    <row r="319" spans="1:17" ht="12.75">
      <c r="A319" s="61"/>
      <c r="B319" s="61"/>
      <c r="C319" s="61"/>
      <c r="D319" s="61"/>
      <c r="E319" s="61"/>
      <c r="F319" s="61"/>
      <c r="G319" s="61"/>
      <c r="H319" s="61"/>
      <c r="I319" s="61"/>
      <c r="J319" s="61"/>
      <c r="K319" s="61"/>
      <c r="L319" s="61"/>
      <c r="M319" s="61"/>
      <c r="N319" s="61"/>
      <c r="O319" s="61"/>
      <c r="P319" s="61"/>
      <c r="Q319" s="61"/>
    </row>
    <row r="320" spans="1:17" ht="12.75">
      <c r="A320" s="61"/>
      <c r="B320" s="61"/>
      <c r="C320" s="61"/>
      <c r="D320" s="61"/>
      <c r="E320" s="61"/>
      <c r="F320" s="61"/>
      <c r="G320" s="61"/>
      <c r="H320" s="61"/>
      <c r="I320" s="61"/>
      <c r="J320" s="61"/>
      <c r="K320" s="61"/>
      <c r="L320" s="61"/>
      <c r="M320" s="61"/>
      <c r="N320" s="61"/>
      <c r="O320" s="61"/>
      <c r="P320" s="61"/>
      <c r="Q320" s="61"/>
    </row>
    <row r="321" spans="1:17" ht="12.75">
      <c r="A321" s="61"/>
      <c r="B321" s="61"/>
      <c r="C321" s="61"/>
      <c r="D321" s="61"/>
      <c r="E321" s="61"/>
      <c r="F321" s="61"/>
      <c r="G321" s="61"/>
      <c r="H321" s="61"/>
      <c r="I321" s="61"/>
      <c r="J321" s="61"/>
      <c r="K321" s="61"/>
      <c r="L321" s="61"/>
      <c r="M321" s="61"/>
      <c r="N321" s="61"/>
      <c r="O321" s="61"/>
      <c r="P321" s="61"/>
      <c r="Q321" s="61"/>
    </row>
    <row r="322" spans="1:17" ht="12.75">
      <c r="A322" s="61"/>
      <c r="B322" s="61"/>
      <c r="C322" s="61"/>
      <c r="D322" s="61"/>
      <c r="E322" s="61"/>
      <c r="F322" s="61"/>
      <c r="G322" s="61"/>
      <c r="H322" s="61"/>
      <c r="I322" s="61"/>
      <c r="J322" s="61"/>
      <c r="K322" s="61"/>
      <c r="L322" s="61"/>
      <c r="M322" s="61"/>
      <c r="N322" s="61"/>
      <c r="O322" s="61"/>
      <c r="P322" s="61"/>
      <c r="Q322" s="61"/>
    </row>
    <row r="323" spans="1:17" ht="12.75">
      <c r="A323" s="61"/>
      <c r="B323" s="61"/>
      <c r="C323" s="61"/>
      <c r="D323" s="61"/>
      <c r="E323" s="61"/>
      <c r="F323" s="61"/>
      <c r="G323" s="61"/>
      <c r="H323" s="61"/>
      <c r="I323" s="61"/>
      <c r="J323" s="61"/>
      <c r="K323" s="61"/>
      <c r="L323" s="61"/>
      <c r="M323" s="61"/>
      <c r="N323" s="61"/>
      <c r="O323" s="61"/>
      <c r="P323" s="61"/>
      <c r="Q323" s="61"/>
    </row>
    <row r="324" spans="1:17" ht="12.75">
      <c r="A324" s="61"/>
      <c r="B324" s="61"/>
      <c r="C324" s="61"/>
      <c r="D324" s="61"/>
      <c r="E324" s="61"/>
      <c r="F324" s="61"/>
      <c r="G324" s="61"/>
      <c r="H324" s="61"/>
      <c r="I324" s="61"/>
      <c r="J324" s="61"/>
      <c r="K324" s="61"/>
      <c r="L324" s="61"/>
      <c r="M324" s="61"/>
      <c r="N324" s="61"/>
      <c r="O324" s="61"/>
      <c r="P324" s="61"/>
      <c r="Q324" s="61"/>
    </row>
    <row r="325" spans="1:17" ht="12.75">
      <c r="A325" s="61"/>
      <c r="B325" s="61"/>
      <c r="C325" s="61"/>
      <c r="D325" s="61"/>
      <c r="E325" s="61"/>
      <c r="F325" s="61"/>
      <c r="G325" s="61"/>
      <c r="H325" s="61"/>
      <c r="I325" s="61"/>
      <c r="J325" s="61"/>
      <c r="K325" s="61"/>
      <c r="L325" s="61"/>
      <c r="M325" s="61"/>
      <c r="N325" s="61"/>
      <c r="O325" s="61"/>
      <c r="P325" s="61"/>
      <c r="Q325" s="61"/>
    </row>
    <row r="326" spans="1:17" ht="12.75">
      <c r="A326" s="61"/>
      <c r="B326" s="61"/>
      <c r="C326" s="61"/>
      <c r="D326" s="61"/>
      <c r="E326" s="61"/>
      <c r="F326" s="61"/>
      <c r="G326" s="61"/>
      <c r="H326" s="61"/>
      <c r="I326" s="61"/>
      <c r="J326" s="61"/>
      <c r="K326" s="61"/>
      <c r="L326" s="61"/>
      <c r="M326" s="61"/>
      <c r="N326" s="61"/>
      <c r="O326" s="61"/>
      <c r="P326" s="61"/>
      <c r="Q326" s="61"/>
    </row>
    <row r="327" spans="1:17" ht="12.75">
      <c r="A327" s="61"/>
      <c r="B327" s="61"/>
      <c r="C327" s="61"/>
      <c r="D327" s="61"/>
      <c r="E327" s="61"/>
      <c r="F327" s="61"/>
      <c r="G327" s="61"/>
      <c r="H327" s="61"/>
      <c r="I327" s="61"/>
      <c r="J327" s="61"/>
      <c r="K327" s="61"/>
      <c r="L327" s="61"/>
      <c r="M327" s="61"/>
      <c r="N327" s="61"/>
      <c r="O327" s="61"/>
      <c r="P327" s="61"/>
      <c r="Q327" s="61"/>
    </row>
    <row r="328" spans="1:17" ht="12.75">
      <c r="A328" s="61"/>
      <c r="B328" s="61"/>
      <c r="C328" s="61"/>
      <c r="D328" s="61"/>
      <c r="E328" s="61"/>
      <c r="F328" s="61"/>
      <c r="G328" s="61"/>
      <c r="H328" s="61"/>
      <c r="I328" s="61"/>
      <c r="J328" s="61"/>
      <c r="K328" s="61"/>
      <c r="L328" s="61"/>
      <c r="M328" s="61"/>
      <c r="N328" s="61"/>
      <c r="O328" s="61"/>
      <c r="P328" s="61"/>
      <c r="Q328" s="61"/>
    </row>
    <row r="329" spans="1:17" ht="12.75">
      <c r="A329" s="61"/>
      <c r="B329" s="61"/>
      <c r="C329" s="61"/>
      <c r="D329" s="61"/>
      <c r="E329" s="61"/>
      <c r="F329" s="61"/>
      <c r="G329" s="61"/>
      <c r="H329" s="61"/>
      <c r="I329" s="61"/>
      <c r="J329" s="61"/>
      <c r="K329" s="61"/>
      <c r="L329" s="61"/>
      <c r="M329" s="61"/>
      <c r="N329" s="61"/>
      <c r="O329" s="61"/>
      <c r="P329" s="61"/>
      <c r="Q329" s="61"/>
    </row>
    <row r="330" spans="1:17" ht="12.75">
      <c r="A330" s="61"/>
      <c r="B330" s="61"/>
      <c r="C330" s="61"/>
      <c r="D330" s="61"/>
      <c r="E330" s="61"/>
      <c r="F330" s="61"/>
      <c r="G330" s="61"/>
      <c r="H330" s="61"/>
      <c r="I330" s="61"/>
      <c r="J330" s="61"/>
      <c r="K330" s="61"/>
      <c r="L330" s="61"/>
      <c r="M330" s="61"/>
      <c r="N330" s="61"/>
      <c r="O330" s="61"/>
      <c r="P330" s="61"/>
      <c r="Q330" s="61"/>
    </row>
    <row r="331" spans="1:17" ht="12.75">
      <c r="A331" s="61"/>
      <c r="B331" s="61"/>
      <c r="C331" s="61"/>
      <c r="D331" s="61"/>
      <c r="E331" s="61"/>
      <c r="F331" s="61"/>
      <c r="G331" s="61"/>
      <c r="H331" s="61"/>
      <c r="I331" s="61"/>
      <c r="J331" s="61"/>
      <c r="K331" s="61"/>
      <c r="L331" s="61"/>
      <c r="M331" s="61"/>
      <c r="N331" s="61"/>
      <c r="O331" s="61"/>
      <c r="P331" s="61"/>
      <c r="Q331" s="61"/>
    </row>
    <row r="332" spans="1:17" ht="12.75">
      <c r="A332" s="61"/>
      <c r="B332" s="61"/>
      <c r="C332" s="61"/>
      <c r="D332" s="61"/>
      <c r="E332" s="61"/>
      <c r="F332" s="61"/>
      <c r="G332" s="61"/>
      <c r="H332" s="61"/>
      <c r="I332" s="61"/>
      <c r="J332" s="61"/>
      <c r="K332" s="61"/>
      <c r="L332" s="61"/>
      <c r="M332" s="61"/>
      <c r="N332" s="61"/>
      <c r="O332" s="61"/>
      <c r="P332" s="61"/>
      <c r="Q332" s="61"/>
    </row>
    <row r="333" spans="1:17" ht="12.75">
      <c r="A333" s="61"/>
      <c r="B333" s="61"/>
      <c r="C333" s="61"/>
      <c r="D333" s="61"/>
      <c r="E333" s="61"/>
      <c r="F333" s="61"/>
      <c r="G333" s="61"/>
      <c r="H333" s="61"/>
      <c r="I333" s="61"/>
      <c r="J333" s="61"/>
      <c r="K333" s="61"/>
      <c r="L333" s="61"/>
      <c r="M333" s="61"/>
      <c r="N333" s="61"/>
      <c r="O333" s="61"/>
      <c r="P333" s="61"/>
      <c r="Q333" s="61"/>
    </row>
    <row r="334" spans="1:17" ht="12.75">
      <c r="A334" s="61"/>
      <c r="B334" s="61"/>
      <c r="C334" s="61"/>
      <c r="D334" s="61"/>
      <c r="E334" s="61"/>
      <c r="F334" s="61"/>
      <c r="G334" s="61"/>
      <c r="H334" s="61"/>
      <c r="I334" s="61"/>
      <c r="J334" s="61"/>
      <c r="K334" s="61"/>
      <c r="L334" s="61"/>
      <c r="M334" s="61"/>
      <c r="N334" s="61"/>
      <c r="O334" s="61"/>
      <c r="P334" s="61"/>
      <c r="Q334" s="61"/>
    </row>
    <row r="335" spans="1:17" ht="12.75">
      <c r="A335" s="61"/>
      <c r="B335" s="61"/>
      <c r="C335" s="61"/>
      <c r="D335" s="61"/>
      <c r="E335" s="61"/>
      <c r="F335" s="61"/>
      <c r="G335" s="61"/>
      <c r="H335" s="61"/>
      <c r="I335" s="61"/>
      <c r="J335" s="61"/>
      <c r="K335" s="61"/>
      <c r="L335" s="61"/>
      <c r="M335" s="61"/>
      <c r="N335" s="61"/>
      <c r="O335" s="61"/>
      <c r="P335" s="61"/>
      <c r="Q335" s="61"/>
    </row>
    <row r="336" spans="1:17" ht="12.75">
      <c r="A336" s="61"/>
      <c r="B336" s="61"/>
      <c r="C336" s="61"/>
      <c r="D336" s="61"/>
      <c r="E336" s="61"/>
      <c r="F336" s="61"/>
      <c r="G336" s="61"/>
      <c r="H336" s="61"/>
      <c r="I336" s="61"/>
      <c r="J336" s="61"/>
      <c r="K336" s="61"/>
      <c r="L336" s="61"/>
      <c r="M336" s="61"/>
      <c r="N336" s="61"/>
      <c r="O336" s="61"/>
      <c r="P336" s="61"/>
      <c r="Q336" s="61"/>
    </row>
    <row r="337" spans="1:17" ht="12.75">
      <c r="A337" s="61"/>
      <c r="B337" s="61"/>
      <c r="C337" s="61"/>
      <c r="D337" s="61"/>
      <c r="E337" s="61"/>
      <c r="F337" s="61"/>
      <c r="G337" s="61"/>
      <c r="H337" s="61"/>
      <c r="I337" s="61"/>
      <c r="J337" s="61"/>
      <c r="K337" s="61"/>
      <c r="L337" s="61"/>
      <c r="M337" s="61"/>
      <c r="N337" s="61"/>
      <c r="O337" s="61"/>
      <c r="P337" s="61"/>
      <c r="Q337" s="61"/>
    </row>
    <row r="338" spans="1:17" ht="12.75">
      <c r="A338" s="61"/>
      <c r="B338" s="61"/>
      <c r="C338" s="61"/>
      <c r="D338" s="61"/>
      <c r="E338" s="61"/>
      <c r="F338" s="61"/>
      <c r="G338" s="61"/>
      <c r="H338" s="61"/>
      <c r="I338" s="61"/>
      <c r="J338" s="61"/>
      <c r="K338" s="61"/>
      <c r="L338" s="61"/>
      <c r="M338" s="61"/>
      <c r="N338" s="61"/>
      <c r="O338" s="61"/>
      <c r="P338" s="61"/>
      <c r="Q338" s="61"/>
    </row>
    <row r="339" spans="1:17" ht="12.75">
      <c r="A339" s="61"/>
      <c r="B339" s="61"/>
      <c r="C339" s="61"/>
      <c r="D339" s="61"/>
      <c r="E339" s="61"/>
      <c r="F339" s="61"/>
      <c r="G339" s="61"/>
      <c r="H339" s="61"/>
      <c r="I339" s="61"/>
      <c r="J339" s="61"/>
      <c r="K339" s="61"/>
      <c r="L339" s="61"/>
      <c r="M339" s="61"/>
      <c r="N339" s="61"/>
      <c r="O339" s="61"/>
      <c r="P339" s="61"/>
      <c r="Q339" s="61"/>
    </row>
    <row r="340" spans="1:17" ht="12.75">
      <c r="A340" s="61"/>
      <c r="B340" s="61"/>
      <c r="C340" s="61"/>
      <c r="D340" s="61"/>
      <c r="E340" s="61"/>
      <c r="F340" s="61"/>
      <c r="G340" s="61"/>
      <c r="H340" s="61"/>
      <c r="I340" s="61"/>
      <c r="J340" s="61"/>
      <c r="K340" s="61"/>
      <c r="L340" s="61"/>
      <c r="M340" s="61"/>
      <c r="N340" s="61"/>
      <c r="O340" s="61"/>
      <c r="P340" s="61"/>
      <c r="Q340" s="61"/>
    </row>
    <row r="341" spans="1:17" ht="12.75">
      <c r="A341" s="61"/>
      <c r="B341" s="61"/>
      <c r="C341" s="61"/>
      <c r="D341" s="61"/>
      <c r="E341" s="61"/>
      <c r="F341" s="61"/>
      <c r="G341" s="61"/>
      <c r="H341" s="61"/>
      <c r="I341" s="61"/>
      <c r="J341" s="61"/>
      <c r="K341" s="61"/>
      <c r="L341" s="61"/>
      <c r="M341" s="61"/>
      <c r="N341" s="61"/>
      <c r="O341" s="61"/>
      <c r="P341" s="61"/>
      <c r="Q341" s="61"/>
    </row>
    <row r="342" spans="1:17" ht="12.75">
      <c r="A342" s="61"/>
      <c r="B342" s="61"/>
      <c r="C342" s="61"/>
      <c r="D342" s="61"/>
      <c r="E342" s="61"/>
      <c r="F342" s="61"/>
      <c r="G342" s="61"/>
      <c r="H342" s="61"/>
      <c r="I342" s="61"/>
      <c r="J342" s="61"/>
      <c r="K342" s="61"/>
      <c r="L342" s="61"/>
      <c r="M342" s="61"/>
      <c r="N342" s="61"/>
      <c r="O342" s="61"/>
      <c r="P342" s="61"/>
      <c r="Q342" s="61"/>
    </row>
    <row r="343" spans="1:17" ht="12.75">
      <c r="A343" s="61"/>
      <c r="B343" s="61"/>
      <c r="C343" s="61"/>
      <c r="D343" s="61"/>
      <c r="E343" s="61"/>
      <c r="F343" s="61"/>
      <c r="G343" s="61"/>
      <c r="H343" s="61"/>
      <c r="I343" s="61"/>
      <c r="J343" s="61"/>
      <c r="K343" s="61"/>
      <c r="L343" s="61"/>
      <c r="M343" s="61"/>
      <c r="N343" s="61"/>
      <c r="O343" s="61"/>
      <c r="P343" s="61"/>
      <c r="Q343" s="61"/>
    </row>
    <row r="344" spans="1:17" ht="12.75">
      <c r="A344" s="61"/>
      <c r="B344" s="61"/>
      <c r="C344" s="61"/>
      <c r="D344" s="61"/>
      <c r="E344" s="61"/>
      <c r="F344" s="61"/>
      <c r="G344" s="61"/>
      <c r="H344" s="61"/>
      <c r="I344" s="61"/>
      <c r="J344" s="61"/>
      <c r="K344" s="61"/>
      <c r="L344" s="61"/>
      <c r="M344" s="61"/>
      <c r="N344" s="61"/>
      <c r="O344" s="61"/>
      <c r="P344" s="61"/>
      <c r="Q344" s="61"/>
    </row>
    <row r="345" spans="1:17" ht="12.75">
      <c r="A345" s="61"/>
      <c r="B345" s="61"/>
      <c r="C345" s="61"/>
      <c r="D345" s="61"/>
      <c r="E345" s="61"/>
      <c r="F345" s="61"/>
      <c r="G345" s="61"/>
      <c r="H345" s="61"/>
      <c r="I345" s="61"/>
      <c r="J345" s="61"/>
      <c r="K345" s="61"/>
      <c r="L345" s="61"/>
      <c r="M345" s="61"/>
      <c r="N345" s="61"/>
      <c r="O345" s="61"/>
      <c r="P345" s="61"/>
      <c r="Q345" s="61"/>
    </row>
    <row r="346" spans="1:17" ht="12.75">
      <c r="A346" s="61"/>
      <c r="B346" s="61"/>
      <c r="C346" s="61"/>
      <c r="D346" s="61"/>
      <c r="E346" s="61"/>
      <c r="F346" s="61"/>
      <c r="G346" s="61"/>
      <c r="H346" s="61"/>
      <c r="I346" s="61"/>
      <c r="J346" s="61"/>
      <c r="K346" s="61"/>
      <c r="L346" s="61"/>
      <c r="M346" s="61"/>
      <c r="N346" s="61"/>
      <c r="O346" s="61"/>
      <c r="P346" s="61"/>
      <c r="Q346" s="61"/>
    </row>
    <row r="347" spans="1:17" ht="12.75">
      <c r="A347" s="61"/>
      <c r="B347" s="61"/>
      <c r="C347" s="61"/>
      <c r="D347" s="61"/>
      <c r="E347" s="61"/>
      <c r="F347" s="61"/>
      <c r="G347" s="61"/>
      <c r="H347" s="61"/>
      <c r="I347" s="61"/>
      <c r="J347" s="61"/>
      <c r="K347" s="61"/>
      <c r="L347" s="61"/>
      <c r="M347" s="61"/>
      <c r="N347" s="61"/>
      <c r="O347" s="61"/>
      <c r="P347" s="61"/>
      <c r="Q347" s="61"/>
    </row>
    <row r="348" spans="1:17" ht="12.75">
      <c r="A348" s="61"/>
      <c r="B348" s="61"/>
      <c r="C348" s="61"/>
      <c r="D348" s="61"/>
      <c r="E348" s="61"/>
      <c r="F348" s="61"/>
      <c r="G348" s="61"/>
      <c r="H348" s="61"/>
      <c r="I348" s="61"/>
      <c r="J348" s="61"/>
      <c r="K348" s="61"/>
      <c r="L348" s="61"/>
      <c r="M348" s="61"/>
      <c r="N348" s="61"/>
      <c r="O348" s="61"/>
      <c r="P348" s="61"/>
      <c r="Q348" s="61"/>
    </row>
    <row r="349" spans="1:17" ht="12.75">
      <c r="A349" s="61"/>
      <c r="B349" s="61"/>
      <c r="C349" s="61"/>
      <c r="D349" s="61"/>
      <c r="E349" s="61"/>
      <c r="F349" s="61"/>
      <c r="G349" s="61"/>
      <c r="H349" s="61"/>
      <c r="I349" s="61"/>
      <c r="J349" s="61"/>
      <c r="K349" s="61"/>
      <c r="L349" s="61"/>
      <c r="M349" s="61"/>
      <c r="N349" s="61"/>
      <c r="O349" s="61"/>
      <c r="P349" s="61"/>
      <c r="Q349" s="61"/>
    </row>
    <row r="350" spans="1:17" ht="12.75">
      <c r="A350" s="61"/>
      <c r="B350" s="61"/>
      <c r="C350" s="61"/>
      <c r="D350" s="61"/>
      <c r="E350" s="61"/>
      <c r="F350" s="61"/>
      <c r="G350" s="61"/>
      <c r="H350" s="61"/>
      <c r="I350" s="61"/>
      <c r="J350" s="61"/>
      <c r="K350" s="61"/>
      <c r="L350" s="61"/>
      <c r="M350" s="61"/>
      <c r="N350" s="61"/>
      <c r="O350" s="61"/>
      <c r="P350" s="61"/>
      <c r="Q350" s="61"/>
    </row>
    <row r="351" spans="1:17" ht="12.75">
      <c r="A351" s="61"/>
      <c r="B351" s="61"/>
      <c r="C351" s="61"/>
      <c r="D351" s="61"/>
      <c r="E351" s="61"/>
      <c r="F351" s="61"/>
      <c r="G351" s="61"/>
      <c r="H351" s="61"/>
      <c r="I351" s="61"/>
      <c r="J351" s="61"/>
      <c r="K351" s="61"/>
      <c r="L351" s="61"/>
      <c r="M351" s="61"/>
      <c r="N351" s="61"/>
      <c r="O351" s="61"/>
      <c r="P351" s="61"/>
      <c r="Q351" s="61"/>
    </row>
    <row r="352" spans="1:17" ht="12.75">
      <c r="A352" s="61"/>
      <c r="B352" s="61"/>
      <c r="C352" s="61"/>
      <c r="D352" s="61"/>
      <c r="E352" s="61"/>
      <c r="F352" s="61"/>
      <c r="G352" s="61"/>
      <c r="H352" s="61"/>
      <c r="I352" s="61"/>
      <c r="J352" s="61"/>
      <c r="K352" s="61"/>
      <c r="L352" s="61"/>
      <c r="M352" s="61"/>
      <c r="N352" s="61"/>
      <c r="O352" s="61"/>
      <c r="P352" s="61"/>
      <c r="Q352" s="61"/>
    </row>
    <row r="353" spans="1:17" ht="12.75">
      <c r="A353" s="61"/>
      <c r="B353" s="61"/>
      <c r="C353" s="61"/>
      <c r="D353" s="61"/>
      <c r="E353" s="61"/>
      <c r="F353" s="61"/>
      <c r="G353" s="61"/>
      <c r="H353" s="61"/>
      <c r="I353" s="61"/>
      <c r="J353" s="61"/>
      <c r="K353" s="61"/>
      <c r="L353" s="61"/>
      <c r="M353" s="61"/>
      <c r="N353" s="61"/>
      <c r="O353" s="61"/>
      <c r="P353" s="61"/>
      <c r="Q353" s="61"/>
    </row>
    <row r="354" spans="1:17" ht="12.75">
      <c r="A354" s="61"/>
      <c r="B354" s="61"/>
      <c r="C354" s="61"/>
      <c r="D354" s="61"/>
      <c r="E354" s="61"/>
      <c r="F354" s="61"/>
      <c r="G354" s="61"/>
      <c r="H354" s="61"/>
      <c r="I354" s="61"/>
      <c r="J354" s="61"/>
      <c r="K354" s="61"/>
      <c r="L354" s="61"/>
      <c r="M354" s="61"/>
      <c r="N354" s="61"/>
      <c r="O354" s="61"/>
      <c r="P354" s="61"/>
      <c r="Q354" s="61"/>
    </row>
    <row r="355" spans="1:17" ht="12.75">
      <c r="A355" s="61"/>
      <c r="B355" s="61"/>
      <c r="C355" s="61"/>
      <c r="D355" s="61"/>
      <c r="E355" s="61"/>
      <c r="F355" s="61"/>
      <c r="G355" s="61"/>
      <c r="H355" s="61"/>
      <c r="I355" s="61"/>
      <c r="J355" s="61"/>
      <c r="K355" s="61"/>
      <c r="L355" s="61"/>
      <c r="M355" s="61"/>
      <c r="N355" s="61"/>
      <c r="O355" s="61"/>
      <c r="P355" s="61"/>
      <c r="Q355" s="61"/>
    </row>
    <row r="356" spans="1:17" ht="12.75">
      <c r="A356" s="61"/>
      <c r="B356" s="61"/>
      <c r="C356" s="61"/>
      <c r="D356" s="61"/>
      <c r="E356" s="61"/>
      <c r="F356" s="61"/>
      <c r="G356" s="61"/>
      <c r="H356" s="61"/>
      <c r="I356" s="61"/>
      <c r="J356" s="61"/>
      <c r="K356" s="61"/>
      <c r="L356" s="61"/>
      <c r="M356" s="61"/>
      <c r="N356" s="61"/>
      <c r="O356" s="61"/>
      <c r="P356" s="61"/>
      <c r="Q356" s="61"/>
    </row>
    <row r="357" spans="1:17" ht="12.75">
      <c r="A357" s="61"/>
      <c r="B357" s="61"/>
      <c r="C357" s="61"/>
      <c r="D357" s="61"/>
      <c r="E357" s="61"/>
      <c r="F357" s="61"/>
      <c r="G357" s="61"/>
      <c r="H357" s="61"/>
      <c r="I357" s="61"/>
      <c r="J357" s="61"/>
      <c r="K357" s="61"/>
      <c r="L357" s="61"/>
      <c r="M357" s="61"/>
      <c r="N357" s="61"/>
      <c r="O357" s="61"/>
      <c r="P357" s="61"/>
      <c r="Q357" s="61"/>
    </row>
    <row r="358" spans="1:17" ht="12.75">
      <c r="A358" s="61"/>
      <c r="B358" s="61"/>
      <c r="C358" s="61"/>
      <c r="D358" s="61"/>
      <c r="E358" s="61"/>
      <c r="F358" s="61"/>
      <c r="G358" s="61"/>
      <c r="H358" s="61"/>
      <c r="I358" s="61"/>
      <c r="J358" s="61"/>
      <c r="K358" s="61"/>
      <c r="L358" s="61"/>
      <c r="M358" s="61"/>
      <c r="N358" s="61"/>
      <c r="O358" s="61"/>
      <c r="P358" s="61"/>
      <c r="Q358" s="61"/>
    </row>
    <row r="359" spans="1:17" ht="12.75">
      <c r="A359" s="61"/>
      <c r="B359" s="61"/>
      <c r="C359" s="61"/>
      <c r="D359" s="61"/>
      <c r="E359" s="61"/>
      <c r="F359" s="61"/>
      <c r="G359" s="61"/>
      <c r="H359" s="61"/>
      <c r="I359" s="61"/>
      <c r="J359" s="61"/>
      <c r="K359" s="61"/>
      <c r="L359" s="61"/>
      <c r="M359" s="61"/>
      <c r="N359" s="61"/>
      <c r="O359" s="61"/>
      <c r="P359" s="61"/>
      <c r="Q359" s="61"/>
    </row>
    <row r="360" spans="1:17" ht="12.75">
      <c r="A360" s="61"/>
      <c r="B360" s="61"/>
      <c r="C360" s="61"/>
      <c r="D360" s="61"/>
      <c r="E360" s="61"/>
      <c r="F360" s="61"/>
      <c r="G360" s="61"/>
      <c r="H360" s="61"/>
      <c r="I360" s="61"/>
      <c r="J360" s="61"/>
      <c r="K360" s="61"/>
      <c r="L360" s="61"/>
      <c r="M360" s="61"/>
      <c r="N360" s="61"/>
      <c r="O360" s="61"/>
      <c r="P360" s="61"/>
      <c r="Q360" s="61"/>
    </row>
    <row r="361" spans="1:17" ht="12.75">
      <c r="A361" s="61"/>
      <c r="B361" s="61"/>
      <c r="C361" s="61"/>
      <c r="D361" s="61"/>
      <c r="E361" s="61"/>
      <c r="F361" s="61"/>
      <c r="G361" s="61"/>
      <c r="H361" s="61"/>
      <c r="I361" s="61"/>
      <c r="J361" s="61"/>
      <c r="K361" s="61"/>
      <c r="L361" s="61"/>
      <c r="M361" s="61"/>
      <c r="N361" s="61"/>
      <c r="O361" s="61"/>
      <c r="P361" s="61"/>
      <c r="Q361" s="61"/>
    </row>
    <row r="362" spans="1:17" ht="12.75">
      <c r="A362" s="61"/>
      <c r="B362" s="61"/>
      <c r="C362" s="61"/>
      <c r="D362" s="61"/>
      <c r="E362" s="61"/>
      <c r="F362" s="61"/>
      <c r="G362" s="61"/>
      <c r="H362" s="61"/>
      <c r="I362" s="61"/>
      <c r="J362" s="61"/>
      <c r="K362" s="61"/>
      <c r="L362" s="61"/>
      <c r="M362" s="61"/>
      <c r="N362" s="61"/>
      <c r="O362" s="61"/>
      <c r="P362" s="61"/>
      <c r="Q362" s="61"/>
    </row>
    <row r="363" spans="1:17" ht="12.75">
      <c r="A363" s="61"/>
      <c r="B363" s="61"/>
      <c r="C363" s="61"/>
      <c r="D363" s="61"/>
      <c r="E363" s="61"/>
      <c r="F363" s="61"/>
      <c r="G363" s="61"/>
      <c r="H363" s="61"/>
      <c r="I363" s="61"/>
      <c r="J363" s="61"/>
      <c r="K363" s="61"/>
      <c r="L363" s="61"/>
      <c r="M363" s="61"/>
      <c r="N363" s="61"/>
      <c r="O363" s="61"/>
      <c r="P363" s="61"/>
      <c r="Q363" s="61"/>
    </row>
    <row r="364" spans="1:17" ht="12.75">
      <c r="A364" s="61"/>
      <c r="B364" s="61"/>
      <c r="C364" s="61"/>
      <c r="D364" s="61"/>
      <c r="E364" s="61"/>
      <c r="F364" s="61"/>
      <c r="G364" s="61"/>
      <c r="H364" s="61"/>
      <c r="I364" s="61"/>
      <c r="J364" s="61"/>
      <c r="K364" s="61"/>
      <c r="L364" s="61"/>
      <c r="M364" s="61"/>
      <c r="N364" s="61"/>
      <c r="O364" s="61"/>
      <c r="P364" s="61"/>
      <c r="Q364" s="61"/>
    </row>
    <row r="365" spans="1:17" ht="12.75">
      <c r="A365" s="61"/>
      <c r="B365" s="61"/>
      <c r="C365" s="61"/>
      <c r="D365" s="61"/>
      <c r="E365" s="61"/>
      <c r="F365" s="61"/>
      <c r="G365" s="61"/>
      <c r="H365" s="61"/>
      <c r="I365" s="61"/>
      <c r="J365" s="61"/>
      <c r="K365" s="61"/>
      <c r="L365" s="61"/>
      <c r="M365" s="61"/>
      <c r="N365" s="61"/>
      <c r="O365" s="61"/>
      <c r="P365" s="61"/>
      <c r="Q365" s="61"/>
    </row>
    <row r="366" spans="1:17" ht="12.75">
      <c r="A366" s="61"/>
      <c r="B366" s="61"/>
      <c r="C366" s="61"/>
      <c r="D366" s="61"/>
      <c r="E366" s="61"/>
      <c r="F366" s="61"/>
      <c r="G366" s="61"/>
      <c r="H366" s="61"/>
      <c r="I366" s="61"/>
      <c r="J366" s="61"/>
      <c r="K366" s="61"/>
      <c r="L366" s="61"/>
      <c r="M366" s="61"/>
      <c r="N366" s="61"/>
      <c r="O366" s="61"/>
      <c r="P366" s="61"/>
      <c r="Q366" s="61"/>
    </row>
    <row r="367" spans="1:17" ht="12.75">
      <c r="A367" s="61"/>
      <c r="B367" s="61"/>
      <c r="C367" s="61"/>
      <c r="D367" s="61"/>
      <c r="E367" s="61"/>
      <c r="F367" s="61"/>
      <c r="G367" s="61"/>
      <c r="H367" s="61"/>
      <c r="I367" s="61"/>
      <c r="J367" s="61"/>
      <c r="K367" s="61"/>
      <c r="L367" s="61"/>
      <c r="M367" s="61"/>
      <c r="N367" s="61"/>
      <c r="O367" s="61"/>
      <c r="P367" s="61"/>
      <c r="Q367" s="61"/>
    </row>
    <row r="368" spans="1:17" ht="12.75">
      <c r="A368" s="61"/>
      <c r="B368" s="61"/>
      <c r="C368" s="61"/>
      <c r="D368" s="61"/>
      <c r="E368" s="61"/>
      <c r="F368" s="61"/>
      <c r="G368" s="61"/>
      <c r="H368" s="61"/>
      <c r="I368" s="61"/>
      <c r="J368" s="61"/>
      <c r="K368" s="61"/>
      <c r="L368" s="61"/>
      <c r="M368" s="61"/>
      <c r="N368" s="61"/>
      <c r="O368" s="61"/>
      <c r="P368" s="61"/>
      <c r="Q368" s="61"/>
    </row>
    <row r="369" spans="1:17" ht="12.75">
      <c r="A369" s="61"/>
      <c r="B369" s="61"/>
      <c r="C369" s="61"/>
      <c r="D369" s="61"/>
      <c r="E369" s="61"/>
      <c r="F369" s="61"/>
      <c r="G369" s="61"/>
      <c r="H369" s="61"/>
      <c r="I369" s="61"/>
      <c r="J369" s="61"/>
      <c r="K369" s="61"/>
      <c r="L369" s="61"/>
      <c r="M369" s="61"/>
      <c r="N369" s="61"/>
      <c r="O369" s="61"/>
      <c r="P369" s="61"/>
      <c r="Q369" s="61"/>
    </row>
    <row r="370" spans="1:17" ht="12.75">
      <c r="A370" s="61"/>
      <c r="B370" s="61"/>
      <c r="C370" s="61"/>
      <c r="D370" s="61"/>
      <c r="E370" s="61"/>
      <c r="F370" s="61"/>
      <c r="G370" s="61"/>
      <c r="H370" s="61"/>
      <c r="I370" s="61"/>
      <c r="J370" s="61"/>
      <c r="K370" s="61"/>
      <c r="L370" s="61"/>
      <c r="M370" s="61"/>
      <c r="N370" s="61"/>
      <c r="O370" s="61"/>
      <c r="P370" s="61"/>
      <c r="Q370" s="61"/>
    </row>
    <row r="371" spans="1:17" ht="12.75">
      <c r="A371" s="61"/>
      <c r="B371" s="61"/>
      <c r="C371" s="61"/>
      <c r="D371" s="61"/>
      <c r="E371" s="61"/>
      <c r="F371" s="61"/>
      <c r="G371" s="61"/>
      <c r="H371" s="61"/>
      <c r="I371" s="61"/>
      <c r="J371" s="61"/>
      <c r="K371" s="61"/>
      <c r="L371" s="61"/>
      <c r="M371" s="61"/>
      <c r="N371" s="61"/>
      <c r="O371" s="61"/>
      <c r="P371" s="61"/>
      <c r="Q371" s="61"/>
    </row>
    <row r="372" spans="1:17" ht="12.75">
      <c r="A372" s="61"/>
      <c r="B372" s="61"/>
      <c r="C372" s="61"/>
      <c r="D372" s="61"/>
      <c r="E372" s="61"/>
      <c r="F372" s="61"/>
      <c r="G372" s="61"/>
      <c r="H372" s="61"/>
      <c r="I372" s="61"/>
      <c r="J372" s="61"/>
      <c r="K372" s="61"/>
      <c r="L372" s="61"/>
      <c r="M372" s="61"/>
      <c r="N372" s="61"/>
      <c r="O372" s="61"/>
      <c r="P372" s="61"/>
      <c r="Q372" s="61"/>
    </row>
    <row r="373" spans="1:17" ht="12.75">
      <c r="A373" s="61"/>
      <c r="B373" s="61"/>
      <c r="C373" s="61"/>
      <c r="D373" s="61"/>
      <c r="E373" s="61"/>
      <c r="F373" s="61"/>
      <c r="G373" s="61"/>
      <c r="H373" s="61"/>
      <c r="I373" s="61"/>
      <c r="J373" s="61"/>
      <c r="K373" s="61"/>
      <c r="L373" s="61"/>
      <c r="M373" s="61"/>
      <c r="N373" s="61"/>
      <c r="O373" s="61"/>
      <c r="P373" s="61"/>
      <c r="Q373" s="61"/>
    </row>
    <row r="374" spans="1:17" ht="12.75">
      <c r="A374" s="61"/>
      <c r="B374" s="61"/>
      <c r="C374" s="61"/>
      <c r="D374" s="61"/>
      <c r="E374" s="61"/>
      <c r="F374" s="61"/>
      <c r="G374" s="61"/>
      <c r="H374" s="61"/>
      <c r="I374" s="61"/>
      <c r="J374" s="61"/>
      <c r="K374" s="61"/>
      <c r="L374" s="61"/>
      <c r="M374" s="61"/>
      <c r="N374" s="61"/>
      <c r="O374" s="61"/>
      <c r="P374" s="61"/>
      <c r="Q374" s="61"/>
    </row>
    <row r="375" spans="1:17" ht="12.75">
      <c r="A375" s="61"/>
      <c r="B375" s="61"/>
      <c r="C375" s="61"/>
      <c r="D375" s="61"/>
      <c r="E375" s="61"/>
      <c r="F375" s="61"/>
      <c r="G375" s="61"/>
      <c r="H375" s="61"/>
      <c r="I375" s="61"/>
      <c r="J375" s="61"/>
      <c r="K375" s="61"/>
      <c r="L375" s="61"/>
      <c r="M375" s="61"/>
      <c r="N375" s="61"/>
      <c r="O375" s="61"/>
      <c r="P375" s="61"/>
      <c r="Q375" s="61"/>
    </row>
    <row r="376" spans="1:17" ht="12.75">
      <c r="A376" s="61"/>
      <c r="B376" s="61"/>
      <c r="C376" s="61"/>
      <c r="D376" s="61"/>
      <c r="E376" s="61"/>
      <c r="F376" s="61"/>
      <c r="G376" s="61"/>
      <c r="H376" s="61"/>
      <c r="I376" s="61"/>
      <c r="J376" s="61"/>
      <c r="K376" s="61"/>
      <c r="L376" s="61"/>
      <c r="M376" s="61"/>
      <c r="N376" s="61"/>
      <c r="O376" s="61"/>
      <c r="P376" s="61"/>
      <c r="Q376" s="61"/>
    </row>
    <row r="377" spans="1:17" ht="12.75">
      <c r="A377" s="61"/>
      <c r="B377" s="61"/>
      <c r="C377" s="61"/>
      <c r="D377" s="61"/>
      <c r="E377" s="61"/>
      <c r="F377" s="61"/>
      <c r="G377" s="61"/>
      <c r="H377" s="61"/>
      <c r="I377" s="61"/>
      <c r="J377" s="61"/>
      <c r="K377" s="61"/>
      <c r="L377" s="61"/>
      <c r="M377" s="61"/>
      <c r="N377" s="61"/>
      <c r="O377" s="61"/>
      <c r="P377" s="61"/>
      <c r="Q377" s="61"/>
    </row>
    <row r="378" spans="1:17" ht="12.75">
      <c r="A378" s="61"/>
      <c r="B378" s="61"/>
      <c r="C378" s="61"/>
      <c r="D378" s="61"/>
      <c r="E378" s="61"/>
      <c r="F378" s="61"/>
      <c r="G378" s="61"/>
      <c r="H378" s="61"/>
      <c r="I378" s="61"/>
      <c r="J378" s="61"/>
      <c r="K378" s="61"/>
      <c r="L378" s="61"/>
      <c r="M378" s="61"/>
      <c r="N378" s="61"/>
      <c r="O378" s="61"/>
      <c r="P378" s="61"/>
      <c r="Q378" s="61"/>
    </row>
    <row r="379" spans="1:17" ht="12.75">
      <c r="A379" s="61"/>
      <c r="B379" s="61"/>
      <c r="C379" s="61"/>
      <c r="D379" s="61"/>
      <c r="E379" s="61"/>
      <c r="F379" s="61"/>
      <c r="G379" s="61"/>
      <c r="H379" s="61"/>
      <c r="I379" s="61"/>
      <c r="J379" s="61"/>
      <c r="K379" s="61"/>
      <c r="L379" s="61"/>
      <c r="M379" s="61"/>
      <c r="N379" s="61"/>
      <c r="O379" s="61"/>
      <c r="P379" s="61"/>
      <c r="Q379" s="61"/>
    </row>
    <row r="380" spans="1:17" ht="12.75">
      <c r="A380" s="61"/>
      <c r="B380" s="61"/>
      <c r="C380" s="61"/>
      <c r="D380" s="61"/>
      <c r="E380" s="61"/>
      <c r="F380" s="61"/>
      <c r="G380" s="61"/>
      <c r="H380" s="61"/>
      <c r="I380" s="61"/>
      <c r="J380" s="61"/>
      <c r="K380" s="61"/>
      <c r="L380" s="61"/>
      <c r="M380" s="61"/>
      <c r="N380" s="61"/>
      <c r="O380" s="61"/>
      <c r="P380" s="61"/>
      <c r="Q380" s="61"/>
    </row>
    <row r="381" spans="1:17" ht="12.75">
      <c r="A381" s="61"/>
      <c r="B381" s="61"/>
      <c r="C381" s="61"/>
      <c r="D381" s="61"/>
      <c r="E381" s="61"/>
      <c r="F381" s="61"/>
      <c r="G381" s="61"/>
      <c r="H381" s="61"/>
      <c r="I381" s="61"/>
      <c r="J381" s="61"/>
      <c r="K381" s="61"/>
      <c r="L381" s="61"/>
      <c r="M381" s="61"/>
      <c r="N381" s="61"/>
      <c r="O381" s="61"/>
      <c r="P381" s="61"/>
      <c r="Q381" s="61"/>
    </row>
    <row r="382" spans="1:17" ht="12.75">
      <c r="A382" s="61"/>
      <c r="B382" s="61"/>
      <c r="C382" s="61"/>
      <c r="D382" s="61"/>
      <c r="E382" s="61"/>
      <c r="F382" s="61"/>
      <c r="G382" s="61"/>
      <c r="H382" s="61"/>
      <c r="I382" s="61"/>
      <c r="J382" s="61"/>
      <c r="K382" s="61"/>
      <c r="L382" s="61"/>
      <c r="M382" s="61"/>
      <c r="N382" s="61"/>
      <c r="O382" s="61"/>
      <c r="P382" s="61"/>
      <c r="Q382" s="61"/>
    </row>
    <row r="383" spans="1:17" ht="12.75">
      <c r="A383" s="61"/>
      <c r="B383" s="61"/>
      <c r="C383" s="61"/>
      <c r="D383" s="61"/>
      <c r="E383" s="61"/>
      <c r="F383" s="61"/>
      <c r="G383" s="61"/>
      <c r="H383" s="61"/>
      <c r="I383" s="61"/>
      <c r="J383" s="61"/>
      <c r="K383" s="61"/>
      <c r="L383" s="61"/>
      <c r="M383" s="61"/>
      <c r="N383" s="61"/>
      <c r="O383" s="61"/>
      <c r="P383" s="61"/>
      <c r="Q383" s="61"/>
    </row>
    <row r="384" spans="1:17" ht="12.75">
      <c r="A384" s="61"/>
      <c r="B384" s="61"/>
      <c r="C384" s="61"/>
      <c r="D384" s="61"/>
      <c r="E384" s="61"/>
      <c r="F384" s="61"/>
      <c r="G384" s="61"/>
      <c r="H384" s="61"/>
      <c r="I384" s="61"/>
      <c r="J384" s="61"/>
      <c r="K384" s="61"/>
      <c r="L384" s="61"/>
      <c r="M384" s="61"/>
      <c r="N384" s="61"/>
      <c r="O384" s="61"/>
      <c r="P384" s="61"/>
      <c r="Q384" s="61"/>
    </row>
    <row r="385" spans="1:17" ht="12.75">
      <c r="A385" s="61"/>
      <c r="B385" s="61"/>
      <c r="C385" s="61"/>
      <c r="D385" s="61"/>
      <c r="E385" s="61"/>
      <c r="F385" s="61"/>
      <c r="G385" s="61"/>
      <c r="H385" s="61"/>
      <c r="I385" s="61"/>
      <c r="J385" s="61"/>
      <c r="K385" s="61"/>
      <c r="L385" s="61"/>
      <c r="M385" s="61"/>
      <c r="N385" s="61"/>
      <c r="O385" s="61"/>
      <c r="P385" s="61"/>
      <c r="Q385" s="61"/>
    </row>
    <row r="386" spans="1:17" ht="12.75">
      <c r="A386" s="61"/>
      <c r="B386" s="61"/>
      <c r="C386" s="61"/>
      <c r="D386" s="61"/>
      <c r="E386" s="61"/>
      <c r="F386" s="61"/>
      <c r="G386" s="61"/>
      <c r="H386" s="61"/>
      <c r="I386" s="61"/>
      <c r="J386" s="61"/>
      <c r="K386" s="61"/>
      <c r="L386" s="61"/>
      <c r="M386" s="61"/>
      <c r="N386" s="61"/>
      <c r="O386" s="61"/>
      <c r="P386" s="61"/>
      <c r="Q386" s="61"/>
    </row>
    <row r="387" spans="1:17" ht="12.75">
      <c r="A387" s="61"/>
      <c r="B387" s="61"/>
      <c r="C387" s="61"/>
      <c r="D387" s="61"/>
      <c r="E387" s="61"/>
      <c r="F387" s="61"/>
      <c r="G387" s="61"/>
      <c r="H387" s="61"/>
      <c r="I387" s="61"/>
      <c r="J387" s="61"/>
      <c r="K387" s="61"/>
      <c r="L387" s="61"/>
      <c r="M387" s="61"/>
      <c r="N387" s="61"/>
      <c r="O387" s="61"/>
      <c r="P387" s="61"/>
      <c r="Q387" s="61"/>
    </row>
    <row r="388" spans="1:17" ht="12.75">
      <c r="A388" s="61"/>
      <c r="B388" s="61"/>
      <c r="C388" s="61"/>
      <c r="D388" s="61"/>
      <c r="E388" s="61"/>
      <c r="F388" s="61"/>
      <c r="G388" s="61"/>
      <c r="H388" s="61"/>
      <c r="I388" s="61"/>
      <c r="J388" s="61"/>
      <c r="K388" s="61"/>
      <c r="L388" s="61"/>
      <c r="M388" s="61"/>
      <c r="N388" s="61"/>
      <c r="O388" s="61"/>
      <c r="P388" s="61"/>
      <c r="Q388" s="61"/>
    </row>
    <row r="389" spans="1:17" ht="12.75">
      <c r="A389" s="61"/>
      <c r="B389" s="61"/>
      <c r="C389" s="61"/>
      <c r="D389" s="61"/>
      <c r="E389" s="61"/>
      <c r="F389" s="61"/>
      <c r="G389" s="61"/>
      <c r="H389" s="61"/>
      <c r="I389" s="61"/>
      <c r="J389" s="61"/>
      <c r="K389" s="61"/>
      <c r="L389" s="61"/>
      <c r="M389" s="61"/>
      <c r="N389" s="61"/>
      <c r="O389" s="61"/>
      <c r="P389" s="61"/>
      <c r="Q389" s="61"/>
    </row>
    <row r="390" spans="1:17" ht="12.75">
      <c r="A390" s="61"/>
      <c r="B390" s="61"/>
      <c r="C390" s="61"/>
      <c r="D390" s="61"/>
      <c r="E390" s="61"/>
      <c r="F390" s="61"/>
      <c r="G390" s="61"/>
      <c r="H390" s="61"/>
      <c r="I390" s="61"/>
      <c r="J390" s="61"/>
      <c r="K390" s="61"/>
      <c r="L390" s="61"/>
      <c r="M390" s="61"/>
      <c r="N390" s="61"/>
      <c r="O390" s="61"/>
      <c r="P390" s="61"/>
      <c r="Q390" s="61"/>
    </row>
    <row r="391" spans="1:17" ht="12.75">
      <c r="A391" s="61"/>
      <c r="B391" s="61"/>
      <c r="C391" s="61"/>
      <c r="D391" s="61"/>
      <c r="E391" s="61"/>
      <c r="F391" s="61"/>
      <c r="G391" s="61"/>
      <c r="H391" s="61"/>
      <c r="I391" s="61"/>
      <c r="J391" s="61"/>
      <c r="K391" s="61"/>
      <c r="L391" s="61"/>
      <c r="M391" s="61"/>
      <c r="N391" s="61"/>
      <c r="O391" s="61"/>
      <c r="P391" s="61"/>
      <c r="Q391" s="61"/>
    </row>
    <row r="392" spans="1:17" ht="12.75">
      <c r="A392" s="61"/>
      <c r="B392" s="61"/>
      <c r="C392" s="61"/>
      <c r="D392" s="61"/>
      <c r="E392" s="61"/>
      <c r="F392" s="61"/>
      <c r="G392" s="61"/>
      <c r="H392" s="61"/>
      <c r="I392" s="61"/>
      <c r="J392" s="61"/>
      <c r="K392" s="61"/>
      <c r="L392" s="61"/>
      <c r="M392" s="61"/>
      <c r="N392" s="61"/>
      <c r="O392" s="61"/>
      <c r="P392" s="61"/>
      <c r="Q392" s="61"/>
    </row>
    <row r="393" spans="1:17" ht="12.75">
      <c r="A393" s="61"/>
      <c r="B393" s="61"/>
      <c r="C393" s="61"/>
      <c r="D393" s="61"/>
      <c r="E393" s="61"/>
      <c r="F393" s="61"/>
      <c r="G393" s="61"/>
      <c r="H393" s="61"/>
      <c r="I393" s="61"/>
      <c r="J393" s="61"/>
      <c r="K393" s="61"/>
      <c r="L393" s="61"/>
      <c r="M393" s="61"/>
      <c r="N393" s="61"/>
      <c r="O393" s="61"/>
      <c r="P393" s="61"/>
      <c r="Q393" s="61"/>
    </row>
    <row r="394" spans="1:17" ht="12.75">
      <c r="A394" s="61"/>
      <c r="B394" s="61"/>
      <c r="C394" s="61"/>
      <c r="D394" s="61"/>
      <c r="E394" s="61"/>
      <c r="F394" s="61"/>
      <c r="G394" s="61"/>
      <c r="H394" s="61"/>
      <c r="I394" s="61"/>
      <c r="J394" s="61"/>
      <c r="K394" s="61"/>
      <c r="L394" s="61"/>
      <c r="M394" s="61"/>
      <c r="N394" s="61"/>
      <c r="O394" s="61"/>
      <c r="P394" s="61"/>
      <c r="Q394" s="61"/>
    </row>
    <row r="395" spans="1:17" ht="12.75">
      <c r="A395" s="61"/>
      <c r="B395" s="61"/>
      <c r="C395" s="61"/>
      <c r="D395" s="61"/>
      <c r="E395" s="61"/>
      <c r="F395" s="61"/>
      <c r="G395" s="61"/>
      <c r="H395" s="61"/>
      <c r="I395" s="61"/>
      <c r="J395" s="61"/>
      <c r="K395" s="61"/>
      <c r="L395" s="61"/>
      <c r="M395" s="61"/>
      <c r="N395" s="61"/>
      <c r="O395" s="61"/>
      <c r="P395" s="61"/>
      <c r="Q395" s="61"/>
    </row>
    <row r="396" spans="1:17" ht="12.75">
      <c r="A396" s="61"/>
      <c r="B396" s="61"/>
      <c r="C396" s="61"/>
      <c r="D396" s="61"/>
      <c r="E396" s="61"/>
      <c r="F396" s="61"/>
      <c r="G396" s="61"/>
      <c r="H396" s="61"/>
      <c r="I396" s="61"/>
      <c r="J396" s="61"/>
      <c r="K396" s="61"/>
      <c r="L396" s="61"/>
      <c r="M396" s="61"/>
      <c r="N396" s="61"/>
      <c r="O396" s="61"/>
      <c r="P396" s="61"/>
      <c r="Q396" s="61"/>
    </row>
    <row r="397" spans="1:17" ht="12.75">
      <c r="A397" s="61"/>
      <c r="B397" s="61"/>
      <c r="C397" s="61"/>
      <c r="D397" s="61"/>
      <c r="E397" s="61"/>
      <c r="F397" s="61"/>
      <c r="G397" s="61"/>
      <c r="H397" s="61"/>
      <c r="I397" s="61"/>
      <c r="J397" s="61"/>
      <c r="K397" s="61"/>
      <c r="L397" s="61"/>
      <c r="M397" s="61"/>
      <c r="N397" s="61"/>
      <c r="O397" s="61"/>
      <c r="P397" s="61"/>
      <c r="Q397" s="61"/>
    </row>
    <row r="398" spans="1:17" ht="12.75">
      <c r="A398" s="61"/>
      <c r="B398" s="61"/>
      <c r="C398" s="61"/>
      <c r="D398" s="61"/>
      <c r="E398" s="61"/>
      <c r="F398" s="61"/>
      <c r="G398" s="61"/>
      <c r="H398" s="61"/>
      <c r="I398" s="61"/>
      <c r="J398" s="61"/>
      <c r="K398" s="61"/>
      <c r="L398" s="61"/>
      <c r="M398" s="61"/>
      <c r="N398" s="61"/>
      <c r="O398" s="61"/>
      <c r="P398" s="61"/>
      <c r="Q398" s="61"/>
    </row>
    <row r="399" spans="1:17" ht="12.75">
      <c r="A399" s="61"/>
      <c r="B399" s="61"/>
      <c r="C399" s="61"/>
      <c r="D399" s="61"/>
      <c r="E399" s="61"/>
      <c r="F399" s="61"/>
      <c r="G399" s="61"/>
      <c r="H399" s="61"/>
      <c r="I399" s="61"/>
      <c r="J399" s="61"/>
      <c r="K399" s="61"/>
      <c r="L399" s="61"/>
      <c r="M399" s="61"/>
      <c r="N399" s="61"/>
      <c r="O399" s="61"/>
      <c r="P399" s="61"/>
      <c r="Q399" s="61"/>
    </row>
    <row r="400" spans="1:17" ht="12.75">
      <c r="A400" s="61"/>
      <c r="B400" s="61"/>
      <c r="C400" s="61"/>
      <c r="D400" s="61"/>
      <c r="E400" s="61"/>
      <c r="F400" s="61"/>
      <c r="G400" s="61"/>
      <c r="H400" s="61"/>
      <c r="I400" s="61"/>
      <c r="J400" s="61"/>
      <c r="K400" s="61"/>
      <c r="L400" s="61"/>
      <c r="M400" s="61"/>
      <c r="N400" s="61"/>
      <c r="O400" s="61"/>
      <c r="P400" s="61"/>
      <c r="Q400" s="61"/>
    </row>
    <row r="401" spans="1:17" ht="12.75">
      <c r="A401" s="61"/>
      <c r="B401" s="61"/>
      <c r="C401" s="61"/>
      <c r="D401" s="61"/>
      <c r="E401" s="61"/>
      <c r="F401" s="61"/>
      <c r="G401" s="61"/>
      <c r="H401" s="61"/>
      <c r="I401" s="61"/>
      <c r="J401" s="61"/>
      <c r="K401" s="61"/>
      <c r="L401" s="61"/>
      <c r="M401" s="61"/>
      <c r="N401" s="61"/>
      <c r="O401" s="61"/>
      <c r="P401" s="61"/>
      <c r="Q401" s="61"/>
    </row>
    <row r="402" spans="1:17" ht="12.75">
      <c r="A402" s="61"/>
      <c r="B402" s="61"/>
      <c r="C402" s="61"/>
      <c r="D402" s="61"/>
      <c r="E402" s="61"/>
      <c r="F402" s="61"/>
      <c r="G402" s="61"/>
      <c r="H402" s="61"/>
      <c r="I402" s="61"/>
      <c r="J402" s="61"/>
      <c r="K402" s="61"/>
      <c r="L402" s="61"/>
      <c r="M402" s="61"/>
      <c r="N402" s="61"/>
      <c r="O402" s="61"/>
      <c r="P402" s="61"/>
      <c r="Q402" s="61"/>
    </row>
    <row r="403" spans="1:17" ht="12.75">
      <c r="A403" s="61"/>
      <c r="B403" s="61"/>
      <c r="C403" s="61"/>
      <c r="D403" s="61"/>
      <c r="E403" s="61"/>
      <c r="F403" s="61"/>
      <c r="G403" s="61"/>
      <c r="H403" s="61"/>
      <c r="I403" s="61"/>
      <c r="J403" s="61"/>
      <c r="K403" s="61"/>
      <c r="L403" s="61"/>
      <c r="M403" s="61"/>
      <c r="N403" s="61"/>
      <c r="O403" s="61"/>
      <c r="P403" s="61"/>
      <c r="Q403" s="61"/>
    </row>
    <row r="404" spans="1:17" ht="12.75">
      <c r="A404" s="61"/>
      <c r="B404" s="61"/>
      <c r="C404" s="61"/>
      <c r="D404" s="61"/>
      <c r="E404" s="61"/>
      <c r="F404" s="61"/>
      <c r="G404" s="61"/>
      <c r="H404" s="61"/>
      <c r="I404" s="61"/>
      <c r="J404" s="61"/>
      <c r="K404" s="61"/>
      <c r="L404" s="61"/>
      <c r="M404" s="61"/>
      <c r="N404" s="61"/>
      <c r="O404" s="61"/>
      <c r="P404" s="61"/>
      <c r="Q404" s="61"/>
    </row>
    <row r="405" spans="1:17" ht="12.75">
      <c r="A405" s="61"/>
      <c r="B405" s="61"/>
      <c r="C405" s="61"/>
      <c r="D405" s="61"/>
      <c r="E405" s="61"/>
      <c r="F405" s="61"/>
      <c r="G405" s="61"/>
      <c r="H405" s="61"/>
      <c r="I405" s="61"/>
      <c r="J405" s="61"/>
      <c r="K405" s="61"/>
      <c r="L405" s="61"/>
      <c r="M405" s="61"/>
      <c r="N405" s="61"/>
      <c r="O405" s="61"/>
      <c r="P405" s="61"/>
      <c r="Q405" s="61"/>
    </row>
    <row r="406" spans="1:17" ht="12.75">
      <c r="A406" s="61"/>
      <c r="B406" s="61"/>
      <c r="C406" s="61"/>
      <c r="D406" s="61"/>
      <c r="E406" s="61"/>
      <c r="F406" s="61"/>
      <c r="G406" s="61"/>
      <c r="H406" s="61"/>
      <c r="I406" s="61"/>
      <c r="J406" s="61"/>
      <c r="K406" s="61"/>
      <c r="L406" s="61"/>
      <c r="M406" s="61"/>
      <c r="N406" s="61"/>
      <c r="O406" s="61"/>
      <c r="P406" s="61"/>
      <c r="Q406" s="61"/>
    </row>
    <row r="407" spans="1:17" ht="12.75">
      <c r="A407" s="61"/>
      <c r="B407" s="61"/>
      <c r="C407" s="61"/>
      <c r="D407" s="61"/>
      <c r="E407" s="61"/>
      <c r="F407" s="61"/>
      <c r="G407" s="61"/>
      <c r="H407" s="61"/>
      <c r="I407" s="61"/>
      <c r="J407" s="61"/>
      <c r="K407" s="61"/>
      <c r="L407" s="61"/>
      <c r="M407" s="61"/>
      <c r="N407" s="61"/>
      <c r="O407" s="61"/>
      <c r="P407" s="61"/>
      <c r="Q407" s="61"/>
    </row>
    <row r="408" spans="1:17" ht="12.75">
      <c r="A408" s="61"/>
      <c r="B408" s="61"/>
      <c r="C408" s="61"/>
      <c r="D408" s="61"/>
      <c r="E408" s="61"/>
      <c r="F408" s="61"/>
      <c r="G408" s="61"/>
      <c r="H408" s="61"/>
      <c r="I408" s="61"/>
      <c r="J408" s="61"/>
      <c r="K408" s="61"/>
      <c r="L408" s="61"/>
      <c r="M408" s="61"/>
      <c r="N408" s="61"/>
      <c r="O408" s="61"/>
      <c r="P408" s="61"/>
      <c r="Q408" s="61"/>
    </row>
    <row r="409" spans="1:17" ht="12.75">
      <c r="A409" s="61"/>
      <c r="B409" s="61"/>
      <c r="C409" s="61"/>
      <c r="D409" s="61"/>
      <c r="E409" s="61"/>
      <c r="F409" s="61"/>
      <c r="G409" s="61"/>
      <c r="H409" s="61"/>
      <c r="I409" s="61"/>
      <c r="J409" s="61"/>
      <c r="K409" s="61"/>
      <c r="L409" s="61"/>
      <c r="M409" s="61"/>
      <c r="N409" s="61"/>
      <c r="O409" s="61"/>
      <c r="P409" s="61"/>
      <c r="Q409" s="61"/>
    </row>
    <row r="410" spans="1:17" ht="12.75">
      <c r="A410" s="61"/>
      <c r="B410" s="61"/>
      <c r="C410" s="61"/>
      <c r="D410" s="61"/>
      <c r="E410" s="61"/>
      <c r="F410" s="61"/>
      <c r="G410" s="61"/>
      <c r="H410" s="61"/>
      <c r="I410" s="61"/>
      <c r="J410" s="61"/>
      <c r="K410" s="61"/>
      <c r="L410" s="61"/>
      <c r="M410" s="61"/>
      <c r="N410" s="61"/>
      <c r="O410" s="61"/>
      <c r="P410" s="61"/>
      <c r="Q410" s="61"/>
    </row>
    <row r="411" spans="1:17" ht="12.75">
      <c r="A411" s="61"/>
      <c r="B411" s="61"/>
      <c r="C411" s="61"/>
      <c r="D411" s="61"/>
      <c r="E411" s="61"/>
      <c r="F411" s="61"/>
      <c r="G411" s="61"/>
      <c r="H411" s="61"/>
      <c r="I411" s="61"/>
      <c r="J411" s="61"/>
      <c r="K411" s="61"/>
      <c r="L411" s="61"/>
      <c r="M411" s="61"/>
      <c r="N411" s="61"/>
      <c r="O411" s="61"/>
      <c r="P411" s="61"/>
      <c r="Q411" s="61"/>
    </row>
    <row r="412" spans="1:17" ht="12.75">
      <c r="A412" s="61"/>
      <c r="B412" s="61"/>
      <c r="C412" s="61"/>
      <c r="D412" s="61"/>
      <c r="E412" s="61"/>
      <c r="F412" s="61"/>
      <c r="G412" s="61"/>
      <c r="H412" s="61"/>
      <c r="I412" s="61"/>
      <c r="J412" s="61"/>
      <c r="K412" s="61"/>
      <c r="L412" s="61"/>
      <c r="M412" s="61"/>
      <c r="N412" s="61"/>
      <c r="O412" s="61"/>
      <c r="P412" s="61"/>
      <c r="Q412" s="61"/>
    </row>
    <row r="413" spans="1:17" ht="12.75">
      <c r="A413" s="61"/>
      <c r="B413" s="61"/>
      <c r="C413" s="61"/>
      <c r="D413" s="61"/>
      <c r="E413" s="61"/>
      <c r="F413" s="61"/>
      <c r="G413" s="61"/>
      <c r="H413" s="61"/>
      <c r="I413" s="61"/>
      <c r="J413" s="61"/>
      <c r="K413" s="61"/>
      <c r="L413" s="61"/>
      <c r="M413" s="61"/>
      <c r="N413" s="61"/>
      <c r="O413" s="61"/>
      <c r="P413" s="61"/>
      <c r="Q413" s="61"/>
    </row>
    <row r="414" spans="1:17" ht="12.75">
      <c r="A414" s="61"/>
      <c r="B414" s="61"/>
      <c r="C414" s="61"/>
      <c r="D414" s="61"/>
      <c r="E414" s="61"/>
      <c r="F414" s="61"/>
      <c r="G414" s="61"/>
      <c r="H414" s="61"/>
      <c r="I414" s="61"/>
      <c r="J414" s="61"/>
      <c r="K414" s="61"/>
      <c r="L414" s="61"/>
      <c r="M414" s="61"/>
      <c r="N414" s="61"/>
      <c r="O414" s="61"/>
      <c r="P414" s="61"/>
      <c r="Q414" s="61"/>
    </row>
    <row r="415" spans="1:17" ht="12.75">
      <c r="A415" s="61"/>
      <c r="B415" s="61"/>
      <c r="C415" s="61"/>
      <c r="D415" s="61"/>
      <c r="E415" s="61"/>
      <c r="F415" s="61"/>
      <c r="G415" s="61"/>
      <c r="H415" s="61"/>
      <c r="I415" s="61"/>
      <c r="J415" s="61"/>
      <c r="K415" s="61"/>
      <c r="L415" s="61"/>
      <c r="M415" s="61"/>
      <c r="N415" s="61"/>
      <c r="O415" s="61"/>
      <c r="P415" s="61"/>
      <c r="Q415" s="61"/>
    </row>
    <row r="416" spans="1:17" ht="12.75">
      <c r="A416" s="61"/>
      <c r="B416" s="61"/>
      <c r="C416" s="61"/>
      <c r="D416" s="61"/>
      <c r="E416" s="61"/>
      <c r="F416" s="61"/>
      <c r="G416" s="61"/>
      <c r="H416" s="61"/>
      <c r="I416" s="61"/>
      <c r="J416" s="61"/>
      <c r="K416" s="61"/>
      <c r="L416" s="61"/>
      <c r="M416" s="61"/>
      <c r="N416" s="61"/>
      <c r="O416" s="61"/>
      <c r="P416" s="61"/>
      <c r="Q416" s="61"/>
    </row>
    <row r="417" spans="1:17" ht="12.75">
      <c r="A417" s="61"/>
      <c r="B417" s="61"/>
      <c r="C417" s="61"/>
      <c r="D417" s="61"/>
      <c r="E417" s="61"/>
      <c r="F417" s="61"/>
      <c r="G417" s="61"/>
      <c r="H417" s="61"/>
      <c r="I417" s="61"/>
      <c r="J417" s="61"/>
      <c r="K417" s="61"/>
      <c r="L417" s="61"/>
      <c r="M417" s="61"/>
      <c r="N417" s="61"/>
      <c r="O417" s="61"/>
      <c r="P417" s="61"/>
      <c r="Q417" s="61"/>
    </row>
    <row r="418" spans="1:17" ht="12.75">
      <c r="A418" s="61"/>
      <c r="B418" s="61"/>
      <c r="C418" s="61"/>
      <c r="D418" s="61"/>
      <c r="E418" s="61"/>
      <c r="F418" s="61"/>
      <c r="G418" s="61"/>
      <c r="H418" s="61"/>
      <c r="I418" s="61"/>
      <c r="J418" s="61"/>
      <c r="K418" s="61"/>
      <c r="L418" s="61"/>
      <c r="M418" s="61"/>
      <c r="N418" s="61"/>
      <c r="O418" s="61"/>
      <c r="P418" s="61"/>
      <c r="Q418" s="61"/>
    </row>
    <row r="419" spans="1:17" ht="12.75">
      <c r="A419" s="61"/>
      <c r="B419" s="61"/>
      <c r="C419" s="61"/>
      <c r="D419" s="61"/>
      <c r="E419" s="61"/>
      <c r="F419" s="61"/>
      <c r="G419" s="61"/>
      <c r="H419" s="61"/>
      <c r="I419" s="61"/>
      <c r="J419" s="61"/>
      <c r="K419" s="61"/>
      <c r="L419" s="61"/>
      <c r="M419" s="61"/>
      <c r="N419" s="61"/>
      <c r="O419" s="61"/>
      <c r="P419" s="61"/>
      <c r="Q419" s="61"/>
    </row>
    <row r="420" spans="1:17" ht="12.75">
      <c r="A420" s="61"/>
      <c r="B420" s="61"/>
      <c r="C420" s="61"/>
      <c r="D420" s="61"/>
      <c r="E420" s="61"/>
      <c r="F420" s="61"/>
      <c r="G420" s="61"/>
      <c r="H420" s="61"/>
      <c r="I420" s="61"/>
      <c r="J420" s="61"/>
      <c r="K420" s="61"/>
      <c r="L420" s="61"/>
      <c r="M420" s="61"/>
      <c r="N420" s="61"/>
      <c r="O420" s="61"/>
      <c r="P420" s="61"/>
      <c r="Q420" s="61"/>
    </row>
    <row r="421" spans="1:17" ht="12.75">
      <c r="A421" s="61"/>
      <c r="B421" s="61"/>
      <c r="C421" s="61"/>
      <c r="D421" s="61"/>
      <c r="E421" s="61"/>
      <c r="F421" s="61"/>
      <c r="G421" s="61"/>
      <c r="H421" s="61"/>
      <c r="I421" s="61"/>
      <c r="J421" s="61"/>
      <c r="K421" s="61"/>
      <c r="L421" s="61"/>
      <c r="M421" s="61"/>
      <c r="N421" s="61"/>
      <c r="O421" s="61"/>
      <c r="P421" s="61"/>
      <c r="Q421" s="61"/>
    </row>
    <row r="422" spans="1:17" ht="12.75">
      <c r="A422" s="61"/>
      <c r="B422" s="61"/>
      <c r="C422" s="61"/>
      <c r="D422" s="61"/>
      <c r="E422" s="61"/>
      <c r="F422" s="61"/>
      <c r="G422" s="61"/>
      <c r="H422" s="61"/>
      <c r="I422" s="61"/>
      <c r="J422" s="61"/>
      <c r="K422" s="61"/>
      <c r="L422" s="61"/>
      <c r="M422" s="61"/>
      <c r="N422" s="61"/>
      <c r="O422" s="61"/>
      <c r="P422" s="61"/>
      <c r="Q422" s="61"/>
    </row>
    <row r="423" spans="1:17" ht="12.75">
      <c r="A423" s="61"/>
      <c r="B423" s="61"/>
      <c r="C423" s="61"/>
      <c r="D423" s="61"/>
      <c r="E423" s="61"/>
      <c r="F423" s="61"/>
      <c r="G423" s="61"/>
      <c r="H423" s="61"/>
      <c r="I423" s="61"/>
      <c r="J423" s="61"/>
      <c r="K423" s="61"/>
      <c r="L423" s="61"/>
      <c r="M423" s="61"/>
      <c r="N423" s="61"/>
      <c r="O423" s="61"/>
      <c r="P423" s="61"/>
      <c r="Q423" s="61"/>
    </row>
    <row r="424" spans="1:17" ht="12.75">
      <c r="A424" s="61"/>
      <c r="B424" s="61"/>
      <c r="C424" s="61"/>
      <c r="D424" s="61"/>
      <c r="E424" s="61"/>
      <c r="F424" s="61"/>
      <c r="G424" s="61"/>
      <c r="H424" s="61"/>
      <c r="I424" s="61"/>
      <c r="J424" s="61"/>
      <c r="K424" s="61"/>
      <c r="L424" s="61"/>
      <c r="M424" s="61"/>
      <c r="N424" s="61"/>
      <c r="O424" s="61"/>
      <c r="P424" s="61"/>
      <c r="Q424" s="61"/>
    </row>
    <row r="425" spans="1:17" ht="12.75">
      <c r="A425" s="61"/>
      <c r="B425" s="61"/>
      <c r="C425" s="61"/>
      <c r="D425" s="61"/>
      <c r="E425" s="61"/>
      <c r="F425" s="61"/>
      <c r="G425" s="61"/>
      <c r="H425" s="61"/>
      <c r="I425" s="61"/>
      <c r="J425" s="61"/>
      <c r="K425" s="61"/>
      <c r="L425" s="61"/>
      <c r="M425" s="61"/>
      <c r="N425" s="61"/>
      <c r="O425" s="61"/>
      <c r="P425" s="61"/>
      <c r="Q425" s="61"/>
    </row>
    <row r="426" spans="1:17" ht="12.75">
      <c r="A426" s="61"/>
      <c r="B426" s="61"/>
      <c r="C426" s="61"/>
      <c r="D426" s="61"/>
      <c r="E426" s="61"/>
      <c r="F426" s="61"/>
      <c r="G426" s="61"/>
      <c r="H426" s="61"/>
      <c r="I426" s="61"/>
      <c r="J426" s="61"/>
      <c r="K426" s="61"/>
      <c r="L426" s="61"/>
      <c r="M426" s="61"/>
      <c r="N426" s="61"/>
      <c r="O426" s="61"/>
      <c r="P426" s="61"/>
      <c r="Q426" s="61"/>
    </row>
    <row r="427" spans="1:17" ht="12.75">
      <c r="A427" s="61"/>
      <c r="B427" s="61"/>
      <c r="C427" s="61"/>
      <c r="D427" s="61"/>
      <c r="E427" s="61"/>
      <c r="F427" s="61"/>
      <c r="G427" s="61"/>
      <c r="H427" s="61"/>
      <c r="I427" s="61"/>
      <c r="J427" s="61"/>
      <c r="K427" s="61"/>
      <c r="L427" s="61"/>
      <c r="M427" s="61"/>
      <c r="N427" s="61"/>
      <c r="O427" s="61"/>
      <c r="P427" s="61"/>
      <c r="Q427" s="61"/>
    </row>
    <row r="428" spans="1:17" ht="12.75">
      <c r="A428" s="61"/>
      <c r="B428" s="61"/>
      <c r="C428" s="61"/>
      <c r="D428" s="61"/>
      <c r="E428" s="61"/>
      <c r="F428" s="61"/>
      <c r="G428" s="61"/>
      <c r="H428" s="61"/>
      <c r="I428" s="61"/>
      <c r="J428" s="61"/>
      <c r="K428" s="61"/>
      <c r="L428" s="61"/>
      <c r="M428" s="61"/>
      <c r="N428" s="61"/>
      <c r="O428" s="61"/>
      <c r="P428" s="61"/>
      <c r="Q428" s="61"/>
    </row>
    <row r="429" spans="1:17" ht="12.75">
      <c r="A429" s="61"/>
      <c r="B429" s="61"/>
      <c r="C429" s="61"/>
      <c r="D429" s="61"/>
      <c r="E429" s="61"/>
      <c r="F429" s="61"/>
      <c r="G429" s="61"/>
      <c r="H429" s="61"/>
      <c r="I429" s="61"/>
      <c r="J429" s="61"/>
      <c r="K429" s="61"/>
      <c r="L429" s="61"/>
      <c r="M429" s="61"/>
      <c r="N429" s="61"/>
      <c r="O429" s="61"/>
      <c r="P429" s="61"/>
      <c r="Q429" s="61"/>
    </row>
    <row r="430" spans="1:17" ht="12.75">
      <c r="A430" s="61"/>
      <c r="B430" s="61"/>
      <c r="C430" s="61"/>
      <c r="D430" s="61"/>
      <c r="E430" s="61"/>
      <c r="F430" s="61"/>
      <c r="G430" s="61"/>
      <c r="H430" s="61"/>
      <c r="I430" s="61"/>
      <c r="J430" s="61"/>
      <c r="K430" s="61"/>
      <c r="L430" s="61"/>
      <c r="M430" s="61"/>
      <c r="N430" s="61"/>
      <c r="O430" s="61"/>
      <c r="P430" s="61"/>
      <c r="Q430" s="61"/>
    </row>
    <row r="431" spans="1:17" ht="12.75">
      <c r="A431" s="61"/>
      <c r="B431" s="61"/>
      <c r="C431" s="61"/>
      <c r="D431" s="61"/>
      <c r="E431" s="61"/>
      <c r="F431" s="61"/>
      <c r="G431" s="61"/>
      <c r="H431" s="61"/>
      <c r="I431" s="61"/>
      <c r="J431" s="61"/>
      <c r="K431" s="61"/>
      <c r="L431" s="61"/>
      <c r="M431" s="61"/>
      <c r="N431" s="61"/>
      <c r="O431" s="61"/>
      <c r="P431" s="61"/>
      <c r="Q431" s="61"/>
    </row>
    <row r="432" spans="1:17" ht="12.75">
      <c r="A432" s="61"/>
      <c r="B432" s="61"/>
      <c r="C432" s="61"/>
      <c r="D432" s="61"/>
      <c r="E432" s="61"/>
      <c r="F432" s="61"/>
      <c r="G432" s="61"/>
      <c r="H432" s="61"/>
      <c r="I432" s="61"/>
      <c r="J432" s="61"/>
      <c r="K432" s="61"/>
      <c r="L432" s="61"/>
      <c r="M432" s="61"/>
      <c r="N432" s="61"/>
      <c r="O432" s="61"/>
      <c r="P432" s="61"/>
      <c r="Q432" s="61"/>
    </row>
    <row r="433" spans="1:17" ht="12.75">
      <c r="A433" s="61"/>
      <c r="B433" s="61"/>
      <c r="C433" s="61"/>
      <c r="D433" s="61"/>
      <c r="E433" s="61"/>
      <c r="F433" s="61"/>
      <c r="G433" s="61"/>
      <c r="H433" s="61"/>
      <c r="I433" s="61"/>
      <c r="J433" s="61"/>
      <c r="K433" s="61"/>
      <c r="L433" s="61"/>
      <c r="M433" s="61"/>
      <c r="N433" s="61"/>
      <c r="O433" s="61"/>
      <c r="P433" s="61"/>
      <c r="Q433" s="61"/>
    </row>
    <row r="434" spans="1:17" ht="12.75">
      <c r="A434" s="61"/>
      <c r="B434" s="61"/>
      <c r="C434" s="61"/>
      <c r="D434" s="61"/>
      <c r="E434" s="61"/>
      <c r="F434" s="61"/>
      <c r="G434" s="61"/>
      <c r="H434" s="61"/>
      <c r="I434" s="61"/>
      <c r="J434" s="61"/>
      <c r="K434" s="61"/>
      <c r="L434" s="61"/>
      <c r="M434" s="61"/>
      <c r="N434" s="61"/>
      <c r="O434" s="61"/>
      <c r="P434" s="61"/>
      <c r="Q434" s="61"/>
    </row>
    <row r="435" spans="1:17" ht="12.75">
      <c r="A435" s="61"/>
      <c r="B435" s="61"/>
      <c r="C435" s="61"/>
      <c r="D435" s="61"/>
      <c r="E435" s="61"/>
      <c r="F435" s="61"/>
      <c r="G435" s="61"/>
      <c r="H435" s="61"/>
      <c r="I435" s="61"/>
      <c r="J435" s="61"/>
      <c r="K435" s="61"/>
      <c r="L435" s="61"/>
      <c r="M435" s="61"/>
      <c r="N435" s="61"/>
      <c r="O435" s="61"/>
      <c r="P435" s="61"/>
      <c r="Q435" s="61"/>
    </row>
    <row r="436" spans="1:17" ht="12.75">
      <c r="A436" s="61"/>
      <c r="B436" s="61"/>
      <c r="C436" s="61"/>
      <c r="D436" s="61"/>
      <c r="E436" s="61"/>
      <c r="F436" s="61"/>
      <c r="G436" s="61"/>
      <c r="H436" s="61"/>
      <c r="I436" s="61"/>
      <c r="J436" s="61"/>
      <c r="K436" s="61"/>
      <c r="L436" s="61"/>
      <c r="M436" s="61"/>
      <c r="N436" s="61"/>
      <c r="O436" s="61"/>
      <c r="P436" s="61"/>
      <c r="Q436" s="61"/>
    </row>
    <row r="437" spans="1:17" ht="12.75">
      <c r="A437" s="61"/>
      <c r="B437" s="61"/>
      <c r="C437" s="61"/>
      <c r="D437" s="61"/>
      <c r="E437" s="61"/>
      <c r="F437" s="61"/>
      <c r="G437" s="61"/>
      <c r="H437" s="61"/>
      <c r="I437" s="61"/>
      <c r="J437" s="61"/>
      <c r="K437" s="61"/>
      <c r="L437" s="61"/>
      <c r="M437" s="61"/>
      <c r="N437" s="61"/>
      <c r="O437" s="61"/>
      <c r="P437" s="61"/>
      <c r="Q437" s="61"/>
    </row>
    <row r="438" spans="1:17" ht="12.75">
      <c r="A438" s="61"/>
      <c r="B438" s="61"/>
      <c r="C438" s="61"/>
      <c r="D438" s="61"/>
      <c r="E438" s="61"/>
      <c r="F438" s="61"/>
      <c r="G438" s="61"/>
      <c r="H438" s="61"/>
      <c r="I438" s="61"/>
      <c r="J438" s="61"/>
      <c r="K438" s="61"/>
      <c r="L438" s="61"/>
      <c r="M438" s="61"/>
      <c r="N438" s="61"/>
      <c r="O438" s="61"/>
      <c r="P438" s="61"/>
      <c r="Q438" s="61"/>
    </row>
    <row r="439" spans="1:17" ht="12.75">
      <c r="A439" s="61"/>
      <c r="B439" s="61"/>
      <c r="C439" s="61"/>
      <c r="D439" s="61"/>
      <c r="E439" s="61"/>
      <c r="F439" s="61"/>
      <c r="G439" s="61"/>
      <c r="H439" s="61"/>
      <c r="I439" s="61"/>
      <c r="J439" s="61"/>
      <c r="K439" s="61"/>
      <c r="L439" s="61"/>
      <c r="M439" s="61"/>
      <c r="N439" s="61"/>
      <c r="O439" s="61"/>
      <c r="P439" s="61"/>
      <c r="Q439" s="61"/>
    </row>
    <row r="440" spans="1:17" ht="12.75">
      <c r="A440" s="61"/>
      <c r="B440" s="61"/>
      <c r="C440" s="61"/>
      <c r="D440" s="61"/>
      <c r="E440" s="61"/>
      <c r="F440" s="61"/>
      <c r="G440" s="61"/>
      <c r="H440" s="61"/>
      <c r="I440" s="61"/>
      <c r="J440" s="61"/>
      <c r="K440" s="61"/>
      <c r="L440" s="61"/>
      <c r="M440" s="61"/>
      <c r="N440" s="61"/>
      <c r="O440" s="61"/>
      <c r="P440" s="61"/>
      <c r="Q440" s="61"/>
    </row>
    <row r="441" spans="1:17" ht="12.75">
      <c r="A441" s="61"/>
      <c r="B441" s="61"/>
      <c r="C441" s="61"/>
      <c r="D441" s="61"/>
      <c r="E441" s="61"/>
      <c r="F441" s="61"/>
      <c r="G441" s="61"/>
      <c r="H441" s="61"/>
      <c r="I441" s="61"/>
      <c r="J441" s="61"/>
      <c r="K441" s="61"/>
      <c r="L441" s="61"/>
      <c r="M441" s="61"/>
      <c r="N441" s="61"/>
      <c r="O441" s="61"/>
      <c r="P441" s="61"/>
      <c r="Q441" s="61"/>
    </row>
    <row r="442" spans="1:17" ht="12.75">
      <c r="A442" s="61"/>
      <c r="B442" s="61"/>
      <c r="C442" s="61"/>
      <c r="D442" s="61"/>
      <c r="E442" s="61"/>
      <c r="F442" s="61"/>
      <c r="G442" s="61"/>
      <c r="H442" s="61"/>
      <c r="I442" s="61"/>
      <c r="J442" s="61"/>
      <c r="K442" s="61"/>
      <c r="L442" s="61"/>
      <c r="M442" s="61"/>
      <c r="N442" s="61"/>
      <c r="O442" s="61"/>
      <c r="P442" s="61"/>
      <c r="Q442" s="61"/>
    </row>
    <row r="443" spans="1:17" ht="12.75">
      <c r="A443" s="61"/>
      <c r="B443" s="61"/>
      <c r="C443" s="61"/>
      <c r="D443" s="61"/>
      <c r="E443" s="61"/>
      <c r="F443" s="61"/>
      <c r="G443" s="61"/>
      <c r="H443" s="61"/>
      <c r="I443" s="61"/>
      <c r="J443" s="61"/>
      <c r="K443" s="61"/>
      <c r="L443" s="61"/>
      <c r="M443" s="61"/>
      <c r="N443" s="61"/>
      <c r="O443" s="61"/>
      <c r="P443" s="61"/>
      <c r="Q443" s="61"/>
    </row>
    <row r="444" spans="1:17" ht="12.75">
      <c r="A444" s="61"/>
      <c r="B444" s="61"/>
      <c r="C444" s="61"/>
      <c r="D444" s="61"/>
      <c r="E444" s="61"/>
      <c r="F444" s="61"/>
      <c r="G444" s="61"/>
      <c r="H444" s="61"/>
      <c r="I444" s="61"/>
      <c r="J444" s="61"/>
      <c r="K444" s="61"/>
      <c r="L444" s="61"/>
      <c r="M444" s="61"/>
      <c r="N444" s="61"/>
      <c r="O444" s="61"/>
      <c r="P444" s="61"/>
      <c r="Q444" s="61"/>
    </row>
    <row r="445" spans="1:17" ht="12.75">
      <c r="A445" s="61"/>
      <c r="B445" s="61"/>
      <c r="C445" s="61"/>
      <c r="D445" s="61"/>
      <c r="E445" s="61"/>
      <c r="F445" s="61"/>
      <c r="G445" s="61"/>
      <c r="H445" s="61"/>
      <c r="I445" s="61"/>
      <c r="J445" s="61"/>
      <c r="K445" s="61"/>
      <c r="L445" s="61"/>
      <c r="M445" s="61"/>
      <c r="N445" s="61"/>
      <c r="O445" s="61"/>
      <c r="P445" s="61"/>
      <c r="Q445" s="61"/>
    </row>
    <row r="446" spans="1:17" ht="12.75">
      <c r="A446" s="61"/>
      <c r="B446" s="61"/>
      <c r="C446" s="61"/>
      <c r="D446" s="61"/>
      <c r="E446" s="61"/>
      <c r="F446" s="61"/>
      <c r="G446" s="61"/>
      <c r="H446" s="61"/>
      <c r="I446" s="61"/>
      <c r="J446" s="61"/>
      <c r="K446" s="61"/>
      <c r="L446" s="61"/>
      <c r="M446" s="61"/>
      <c r="N446" s="61"/>
      <c r="O446" s="61"/>
      <c r="P446" s="61"/>
      <c r="Q446" s="61"/>
    </row>
    <row r="447" spans="1:17" ht="12.75">
      <c r="A447" s="61"/>
      <c r="B447" s="61"/>
      <c r="C447" s="61"/>
      <c r="D447" s="61"/>
      <c r="E447" s="61"/>
      <c r="F447" s="61"/>
      <c r="G447" s="61"/>
      <c r="H447" s="61"/>
      <c r="I447" s="61"/>
      <c r="J447" s="61"/>
      <c r="K447" s="61"/>
      <c r="L447" s="61"/>
      <c r="M447" s="61"/>
      <c r="N447" s="61"/>
      <c r="O447" s="61"/>
      <c r="P447" s="61"/>
      <c r="Q447" s="61"/>
    </row>
    <row r="448" spans="1:17" ht="12.75">
      <c r="A448" s="61"/>
      <c r="B448" s="61"/>
      <c r="C448" s="61"/>
      <c r="D448" s="61"/>
      <c r="E448" s="61"/>
      <c r="F448" s="61"/>
      <c r="G448" s="61"/>
      <c r="H448" s="61"/>
      <c r="I448" s="61"/>
      <c r="J448" s="61"/>
      <c r="K448" s="61"/>
      <c r="L448" s="61"/>
      <c r="M448" s="61"/>
      <c r="N448" s="61"/>
      <c r="O448" s="61"/>
      <c r="P448" s="61"/>
      <c r="Q448" s="61"/>
    </row>
    <row r="449" spans="1:17" ht="12.75">
      <c r="A449" s="61"/>
      <c r="B449" s="61"/>
      <c r="C449" s="61"/>
      <c r="D449" s="61"/>
      <c r="E449" s="61"/>
      <c r="F449" s="61"/>
      <c r="G449" s="61"/>
      <c r="H449" s="61"/>
      <c r="I449" s="61"/>
      <c r="J449" s="61"/>
      <c r="K449" s="61"/>
      <c r="L449" s="61"/>
      <c r="M449" s="61"/>
      <c r="N449" s="61"/>
      <c r="O449" s="61"/>
      <c r="P449" s="61"/>
      <c r="Q449" s="61"/>
    </row>
    <row r="450" spans="1:17" ht="12.75">
      <c r="A450" s="61"/>
      <c r="B450" s="61"/>
      <c r="C450" s="61"/>
      <c r="D450" s="61"/>
      <c r="E450" s="61"/>
      <c r="F450" s="61"/>
      <c r="G450" s="61"/>
      <c r="H450" s="61"/>
      <c r="I450" s="61"/>
      <c r="J450" s="61"/>
      <c r="K450" s="61"/>
      <c r="L450" s="61"/>
      <c r="M450" s="61"/>
      <c r="N450" s="61"/>
      <c r="O450" s="61"/>
      <c r="P450" s="61"/>
      <c r="Q450" s="61"/>
    </row>
    <row r="451" spans="1:17" ht="12.75">
      <c r="A451" s="61"/>
      <c r="B451" s="61"/>
      <c r="C451" s="61"/>
      <c r="D451" s="61"/>
      <c r="E451" s="61"/>
      <c r="F451" s="61"/>
      <c r="G451" s="61"/>
      <c r="H451" s="61"/>
      <c r="I451" s="61"/>
      <c r="J451" s="61"/>
      <c r="K451" s="61"/>
      <c r="L451" s="61"/>
      <c r="M451" s="61"/>
      <c r="N451" s="61"/>
      <c r="O451" s="61"/>
      <c r="P451" s="61"/>
      <c r="Q451" s="61"/>
    </row>
    <row r="452" spans="1:17" ht="12.75">
      <c r="A452" s="61"/>
      <c r="B452" s="61"/>
      <c r="C452" s="61"/>
      <c r="D452" s="61"/>
      <c r="E452" s="61"/>
      <c r="F452" s="61"/>
      <c r="G452" s="61"/>
      <c r="H452" s="61"/>
      <c r="I452" s="61"/>
      <c r="J452" s="61"/>
      <c r="K452" s="61"/>
      <c r="L452" s="61"/>
      <c r="M452" s="61"/>
      <c r="N452" s="61"/>
      <c r="O452" s="61"/>
      <c r="P452" s="61"/>
      <c r="Q452" s="61"/>
    </row>
    <row r="453" spans="1:17" ht="12.75">
      <c r="A453" s="61"/>
      <c r="B453" s="61"/>
      <c r="C453" s="61"/>
      <c r="D453" s="61"/>
      <c r="E453" s="61"/>
      <c r="F453" s="61"/>
      <c r="G453" s="61"/>
      <c r="H453" s="61"/>
      <c r="I453" s="61"/>
      <c r="J453" s="61"/>
      <c r="K453" s="61"/>
      <c r="L453" s="61"/>
      <c r="M453" s="61"/>
      <c r="N453" s="61"/>
      <c r="O453" s="61"/>
      <c r="P453" s="61"/>
      <c r="Q453" s="61"/>
    </row>
    <row r="454" spans="1:17" ht="12.75">
      <c r="A454" s="61"/>
      <c r="B454" s="61"/>
      <c r="C454" s="61"/>
      <c r="D454" s="61"/>
      <c r="E454" s="61"/>
      <c r="F454" s="61"/>
      <c r="G454" s="61"/>
      <c r="H454" s="61"/>
      <c r="I454" s="61"/>
      <c r="J454" s="61"/>
      <c r="K454" s="61"/>
      <c r="L454" s="61"/>
      <c r="M454" s="61"/>
      <c r="N454" s="61"/>
      <c r="O454" s="61"/>
      <c r="P454" s="61"/>
      <c r="Q454" s="61"/>
    </row>
    <row r="455" spans="1:17" ht="12.75">
      <c r="A455" s="61"/>
      <c r="B455" s="61"/>
      <c r="C455" s="61"/>
      <c r="D455" s="61"/>
      <c r="E455" s="61"/>
      <c r="F455" s="61"/>
      <c r="G455" s="61"/>
      <c r="H455" s="61"/>
      <c r="I455" s="61"/>
      <c r="J455" s="61"/>
      <c r="K455" s="61"/>
      <c r="L455" s="61"/>
      <c r="M455" s="61"/>
      <c r="N455" s="61"/>
      <c r="O455" s="61"/>
      <c r="P455" s="61"/>
      <c r="Q455" s="61"/>
    </row>
    <row r="456" spans="1:17" ht="12.75">
      <c r="A456" s="61"/>
      <c r="B456" s="61"/>
      <c r="C456" s="61"/>
      <c r="D456" s="61"/>
      <c r="E456" s="61"/>
      <c r="F456" s="61"/>
      <c r="G456" s="61"/>
      <c r="H456" s="61"/>
      <c r="I456" s="61"/>
      <c r="J456" s="61"/>
      <c r="K456" s="61"/>
      <c r="L456" s="61"/>
      <c r="M456" s="61"/>
      <c r="N456" s="61"/>
      <c r="O456" s="61"/>
      <c r="P456" s="61"/>
      <c r="Q456" s="61"/>
    </row>
    <row r="457" spans="1:17" ht="12.75">
      <c r="A457" s="61"/>
      <c r="B457" s="61"/>
      <c r="C457" s="61"/>
      <c r="D457" s="61"/>
      <c r="E457" s="61"/>
      <c r="F457" s="61"/>
      <c r="G457" s="61"/>
      <c r="H457" s="61"/>
      <c r="I457" s="61"/>
      <c r="J457" s="61"/>
      <c r="K457" s="61"/>
      <c r="L457" s="61"/>
      <c r="M457" s="61"/>
      <c r="N457" s="61"/>
      <c r="O457" s="61"/>
      <c r="P457" s="61"/>
      <c r="Q457" s="61"/>
    </row>
    <row r="458" spans="1:17" ht="12.75">
      <c r="A458" s="61"/>
      <c r="B458" s="61"/>
      <c r="C458" s="61"/>
      <c r="D458" s="61"/>
      <c r="E458" s="61"/>
      <c r="F458" s="61"/>
      <c r="G458" s="61"/>
      <c r="H458" s="61"/>
      <c r="I458" s="61"/>
      <c r="J458" s="61"/>
      <c r="K458" s="61"/>
      <c r="L458" s="61"/>
      <c r="M458" s="61"/>
      <c r="N458" s="61"/>
      <c r="O458" s="61"/>
      <c r="P458" s="61"/>
      <c r="Q458" s="61"/>
    </row>
    <row r="459" spans="1:17" ht="12.75">
      <c r="A459" s="61"/>
      <c r="B459" s="61"/>
      <c r="C459" s="61"/>
      <c r="D459" s="61"/>
      <c r="E459" s="61"/>
      <c r="F459" s="61"/>
      <c r="G459" s="61"/>
      <c r="H459" s="61"/>
      <c r="I459" s="61"/>
      <c r="J459" s="61"/>
      <c r="K459" s="61"/>
      <c r="L459" s="61"/>
      <c r="M459" s="61"/>
      <c r="N459" s="61"/>
      <c r="O459" s="61"/>
      <c r="P459" s="61"/>
      <c r="Q459" s="61"/>
    </row>
    <row r="460" spans="1:17" ht="12.75">
      <c r="A460" s="61"/>
      <c r="B460" s="61"/>
      <c r="C460" s="61"/>
      <c r="D460" s="61"/>
      <c r="E460" s="61"/>
      <c r="F460" s="61"/>
      <c r="G460" s="61"/>
      <c r="H460" s="61"/>
      <c r="I460" s="61"/>
      <c r="J460" s="61"/>
      <c r="K460" s="61"/>
      <c r="L460" s="61"/>
      <c r="M460" s="61"/>
      <c r="N460" s="61"/>
      <c r="O460" s="61"/>
      <c r="P460" s="61"/>
      <c r="Q460" s="61"/>
    </row>
    <row r="461" spans="1:17" ht="12.75">
      <c r="A461" s="61"/>
      <c r="B461" s="61"/>
      <c r="C461" s="61"/>
      <c r="D461" s="61"/>
      <c r="E461" s="61"/>
      <c r="F461" s="61"/>
      <c r="G461" s="61"/>
      <c r="H461" s="61"/>
      <c r="I461" s="61"/>
      <c r="J461" s="61"/>
      <c r="K461" s="61"/>
      <c r="L461" s="61"/>
      <c r="M461" s="61"/>
      <c r="N461" s="61"/>
      <c r="O461" s="61"/>
      <c r="P461" s="61"/>
      <c r="Q461" s="61"/>
    </row>
    <row r="462" spans="1:17" ht="12.75">
      <c r="A462" s="61"/>
      <c r="B462" s="61"/>
      <c r="C462" s="61"/>
      <c r="D462" s="61"/>
      <c r="E462" s="61"/>
      <c r="F462" s="61"/>
      <c r="G462" s="61"/>
      <c r="H462" s="61"/>
      <c r="I462" s="61"/>
      <c r="J462" s="61"/>
      <c r="K462" s="61"/>
      <c r="L462" s="61"/>
      <c r="M462" s="61"/>
      <c r="N462" s="61"/>
      <c r="O462" s="61"/>
      <c r="P462" s="61"/>
      <c r="Q462" s="61"/>
    </row>
    <row r="463" spans="1:17" ht="12.75">
      <c r="A463" s="61"/>
      <c r="B463" s="61"/>
      <c r="C463" s="61"/>
      <c r="D463" s="61"/>
      <c r="E463" s="61"/>
      <c r="F463" s="61"/>
      <c r="G463" s="61"/>
      <c r="H463" s="61"/>
      <c r="I463" s="61"/>
      <c r="J463" s="61"/>
      <c r="K463" s="61"/>
      <c r="L463" s="61"/>
      <c r="M463" s="61"/>
      <c r="N463" s="61"/>
      <c r="O463" s="61"/>
      <c r="P463" s="61"/>
      <c r="Q463" s="61"/>
    </row>
    <row r="464" spans="1:17" ht="12.75">
      <c r="A464" s="61"/>
      <c r="B464" s="61"/>
      <c r="C464" s="61"/>
      <c r="D464" s="61"/>
      <c r="E464" s="61"/>
      <c r="F464" s="61"/>
      <c r="G464" s="61"/>
      <c r="H464" s="61"/>
      <c r="I464" s="61"/>
      <c r="J464" s="61"/>
      <c r="K464" s="61"/>
      <c r="L464" s="61"/>
      <c r="M464" s="61"/>
      <c r="N464" s="61"/>
      <c r="O464" s="61"/>
      <c r="P464" s="61"/>
      <c r="Q464" s="61"/>
    </row>
    <row r="465" spans="1:17" ht="12.75">
      <c r="A465" s="61"/>
      <c r="B465" s="61"/>
      <c r="C465" s="61"/>
      <c r="D465" s="61"/>
      <c r="E465" s="61"/>
      <c r="F465" s="61"/>
      <c r="G465" s="61"/>
      <c r="H465" s="61"/>
      <c r="I465" s="61"/>
      <c r="J465" s="61"/>
      <c r="K465" s="61"/>
      <c r="L465" s="61"/>
      <c r="M465" s="61"/>
      <c r="N465" s="61"/>
      <c r="O465" s="61"/>
      <c r="P465" s="61"/>
      <c r="Q465" s="61"/>
    </row>
    <row r="466" spans="1:17" ht="12.75">
      <c r="A466" s="61"/>
      <c r="B466" s="61"/>
      <c r="C466" s="61"/>
      <c r="D466" s="61"/>
      <c r="E466" s="61"/>
      <c r="F466" s="61"/>
      <c r="G466" s="61"/>
      <c r="H466" s="61"/>
      <c r="I466" s="61"/>
      <c r="J466" s="61"/>
      <c r="K466" s="61"/>
      <c r="L466" s="61"/>
      <c r="M466" s="61"/>
      <c r="N466" s="61"/>
      <c r="O466" s="61"/>
      <c r="P466" s="61"/>
      <c r="Q466" s="61"/>
    </row>
    <row r="467" spans="1:17" ht="12.75">
      <c r="A467" s="61"/>
      <c r="B467" s="61"/>
      <c r="C467" s="61"/>
      <c r="D467" s="61"/>
      <c r="E467" s="61"/>
      <c r="F467" s="61"/>
      <c r="G467" s="61"/>
      <c r="H467" s="61"/>
      <c r="I467" s="61"/>
      <c r="J467" s="61"/>
      <c r="K467" s="61"/>
      <c r="L467" s="61"/>
      <c r="M467" s="61"/>
      <c r="N467" s="61"/>
      <c r="O467" s="61"/>
      <c r="P467" s="61"/>
      <c r="Q467" s="61"/>
    </row>
    <row r="468" spans="1:17" ht="12.75">
      <c r="A468" s="61"/>
      <c r="B468" s="61"/>
      <c r="C468" s="61"/>
      <c r="D468" s="61"/>
      <c r="E468" s="61"/>
      <c r="F468" s="61"/>
      <c r="G468" s="61"/>
      <c r="H468" s="61"/>
      <c r="I468" s="61"/>
      <c r="J468" s="61"/>
      <c r="K468" s="61"/>
      <c r="L468" s="61"/>
      <c r="M468" s="61"/>
      <c r="N468" s="61"/>
      <c r="O468" s="61"/>
      <c r="P468" s="61"/>
      <c r="Q468" s="61"/>
    </row>
    <row r="469" spans="1:17" ht="12.75">
      <c r="A469" s="61"/>
      <c r="B469" s="61"/>
      <c r="C469" s="61"/>
      <c r="D469" s="61"/>
      <c r="E469" s="61"/>
      <c r="F469" s="61"/>
      <c r="G469" s="61"/>
      <c r="H469" s="61"/>
      <c r="I469" s="61"/>
      <c r="J469" s="61"/>
      <c r="K469" s="61"/>
      <c r="L469" s="61"/>
      <c r="M469" s="61"/>
      <c r="N469" s="61"/>
      <c r="O469" s="61"/>
      <c r="P469" s="61"/>
      <c r="Q469" s="61"/>
    </row>
    <row r="470" spans="1:17" ht="12.75">
      <c r="A470" s="61"/>
      <c r="B470" s="61"/>
      <c r="C470" s="61"/>
      <c r="D470" s="61"/>
      <c r="E470" s="61"/>
      <c r="F470" s="61"/>
      <c r="G470" s="61"/>
      <c r="H470" s="61"/>
      <c r="I470" s="61"/>
      <c r="J470" s="61"/>
      <c r="K470" s="61"/>
      <c r="L470" s="61"/>
      <c r="M470" s="61"/>
      <c r="N470" s="61"/>
      <c r="O470" s="61"/>
      <c r="P470" s="61"/>
      <c r="Q470" s="61"/>
    </row>
    <row r="471" spans="1:17" ht="12.75">
      <c r="A471" s="61"/>
      <c r="B471" s="61"/>
      <c r="C471" s="61"/>
      <c r="D471" s="61"/>
      <c r="E471" s="61"/>
      <c r="F471" s="61"/>
      <c r="G471" s="61"/>
      <c r="H471" s="61"/>
      <c r="I471" s="61"/>
      <c r="J471" s="61"/>
      <c r="K471" s="61"/>
      <c r="L471" s="61"/>
      <c r="M471" s="61"/>
      <c r="N471" s="61"/>
      <c r="O471" s="61"/>
      <c r="P471" s="61"/>
      <c r="Q471" s="61"/>
    </row>
    <row r="472" spans="1:17" ht="12.75">
      <c r="A472" s="61"/>
      <c r="B472" s="61"/>
      <c r="C472" s="61"/>
      <c r="D472" s="61"/>
      <c r="E472" s="61"/>
      <c r="F472" s="61"/>
      <c r="G472" s="61"/>
      <c r="H472" s="61"/>
      <c r="I472" s="61"/>
      <c r="J472" s="61"/>
      <c r="K472" s="61"/>
      <c r="L472" s="61"/>
      <c r="M472" s="61"/>
      <c r="N472" s="61"/>
      <c r="O472" s="61"/>
      <c r="P472" s="61"/>
      <c r="Q472" s="61"/>
    </row>
    <row r="473" spans="1:17" ht="12.75">
      <c r="A473" s="61"/>
      <c r="B473" s="61"/>
      <c r="C473" s="61"/>
      <c r="D473" s="61"/>
      <c r="E473" s="61"/>
      <c r="F473" s="61"/>
      <c r="G473" s="61"/>
      <c r="H473" s="61"/>
      <c r="I473" s="61"/>
      <c r="J473" s="61"/>
      <c r="K473" s="61"/>
      <c r="L473" s="61"/>
      <c r="M473" s="61"/>
      <c r="N473" s="61"/>
      <c r="O473" s="61"/>
      <c r="P473" s="61"/>
      <c r="Q473" s="61"/>
    </row>
    <row r="474" spans="1:17" ht="12.75">
      <c r="A474" s="61"/>
      <c r="B474" s="61"/>
      <c r="C474" s="61"/>
      <c r="D474" s="61"/>
      <c r="E474" s="61"/>
      <c r="F474" s="61"/>
      <c r="G474" s="61"/>
      <c r="H474" s="61"/>
      <c r="I474" s="61"/>
      <c r="J474" s="61"/>
      <c r="K474" s="61"/>
      <c r="L474" s="61"/>
      <c r="M474" s="61"/>
      <c r="N474" s="61"/>
      <c r="O474" s="61"/>
      <c r="P474" s="61"/>
      <c r="Q474" s="61"/>
    </row>
    <row r="475" spans="1:17" ht="12.75">
      <c r="A475" s="61"/>
      <c r="B475" s="61"/>
      <c r="C475" s="61"/>
      <c r="D475" s="61"/>
      <c r="E475" s="61"/>
      <c r="F475" s="61"/>
      <c r="G475" s="61"/>
      <c r="H475" s="61"/>
      <c r="I475" s="61"/>
      <c r="J475" s="61"/>
      <c r="K475" s="61"/>
      <c r="L475" s="61"/>
      <c r="M475" s="61"/>
      <c r="N475" s="61"/>
      <c r="O475" s="61"/>
      <c r="P475" s="61"/>
      <c r="Q475" s="61"/>
    </row>
    <row r="476" spans="1:17" ht="12.75">
      <c r="A476" s="61"/>
      <c r="B476" s="61"/>
      <c r="C476" s="61"/>
      <c r="D476" s="61"/>
      <c r="E476" s="61"/>
      <c r="F476" s="61"/>
      <c r="G476" s="61"/>
      <c r="H476" s="61"/>
      <c r="I476" s="61"/>
      <c r="J476" s="61"/>
      <c r="K476" s="61"/>
      <c r="L476" s="61"/>
      <c r="M476" s="61"/>
      <c r="N476" s="61"/>
      <c r="O476" s="61"/>
      <c r="P476" s="61"/>
      <c r="Q476" s="61"/>
    </row>
    <row r="477" spans="1:17" ht="12.75">
      <c r="A477" s="61"/>
      <c r="B477" s="61"/>
      <c r="C477" s="61"/>
      <c r="D477" s="61"/>
      <c r="E477" s="61"/>
      <c r="F477" s="61"/>
      <c r="G477" s="61"/>
      <c r="H477" s="61"/>
      <c r="I477" s="61"/>
      <c r="J477" s="61"/>
      <c r="K477" s="61"/>
      <c r="L477" s="61"/>
      <c r="M477" s="61"/>
      <c r="N477" s="61"/>
      <c r="O477" s="61"/>
      <c r="P477" s="61"/>
      <c r="Q477" s="61"/>
    </row>
    <row r="478" spans="1:17" ht="12.75">
      <c r="A478" s="61"/>
      <c r="B478" s="61"/>
      <c r="C478" s="61"/>
      <c r="D478" s="61"/>
      <c r="E478" s="61"/>
      <c r="F478" s="61"/>
      <c r="G478" s="61"/>
      <c r="H478" s="61"/>
      <c r="I478" s="61"/>
      <c r="J478" s="61"/>
      <c r="K478" s="61"/>
      <c r="L478" s="61"/>
      <c r="M478" s="61"/>
      <c r="N478" s="61"/>
      <c r="O478" s="61"/>
      <c r="P478" s="61"/>
      <c r="Q478" s="61"/>
    </row>
    <row r="479" spans="1:17" ht="12.75">
      <c r="A479" s="61"/>
      <c r="B479" s="61"/>
      <c r="C479" s="61"/>
      <c r="D479" s="61"/>
      <c r="E479" s="61"/>
      <c r="F479" s="61"/>
      <c r="G479" s="61"/>
      <c r="H479" s="61"/>
      <c r="I479" s="61"/>
      <c r="J479" s="61"/>
      <c r="K479" s="61"/>
      <c r="L479" s="61"/>
      <c r="M479" s="61"/>
      <c r="N479" s="61"/>
      <c r="O479" s="61"/>
      <c r="P479" s="61"/>
      <c r="Q479" s="61"/>
    </row>
    <row r="480" spans="1:17" ht="12.75">
      <c r="A480" s="61"/>
      <c r="B480" s="61"/>
      <c r="C480" s="61"/>
      <c r="D480" s="61"/>
      <c r="E480" s="61"/>
      <c r="F480" s="61"/>
      <c r="G480" s="61"/>
      <c r="H480" s="61"/>
      <c r="I480" s="61"/>
      <c r="J480" s="61"/>
      <c r="K480" s="61"/>
      <c r="L480" s="61"/>
      <c r="M480" s="61"/>
      <c r="N480" s="61"/>
      <c r="O480" s="61"/>
      <c r="P480" s="61"/>
      <c r="Q480" s="61"/>
    </row>
    <row r="481" spans="1:17" ht="12.75">
      <c r="A481" s="61"/>
      <c r="B481" s="61"/>
      <c r="C481" s="61"/>
      <c r="D481" s="61"/>
      <c r="E481" s="61"/>
      <c r="F481" s="61"/>
      <c r="G481" s="61"/>
      <c r="H481" s="61"/>
      <c r="I481" s="61"/>
      <c r="J481" s="61"/>
      <c r="K481" s="61"/>
      <c r="L481" s="61"/>
      <c r="M481" s="61"/>
      <c r="N481" s="61"/>
      <c r="O481" s="61"/>
      <c r="P481" s="61"/>
      <c r="Q481" s="61"/>
    </row>
    <row r="482" spans="1:17" ht="12.75">
      <c r="A482" s="61"/>
      <c r="B482" s="61"/>
      <c r="C482" s="61"/>
      <c r="D482" s="61"/>
      <c r="E482" s="61"/>
      <c r="F482" s="61"/>
      <c r="G482" s="61"/>
      <c r="H482" s="61"/>
      <c r="I482" s="61"/>
      <c r="J482" s="61"/>
      <c r="K482" s="61"/>
      <c r="L482" s="61"/>
      <c r="M482" s="61"/>
      <c r="N482" s="61"/>
      <c r="O482" s="61"/>
      <c r="P482" s="61"/>
      <c r="Q482" s="61"/>
    </row>
    <row r="483" spans="1:17" ht="12.75">
      <c r="A483" s="61"/>
      <c r="B483" s="61"/>
      <c r="C483" s="61"/>
      <c r="D483" s="61"/>
      <c r="E483" s="61"/>
      <c r="F483" s="61"/>
      <c r="G483" s="61"/>
      <c r="H483" s="61"/>
      <c r="I483" s="61"/>
      <c r="J483" s="61"/>
      <c r="K483" s="61"/>
      <c r="L483" s="61"/>
      <c r="M483" s="61"/>
      <c r="N483" s="61"/>
      <c r="O483" s="61"/>
      <c r="P483" s="61"/>
      <c r="Q483" s="61"/>
    </row>
    <row r="484" spans="1:17" ht="12.75">
      <c r="A484" s="61"/>
      <c r="B484" s="61"/>
      <c r="C484" s="61"/>
      <c r="D484" s="61"/>
      <c r="E484" s="61"/>
      <c r="F484" s="61"/>
      <c r="G484" s="61"/>
      <c r="H484" s="61"/>
      <c r="I484" s="61"/>
      <c r="J484" s="61"/>
      <c r="K484" s="61"/>
      <c r="L484" s="61"/>
      <c r="M484" s="61"/>
      <c r="N484" s="61"/>
      <c r="O484" s="61"/>
      <c r="P484" s="61"/>
      <c r="Q484" s="61"/>
    </row>
    <row r="485" spans="1:17" ht="12.75">
      <c r="A485" s="61"/>
      <c r="B485" s="61"/>
      <c r="C485" s="61"/>
      <c r="D485" s="61"/>
      <c r="E485" s="61"/>
      <c r="F485" s="61"/>
      <c r="G485" s="61"/>
      <c r="H485" s="61"/>
      <c r="I485" s="61"/>
      <c r="J485" s="61"/>
      <c r="K485" s="61"/>
      <c r="L485" s="61"/>
      <c r="M485" s="61"/>
      <c r="N485" s="61"/>
      <c r="O485" s="61"/>
      <c r="P485" s="61"/>
      <c r="Q485" s="61"/>
    </row>
    <row r="486" spans="1:17" ht="12.75">
      <c r="A486" s="61"/>
      <c r="B486" s="61"/>
      <c r="C486" s="61"/>
      <c r="D486" s="61"/>
      <c r="E486" s="61"/>
      <c r="F486" s="61"/>
      <c r="G486" s="61"/>
      <c r="H486" s="61"/>
      <c r="I486" s="61"/>
      <c r="J486" s="61"/>
      <c r="K486" s="61"/>
      <c r="L486" s="61"/>
      <c r="M486" s="61"/>
      <c r="N486" s="61"/>
      <c r="O486" s="61"/>
      <c r="P486" s="61"/>
      <c r="Q486" s="61"/>
    </row>
    <row r="487" spans="1:17" ht="12.75">
      <c r="A487" s="61"/>
      <c r="B487" s="61"/>
      <c r="C487" s="61"/>
      <c r="D487" s="61"/>
      <c r="E487" s="61"/>
      <c r="F487" s="61"/>
      <c r="G487" s="61"/>
      <c r="H487" s="61"/>
      <c r="I487" s="61"/>
      <c r="J487" s="61"/>
      <c r="K487" s="61"/>
      <c r="L487" s="61"/>
      <c r="M487" s="61"/>
      <c r="N487" s="61"/>
      <c r="O487" s="61"/>
      <c r="P487" s="61"/>
      <c r="Q487" s="61"/>
    </row>
    <row r="488" spans="1:17" ht="12.75">
      <c r="A488" s="61"/>
      <c r="B488" s="61"/>
      <c r="C488" s="61"/>
      <c r="D488" s="61"/>
      <c r="E488" s="61"/>
      <c r="F488" s="61"/>
      <c r="G488" s="61"/>
      <c r="H488" s="61"/>
      <c r="I488" s="61"/>
      <c r="J488" s="61"/>
      <c r="K488" s="61"/>
      <c r="L488" s="61"/>
      <c r="M488" s="61"/>
      <c r="N488" s="61"/>
      <c r="O488" s="61"/>
      <c r="P488" s="61"/>
      <c r="Q488" s="61"/>
    </row>
    <row r="489" spans="1:17" ht="12.75">
      <c r="A489" s="61"/>
      <c r="B489" s="61"/>
      <c r="C489" s="61"/>
      <c r="D489" s="61"/>
      <c r="E489" s="61"/>
      <c r="F489" s="61"/>
      <c r="G489" s="61"/>
      <c r="H489" s="61"/>
      <c r="I489" s="61"/>
      <c r="J489" s="61"/>
      <c r="K489" s="61"/>
      <c r="L489" s="61"/>
      <c r="M489" s="61"/>
      <c r="N489" s="61"/>
      <c r="O489" s="61"/>
      <c r="P489" s="61"/>
      <c r="Q489" s="61"/>
    </row>
    <row r="490" spans="1:17" ht="12.75">
      <c r="A490" s="61"/>
      <c r="B490" s="61"/>
      <c r="C490" s="61"/>
      <c r="D490" s="61"/>
      <c r="E490" s="61"/>
      <c r="F490" s="61"/>
      <c r="G490" s="61"/>
      <c r="H490" s="61"/>
      <c r="I490" s="61"/>
      <c r="J490" s="61"/>
      <c r="K490" s="61"/>
      <c r="L490" s="61"/>
      <c r="M490" s="61"/>
      <c r="N490" s="61"/>
      <c r="O490" s="61"/>
      <c r="P490" s="61"/>
      <c r="Q490" s="61"/>
    </row>
    <row r="491" spans="1:17" ht="12.75">
      <c r="A491" s="61"/>
      <c r="B491" s="61"/>
      <c r="C491" s="61"/>
      <c r="D491" s="61"/>
      <c r="E491" s="61"/>
      <c r="F491" s="61"/>
      <c r="G491" s="61"/>
      <c r="H491" s="61"/>
      <c r="I491" s="61"/>
      <c r="J491" s="61"/>
      <c r="K491" s="61"/>
      <c r="L491" s="61"/>
      <c r="M491" s="61"/>
      <c r="N491" s="61"/>
      <c r="O491" s="61"/>
      <c r="P491" s="61"/>
      <c r="Q491" s="61"/>
    </row>
    <row r="492" spans="1:17" ht="12.75">
      <c r="A492" s="61"/>
      <c r="B492" s="61"/>
      <c r="C492" s="61"/>
      <c r="D492" s="61"/>
      <c r="E492" s="61"/>
      <c r="F492" s="61"/>
      <c r="G492" s="61"/>
      <c r="H492" s="61"/>
      <c r="I492" s="61"/>
      <c r="J492" s="61"/>
      <c r="K492" s="61"/>
      <c r="L492" s="61"/>
      <c r="M492" s="61"/>
      <c r="N492" s="61"/>
      <c r="O492" s="61"/>
      <c r="P492" s="61"/>
      <c r="Q492" s="61"/>
    </row>
    <row r="493" spans="1:17" ht="12.75">
      <c r="A493" s="61"/>
      <c r="B493" s="61"/>
      <c r="C493" s="61"/>
      <c r="D493" s="61"/>
      <c r="E493" s="61"/>
      <c r="F493" s="61"/>
      <c r="G493" s="61"/>
      <c r="H493" s="61"/>
      <c r="I493" s="61"/>
      <c r="J493" s="61"/>
      <c r="K493" s="61"/>
      <c r="L493" s="61"/>
      <c r="M493" s="61"/>
      <c r="N493" s="61"/>
      <c r="O493" s="61"/>
      <c r="P493" s="61"/>
      <c r="Q493" s="61"/>
    </row>
    <row r="494" spans="1:17" ht="12.75">
      <c r="A494" s="61"/>
      <c r="B494" s="61"/>
      <c r="C494" s="61"/>
      <c r="D494" s="61"/>
      <c r="E494" s="61"/>
      <c r="F494" s="61"/>
      <c r="G494" s="61"/>
      <c r="H494" s="61"/>
      <c r="I494" s="61"/>
      <c r="J494" s="61"/>
      <c r="K494" s="61"/>
      <c r="L494" s="61"/>
      <c r="M494" s="61"/>
      <c r="N494" s="61"/>
      <c r="O494" s="61"/>
      <c r="P494" s="61"/>
      <c r="Q494" s="61"/>
    </row>
    <row r="495" spans="1:17" ht="12.75">
      <c r="A495" s="61"/>
      <c r="B495" s="61"/>
      <c r="C495" s="61"/>
      <c r="D495" s="61"/>
      <c r="E495" s="61"/>
      <c r="F495" s="61"/>
      <c r="G495" s="61"/>
      <c r="H495" s="61"/>
      <c r="I495" s="61"/>
      <c r="J495" s="61"/>
      <c r="K495" s="61"/>
      <c r="L495" s="61"/>
      <c r="M495" s="61"/>
      <c r="N495" s="61"/>
      <c r="O495" s="61"/>
      <c r="P495" s="61"/>
      <c r="Q495" s="61"/>
    </row>
    <row r="496" spans="1:17" ht="12.75">
      <c r="A496" s="61"/>
      <c r="B496" s="61"/>
      <c r="C496" s="61"/>
      <c r="D496" s="61"/>
      <c r="E496" s="61"/>
      <c r="F496" s="61"/>
      <c r="G496" s="61"/>
      <c r="H496" s="61"/>
      <c r="I496" s="61"/>
      <c r="J496" s="61"/>
      <c r="K496" s="61"/>
      <c r="L496" s="61"/>
      <c r="M496" s="61"/>
      <c r="N496" s="61"/>
      <c r="O496" s="61"/>
      <c r="P496" s="61"/>
      <c r="Q496" s="61"/>
    </row>
    <row r="497" spans="1:17" ht="12.75">
      <c r="A497" s="61"/>
      <c r="B497" s="61"/>
      <c r="C497" s="61"/>
      <c r="D497" s="61"/>
      <c r="E497" s="61"/>
      <c r="F497" s="61"/>
      <c r="G497" s="61"/>
      <c r="H497" s="61"/>
      <c r="I497" s="61"/>
      <c r="J497" s="61"/>
      <c r="K497" s="61"/>
      <c r="L497" s="61"/>
      <c r="M497" s="61"/>
      <c r="N497" s="61"/>
      <c r="O497" s="61"/>
      <c r="P497" s="61"/>
      <c r="Q497" s="61"/>
    </row>
    <row r="498" spans="1:17" ht="12.75">
      <c r="A498" s="61"/>
      <c r="B498" s="61"/>
      <c r="C498" s="61"/>
      <c r="D498" s="61"/>
      <c r="E498" s="61"/>
      <c r="F498" s="61"/>
      <c r="G498" s="61"/>
      <c r="H498" s="61"/>
      <c r="I498" s="61"/>
      <c r="J498" s="61"/>
      <c r="K498" s="61"/>
      <c r="L498" s="61"/>
      <c r="M498" s="61"/>
      <c r="N498" s="61"/>
      <c r="O498" s="61"/>
      <c r="P498" s="61"/>
      <c r="Q498" s="61"/>
    </row>
    <row r="499" spans="1:17" ht="12.75">
      <c r="A499" s="61"/>
      <c r="B499" s="61"/>
      <c r="C499" s="61"/>
      <c r="D499" s="61"/>
      <c r="E499" s="61"/>
      <c r="F499" s="61"/>
      <c r="G499" s="61"/>
      <c r="H499" s="61"/>
      <c r="I499" s="61"/>
      <c r="J499" s="61"/>
      <c r="K499" s="61"/>
      <c r="L499" s="61"/>
      <c r="M499" s="61"/>
      <c r="N499" s="61"/>
      <c r="O499" s="61"/>
      <c r="P499" s="61"/>
      <c r="Q499" s="61"/>
    </row>
    <row r="500" spans="1:17" ht="12.75">
      <c r="A500" s="61"/>
      <c r="B500" s="61"/>
      <c r="C500" s="61"/>
      <c r="D500" s="61"/>
      <c r="E500" s="61"/>
      <c r="F500" s="61"/>
      <c r="G500" s="61"/>
      <c r="H500" s="61"/>
      <c r="I500" s="61"/>
      <c r="J500" s="61"/>
      <c r="K500" s="61"/>
      <c r="L500" s="61"/>
      <c r="M500" s="61"/>
      <c r="N500" s="61"/>
      <c r="O500" s="61"/>
      <c r="P500" s="61"/>
      <c r="Q500" s="61"/>
    </row>
    <row r="501" spans="1:17" ht="12.75">
      <c r="A501" s="61"/>
      <c r="B501" s="61"/>
      <c r="C501" s="61"/>
      <c r="D501" s="61"/>
      <c r="E501" s="61"/>
      <c r="F501" s="61"/>
      <c r="G501" s="61"/>
      <c r="H501" s="61"/>
      <c r="I501" s="61"/>
      <c r="J501" s="61"/>
      <c r="K501" s="61"/>
      <c r="L501" s="61"/>
      <c r="M501" s="61"/>
      <c r="N501" s="61"/>
      <c r="O501" s="61"/>
      <c r="P501" s="61"/>
      <c r="Q501" s="61"/>
    </row>
    <row r="502" spans="1:17" ht="12.75">
      <c r="A502" s="61"/>
      <c r="B502" s="61"/>
      <c r="C502" s="61"/>
      <c r="D502" s="61"/>
      <c r="E502" s="61"/>
      <c r="F502" s="61"/>
      <c r="G502" s="61"/>
      <c r="H502" s="61"/>
      <c r="I502" s="61"/>
      <c r="J502" s="61"/>
      <c r="K502" s="61"/>
      <c r="L502" s="61"/>
      <c r="M502" s="61"/>
      <c r="N502" s="61"/>
      <c r="O502" s="61"/>
      <c r="P502" s="61"/>
      <c r="Q502" s="61"/>
    </row>
    <row r="503" spans="1:17" ht="12.75">
      <c r="A503" s="61"/>
      <c r="B503" s="61"/>
      <c r="C503" s="61"/>
      <c r="D503" s="61"/>
      <c r="E503" s="61"/>
      <c r="F503" s="61"/>
      <c r="G503" s="61"/>
      <c r="H503" s="61"/>
      <c r="I503" s="61"/>
      <c r="J503" s="61"/>
      <c r="K503" s="61"/>
      <c r="L503" s="61"/>
      <c r="M503" s="61"/>
      <c r="N503" s="61"/>
      <c r="O503" s="61"/>
      <c r="P503" s="61"/>
      <c r="Q503" s="61"/>
    </row>
    <row r="504" spans="1:17" ht="12.75">
      <c r="A504" s="61"/>
      <c r="B504" s="61"/>
      <c r="C504" s="61"/>
      <c r="D504" s="61"/>
      <c r="E504" s="61"/>
      <c r="F504" s="61"/>
      <c r="G504" s="61"/>
      <c r="H504" s="61"/>
      <c r="I504" s="61"/>
      <c r="J504" s="61"/>
      <c r="K504" s="61"/>
      <c r="L504" s="61"/>
      <c r="M504" s="61"/>
      <c r="N504" s="61"/>
      <c r="O504" s="61"/>
      <c r="P504" s="61"/>
      <c r="Q504" s="61"/>
    </row>
    <row r="505" spans="1:17" ht="12.75">
      <c r="A505" s="61"/>
      <c r="B505" s="61"/>
      <c r="C505" s="61"/>
      <c r="D505" s="61"/>
      <c r="E505" s="61"/>
      <c r="F505" s="61"/>
      <c r="G505" s="61"/>
      <c r="H505" s="61"/>
      <c r="I505" s="61"/>
      <c r="J505" s="61"/>
      <c r="K505" s="61"/>
      <c r="L505" s="61"/>
      <c r="M505" s="61"/>
      <c r="N505" s="61"/>
      <c r="O505" s="61"/>
      <c r="P505" s="61"/>
      <c r="Q505" s="61"/>
    </row>
    <row r="506" spans="1:17" ht="12.75">
      <c r="A506" s="61"/>
      <c r="B506" s="61"/>
      <c r="C506" s="61"/>
      <c r="D506" s="61"/>
      <c r="E506" s="61"/>
      <c r="F506" s="61"/>
      <c r="G506" s="61"/>
      <c r="H506" s="61"/>
      <c r="I506" s="61"/>
      <c r="J506" s="61"/>
      <c r="K506" s="61"/>
      <c r="L506" s="61"/>
      <c r="M506" s="61"/>
      <c r="N506" s="61"/>
      <c r="O506" s="61"/>
      <c r="P506" s="61"/>
      <c r="Q506" s="61"/>
    </row>
    <row r="507" spans="1:17" ht="12.75">
      <c r="A507" s="61"/>
      <c r="B507" s="61"/>
      <c r="C507" s="61"/>
      <c r="D507" s="61"/>
      <c r="E507" s="61"/>
      <c r="F507" s="61"/>
      <c r="G507" s="61"/>
      <c r="H507" s="61"/>
      <c r="I507" s="61"/>
      <c r="J507" s="61"/>
      <c r="K507" s="61"/>
      <c r="L507" s="61"/>
      <c r="M507" s="61"/>
      <c r="N507" s="61"/>
      <c r="O507" s="61"/>
      <c r="P507" s="61"/>
      <c r="Q507" s="61"/>
    </row>
    <row r="508" spans="1:17" ht="12.75">
      <c r="A508" s="61"/>
      <c r="B508" s="61"/>
      <c r="C508" s="61"/>
      <c r="D508" s="61"/>
      <c r="E508" s="61"/>
      <c r="F508" s="61"/>
      <c r="G508" s="61"/>
      <c r="H508" s="61"/>
      <c r="I508" s="61"/>
      <c r="J508" s="61"/>
      <c r="K508" s="61"/>
      <c r="L508" s="61"/>
      <c r="M508" s="61"/>
      <c r="N508" s="61"/>
      <c r="O508" s="61"/>
      <c r="P508" s="61"/>
      <c r="Q508" s="61"/>
    </row>
    <row r="509" spans="1:17" ht="12.75">
      <c r="A509" s="61"/>
      <c r="B509" s="61"/>
      <c r="C509" s="61"/>
      <c r="D509" s="61"/>
      <c r="E509" s="61"/>
      <c r="F509" s="61"/>
      <c r="G509" s="61"/>
      <c r="H509" s="61"/>
      <c r="I509" s="61"/>
      <c r="J509" s="61"/>
      <c r="K509" s="61"/>
      <c r="L509" s="61"/>
      <c r="M509" s="61"/>
      <c r="N509" s="61"/>
      <c r="O509" s="61"/>
      <c r="P509" s="61"/>
      <c r="Q509" s="61"/>
    </row>
    <row r="510" spans="1:17" ht="12.75">
      <c r="A510" s="61"/>
      <c r="B510" s="61"/>
      <c r="C510" s="61"/>
      <c r="D510" s="61"/>
      <c r="E510" s="61"/>
      <c r="F510" s="61"/>
      <c r="G510" s="61"/>
      <c r="H510" s="61"/>
      <c r="I510" s="61"/>
      <c r="J510" s="61"/>
      <c r="K510" s="61"/>
      <c r="L510" s="61"/>
      <c r="M510" s="61"/>
      <c r="N510" s="61"/>
      <c r="O510" s="61"/>
      <c r="P510" s="61"/>
      <c r="Q510" s="61"/>
    </row>
    <row r="511" spans="1:17" ht="12.75">
      <c r="A511" s="61"/>
      <c r="B511" s="61"/>
      <c r="C511" s="61"/>
      <c r="D511" s="61"/>
      <c r="E511" s="61"/>
      <c r="F511" s="61"/>
      <c r="G511" s="61"/>
      <c r="H511" s="61"/>
      <c r="I511" s="61"/>
      <c r="J511" s="61"/>
      <c r="K511" s="61"/>
      <c r="L511" s="61"/>
      <c r="M511" s="61"/>
      <c r="N511" s="61"/>
      <c r="O511" s="61"/>
      <c r="P511" s="61"/>
      <c r="Q511" s="61"/>
    </row>
    <row r="512" spans="1:17" ht="12.75">
      <c r="A512" s="61"/>
      <c r="B512" s="61"/>
      <c r="C512" s="61"/>
      <c r="D512" s="61"/>
      <c r="E512" s="61"/>
      <c r="F512" s="61"/>
      <c r="G512" s="61"/>
      <c r="H512" s="61"/>
      <c r="I512" s="61"/>
      <c r="J512" s="61"/>
      <c r="K512" s="61"/>
      <c r="L512" s="61"/>
      <c r="M512" s="61"/>
      <c r="N512" s="61"/>
      <c r="O512" s="61"/>
      <c r="P512" s="61"/>
      <c r="Q512" s="61"/>
    </row>
    <row r="513" spans="1:17" ht="12.75">
      <c r="A513" s="61"/>
      <c r="B513" s="61"/>
      <c r="C513" s="61"/>
      <c r="D513" s="61"/>
      <c r="E513" s="61"/>
      <c r="F513" s="61"/>
      <c r="G513" s="61"/>
      <c r="H513" s="61"/>
      <c r="I513" s="61"/>
      <c r="J513" s="61"/>
      <c r="K513" s="61"/>
      <c r="L513" s="61"/>
      <c r="M513" s="61"/>
      <c r="N513" s="61"/>
      <c r="O513" s="61"/>
      <c r="P513" s="61"/>
      <c r="Q513" s="61"/>
    </row>
    <row r="514" spans="1:17" ht="12.75">
      <c r="A514" s="61"/>
      <c r="B514" s="61"/>
      <c r="C514" s="61"/>
      <c r="D514" s="61"/>
      <c r="E514" s="61"/>
      <c r="F514" s="61"/>
      <c r="G514" s="61"/>
      <c r="H514" s="61"/>
      <c r="I514" s="61"/>
      <c r="J514" s="61"/>
      <c r="K514" s="61"/>
      <c r="L514" s="61"/>
      <c r="M514" s="61"/>
      <c r="N514" s="61"/>
      <c r="O514" s="61"/>
      <c r="P514" s="61"/>
      <c r="Q514" s="61"/>
    </row>
    <row r="515" spans="1:17" ht="12.75">
      <c r="A515" s="61"/>
      <c r="B515" s="61"/>
      <c r="C515" s="61"/>
      <c r="D515" s="61"/>
      <c r="E515" s="61"/>
      <c r="F515" s="61"/>
      <c r="G515" s="61"/>
      <c r="H515" s="61"/>
      <c r="I515" s="61"/>
      <c r="J515" s="61"/>
      <c r="K515" s="61"/>
      <c r="L515" s="61"/>
      <c r="M515" s="61"/>
      <c r="N515" s="61"/>
      <c r="O515" s="61"/>
      <c r="P515" s="61"/>
      <c r="Q515" s="61"/>
    </row>
    <row r="516" spans="1:17" ht="12.75">
      <c r="A516" s="61"/>
      <c r="B516" s="61"/>
      <c r="C516" s="61"/>
      <c r="D516" s="61"/>
      <c r="E516" s="61"/>
      <c r="F516" s="61"/>
      <c r="G516" s="61"/>
      <c r="H516" s="61"/>
      <c r="I516" s="61"/>
      <c r="J516" s="61"/>
      <c r="K516" s="61"/>
      <c r="L516" s="61"/>
      <c r="M516" s="61"/>
      <c r="N516" s="61"/>
      <c r="O516" s="61"/>
      <c r="P516" s="61"/>
      <c r="Q516" s="61"/>
    </row>
    <row r="517" spans="1:17" ht="12.75">
      <c r="A517" s="61"/>
      <c r="B517" s="61"/>
      <c r="C517" s="61"/>
      <c r="D517" s="61"/>
      <c r="E517" s="61"/>
      <c r="F517" s="61"/>
      <c r="G517" s="61"/>
      <c r="H517" s="61"/>
      <c r="I517" s="61"/>
      <c r="J517" s="61"/>
      <c r="K517" s="61"/>
      <c r="L517" s="61"/>
      <c r="M517" s="61"/>
      <c r="N517" s="61"/>
      <c r="O517" s="61"/>
      <c r="P517" s="61"/>
      <c r="Q517" s="61"/>
    </row>
    <row r="518" spans="1:17" ht="12.75">
      <c r="A518" s="61"/>
      <c r="B518" s="61"/>
      <c r="C518" s="61"/>
      <c r="D518" s="61"/>
      <c r="E518" s="61"/>
      <c r="F518" s="61"/>
      <c r="G518" s="61"/>
      <c r="H518" s="61"/>
      <c r="I518" s="61"/>
      <c r="J518" s="61"/>
      <c r="K518" s="61"/>
      <c r="L518" s="61"/>
      <c r="M518" s="61"/>
      <c r="N518" s="61"/>
      <c r="O518" s="61"/>
      <c r="P518" s="61"/>
      <c r="Q518" s="61"/>
    </row>
    <row r="519" spans="1:17" ht="12.75">
      <c r="A519" s="61"/>
      <c r="B519" s="61"/>
      <c r="C519" s="61"/>
      <c r="D519" s="61"/>
      <c r="E519" s="61"/>
      <c r="F519" s="61"/>
      <c r="G519" s="61"/>
      <c r="H519" s="61"/>
      <c r="I519" s="61"/>
      <c r="J519" s="61"/>
      <c r="K519" s="61"/>
      <c r="L519" s="61"/>
      <c r="M519" s="61"/>
      <c r="N519" s="61"/>
      <c r="O519" s="61"/>
      <c r="P519" s="61"/>
      <c r="Q519" s="61"/>
    </row>
    <row r="520" spans="1:17" ht="12.75">
      <c r="A520" s="61"/>
      <c r="B520" s="61"/>
      <c r="C520" s="61"/>
      <c r="D520" s="61"/>
      <c r="E520" s="61"/>
      <c r="F520" s="61"/>
      <c r="G520" s="61"/>
      <c r="H520" s="61"/>
      <c r="I520" s="61"/>
      <c r="J520" s="61"/>
      <c r="K520" s="61"/>
      <c r="L520" s="61"/>
      <c r="M520" s="61"/>
      <c r="N520" s="61"/>
      <c r="O520" s="61"/>
      <c r="P520" s="61"/>
      <c r="Q520" s="61"/>
    </row>
    <row r="521" spans="1:17" ht="12.75">
      <c r="A521" s="61"/>
      <c r="B521" s="61"/>
      <c r="C521" s="61"/>
      <c r="D521" s="61"/>
      <c r="E521" s="61"/>
      <c r="F521" s="61"/>
      <c r="G521" s="61"/>
      <c r="H521" s="61"/>
      <c r="I521" s="61"/>
      <c r="J521" s="61"/>
      <c r="K521" s="61"/>
      <c r="L521" s="61"/>
      <c r="M521" s="61"/>
      <c r="N521" s="61"/>
      <c r="O521" s="61"/>
      <c r="P521" s="61"/>
      <c r="Q521" s="61"/>
    </row>
    <row r="522" spans="1:17" ht="12.75">
      <c r="A522" s="61"/>
      <c r="B522" s="61"/>
      <c r="C522" s="61"/>
      <c r="D522" s="61"/>
      <c r="E522" s="61"/>
      <c r="F522" s="61"/>
      <c r="G522" s="61"/>
      <c r="H522" s="61"/>
      <c r="I522" s="61"/>
      <c r="J522" s="61"/>
      <c r="K522" s="61"/>
      <c r="L522" s="61"/>
      <c r="M522" s="61"/>
      <c r="N522" s="61"/>
      <c r="O522" s="61"/>
      <c r="P522" s="61"/>
      <c r="Q522" s="61"/>
    </row>
    <row r="523" spans="1:17" ht="12.75">
      <c r="A523" s="61"/>
      <c r="B523" s="61"/>
      <c r="C523" s="61"/>
      <c r="D523" s="61"/>
      <c r="E523" s="61"/>
      <c r="F523" s="61"/>
      <c r="G523" s="61"/>
      <c r="H523" s="61"/>
      <c r="I523" s="61"/>
      <c r="J523" s="61"/>
      <c r="K523" s="61"/>
      <c r="L523" s="61"/>
      <c r="M523" s="61"/>
      <c r="N523" s="61"/>
      <c r="O523" s="61"/>
      <c r="P523" s="61"/>
      <c r="Q523" s="61"/>
    </row>
    <row r="524" spans="1:17" ht="12.75">
      <c r="A524" s="61"/>
      <c r="B524" s="61"/>
      <c r="C524" s="61"/>
      <c r="D524" s="61"/>
      <c r="E524" s="61"/>
      <c r="F524" s="61"/>
      <c r="G524" s="61"/>
      <c r="H524" s="61"/>
      <c r="I524" s="61"/>
      <c r="J524" s="61"/>
      <c r="K524" s="61"/>
      <c r="L524" s="61"/>
      <c r="M524" s="61"/>
      <c r="N524" s="61"/>
      <c r="O524" s="61"/>
      <c r="P524" s="61"/>
      <c r="Q524" s="61"/>
    </row>
    <row r="525" spans="1:17" ht="12.75">
      <c r="A525" s="61"/>
      <c r="B525" s="61"/>
      <c r="C525" s="61"/>
      <c r="D525" s="61"/>
      <c r="E525" s="61"/>
      <c r="F525" s="61"/>
      <c r="G525" s="61"/>
      <c r="H525" s="61"/>
      <c r="I525" s="61"/>
      <c r="J525" s="61"/>
      <c r="K525" s="61"/>
      <c r="L525" s="61"/>
      <c r="M525" s="61"/>
      <c r="N525" s="61"/>
      <c r="O525" s="61"/>
      <c r="P525" s="61"/>
      <c r="Q525" s="61"/>
    </row>
    <row r="526" spans="1:17" ht="12.75">
      <c r="A526" s="61"/>
      <c r="B526" s="61"/>
      <c r="C526" s="61"/>
      <c r="D526" s="61"/>
      <c r="E526" s="61"/>
      <c r="F526" s="61"/>
      <c r="G526" s="61"/>
      <c r="H526" s="61"/>
      <c r="I526" s="61"/>
      <c r="J526" s="61"/>
      <c r="K526" s="61"/>
      <c r="L526" s="61"/>
      <c r="M526" s="61"/>
      <c r="N526" s="61"/>
      <c r="O526" s="61"/>
      <c r="P526" s="61"/>
      <c r="Q526" s="61"/>
    </row>
    <row r="527" spans="1:17" ht="12.75">
      <c r="A527" s="61"/>
      <c r="B527" s="61"/>
      <c r="C527" s="61"/>
      <c r="D527" s="61"/>
      <c r="E527" s="61"/>
      <c r="F527" s="61"/>
      <c r="G527" s="61"/>
      <c r="H527" s="61"/>
      <c r="I527" s="61"/>
      <c r="J527" s="61"/>
      <c r="K527" s="61"/>
      <c r="L527" s="61"/>
      <c r="M527" s="61"/>
      <c r="N527" s="61"/>
      <c r="O527" s="61"/>
      <c r="P527" s="61"/>
      <c r="Q527" s="61"/>
    </row>
    <row r="528" spans="1:17" ht="12.75">
      <c r="A528" s="61"/>
      <c r="B528" s="61"/>
      <c r="C528" s="61"/>
      <c r="D528" s="61"/>
      <c r="E528" s="61"/>
      <c r="F528" s="61"/>
      <c r="G528" s="61"/>
      <c r="H528" s="61"/>
      <c r="I528" s="61"/>
      <c r="J528" s="61"/>
      <c r="K528" s="61"/>
      <c r="L528" s="61"/>
      <c r="M528" s="61"/>
      <c r="N528" s="61"/>
      <c r="O528" s="61"/>
      <c r="P528" s="61"/>
      <c r="Q528" s="61"/>
    </row>
    <row r="529" spans="1:17" ht="12.75">
      <c r="A529" s="61"/>
      <c r="B529" s="61"/>
      <c r="C529" s="61"/>
      <c r="D529" s="61"/>
      <c r="E529" s="61"/>
      <c r="F529" s="61"/>
      <c r="G529" s="61"/>
      <c r="H529" s="61"/>
      <c r="I529" s="61"/>
      <c r="J529" s="61"/>
      <c r="K529" s="61"/>
      <c r="L529" s="61"/>
      <c r="M529" s="61"/>
      <c r="N529" s="61"/>
      <c r="O529" s="61"/>
      <c r="P529" s="61"/>
      <c r="Q529" s="61"/>
    </row>
    <row r="530" spans="1:17" ht="12.75">
      <c r="A530" s="61"/>
      <c r="B530" s="61"/>
      <c r="C530" s="61"/>
      <c r="D530" s="61"/>
      <c r="E530" s="61"/>
      <c r="F530" s="61"/>
      <c r="G530" s="61"/>
      <c r="H530" s="61"/>
      <c r="I530" s="61"/>
      <c r="J530" s="61"/>
      <c r="K530" s="61"/>
      <c r="L530" s="61"/>
      <c r="M530" s="61"/>
      <c r="N530" s="61"/>
      <c r="O530" s="61"/>
      <c r="P530" s="61"/>
      <c r="Q530" s="61"/>
    </row>
    <row r="531" spans="1:17" ht="12.75">
      <c r="A531" s="61"/>
      <c r="B531" s="61"/>
      <c r="C531" s="61"/>
      <c r="D531" s="61"/>
      <c r="E531" s="61"/>
      <c r="F531" s="61"/>
      <c r="G531" s="61"/>
      <c r="H531" s="61"/>
      <c r="I531" s="61"/>
      <c r="J531" s="61"/>
      <c r="K531" s="61"/>
      <c r="L531" s="61"/>
      <c r="M531" s="61"/>
      <c r="N531" s="61"/>
      <c r="O531" s="61"/>
      <c r="P531" s="61"/>
      <c r="Q531" s="61"/>
    </row>
    <row r="532" spans="1:17" ht="12.75">
      <c r="A532" s="61"/>
      <c r="B532" s="61"/>
      <c r="C532" s="61"/>
      <c r="D532" s="61"/>
      <c r="E532" s="61"/>
      <c r="F532" s="61"/>
      <c r="G532" s="61"/>
      <c r="H532" s="61"/>
      <c r="I532" s="61"/>
      <c r="J532" s="61"/>
      <c r="K532" s="61"/>
      <c r="L532" s="61"/>
      <c r="M532" s="61"/>
      <c r="N532" s="61"/>
      <c r="O532" s="61"/>
      <c r="P532" s="61"/>
      <c r="Q532" s="61"/>
    </row>
    <row r="533" spans="1:17" ht="12.75">
      <c r="A533" s="61"/>
      <c r="B533" s="61"/>
      <c r="C533" s="61"/>
      <c r="D533" s="61"/>
      <c r="E533" s="61"/>
      <c r="F533" s="61"/>
      <c r="G533" s="61"/>
      <c r="H533" s="61"/>
      <c r="I533" s="61"/>
      <c r="J533" s="61"/>
      <c r="K533" s="61"/>
      <c r="L533" s="61"/>
      <c r="M533" s="61"/>
      <c r="N533" s="61"/>
      <c r="O533" s="61"/>
      <c r="P533" s="61"/>
      <c r="Q533" s="61"/>
    </row>
    <row r="534" spans="1:17" ht="12.75">
      <c r="A534" s="61"/>
      <c r="B534" s="61"/>
      <c r="C534" s="61"/>
      <c r="D534" s="61"/>
      <c r="E534" s="61"/>
      <c r="F534" s="61"/>
      <c r="G534" s="61"/>
      <c r="H534" s="61"/>
      <c r="I534" s="61"/>
      <c r="J534" s="61"/>
      <c r="K534" s="61"/>
      <c r="L534" s="61"/>
      <c r="M534" s="61"/>
      <c r="N534" s="61"/>
      <c r="O534" s="61"/>
      <c r="P534" s="61"/>
      <c r="Q534" s="61"/>
    </row>
    <row r="535" spans="1:17" ht="12.75">
      <c r="A535" s="61"/>
      <c r="B535" s="61"/>
      <c r="C535" s="61"/>
      <c r="D535" s="61"/>
      <c r="E535" s="61"/>
      <c r="F535" s="61"/>
      <c r="G535" s="61"/>
      <c r="H535" s="61"/>
      <c r="I535" s="61"/>
      <c r="J535" s="61"/>
      <c r="K535" s="61"/>
      <c r="L535" s="61"/>
      <c r="M535" s="61"/>
      <c r="N535" s="61"/>
      <c r="O535" s="61"/>
      <c r="P535" s="61"/>
      <c r="Q535" s="61"/>
    </row>
    <row r="536" spans="1:17" ht="12.75">
      <c r="A536" s="61"/>
      <c r="B536" s="61"/>
      <c r="C536" s="61"/>
      <c r="D536" s="61"/>
      <c r="E536" s="61"/>
      <c r="F536" s="61"/>
      <c r="G536" s="61"/>
      <c r="H536" s="61"/>
      <c r="I536" s="61"/>
      <c r="J536" s="61"/>
      <c r="K536" s="61"/>
      <c r="L536" s="61"/>
      <c r="M536" s="61"/>
      <c r="N536" s="61"/>
      <c r="O536" s="61"/>
      <c r="P536" s="61"/>
      <c r="Q536" s="61"/>
    </row>
    <row r="537" spans="1:17" ht="12.75">
      <c r="A537" s="61"/>
      <c r="B537" s="61"/>
      <c r="C537" s="61"/>
      <c r="D537" s="61"/>
      <c r="E537" s="61"/>
      <c r="F537" s="61"/>
      <c r="G537" s="61"/>
      <c r="H537" s="61"/>
      <c r="I537" s="61"/>
      <c r="J537" s="61"/>
      <c r="K537" s="61"/>
      <c r="L537" s="61"/>
      <c r="M537" s="61"/>
      <c r="N537" s="61"/>
      <c r="O537" s="61"/>
      <c r="P537" s="61"/>
      <c r="Q537" s="61"/>
    </row>
    <row r="538" spans="1:17" ht="12.75">
      <c r="A538" s="61"/>
      <c r="B538" s="61"/>
      <c r="C538" s="61"/>
      <c r="D538" s="61"/>
      <c r="E538" s="61"/>
      <c r="F538" s="61"/>
      <c r="G538" s="61"/>
      <c r="H538" s="61"/>
      <c r="I538" s="61"/>
      <c r="J538" s="61"/>
      <c r="K538" s="61"/>
      <c r="L538" s="61"/>
      <c r="M538" s="61"/>
      <c r="N538" s="61"/>
      <c r="O538" s="61"/>
      <c r="P538" s="61"/>
      <c r="Q538" s="61"/>
    </row>
    <row r="539" spans="1:17" ht="12.75">
      <c r="A539" s="61"/>
      <c r="B539" s="61"/>
      <c r="C539" s="61"/>
      <c r="D539" s="61"/>
      <c r="E539" s="61"/>
      <c r="F539" s="61"/>
      <c r="G539" s="61"/>
      <c r="H539" s="61"/>
      <c r="I539" s="61"/>
      <c r="J539" s="61"/>
      <c r="K539" s="61"/>
      <c r="L539" s="61"/>
      <c r="M539" s="61"/>
      <c r="N539" s="61"/>
      <c r="O539" s="61"/>
      <c r="P539" s="61"/>
      <c r="Q539" s="61"/>
    </row>
    <row r="540" spans="1:17" ht="12.75">
      <c r="A540" s="61"/>
      <c r="B540" s="61"/>
      <c r="C540" s="61"/>
      <c r="D540" s="61"/>
      <c r="E540" s="61"/>
      <c r="F540" s="61"/>
      <c r="G540" s="61"/>
      <c r="H540" s="61"/>
      <c r="I540" s="61"/>
      <c r="J540" s="61"/>
      <c r="K540" s="61"/>
      <c r="L540" s="61"/>
      <c r="M540" s="61"/>
      <c r="N540" s="61"/>
      <c r="O540" s="61"/>
      <c r="P540" s="61"/>
      <c r="Q540" s="61"/>
    </row>
    <row r="541" spans="1:17" ht="12.75">
      <c r="A541" s="61"/>
      <c r="B541" s="61"/>
      <c r="C541" s="61"/>
      <c r="D541" s="61"/>
      <c r="E541" s="61"/>
      <c r="F541" s="61"/>
      <c r="G541" s="61"/>
      <c r="H541" s="61"/>
      <c r="I541" s="61"/>
      <c r="J541" s="61"/>
      <c r="K541" s="61"/>
      <c r="L541" s="61"/>
      <c r="M541" s="61"/>
      <c r="N541" s="61"/>
      <c r="O541" s="61"/>
      <c r="P541" s="61"/>
      <c r="Q541" s="61"/>
    </row>
    <row r="542" spans="1:17" ht="12.75">
      <c r="A542" s="61"/>
      <c r="B542" s="61"/>
      <c r="C542" s="61"/>
      <c r="D542" s="61"/>
      <c r="E542" s="61"/>
      <c r="F542" s="61"/>
      <c r="G542" s="61"/>
      <c r="H542" s="61"/>
      <c r="I542" s="61"/>
      <c r="J542" s="61"/>
      <c r="K542" s="61"/>
      <c r="L542" s="61"/>
      <c r="M542" s="61"/>
      <c r="N542" s="61"/>
      <c r="O542" s="61"/>
      <c r="P542" s="61"/>
      <c r="Q542" s="61"/>
    </row>
    <row r="543" spans="1:17" ht="12.75">
      <c r="A543" s="61"/>
      <c r="B543" s="61"/>
      <c r="C543" s="61"/>
      <c r="D543" s="61"/>
      <c r="E543" s="61"/>
      <c r="F543" s="61"/>
      <c r="G543" s="61"/>
      <c r="H543" s="61"/>
      <c r="I543" s="61"/>
      <c r="J543" s="61"/>
      <c r="K543" s="61"/>
      <c r="L543" s="61"/>
      <c r="M543" s="61"/>
      <c r="N543" s="61"/>
      <c r="O543" s="61"/>
      <c r="P543" s="61"/>
      <c r="Q543" s="61"/>
    </row>
    <row r="544" spans="1:17" ht="12.75">
      <c r="A544" s="61"/>
      <c r="B544" s="61"/>
      <c r="C544" s="61"/>
      <c r="D544" s="61"/>
      <c r="E544" s="61"/>
      <c r="F544" s="61"/>
      <c r="G544" s="61"/>
      <c r="H544" s="61"/>
      <c r="I544" s="61"/>
      <c r="J544" s="61"/>
      <c r="K544" s="61"/>
      <c r="L544" s="61"/>
      <c r="M544" s="61"/>
      <c r="N544" s="61"/>
      <c r="O544" s="61"/>
      <c r="P544" s="61"/>
      <c r="Q544" s="61"/>
    </row>
    <row r="545" spans="1:17" ht="12.75">
      <c r="A545" s="61"/>
      <c r="B545" s="61"/>
      <c r="C545" s="61"/>
      <c r="D545" s="61"/>
      <c r="E545" s="61"/>
      <c r="F545" s="61"/>
      <c r="G545" s="61"/>
      <c r="H545" s="61"/>
      <c r="I545" s="61"/>
      <c r="J545" s="61"/>
      <c r="K545" s="61"/>
      <c r="L545" s="61"/>
      <c r="M545" s="61"/>
      <c r="N545" s="61"/>
      <c r="O545" s="61"/>
      <c r="P545" s="61"/>
      <c r="Q545" s="61"/>
    </row>
    <row r="546" spans="1:17" ht="12.75">
      <c r="A546" s="61"/>
      <c r="B546" s="61"/>
      <c r="C546" s="61"/>
      <c r="D546" s="61"/>
      <c r="E546" s="61"/>
      <c r="F546" s="61"/>
      <c r="G546" s="61"/>
      <c r="H546" s="61"/>
      <c r="I546" s="61"/>
      <c r="J546" s="61"/>
      <c r="K546" s="61"/>
      <c r="L546" s="61"/>
      <c r="M546" s="61"/>
      <c r="N546" s="61"/>
      <c r="O546" s="61"/>
      <c r="P546" s="61"/>
      <c r="Q546" s="61"/>
    </row>
    <row r="547" spans="1:17" ht="12.75">
      <c r="A547" s="61"/>
      <c r="B547" s="61"/>
      <c r="C547" s="61"/>
      <c r="D547" s="61"/>
      <c r="E547" s="61"/>
      <c r="F547" s="61"/>
      <c r="G547" s="61"/>
      <c r="H547" s="61"/>
      <c r="I547" s="61"/>
      <c r="J547" s="61"/>
      <c r="K547" s="61"/>
      <c r="L547" s="61"/>
      <c r="M547" s="61"/>
      <c r="N547" s="61"/>
      <c r="O547" s="61"/>
      <c r="P547" s="61"/>
      <c r="Q547" s="61"/>
    </row>
    <row r="548" spans="1:17" ht="12.75">
      <c r="A548" s="61"/>
      <c r="B548" s="61"/>
      <c r="C548" s="61"/>
      <c r="D548" s="61"/>
      <c r="E548" s="61"/>
      <c r="F548" s="61"/>
      <c r="G548" s="61"/>
      <c r="H548" s="61"/>
      <c r="I548" s="61"/>
      <c r="J548" s="61"/>
      <c r="K548" s="61"/>
      <c r="L548" s="61"/>
      <c r="M548" s="61"/>
      <c r="N548" s="61"/>
      <c r="O548" s="61"/>
      <c r="P548" s="61"/>
      <c r="Q548" s="61"/>
    </row>
    <row r="549" spans="1:17" ht="12.75">
      <c r="A549" s="61"/>
      <c r="B549" s="61"/>
      <c r="C549" s="61"/>
      <c r="D549" s="61"/>
      <c r="E549" s="61"/>
      <c r="F549" s="61"/>
      <c r="G549" s="61"/>
      <c r="H549" s="61"/>
      <c r="I549" s="61"/>
      <c r="J549" s="61"/>
      <c r="K549" s="61"/>
      <c r="L549" s="61"/>
      <c r="M549" s="61"/>
      <c r="N549" s="61"/>
      <c r="O549" s="61"/>
      <c r="P549" s="61"/>
      <c r="Q549" s="61"/>
    </row>
    <row r="550" spans="1:17" ht="12.75">
      <c r="A550" s="61"/>
      <c r="B550" s="61"/>
      <c r="C550" s="61"/>
      <c r="D550" s="61"/>
      <c r="E550" s="61"/>
      <c r="F550" s="61"/>
      <c r="G550" s="61"/>
      <c r="H550" s="61"/>
      <c r="I550" s="61"/>
      <c r="J550" s="61"/>
      <c r="K550" s="61"/>
      <c r="L550" s="61"/>
      <c r="M550" s="61"/>
      <c r="N550" s="61"/>
      <c r="O550" s="61"/>
      <c r="P550" s="61"/>
      <c r="Q550" s="61"/>
    </row>
    <row r="551" spans="1:17" ht="12.75">
      <c r="A551" s="61"/>
      <c r="B551" s="61"/>
      <c r="C551" s="61"/>
      <c r="D551" s="61"/>
      <c r="E551" s="61"/>
      <c r="F551" s="61"/>
      <c r="G551" s="61"/>
      <c r="H551" s="61"/>
      <c r="I551" s="61"/>
      <c r="J551" s="61"/>
      <c r="K551" s="61"/>
      <c r="L551" s="61"/>
      <c r="M551" s="61"/>
      <c r="N551" s="61"/>
      <c r="O551" s="61"/>
      <c r="P551" s="61"/>
      <c r="Q551" s="61"/>
    </row>
    <row r="552" spans="1:17" ht="12.75">
      <c r="A552" s="61"/>
      <c r="B552" s="61"/>
      <c r="C552" s="61"/>
      <c r="D552" s="61"/>
      <c r="E552" s="61"/>
      <c r="F552" s="61"/>
      <c r="G552" s="61"/>
      <c r="H552" s="61"/>
      <c r="I552" s="61"/>
      <c r="J552" s="61"/>
      <c r="K552" s="61"/>
      <c r="L552" s="61"/>
      <c r="M552" s="61"/>
      <c r="N552" s="61"/>
      <c r="O552" s="61"/>
      <c r="P552" s="61"/>
      <c r="Q552" s="61"/>
    </row>
    <row r="553" spans="1:17" ht="12.75">
      <c r="A553" s="61"/>
      <c r="B553" s="61"/>
      <c r="C553" s="61"/>
      <c r="D553" s="61"/>
      <c r="E553" s="61"/>
      <c r="F553" s="61"/>
      <c r="G553" s="61"/>
      <c r="H553" s="61"/>
      <c r="I553" s="61"/>
      <c r="J553" s="61"/>
      <c r="K553" s="61"/>
      <c r="L553" s="61"/>
      <c r="M553" s="61"/>
      <c r="N553" s="61"/>
      <c r="O553" s="61"/>
      <c r="P553" s="61"/>
      <c r="Q553" s="61"/>
    </row>
    <row r="554" spans="1:17" ht="12.75">
      <c r="A554" s="61"/>
      <c r="B554" s="61"/>
      <c r="C554" s="61"/>
      <c r="D554" s="61"/>
      <c r="E554" s="61"/>
      <c r="F554" s="61"/>
      <c r="G554" s="61"/>
      <c r="H554" s="61"/>
      <c r="I554" s="61"/>
      <c r="J554" s="61"/>
      <c r="K554" s="61"/>
      <c r="L554" s="61"/>
      <c r="M554" s="61"/>
      <c r="N554" s="61"/>
      <c r="O554" s="61"/>
      <c r="P554" s="61"/>
      <c r="Q554" s="61"/>
    </row>
    <row r="555" spans="1:17" ht="12.75">
      <c r="A555" s="61"/>
      <c r="B555" s="61"/>
      <c r="C555" s="61"/>
      <c r="D555" s="61"/>
      <c r="E555" s="61"/>
      <c r="F555" s="61"/>
      <c r="G555" s="61"/>
      <c r="H555" s="61"/>
      <c r="I555" s="61"/>
      <c r="J555" s="61"/>
      <c r="K555" s="61"/>
      <c r="L555" s="61"/>
      <c r="M555" s="61"/>
      <c r="N555" s="61"/>
      <c r="O555" s="61"/>
      <c r="P555" s="61"/>
      <c r="Q555" s="61"/>
    </row>
    <row r="556" spans="1:17" ht="12.75">
      <c r="A556" s="61"/>
      <c r="B556" s="61"/>
      <c r="C556" s="61"/>
      <c r="D556" s="61"/>
      <c r="E556" s="61"/>
      <c r="F556" s="61"/>
      <c r="G556" s="61"/>
      <c r="H556" s="61"/>
      <c r="I556" s="61"/>
      <c r="J556" s="61"/>
      <c r="K556" s="61"/>
      <c r="L556" s="61"/>
      <c r="M556" s="61"/>
      <c r="N556" s="61"/>
      <c r="O556" s="61"/>
      <c r="P556" s="61"/>
      <c r="Q556" s="61"/>
    </row>
    <row r="557" spans="1:17" ht="12.75">
      <c r="A557" s="61"/>
      <c r="B557" s="61"/>
      <c r="C557" s="61"/>
      <c r="D557" s="61"/>
      <c r="E557" s="61"/>
      <c r="F557" s="61"/>
      <c r="G557" s="61"/>
      <c r="H557" s="61"/>
      <c r="I557" s="61"/>
      <c r="J557" s="61"/>
      <c r="K557" s="61"/>
      <c r="L557" s="61"/>
      <c r="M557" s="61"/>
      <c r="N557" s="61"/>
      <c r="O557" s="61"/>
      <c r="P557" s="61"/>
      <c r="Q557" s="61"/>
    </row>
    <row r="558" spans="1:17" ht="12.75">
      <c r="A558" s="61"/>
      <c r="B558" s="61"/>
      <c r="C558" s="61"/>
      <c r="D558" s="61"/>
      <c r="E558" s="61"/>
      <c r="F558" s="61"/>
      <c r="G558" s="61"/>
      <c r="H558" s="61"/>
      <c r="I558" s="61"/>
      <c r="J558" s="61"/>
      <c r="K558" s="61"/>
      <c r="L558" s="61"/>
      <c r="M558" s="61"/>
      <c r="N558" s="61"/>
      <c r="O558" s="61"/>
      <c r="P558" s="61"/>
      <c r="Q558" s="61"/>
    </row>
    <row r="559" spans="1:17" ht="12.75">
      <c r="A559" s="61"/>
      <c r="B559" s="61"/>
      <c r="C559" s="61"/>
      <c r="D559" s="61"/>
      <c r="E559" s="61"/>
      <c r="F559" s="61"/>
      <c r="G559" s="61"/>
      <c r="H559" s="61"/>
      <c r="I559" s="61"/>
      <c r="J559" s="61"/>
      <c r="K559" s="61"/>
      <c r="L559" s="61"/>
      <c r="M559" s="61"/>
      <c r="N559" s="61"/>
      <c r="O559" s="61"/>
      <c r="P559" s="61"/>
      <c r="Q559" s="61"/>
    </row>
    <row r="560" spans="1:17" ht="12.75">
      <c r="A560" s="61"/>
      <c r="B560" s="61"/>
      <c r="C560" s="61"/>
      <c r="D560" s="61"/>
      <c r="E560" s="61"/>
      <c r="F560" s="61"/>
      <c r="G560" s="61"/>
      <c r="H560" s="61"/>
      <c r="I560" s="61"/>
      <c r="J560" s="61"/>
      <c r="K560" s="61"/>
      <c r="L560" s="61"/>
      <c r="M560" s="61"/>
      <c r="N560" s="61"/>
      <c r="O560" s="61"/>
      <c r="P560" s="61"/>
      <c r="Q560" s="61"/>
    </row>
    <row r="561" spans="1:17" ht="12.75">
      <c r="A561" s="61"/>
      <c r="B561" s="61"/>
      <c r="C561" s="61"/>
      <c r="D561" s="61"/>
      <c r="E561" s="61"/>
      <c r="F561" s="61"/>
      <c r="G561" s="61"/>
      <c r="H561" s="61"/>
      <c r="I561" s="61"/>
      <c r="J561" s="61"/>
      <c r="K561" s="61"/>
      <c r="L561" s="61"/>
      <c r="M561" s="61"/>
      <c r="N561" s="61"/>
      <c r="O561" s="61"/>
      <c r="P561" s="61"/>
      <c r="Q561" s="61"/>
    </row>
    <row r="562" spans="1:17" ht="12.75">
      <c r="A562" s="61"/>
      <c r="B562" s="61"/>
      <c r="C562" s="61"/>
      <c r="D562" s="61"/>
      <c r="E562" s="61"/>
      <c r="F562" s="61"/>
      <c r="G562" s="61"/>
      <c r="H562" s="61"/>
      <c r="I562" s="61"/>
      <c r="J562" s="61"/>
      <c r="K562" s="61"/>
      <c r="L562" s="61"/>
      <c r="M562" s="61"/>
      <c r="N562" s="61"/>
      <c r="O562" s="61"/>
      <c r="P562" s="61"/>
      <c r="Q562" s="61"/>
    </row>
    <row r="563" spans="1:17" ht="12.75">
      <c r="A563" s="61"/>
      <c r="B563" s="61"/>
      <c r="C563" s="61"/>
      <c r="D563" s="61"/>
      <c r="E563" s="61"/>
      <c r="F563" s="61"/>
      <c r="G563" s="61"/>
      <c r="H563" s="61"/>
      <c r="I563" s="61"/>
      <c r="J563" s="61"/>
      <c r="K563" s="61"/>
      <c r="L563" s="61"/>
      <c r="M563" s="61"/>
      <c r="N563" s="61"/>
      <c r="O563" s="61"/>
      <c r="P563" s="61"/>
      <c r="Q563" s="61"/>
    </row>
    <row r="564" spans="1:17" ht="12.75">
      <c r="A564" s="61"/>
      <c r="B564" s="61"/>
      <c r="C564" s="61"/>
      <c r="D564" s="61"/>
      <c r="E564" s="61"/>
      <c r="F564" s="61"/>
      <c r="G564" s="61"/>
      <c r="H564" s="61"/>
      <c r="I564" s="61"/>
      <c r="J564" s="61"/>
      <c r="K564" s="61"/>
      <c r="L564" s="61"/>
      <c r="M564" s="61"/>
      <c r="N564" s="61"/>
      <c r="O564" s="61"/>
      <c r="P564" s="61"/>
      <c r="Q564" s="61"/>
    </row>
    <row r="565" spans="1:17" ht="12.75">
      <c r="A565" s="61"/>
      <c r="B565" s="61"/>
      <c r="C565" s="61"/>
      <c r="D565" s="61"/>
      <c r="E565" s="61"/>
      <c r="F565" s="61"/>
      <c r="G565" s="61"/>
      <c r="H565" s="61"/>
      <c r="I565" s="61"/>
      <c r="J565" s="61"/>
      <c r="K565" s="61"/>
      <c r="L565" s="61"/>
      <c r="M565" s="61"/>
      <c r="N565" s="61"/>
      <c r="O565" s="61"/>
      <c r="P565" s="61"/>
      <c r="Q565" s="61"/>
    </row>
    <row r="566" spans="1:17" ht="12.75">
      <c r="A566" s="61"/>
      <c r="B566" s="61"/>
      <c r="C566" s="61"/>
      <c r="D566" s="61"/>
      <c r="E566" s="61"/>
      <c r="F566" s="61"/>
      <c r="G566" s="61"/>
      <c r="H566" s="61"/>
      <c r="I566" s="61"/>
      <c r="J566" s="61"/>
      <c r="K566" s="61"/>
      <c r="L566" s="61"/>
      <c r="M566" s="61"/>
      <c r="N566" s="61"/>
      <c r="O566" s="61"/>
      <c r="P566" s="61"/>
      <c r="Q566" s="61"/>
    </row>
    <row r="567" spans="1:17" ht="12.75">
      <c r="A567" s="61"/>
      <c r="B567" s="61"/>
      <c r="C567" s="61"/>
      <c r="D567" s="61"/>
      <c r="E567" s="61"/>
      <c r="F567" s="61"/>
      <c r="G567" s="61"/>
      <c r="H567" s="61"/>
      <c r="I567" s="61"/>
      <c r="J567" s="61"/>
      <c r="K567" s="61"/>
      <c r="L567" s="61"/>
      <c r="M567" s="61"/>
      <c r="N567" s="61"/>
      <c r="O567" s="61"/>
      <c r="P567" s="61"/>
      <c r="Q567" s="61"/>
    </row>
    <row r="568" spans="1:17" ht="12.75">
      <c r="A568" s="61"/>
      <c r="B568" s="61"/>
      <c r="C568" s="61"/>
      <c r="D568" s="61"/>
      <c r="E568" s="61"/>
      <c r="F568" s="61"/>
      <c r="G568" s="61"/>
      <c r="H568" s="61"/>
      <c r="I568" s="61"/>
      <c r="J568" s="61"/>
      <c r="K568" s="61"/>
      <c r="L568" s="61"/>
      <c r="M568" s="61"/>
      <c r="N568" s="61"/>
      <c r="O568" s="61"/>
      <c r="P568" s="61"/>
      <c r="Q568" s="61"/>
    </row>
    <row r="569" spans="1:17" ht="12.75">
      <c r="A569" s="61"/>
      <c r="B569" s="61"/>
      <c r="C569" s="61"/>
      <c r="D569" s="61"/>
      <c r="E569" s="61"/>
      <c r="F569" s="61"/>
      <c r="G569" s="61"/>
      <c r="H569" s="61"/>
      <c r="I569" s="61"/>
      <c r="J569" s="61"/>
      <c r="K569" s="61"/>
      <c r="L569" s="61"/>
      <c r="M569" s="61"/>
      <c r="N569" s="61"/>
      <c r="O569" s="61"/>
      <c r="P569" s="61"/>
      <c r="Q569" s="61"/>
    </row>
    <row r="570" spans="1:17" ht="12.75">
      <c r="A570" s="61"/>
      <c r="B570" s="61"/>
      <c r="C570" s="61"/>
      <c r="D570" s="61"/>
      <c r="E570" s="61"/>
      <c r="F570" s="61"/>
      <c r="G570" s="61"/>
      <c r="H570" s="61"/>
      <c r="I570" s="61"/>
      <c r="J570" s="61"/>
      <c r="K570" s="61"/>
      <c r="L570" s="61"/>
      <c r="M570" s="61"/>
      <c r="N570" s="61"/>
      <c r="O570" s="61"/>
      <c r="P570" s="61"/>
      <c r="Q570" s="61"/>
    </row>
    <row r="571" spans="1:17" ht="12.75">
      <c r="A571" s="61"/>
      <c r="B571" s="61"/>
      <c r="C571" s="61"/>
      <c r="D571" s="61"/>
      <c r="E571" s="61"/>
      <c r="F571" s="61"/>
      <c r="G571" s="61"/>
      <c r="H571" s="61"/>
      <c r="I571" s="61"/>
      <c r="J571" s="61"/>
      <c r="K571" s="61"/>
      <c r="L571" s="61"/>
      <c r="M571" s="61"/>
      <c r="N571" s="61"/>
      <c r="O571" s="61"/>
      <c r="P571" s="61"/>
      <c r="Q571" s="61"/>
    </row>
    <row r="572" spans="1:17" ht="12.75">
      <c r="A572" s="61"/>
      <c r="B572" s="61"/>
      <c r="C572" s="61"/>
      <c r="D572" s="61"/>
      <c r="E572" s="61"/>
      <c r="F572" s="61"/>
      <c r="G572" s="61"/>
      <c r="H572" s="61"/>
      <c r="I572" s="61"/>
      <c r="J572" s="61"/>
      <c r="K572" s="61"/>
      <c r="L572" s="61"/>
      <c r="M572" s="61"/>
      <c r="N572" s="61"/>
      <c r="O572" s="61"/>
      <c r="P572" s="61"/>
      <c r="Q572" s="61"/>
    </row>
    <row r="573" spans="1:17" ht="12.75">
      <c r="A573" s="61"/>
      <c r="B573" s="61"/>
      <c r="C573" s="61"/>
      <c r="D573" s="61"/>
      <c r="E573" s="61"/>
      <c r="F573" s="61"/>
      <c r="G573" s="61"/>
      <c r="H573" s="61"/>
      <c r="I573" s="61"/>
      <c r="J573" s="61"/>
      <c r="K573" s="61"/>
      <c r="L573" s="61"/>
      <c r="M573" s="61"/>
      <c r="N573" s="61"/>
      <c r="O573" s="61"/>
      <c r="P573" s="61"/>
      <c r="Q573" s="61"/>
    </row>
    <row r="574" spans="1:17" ht="12.75">
      <c r="A574" s="61"/>
      <c r="B574" s="61"/>
      <c r="C574" s="61"/>
      <c r="D574" s="61"/>
      <c r="E574" s="61"/>
      <c r="F574" s="61"/>
      <c r="G574" s="61"/>
      <c r="H574" s="61"/>
      <c r="I574" s="61"/>
      <c r="J574" s="61"/>
      <c r="K574" s="61"/>
      <c r="L574" s="61"/>
      <c r="M574" s="61"/>
      <c r="N574" s="61"/>
      <c r="O574" s="61"/>
      <c r="P574" s="61"/>
      <c r="Q574" s="61"/>
    </row>
    <row r="575" spans="1:17" ht="12.75">
      <c r="A575" s="61"/>
      <c r="B575" s="61"/>
      <c r="C575" s="61"/>
      <c r="D575" s="61"/>
      <c r="E575" s="61"/>
      <c r="F575" s="61"/>
      <c r="G575" s="61"/>
      <c r="H575" s="61"/>
      <c r="I575" s="61"/>
      <c r="J575" s="61"/>
      <c r="K575" s="61"/>
      <c r="L575" s="61"/>
      <c r="M575" s="61"/>
      <c r="N575" s="61"/>
      <c r="O575" s="61"/>
      <c r="P575" s="61"/>
      <c r="Q575" s="61"/>
    </row>
    <row r="576" spans="1:17" ht="12.75">
      <c r="A576" s="61"/>
      <c r="B576" s="61"/>
      <c r="C576" s="61"/>
      <c r="D576" s="61"/>
      <c r="E576" s="61"/>
      <c r="F576" s="61"/>
      <c r="G576" s="61"/>
      <c r="H576" s="61"/>
      <c r="I576" s="61"/>
      <c r="J576" s="61"/>
      <c r="K576" s="61"/>
      <c r="L576" s="61"/>
      <c r="M576" s="61"/>
      <c r="N576" s="61"/>
      <c r="O576" s="61"/>
      <c r="P576" s="61"/>
      <c r="Q576" s="61"/>
    </row>
    <row r="577" spans="1:17" ht="12.75">
      <c r="A577" s="61"/>
      <c r="B577" s="61"/>
      <c r="C577" s="61"/>
      <c r="D577" s="61"/>
      <c r="E577" s="61"/>
      <c r="F577" s="61"/>
      <c r="G577" s="61"/>
      <c r="H577" s="61"/>
      <c r="I577" s="61"/>
      <c r="J577" s="61"/>
      <c r="K577" s="61"/>
      <c r="L577" s="61"/>
      <c r="M577" s="61"/>
      <c r="N577" s="61"/>
      <c r="O577" s="61"/>
      <c r="P577" s="61"/>
      <c r="Q577" s="61"/>
    </row>
    <row r="578" spans="1:17" ht="12.75">
      <c r="A578" s="61"/>
      <c r="B578" s="61"/>
      <c r="C578" s="61"/>
      <c r="D578" s="61"/>
      <c r="E578" s="61"/>
      <c r="F578" s="61"/>
      <c r="G578" s="61"/>
      <c r="H578" s="61"/>
      <c r="I578" s="61"/>
      <c r="J578" s="61"/>
      <c r="K578" s="61"/>
      <c r="L578" s="61"/>
      <c r="M578" s="61"/>
      <c r="N578" s="61"/>
      <c r="O578" s="61"/>
      <c r="P578" s="61"/>
      <c r="Q578" s="61"/>
    </row>
    <row r="579" spans="1:17" ht="12.75">
      <c r="A579" s="61"/>
      <c r="B579" s="61"/>
      <c r="C579" s="61"/>
      <c r="D579" s="61"/>
      <c r="E579" s="61"/>
      <c r="F579" s="61"/>
      <c r="G579" s="61"/>
      <c r="H579" s="61"/>
      <c r="I579" s="61"/>
      <c r="J579" s="61"/>
      <c r="K579" s="61"/>
      <c r="L579" s="61"/>
      <c r="M579" s="61"/>
      <c r="N579" s="61"/>
      <c r="O579" s="61"/>
      <c r="P579" s="61"/>
      <c r="Q579" s="61"/>
    </row>
    <row r="580" spans="1:17" ht="12.75">
      <c r="A580" s="61"/>
      <c r="B580" s="61"/>
      <c r="C580" s="61"/>
      <c r="D580" s="61"/>
      <c r="E580" s="61"/>
      <c r="F580" s="61"/>
      <c r="G580" s="61"/>
      <c r="H580" s="61"/>
      <c r="I580" s="61"/>
      <c r="J580" s="61"/>
      <c r="K580" s="61"/>
      <c r="L580" s="61"/>
      <c r="M580" s="61"/>
      <c r="N580" s="61"/>
      <c r="O580" s="61"/>
      <c r="P580" s="61"/>
      <c r="Q580" s="61"/>
    </row>
    <row r="581" spans="1:17" ht="12.75">
      <c r="A581" s="61"/>
      <c r="B581" s="61"/>
      <c r="C581" s="61"/>
      <c r="D581" s="61"/>
      <c r="E581" s="61"/>
      <c r="F581" s="61"/>
      <c r="G581" s="61"/>
      <c r="H581" s="61"/>
      <c r="I581" s="61"/>
      <c r="J581" s="61"/>
      <c r="K581" s="61"/>
      <c r="L581" s="61"/>
      <c r="M581" s="61"/>
      <c r="N581" s="61"/>
      <c r="O581" s="61"/>
      <c r="P581" s="61"/>
      <c r="Q581" s="61"/>
    </row>
    <row r="582" spans="1:17" ht="12.75">
      <c r="A582" s="61"/>
      <c r="B582" s="61"/>
      <c r="C582" s="61"/>
      <c r="D582" s="61"/>
      <c r="E582" s="61"/>
      <c r="F582" s="61"/>
      <c r="G582" s="61"/>
      <c r="H582" s="61"/>
      <c r="I582" s="61"/>
      <c r="J582" s="61"/>
      <c r="K582" s="61"/>
      <c r="L582" s="61"/>
      <c r="M582" s="61"/>
      <c r="N582" s="61"/>
      <c r="O582" s="61"/>
      <c r="P582" s="61"/>
      <c r="Q582" s="61"/>
    </row>
    <row r="583" spans="1:17" ht="12.75">
      <c r="A583" s="61"/>
      <c r="B583" s="61"/>
      <c r="C583" s="61"/>
      <c r="D583" s="61"/>
      <c r="E583" s="61"/>
      <c r="F583" s="61"/>
      <c r="G583" s="61"/>
      <c r="H583" s="61"/>
      <c r="I583" s="61"/>
      <c r="J583" s="61"/>
      <c r="K583" s="61"/>
      <c r="L583" s="61"/>
      <c r="M583" s="61"/>
      <c r="N583" s="61"/>
      <c r="O583" s="61"/>
      <c r="P583" s="61"/>
      <c r="Q583" s="61"/>
    </row>
    <row r="584" spans="1:17" ht="12.75">
      <c r="A584" s="61"/>
      <c r="B584" s="61"/>
      <c r="C584" s="61"/>
      <c r="D584" s="61"/>
      <c r="E584" s="61"/>
      <c r="F584" s="61"/>
      <c r="G584" s="61"/>
      <c r="H584" s="61"/>
      <c r="I584" s="61"/>
      <c r="J584" s="61"/>
      <c r="K584" s="61"/>
      <c r="L584" s="61"/>
      <c r="M584" s="61"/>
      <c r="N584" s="61"/>
      <c r="O584" s="61"/>
      <c r="P584" s="61"/>
      <c r="Q584" s="61"/>
    </row>
    <row r="585" spans="1:17" ht="12.75">
      <c r="A585" s="61"/>
      <c r="B585" s="61"/>
      <c r="C585" s="61"/>
      <c r="D585" s="61"/>
      <c r="E585" s="61"/>
      <c r="F585" s="61"/>
      <c r="G585" s="61"/>
      <c r="H585" s="61"/>
      <c r="I585" s="61"/>
      <c r="J585" s="61"/>
      <c r="K585" s="61"/>
      <c r="L585" s="61"/>
      <c r="M585" s="61"/>
      <c r="N585" s="61"/>
      <c r="O585" s="61"/>
      <c r="P585" s="61"/>
      <c r="Q585" s="61"/>
    </row>
    <row r="586" spans="1:17" ht="12.75">
      <c r="A586" s="61"/>
      <c r="B586" s="61"/>
      <c r="C586" s="61"/>
      <c r="D586" s="61"/>
      <c r="E586" s="61"/>
      <c r="F586" s="61"/>
      <c r="G586" s="61"/>
      <c r="H586" s="61"/>
      <c r="I586" s="61"/>
      <c r="J586" s="61"/>
      <c r="K586" s="61"/>
      <c r="L586" s="61"/>
      <c r="M586" s="61"/>
      <c r="N586" s="61"/>
      <c r="O586" s="61"/>
      <c r="P586" s="61"/>
      <c r="Q586" s="61"/>
    </row>
    <row r="587" spans="1:17" ht="12.75">
      <c r="A587" s="61"/>
      <c r="B587" s="61"/>
      <c r="C587" s="61"/>
      <c r="D587" s="61"/>
      <c r="E587" s="61"/>
      <c r="F587" s="61"/>
      <c r="G587" s="61"/>
      <c r="H587" s="61"/>
      <c r="I587" s="61"/>
      <c r="J587" s="61"/>
      <c r="K587" s="61"/>
      <c r="L587" s="61"/>
      <c r="M587" s="61"/>
      <c r="N587" s="61"/>
      <c r="O587" s="61"/>
      <c r="P587" s="61"/>
      <c r="Q587" s="61"/>
    </row>
    <row r="588" spans="1:17" ht="12.75">
      <c r="A588" s="61"/>
      <c r="B588" s="61"/>
      <c r="C588" s="61"/>
      <c r="D588" s="61"/>
      <c r="E588" s="61"/>
      <c r="F588" s="61"/>
      <c r="G588" s="61"/>
      <c r="H588" s="61"/>
      <c r="I588" s="61"/>
      <c r="J588" s="61"/>
      <c r="K588" s="61"/>
      <c r="L588" s="61"/>
      <c r="M588" s="61"/>
      <c r="N588" s="61"/>
      <c r="O588" s="61"/>
      <c r="P588" s="61"/>
      <c r="Q588" s="61"/>
    </row>
    <row r="589" spans="1:17" ht="12.75">
      <c r="A589" s="61"/>
      <c r="B589" s="61"/>
      <c r="C589" s="61"/>
      <c r="D589" s="61"/>
      <c r="E589" s="61"/>
      <c r="F589" s="61"/>
      <c r="G589" s="61"/>
      <c r="H589" s="61"/>
      <c r="I589" s="61"/>
      <c r="J589" s="61"/>
      <c r="K589" s="61"/>
      <c r="L589" s="61"/>
      <c r="M589" s="61"/>
      <c r="N589" s="61"/>
      <c r="O589" s="61"/>
      <c r="P589" s="61"/>
      <c r="Q589" s="61"/>
    </row>
    <row r="590" spans="1:17" ht="12.75">
      <c r="A590" s="61"/>
      <c r="B590" s="61"/>
      <c r="C590" s="61"/>
      <c r="D590" s="61"/>
      <c r="E590" s="61"/>
      <c r="F590" s="61"/>
      <c r="G590" s="61"/>
      <c r="H590" s="61"/>
      <c r="I590" s="61"/>
      <c r="J590" s="61"/>
      <c r="K590" s="61"/>
      <c r="L590" s="61"/>
      <c r="M590" s="61"/>
      <c r="N590" s="61"/>
      <c r="O590" s="61"/>
      <c r="P590" s="61"/>
      <c r="Q590" s="61"/>
    </row>
    <row r="591" spans="1:17" ht="12.75">
      <c r="A591" s="61"/>
      <c r="B591" s="61"/>
      <c r="C591" s="61"/>
      <c r="D591" s="61"/>
      <c r="E591" s="61"/>
      <c r="F591" s="61"/>
      <c r="G591" s="61"/>
      <c r="H591" s="61"/>
      <c r="I591" s="61"/>
      <c r="J591" s="61"/>
      <c r="K591" s="61"/>
      <c r="L591" s="61"/>
      <c r="M591" s="61"/>
      <c r="N591" s="61"/>
      <c r="O591" s="61"/>
      <c r="P591" s="61"/>
      <c r="Q591" s="61"/>
    </row>
    <row r="592" spans="1:17" ht="12.75">
      <c r="A592" s="61"/>
      <c r="B592" s="61"/>
      <c r="C592" s="61"/>
      <c r="D592" s="61"/>
      <c r="E592" s="61"/>
      <c r="F592" s="61"/>
      <c r="G592" s="61"/>
      <c r="H592" s="61"/>
      <c r="I592" s="61"/>
      <c r="J592" s="61"/>
      <c r="K592" s="61"/>
      <c r="L592" s="61"/>
      <c r="M592" s="61"/>
      <c r="N592" s="61"/>
      <c r="O592" s="61"/>
      <c r="P592" s="61"/>
      <c r="Q592" s="61"/>
    </row>
    <row r="593" spans="1:17" ht="12.75">
      <c r="A593" s="61"/>
      <c r="B593" s="61"/>
      <c r="C593" s="61"/>
      <c r="D593" s="61"/>
      <c r="E593" s="61"/>
      <c r="F593" s="61"/>
      <c r="G593" s="61"/>
      <c r="H593" s="61"/>
      <c r="I593" s="61"/>
      <c r="J593" s="61"/>
      <c r="K593" s="61"/>
      <c r="L593" s="61"/>
      <c r="M593" s="61"/>
      <c r="N593" s="61"/>
      <c r="O593" s="61"/>
      <c r="P593" s="61"/>
      <c r="Q593" s="61"/>
    </row>
    <row r="594" spans="1:17" ht="12.75">
      <c r="A594" s="61"/>
      <c r="B594" s="61"/>
      <c r="C594" s="61"/>
      <c r="D594" s="61"/>
      <c r="E594" s="61"/>
      <c r="F594" s="61"/>
      <c r="G594" s="61"/>
      <c r="H594" s="61"/>
      <c r="I594" s="61"/>
      <c r="J594" s="61"/>
      <c r="K594" s="61"/>
      <c r="L594" s="61"/>
      <c r="M594" s="61"/>
      <c r="N594" s="61"/>
      <c r="O594" s="61"/>
      <c r="P594" s="61"/>
      <c r="Q594" s="61"/>
    </row>
    <row r="595" spans="1:17" ht="12.75">
      <c r="A595" s="61"/>
      <c r="B595" s="61"/>
      <c r="C595" s="61"/>
      <c r="D595" s="61"/>
      <c r="E595" s="61"/>
      <c r="F595" s="61"/>
      <c r="G595" s="61"/>
      <c r="H595" s="61"/>
      <c r="I595" s="61"/>
      <c r="J595" s="61"/>
      <c r="K595" s="61"/>
      <c r="L595" s="61"/>
      <c r="M595" s="61"/>
      <c r="N595" s="61"/>
      <c r="O595" s="61"/>
      <c r="P595" s="61"/>
      <c r="Q595" s="61"/>
    </row>
    <row r="596" spans="1:17" ht="12.75">
      <c r="A596" s="61"/>
      <c r="B596" s="61"/>
      <c r="C596" s="61"/>
      <c r="D596" s="61"/>
      <c r="E596" s="61"/>
      <c r="F596" s="61"/>
      <c r="G596" s="61"/>
      <c r="H596" s="61"/>
      <c r="I596" s="61"/>
      <c r="J596" s="61"/>
      <c r="K596" s="61"/>
      <c r="L596" s="61"/>
      <c r="M596" s="61"/>
      <c r="N596" s="61"/>
      <c r="O596" s="61"/>
      <c r="P596" s="61"/>
      <c r="Q596" s="61"/>
    </row>
    <row r="597" spans="1:17" ht="12.75">
      <c r="A597" s="61"/>
      <c r="B597" s="61"/>
      <c r="C597" s="61"/>
      <c r="D597" s="61"/>
      <c r="E597" s="61"/>
      <c r="F597" s="61"/>
      <c r="G597" s="61"/>
      <c r="H597" s="61"/>
      <c r="I597" s="61"/>
      <c r="J597" s="61"/>
      <c r="K597" s="61"/>
      <c r="L597" s="61"/>
      <c r="M597" s="61"/>
      <c r="N597" s="61"/>
      <c r="O597" s="61"/>
      <c r="P597" s="61"/>
      <c r="Q597" s="61"/>
    </row>
    <row r="598" spans="1:17" ht="12.75">
      <c r="A598" s="61"/>
      <c r="B598" s="61"/>
      <c r="C598" s="61"/>
      <c r="D598" s="61"/>
      <c r="E598" s="61"/>
      <c r="F598" s="61"/>
      <c r="G598" s="61"/>
      <c r="H598" s="61"/>
      <c r="I598" s="61"/>
      <c r="J598" s="61"/>
      <c r="K598" s="61"/>
      <c r="L598" s="61"/>
      <c r="M598" s="61"/>
      <c r="N598" s="61"/>
      <c r="O598" s="61"/>
      <c r="P598" s="61"/>
      <c r="Q598" s="61"/>
    </row>
    <row r="599" spans="1:17" ht="12.75">
      <c r="A599" s="61"/>
      <c r="B599" s="61"/>
      <c r="C599" s="61"/>
      <c r="D599" s="61"/>
      <c r="E599" s="61"/>
      <c r="F599" s="61"/>
      <c r="G599" s="61"/>
      <c r="H599" s="61"/>
      <c r="I599" s="61"/>
      <c r="J599" s="61"/>
      <c r="K599" s="61"/>
      <c r="L599" s="61"/>
      <c r="M599" s="61"/>
      <c r="N599" s="61"/>
      <c r="O599" s="61"/>
      <c r="P599" s="61"/>
      <c r="Q599" s="61"/>
    </row>
    <row r="600" spans="1:17" ht="12.75">
      <c r="A600" s="61"/>
      <c r="B600" s="61"/>
      <c r="C600" s="61"/>
      <c r="D600" s="61"/>
      <c r="E600" s="61"/>
      <c r="F600" s="61"/>
      <c r="G600" s="61"/>
      <c r="H600" s="61"/>
      <c r="I600" s="61"/>
      <c r="J600" s="61"/>
      <c r="K600" s="61"/>
      <c r="L600" s="61"/>
      <c r="M600" s="61"/>
      <c r="N600" s="61"/>
      <c r="O600" s="61"/>
      <c r="P600" s="61"/>
      <c r="Q600" s="61"/>
    </row>
    <row r="601" spans="1:17" ht="12.75">
      <c r="A601" s="61"/>
      <c r="B601" s="61"/>
      <c r="C601" s="61"/>
      <c r="D601" s="61"/>
      <c r="E601" s="61"/>
      <c r="F601" s="61"/>
      <c r="G601" s="61"/>
      <c r="H601" s="61"/>
      <c r="I601" s="61"/>
      <c r="J601" s="61"/>
      <c r="K601" s="61"/>
      <c r="L601" s="61"/>
      <c r="M601" s="61"/>
      <c r="N601" s="61"/>
      <c r="O601" s="61"/>
      <c r="P601" s="61"/>
      <c r="Q601" s="61"/>
    </row>
    <row r="602" spans="1:17" ht="12.75">
      <c r="A602" s="61"/>
      <c r="B602" s="61"/>
      <c r="C602" s="61"/>
      <c r="D602" s="61"/>
      <c r="E602" s="61"/>
      <c r="F602" s="61"/>
      <c r="G602" s="61"/>
      <c r="H602" s="61"/>
      <c r="I602" s="61"/>
      <c r="J602" s="61"/>
      <c r="K602" s="61"/>
      <c r="L602" s="61"/>
      <c r="M602" s="61"/>
      <c r="N602" s="61"/>
      <c r="O602" s="61"/>
      <c r="P602" s="61"/>
      <c r="Q602" s="61"/>
    </row>
    <row r="603" spans="1:17" ht="12.75">
      <c r="A603" s="61"/>
      <c r="B603" s="61"/>
      <c r="C603" s="61"/>
      <c r="D603" s="61"/>
      <c r="E603" s="61"/>
      <c r="F603" s="61"/>
      <c r="G603" s="61"/>
      <c r="H603" s="61"/>
      <c r="I603" s="61"/>
      <c r="J603" s="61"/>
      <c r="K603" s="61"/>
      <c r="L603" s="61"/>
      <c r="M603" s="61"/>
      <c r="N603" s="61"/>
      <c r="O603" s="61"/>
      <c r="P603" s="61"/>
      <c r="Q603" s="61"/>
    </row>
    <row r="604" spans="1:17" ht="12.75">
      <c r="A604" s="61"/>
      <c r="B604" s="61"/>
      <c r="C604" s="61"/>
      <c r="D604" s="61"/>
      <c r="E604" s="61"/>
      <c r="F604" s="61"/>
      <c r="G604" s="61"/>
      <c r="H604" s="61"/>
      <c r="I604" s="61"/>
      <c r="J604" s="61"/>
      <c r="K604" s="61"/>
      <c r="L604" s="61"/>
      <c r="M604" s="61"/>
      <c r="N604" s="61"/>
      <c r="O604" s="61"/>
      <c r="P604" s="61"/>
      <c r="Q604" s="61"/>
    </row>
    <row r="605" spans="1:17" ht="12.75">
      <c r="A605" s="61"/>
      <c r="B605" s="61"/>
      <c r="C605" s="61"/>
      <c r="D605" s="61"/>
      <c r="E605" s="61"/>
      <c r="F605" s="61"/>
      <c r="G605" s="61"/>
      <c r="H605" s="61"/>
      <c r="I605" s="61"/>
      <c r="J605" s="61"/>
      <c r="K605" s="61"/>
      <c r="L605" s="61"/>
      <c r="M605" s="61"/>
      <c r="N605" s="61"/>
      <c r="O605" s="61"/>
      <c r="P605" s="61"/>
      <c r="Q605" s="61"/>
    </row>
    <row r="606" spans="1:17" ht="12.75">
      <c r="A606" s="61"/>
      <c r="B606" s="61"/>
      <c r="C606" s="61"/>
      <c r="D606" s="61"/>
      <c r="E606" s="61"/>
      <c r="F606" s="61"/>
      <c r="G606" s="61"/>
      <c r="H606" s="61"/>
      <c r="I606" s="61"/>
      <c r="J606" s="61"/>
      <c r="K606" s="61"/>
      <c r="L606" s="61"/>
      <c r="M606" s="61"/>
      <c r="N606" s="61"/>
      <c r="O606" s="61"/>
      <c r="P606" s="61"/>
      <c r="Q606" s="61"/>
    </row>
    <row r="607" spans="1:17" ht="12.75">
      <c r="A607" s="61"/>
      <c r="B607" s="61"/>
      <c r="C607" s="61"/>
      <c r="D607" s="61"/>
      <c r="E607" s="61"/>
      <c r="F607" s="61"/>
      <c r="G607" s="61"/>
      <c r="H607" s="61"/>
      <c r="I607" s="61"/>
      <c r="J607" s="61"/>
      <c r="K607" s="61"/>
      <c r="L607" s="61"/>
      <c r="M607" s="61"/>
      <c r="N607" s="61"/>
      <c r="O607" s="61"/>
      <c r="P607" s="61"/>
      <c r="Q607" s="61"/>
    </row>
    <row r="608" spans="1:17" ht="12.75">
      <c r="A608" s="61"/>
      <c r="B608" s="61"/>
      <c r="C608" s="61"/>
      <c r="D608" s="61"/>
      <c r="E608" s="61"/>
      <c r="F608" s="61"/>
      <c r="G608" s="61"/>
      <c r="H608" s="61"/>
      <c r="I608" s="61"/>
      <c r="J608" s="61"/>
      <c r="K608" s="61"/>
      <c r="L608" s="61"/>
      <c r="M608" s="61"/>
      <c r="N608" s="61"/>
      <c r="O608" s="61"/>
      <c r="P608" s="61"/>
      <c r="Q608" s="61"/>
    </row>
    <row r="609" spans="1:17" ht="12.75">
      <c r="A609" s="61"/>
      <c r="B609" s="61"/>
      <c r="C609" s="61"/>
      <c r="D609" s="61"/>
      <c r="E609" s="61"/>
      <c r="F609" s="61"/>
      <c r="G609" s="61"/>
      <c r="H609" s="61"/>
      <c r="I609" s="61"/>
      <c r="J609" s="61"/>
      <c r="K609" s="61"/>
      <c r="L609" s="61"/>
      <c r="M609" s="61"/>
      <c r="N609" s="61"/>
      <c r="O609" s="61"/>
      <c r="P609" s="61"/>
      <c r="Q609" s="61"/>
    </row>
    <row r="610" spans="1:17" ht="12.75">
      <c r="A610" s="61"/>
      <c r="B610" s="61"/>
      <c r="C610" s="61"/>
      <c r="D610" s="61"/>
      <c r="E610" s="61"/>
      <c r="F610" s="61"/>
      <c r="G610" s="61"/>
      <c r="H610" s="61"/>
      <c r="I610" s="61"/>
      <c r="J610" s="61"/>
      <c r="K610" s="61"/>
      <c r="L610" s="61"/>
      <c r="M610" s="61"/>
      <c r="N610" s="61"/>
      <c r="O610" s="61"/>
      <c r="P610" s="61"/>
      <c r="Q610" s="61"/>
    </row>
    <row r="611" spans="1:17" ht="12.75">
      <c r="A611" s="61"/>
      <c r="B611" s="61"/>
      <c r="C611" s="61"/>
      <c r="D611" s="61"/>
      <c r="E611" s="61"/>
      <c r="F611" s="61"/>
      <c r="G611" s="61"/>
      <c r="H611" s="61"/>
      <c r="I611" s="61"/>
      <c r="J611" s="61"/>
      <c r="K611" s="61"/>
      <c r="L611" s="61"/>
      <c r="M611" s="61"/>
      <c r="N611" s="61"/>
      <c r="O611" s="61"/>
      <c r="P611" s="61"/>
      <c r="Q611" s="61"/>
    </row>
    <row r="612" spans="1:17" ht="12.75">
      <c r="A612" s="61"/>
      <c r="B612" s="61"/>
      <c r="C612" s="61"/>
      <c r="D612" s="61"/>
      <c r="E612" s="61"/>
      <c r="F612" s="61"/>
      <c r="G612" s="61"/>
      <c r="H612" s="61"/>
      <c r="I612" s="61"/>
      <c r="J612" s="61"/>
      <c r="K612" s="61"/>
      <c r="L612" s="61"/>
      <c r="M612" s="61"/>
      <c r="N612" s="61"/>
      <c r="O612" s="61"/>
      <c r="P612" s="61"/>
      <c r="Q612" s="61"/>
    </row>
    <row r="613" spans="1:17" ht="12.75">
      <c r="A613" s="61"/>
      <c r="B613" s="61"/>
      <c r="C613" s="61"/>
      <c r="D613" s="61"/>
      <c r="E613" s="61"/>
      <c r="F613" s="61"/>
      <c r="G613" s="61"/>
      <c r="H613" s="61"/>
      <c r="I613" s="61"/>
      <c r="J613" s="61"/>
      <c r="K613" s="61"/>
      <c r="L613" s="61"/>
      <c r="M613" s="61"/>
      <c r="N613" s="61"/>
      <c r="O613" s="61"/>
      <c r="P613" s="61"/>
      <c r="Q613" s="61"/>
    </row>
    <row r="614" spans="1:17" ht="12.75">
      <c r="A614" s="61"/>
      <c r="B614" s="61"/>
      <c r="C614" s="61"/>
      <c r="D614" s="61"/>
      <c r="E614" s="61"/>
      <c r="F614" s="61"/>
      <c r="G614" s="61"/>
      <c r="H614" s="61"/>
      <c r="I614" s="61"/>
      <c r="J614" s="61"/>
      <c r="K614" s="61"/>
      <c r="L614" s="61"/>
      <c r="M614" s="61"/>
      <c r="N614" s="61"/>
      <c r="O614" s="61"/>
      <c r="P614" s="61"/>
      <c r="Q614" s="61"/>
    </row>
    <row r="615" spans="1:17" ht="12.75">
      <c r="A615" s="61"/>
      <c r="B615" s="61"/>
      <c r="C615" s="61"/>
      <c r="D615" s="61"/>
      <c r="E615" s="61"/>
      <c r="F615" s="61"/>
      <c r="G615" s="61"/>
      <c r="H615" s="61"/>
      <c r="I615" s="61"/>
      <c r="J615" s="61"/>
      <c r="K615" s="61"/>
      <c r="L615" s="61"/>
      <c r="M615" s="61"/>
      <c r="N615" s="61"/>
      <c r="O615" s="61"/>
      <c r="P615" s="61"/>
      <c r="Q615" s="61"/>
    </row>
    <row r="616" spans="1:17" ht="12.75">
      <c r="A616" s="61"/>
      <c r="B616" s="61"/>
      <c r="C616" s="61"/>
      <c r="D616" s="61"/>
      <c r="E616" s="61"/>
      <c r="F616" s="61"/>
      <c r="G616" s="61"/>
      <c r="H616" s="61"/>
      <c r="I616" s="61"/>
      <c r="J616" s="61"/>
      <c r="K616" s="61"/>
      <c r="L616" s="61"/>
      <c r="M616" s="61"/>
      <c r="N616" s="61"/>
      <c r="O616" s="61"/>
      <c r="P616" s="61"/>
      <c r="Q616" s="61"/>
    </row>
    <row r="617" spans="1:17" ht="12.75">
      <c r="A617" s="61"/>
      <c r="B617" s="61"/>
      <c r="C617" s="61"/>
      <c r="D617" s="61"/>
      <c r="E617" s="61"/>
      <c r="F617" s="61"/>
      <c r="G617" s="61"/>
      <c r="H617" s="61"/>
      <c r="I617" s="61"/>
      <c r="J617" s="61"/>
      <c r="K617" s="61"/>
      <c r="L617" s="61"/>
      <c r="M617" s="61"/>
      <c r="N617" s="61"/>
      <c r="O617" s="61"/>
      <c r="P617" s="61"/>
      <c r="Q617" s="61"/>
    </row>
    <row r="618" spans="1:17" ht="12.75">
      <c r="A618" s="61"/>
      <c r="B618" s="61"/>
      <c r="C618" s="61"/>
      <c r="D618" s="61"/>
      <c r="E618" s="61"/>
      <c r="F618" s="61"/>
      <c r="G618" s="61"/>
      <c r="H618" s="61"/>
      <c r="I618" s="61"/>
      <c r="J618" s="61"/>
      <c r="K618" s="61"/>
      <c r="L618" s="61"/>
      <c r="M618" s="61"/>
      <c r="N618" s="61"/>
      <c r="O618" s="61"/>
      <c r="P618" s="61"/>
      <c r="Q618" s="61"/>
    </row>
    <row r="619" spans="1:17" ht="12.75">
      <c r="A619" s="61"/>
      <c r="B619" s="61"/>
      <c r="C619" s="61"/>
      <c r="D619" s="61"/>
      <c r="E619" s="61"/>
      <c r="F619" s="61"/>
      <c r="G619" s="61"/>
      <c r="H619" s="61"/>
      <c r="I619" s="61"/>
      <c r="J619" s="61"/>
      <c r="K619" s="61"/>
      <c r="L619" s="61"/>
      <c r="M619" s="61"/>
      <c r="N619" s="61"/>
      <c r="O619" s="61"/>
      <c r="P619" s="61"/>
      <c r="Q619" s="61"/>
    </row>
    <row r="620" spans="1:17" ht="12.75">
      <c r="A620" s="61"/>
      <c r="B620" s="61"/>
      <c r="C620" s="61"/>
      <c r="D620" s="61"/>
      <c r="E620" s="61"/>
      <c r="F620" s="61"/>
      <c r="G620" s="61"/>
      <c r="H620" s="61"/>
      <c r="I620" s="61"/>
      <c r="J620" s="61"/>
      <c r="K620" s="61"/>
      <c r="L620" s="61"/>
      <c r="M620" s="61"/>
      <c r="N620" s="61"/>
      <c r="O620" s="61"/>
      <c r="P620" s="61"/>
      <c r="Q620" s="61"/>
    </row>
    <row r="621" spans="1:17" ht="12.75">
      <c r="A621" s="61"/>
      <c r="B621" s="61"/>
      <c r="C621" s="61"/>
      <c r="D621" s="61"/>
      <c r="E621" s="61"/>
      <c r="F621" s="61"/>
      <c r="G621" s="61"/>
      <c r="H621" s="61"/>
      <c r="I621" s="61"/>
      <c r="J621" s="61"/>
      <c r="K621" s="61"/>
      <c r="L621" s="61"/>
      <c r="M621" s="61"/>
      <c r="N621" s="61"/>
      <c r="O621" s="61"/>
      <c r="P621" s="61"/>
      <c r="Q621" s="61"/>
    </row>
    <row r="622" spans="1:17" ht="12.75">
      <c r="A622" s="61"/>
      <c r="B622" s="61"/>
      <c r="C622" s="61"/>
      <c r="D622" s="61"/>
      <c r="E622" s="61"/>
      <c r="F622" s="61"/>
      <c r="G622" s="61"/>
      <c r="H622" s="61"/>
      <c r="I622" s="61"/>
      <c r="J622" s="61"/>
      <c r="K622" s="61"/>
      <c r="L622" s="61"/>
      <c r="M622" s="61"/>
      <c r="N622" s="61"/>
      <c r="O622" s="61"/>
      <c r="P622" s="61"/>
      <c r="Q622" s="61"/>
    </row>
    <row r="623" spans="1:17" ht="12.75">
      <c r="A623" s="61"/>
      <c r="B623" s="61"/>
      <c r="C623" s="61"/>
      <c r="D623" s="61"/>
      <c r="E623" s="61"/>
      <c r="F623" s="61"/>
      <c r="G623" s="61"/>
      <c r="H623" s="61"/>
      <c r="I623" s="61"/>
      <c r="J623" s="61"/>
      <c r="K623" s="61"/>
      <c r="L623" s="61"/>
      <c r="M623" s="61"/>
      <c r="N623" s="61"/>
      <c r="O623" s="61"/>
      <c r="P623" s="61"/>
      <c r="Q623" s="61"/>
    </row>
    <row r="624" spans="1:17" ht="12.75">
      <c r="A624" s="61"/>
      <c r="B624" s="61"/>
      <c r="C624" s="61"/>
      <c r="D624" s="61"/>
      <c r="E624" s="61"/>
      <c r="F624" s="61"/>
      <c r="G624" s="61"/>
      <c r="H624" s="61"/>
      <c r="I624" s="61"/>
      <c r="J624" s="61"/>
      <c r="K624" s="61"/>
      <c r="L624" s="61"/>
      <c r="M624" s="61"/>
      <c r="N624" s="61"/>
      <c r="O624" s="61"/>
      <c r="P624" s="61"/>
      <c r="Q624" s="61"/>
    </row>
    <row r="625" spans="1:17" ht="12.75">
      <c r="A625" s="61"/>
      <c r="B625" s="61"/>
      <c r="C625" s="61"/>
      <c r="D625" s="61"/>
      <c r="E625" s="61"/>
      <c r="F625" s="61"/>
      <c r="G625" s="61"/>
      <c r="H625" s="61"/>
      <c r="I625" s="61"/>
      <c r="J625" s="61"/>
      <c r="K625" s="61"/>
      <c r="L625" s="61"/>
      <c r="M625" s="61"/>
      <c r="N625" s="61"/>
      <c r="O625" s="61"/>
      <c r="P625" s="61"/>
      <c r="Q625" s="61"/>
    </row>
    <row r="626" spans="1:17" ht="12.75">
      <c r="A626" s="61"/>
      <c r="B626" s="61"/>
      <c r="C626" s="61"/>
      <c r="D626" s="61"/>
      <c r="E626" s="61"/>
      <c r="F626" s="61"/>
      <c r="G626" s="61"/>
      <c r="H626" s="61"/>
      <c r="I626" s="61"/>
      <c r="J626" s="61"/>
      <c r="K626" s="61"/>
      <c r="L626" s="61"/>
      <c r="M626" s="61"/>
      <c r="N626" s="61"/>
      <c r="O626" s="61"/>
      <c r="P626" s="61"/>
      <c r="Q626" s="61"/>
    </row>
    <row r="627" spans="1:17" ht="12.75">
      <c r="A627" s="61"/>
      <c r="B627" s="61"/>
      <c r="C627" s="61"/>
      <c r="D627" s="61"/>
      <c r="E627" s="61"/>
      <c r="F627" s="61"/>
      <c r="G627" s="61"/>
      <c r="H627" s="61"/>
      <c r="I627" s="61"/>
      <c r="J627" s="61"/>
      <c r="K627" s="61"/>
      <c r="L627" s="61"/>
      <c r="M627" s="61"/>
      <c r="N627" s="61"/>
      <c r="O627" s="61"/>
      <c r="P627" s="61"/>
      <c r="Q627" s="61"/>
    </row>
    <row r="628" spans="1:17" ht="12.75">
      <c r="A628" s="61"/>
      <c r="B628" s="61"/>
      <c r="C628" s="61"/>
      <c r="D628" s="61"/>
      <c r="E628" s="61"/>
      <c r="F628" s="61"/>
      <c r="G628" s="61"/>
      <c r="H628" s="61"/>
      <c r="I628" s="61"/>
      <c r="J628" s="61"/>
      <c r="K628" s="61"/>
      <c r="L628" s="61"/>
      <c r="M628" s="61"/>
      <c r="N628" s="61"/>
      <c r="O628" s="61"/>
      <c r="P628" s="61"/>
      <c r="Q628" s="61"/>
    </row>
    <row r="629" spans="1:17" ht="12.75">
      <c r="A629" s="61"/>
      <c r="B629" s="61"/>
      <c r="C629" s="61"/>
      <c r="D629" s="61"/>
      <c r="E629" s="61"/>
      <c r="F629" s="61"/>
      <c r="G629" s="61"/>
      <c r="H629" s="61"/>
      <c r="I629" s="61"/>
      <c r="J629" s="61"/>
      <c r="K629" s="61"/>
      <c r="L629" s="61"/>
      <c r="M629" s="61"/>
      <c r="N629" s="61"/>
      <c r="O629" s="61"/>
      <c r="P629" s="61"/>
      <c r="Q629" s="61"/>
    </row>
    <row r="630" spans="1:17" ht="12.75">
      <c r="A630" s="61"/>
      <c r="B630" s="61"/>
      <c r="C630" s="61"/>
      <c r="D630" s="61"/>
      <c r="E630" s="61"/>
      <c r="F630" s="61"/>
      <c r="G630" s="61"/>
      <c r="H630" s="61"/>
      <c r="I630" s="61"/>
      <c r="J630" s="61"/>
      <c r="K630" s="61"/>
      <c r="L630" s="61"/>
      <c r="M630" s="61"/>
      <c r="N630" s="61"/>
      <c r="O630" s="61"/>
      <c r="P630" s="61"/>
      <c r="Q630" s="61"/>
    </row>
    <row r="631" spans="1:17" ht="12.75">
      <c r="A631" s="61"/>
      <c r="B631" s="61"/>
      <c r="C631" s="61"/>
      <c r="D631" s="61"/>
      <c r="E631" s="61"/>
      <c r="F631" s="61"/>
      <c r="G631" s="61"/>
      <c r="H631" s="61"/>
      <c r="I631" s="61"/>
      <c r="J631" s="61"/>
      <c r="K631" s="61"/>
      <c r="L631" s="61"/>
      <c r="M631" s="61"/>
      <c r="N631" s="61"/>
      <c r="O631" s="61"/>
      <c r="P631" s="61"/>
      <c r="Q631" s="61"/>
    </row>
    <row r="632" spans="1:17" ht="12.75">
      <c r="A632" s="61"/>
      <c r="B632" s="61"/>
      <c r="C632" s="61"/>
      <c r="D632" s="61"/>
      <c r="E632" s="61"/>
      <c r="F632" s="61"/>
      <c r="G632" s="61"/>
      <c r="H632" s="61"/>
      <c r="I632" s="61"/>
      <c r="J632" s="61"/>
      <c r="K632" s="61"/>
      <c r="L632" s="61"/>
      <c r="M632" s="61"/>
      <c r="N632" s="61"/>
      <c r="O632" s="61"/>
      <c r="P632" s="61"/>
      <c r="Q632" s="61"/>
    </row>
    <row r="633" spans="1:17" ht="12.75">
      <c r="A633" s="61"/>
      <c r="B633" s="61"/>
      <c r="C633" s="61"/>
      <c r="D633" s="61"/>
      <c r="E633" s="61"/>
      <c r="F633" s="61"/>
      <c r="G633" s="61"/>
      <c r="H633" s="61"/>
      <c r="I633" s="61"/>
      <c r="J633" s="61"/>
      <c r="K633" s="61"/>
      <c r="L633" s="61"/>
      <c r="M633" s="61"/>
      <c r="N633" s="61"/>
      <c r="O633" s="61"/>
      <c r="P633" s="61"/>
      <c r="Q633" s="61"/>
    </row>
    <row r="634" spans="1:17" ht="12.75">
      <c r="A634" s="61"/>
      <c r="B634" s="61"/>
      <c r="C634" s="61"/>
      <c r="D634" s="61"/>
      <c r="E634" s="61"/>
      <c r="F634" s="61"/>
      <c r="G634" s="61"/>
      <c r="H634" s="61"/>
      <c r="I634" s="61"/>
      <c r="J634" s="61"/>
      <c r="K634" s="61"/>
      <c r="L634" s="61"/>
      <c r="M634" s="61"/>
      <c r="N634" s="61"/>
      <c r="O634" s="61"/>
      <c r="P634" s="61"/>
      <c r="Q634" s="61"/>
    </row>
    <row r="635" spans="1:17" ht="12.75">
      <c r="A635" s="61"/>
      <c r="B635" s="61"/>
      <c r="C635" s="61"/>
      <c r="D635" s="61"/>
      <c r="E635" s="61"/>
      <c r="F635" s="61"/>
      <c r="G635" s="61"/>
      <c r="H635" s="61"/>
      <c r="I635" s="61"/>
      <c r="J635" s="61"/>
      <c r="K635" s="61"/>
      <c r="L635" s="61"/>
      <c r="M635" s="61"/>
      <c r="N635" s="61"/>
      <c r="O635" s="61"/>
      <c r="P635" s="61"/>
      <c r="Q635" s="61"/>
    </row>
    <row r="636" spans="1:17" ht="12.75">
      <c r="A636" s="61"/>
      <c r="B636" s="61"/>
      <c r="C636" s="61"/>
      <c r="D636" s="61"/>
      <c r="E636" s="61"/>
      <c r="F636" s="61"/>
      <c r="G636" s="61"/>
      <c r="H636" s="61"/>
      <c r="I636" s="61"/>
      <c r="J636" s="61"/>
      <c r="K636" s="61"/>
      <c r="L636" s="61"/>
      <c r="M636" s="61"/>
      <c r="N636" s="61"/>
      <c r="O636" s="61"/>
      <c r="P636" s="61"/>
      <c r="Q636" s="61"/>
    </row>
    <row r="637" spans="1:17" ht="12.75">
      <c r="A637" s="61"/>
      <c r="B637" s="61"/>
      <c r="C637" s="61"/>
      <c r="D637" s="61"/>
      <c r="E637" s="61"/>
      <c r="F637" s="61"/>
      <c r="G637" s="61"/>
      <c r="H637" s="61"/>
      <c r="I637" s="61"/>
      <c r="J637" s="61"/>
      <c r="K637" s="61"/>
      <c r="L637" s="61"/>
      <c r="M637" s="61"/>
      <c r="N637" s="61"/>
      <c r="O637" s="61"/>
      <c r="P637" s="61"/>
      <c r="Q637" s="61"/>
    </row>
    <row r="638" spans="1:17" ht="12.75">
      <c r="A638" s="61"/>
      <c r="B638" s="61"/>
      <c r="C638" s="61"/>
      <c r="D638" s="61"/>
      <c r="E638" s="61"/>
      <c r="F638" s="61"/>
      <c r="G638" s="61"/>
      <c r="H638" s="61"/>
      <c r="I638" s="61"/>
      <c r="J638" s="61"/>
      <c r="K638" s="61"/>
      <c r="L638" s="61"/>
      <c r="M638" s="61"/>
      <c r="N638" s="61"/>
      <c r="O638" s="61"/>
      <c r="P638" s="61"/>
      <c r="Q638" s="61"/>
    </row>
    <row r="639" spans="1:17" ht="12.75">
      <c r="A639" s="61"/>
      <c r="B639" s="61"/>
      <c r="C639" s="61"/>
      <c r="D639" s="61"/>
      <c r="E639" s="61"/>
      <c r="F639" s="61"/>
      <c r="G639" s="61"/>
      <c r="H639" s="61"/>
      <c r="I639" s="61"/>
      <c r="J639" s="61"/>
      <c r="K639" s="61"/>
      <c r="L639" s="61"/>
      <c r="M639" s="61"/>
      <c r="N639" s="61"/>
      <c r="O639" s="61"/>
      <c r="P639" s="61"/>
      <c r="Q639" s="61"/>
    </row>
    <row r="640" spans="1:17" ht="12.75">
      <c r="A640" s="61"/>
      <c r="B640" s="61"/>
      <c r="C640" s="61"/>
      <c r="D640" s="61"/>
      <c r="E640" s="61"/>
      <c r="F640" s="61"/>
      <c r="G640" s="61"/>
      <c r="H640" s="61"/>
      <c r="I640" s="61"/>
      <c r="J640" s="61"/>
      <c r="K640" s="61"/>
      <c r="L640" s="61"/>
      <c r="M640" s="61"/>
      <c r="N640" s="61"/>
      <c r="O640" s="61"/>
      <c r="P640" s="61"/>
      <c r="Q640" s="61"/>
    </row>
    <row r="641" spans="1:17" ht="12.75">
      <c r="A641" s="61"/>
      <c r="B641" s="61"/>
      <c r="C641" s="61"/>
      <c r="D641" s="61"/>
      <c r="E641" s="61"/>
      <c r="F641" s="61"/>
      <c r="G641" s="61"/>
      <c r="H641" s="61"/>
      <c r="I641" s="61"/>
      <c r="J641" s="61"/>
      <c r="K641" s="61"/>
      <c r="L641" s="61"/>
      <c r="M641" s="61"/>
      <c r="N641" s="61"/>
      <c r="O641" s="61"/>
      <c r="P641" s="61"/>
      <c r="Q641" s="61"/>
    </row>
    <row r="642" spans="1:17" ht="12.75">
      <c r="A642" s="61"/>
      <c r="B642" s="61"/>
      <c r="C642" s="61"/>
      <c r="D642" s="61"/>
      <c r="E642" s="61"/>
      <c r="F642" s="61"/>
      <c r="G642" s="61"/>
      <c r="H642" s="61"/>
      <c r="I642" s="61"/>
      <c r="J642" s="61"/>
      <c r="K642" s="61"/>
      <c r="L642" s="61"/>
      <c r="M642" s="61"/>
      <c r="N642" s="61"/>
      <c r="O642" s="61"/>
      <c r="P642" s="61"/>
      <c r="Q642" s="61"/>
    </row>
    <row r="643" spans="1:17" ht="12.75">
      <c r="A643" s="61"/>
      <c r="B643" s="61"/>
      <c r="C643" s="61"/>
      <c r="D643" s="61"/>
      <c r="E643" s="61"/>
      <c r="F643" s="61"/>
      <c r="G643" s="61"/>
      <c r="H643" s="61"/>
      <c r="I643" s="61"/>
      <c r="J643" s="61"/>
      <c r="K643" s="61"/>
      <c r="L643" s="61"/>
      <c r="M643" s="61"/>
      <c r="N643" s="61"/>
      <c r="O643" s="61"/>
      <c r="P643" s="61"/>
      <c r="Q643" s="61"/>
    </row>
    <row r="644" spans="1:17" ht="12.75">
      <c r="A644" s="61"/>
      <c r="B644" s="61"/>
      <c r="C644" s="61"/>
      <c r="D644" s="61"/>
      <c r="E644" s="61"/>
      <c r="F644" s="61"/>
      <c r="G644" s="61"/>
      <c r="H644" s="61"/>
      <c r="I644" s="61"/>
      <c r="J644" s="61"/>
      <c r="K644" s="61"/>
      <c r="L644" s="61"/>
      <c r="M644" s="61"/>
      <c r="N644" s="61"/>
      <c r="O644" s="61"/>
      <c r="P644" s="61"/>
      <c r="Q644" s="61"/>
    </row>
    <row r="645" spans="1:17" ht="12.75">
      <c r="A645" s="61"/>
      <c r="B645" s="61"/>
      <c r="C645" s="61"/>
      <c r="D645" s="61"/>
      <c r="E645" s="61"/>
      <c r="F645" s="61"/>
      <c r="G645" s="61"/>
      <c r="H645" s="61"/>
      <c r="I645" s="61"/>
      <c r="J645" s="61"/>
      <c r="K645" s="61"/>
      <c r="L645" s="61"/>
      <c r="M645" s="61"/>
      <c r="N645" s="61"/>
      <c r="O645" s="61"/>
      <c r="P645" s="61"/>
      <c r="Q645" s="61"/>
    </row>
    <row r="646" spans="1:17" ht="12.75">
      <c r="A646" s="61"/>
      <c r="B646" s="61"/>
      <c r="C646" s="61"/>
      <c r="D646" s="61"/>
      <c r="E646" s="61"/>
      <c r="F646" s="61"/>
      <c r="G646" s="61"/>
      <c r="H646" s="61"/>
      <c r="I646" s="61"/>
      <c r="J646" s="61"/>
      <c r="K646" s="61"/>
      <c r="L646" s="61"/>
      <c r="M646" s="61"/>
      <c r="N646" s="61"/>
      <c r="O646" s="61"/>
      <c r="P646" s="61"/>
      <c r="Q646" s="61"/>
    </row>
    <row r="647" spans="1:17" ht="12.75">
      <c r="A647" s="61"/>
      <c r="B647" s="61"/>
      <c r="C647" s="61"/>
      <c r="D647" s="61"/>
      <c r="E647" s="61"/>
      <c r="F647" s="61"/>
      <c r="G647" s="61"/>
      <c r="H647" s="61"/>
      <c r="I647" s="61"/>
      <c r="J647" s="61"/>
      <c r="K647" s="61"/>
      <c r="L647" s="61"/>
      <c r="M647" s="61"/>
      <c r="N647" s="61"/>
      <c r="O647" s="61"/>
      <c r="P647" s="61"/>
      <c r="Q647" s="61"/>
    </row>
    <row r="648" spans="1:17" ht="12.75">
      <c r="A648" s="61"/>
      <c r="B648" s="61"/>
      <c r="C648" s="61"/>
      <c r="D648" s="61"/>
      <c r="E648" s="61"/>
      <c r="F648" s="61"/>
      <c r="G648" s="61"/>
      <c r="H648" s="61"/>
      <c r="I648" s="61"/>
      <c r="J648" s="61"/>
      <c r="K648" s="61"/>
      <c r="L648" s="61"/>
      <c r="M648" s="61"/>
      <c r="N648" s="61"/>
      <c r="O648" s="61"/>
      <c r="P648" s="61"/>
      <c r="Q648" s="61"/>
    </row>
    <row r="649" spans="1:17" ht="12.75">
      <c r="A649" s="61"/>
      <c r="B649" s="61"/>
      <c r="C649" s="61"/>
      <c r="D649" s="61"/>
      <c r="E649" s="61"/>
      <c r="F649" s="61"/>
      <c r="G649" s="61"/>
      <c r="H649" s="61"/>
      <c r="I649" s="61"/>
      <c r="J649" s="61"/>
      <c r="K649" s="61"/>
      <c r="L649" s="61"/>
      <c r="M649" s="61"/>
      <c r="N649" s="61"/>
      <c r="O649" s="61"/>
      <c r="P649" s="61"/>
      <c r="Q649" s="61"/>
    </row>
    <row r="650" spans="1:17" ht="12.75">
      <c r="A650" s="61"/>
      <c r="B650" s="61"/>
      <c r="C650" s="61"/>
      <c r="D650" s="61"/>
      <c r="E650" s="61"/>
      <c r="F650" s="61"/>
      <c r="G650" s="61"/>
      <c r="H650" s="61"/>
      <c r="I650" s="61"/>
      <c r="J650" s="61"/>
      <c r="K650" s="61"/>
      <c r="L650" s="61"/>
      <c r="M650" s="61"/>
      <c r="N650" s="61"/>
      <c r="O650" s="61"/>
      <c r="P650" s="61"/>
      <c r="Q650" s="61"/>
    </row>
    <row r="651" spans="1:17" ht="12.75">
      <c r="A651" s="61"/>
      <c r="B651" s="61"/>
      <c r="C651" s="61"/>
      <c r="D651" s="61"/>
      <c r="E651" s="61"/>
      <c r="F651" s="61"/>
      <c r="G651" s="61"/>
      <c r="H651" s="61"/>
      <c r="I651" s="61"/>
      <c r="J651" s="61"/>
      <c r="K651" s="61"/>
      <c r="L651" s="61"/>
      <c r="M651" s="61"/>
      <c r="N651" s="61"/>
      <c r="O651" s="61"/>
      <c r="P651" s="61"/>
      <c r="Q651" s="61"/>
    </row>
    <row r="652" spans="1:17" ht="12.75">
      <c r="A652" s="61"/>
      <c r="B652" s="61"/>
      <c r="C652" s="61"/>
      <c r="D652" s="61"/>
      <c r="E652" s="61"/>
      <c r="F652" s="61"/>
      <c r="G652" s="61"/>
      <c r="H652" s="61"/>
      <c r="I652" s="61"/>
      <c r="J652" s="61"/>
      <c r="K652" s="61"/>
      <c r="L652" s="61"/>
      <c r="M652" s="61"/>
      <c r="N652" s="61"/>
      <c r="O652" s="61"/>
      <c r="P652" s="61"/>
      <c r="Q652" s="61"/>
    </row>
    <row r="653" spans="1:17" ht="12.75">
      <c r="A653" s="61"/>
      <c r="B653" s="61"/>
      <c r="C653" s="61"/>
      <c r="D653" s="61"/>
      <c r="E653" s="61"/>
      <c r="F653" s="61"/>
      <c r="G653" s="61"/>
      <c r="H653" s="61"/>
      <c r="I653" s="61"/>
      <c r="J653" s="61"/>
      <c r="K653" s="61"/>
      <c r="L653" s="61"/>
      <c r="M653" s="61"/>
      <c r="N653" s="61"/>
      <c r="O653" s="61"/>
      <c r="P653" s="61"/>
      <c r="Q653" s="61"/>
    </row>
    <row r="654" spans="1:17" ht="12.75">
      <c r="A654" s="61"/>
      <c r="B654" s="61"/>
      <c r="C654" s="61"/>
      <c r="D654" s="61"/>
      <c r="E654" s="61"/>
      <c r="F654" s="61"/>
      <c r="G654" s="61"/>
      <c r="H654" s="61"/>
      <c r="I654" s="61"/>
      <c r="J654" s="61"/>
      <c r="K654" s="61"/>
      <c r="L654" s="61"/>
      <c r="M654" s="61"/>
      <c r="N654" s="61"/>
      <c r="O654" s="61"/>
      <c r="P654" s="61"/>
      <c r="Q654" s="61"/>
    </row>
    <row r="655" spans="1:17" ht="12.75">
      <c r="A655" s="61"/>
      <c r="B655" s="61"/>
      <c r="C655" s="61"/>
      <c r="D655" s="61"/>
      <c r="E655" s="61"/>
      <c r="F655" s="61"/>
      <c r="G655" s="61"/>
      <c r="H655" s="61"/>
      <c r="I655" s="61"/>
      <c r="J655" s="61"/>
      <c r="K655" s="61"/>
      <c r="L655" s="61"/>
      <c r="M655" s="61"/>
      <c r="N655" s="61"/>
      <c r="O655" s="61"/>
      <c r="P655" s="61"/>
      <c r="Q655" s="61"/>
    </row>
    <row r="656" spans="1:17" ht="12.75">
      <c r="A656" s="61"/>
      <c r="B656" s="61"/>
      <c r="C656" s="61"/>
      <c r="D656" s="61"/>
      <c r="E656" s="61"/>
      <c r="F656" s="61"/>
      <c r="G656" s="61"/>
      <c r="H656" s="61"/>
      <c r="I656" s="61"/>
      <c r="J656" s="61"/>
      <c r="K656" s="61"/>
      <c r="L656" s="61"/>
      <c r="M656" s="61"/>
      <c r="N656" s="61"/>
      <c r="O656" s="61"/>
      <c r="P656" s="61"/>
      <c r="Q656" s="61"/>
    </row>
    <row r="657" spans="1:17" ht="12.75">
      <c r="A657" s="61"/>
      <c r="B657" s="61"/>
      <c r="C657" s="61"/>
      <c r="D657" s="61"/>
      <c r="E657" s="61"/>
      <c r="F657" s="61"/>
      <c r="G657" s="61"/>
      <c r="H657" s="61"/>
      <c r="I657" s="61"/>
      <c r="J657" s="61"/>
      <c r="K657" s="61"/>
      <c r="L657" s="61"/>
      <c r="M657" s="61"/>
      <c r="N657" s="61"/>
      <c r="O657" s="61"/>
      <c r="P657" s="61"/>
      <c r="Q657" s="61"/>
    </row>
    <row r="658" spans="1:17" ht="12.75">
      <c r="A658" s="61"/>
      <c r="B658" s="61"/>
      <c r="C658" s="61"/>
      <c r="D658" s="61"/>
      <c r="E658" s="61"/>
      <c r="F658" s="61"/>
      <c r="G658" s="61"/>
      <c r="H658" s="61"/>
      <c r="I658" s="61"/>
      <c r="J658" s="61"/>
      <c r="K658" s="61"/>
      <c r="L658" s="61"/>
      <c r="M658" s="61"/>
      <c r="N658" s="61"/>
      <c r="O658" s="61"/>
      <c r="P658" s="61"/>
      <c r="Q658" s="61"/>
    </row>
    <row r="659" spans="1:17" ht="12.75">
      <c r="A659" s="61"/>
      <c r="B659" s="61"/>
      <c r="C659" s="61"/>
      <c r="D659" s="61"/>
      <c r="E659" s="61"/>
      <c r="F659" s="61"/>
      <c r="G659" s="61"/>
      <c r="H659" s="61"/>
      <c r="I659" s="61"/>
      <c r="J659" s="61"/>
      <c r="K659" s="61"/>
      <c r="L659" s="61"/>
      <c r="M659" s="61"/>
      <c r="N659" s="61"/>
      <c r="O659" s="61"/>
      <c r="P659" s="61"/>
      <c r="Q659" s="61"/>
    </row>
    <row r="660" spans="1:17" ht="12.75">
      <c r="A660" s="61"/>
      <c r="B660" s="61"/>
      <c r="C660" s="61"/>
      <c r="D660" s="61"/>
      <c r="E660" s="61"/>
      <c r="F660" s="61"/>
      <c r="G660" s="61"/>
      <c r="H660" s="61"/>
      <c r="I660" s="61"/>
      <c r="J660" s="61"/>
      <c r="K660" s="61"/>
      <c r="L660" s="61"/>
      <c r="M660" s="61"/>
      <c r="N660" s="61"/>
      <c r="O660" s="61"/>
      <c r="P660" s="61"/>
      <c r="Q660" s="61"/>
    </row>
    <row r="661" spans="1:17" ht="12.75">
      <c r="A661" s="61"/>
      <c r="B661" s="61"/>
      <c r="C661" s="61"/>
      <c r="D661" s="61"/>
      <c r="E661" s="61"/>
      <c r="F661" s="61"/>
      <c r="G661" s="61"/>
      <c r="H661" s="61"/>
      <c r="I661" s="61"/>
      <c r="J661" s="61"/>
      <c r="K661" s="61"/>
      <c r="L661" s="61"/>
      <c r="M661" s="61"/>
      <c r="N661" s="61"/>
      <c r="O661" s="61"/>
      <c r="P661" s="61"/>
      <c r="Q661" s="61"/>
    </row>
    <row r="662" spans="1:17" ht="12.75">
      <c r="A662" s="61"/>
      <c r="B662" s="61"/>
      <c r="C662" s="61"/>
      <c r="D662" s="61"/>
      <c r="E662" s="61"/>
      <c r="F662" s="61"/>
      <c r="G662" s="61"/>
      <c r="H662" s="61"/>
      <c r="I662" s="61"/>
      <c r="J662" s="61"/>
      <c r="K662" s="61"/>
      <c r="L662" s="61"/>
      <c r="M662" s="61"/>
      <c r="N662" s="61"/>
      <c r="O662" s="61"/>
      <c r="P662" s="61"/>
      <c r="Q662" s="61"/>
    </row>
    <row r="663" spans="1:17" ht="12.75">
      <c r="A663" s="61"/>
      <c r="B663" s="61"/>
      <c r="C663" s="61"/>
      <c r="D663" s="61"/>
      <c r="E663" s="61"/>
      <c r="F663" s="61"/>
      <c r="G663" s="61"/>
      <c r="H663" s="61"/>
      <c r="I663" s="61"/>
      <c r="J663" s="61"/>
      <c r="K663" s="61"/>
      <c r="L663" s="61"/>
      <c r="M663" s="61"/>
      <c r="N663" s="61"/>
      <c r="O663" s="61"/>
      <c r="P663" s="61"/>
      <c r="Q663" s="61"/>
    </row>
    <row r="664" spans="1:17" ht="12.75">
      <c r="A664" s="61"/>
      <c r="B664" s="61"/>
      <c r="C664" s="61"/>
      <c r="D664" s="61"/>
      <c r="E664" s="61"/>
      <c r="F664" s="61"/>
      <c r="G664" s="61"/>
      <c r="H664" s="61"/>
      <c r="I664" s="61"/>
      <c r="J664" s="61"/>
      <c r="K664" s="61"/>
      <c r="L664" s="61"/>
      <c r="M664" s="61"/>
      <c r="N664" s="61"/>
      <c r="O664" s="61"/>
      <c r="P664" s="61"/>
      <c r="Q664" s="61"/>
    </row>
    <row r="665" spans="1:17" ht="12.75">
      <c r="A665" s="61"/>
      <c r="B665" s="61"/>
      <c r="C665" s="61"/>
      <c r="D665" s="61"/>
      <c r="E665" s="61"/>
      <c r="F665" s="61"/>
      <c r="G665" s="61"/>
      <c r="H665" s="61"/>
      <c r="I665" s="61"/>
      <c r="J665" s="61"/>
      <c r="K665" s="61"/>
      <c r="L665" s="61"/>
      <c r="M665" s="61"/>
      <c r="N665" s="61"/>
      <c r="O665" s="61"/>
      <c r="P665" s="61"/>
      <c r="Q665" s="61"/>
    </row>
    <row r="666" spans="1:17" ht="12.75">
      <c r="A666" s="61"/>
      <c r="B666" s="61"/>
      <c r="C666" s="61"/>
      <c r="D666" s="61"/>
      <c r="E666" s="61"/>
      <c r="F666" s="61"/>
      <c r="G666" s="61"/>
      <c r="H666" s="61"/>
      <c r="I666" s="61"/>
      <c r="J666" s="61"/>
      <c r="K666" s="61"/>
      <c r="L666" s="61"/>
      <c r="M666" s="61"/>
      <c r="N666" s="61"/>
      <c r="O666" s="61"/>
      <c r="P666" s="61"/>
      <c r="Q666" s="61"/>
    </row>
    <row r="667" spans="1:17" ht="12.75">
      <c r="A667" s="61"/>
      <c r="B667" s="61"/>
      <c r="C667" s="61"/>
      <c r="D667" s="61"/>
      <c r="E667" s="61"/>
      <c r="F667" s="61"/>
      <c r="G667" s="61"/>
      <c r="H667" s="61"/>
      <c r="I667" s="61"/>
      <c r="J667" s="61"/>
      <c r="K667" s="61"/>
      <c r="L667" s="61"/>
      <c r="M667" s="61"/>
      <c r="N667" s="61"/>
      <c r="O667" s="61"/>
      <c r="P667" s="61"/>
      <c r="Q667" s="61"/>
    </row>
    <row r="668" spans="1:17" ht="12.75">
      <c r="A668" s="61"/>
      <c r="B668" s="61"/>
      <c r="C668" s="61"/>
      <c r="D668" s="61"/>
      <c r="E668" s="61"/>
      <c r="F668" s="61"/>
      <c r="G668" s="61"/>
      <c r="H668" s="61"/>
      <c r="I668" s="61"/>
      <c r="J668" s="61"/>
      <c r="K668" s="61"/>
      <c r="L668" s="61"/>
      <c r="M668" s="61"/>
      <c r="N668" s="61"/>
      <c r="O668" s="61"/>
      <c r="P668" s="61"/>
      <c r="Q668" s="61"/>
    </row>
    <row r="669" spans="1:17" ht="12.75">
      <c r="A669" s="61"/>
      <c r="B669" s="61"/>
      <c r="C669" s="61"/>
      <c r="D669" s="61"/>
      <c r="E669" s="61"/>
      <c r="F669" s="61"/>
      <c r="G669" s="61"/>
      <c r="H669" s="61"/>
      <c r="I669" s="61"/>
      <c r="J669" s="61"/>
      <c r="K669" s="61"/>
      <c r="L669" s="61"/>
      <c r="M669" s="61"/>
      <c r="N669" s="61"/>
      <c r="O669" s="61"/>
      <c r="P669" s="61"/>
      <c r="Q669" s="61"/>
    </row>
    <row r="670" spans="1:17" ht="12.75">
      <c r="A670" s="61"/>
      <c r="B670" s="61"/>
      <c r="C670" s="61"/>
      <c r="D670" s="61"/>
      <c r="E670" s="61"/>
      <c r="F670" s="61"/>
      <c r="G670" s="61"/>
      <c r="H670" s="61"/>
      <c r="I670" s="61"/>
      <c r="J670" s="61"/>
      <c r="K670" s="61"/>
      <c r="L670" s="61"/>
      <c r="M670" s="61"/>
      <c r="N670" s="61"/>
      <c r="O670" s="61"/>
      <c r="P670" s="61"/>
      <c r="Q670" s="61"/>
    </row>
    <row r="671" spans="1:17" ht="12.75">
      <c r="A671" s="61"/>
      <c r="B671" s="61"/>
      <c r="C671" s="61"/>
      <c r="D671" s="61"/>
      <c r="E671" s="61"/>
      <c r="F671" s="61"/>
      <c r="G671" s="61"/>
      <c r="H671" s="61"/>
      <c r="I671" s="61"/>
      <c r="J671" s="61"/>
      <c r="K671" s="61"/>
      <c r="L671" s="61"/>
      <c r="M671" s="61"/>
      <c r="N671" s="61"/>
      <c r="O671" s="61"/>
      <c r="P671" s="61"/>
      <c r="Q671" s="61"/>
    </row>
    <row r="672" spans="1:17" ht="12.75">
      <c r="A672" s="61"/>
      <c r="B672" s="61"/>
      <c r="C672" s="61"/>
      <c r="D672" s="61"/>
      <c r="E672" s="61"/>
      <c r="F672" s="61"/>
      <c r="G672" s="61"/>
      <c r="H672" s="61"/>
      <c r="I672" s="61"/>
      <c r="J672" s="61"/>
      <c r="K672" s="61"/>
      <c r="L672" s="61"/>
      <c r="M672" s="61"/>
      <c r="N672" s="61"/>
      <c r="O672" s="61"/>
      <c r="P672" s="61"/>
      <c r="Q672" s="61"/>
    </row>
    <row r="673" spans="1:17" ht="12.75">
      <c r="A673" s="61"/>
      <c r="B673" s="61"/>
      <c r="C673" s="61"/>
      <c r="D673" s="61"/>
      <c r="E673" s="61"/>
      <c r="F673" s="61"/>
      <c r="G673" s="61"/>
      <c r="H673" s="61"/>
      <c r="I673" s="61"/>
      <c r="J673" s="61"/>
      <c r="K673" s="61"/>
      <c r="L673" s="61"/>
      <c r="M673" s="61"/>
      <c r="N673" s="61"/>
      <c r="O673" s="61"/>
      <c r="P673" s="61"/>
      <c r="Q673" s="61"/>
    </row>
    <row r="674" spans="1:17" ht="12.75">
      <c r="A674" s="61"/>
      <c r="B674" s="61"/>
      <c r="C674" s="61"/>
      <c r="D674" s="61"/>
      <c r="E674" s="61"/>
      <c r="F674" s="61"/>
      <c r="G674" s="61"/>
      <c r="H674" s="61"/>
      <c r="I674" s="61"/>
      <c r="J674" s="61"/>
      <c r="K674" s="61"/>
      <c r="L674" s="61"/>
      <c r="M674" s="61"/>
      <c r="N674" s="61"/>
      <c r="O674" s="61"/>
      <c r="P674" s="61"/>
      <c r="Q674" s="61"/>
    </row>
    <row r="675" spans="1:17" ht="12.75">
      <c r="A675" s="61"/>
      <c r="B675" s="61"/>
      <c r="C675" s="61"/>
      <c r="D675" s="61"/>
      <c r="E675" s="61"/>
      <c r="F675" s="61"/>
      <c r="G675" s="61"/>
      <c r="H675" s="61"/>
      <c r="I675" s="61"/>
      <c r="J675" s="61"/>
      <c r="K675" s="61"/>
      <c r="L675" s="61"/>
      <c r="M675" s="61"/>
      <c r="N675" s="61"/>
      <c r="O675" s="61"/>
      <c r="P675" s="61"/>
      <c r="Q675" s="61"/>
    </row>
    <row r="676" spans="1:17" ht="12.75">
      <c r="A676" s="61"/>
      <c r="B676" s="61"/>
      <c r="C676" s="61"/>
      <c r="D676" s="61"/>
      <c r="E676" s="61"/>
      <c r="F676" s="61"/>
      <c r="G676" s="61"/>
      <c r="H676" s="61"/>
      <c r="I676" s="61"/>
      <c r="J676" s="61"/>
      <c r="K676" s="61"/>
      <c r="L676" s="61"/>
      <c r="M676" s="61"/>
      <c r="N676" s="61"/>
      <c r="O676" s="61"/>
      <c r="P676" s="61"/>
      <c r="Q676" s="61"/>
    </row>
    <row r="677" spans="1:17" ht="12.75">
      <c r="A677" s="61"/>
      <c r="B677" s="61"/>
      <c r="C677" s="61"/>
      <c r="D677" s="61"/>
      <c r="E677" s="61"/>
      <c r="F677" s="61"/>
      <c r="G677" s="61"/>
      <c r="H677" s="61"/>
      <c r="I677" s="61"/>
      <c r="J677" s="61"/>
      <c r="K677" s="61"/>
      <c r="L677" s="61"/>
      <c r="M677" s="61"/>
      <c r="N677" s="61"/>
      <c r="O677" s="61"/>
      <c r="P677" s="61"/>
      <c r="Q677" s="61"/>
    </row>
    <row r="678" spans="1:17" ht="12.75">
      <c r="A678" s="61"/>
      <c r="B678" s="61"/>
      <c r="C678" s="61"/>
      <c r="D678" s="61"/>
      <c r="E678" s="61"/>
      <c r="F678" s="61"/>
      <c r="G678" s="61"/>
      <c r="H678" s="61"/>
      <c r="I678" s="61"/>
      <c r="J678" s="61"/>
      <c r="K678" s="61"/>
      <c r="L678" s="61"/>
      <c r="M678" s="61"/>
      <c r="N678" s="61"/>
      <c r="O678" s="61"/>
      <c r="P678" s="61"/>
      <c r="Q678" s="61"/>
    </row>
    <row r="679" spans="1:17" ht="12.75">
      <c r="A679" s="61"/>
      <c r="B679" s="61"/>
      <c r="C679" s="61"/>
      <c r="D679" s="61"/>
      <c r="E679" s="61"/>
      <c r="F679" s="61"/>
      <c r="G679" s="61"/>
      <c r="H679" s="61"/>
      <c r="I679" s="61"/>
      <c r="J679" s="61"/>
      <c r="K679" s="61"/>
      <c r="L679" s="61"/>
      <c r="M679" s="61"/>
      <c r="N679" s="61"/>
      <c r="O679" s="61"/>
      <c r="P679" s="61"/>
      <c r="Q679" s="61"/>
    </row>
    <row r="680" spans="1:17" ht="12.75">
      <c r="A680" s="61"/>
      <c r="B680" s="61"/>
      <c r="C680" s="61"/>
      <c r="D680" s="61"/>
      <c r="E680" s="61"/>
      <c r="F680" s="61"/>
      <c r="G680" s="61"/>
      <c r="H680" s="61"/>
      <c r="I680" s="61"/>
      <c r="J680" s="61"/>
      <c r="K680" s="61"/>
      <c r="L680" s="61"/>
      <c r="M680" s="61"/>
      <c r="N680" s="61"/>
      <c r="O680" s="61"/>
      <c r="P680" s="61"/>
      <c r="Q680" s="61"/>
    </row>
    <row r="681" spans="1:17" ht="12.75">
      <c r="A681" s="61"/>
      <c r="B681" s="61"/>
      <c r="C681" s="61"/>
      <c r="D681" s="61"/>
      <c r="E681" s="61"/>
      <c r="F681" s="61"/>
      <c r="G681" s="61"/>
      <c r="H681" s="61"/>
      <c r="I681" s="61"/>
      <c r="J681" s="61"/>
      <c r="K681" s="61"/>
      <c r="L681" s="61"/>
      <c r="M681" s="61"/>
      <c r="N681" s="61"/>
      <c r="O681" s="61"/>
      <c r="P681" s="61"/>
      <c r="Q681" s="61"/>
    </row>
    <row r="682" spans="1:17" ht="12.75">
      <c r="A682" s="61"/>
      <c r="B682" s="61"/>
      <c r="C682" s="61"/>
      <c r="D682" s="61"/>
      <c r="E682" s="61"/>
      <c r="F682" s="61"/>
      <c r="G682" s="61"/>
      <c r="H682" s="61"/>
      <c r="I682" s="61"/>
      <c r="J682" s="61"/>
      <c r="K682" s="61"/>
      <c r="L682" s="61"/>
      <c r="M682" s="61"/>
      <c r="N682" s="61"/>
      <c r="O682" s="61"/>
      <c r="P682" s="61"/>
      <c r="Q682" s="61"/>
    </row>
    <row r="683" spans="1:17" ht="12.75">
      <c r="A683" s="61"/>
      <c r="B683" s="61"/>
      <c r="C683" s="61"/>
      <c r="D683" s="61"/>
      <c r="E683" s="61"/>
      <c r="F683" s="61"/>
      <c r="G683" s="61"/>
      <c r="H683" s="61"/>
      <c r="I683" s="61"/>
      <c r="J683" s="61"/>
      <c r="K683" s="61"/>
      <c r="L683" s="61"/>
      <c r="M683" s="61"/>
      <c r="N683" s="61"/>
      <c r="O683" s="61"/>
      <c r="P683" s="61"/>
      <c r="Q683" s="61"/>
    </row>
    <row r="684" spans="1:17" ht="12.75">
      <c r="A684" s="61"/>
      <c r="B684" s="61"/>
      <c r="C684" s="61"/>
      <c r="D684" s="61"/>
      <c r="E684" s="61"/>
      <c r="F684" s="61"/>
      <c r="G684" s="61"/>
      <c r="H684" s="61"/>
      <c r="I684" s="61"/>
      <c r="J684" s="61"/>
      <c r="K684" s="61"/>
      <c r="L684" s="61"/>
      <c r="M684" s="61"/>
      <c r="N684" s="61"/>
      <c r="O684" s="61"/>
      <c r="P684" s="61"/>
      <c r="Q684" s="61"/>
    </row>
    <row r="685" spans="1:17" ht="12.75">
      <c r="A685" s="61"/>
      <c r="B685" s="61"/>
      <c r="C685" s="61"/>
      <c r="D685" s="61"/>
      <c r="E685" s="61"/>
      <c r="F685" s="61"/>
      <c r="G685" s="61"/>
      <c r="H685" s="61"/>
      <c r="I685" s="61"/>
      <c r="J685" s="61"/>
      <c r="K685" s="61"/>
      <c r="L685" s="61"/>
      <c r="M685" s="61"/>
      <c r="N685" s="61"/>
      <c r="O685" s="61"/>
      <c r="P685" s="61"/>
      <c r="Q685" s="61"/>
    </row>
    <row r="686" spans="1:17" ht="12.75">
      <c r="A686" s="61"/>
      <c r="B686" s="61"/>
      <c r="C686" s="61"/>
      <c r="D686" s="61"/>
      <c r="E686" s="61"/>
      <c r="F686" s="61"/>
      <c r="G686" s="61"/>
      <c r="H686" s="61"/>
      <c r="I686" s="61"/>
      <c r="J686" s="61"/>
      <c r="K686" s="61"/>
      <c r="L686" s="61"/>
      <c r="M686" s="61"/>
      <c r="N686" s="61"/>
      <c r="O686" s="61"/>
      <c r="P686" s="61"/>
      <c r="Q686" s="61"/>
    </row>
    <row r="687" spans="1:17" ht="12.75">
      <c r="A687" s="61"/>
      <c r="B687" s="61"/>
      <c r="C687" s="61"/>
      <c r="D687" s="61"/>
      <c r="E687" s="61"/>
      <c r="F687" s="61"/>
      <c r="G687" s="61"/>
      <c r="H687" s="61"/>
      <c r="I687" s="61"/>
      <c r="J687" s="61"/>
      <c r="K687" s="61"/>
      <c r="L687" s="61"/>
      <c r="M687" s="61"/>
      <c r="N687" s="61"/>
      <c r="O687" s="61"/>
      <c r="P687" s="61"/>
      <c r="Q687" s="61"/>
    </row>
    <row r="688" spans="1:17" ht="12.75">
      <c r="A688" s="61"/>
      <c r="B688" s="61"/>
      <c r="C688" s="61"/>
      <c r="D688" s="61"/>
      <c r="E688" s="61"/>
      <c r="F688" s="61"/>
      <c r="G688" s="61"/>
      <c r="H688" s="61"/>
      <c r="I688" s="61"/>
      <c r="J688" s="61"/>
      <c r="K688" s="61"/>
      <c r="L688" s="61"/>
      <c r="M688" s="61"/>
      <c r="N688" s="61"/>
      <c r="O688" s="61"/>
      <c r="P688" s="61"/>
      <c r="Q688" s="61"/>
    </row>
    <row r="689" spans="1:17" ht="12.75">
      <c r="A689" s="61"/>
      <c r="B689" s="61"/>
      <c r="C689" s="61"/>
      <c r="D689" s="61"/>
      <c r="E689" s="61"/>
      <c r="F689" s="61"/>
      <c r="G689" s="61"/>
      <c r="H689" s="61"/>
      <c r="I689" s="61"/>
      <c r="J689" s="61"/>
      <c r="K689" s="61"/>
      <c r="L689" s="61"/>
      <c r="M689" s="61"/>
      <c r="N689" s="61"/>
      <c r="O689" s="61"/>
      <c r="P689" s="61"/>
      <c r="Q689" s="61"/>
    </row>
    <row r="690" spans="1:17" ht="12.75">
      <c r="A690" s="61"/>
      <c r="B690" s="61"/>
      <c r="C690" s="61"/>
      <c r="D690" s="61"/>
      <c r="E690" s="61"/>
      <c r="F690" s="61"/>
      <c r="G690" s="61"/>
      <c r="H690" s="61"/>
      <c r="I690" s="61"/>
      <c r="J690" s="61"/>
      <c r="K690" s="61"/>
      <c r="L690" s="61"/>
      <c r="M690" s="61"/>
      <c r="N690" s="61"/>
      <c r="O690" s="61"/>
      <c r="P690" s="61"/>
      <c r="Q690" s="61"/>
    </row>
    <row r="691" spans="1:17" ht="12.75">
      <c r="A691" s="61"/>
      <c r="B691" s="61"/>
      <c r="C691" s="61"/>
      <c r="D691" s="61"/>
      <c r="E691" s="61"/>
      <c r="F691" s="61"/>
      <c r="G691" s="61"/>
      <c r="H691" s="61"/>
      <c r="I691" s="61"/>
      <c r="J691" s="61"/>
      <c r="K691" s="61"/>
      <c r="L691" s="61"/>
      <c r="M691" s="61"/>
      <c r="N691" s="61"/>
      <c r="O691" s="61"/>
      <c r="P691" s="61"/>
      <c r="Q691" s="61"/>
    </row>
    <row r="692" spans="1:17" ht="12.75">
      <c r="A692" s="61"/>
      <c r="B692" s="61"/>
      <c r="C692" s="61"/>
      <c r="D692" s="61"/>
      <c r="E692" s="61"/>
      <c r="F692" s="61"/>
      <c r="G692" s="61"/>
      <c r="H692" s="61"/>
      <c r="I692" s="61"/>
      <c r="J692" s="61"/>
      <c r="K692" s="61"/>
      <c r="L692" s="61"/>
      <c r="M692" s="61"/>
      <c r="N692" s="61"/>
      <c r="O692" s="61"/>
      <c r="P692" s="61"/>
      <c r="Q692" s="61"/>
    </row>
    <row r="693" spans="1:17" ht="12.75">
      <c r="A693" s="61"/>
      <c r="B693" s="61"/>
      <c r="C693" s="61"/>
      <c r="D693" s="61"/>
      <c r="E693" s="61"/>
      <c r="F693" s="61"/>
      <c r="G693" s="61"/>
      <c r="H693" s="61"/>
      <c r="I693" s="61"/>
      <c r="J693" s="61"/>
      <c r="K693" s="61"/>
      <c r="L693" s="61"/>
      <c r="M693" s="61"/>
      <c r="N693" s="61"/>
      <c r="O693" s="61"/>
      <c r="P693" s="61"/>
      <c r="Q693" s="61"/>
    </row>
    <row r="694" spans="1:17" ht="12.75">
      <c r="A694" s="61"/>
      <c r="B694" s="61"/>
      <c r="C694" s="61"/>
      <c r="D694" s="61"/>
      <c r="E694" s="61"/>
      <c r="F694" s="61"/>
      <c r="G694" s="61"/>
      <c r="H694" s="61"/>
      <c r="I694" s="61"/>
      <c r="J694" s="61"/>
      <c r="K694" s="61"/>
      <c r="L694" s="61"/>
      <c r="M694" s="61"/>
      <c r="N694" s="61"/>
      <c r="O694" s="61"/>
      <c r="P694" s="61"/>
      <c r="Q694" s="61"/>
    </row>
    <row r="695" spans="1:17" ht="12.75">
      <c r="A695" s="61"/>
      <c r="B695" s="61"/>
      <c r="C695" s="61"/>
      <c r="D695" s="61"/>
      <c r="E695" s="61"/>
      <c r="F695" s="61"/>
      <c r="G695" s="61"/>
      <c r="H695" s="61"/>
      <c r="I695" s="61"/>
      <c r="J695" s="61"/>
      <c r="K695" s="61"/>
      <c r="L695" s="61"/>
      <c r="M695" s="61"/>
      <c r="N695" s="61"/>
      <c r="O695" s="61"/>
      <c r="P695" s="61"/>
      <c r="Q695" s="61"/>
    </row>
    <row r="696" spans="1:17" ht="12.75">
      <c r="A696" s="61"/>
      <c r="B696" s="61"/>
      <c r="C696" s="61"/>
      <c r="D696" s="61"/>
      <c r="E696" s="61"/>
      <c r="F696" s="61"/>
      <c r="G696" s="61"/>
      <c r="H696" s="61"/>
      <c r="I696" s="61"/>
      <c r="J696" s="61"/>
      <c r="K696" s="61"/>
      <c r="L696" s="61"/>
      <c r="M696" s="61"/>
      <c r="N696" s="61"/>
      <c r="O696" s="61"/>
      <c r="P696" s="61"/>
      <c r="Q696" s="61"/>
    </row>
    <row r="697" spans="1:17" ht="12.75">
      <c r="A697" s="61"/>
      <c r="B697" s="61"/>
      <c r="C697" s="61"/>
      <c r="D697" s="61"/>
      <c r="E697" s="61"/>
      <c r="F697" s="61"/>
      <c r="G697" s="61"/>
      <c r="H697" s="61"/>
      <c r="I697" s="61"/>
      <c r="J697" s="61"/>
      <c r="K697" s="61"/>
      <c r="L697" s="61"/>
      <c r="M697" s="61"/>
      <c r="N697" s="61"/>
      <c r="O697" s="61"/>
      <c r="P697" s="61"/>
      <c r="Q697" s="61"/>
    </row>
    <row r="698" spans="1:17" ht="12.75">
      <c r="A698" s="61"/>
      <c r="B698" s="61"/>
      <c r="C698" s="61"/>
      <c r="D698" s="61"/>
      <c r="E698" s="61"/>
      <c r="F698" s="61"/>
      <c r="G698" s="61"/>
      <c r="H698" s="61"/>
      <c r="I698" s="61"/>
      <c r="J698" s="61"/>
      <c r="K698" s="61"/>
      <c r="L698" s="61"/>
      <c r="M698" s="61"/>
      <c r="N698" s="61"/>
      <c r="O698" s="61"/>
      <c r="P698" s="61"/>
      <c r="Q698" s="61"/>
    </row>
    <row r="699" spans="1:17" ht="12.75">
      <c r="A699" s="61"/>
      <c r="B699" s="61"/>
      <c r="C699" s="61"/>
      <c r="D699" s="61"/>
      <c r="E699" s="61"/>
      <c r="F699" s="61"/>
      <c r="G699" s="61"/>
      <c r="H699" s="61"/>
      <c r="I699" s="61"/>
      <c r="J699" s="61"/>
      <c r="K699" s="61"/>
      <c r="L699" s="61"/>
      <c r="M699" s="61"/>
      <c r="N699" s="61"/>
      <c r="O699" s="61"/>
      <c r="P699" s="61"/>
      <c r="Q699" s="61"/>
    </row>
    <row r="700" spans="1:17" ht="12.75">
      <c r="A700" s="61"/>
      <c r="B700" s="61"/>
      <c r="C700" s="61"/>
      <c r="D700" s="61"/>
      <c r="E700" s="61"/>
      <c r="F700" s="61"/>
      <c r="G700" s="61"/>
      <c r="H700" s="61"/>
      <c r="I700" s="61"/>
      <c r="J700" s="61"/>
      <c r="K700" s="61"/>
      <c r="L700" s="61"/>
      <c r="M700" s="61"/>
      <c r="N700" s="61"/>
      <c r="O700" s="61"/>
      <c r="P700" s="61"/>
      <c r="Q700" s="61"/>
    </row>
    <row r="701" spans="1:17" ht="12.75">
      <c r="A701" s="61"/>
      <c r="B701" s="61"/>
      <c r="C701" s="61"/>
      <c r="D701" s="61"/>
      <c r="E701" s="61"/>
      <c r="F701" s="61"/>
      <c r="G701" s="61"/>
      <c r="H701" s="61"/>
      <c r="I701" s="61"/>
      <c r="J701" s="61"/>
      <c r="K701" s="61"/>
      <c r="L701" s="61"/>
      <c r="M701" s="61"/>
      <c r="N701" s="61"/>
      <c r="O701" s="61"/>
      <c r="P701" s="61"/>
      <c r="Q701" s="61"/>
    </row>
    <row r="702" spans="1:17" ht="12.75">
      <c r="A702" s="61"/>
      <c r="B702" s="61"/>
      <c r="C702" s="61"/>
      <c r="D702" s="61"/>
      <c r="E702" s="61"/>
      <c r="F702" s="61"/>
      <c r="G702" s="61"/>
      <c r="H702" s="61"/>
      <c r="I702" s="61"/>
      <c r="J702" s="61"/>
      <c r="K702" s="61"/>
      <c r="L702" s="61"/>
      <c r="M702" s="61"/>
      <c r="N702" s="61"/>
      <c r="O702" s="61"/>
      <c r="P702" s="61"/>
      <c r="Q702" s="61"/>
    </row>
    <row r="703" spans="1:17" ht="12.75">
      <c r="A703" s="61"/>
      <c r="B703" s="61"/>
      <c r="C703" s="61"/>
      <c r="D703" s="61"/>
      <c r="E703" s="61"/>
      <c r="F703" s="61"/>
      <c r="G703" s="61"/>
      <c r="H703" s="61"/>
      <c r="I703" s="61"/>
      <c r="J703" s="61"/>
      <c r="K703" s="61"/>
      <c r="L703" s="61"/>
      <c r="M703" s="61"/>
      <c r="N703" s="61"/>
      <c r="O703" s="61"/>
      <c r="P703" s="61"/>
      <c r="Q703" s="61"/>
    </row>
    <row r="704" spans="1:17" ht="12.75">
      <c r="A704" s="61"/>
      <c r="B704" s="61"/>
      <c r="C704" s="61"/>
      <c r="D704" s="61"/>
      <c r="E704" s="61"/>
      <c r="F704" s="61"/>
      <c r="G704" s="61"/>
      <c r="H704" s="61"/>
      <c r="I704" s="61"/>
      <c r="J704" s="61"/>
      <c r="K704" s="61"/>
      <c r="L704" s="61"/>
      <c r="M704" s="61"/>
      <c r="N704" s="61"/>
      <c r="O704" s="61"/>
      <c r="P704" s="61"/>
      <c r="Q704" s="61"/>
    </row>
    <row r="705" spans="1:17" ht="12.75">
      <c r="A705" s="61"/>
      <c r="B705" s="61"/>
      <c r="C705" s="61"/>
      <c r="D705" s="61"/>
      <c r="E705" s="61"/>
      <c r="F705" s="61"/>
      <c r="G705" s="61"/>
      <c r="H705" s="61"/>
      <c r="I705" s="61"/>
      <c r="J705" s="61"/>
      <c r="K705" s="61"/>
      <c r="L705" s="61"/>
      <c r="M705" s="61"/>
      <c r="N705" s="61"/>
      <c r="O705" s="61"/>
      <c r="P705" s="61"/>
      <c r="Q705" s="61"/>
    </row>
    <row r="706" spans="1:17" ht="12.75">
      <c r="A706" s="61"/>
      <c r="B706" s="61"/>
      <c r="C706" s="61"/>
      <c r="D706" s="61"/>
      <c r="E706" s="61"/>
      <c r="F706" s="61"/>
      <c r="G706" s="61"/>
      <c r="H706" s="61"/>
      <c r="I706" s="61"/>
      <c r="J706" s="61"/>
      <c r="K706" s="61"/>
      <c r="L706" s="61"/>
      <c r="M706" s="61"/>
      <c r="N706" s="61"/>
      <c r="O706" s="61"/>
      <c r="P706" s="61"/>
      <c r="Q706" s="61"/>
    </row>
    <row r="707" spans="1:17" ht="12.75">
      <c r="A707" s="61"/>
      <c r="B707" s="61"/>
      <c r="C707" s="61"/>
      <c r="D707" s="61"/>
      <c r="E707" s="61"/>
      <c r="F707" s="61"/>
      <c r="G707" s="61"/>
      <c r="H707" s="61"/>
      <c r="I707" s="61"/>
      <c r="J707" s="61"/>
      <c r="K707" s="61"/>
      <c r="L707" s="61"/>
      <c r="M707" s="61"/>
      <c r="N707" s="61"/>
      <c r="O707" s="61"/>
      <c r="P707" s="61"/>
      <c r="Q707" s="61"/>
    </row>
    <row r="708" spans="1:17" ht="12.75">
      <c r="A708" s="61"/>
      <c r="B708" s="61"/>
      <c r="C708" s="61"/>
      <c r="D708" s="61"/>
      <c r="E708" s="61"/>
      <c r="F708" s="61"/>
      <c r="G708" s="61"/>
      <c r="H708" s="61"/>
      <c r="I708" s="61"/>
      <c r="J708" s="61"/>
      <c r="K708" s="61"/>
      <c r="L708" s="61"/>
      <c r="M708" s="61"/>
      <c r="N708" s="61"/>
      <c r="O708" s="61"/>
      <c r="P708" s="61"/>
      <c r="Q708" s="61"/>
    </row>
    <row r="709" spans="1:17" ht="12.75">
      <c r="A709" s="61"/>
      <c r="B709" s="61"/>
      <c r="C709" s="61"/>
      <c r="D709" s="61"/>
      <c r="E709" s="61"/>
      <c r="F709" s="61"/>
      <c r="G709" s="61"/>
      <c r="H709" s="61"/>
      <c r="I709" s="61"/>
      <c r="J709" s="61"/>
      <c r="K709" s="61"/>
      <c r="L709" s="61"/>
      <c r="M709" s="61"/>
      <c r="N709" s="61"/>
      <c r="O709" s="61"/>
      <c r="P709" s="61"/>
      <c r="Q709" s="61"/>
    </row>
    <row r="710" spans="1:17" ht="12.75">
      <c r="A710" s="61"/>
      <c r="B710" s="61"/>
      <c r="C710" s="61"/>
      <c r="D710" s="61"/>
      <c r="E710" s="61"/>
      <c r="F710" s="61"/>
      <c r="G710" s="61"/>
      <c r="H710" s="61"/>
      <c r="I710" s="61"/>
      <c r="J710" s="61"/>
      <c r="K710" s="61"/>
      <c r="L710" s="61"/>
      <c r="M710" s="61"/>
      <c r="N710" s="61"/>
      <c r="O710" s="61"/>
      <c r="P710" s="61"/>
      <c r="Q710" s="61"/>
    </row>
    <row r="711" spans="1:17" ht="12.75">
      <c r="A711" s="61"/>
      <c r="B711" s="61"/>
      <c r="C711" s="61"/>
      <c r="D711" s="61"/>
      <c r="E711" s="61"/>
      <c r="F711" s="61"/>
      <c r="G711" s="61"/>
      <c r="H711" s="61"/>
      <c r="I711" s="61"/>
      <c r="J711" s="61"/>
      <c r="K711" s="61"/>
      <c r="L711" s="61"/>
      <c r="M711" s="61"/>
      <c r="N711" s="61"/>
      <c r="O711" s="61"/>
      <c r="P711" s="61"/>
      <c r="Q711" s="61"/>
    </row>
    <row r="712" spans="1:17" ht="12.75">
      <c r="A712" s="61"/>
      <c r="B712" s="61"/>
      <c r="C712" s="61"/>
      <c r="D712" s="61"/>
      <c r="E712" s="61"/>
      <c r="F712" s="61"/>
      <c r="G712" s="61"/>
      <c r="H712" s="61"/>
      <c r="I712" s="61"/>
      <c r="J712" s="61"/>
      <c r="K712" s="61"/>
      <c r="L712" s="61"/>
      <c r="M712" s="61"/>
      <c r="N712" s="61"/>
      <c r="O712" s="61"/>
      <c r="P712" s="61"/>
      <c r="Q712" s="61"/>
    </row>
    <row r="713" spans="1:17" ht="12.75">
      <c r="A713" s="61"/>
      <c r="B713" s="61"/>
      <c r="C713" s="61"/>
      <c r="D713" s="61"/>
      <c r="E713" s="61"/>
      <c r="F713" s="61"/>
      <c r="G713" s="61"/>
      <c r="H713" s="61"/>
      <c r="I713" s="61"/>
      <c r="J713" s="61"/>
      <c r="K713" s="61"/>
      <c r="L713" s="61"/>
      <c r="M713" s="61"/>
      <c r="N713" s="61"/>
      <c r="O713" s="61"/>
      <c r="P713" s="61"/>
      <c r="Q713" s="61"/>
    </row>
    <row r="714" spans="1:17" ht="12.75">
      <c r="A714" s="61"/>
      <c r="B714" s="61"/>
      <c r="C714" s="61"/>
      <c r="D714" s="61"/>
      <c r="E714" s="61"/>
      <c r="F714" s="61"/>
      <c r="G714" s="61"/>
      <c r="H714" s="61"/>
      <c r="I714" s="61"/>
      <c r="J714" s="61"/>
      <c r="K714" s="61"/>
      <c r="L714" s="61"/>
      <c r="M714" s="61"/>
      <c r="N714" s="61"/>
      <c r="O714" s="61"/>
      <c r="P714" s="61"/>
      <c r="Q714" s="61"/>
    </row>
    <row r="715" spans="1:17" ht="12.75">
      <c r="A715" s="61"/>
      <c r="B715" s="61"/>
      <c r="C715" s="61"/>
      <c r="D715" s="61"/>
      <c r="E715" s="61"/>
      <c r="F715" s="61"/>
      <c r="G715" s="61"/>
      <c r="H715" s="61"/>
      <c r="I715" s="61"/>
      <c r="J715" s="61"/>
      <c r="K715" s="61"/>
      <c r="L715" s="61"/>
      <c r="M715" s="61"/>
      <c r="N715" s="61"/>
      <c r="O715" s="61"/>
      <c r="P715" s="61"/>
      <c r="Q715" s="61"/>
    </row>
    <row r="716" spans="1:17" ht="12.75">
      <c r="A716" s="61"/>
      <c r="B716" s="61"/>
      <c r="C716" s="61"/>
      <c r="D716" s="61"/>
      <c r="E716" s="61"/>
      <c r="F716" s="61"/>
      <c r="G716" s="61"/>
      <c r="H716" s="61"/>
      <c r="I716" s="61"/>
      <c r="J716" s="61"/>
      <c r="K716" s="61"/>
      <c r="L716" s="61"/>
      <c r="M716" s="61"/>
      <c r="N716" s="61"/>
      <c r="O716" s="61"/>
      <c r="P716" s="61"/>
      <c r="Q716" s="61"/>
    </row>
    <row r="717" spans="1:17" ht="12.75">
      <c r="A717" s="61"/>
      <c r="B717" s="61"/>
      <c r="C717" s="61"/>
      <c r="D717" s="61"/>
      <c r="E717" s="61"/>
      <c r="F717" s="61"/>
      <c r="G717" s="61"/>
      <c r="H717" s="61"/>
      <c r="I717" s="61"/>
      <c r="J717" s="61"/>
      <c r="K717" s="61"/>
      <c r="L717" s="61"/>
      <c r="M717" s="61"/>
      <c r="N717" s="61"/>
      <c r="O717" s="61"/>
      <c r="P717" s="61"/>
      <c r="Q717" s="61"/>
    </row>
    <row r="718" spans="1:17" ht="12.75">
      <c r="A718" s="61"/>
      <c r="B718" s="61"/>
      <c r="C718" s="61"/>
      <c r="D718" s="61"/>
      <c r="E718" s="61"/>
      <c r="F718" s="61"/>
      <c r="G718" s="61"/>
      <c r="H718" s="61"/>
      <c r="I718" s="61"/>
      <c r="J718" s="61"/>
      <c r="K718" s="61"/>
      <c r="L718" s="61"/>
      <c r="M718" s="61"/>
      <c r="N718" s="61"/>
      <c r="O718" s="61"/>
      <c r="P718" s="61"/>
      <c r="Q718" s="61"/>
    </row>
    <row r="719" spans="1:17" ht="12.75">
      <c r="A719" s="61"/>
      <c r="B719" s="61"/>
      <c r="C719" s="61"/>
      <c r="D719" s="61"/>
      <c r="E719" s="61"/>
      <c r="F719" s="61"/>
      <c r="G719" s="61"/>
      <c r="H719" s="61"/>
      <c r="I719" s="61"/>
      <c r="J719" s="61"/>
      <c r="K719" s="61"/>
      <c r="L719" s="61"/>
      <c r="M719" s="61"/>
      <c r="N719" s="61"/>
      <c r="O719" s="61"/>
      <c r="P719" s="61"/>
      <c r="Q719" s="61"/>
    </row>
    <row r="720" spans="1:17" ht="12.75">
      <c r="A720" s="61"/>
      <c r="B720" s="61"/>
      <c r="C720" s="61"/>
      <c r="D720" s="61"/>
      <c r="E720" s="61"/>
      <c r="F720" s="61"/>
      <c r="G720" s="61"/>
      <c r="H720" s="61"/>
      <c r="I720" s="61"/>
      <c r="J720" s="61"/>
      <c r="K720" s="61"/>
      <c r="L720" s="61"/>
      <c r="M720" s="61"/>
      <c r="N720" s="61"/>
      <c r="O720" s="61"/>
      <c r="P720" s="61"/>
      <c r="Q720" s="61"/>
    </row>
    <row r="721" spans="1:17" ht="12.75">
      <c r="A721" s="61"/>
      <c r="B721" s="61"/>
      <c r="C721" s="61"/>
      <c r="D721" s="61"/>
      <c r="E721" s="61"/>
      <c r="F721" s="61"/>
      <c r="G721" s="61"/>
      <c r="H721" s="61"/>
      <c r="I721" s="61"/>
      <c r="J721" s="61"/>
      <c r="K721" s="61"/>
      <c r="L721" s="61"/>
      <c r="M721" s="61"/>
      <c r="N721" s="61"/>
      <c r="O721" s="61"/>
      <c r="P721" s="61"/>
      <c r="Q721" s="61"/>
    </row>
    <row r="722" spans="1:17" ht="12.75">
      <c r="A722" s="61"/>
      <c r="B722" s="61"/>
      <c r="C722" s="61"/>
      <c r="D722" s="61"/>
      <c r="E722" s="61"/>
      <c r="F722" s="61"/>
      <c r="G722" s="61"/>
      <c r="H722" s="61"/>
      <c r="I722" s="61"/>
      <c r="J722" s="61"/>
      <c r="K722" s="61"/>
      <c r="L722" s="61"/>
      <c r="M722" s="61"/>
      <c r="N722" s="61"/>
      <c r="O722" s="61"/>
      <c r="P722" s="61"/>
      <c r="Q722" s="61"/>
    </row>
    <row r="723" spans="1:17" ht="12.75">
      <c r="A723" s="61"/>
      <c r="B723" s="61"/>
      <c r="C723" s="61"/>
      <c r="D723" s="61"/>
      <c r="E723" s="61"/>
      <c r="F723" s="61"/>
      <c r="G723" s="61"/>
      <c r="H723" s="61"/>
      <c r="I723" s="61"/>
      <c r="J723" s="61"/>
      <c r="K723" s="61"/>
      <c r="L723" s="61"/>
      <c r="M723" s="61"/>
      <c r="N723" s="61"/>
      <c r="O723" s="61"/>
      <c r="P723" s="61"/>
      <c r="Q723" s="61"/>
    </row>
    <row r="724" spans="1:17" ht="12.75">
      <c r="A724" s="61"/>
      <c r="B724" s="61"/>
      <c r="C724" s="61"/>
      <c r="D724" s="61"/>
      <c r="E724" s="61"/>
      <c r="F724" s="61"/>
      <c r="G724" s="61"/>
      <c r="H724" s="61"/>
      <c r="I724" s="61"/>
      <c r="J724" s="61"/>
      <c r="K724" s="61"/>
      <c r="L724" s="61"/>
      <c r="M724" s="61"/>
      <c r="N724" s="61"/>
      <c r="O724" s="61"/>
      <c r="P724" s="61"/>
      <c r="Q724" s="61"/>
    </row>
    <row r="725" spans="1:17" ht="12.75">
      <c r="A725" s="61"/>
      <c r="B725" s="61"/>
      <c r="C725" s="61"/>
      <c r="D725" s="61"/>
      <c r="E725" s="61"/>
      <c r="F725" s="61"/>
      <c r="G725" s="61"/>
      <c r="H725" s="61"/>
      <c r="I725" s="61"/>
      <c r="J725" s="61"/>
      <c r="K725" s="61"/>
      <c r="L725" s="61"/>
      <c r="M725" s="61"/>
      <c r="N725" s="61"/>
      <c r="O725" s="61"/>
      <c r="P725" s="61"/>
      <c r="Q725" s="61"/>
    </row>
    <row r="726" spans="1:17" ht="12.75">
      <c r="A726" s="61"/>
      <c r="B726" s="61"/>
      <c r="C726" s="61"/>
      <c r="D726" s="61"/>
      <c r="E726" s="61"/>
      <c r="F726" s="61"/>
      <c r="G726" s="61"/>
      <c r="H726" s="61"/>
      <c r="I726" s="61"/>
      <c r="J726" s="61"/>
      <c r="K726" s="61"/>
      <c r="L726" s="61"/>
      <c r="M726" s="61"/>
      <c r="N726" s="61"/>
      <c r="O726" s="61"/>
      <c r="P726" s="61"/>
      <c r="Q726" s="61"/>
    </row>
    <row r="727" spans="1:17" ht="12.75">
      <c r="A727" s="61"/>
      <c r="B727" s="61"/>
      <c r="C727" s="61"/>
      <c r="D727" s="61"/>
      <c r="E727" s="61"/>
      <c r="F727" s="61"/>
      <c r="G727" s="61"/>
      <c r="H727" s="61"/>
      <c r="I727" s="61"/>
      <c r="J727" s="61"/>
      <c r="K727" s="61"/>
      <c r="L727" s="61"/>
      <c r="M727" s="61"/>
      <c r="N727" s="61"/>
      <c r="O727" s="61"/>
      <c r="P727" s="61"/>
      <c r="Q727" s="61"/>
    </row>
    <row r="728" spans="1:17" ht="12.75">
      <c r="A728" s="61"/>
      <c r="B728" s="61"/>
      <c r="C728" s="61"/>
      <c r="D728" s="61"/>
      <c r="E728" s="61"/>
      <c r="F728" s="61"/>
      <c r="G728" s="61"/>
      <c r="H728" s="61"/>
      <c r="I728" s="61"/>
      <c r="J728" s="61"/>
      <c r="K728" s="61"/>
      <c r="L728" s="61"/>
      <c r="M728" s="61"/>
      <c r="N728" s="61"/>
      <c r="O728" s="61"/>
      <c r="P728" s="61"/>
      <c r="Q728" s="61"/>
    </row>
    <row r="729" spans="1:17" ht="12.75">
      <c r="A729" s="61"/>
      <c r="B729" s="61"/>
      <c r="C729" s="61"/>
      <c r="D729" s="61"/>
      <c r="E729" s="61"/>
      <c r="F729" s="61"/>
      <c r="G729" s="61"/>
      <c r="H729" s="61"/>
      <c r="I729" s="61"/>
      <c r="J729" s="61"/>
      <c r="K729" s="61"/>
      <c r="L729" s="61"/>
      <c r="M729" s="61"/>
      <c r="N729" s="61"/>
      <c r="O729" s="61"/>
      <c r="P729" s="61"/>
      <c r="Q729" s="61"/>
    </row>
    <row r="730" spans="1:17" ht="12.75">
      <c r="A730" s="61"/>
      <c r="B730" s="61"/>
      <c r="C730" s="61"/>
      <c r="D730" s="61"/>
      <c r="E730" s="61"/>
      <c r="F730" s="61"/>
      <c r="G730" s="61"/>
      <c r="H730" s="61"/>
      <c r="I730" s="61"/>
      <c r="J730" s="61"/>
      <c r="K730" s="61"/>
      <c r="L730" s="61"/>
      <c r="M730" s="61"/>
      <c r="N730" s="61"/>
      <c r="O730" s="61"/>
      <c r="P730" s="61"/>
      <c r="Q730" s="61"/>
    </row>
    <row r="731" spans="1:17" ht="12.75">
      <c r="A731" s="61"/>
      <c r="B731" s="61"/>
      <c r="C731" s="61"/>
      <c r="D731" s="61"/>
      <c r="E731" s="61"/>
      <c r="F731" s="61"/>
      <c r="G731" s="61"/>
      <c r="H731" s="61"/>
      <c r="I731" s="61"/>
      <c r="J731" s="61"/>
      <c r="K731" s="61"/>
      <c r="L731" s="61"/>
      <c r="M731" s="61"/>
      <c r="N731" s="61"/>
      <c r="O731" s="61"/>
      <c r="P731" s="61"/>
      <c r="Q731" s="61"/>
    </row>
    <row r="732" spans="1:17" ht="12.75">
      <c r="A732" s="61"/>
      <c r="B732" s="61"/>
      <c r="C732" s="61"/>
      <c r="D732" s="61"/>
      <c r="E732" s="61"/>
      <c r="F732" s="61"/>
      <c r="G732" s="61"/>
      <c r="H732" s="61"/>
      <c r="I732" s="61"/>
      <c r="J732" s="61"/>
      <c r="K732" s="61"/>
      <c r="L732" s="61"/>
      <c r="M732" s="61"/>
      <c r="N732" s="61"/>
      <c r="O732" s="61"/>
      <c r="P732" s="61"/>
      <c r="Q732" s="61"/>
    </row>
    <row r="733" spans="1:17" ht="12.75">
      <c r="A733" s="61"/>
      <c r="B733" s="61"/>
      <c r="C733" s="61"/>
      <c r="D733" s="61"/>
      <c r="E733" s="61"/>
      <c r="F733" s="61"/>
      <c r="G733" s="61"/>
      <c r="H733" s="61"/>
      <c r="I733" s="61"/>
      <c r="J733" s="61"/>
      <c r="K733" s="61"/>
      <c r="L733" s="61"/>
      <c r="M733" s="61"/>
      <c r="N733" s="61"/>
      <c r="O733" s="61"/>
      <c r="P733" s="61"/>
      <c r="Q733" s="61"/>
    </row>
    <row r="734" spans="1:17" ht="12.75">
      <c r="A734" s="61"/>
      <c r="B734" s="61"/>
      <c r="C734" s="61"/>
      <c r="D734" s="61"/>
      <c r="E734" s="61"/>
      <c r="F734" s="61"/>
      <c r="G734" s="61"/>
      <c r="H734" s="61"/>
      <c r="I734" s="61"/>
      <c r="J734" s="61"/>
      <c r="K734" s="61"/>
      <c r="L734" s="61"/>
      <c r="M734" s="61"/>
      <c r="N734" s="61"/>
      <c r="O734" s="61"/>
      <c r="P734" s="61"/>
      <c r="Q734" s="61"/>
    </row>
    <row r="735" spans="1:17" ht="12.75">
      <c r="A735" s="61"/>
      <c r="B735" s="61"/>
      <c r="C735" s="61"/>
      <c r="D735" s="61"/>
      <c r="E735" s="61"/>
      <c r="F735" s="61"/>
      <c r="G735" s="61"/>
      <c r="H735" s="61"/>
      <c r="I735" s="61"/>
      <c r="J735" s="61"/>
      <c r="K735" s="61"/>
      <c r="L735" s="61"/>
      <c r="M735" s="61"/>
      <c r="N735" s="61"/>
      <c r="O735" s="61"/>
      <c r="P735" s="61"/>
      <c r="Q735" s="61"/>
    </row>
    <row r="736" spans="1:17" ht="12.75">
      <c r="A736" s="61"/>
      <c r="B736" s="61"/>
      <c r="C736" s="61"/>
      <c r="D736" s="61"/>
      <c r="E736" s="61"/>
      <c r="F736" s="61"/>
      <c r="G736" s="61"/>
      <c r="H736" s="61"/>
      <c r="I736" s="61"/>
      <c r="J736" s="61"/>
      <c r="K736" s="61"/>
      <c r="L736" s="61"/>
      <c r="M736" s="61"/>
      <c r="N736" s="61"/>
      <c r="O736" s="61"/>
      <c r="P736" s="61"/>
      <c r="Q736" s="61"/>
    </row>
    <row r="737" spans="1:17" ht="12.75">
      <c r="A737" s="61"/>
      <c r="B737" s="61"/>
      <c r="C737" s="61"/>
      <c r="D737" s="61"/>
      <c r="E737" s="61"/>
      <c r="F737" s="61"/>
      <c r="G737" s="61"/>
      <c r="H737" s="61"/>
      <c r="I737" s="61"/>
      <c r="J737" s="61"/>
      <c r="K737" s="61"/>
      <c r="L737" s="61"/>
      <c r="M737" s="61"/>
      <c r="N737" s="61"/>
      <c r="O737" s="61"/>
      <c r="P737" s="61"/>
      <c r="Q737" s="61"/>
    </row>
    <row r="738" spans="1:17" ht="12.75">
      <c r="A738" s="61"/>
      <c r="B738" s="61"/>
      <c r="C738" s="61"/>
      <c r="D738" s="61"/>
      <c r="E738" s="61"/>
      <c r="F738" s="61"/>
      <c r="G738" s="61"/>
      <c r="H738" s="61"/>
      <c r="I738" s="61"/>
      <c r="J738" s="61"/>
      <c r="K738" s="61"/>
      <c r="L738" s="61"/>
      <c r="M738" s="61"/>
      <c r="N738" s="61"/>
      <c r="O738" s="61"/>
      <c r="P738" s="61"/>
      <c r="Q738" s="61"/>
    </row>
    <row r="739" spans="1:17" ht="12.75">
      <c r="A739" s="61"/>
      <c r="B739" s="61"/>
      <c r="C739" s="61"/>
      <c r="D739" s="61"/>
      <c r="E739" s="61"/>
      <c r="F739" s="61"/>
      <c r="G739" s="61"/>
      <c r="H739" s="61"/>
      <c r="I739" s="61"/>
      <c r="J739" s="61"/>
      <c r="K739" s="61"/>
      <c r="L739" s="61"/>
      <c r="M739" s="61"/>
      <c r="N739" s="61"/>
      <c r="O739" s="61"/>
      <c r="P739" s="61"/>
      <c r="Q739" s="61"/>
    </row>
    <row r="740" spans="1:17" ht="12.75">
      <c r="A740" s="61"/>
      <c r="B740" s="61"/>
      <c r="C740" s="61"/>
      <c r="D740" s="61"/>
      <c r="E740" s="61"/>
      <c r="F740" s="61"/>
      <c r="G740" s="61"/>
      <c r="H740" s="61"/>
      <c r="I740" s="61"/>
      <c r="J740" s="61"/>
      <c r="K740" s="61"/>
      <c r="L740" s="61"/>
      <c r="M740" s="61"/>
      <c r="N740" s="61"/>
      <c r="O740" s="61"/>
      <c r="P740" s="61"/>
      <c r="Q740" s="61"/>
    </row>
    <row r="741" spans="1:17" ht="12.75">
      <c r="A741" s="61"/>
      <c r="B741" s="61"/>
      <c r="C741" s="61"/>
      <c r="D741" s="61"/>
      <c r="E741" s="61"/>
      <c r="F741" s="61"/>
      <c r="G741" s="61"/>
      <c r="H741" s="61"/>
      <c r="I741" s="61"/>
      <c r="J741" s="61"/>
      <c r="K741" s="61"/>
      <c r="L741" s="61"/>
      <c r="M741" s="61"/>
      <c r="N741" s="61"/>
      <c r="O741" s="61"/>
      <c r="P741" s="61"/>
      <c r="Q741" s="61"/>
    </row>
    <row r="742" spans="1:17" ht="12.75">
      <c r="A742" s="61"/>
      <c r="B742" s="61"/>
      <c r="C742" s="61"/>
      <c r="D742" s="61"/>
      <c r="E742" s="61"/>
      <c r="F742" s="61"/>
      <c r="G742" s="61"/>
      <c r="H742" s="61"/>
      <c r="I742" s="61"/>
      <c r="J742" s="61"/>
      <c r="K742" s="61"/>
      <c r="L742" s="61"/>
      <c r="M742" s="61"/>
      <c r="N742" s="61"/>
      <c r="O742" s="61"/>
      <c r="P742" s="61"/>
      <c r="Q742" s="61"/>
    </row>
    <row r="743" spans="1:17" ht="12.75">
      <c r="A743" s="61"/>
      <c r="B743" s="61"/>
      <c r="C743" s="61"/>
      <c r="D743" s="61"/>
      <c r="E743" s="61"/>
      <c r="F743" s="61"/>
      <c r="G743" s="61"/>
      <c r="H743" s="61"/>
      <c r="I743" s="61"/>
      <c r="J743" s="61"/>
      <c r="K743" s="61"/>
      <c r="L743" s="61"/>
      <c r="M743" s="61"/>
      <c r="N743" s="61"/>
      <c r="O743" s="61"/>
      <c r="P743" s="61"/>
      <c r="Q743" s="61"/>
    </row>
    <row r="744" spans="1:17" ht="12.75">
      <c r="A744" s="61"/>
      <c r="B744" s="61"/>
      <c r="C744" s="61"/>
      <c r="D744" s="61"/>
      <c r="E744" s="61"/>
      <c r="F744" s="61"/>
      <c r="G744" s="61"/>
      <c r="H744" s="61"/>
      <c r="I744" s="61"/>
      <c r="J744" s="61"/>
      <c r="K744" s="61"/>
      <c r="L744" s="61"/>
      <c r="M744" s="61"/>
      <c r="N744" s="61"/>
      <c r="O744" s="61"/>
      <c r="P744" s="61"/>
      <c r="Q744" s="61"/>
    </row>
    <row r="745" spans="1:17" ht="12.75">
      <c r="A745" s="61"/>
      <c r="B745" s="61"/>
      <c r="C745" s="61"/>
      <c r="D745" s="61"/>
      <c r="E745" s="61"/>
      <c r="F745" s="61"/>
      <c r="G745" s="61"/>
      <c r="H745" s="61"/>
      <c r="I745" s="61"/>
      <c r="J745" s="61"/>
      <c r="K745" s="61"/>
      <c r="L745" s="61"/>
      <c r="M745" s="61"/>
      <c r="N745" s="61"/>
      <c r="O745" s="61"/>
      <c r="P745" s="61"/>
      <c r="Q745" s="61"/>
    </row>
    <row r="746" spans="1:17" ht="12.75">
      <c r="A746" s="61"/>
      <c r="B746" s="61"/>
      <c r="C746" s="61"/>
      <c r="D746" s="61"/>
      <c r="E746" s="61"/>
      <c r="F746" s="61"/>
      <c r="G746" s="61"/>
      <c r="H746" s="61"/>
      <c r="I746" s="61"/>
      <c r="J746" s="61"/>
      <c r="K746" s="61"/>
      <c r="L746" s="61"/>
      <c r="M746" s="61"/>
      <c r="N746" s="61"/>
      <c r="O746" s="61"/>
      <c r="P746" s="61"/>
      <c r="Q746" s="61"/>
    </row>
    <row r="747" spans="1:17" ht="12.75">
      <c r="A747" s="61"/>
      <c r="B747" s="61"/>
      <c r="C747" s="61"/>
      <c r="D747" s="61"/>
      <c r="E747" s="61"/>
      <c r="F747" s="61"/>
      <c r="G747" s="61"/>
      <c r="H747" s="61"/>
      <c r="I747" s="61"/>
      <c r="J747" s="61"/>
      <c r="K747" s="61"/>
      <c r="L747" s="61"/>
      <c r="M747" s="61"/>
      <c r="N747" s="61"/>
      <c r="O747" s="61"/>
      <c r="P747" s="61"/>
      <c r="Q747" s="61"/>
    </row>
    <row r="748" spans="1:17" ht="12.75">
      <c r="A748" s="61"/>
      <c r="B748" s="61"/>
      <c r="C748" s="61"/>
      <c r="D748" s="61"/>
      <c r="E748" s="61"/>
      <c r="F748" s="61"/>
      <c r="G748" s="61"/>
      <c r="H748" s="61"/>
      <c r="I748" s="61"/>
      <c r="J748" s="61"/>
      <c r="K748" s="61"/>
      <c r="L748" s="61"/>
      <c r="M748" s="61"/>
      <c r="N748" s="61"/>
      <c r="O748" s="61"/>
      <c r="P748" s="61"/>
      <c r="Q748" s="61"/>
    </row>
    <row r="749" spans="1:17" ht="12.75">
      <c r="A749" s="61"/>
      <c r="B749" s="61"/>
      <c r="C749" s="61"/>
      <c r="D749" s="61"/>
      <c r="E749" s="61"/>
      <c r="F749" s="61"/>
      <c r="G749" s="61"/>
      <c r="H749" s="61"/>
      <c r="I749" s="61"/>
      <c r="J749" s="61"/>
      <c r="K749" s="61"/>
      <c r="L749" s="61"/>
      <c r="M749" s="61"/>
      <c r="N749" s="61"/>
      <c r="O749" s="61"/>
      <c r="P749" s="61"/>
      <c r="Q749" s="61"/>
    </row>
    <row r="750" spans="1:17" ht="12.75">
      <c r="A750" s="61"/>
      <c r="B750" s="61"/>
      <c r="C750" s="61"/>
      <c r="D750" s="61"/>
      <c r="E750" s="61"/>
      <c r="F750" s="61"/>
      <c r="G750" s="61"/>
      <c r="H750" s="61"/>
      <c r="I750" s="61"/>
      <c r="J750" s="61"/>
      <c r="K750" s="61"/>
      <c r="L750" s="61"/>
      <c r="M750" s="61"/>
      <c r="N750" s="61"/>
      <c r="O750" s="61"/>
      <c r="P750" s="61"/>
      <c r="Q750" s="61"/>
    </row>
    <row r="751" spans="1:17" ht="12.75">
      <c r="A751" s="61"/>
      <c r="B751" s="61"/>
      <c r="C751" s="61"/>
      <c r="D751" s="61"/>
      <c r="E751" s="61"/>
      <c r="F751" s="61"/>
      <c r="G751" s="61"/>
      <c r="H751" s="61"/>
      <c r="I751" s="61"/>
      <c r="J751" s="61"/>
      <c r="K751" s="61"/>
      <c r="L751" s="61"/>
      <c r="M751" s="61"/>
      <c r="N751" s="61"/>
      <c r="O751" s="61"/>
      <c r="P751" s="61"/>
      <c r="Q751" s="61"/>
    </row>
    <row r="752" spans="1:17" ht="12.75">
      <c r="A752" s="61"/>
      <c r="B752" s="61"/>
      <c r="C752" s="61"/>
      <c r="D752" s="61"/>
      <c r="E752" s="61"/>
      <c r="F752" s="61"/>
      <c r="G752" s="61"/>
      <c r="H752" s="61"/>
      <c r="I752" s="61"/>
      <c r="J752" s="61"/>
      <c r="K752" s="61"/>
      <c r="L752" s="61"/>
      <c r="M752" s="61"/>
      <c r="N752" s="61"/>
      <c r="O752" s="61"/>
      <c r="P752" s="61"/>
      <c r="Q752" s="61"/>
    </row>
    <row r="753" spans="1:17" ht="12.75">
      <c r="A753" s="61"/>
      <c r="B753" s="61"/>
      <c r="C753" s="61"/>
      <c r="D753" s="61"/>
      <c r="E753" s="61"/>
      <c r="F753" s="61"/>
      <c r="G753" s="61"/>
      <c r="H753" s="61"/>
      <c r="I753" s="61"/>
      <c r="J753" s="61"/>
      <c r="K753" s="61"/>
      <c r="L753" s="61"/>
      <c r="M753" s="61"/>
      <c r="N753" s="61"/>
      <c r="O753" s="61"/>
      <c r="P753" s="61"/>
      <c r="Q753" s="61"/>
    </row>
    <row r="754" spans="1:17" ht="12.75">
      <c r="A754" s="61"/>
      <c r="B754" s="61"/>
      <c r="C754" s="61"/>
      <c r="D754" s="61"/>
      <c r="E754" s="61"/>
      <c r="F754" s="61"/>
      <c r="G754" s="61"/>
      <c r="H754" s="61"/>
      <c r="I754" s="61"/>
      <c r="J754" s="61"/>
      <c r="K754" s="61"/>
      <c r="L754" s="61"/>
      <c r="M754" s="61"/>
      <c r="N754" s="61"/>
      <c r="O754" s="61"/>
      <c r="P754" s="61"/>
      <c r="Q754" s="61"/>
    </row>
    <row r="755" spans="1:17" ht="12.75">
      <c r="A755" s="61"/>
      <c r="B755" s="61"/>
      <c r="C755" s="61"/>
      <c r="D755" s="61"/>
      <c r="E755" s="61"/>
      <c r="F755" s="61"/>
      <c r="G755" s="61"/>
      <c r="H755" s="61"/>
      <c r="I755" s="61"/>
      <c r="J755" s="61"/>
      <c r="K755" s="61"/>
      <c r="L755" s="61"/>
      <c r="M755" s="61"/>
      <c r="N755" s="61"/>
      <c r="O755" s="61"/>
      <c r="P755" s="61"/>
      <c r="Q755" s="61"/>
    </row>
    <row r="756" spans="1:17" ht="12.75">
      <c r="A756" s="61"/>
      <c r="B756" s="61"/>
      <c r="C756" s="61"/>
      <c r="D756" s="61"/>
      <c r="E756" s="61"/>
      <c r="F756" s="61"/>
      <c r="G756" s="61"/>
      <c r="H756" s="61"/>
      <c r="I756" s="61"/>
      <c r="J756" s="61"/>
      <c r="K756" s="61"/>
      <c r="L756" s="61"/>
      <c r="M756" s="61"/>
      <c r="N756" s="61"/>
      <c r="O756" s="61"/>
      <c r="P756" s="61"/>
      <c r="Q756" s="61"/>
    </row>
    <row r="757" spans="1:17" ht="12.75">
      <c r="A757" s="61"/>
      <c r="B757" s="61"/>
      <c r="C757" s="61"/>
      <c r="D757" s="61"/>
      <c r="E757" s="61"/>
      <c r="F757" s="61"/>
      <c r="G757" s="61"/>
      <c r="H757" s="61"/>
      <c r="I757" s="61"/>
      <c r="J757" s="61"/>
      <c r="K757" s="61"/>
      <c r="L757" s="61"/>
      <c r="M757" s="61"/>
      <c r="N757" s="61"/>
      <c r="O757" s="61"/>
      <c r="P757" s="61"/>
      <c r="Q757" s="61"/>
    </row>
    <row r="758" spans="1:17" ht="12.75">
      <c r="A758" s="61"/>
      <c r="B758" s="61"/>
      <c r="C758" s="61"/>
      <c r="D758" s="61"/>
      <c r="E758" s="61"/>
      <c r="F758" s="61"/>
      <c r="G758" s="61"/>
      <c r="H758" s="61"/>
      <c r="I758" s="61"/>
      <c r="J758" s="61"/>
      <c r="K758" s="61"/>
      <c r="L758" s="61"/>
      <c r="M758" s="61"/>
      <c r="N758" s="61"/>
      <c r="O758" s="61"/>
      <c r="P758" s="61"/>
      <c r="Q758" s="61"/>
    </row>
    <row r="759" spans="1:17" ht="12.75">
      <c r="A759" s="61"/>
      <c r="B759" s="61"/>
      <c r="C759" s="61"/>
      <c r="D759" s="61"/>
      <c r="E759" s="61"/>
      <c r="F759" s="61"/>
      <c r="G759" s="61"/>
      <c r="H759" s="61"/>
      <c r="I759" s="61"/>
      <c r="J759" s="61"/>
      <c r="K759" s="61"/>
      <c r="L759" s="61"/>
      <c r="M759" s="61"/>
      <c r="N759" s="61"/>
      <c r="O759" s="61"/>
      <c r="P759" s="61"/>
      <c r="Q759" s="61"/>
    </row>
    <row r="760" spans="1:17" ht="12.75">
      <c r="A760" s="61"/>
      <c r="B760" s="61"/>
      <c r="C760" s="61"/>
      <c r="D760" s="61"/>
      <c r="E760" s="61"/>
      <c r="F760" s="61"/>
      <c r="G760" s="61"/>
      <c r="H760" s="61"/>
      <c r="I760" s="61"/>
      <c r="J760" s="61"/>
      <c r="K760" s="61"/>
      <c r="L760" s="61"/>
      <c r="M760" s="61"/>
      <c r="N760" s="61"/>
      <c r="O760" s="61"/>
      <c r="P760" s="61"/>
      <c r="Q760" s="61"/>
    </row>
    <row r="761" spans="1:17" ht="12.75">
      <c r="A761" s="61"/>
      <c r="B761" s="61"/>
      <c r="C761" s="61"/>
      <c r="D761" s="61"/>
      <c r="E761" s="61"/>
      <c r="F761" s="61"/>
      <c r="G761" s="61"/>
      <c r="H761" s="61"/>
      <c r="I761" s="61"/>
      <c r="J761" s="61"/>
      <c r="K761" s="61"/>
      <c r="L761" s="61"/>
      <c r="M761" s="61"/>
      <c r="N761" s="61"/>
      <c r="O761" s="61"/>
      <c r="P761" s="61"/>
      <c r="Q761" s="61"/>
    </row>
    <row r="762" spans="1:17" ht="12.75">
      <c r="A762" s="61"/>
      <c r="B762" s="61"/>
      <c r="C762" s="61"/>
      <c r="D762" s="61"/>
      <c r="E762" s="61"/>
      <c r="F762" s="61"/>
      <c r="G762" s="61"/>
      <c r="H762" s="61"/>
      <c r="I762" s="61"/>
      <c r="J762" s="61"/>
      <c r="K762" s="61"/>
      <c r="L762" s="61"/>
      <c r="M762" s="61"/>
      <c r="N762" s="61"/>
      <c r="O762" s="61"/>
      <c r="P762" s="61"/>
      <c r="Q762" s="61"/>
    </row>
    <row r="763" spans="1:17" ht="12.75">
      <c r="A763" s="61"/>
      <c r="B763" s="61"/>
      <c r="C763" s="61"/>
      <c r="D763" s="61"/>
      <c r="E763" s="61"/>
      <c r="F763" s="61"/>
      <c r="G763" s="61"/>
      <c r="H763" s="61"/>
      <c r="I763" s="61"/>
      <c r="J763" s="61"/>
      <c r="K763" s="61"/>
      <c r="L763" s="61"/>
      <c r="M763" s="61"/>
      <c r="N763" s="61"/>
      <c r="O763" s="61"/>
      <c r="P763" s="61"/>
      <c r="Q763" s="61"/>
    </row>
    <row r="764" spans="1:17" ht="12.75">
      <c r="A764" s="61"/>
      <c r="B764" s="61"/>
      <c r="C764" s="61"/>
      <c r="D764" s="61"/>
      <c r="E764" s="61"/>
      <c r="F764" s="61"/>
      <c r="G764" s="61"/>
      <c r="H764" s="61"/>
      <c r="I764" s="61"/>
      <c r="J764" s="61"/>
      <c r="K764" s="61"/>
      <c r="L764" s="61"/>
      <c r="M764" s="61"/>
      <c r="N764" s="61"/>
      <c r="O764" s="61"/>
      <c r="P764" s="61"/>
      <c r="Q764" s="61"/>
    </row>
    <row r="765" spans="1:17" ht="12.75">
      <c r="A765" s="61"/>
      <c r="B765" s="61"/>
      <c r="C765" s="61"/>
      <c r="D765" s="61"/>
      <c r="E765" s="61"/>
      <c r="F765" s="61"/>
      <c r="G765" s="61"/>
      <c r="H765" s="61"/>
      <c r="I765" s="61"/>
      <c r="J765" s="61"/>
      <c r="K765" s="61"/>
      <c r="L765" s="61"/>
      <c r="M765" s="61"/>
      <c r="N765" s="61"/>
      <c r="O765" s="61"/>
      <c r="P765" s="61"/>
      <c r="Q765" s="61"/>
    </row>
    <row r="766" spans="1:17" ht="12.75">
      <c r="A766" s="61"/>
      <c r="B766" s="61"/>
      <c r="C766" s="61"/>
      <c r="D766" s="61"/>
      <c r="E766" s="61"/>
      <c r="F766" s="61"/>
      <c r="G766" s="61"/>
      <c r="H766" s="61"/>
      <c r="I766" s="61"/>
      <c r="J766" s="61"/>
      <c r="K766" s="61"/>
      <c r="L766" s="61"/>
      <c r="M766" s="61"/>
      <c r="N766" s="61"/>
      <c r="O766" s="61"/>
      <c r="P766" s="61"/>
      <c r="Q766" s="61"/>
    </row>
    <row r="767" spans="1:17" ht="12.75">
      <c r="A767" s="61"/>
      <c r="B767" s="61"/>
      <c r="C767" s="61"/>
      <c r="D767" s="61"/>
      <c r="E767" s="61"/>
      <c r="F767" s="61"/>
      <c r="G767" s="61"/>
      <c r="H767" s="61"/>
      <c r="I767" s="61"/>
      <c r="J767" s="61"/>
      <c r="K767" s="61"/>
      <c r="L767" s="61"/>
      <c r="M767" s="61"/>
      <c r="N767" s="61"/>
      <c r="O767" s="61"/>
      <c r="P767" s="61"/>
      <c r="Q767" s="61"/>
    </row>
    <row r="768" spans="1:17" ht="12.75">
      <c r="A768" s="61"/>
      <c r="B768" s="61"/>
      <c r="C768" s="61"/>
      <c r="D768" s="61"/>
      <c r="E768" s="61"/>
      <c r="F768" s="61"/>
      <c r="G768" s="61"/>
      <c r="H768" s="61"/>
      <c r="I768" s="61"/>
      <c r="J768" s="61"/>
      <c r="K768" s="61"/>
      <c r="L768" s="61"/>
      <c r="M768" s="61"/>
      <c r="N768" s="61"/>
      <c r="O768" s="61"/>
      <c r="P768" s="61"/>
      <c r="Q768" s="61"/>
    </row>
    <row r="769" spans="1:17" ht="12.75">
      <c r="A769" s="61"/>
      <c r="B769" s="61"/>
      <c r="C769" s="61"/>
      <c r="D769" s="61"/>
      <c r="E769" s="61"/>
      <c r="F769" s="61"/>
      <c r="G769" s="61"/>
      <c r="H769" s="61"/>
      <c r="I769" s="61"/>
      <c r="J769" s="61"/>
      <c r="K769" s="61"/>
      <c r="L769" s="61"/>
      <c r="M769" s="61"/>
      <c r="N769" s="61"/>
      <c r="O769" s="61"/>
      <c r="P769" s="61"/>
      <c r="Q769" s="61"/>
    </row>
    <row r="770" spans="1:17" ht="12.75">
      <c r="A770" s="61"/>
      <c r="B770" s="61"/>
      <c r="C770" s="61"/>
      <c r="D770" s="61"/>
      <c r="E770" s="61"/>
      <c r="F770" s="61"/>
      <c r="G770" s="61"/>
      <c r="H770" s="61"/>
      <c r="I770" s="61"/>
      <c r="J770" s="61"/>
      <c r="K770" s="61"/>
      <c r="L770" s="61"/>
      <c r="M770" s="61"/>
      <c r="N770" s="61"/>
      <c r="O770" s="61"/>
      <c r="P770" s="61"/>
      <c r="Q770" s="61"/>
    </row>
    <row r="771" spans="1:17" ht="12.75">
      <c r="A771" s="61"/>
      <c r="B771" s="61"/>
      <c r="C771" s="61"/>
      <c r="D771" s="61"/>
      <c r="E771" s="61"/>
      <c r="F771" s="61"/>
      <c r="G771" s="61"/>
      <c r="H771" s="61"/>
      <c r="I771" s="61"/>
      <c r="J771" s="61"/>
      <c r="K771" s="61"/>
      <c r="L771" s="61"/>
      <c r="M771" s="61"/>
      <c r="N771" s="61"/>
      <c r="O771" s="61"/>
      <c r="P771" s="61"/>
      <c r="Q771" s="61"/>
    </row>
    <row r="772" spans="1:17" ht="12.75">
      <c r="A772" s="61"/>
      <c r="B772" s="61"/>
      <c r="C772" s="61"/>
      <c r="D772" s="61"/>
      <c r="E772" s="61"/>
      <c r="F772" s="61"/>
      <c r="G772" s="61"/>
      <c r="H772" s="61"/>
      <c r="I772" s="61"/>
      <c r="J772" s="61"/>
      <c r="K772" s="61"/>
      <c r="L772" s="61"/>
      <c r="M772" s="61"/>
      <c r="N772" s="61"/>
      <c r="O772" s="61"/>
      <c r="P772" s="61"/>
      <c r="Q772" s="61"/>
    </row>
    <row r="773" spans="1:17" ht="12.75">
      <c r="A773" s="61"/>
      <c r="B773" s="61"/>
      <c r="C773" s="61"/>
      <c r="D773" s="61"/>
      <c r="E773" s="61"/>
      <c r="F773" s="61"/>
      <c r="G773" s="61"/>
      <c r="H773" s="61"/>
      <c r="I773" s="61"/>
      <c r="J773" s="61"/>
      <c r="K773" s="61"/>
      <c r="L773" s="61"/>
      <c r="M773" s="61"/>
      <c r="N773" s="61"/>
      <c r="O773" s="61"/>
      <c r="P773" s="61"/>
      <c r="Q773" s="61"/>
    </row>
    <row r="774" spans="1:17" ht="12.75">
      <c r="A774" s="61"/>
      <c r="B774" s="61"/>
      <c r="C774" s="61"/>
      <c r="D774" s="61"/>
      <c r="E774" s="61"/>
      <c r="F774" s="61"/>
      <c r="G774" s="61"/>
      <c r="H774" s="61"/>
      <c r="I774" s="61"/>
      <c r="J774" s="61"/>
      <c r="K774" s="61"/>
      <c r="L774" s="61"/>
      <c r="M774" s="61"/>
      <c r="N774" s="61"/>
      <c r="O774" s="61"/>
      <c r="P774" s="61"/>
      <c r="Q774" s="61"/>
    </row>
    <row r="775" spans="1:17" ht="12.75">
      <c r="A775" s="61"/>
      <c r="B775" s="61"/>
      <c r="C775" s="61"/>
      <c r="D775" s="61"/>
      <c r="E775" s="61"/>
      <c r="F775" s="61"/>
      <c r="G775" s="61"/>
      <c r="H775" s="61"/>
      <c r="I775" s="61"/>
      <c r="J775" s="61"/>
      <c r="K775" s="61"/>
      <c r="L775" s="61"/>
      <c r="M775" s="61"/>
      <c r="N775" s="61"/>
      <c r="O775" s="61"/>
      <c r="P775" s="61"/>
      <c r="Q775" s="61"/>
    </row>
    <row r="776" spans="1:17" ht="12.75">
      <c r="A776" s="61"/>
      <c r="B776" s="61"/>
      <c r="C776" s="61"/>
      <c r="D776" s="61"/>
      <c r="E776" s="61"/>
      <c r="F776" s="61"/>
      <c r="G776" s="61"/>
      <c r="H776" s="61"/>
      <c r="I776" s="61"/>
      <c r="J776" s="61"/>
      <c r="K776" s="61"/>
      <c r="L776" s="61"/>
      <c r="M776" s="61"/>
      <c r="N776" s="61"/>
      <c r="O776" s="61"/>
      <c r="P776" s="61"/>
      <c r="Q776" s="61"/>
    </row>
    <row r="777" spans="1:17" ht="12.75">
      <c r="A777" s="61"/>
      <c r="B777" s="61"/>
      <c r="C777" s="61"/>
      <c r="D777" s="61"/>
      <c r="E777" s="61"/>
      <c r="F777" s="61"/>
      <c r="G777" s="61"/>
      <c r="H777" s="61"/>
      <c r="I777" s="61"/>
      <c r="J777" s="61"/>
      <c r="K777" s="61"/>
      <c r="L777" s="61"/>
      <c r="M777" s="61"/>
      <c r="N777" s="61"/>
      <c r="O777" s="61"/>
      <c r="P777" s="61"/>
      <c r="Q777" s="61"/>
    </row>
    <row r="778" spans="1:17" ht="12.75">
      <c r="A778" s="61"/>
      <c r="B778" s="61"/>
      <c r="C778" s="61"/>
      <c r="D778" s="61"/>
      <c r="E778" s="61"/>
      <c r="F778" s="61"/>
      <c r="G778" s="61"/>
      <c r="H778" s="61"/>
      <c r="I778" s="61"/>
      <c r="J778" s="61"/>
      <c r="K778" s="61"/>
      <c r="L778" s="61"/>
      <c r="M778" s="61"/>
      <c r="N778" s="61"/>
      <c r="O778" s="61"/>
      <c r="P778" s="61"/>
      <c r="Q778" s="61"/>
    </row>
    <row r="779" spans="1:17" ht="12.75">
      <c r="A779" s="61"/>
      <c r="B779" s="61"/>
      <c r="C779" s="61"/>
      <c r="D779" s="61"/>
      <c r="E779" s="61"/>
      <c r="F779" s="61"/>
      <c r="G779" s="61"/>
      <c r="H779" s="61"/>
      <c r="I779" s="61"/>
      <c r="J779" s="61"/>
      <c r="K779" s="61"/>
      <c r="L779" s="61"/>
      <c r="M779" s="61"/>
      <c r="N779" s="61"/>
      <c r="O779" s="61"/>
      <c r="P779" s="61"/>
      <c r="Q779" s="61"/>
    </row>
    <row r="780" spans="1:17" ht="12.75">
      <c r="A780" s="61"/>
      <c r="B780" s="61"/>
      <c r="C780" s="61"/>
      <c r="D780" s="61"/>
      <c r="E780" s="61"/>
      <c r="F780" s="61"/>
      <c r="G780" s="61"/>
      <c r="H780" s="61"/>
      <c r="I780" s="61"/>
      <c r="J780" s="61"/>
      <c r="K780" s="61"/>
      <c r="L780" s="61"/>
      <c r="M780" s="61"/>
      <c r="N780" s="61"/>
      <c r="O780" s="61"/>
      <c r="P780" s="61"/>
      <c r="Q780" s="61"/>
    </row>
    <row r="781" spans="1:17" ht="12.75">
      <c r="A781" s="61"/>
      <c r="B781" s="61"/>
      <c r="C781" s="61"/>
      <c r="D781" s="61"/>
      <c r="E781" s="61"/>
      <c r="F781" s="61"/>
      <c r="G781" s="61"/>
      <c r="H781" s="61"/>
      <c r="I781" s="61"/>
      <c r="J781" s="61"/>
      <c r="K781" s="61"/>
      <c r="L781" s="61"/>
      <c r="M781" s="61"/>
      <c r="N781" s="61"/>
      <c r="O781" s="61"/>
      <c r="P781" s="61"/>
      <c r="Q781" s="61"/>
    </row>
    <row r="782" spans="1:17" ht="12.75">
      <c r="A782" s="61"/>
      <c r="B782" s="61"/>
      <c r="C782" s="61"/>
      <c r="D782" s="61"/>
      <c r="E782" s="61"/>
      <c r="F782" s="61"/>
      <c r="G782" s="61"/>
      <c r="H782" s="61"/>
      <c r="I782" s="61"/>
      <c r="J782" s="61"/>
      <c r="K782" s="61"/>
      <c r="L782" s="61"/>
      <c r="M782" s="61"/>
      <c r="N782" s="61"/>
      <c r="O782" s="61"/>
      <c r="P782" s="61"/>
      <c r="Q782" s="61"/>
    </row>
    <row r="783" spans="1:17" ht="12.75">
      <c r="A783" s="61"/>
      <c r="B783" s="61"/>
      <c r="C783" s="61"/>
      <c r="D783" s="61"/>
      <c r="E783" s="61"/>
      <c r="F783" s="61"/>
      <c r="G783" s="61"/>
      <c r="H783" s="61"/>
      <c r="I783" s="61"/>
      <c r="J783" s="61"/>
      <c r="K783" s="61"/>
      <c r="L783" s="61"/>
      <c r="M783" s="61"/>
      <c r="N783" s="61"/>
      <c r="O783" s="61"/>
      <c r="P783" s="61"/>
      <c r="Q783" s="61"/>
    </row>
    <row r="784" spans="1:17" ht="12.75">
      <c r="A784" s="61"/>
      <c r="B784" s="61"/>
      <c r="C784" s="61"/>
      <c r="D784" s="61"/>
      <c r="E784" s="61"/>
      <c r="F784" s="61"/>
      <c r="G784" s="61"/>
      <c r="H784" s="61"/>
      <c r="I784" s="61"/>
      <c r="J784" s="61"/>
      <c r="K784" s="61"/>
      <c r="L784" s="61"/>
      <c r="M784" s="61"/>
      <c r="N784" s="61"/>
      <c r="O784" s="61"/>
      <c r="P784" s="61"/>
      <c r="Q784" s="61"/>
    </row>
    <row r="785" spans="1:17" ht="12.75">
      <c r="A785" s="61"/>
      <c r="B785" s="61"/>
      <c r="C785" s="61"/>
      <c r="D785" s="61"/>
      <c r="E785" s="61"/>
      <c r="F785" s="61"/>
      <c r="G785" s="61"/>
      <c r="H785" s="61"/>
      <c r="I785" s="61"/>
      <c r="J785" s="61"/>
      <c r="K785" s="61"/>
      <c r="L785" s="61"/>
      <c r="M785" s="61"/>
      <c r="N785" s="61"/>
      <c r="O785" s="61"/>
      <c r="P785" s="61"/>
      <c r="Q785" s="61"/>
    </row>
    <row r="786" spans="1:17" ht="12.75">
      <c r="A786" s="61"/>
      <c r="B786" s="61"/>
      <c r="C786" s="61"/>
      <c r="D786" s="61"/>
      <c r="E786" s="61"/>
      <c r="F786" s="61"/>
      <c r="G786" s="61"/>
      <c r="H786" s="61"/>
      <c r="I786" s="61"/>
      <c r="J786" s="61"/>
      <c r="K786" s="61"/>
      <c r="L786" s="61"/>
      <c r="M786" s="61"/>
      <c r="N786" s="61"/>
      <c r="O786" s="61"/>
      <c r="P786" s="61"/>
      <c r="Q786" s="61"/>
    </row>
    <row r="787" spans="1:17" ht="12.75">
      <c r="A787" s="61"/>
      <c r="B787" s="61"/>
      <c r="C787" s="61"/>
      <c r="D787" s="61"/>
      <c r="E787" s="61"/>
      <c r="F787" s="61"/>
      <c r="G787" s="61"/>
      <c r="H787" s="61"/>
      <c r="I787" s="61"/>
      <c r="J787" s="61"/>
      <c r="K787" s="61"/>
      <c r="L787" s="61"/>
      <c r="M787" s="61"/>
      <c r="N787" s="61"/>
      <c r="O787" s="61"/>
      <c r="P787" s="61"/>
      <c r="Q787" s="61"/>
    </row>
    <row r="788" spans="1:17" ht="12.75">
      <c r="A788" s="61"/>
      <c r="B788" s="61"/>
      <c r="C788" s="61"/>
      <c r="D788" s="61"/>
      <c r="E788" s="61"/>
      <c r="F788" s="61"/>
      <c r="G788" s="61"/>
      <c r="H788" s="61"/>
      <c r="I788" s="61"/>
      <c r="J788" s="61"/>
      <c r="K788" s="61"/>
      <c r="L788" s="61"/>
      <c r="M788" s="61"/>
      <c r="N788" s="61"/>
      <c r="O788" s="61"/>
      <c r="P788" s="61"/>
      <c r="Q788" s="61"/>
    </row>
    <row r="789" spans="1:17" ht="12.75">
      <c r="A789" s="61"/>
      <c r="B789" s="61"/>
      <c r="C789" s="61"/>
      <c r="D789" s="61"/>
      <c r="E789" s="61"/>
      <c r="F789" s="61"/>
      <c r="G789" s="61"/>
      <c r="H789" s="61"/>
      <c r="I789" s="61"/>
      <c r="J789" s="61"/>
      <c r="K789" s="61"/>
      <c r="L789" s="61"/>
      <c r="M789" s="61"/>
      <c r="N789" s="61"/>
      <c r="O789" s="61"/>
      <c r="P789" s="61"/>
      <c r="Q789" s="61"/>
    </row>
    <row r="790" spans="1:17" ht="12.75">
      <c r="A790" s="61"/>
      <c r="B790" s="61"/>
      <c r="C790" s="61"/>
      <c r="D790" s="61"/>
      <c r="E790" s="61"/>
      <c r="F790" s="61"/>
      <c r="G790" s="61"/>
      <c r="H790" s="61"/>
      <c r="I790" s="61"/>
      <c r="J790" s="61"/>
      <c r="K790" s="61"/>
      <c r="L790" s="61"/>
      <c r="M790" s="61"/>
      <c r="N790" s="61"/>
      <c r="O790" s="61"/>
      <c r="P790" s="61"/>
      <c r="Q790" s="61"/>
    </row>
    <row r="791" spans="1:17" ht="12.75">
      <c r="A791" s="61"/>
      <c r="B791" s="61"/>
      <c r="C791" s="61"/>
      <c r="D791" s="61"/>
      <c r="E791" s="61"/>
      <c r="F791" s="61"/>
      <c r="G791" s="61"/>
      <c r="H791" s="61"/>
      <c r="I791" s="61"/>
      <c r="J791" s="61"/>
      <c r="K791" s="61"/>
      <c r="L791" s="61"/>
      <c r="M791" s="61"/>
      <c r="N791" s="61"/>
      <c r="O791" s="61"/>
      <c r="P791" s="61"/>
      <c r="Q791" s="61"/>
    </row>
    <row r="792" spans="1:17" ht="12.75">
      <c r="A792" s="61"/>
      <c r="B792" s="61"/>
      <c r="C792" s="61"/>
      <c r="D792" s="61"/>
      <c r="E792" s="61"/>
      <c r="F792" s="61"/>
      <c r="G792" s="61"/>
      <c r="H792" s="61"/>
      <c r="I792" s="61"/>
      <c r="J792" s="61"/>
      <c r="K792" s="61"/>
      <c r="L792" s="61"/>
      <c r="M792" s="61"/>
      <c r="N792" s="61"/>
      <c r="O792" s="61"/>
      <c r="P792" s="61"/>
      <c r="Q792" s="61"/>
    </row>
    <row r="793" spans="1:17" ht="12.75">
      <c r="A793" s="61"/>
      <c r="B793" s="61"/>
      <c r="C793" s="61"/>
      <c r="D793" s="61"/>
      <c r="E793" s="61"/>
      <c r="F793" s="61"/>
      <c r="G793" s="61"/>
      <c r="H793" s="61"/>
      <c r="I793" s="61"/>
      <c r="J793" s="61"/>
      <c r="K793" s="61"/>
      <c r="L793" s="61"/>
      <c r="M793" s="61"/>
      <c r="N793" s="61"/>
      <c r="O793" s="61"/>
      <c r="P793" s="61"/>
      <c r="Q793" s="61"/>
    </row>
    <row r="794" spans="1:17" ht="12.75">
      <c r="A794" s="61"/>
      <c r="B794" s="61"/>
      <c r="C794" s="61"/>
      <c r="D794" s="61"/>
      <c r="E794" s="61"/>
      <c r="F794" s="61"/>
      <c r="G794" s="61"/>
      <c r="H794" s="61"/>
      <c r="I794" s="61"/>
      <c r="J794" s="61"/>
      <c r="K794" s="61"/>
      <c r="L794" s="61"/>
      <c r="M794" s="61"/>
      <c r="N794" s="61"/>
      <c r="O794" s="61"/>
      <c r="P794" s="61"/>
      <c r="Q794" s="61"/>
    </row>
    <row r="795" spans="1:17" ht="12.75">
      <c r="A795" s="61"/>
      <c r="B795" s="61"/>
      <c r="C795" s="61"/>
      <c r="D795" s="61"/>
      <c r="E795" s="61"/>
      <c r="F795" s="61"/>
      <c r="G795" s="61"/>
      <c r="H795" s="61"/>
      <c r="I795" s="61"/>
      <c r="J795" s="61"/>
      <c r="K795" s="61"/>
      <c r="L795" s="61"/>
      <c r="M795" s="61"/>
      <c r="N795" s="61"/>
      <c r="O795" s="61"/>
      <c r="P795" s="61"/>
      <c r="Q795" s="61"/>
    </row>
    <row r="796" spans="1:17" ht="12.75">
      <c r="A796" s="61"/>
      <c r="B796" s="61"/>
      <c r="C796" s="61"/>
      <c r="D796" s="61"/>
      <c r="E796" s="61"/>
      <c r="F796" s="61"/>
      <c r="G796" s="61"/>
      <c r="H796" s="61"/>
      <c r="I796" s="61"/>
      <c r="J796" s="61"/>
      <c r="K796" s="61"/>
      <c r="L796" s="61"/>
      <c r="M796" s="61"/>
      <c r="N796" s="61"/>
      <c r="O796" s="61"/>
      <c r="P796" s="61"/>
      <c r="Q796" s="61"/>
    </row>
    <row r="797" spans="1:17" ht="12.75">
      <c r="A797" s="61"/>
      <c r="B797" s="61"/>
      <c r="C797" s="61"/>
      <c r="D797" s="61"/>
      <c r="E797" s="61"/>
      <c r="F797" s="61"/>
      <c r="G797" s="61"/>
      <c r="H797" s="61"/>
      <c r="I797" s="61"/>
      <c r="J797" s="61"/>
      <c r="K797" s="61"/>
      <c r="L797" s="61"/>
      <c r="M797" s="61"/>
      <c r="N797" s="61"/>
      <c r="O797" s="61"/>
      <c r="P797" s="61"/>
      <c r="Q797" s="61"/>
    </row>
    <row r="798" spans="1:17" ht="12.75">
      <c r="A798" s="61"/>
      <c r="B798" s="61"/>
      <c r="C798" s="61"/>
      <c r="D798" s="61"/>
      <c r="E798" s="61"/>
      <c r="F798" s="61"/>
      <c r="G798" s="61"/>
      <c r="H798" s="61"/>
      <c r="I798" s="61"/>
      <c r="J798" s="61"/>
      <c r="K798" s="61"/>
      <c r="L798" s="61"/>
      <c r="M798" s="61"/>
      <c r="N798" s="61"/>
      <c r="O798" s="61"/>
      <c r="P798" s="61"/>
      <c r="Q798" s="61"/>
    </row>
    <row r="799" spans="1:17" ht="12.75">
      <c r="A799" s="61"/>
      <c r="B799" s="61"/>
      <c r="C799" s="61"/>
      <c r="D799" s="61"/>
      <c r="E799" s="61"/>
      <c r="F799" s="61"/>
      <c r="G799" s="61"/>
      <c r="H799" s="61"/>
      <c r="I799" s="61"/>
      <c r="J799" s="61"/>
      <c r="K799" s="61"/>
      <c r="L799" s="61"/>
      <c r="M799" s="61"/>
      <c r="N799" s="61"/>
      <c r="O799" s="61"/>
      <c r="P799" s="61"/>
      <c r="Q799" s="61"/>
    </row>
    <row r="800" spans="1:17" ht="12.75">
      <c r="A800" s="61"/>
      <c r="B800" s="61"/>
      <c r="C800" s="61"/>
      <c r="D800" s="61"/>
      <c r="E800" s="61"/>
      <c r="F800" s="61"/>
      <c r="G800" s="61"/>
      <c r="H800" s="61"/>
      <c r="I800" s="61"/>
      <c r="J800" s="61"/>
      <c r="K800" s="61"/>
      <c r="L800" s="61"/>
      <c r="M800" s="61"/>
      <c r="N800" s="61"/>
      <c r="O800" s="61"/>
      <c r="P800" s="61"/>
      <c r="Q800" s="61"/>
    </row>
    <row r="801" spans="1:17" ht="12.75">
      <c r="A801" s="61"/>
      <c r="B801" s="61"/>
      <c r="C801" s="61"/>
      <c r="D801" s="61"/>
      <c r="E801" s="61"/>
      <c r="F801" s="61"/>
      <c r="G801" s="61"/>
      <c r="H801" s="61"/>
      <c r="I801" s="61"/>
      <c r="J801" s="61"/>
      <c r="K801" s="61"/>
      <c r="L801" s="61"/>
      <c r="M801" s="61"/>
      <c r="N801" s="61"/>
      <c r="O801" s="61"/>
      <c r="P801" s="61"/>
      <c r="Q801" s="61"/>
    </row>
    <row r="802" spans="1:17" ht="12.75">
      <c r="A802" s="61"/>
      <c r="B802" s="61"/>
      <c r="C802" s="61"/>
      <c r="D802" s="61"/>
      <c r="E802" s="61"/>
      <c r="F802" s="61"/>
      <c r="G802" s="61"/>
      <c r="H802" s="61"/>
      <c r="I802" s="61"/>
      <c r="J802" s="61"/>
      <c r="K802" s="61"/>
      <c r="L802" s="61"/>
      <c r="M802" s="61"/>
      <c r="N802" s="61"/>
      <c r="O802" s="61"/>
      <c r="P802" s="61"/>
      <c r="Q802" s="61"/>
    </row>
    <row r="803" spans="1:17" ht="12.75">
      <c r="A803" s="61"/>
      <c r="B803" s="61"/>
      <c r="C803" s="61"/>
      <c r="D803" s="61"/>
      <c r="E803" s="61"/>
      <c r="F803" s="61"/>
      <c r="G803" s="61"/>
      <c r="H803" s="61"/>
      <c r="I803" s="61"/>
      <c r="J803" s="61"/>
      <c r="K803" s="61"/>
      <c r="L803" s="61"/>
      <c r="M803" s="61"/>
      <c r="N803" s="61"/>
      <c r="O803" s="61"/>
      <c r="P803" s="61"/>
      <c r="Q803" s="61"/>
    </row>
    <row r="804" spans="1:17" ht="12.75">
      <c r="A804" s="61"/>
      <c r="B804" s="61"/>
      <c r="C804" s="61"/>
      <c r="D804" s="61"/>
      <c r="E804" s="61"/>
      <c r="F804" s="61"/>
      <c r="G804" s="61"/>
      <c r="H804" s="61"/>
      <c r="I804" s="61"/>
      <c r="J804" s="61"/>
      <c r="K804" s="61"/>
      <c r="L804" s="61"/>
      <c r="M804" s="61"/>
      <c r="N804" s="61"/>
      <c r="O804" s="61"/>
      <c r="P804" s="61"/>
      <c r="Q804" s="61"/>
    </row>
    <row r="805" spans="1:17" ht="12.75">
      <c r="A805" s="61"/>
      <c r="B805" s="61"/>
      <c r="C805" s="61"/>
      <c r="D805" s="61"/>
      <c r="E805" s="61"/>
      <c r="F805" s="61"/>
      <c r="G805" s="61"/>
      <c r="H805" s="61"/>
      <c r="I805" s="61"/>
      <c r="J805" s="61"/>
      <c r="K805" s="61"/>
      <c r="L805" s="61"/>
      <c r="M805" s="61"/>
      <c r="N805" s="61"/>
      <c r="O805" s="61"/>
      <c r="P805" s="61"/>
      <c r="Q805" s="61"/>
    </row>
    <row r="806" spans="1:17" ht="12.75">
      <c r="A806" s="61"/>
      <c r="B806" s="61"/>
      <c r="C806" s="61"/>
      <c r="D806" s="61"/>
      <c r="E806" s="61"/>
      <c r="F806" s="61"/>
      <c r="G806" s="61"/>
      <c r="H806" s="61"/>
      <c r="I806" s="61"/>
      <c r="J806" s="61"/>
      <c r="K806" s="61"/>
      <c r="L806" s="61"/>
      <c r="M806" s="61"/>
      <c r="N806" s="61"/>
      <c r="O806" s="61"/>
      <c r="P806" s="61"/>
      <c r="Q806" s="61"/>
    </row>
    <row r="807" spans="1:17" ht="12.75">
      <c r="A807" s="61"/>
      <c r="B807" s="61"/>
      <c r="C807" s="61"/>
      <c r="D807" s="61"/>
      <c r="E807" s="61"/>
      <c r="F807" s="61"/>
      <c r="G807" s="61"/>
      <c r="H807" s="61"/>
      <c r="I807" s="61"/>
      <c r="J807" s="61"/>
      <c r="K807" s="61"/>
      <c r="L807" s="61"/>
      <c r="M807" s="61"/>
      <c r="N807" s="61"/>
      <c r="O807" s="61"/>
      <c r="P807" s="61"/>
      <c r="Q807" s="61"/>
    </row>
    <row r="808" spans="1:17" ht="12.75">
      <c r="A808" s="61"/>
      <c r="B808" s="61"/>
      <c r="C808" s="61"/>
      <c r="D808" s="61"/>
      <c r="E808" s="61"/>
      <c r="F808" s="61"/>
      <c r="G808" s="61"/>
      <c r="H808" s="61"/>
      <c r="I808" s="61"/>
      <c r="J808" s="61"/>
      <c r="K808" s="61"/>
      <c r="L808" s="61"/>
      <c r="M808" s="61"/>
      <c r="N808" s="61"/>
      <c r="O808" s="61"/>
      <c r="P808" s="61"/>
      <c r="Q808" s="61"/>
    </row>
    <row r="809" spans="1:17" ht="12.75">
      <c r="A809" s="61"/>
      <c r="B809" s="61"/>
      <c r="C809" s="61"/>
      <c r="D809" s="61"/>
      <c r="E809" s="61"/>
      <c r="F809" s="61"/>
      <c r="G809" s="61"/>
      <c r="H809" s="61"/>
      <c r="I809" s="61"/>
      <c r="J809" s="61"/>
      <c r="K809" s="61"/>
      <c r="L809" s="61"/>
      <c r="M809" s="61"/>
      <c r="N809" s="61"/>
      <c r="O809" s="61"/>
      <c r="P809" s="61"/>
      <c r="Q809" s="61"/>
    </row>
    <row r="810" spans="1:17" ht="12.75">
      <c r="A810" s="61"/>
      <c r="B810" s="61"/>
      <c r="C810" s="61"/>
      <c r="D810" s="61"/>
      <c r="E810" s="61"/>
      <c r="F810" s="61"/>
      <c r="G810" s="61"/>
      <c r="H810" s="61"/>
      <c r="I810" s="61"/>
      <c r="J810" s="61"/>
      <c r="K810" s="61"/>
      <c r="L810" s="61"/>
      <c r="M810" s="61"/>
      <c r="N810" s="61"/>
      <c r="O810" s="61"/>
      <c r="P810" s="61"/>
      <c r="Q810" s="61"/>
    </row>
    <row r="811" spans="1:17" ht="12.75">
      <c r="A811" s="61"/>
      <c r="B811" s="61"/>
      <c r="C811" s="61"/>
      <c r="D811" s="61"/>
      <c r="E811" s="61"/>
      <c r="F811" s="61"/>
      <c r="G811" s="61"/>
      <c r="H811" s="61"/>
      <c r="I811" s="61"/>
      <c r="J811" s="61"/>
      <c r="K811" s="61"/>
      <c r="L811" s="61"/>
      <c r="M811" s="61"/>
      <c r="N811" s="61"/>
      <c r="O811" s="61"/>
      <c r="P811" s="61"/>
      <c r="Q811" s="61"/>
    </row>
    <row r="812" spans="1:17" ht="12.75">
      <c r="A812" s="61"/>
      <c r="B812" s="61"/>
      <c r="C812" s="61"/>
      <c r="D812" s="61"/>
      <c r="E812" s="61"/>
      <c r="F812" s="61"/>
      <c r="G812" s="61"/>
      <c r="H812" s="61"/>
      <c r="I812" s="61"/>
      <c r="J812" s="61"/>
      <c r="K812" s="61"/>
      <c r="L812" s="61"/>
      <c r="M812" s="61"/>
      <c r="N812" s="61"/>
      <c r="O812" s="61"/>
      <c r="P812" s="61"/>
      <c r="Q812" s="61"/>
    </row>
    <row r="813" spans="1:17" ht="12.75">
      <c r="A813" s="61"/>
      <c r="B813" s="61"/>
      <c r="C813" s="61"/>
      <c r="D813" s="61"/>
      <c r="E813" s="61"/>
      <c r="F813" s="61"/>
      <c r="G813" s="61"/>
      <c r="H813" s="61"/>
      <c r="I813" s="61"/>
      <c r="J813" s="61"/>
      <c r="K813" s="61"/>
      <c r="L813" s="61"/>
      <c r="M813" s="61"/>
      <c r="N813" s="61"/>
      <c r="O813" s="61"/>
      <c r="P813" s="61"/>
      <c r="Q813" s="61"/>
    </row>
    <row r="814" spans="1:17" ht="12.75">
      <c r="A814" s="61"/>
      <c r="B814" s="61"/>
      <c r="C814" s="61"/>
      <c r="D814" s="61"/>
      <c r="E814" s="61"/>
      <c r="F814" s="61"/>
      <c r="G814" s="61"/>
      <c r="H814" s="61"/>
      <c r="I814" s="61"/>
      <c r="J814" s="61"/>
      <c r="K814" s="61"/>
      <c r="L814" s="61"/>
      <c r="M814" s="61"/>
      <c r="N814" s="61"/>
      <c r="O814" s="61"/>
      <c r="P814" s="61"/>
      <c r="Q814" s="61"/>
    </row>
    <row r="815" spans="1:17" ht="12.75">
      <c r="A815" s="61"/>
      <c r="B815" s="61"/>
      <c r="C815" s="61"/>
      <c r="D815" s="61"/>
      <c r="E815" s="61"/>
      <c r="F815" s="61"/>
      <c r="G815" s="61"/>
      <c r="H815" s="61"/>
      <c r="I815" s="61"/>
      <c r="J815" s="61"/>
      <c r="K815" s="61"/>
      <c r="L815" s="61"/>
      <c r="M815" s="61"/>
      <c r="N815" s="61"/>
      <c r="O815" s="61"/>
      <c r="P815" s="61"/>
      <c r="Q815" s="61"/>
    </row>
    <row r="816" spans="1:17" ht="12.75">
      <c r="A816" s="61"/>
      <c r="B816" s="61"/>
      <c r="C816" s="61"/>
      <c r="D816" s="61"/>
      <c r="E816" s="61"/>
      <c r="F816" s="61"/>
      <c r="G816" s="61"/>
      <c r="H816" s="61"/>
      <c r="I816" s="61"/>
      <c r="J816" s="61"/>
      <c r="K816" s="61"/>
      <c r="L816" s="61"/>
      <c r="M816" s="61"/>
      <c r="N816" s="61"/>
      <c r="O816" s="61"/>
      <c r="P816" s="61"/>
      <c r="Q816" s="61"/>
    </row>
    <row r="817" spans="1:17" ht="12.75">
      <c r="A817" s="61"/>
      <c r="B817" s="61"/>
      <c r="C817" s="61"/>
      <c r="D817" s="61"/>
      <c r="E817" s="61"/>
      <c r="F817" s="61"/>
      <c r="G817" s="61"/>
      <c r="H817" s="61"/>
      <c r="I817" s="61"/>
      <c r="J817" s="61"/>
      <c r="K817" s="61"/>
      <c r="L817" s="61"/>
      <c r="M817" s="61"/>
      <c r="N817" s="61"/>
      <c r="O817" s="61"/>
      <c r="P817" s="61"/>
      <c r="Q817" s="61"/>
    </row>
    <row r="818" spans="1:17" ht="12.75">
      <c r="A818" s="61"/>
      <c r="B818" s="61"/>
      <c r="C818" s="61"/>
      <c r="D818" s="61"/>
      <c r="E818" s="61"/>
      <c r="F818" s="61"/>
      <c r="G818" s="61"/>
      <c r="H818" s="61"/>
      <c r="I818" s="61"/>
      <c r="J818" s="61"/>
      <c r="K818" s="61"/>
      <c r="L818" s="61"/>
      <c r="M818" s="61"/>
      <c r="N818" s="61"/>
      <c r="O818" s="61"/>
      <c r="P818" s="61"/>
      <c r="Q818" s="61"/>
    </row>
    <row r="819" spans="1:17" ht="12.75">
      <c r="A819" s="61"/>
      <c r="B819" s="61"/>
      <c r="C819" s="61"/>
      <c r="D819" s="61"/>
      <c r="E819" s="61"/>
      <c r="F819" s="61"/>
      <c r="G819" s="61"/>
      <c r="H819" s="61"/>
      <c r="I819" s="61"/>
      <c r="J819" s="61"/>
      <c r="K819" s="61"/>
      <c r="L819" s="61"/>
      <c r="M819" s="61"/>
      <c r="N819" s="61"/>
      <c r="O819" s="61"/>
      <c r="P819" s="61"/>
      <c r="Q819" s="61"/>
    </row>
    <row r="820" spans="1:17" ht="12.75">
      <c r="A820" s="61"/>
      <c r="B820" s="61"/>
      <c r="C820" s="61"/>
      <c r="D820" s="61"/>
      <c r="E820" s="61"/>
      <c r="F820" s="61"/>
      <c r="G820" s="61"/>
      <c r="H820" s="61"/>
      <c r="I820" s="61"/>
      <c r="J820" s="61"/>
      <c r="K820" s="61"/>
      <c r="L820" s="61"/>
      <c r="M820" s="61"/>
      <c r="N820" s="61"/>
      <c r="O820" s="61"/>
      <c r="P820" s="61"/>
      <c r="Q820" s="61"/>
    </row>
    <row r="821" spans="1:17" ht="12.75">
      <c r="A821" s="61"/>
      <c r="B821" s="61"/>
      <c r="C821" s="61"/>
      <c r="D821" s="61"/>
      <c r="E821" s="61"/>
      <c r="F821" s="61"/>
      <c r="G821" s="61"/>
      <c r="H821" s="61"/>
      <c r="I821" s="61"/>
      <c r="J821" s="61"/>
      <c r="K821" s="61"/>
      <c r="L821" s="61"/>
      <c r="M821" s="61"/>
      <c r="N821" s="61"/>
      <c r="O821" s="61"/>
      <c r="P821" s="61"/>
      <c r="Q821" s="61"/>
    </row>
    <row r="822" spans="1:17" ht="12.75">
      <c r="A822" s="61"/>
      <c r="B822" s="61"/>
      <c r="C822" s="61"/>
      <c r="D822" s="61"/>
      <c r="E822" s="61"/>
      <c r="F822" s="61"/>
      <c r="G822" s="61"/>
      <c r="H822" s="61"/>
      <c r="I822" s="61"/>
      <c r="J822" s="61"/>
      <c r="K822" s="61"/>
      <c r="L822" s="61"/>
      <c r="M822" s="61"/>
      <c r="N822" s="61"/>
      <c r="O822" s="61"/>
      <c r="P822" s="61"/>
      <c r="Q822" s="61"/>
    </row>
    <row r="823" spans="1:17" ht="12.75">
      <c r="A823" s="61"/>
      <c r="B823" s="61"/>
      <c r="C823" s="61"/>
      <c r="D823" s="61"/>
      <c r="E823" s="61"/>
      <c r="F823" s="61"/>
      <c r="G823" s="61"/>
      <c r="H823" s="61"/>
      <c r="I823" s="61"/>
      <c r="J823" s="61"/>
      <c r="K823" s="61"/>
      <c r="L823" s="61"/>
      <c r="M823" s="61"/>
      <c r="N823" s="61"/>
      <c r="O823" s="61"/>
      <c r="P823" s="61"/>
      <c r="Q823" s="61"/>
    </row>
    <row r="824" spans="1:17" ht="12.75">
      <c r="A824" s="61"/>
      <c r="B824" s="61"/>
      <c r="C824" s="61"/>
      <c r="D824" s="61"/>
      <c r="E824" s="61"/>
      <c r="F824" s="61"/>
      <c r="G824" s="61"/>
      <c r="H824" s="61"/>
      <c r="I824" s="61"/>
      <c r="J824" s="61"/>
      <c r="K824" s="61"/>
      <c r="L824" s="61"/>
      <c r="M824" s="61"/>
      <c r="N824" s="61"/>
      <c r="O824" s="61"/>
      <c r="P824" s="61"/>
      <c r="Q824" s="61"/>
    </row>
    <row r="825" spans="1:17" ht="12.75">
      <c r="A825" s="61"/>
      <c r="B825" s="61"/>
      <c r="C825" s="61"/>
      <c r="D825" s="61"/>
      <c r="E825" s="61"/>
      <c r="F825" s="61"/>
      <c r="G825" s="61"/>
      <c r="H825" s="61"/>
      <c r="I825" s="61"/>
      <c r="J825" s="61"/>
      <c r="K825" s="61"/>
      <c r="L825" s="61"/>
      <c r="M825" s="61"/>
      <c r="N825" s="61"/>
      <c r="O825" s="61"/>
      <c r="P825" s="61"/>
      <c r="Q825" s="61"/>
    </row>
    <row r="826" spans="1:17" ht="12.75">
      <c r="A826" s="61"/>
      <c r="B826" s="61"/>
      <c r="C826" s="61"/>
      <c r="D826" s="61"/>
      <c r="E826" s="61"/>
      <c r="F826" s="61"/>
      <c r="G826" s="61"/>
      <c r="H826" s="61"/>
      <c r="I826" s="61"/>
      <c r="J826" s="61"/>
      <c r="K826" s="61"/>
      <c r="L826" s="61"/>
      <c r="M826" s="61"/>
      <c r="N826" s="61"/>
      <c r="O826" s="61"/>
      <c r="P826" s="61"/>
      <c r="Q826" s="61"/>
    </row>
    <row r="827" spans="1:17" ht="12.75">
      <c r="A827" s="61"/>
      <c r="B827" s="61"/>
      <c r="C827" s="61"/>
      <c r="D827" s="61"/>
      <c r="E827" s="61"/>
      <c r="F827" s="61"/>
      <c r="G827" s="61"/>
      <c r="H827" s="61"/>
      <c r="I827" s="61"/>
      <c r="J827" s="61"/>
      <c r="K827" s="61"/>
      <c r="L827" s="61"/>
      <c r="M827" s="61"/>
      <c r="N827" s="61"/>
      <c r="O827" s="61"/>
      <c r="P827" s="61"/>
      <c r="Q827" s="61"/>
    </row>
    <row r="828" spans="1:17" ht="12.75">
      <c r="A828" s="61"/>
      <c r="B828" s="61"/>
      <c r="C828" s="61"/>
      <c r="D828" s="61"/>
      <c r="E828" s="61"/>
      <c r="F828" s="61"/>
      <c r="G828" s="61"/>
      <c r="H828" s="61"/>
      <c r="I828" s="61"/>
      <c r="J828" s="61"/>
      <c r="K828" s="61"/>
      <c r="L828" s="61"/>
      <c r="M828" s="61"/>
      <c r="N828" s="61"/>
      <c r="O828" s="61"/>
      <c r="P828" s="61"/>
      <c r="Q828" s="61"/>
    </row>
    <row r="829" spans="1:17" ht="12.75">
      <c r="A829" s="61"/>
      <c r="B829" s="61"/>
      <c r="C829" s="61"/>
      <c r="D829" s="61"/>
      <c r="E829" s="61"/>
      <c r="F829" s="61"/>
      <c r="G829" s="61"/>
      <c r="H829" s="61"/>
      <c r="I829" s="61"/>
      <c r="J829" s="61"/>
      <c r="K829" s="61"/>
      <c r="L829" s="61"/>
      <c r="M829" s="61"/>
      <c r="N829" s="61"/>
      <c r="O829" s="61"/>
      <c r="P829" s="61"/>
      <c r="Q829" s="61"/>
    </row>
    <row r="830" spans="1:17" ht="12.75">
      <c r="A830" s="61"/>
      <c r="B830" s="61"/>
      <c r="C830" s="61"/>
      <c r="D830" s="61"/>
      <c r="E830" s="61"/>
      <c r="F830" s="61"/>
      <c r="G830" s="61"/>
      <c r="H830" s="61"/>
      <c r="I830" s="61"/>
      <c r="J830" s="61"/>
      <c r="K830" s="61"/>
      <c r="L830" s="61"/>
      <c r="M830" s="61"/>
      <c r="N830" s="61"/>
      <c r="O830" s="61"/>
      <c r="P830" s="61"/>
      <c r="Q830" s="61"/>
    </row>
    <row r="831" spans="1:17" ht="12.75">
      <c r="A831" s="61"/>
      <c r="B831" s="61"/>
      <c r="C831" s="61"/>
      <c r="D831" s="61"/>
      <c r="E831" s="61"/>
      <c r="F831" s="61"/>
      <c r="G831" s="61"/>
      <c r="H831" s="61"/>
      <c r="I831" s="61"/>
      <c r="J831" s="61"/>
      <c r="K831" s="61"/>
      <c r="L831" s="61"/>
      <c r="M831" s="61"/>
      <c r="N831" s="61"/>
      <c r="O831" s="61"/>
      <c r="P831" s="61"/>
      <c r="Q831" s="61"/>
    </row>
    <row r="832" spans="1:17" ht="12.75">
      <c r="A832" s="61"/>
      <c r="B832" s="61"/>
      <c r="C832" s="61"/>
      <c r="D832" s="61"/>
      <c r="E832" s="61"/>
      <c r="F832" s="61"/>
      <c r="G832" s="61"/>
      <c r="H832" s="61"/>
      <c r="I832" s="61"/>
      <c r="J832" s="61"/>
      <c r="K832" s="61"/>
      <c r="L832" s="61"/>
      <c r="M832" s="61"/>
      <c r="N832" s="61"/>
      <c r="O832" s="61"/>
      <c r="P832" s="61"/>
      <c r="Q832" s="61"/>
    </row>
    <row r="833" spans="1:17" ht="12.75">
      <c r="A833" s="61"/>
      <c r="B833" s="61"/>
      <c r="C833" s="61"/>
      <c r="D833" s="61"/>
      <c r="E833" s="61"/>
      <c r="F833" s="61"/>
      <c r="G833" s="61"/>
      <c r="H833" s="61"/>
      <c r="I833" s="61"/>
      <c r="J833" s="61"/>
      <c r="K833" s="61"/>
      <c r="L833" s="61"/>
      <c r="M833" s="61"/>
      <c r="N833" s="61"/>
      <c r="O833" s="61"/>
      <c r="P833" s="61"/>
      <c r="Q833" s="61"/>
    </row>
    <row r="834" spans="1:17" ht="12.75">
      <c r="A834" s="61"/>
      <c r="B834" s="61"/>
      <c r="C834" s="61"/>
      <c r="D834" s="61"/>
      <c r="E834" s="61"/>
      <c r="F834" s="61"/>
      <c r="G834" s="61"/>
      <c r="H834" s="61"/>
      <c r="I834" s="61"/>
      <c r="J834" s="61"/>
      <c r="K834" s="61"/>
      <c r="L834" s="61"/>
      <c r="M834" s="61"/>
      <c r="N834" s="61"/>
      <c r="O834" s="61"/>
      <c r="P834" s="61"/>
      <c r="Q834" s="61"/>
    </row>
    <row r="835" spans="1:17" ht="12.75">
      <c r="A835" s="61"/>
      <c r="B835" s="61"/>
      <c r="C835" s="61"/>
      <c r="D835" s="61"/>
      <c r="E835" s="61"/>
      <c r="F835" s="61"/>
      <c r="G835" s="61"/>
      <c r="H835" s="61"/>
      <c r="I835" s="61"/>
      <c r="J835" s="61"/>
      <c r="K835" s="61"/>
      <c r="L835" s="61"/>
      <c r="M835" s="61"/>
      <c r="N835" s="61"/>
      <c r="O835" s="61"/>
      <c r="P835" s="61"/>
      <c r="Q835" s="61"/>
    </row>
    <row r="836" spans="1:17" ht="12.75">
      <c r="A836" s="61"/>
      <c r="B836" s="61"/>
      <c r="C836" s="61"/>
      <c r="D836" s="61"/>
      <c r="E836" s="61"/>
      <c r="F836" s="61"/>
      <c r="G836" s="61"/>
      <c r="H836" s="61"/>
      <c r="I836" s="61"/>
      <c r="J836" s="61"/>
      <c r="K836" s="61"/>
      <c r="L836" s="61"/>
      <c r="M836" s="61"/>
      <c r="N836" s="61"/>
      <c r="O836" s="61"/>
      <c r="P836" s="61"/>
      <c r="Q836" s="61"/>
    </row>
    <row r="837" spans="1:17" ht="12.75">
      <c r="A837" s="61"/>
      <c r="B837" s="61"/>
      <c r="C837" s="61"/>
      <c r="D837" s="61"/>
      <c r="E837" s="61"/>
      <c r="F837" s="61"/>
      <c r="G837" s="61"/>
      <c r="H837" s="61"/>
      <c r="I837" s="61"/>
      <c r="J837" s="61"/>
      <c r="K837" s="61"/>
      <c r="L837" s="61"/>
      <c r="M837" s="61"/>
      <c r="N837" s="61"/>
      <c r="O837" s="61"/>
      <c r="P837" s="61"/>
      <c r="Q837" s="61"/>
    </row>
    <row r="838" spans="1:17" ht="12.75">
      <c r="A838" s="61"/>
      <c r="B838" s="61"/>
      <c r="C838" s="61"/>
      <c r="D838" s="61"/>
      <c r="E838" s="61"/>
      <c r="F838" s="61"/>
      <c r="G838" s="61"/>
      <c r="H838" s="61"/>
      <c r="I838" s="61"/>
      <c r="J838" s="61"/>
      <c r="K838" s="61"/>
      <c r="L838" s="61"/>
      <c r="M838" s="61"/>
      <c r="N838" s="61"/>
      <c r="O838" s="61"/>
      <c r="P838" s="61"/>
      <c r="Q838" s="61"/>
    </row>
    <row r="839" spans="1:17" ht="12.75">
      <c r="A839" s="61"/>
      <c r="B839" s="61"/>
      <c r="C839" s="61"/>
      <c r="D839" s="61"/>
      <c r="E839" s="61"/>
      <c r="F839" s="61"/>
      <c r="G839" s="61"/>
      <c r="H839" s="61"/>
      <c r="I839" s="61"/>
      <c r="J839" s="61"/>
      <c r="K839" s="61"/>
      <c r="L839" s="61"/>
      <c r="M839" s="61"/>
      <c r="N839" s="61"/>
      <c r="O839" s="61"/>
      <c r="P839" s="61"/>
      <c r="Q839" s="61"/>
    </row>
    <row r="840" spans="1:17" ht="12.75">
      <c r="A840" s="61"/>
      <c r="B840" s="61"/>
      <c r="C840" s="61"/>
      <c r="D840" s="61"/>
      <c r="E840" s="61"/>
      <c r="F840" s="61"/>
      <c r="G840" s="61"/>
      <c r="H840" s="61"/>
      <c r="I840" s="61"/>
      <c r="J840" s="61"/>
      <c r="K840" s="61"/>
      <c r="L840" s="61"/>
      <c r="M840" s="61"/>
      <c r="N840" s="61"/>
      <c r="O840" s="61"/>
      <c r="P840" s="61"/>
      <c r="Q840" s="61"/>
    </row>
    <row r="841" spans="1:17" ht="12.75">
      <c r="A841" s="61"/>
      <c r="B841" s="61"/>
      <c r="C841" s="61"/>
      <c r="D841" s="61"/>
      <c r="E841" s="61"/>
      <c r="F841" s="61"/>
      <c r="G841" s="61"/>
      <c r="H841" s="61"/>
      <c r="I841" s="61"/>
      <c r="J841" s="61"/>
      <c r="K841" s="61"/>
      <c r="L841" s="61"/>
      <c r="M841" s="61"/>
      <c r="N841" s="61"/>
      <c r="O841" s="61"/>
      <c r="P841" s="61"/>
      <c r="Q841" s="61"/>
    </row>
    <row r="842" spans="1:17" ht="12.75">
      <c r="A842" s="61"/>
      <c r="B842" s="61"/>
      <c r="C842" s="61"/>
      <c r="D842" s="61"/>
      <c r="E842" s="61"/>
      <c r="F842" s="61"/>
      <c r="G842" s="61"/>
      <c r="H842" s="61"/>
      <c r="I842" s="61"/>
      <c r="J842" s="61"/>
      <c r="K842" s="61"/>
      <c r="L842" s="61"/>
      <c r="M842" s="61"/>
      <c r="N842" s="61"/>
      <c r="O842" s="61"/>
      <c r="P842" s="61"/>
      <c r="Q842" s="61"/>
    </row>
    <row r="843" spans="1:17" ht="12.75">
      <c r="A843" s="61"/>
      <c r="B843" s="61"/>
      <c r="C843" s="61"/>
      <c r="D843" s="61"/>
      <c r="E843" s="61"/>
      <c r="F843" s="61"/>
      <c r="G843" s="61"/>
      <c r="H843" s="61"/>
      <c r="I843" s="61"/>
      <c r="J843" s="61"/>
      <c r="K843" s="61"/>
      <c r="L843" s="61"/>
      <c r="M843" s="61"/>
      <c r="N843" s="61"/>
      <c r="O843" s="61"/>
      <c r="P843" s="61"/>
      <c r="Q843" s="61"/>
    </row>
    <row r="844" spans="1:17" ht="12.75">
      <c r="A844" s="61"/>
      <c r="B844" s="61"/>
      <c r="C844" s="61"/>
      <c r="D844" s="61"/>
      <c r="E844" s="61"/>
      <c r="F844" s="61"/>
      <c r="G844" s="61"/>
      <c r="H844" s="61"/>
      <c r="I844" s="61"/>
      <c r="J844" s="61"/>
      <c r="K844" s="61"/>
      <c r="L844" s="61"/>
      <c r="M844" s="61"/>
      <c r="N844" s="61"/>
      <c r="O844" s="61"/>
      <c r="P844" s="61"/>
      <c r="Q844" s="61"/>
    </row>
    <row r="845" spans="1:17" ht="12.75">
      <c r="A845" s="61"/>
      <c r="B845" s="61"/>
      <c r="C845" s="61"/>
      <c r="D845" s="61"/>
      <c r="E845" s="61"/>
      <c r="F845" s="61"/>
      <c r="G845" s="61"/>
      <c r="H845" s="61"/>
      <c r="I845" s="61"/>
      <c r="J845" s="61"/>
      <c r="K845" s="61"/>
      <c r="L845" s="61"/>
      <c r="M845" s="61"/>
      <c r="N845" s="61"/>
      <c r="O845" s="61"/>
      <c r="P845" s="61"/>
      <c r="Q845" s="61"/>
    </row>
    <row r="846" spans="1:17" ht="12.75">
      <c r="A846" s="61"/>
      <c r="B846" s="61"/>
      <c r="C846" s="61"/>
      <c r="D846" s="61"/>
      <c r="E846" s="61"/>
      <c r="F846" s="61"/>
      <c r="G846" s="61"/>
      <c r="H846" s="61"/>
      <c r="I846" s="61"/>
      <c r="J846" s="61"/>
      <c r="K846" s="61"/>
      <c r="L846" s="61"/>
      <c r="M846" s="61"/>
      <c r="N846" s="61"/>
      <c r="O846" s="61"/>
      <c r="P846" s="61"/>
      <c r="Q846" s="61"/>
    </row>
    <row r="847" spans="1:17" ht="12.75">
      <c r="A847" s="61"/>
      <c r="B847" s="61"/>
      <c r="C847" s="61"/>
      <c r="D847" s="61"/>
      <c r="E847" s="61"/>
      <c r="F847" s="61"/>
      <c r="G847" s="61"/>
      <c r="H847" s="61"/>
      <c r="I847" s="61"/>
      <c r="J847" s="61"/>
      <c r="K847" s="61"/>
      <c r="L847" s="61"/>
      <c r="M847" s="61"/>
      <c r="N847" s="61"/>
      <c r="O847" s="61"/>
      <c r="P847" s="61"/>
      <c r="Q847" s="61"/>
    </row>
    <row r="848" spans="1:17" ht="12.75">
      <c r="A848" s="61"/>
      <c r="B848" s="61"/>
      <c r="C848" s="61"/>
      <c r="D848" s="61"/>
      <c r="E848" s="61"/>
      <c r="F848" s="61"/>
      <c r="G848" s="61"/>
      <c r="H848" s="61"/>
      <c r="I848" s="61"/>
      <c r="J848" s="61"/>
      <c r="K848" s="61"/>
      <c r="L848" s="61"/>
      <c r="M848" s="61"/>
      <c r="N848" s="61"/>
      <c r="O848" s="61"/>
      <c r="P848" s="61"/>
      <c r="Q848" s="61"/>
    </row>
    <row r="849" spans="1:17" ht="12.75">
      <c r="A849" s="61"/>
      <c r="B849" s="61"/>
      <c r="C849" s="61"/>
      <c r="D849" s="61"/>
      <c r="E849" s="61"/>
      <c r="F849" s="61"/>
      <c r="G849" s="61"/>
      <c r="H849" s="61"/>
      <c r="I849" s="61"/>
      <c r="J849" s="61"/>
      <c r="K849" s="61"/>
      <c r="L849" s="61"/>
      <c r="M849" s="61"/>
      <c r="N849" s="61"/>
      <c r="O849" s="61"/>
      <c r="P849" s="61"/>
      <c r="Q849" s="61"/>
    </row>
    <row r="850" spans="1:17" ht="12.75">
      <c r="A850" s="61"/>
      <c r="B850" s="61"/>
      <c r="C850" s="61"/>
      <c r="D850" s="61"/>
      <c r="E850" s="61"/>
      <c r="F850" s="61"/>
      <c r="G850" s="61"/>
      <c r="H850" s="61"/>
      <c r="I850" s="61"/>
      <c r="J850" s="61"/>
      <c r="K850" s="61"/>
      <c r="L850" s="61"/>
      <c r="M850" s="61"/>
      <c r="N850" s="61"/>
      <c r="O850" s="61"/>
      <c r="P850" s="61"/>
      <c r="Q850" s="61"/>
    </row>
    <row r="851" spans="1:17" ht="12.75">
      <c r="A851" s="61"/>
      <c r="B851" s="61"/>
      <c r="C851" s="61"/>
      <c r="D851" s="61"/>
      <c r="E851" s="61"/>
      <c r="F851" s="61"/>
      <c r="G851" s="61"/>
      <c r="H851" s="61"/>
      <c r="I851" s="61"/>
      <c r="J851" s="61"/>
      <c r="K851" s="61"/>
      <c r="L851" s="61"/>
      <c r="M851" s="61"/>
      <c r="N851" s="61"/>
      <c r="O851" s="61"/>
      <c r="P851" s="61"/>
      <c r="Q851" s="61"/>
    </row>
    <row r="852" spans="1:17" ht="12.75">
      <c r="A852" s="61"/>
      <c r="B852" s="61"/>
      <c r="C852" s="61"/>
      <c r="D852" s="61"/>
      <c r="E852" s="61"/>
      <c r="F852" s="61"/>
      <c r="G852" s="61"/>
      <c r="H852" s="61"/>
      <c r="I852" s="61"/>
      <c r="J852" s="61"/>
      <c r="K852" s="61"/>
      <c r="L852" s="61"/>
      <c r="M852" s="61"/>
      <c r="N852" s="61"/>
      <c r="O852" s="61"/>
      <c r="P852" s="61"/>
      <c r="Q852" s="61"/>
    </row>
    <row r="853" spans="1:17" ht="12.75">
      <c r="A853" s="61"/>
      <c r="B853" s="61"/>
      <c r="C853" s="61"/>
      <c r="D853" s="61"/>
      <c r="E853" s="61"/>
      <c r="F853" s="61"/>
      <c r="G853" s="61"/>
      <c r="H853" s="61"/>
      <c r="I853" s="61"/>
      <c r="J853" s="61"/>
      <c r="K853" s="61"/>
      <c r="L853" s="61"/>
      <c r="M853" s="61"/>
      <c r="N853" s="61"/>
      <c r="O853" s="61"/>
      <c r="P853" s="61"/>
      <c r="Q853" s="61"/>
    </row>
    <row r="854" spans="1:17" ht="12.75">
      <c r="A854" s="61"/>
      <c r="B854" s="61"/>
      <c r="C854" s="61"/>
      <c r="D854" s="61"/>
      <c r="E854" s="61"/>
      <c r="F854" s="61"/>
      <c r="G854" s="61"/>
      <c r="H854" s="61"/>
      <c r="I854" s="61"/>
      <c r="J854" s="61"/>
      <c r="K854" s="61"/>
      <c r="L854" s="61"/>
      <c r="M854" s="61"/>
      <c r="N854" s="61"/>
      <c r="O854" s="61"/>
      <c r="P854" s="61"/>
      <c r="Q854" s="61"/>
    </row>
    <row r="855" spans="1:17" ht="12.75">
      <c r="A855" s="61"/>
      <c r="B855" s="61"/>
      <c r="C855" s="61"/>
      <c r="D855" s="61"/>
      <c r="E855" s="61"/>
      <c r="F855" s="61"/>
      <c r="G855" s="61"/>
      <c r="H855" s="61"/>
      <c r="I855" s="61"/>
      <c r="J855" s="61"/>
      <c r="K855" s="61"/>
      <c r="L855" s="61"/>
      <c r="M855" s="61"/>
      <c r="N855" s="61"/>
      <c r="O855" s="61"/>
      <c r="P855" s="61"/>
      <c r="Q855" s="61"/>
    </row>
    <row r="856" spans="1:17" ht="12.75">
      <c r="A856" s="61"/>
      <c r="B856" s="61"/>
      <c r="C856" s="61"/>
      <c r="D856" s="61"/>
      <c r="E856" s="61"/>
      <c r="F856" s="61"/>
      <c r="G856" s="61"/>
      <c r="H856" s="61"/>
      <c r="I856" s="61"/>
      <c r="J856" s="61"/>
      <c r="K856" s="61"/>
      <c r="L856" s="61"/>
      <c r="M856" s="61"/>
      <c r="N856" s="61"/>
      <c r="O856" s="61"/>
      <c r="P856" s="61"/>
      <c r="Q856" s="61"/>
    </row>
    <row r="857" spans="1:17" ht="12.75">
      <c r="A857" s="61"/>
      <c r="B857" s="61"/>
      <c r="C857" s="61"/>
      <c r="D857" s="61"/>
      <c r="E857" s="61"/>
      <c r="F857" s="61"/>
      <c r="G857" s="61"/>
      <c r="H857" s="61"/>
      <c r="I857" s="61"/>
      <c r="J857" s="61"/>
      <c r="K857" s="61"/>
      <c r="L857" s="61"/>
      <c r="M857" s="61"/>
      <c r="N857" s="61"/>
      <c r="O857" s="61"/>
      <c r="P857" s="61"/>
      <c r="Q857" s="61"/>
    </row>
    <row r="858" spans="1:17" ht="12.75">
      <c r="A858" s="61"/>
      <c r="B858" s="61"/>
      <c r="C858" s="61"/>
      <c r="D858" s="61"/>
      <c r="E858" s="61"/>
      <c r="F858" s="61"/>
      <c r="G858" s="61"/>
      <c r="H858" s="61"/>
      <c r="I858" s="61"/>
      <c r="J858" s="61"/>
      <c r="K858" s="61"/>
      <c r="L858" s="61"/>
      <c r="M858" s="61"/>
      <c r="N858" s="61"/>
      <c r="O858" s="61"/>
      <c r="P858" s="61"/>
      <c r="Q858" s="61"/>
    </row>
    <row r="859" spans="1:17" ht="12.75">
      <c r="A859" s="61"/>
      <c r="B859" s="61"/>
      <c r="C859" s="61"/>
      <c r="D859" s="61"/>
      <c r="E859" s="61"/>
      <c r="F859" s="61"/>
      <c r="G859" s="61"/>
      <c r="H859" s="61"/>
      <c r="I859" s="61"/>
      <c r="J859" s="61"/>
      <c r="K859" s="61"/>
      <c r="L859" s="61"/>
      <c r="M859" s="61"/>
      <c r="N859" s="61"/>
      <c r="O859" s="61"/>
      <c r="P859" s="61"/>
      <c r="Q859" s="61"/>
    </row>
    <row r="860" spans="1:17" ht="12.75">
      <c r="A860" s="61"/>
      <c r="B860" s="61"/>
      <c r="C860" s="61"/>
      <c r="D860" s="61"/>
      <c r="E860" s="61"/>
      <c r="F860" s="61"/>
      <c r="G860" s="61"/>
      <c r="H860" s="61"/>
      <c r="I860" s="61"/>
      <c r="J860" s="61"/>
      <c r="K860" s="61"/>
      <c r="L860" s="61"/>
      <c r="M860" s="61"/>
      <c r="N860" s="61"/>
      <c r="O860" s="61"/>
      <c r="P860" s="61"/>
      <c r="Q860" s="61"/>
    </row>
    <row r="861" spans="1:17" ht="12.75">
      <c r="A861" s="61"/>
      <c r="B861" s="61"/>
      <c r="C861" s="61"/>
      <c r="D861" s="61"/>
      <c r="E861" s="61"/>
      <c r="F861" s="61"/>
      <c r="G861" s="61"/>
      <c r="H861" s="61"/>
      <c r="I861" s="61"/>
      <c r="J861" s="61"/>
      <c r="K861" s="61"/>
      <c r="L861" s="61"/>
      <c r="M861" s="61"/>
      <c r="N861" s="61"/>
      <c r="O861" s="61"/>
      <c r="P861" s="61"/>
      <c r="Q861" s="61"/>
    </row>
    <row r="862" spans="1:17" ht="12.75">
      <c r="A862" s="61"/>
      <c r="B862" s="61"/>
      <c r="C862" s="61"/>
      <c r="D862" s="61"/>
      <c r="E862" s="61"/>
      <c r="F862" s="61"/>
      <c r="G862" s="61"/>
      <c r="H862" s="61"/>
      <c r="I862" s="61"/>
      <c r="J862" s="61"/>
      <c r="K862" s="61"/>
      <c r="L862" s="61"/>
      <c r="M862" s="61"/>
      <c r="N862" s="61"/>
      <c r="O862" s="61"/>
      <c r="P862" s="61"/>
      <c r="Q862" s="61"/>
    </row>
    <row r="863" spans="1:17" ht="12.75">
      <c r="A863" s="61"/>
      <c r="B863" s="61"/>
      <c r="C863" s="61"/>
      <c r="D863" s="61"/>
      <c r="E863" s="61"/>
      <c r="F863" s="61"/>
      <c r="G863" s="61"/>
      <c r="H863" s="61"/>
      <c r="I863" s="61"/>
      <c r="J863" s="61"/>
      <c r="K863" s="61"/>
      <c r="L863" s="61"/>
      <c r="M863" s="61"/>
      <c r="N863" s="61"/>
      <c r="O863" s="61"/>
      <c r="P863" s="61"/>
      <c r="Q863" s="61"/>
    </row>
    <row r="864" spans="1:17" ht="12.75">
      <c r="A864" s="61"/>
      <c r="B864" s="61"/>
      <c r="C864" s="61"/>
      <c r="D864" s="61"/>
      <c r="E864" s="61"/>
      <c r="F864" s="61"/>
      <c r="G864" s="61"/>
      <c r="H864" s="61"/>
      <c r="I864" s="61"/>
      <c r="J864" s="61"/>
      <c r="K864" s="61"/>
      <c r="L864" s="61"/>
      <c r="M864" s="61"/>
      <c r="N864" s="61"/>
      <c r="O864" s="61"/>
      <c r="P864" s="61"/>
      <c r="Q864" s="61"/>
    </row>
    <row r="865" spans="1:17" ht="12.75">
      <c r="A865" s="61"/>
      <c r="B865" s="61"/>
      <c r="C865" s="61"/>
      <c r="D865" s="61"/>
      <c r="E865" s="61"/>
      <c r="F865" s="61"/>
      <c r="G865" s="61"/>
      <c r="H865" s="61"/>
      <c r="I865" s="61"/>
      <c r="J865" s="61"/>
      <c r="K865" s="61"/>
      <c r="L865" s="61"/>
      <c r="M865" s="61"/>
      <c r="N865" s="61"/>
      <c r="O865" s="61"/>
      <c r="P865" s="61"/>
      <c r="Q865" s="61"/>
    </row>
    <row r="866" spans="1:17" ht="12.75">
      <c r="A866" s="61"/>
      <c r="B866" s="61"/>
      <c r="C866" s="61"/>
      <c r="D866" s="61"/>
      <c r="E866" s="61"/>
      <c r="F866" s="61"/>
      <c r="G866" s="61"/>
      <c r="H866" s="61"/>
      <c r="I866" s="61"/>
      <c r="J866" s="61"/>
      <c r="K866" s="61"/>
      <c r="L866" s="61"/>
      <c r="M866" s="61"/>
      <c r="N866" s="61"/>
      <c r="O866" s="61"/>
      <c r="P866" s="61"/>
      <c r="Q866" s="61"/>
    </row>
    <row r="867" spans="1:17" ht="12.75">
      <c r="A867" s="61"/>
      <c r="B867" s="61"/>
      <c r="C867" s="61"/>
      <c r="D867" s="61"/>
      <c r="E867" s="61"/>
      <c r="F867" s="61"/>
      <c r="G867" s="61"/>
      <c r="H867" s="61"/>
      <c r="I867" s="61"/>
      <c r="J867" s="61"/>
      <c r="K867" s="61"/>
      <c r="L867" s="61"/>
      <c r="M867" s="61"/>
      <c r="N867" s="61"/>
      <c r="O867" s="61"/>
      <c r="P867" s="61"/>
      <c r="Q867" s="61"/>
    </row>
    <row r="868" spans="1:17" ht="12.75">
      <c r="A868" s="61"/>
      <c r="B868" s="61"/>
      <c r="C868" s="61"/>
      <c r="D868" s="61"/>
      <c r="E868" s="61"/>
      <c r="F868" s="61"/>
      <c r="G868" s="61"/>
      <c r="H868" s="61"/>
      <c r="I868" s="61"/>
      <c r="J868" s="61"/>
      <c r="K868" s="61"/>
      <c r="L868" s="61"/>
      <c r="M868" s="61"/>
      <c r="N868" s="61"/>
      <c r="O868" s="61"/>
      <c r="P868" s="61"/>
      <c r="Q868" s="61"/>
    </row>
    <row r="869" spans="1:17" ht="12.75">
      <c r="A869" s="61"/>
      <c r="B869" s="61"/>
      <c r="C869" s="61"/>
      <c r="D869" s="61"/>
      <c r="E869" s="61"/>
      <c r="F869" s="61"/>
      <c r="G869" s="61"/>
      <c r="H869" s="61"/>
      <c r="I869" s="61"/>
      <c r="J869" s="61"/>
      <c r="K869" s="61"/>
      <c r="L869" s="61"/>
      <c r="M869" s="61"/>
      <c r="N869" s="61"/>
      <c r="O869" s="61"/>
      <c r="P869" s="61"/>
      <c r="Q869" s="61"/>
    </row>
    <row r="870" spans="1:17" ht="12.75">
      <c r="A870" s="61"/>
      <c r="B870" s="61"/>
      <c r="C870" s="61"/>
      <c r="D870" s="61"/>
      <c r="E870" s="61"/>
      <c r="F870" s="61"/>
      <c r="G870" s="61"/>
      <c r="H870" s="61"/>
      <c r="I870" s="61"/>
      <c r="J870" s="61"/>
      <c r="K870" s="61"/>
      <c r="L870" s="61"/>
      <c r="M870" s="61"/>
      <c r="N870" s="61"/>
      <c r="O870" s="61"/>
      <c r="P870" s="61"/>
      <c r="Q870" s="61"/>
    </row>
    <row r="871" spans="1:17" ht="12.75">
      <c r="A871" s="61"/>
      <c r="B871" s="61"/>
      <c r="C871" s="61"/>
      <c r="D871" s="61"/>
      <c r="E871" s="61"/>
      <c r="F871" s="61"/>
      <c r="G871" s="61"/>
      <c r="H871" s="61"/>
      <c r="I871" s="61"/>
      <c r="J871" s="61"/>
      <c r="K871" s="61"/>
      <c r="L871" s="61"/>
      <c r="M871" s="61"/>
      <c r="N871" s="61"/>
      <c r="O871" s="61"/>
      <c r="P871" s="61"/>
      <c r="Q871" s="61"/>
    </row>
    <row r="872" spans="1:17" ht="12.75">
      <c r="A872" s="61"/>
      <c r="B872" s="61"/>
      <c r="C872" s="61"/>
      <c r="D872" s="61"/>
      <c r="E872" s="61"/>
      <c r="F872" s="61"/>
      <c r="G872" s="61"/>
      <c r="H872" s="61"/>
      <c r="I872" s="61"/>
      <c r="J872" s="61"/>
      <c r="K872" s="61"/>
      <c r="L872" s="61"/>
      <c r="M872" s="61"/>
      <c r="N872" s="61"/>
      <c r="O872" s="61"/>
      <c r="P872" s="61"/>
      <c r="Q872" s="61"/>
    </row>
    <row r="873" spans="1:17" ht="12.75">
      <c r="A873" s="61"/>
      <c r="B873" s="61"/>
      <c r="C873" s="61"/>
      <c r="D873" s="61"/>
      <c r="E873" s="61"/>
      <c r="F873" s="61"/>
      <c r="G873" s="61"/>
      <c r="H873" s="61"/>
      <c r="I873" s="61"/>
      <c r="J873" s="61"/>
      <c r="K873" s="61"/>
      <c r="L873" s="61"/>
      <c r="M873" s="61"/>
      <c r="N873" s="61"/>
      <c r="O873" s="61"/>
      <c r="P873" s="61"/>
      <c r="Q873" s="61"/>
    </row>
    <row r="874" spans="1:17" ht="12.75">
      <c r="A874" s="61"/>
      <c r="B874" s="61"/>
      <c r="C874" s="61"/>
      <c r="D874" s="61"/>
      <c r="E874" s="61"/>
      <c r="F874" s="61"/>
      <c r="G874" s="61"/>
      <c r="H874" s="61"/>
      <c r="I874" s="61"/>
      <c r="J874" s="61"/>
      <c r="K874" s="61"/>
      <c r="L874" s="61"/>
      <c r="M874" s="61"/>
      <c r="N874" s="61"/>
      <c r="O874" s="61"/>
      <c r="P874" s="61"/>
      <c r="Q874" s="61"/>
    </row>
    <row r="875" spans="1:17" ht="12.75">
      <c r="A875" s="61"/>
      <c r="B875" s="61"/>
      <c r="C875" s="61"/>
      <c r="D875" s="61"/>
      <c r="E875" s="61"/>
      <c r="F875" s="61"/>
      <c r="G875" s="61"/>
      <c r="H875" s="61"/>
      <c r="I875" s="61"/>
      <c r="J875" s="61"/>
      <c r="K875" s="61"/>
      <c r="L875" s="61"/>
      <c r="M875" s="61"/>
      <c r="N875" s="61"/>
      <c r="O875" s="61"/>
      <c r="P875" s="61"/>
      <c r="Q875" s="61"/>
    </row>
    <row r="876" spans="1:17" ht="12.75">
      <c r="A876" s="61"/>
      <c r="B876" s="61"/>
      <c r="C876" s="61"/>
      <c r="D876" s="61"/>
      <c r="E876" s="61"/>
      <c r="F876" s="61"/>
      <c r="G876" s="61"/>
      <c r="H876" s="61"/>
      <c r="I876" s="61"/>
      <c r="J876" s="61"/>
      <c r="K876" s="61"/>
      <c r="L876" s="61"/>
      <c r="M876" s="61"/>
      <c r="N876" s="61"/>
      <c r="O876" s="61"/>
      <c r="P876" s="61"/>
      <c r="Q876" s="61"/>
    </row>
    <row r="877" spans="1:17" ht="12.75">
      <c r="A877" s="61"/>
      <c r="B877" s="61"/>
      <c r="C877" s="61"/>
      <c r="D877" s="61"/>
      <c r="E877" s="61"/>
      <c r="F877" s="61"/>
      <c r="G877" s="61"/>
      <c r="H877" s="61"/>
      <c r="I877" s="61"/>
      <c r="J877" s="61"/>
      <c r="K877" s="61"/>
      <c r="L877" s="61"/>
      <c r="M877" s="61"/>
      <c r="N877" s="61"/>
      <c r="O877" s="61"/>
      <c r="P877" s="61"/>
      <c r="Q877" s="61"/>
    </row>
    <row r="878" spans="1:17" ht="12.75">
      <c r="A878" s="61"/>
      <c r="B878" s="61"/>
      <c r="C878" s="61"/>
      <c r="D878" s="61"/>
      <c r="E878" s="61"/>
      <c r="F878" s="61"/>
      <c r="G878" s="61"/>
      <c r="H878" s="61"/>
      <c r="I878" s="61"/>
      <c r="J878" s="61"/>
      <c r="K878" s="61"/>
      <c r="L878" s="61"/>
      <c r="M878" s="61"/>
      <c r="N878" s="61"/>
      <c r="O878" s="61"/>
      <c r="P878" s="61"/>
      <c r="Q878" s="61"/>
    </row>
    <row r="879" spans="1:17" ht="12.75">
      <c r="A879" s="61"/>
      <c r="B879" s="61"/>
      <c r="C879" s="61"/>
      <c r="D879" s="61"/>
      <c r="E879" s="61"/>
      <c r="F879" s="61"/>
      <c r="G879" s="61"/>
      <c r="H879" s="61"/>
      <c r="I879" s="61"/>
      <c r="J879" s="61"/>
      <c r="K879" s="61"/>
      <c r="L879" s="61"/>
      <c r="M879" s="61"/>
      <c r="N879" s="61"/>
      <c r="O879" s="61"/>
      <c r="P879" s="61"/>
      <c r="Q879" s="61"/>
    </row>
    <row r="880" spans="1:17" ht="12.75">
      <c r="A880" s="61"/>
      <c r="B880" s="61"/>
      <c r="C880" s="61"/>
      <c r="D880" s="61"/>
      <c r="E880" s="61"/>
      <c r="F880" s="61"/>
      <c r="G880" s="61"/>
      <c r="H880" s="61"/>
      <c r="I880" s="61"/>
      <c r="J880" s="61"/>
      <c r="K880" s="61"/>
      <c r="L880" s="61"/>
      <c r="M880" s="61"/>
      <c r="N880" s="61"/>
      <c r="O880" s="61"/>
      <c r="P880" s="61"/>
      <c r="Q880" s="61"/>
    </row>
    <row r="881" spans="1:17" ht="12.75">
      <c r="A881" s="61"/>
      <c r="B881" s="61"/>
      <c r="C881" s="61"/>
      <c r="D881" s="61"/>
      <c r="E881" s="61"/>
      <c r="F881" s="61"/>
      <c r="G881" s="61"/>
      <c r="H881" s="61"/>
      <c r="I881" s="61"/>
      <c r="J881" s="61"/>
      <c r="K881" s="61"/>
      <c r="L881" s="61"/>
      <c r="M881" s="61"/>
      <c r="N881" s="61"/>
      <c r="O881" s="61"/>
      <c r="P881" s="61"/>
      <c r="Q881" s="61"/>
    </row>
    <row r="882" spans="1:17" ht="12.75">
      <c r="A882" s="61"/>
      <c r="B882" s="61"/>
      <c r="C882" s="61"/>
      <c r="D882" s="61"/>
      <c r="E882" s="61"/>
      <c r="F882" s="61"/>
      <c r="G882" s="61"/>
      <c r="H882" s="61"/>
      <c r="I882" s="61"/>
      <c r="J882" s="61"/>
      <c r="K882" s="61"/>
      <c r="L882" s="61"/>
      <c r="M882" s="61"/>
      <c r="N882" s="61"/>
      <c r="O882" s="61"/>
      <c r="P882" s="61"/>
      <c r="Q882" s="61"/>
    </row>
    <row r="883" spans="1:17" ht="12.75">
      <c r="A883" s="61"/>
      <c r="B883" s="61"/>
      <c r="C883" s="61"/>
      <c r="D883" s="61"/>
      <c r="E883" s="61"/>
      <c r="F883" s="61"/>
      <c r="G883" s="61"/>
      <c r="H883" s="61"/>
      <c r="I883" s="61"/>
      <c r="J883" s="61"/>
      <c r="K883" s="61"/>
      <c r="L883" s="61"/>
      <c r="M883" s="61"/>
      <c r="N883" s="61"/>
      <c r="O883" s="61"/>
      <c r="P883" s="61"/>
      <c r="Q883" s="61"/>
    </row>
    <row r="884" spans="1:17" ht="12.75">
      <c r="A884" s="61"/>
      <c r="B884" s="61"/>
      <c r="C884" s="61"/>
      <c r="D884" s="61"/>
      <c r="E884" s="61"/>
      <c r="F884" s="61"/>
      <c r="G884" s="61"/>
      <c r="H884" s="61"/>
      <c r="I884" s="61"/>
      <c r="J884" s="61"/>
      <c r="K884" s="61"/>
      <c r="L884" s="61"/>
      <c r="M884" s="61"/>
      <c r="N884" s="61"/>
      <c r="O884" s="61"/>
      <c r="P884" s="61"/>
      <c r="Q884" s="61"/>
    </row>
    <row r="885" spans="1:17" ht="12.75">
      <c r="A885" s="61"/>
      <c r="B885" s="61"/>
      <c r="C885" s="61"/>
      <c r="D885" s="61"/>
      <c r="E885" s="61"/>
      <c r="F885" s="61"/>
      <c r="G885" s="61"/>
      <c r="H885" s="61"/>
      <c r="I885" s="61"/>
      <c r="J885" s="61"/>
      <c r="K885" s="61"/>
      <c r="L885" s="61"/>
      <c r="M885" s="61"/>
      <c r="N885" s="61"/>
      <c r="O885" s="61"/>
      <c r="P885" s="61"/>
      <c r="Q885" s="61"/>
    </row>
    <row r="886" spans="1:17" ht="12.75">
      <c r="A886" s="61"/>
      <c r="B886" s="61"/>
      <c r="C886" s="61"/>
      <c r="D886" s="61"/>
      <c r="E886" s="61"/>
      <c r="F886" s="61"/>
      <c r="G886" s="61"/>
      <c r="H886" s="61"/>
      <c r="I886" s="61"/>
      <c r="J886" s="61"/>
      <c r="K886" s="61"/>
      <c r="L886" s="61"/>
      <c r="M886" s="61"/>
      <c r="N886" s="61"/>
      <c r="O886" s="61"/>
      <c r="P886" s="61"/>
      <c r="Q886" s="61"/>
    </row>
    <row r="887" spans="1:17" ht="12.75">
      <c r="A887" s="61"/>
      <c r="B887" s="61"/>
      <c r="C887" s="61"/>
      <c r="D887" s="61"/>
      <c r="E887" s="61"/>
      <c r="F887" s="61"/>
      <c r="G887" s="61"/>
      <c r="H887" s="61"/>
      <c r="I887" s="61"/>
      <c r="J887" s="61"/>
      <c r="K887" s="61"/>
      <c r="L887" s="61"/>
      <c r="M887" s="61"/>
      <c r="N887" s="61"/>
      <c r="O887" s="61"/>
      <c r="P887" s="61"/>
      <c r="Q887" s="61"/>
    </row>
    <row r="888" spans="1:17" ht="12.75">
      <c r="A888" s="61"/>
      <c r="B888" s="61"/>
      <c r="C888" s="61"/>
      <c r="D888" s="61"/>
      <c r="E888" s="61"/>
      <c r="F888" s="61"/>
      <c r="G888" s="61"/>
      <c r="H888" s="61"/>
      <c r="I888" s="61"/>
      <c r="J888" s="61"/>
      <c r="K888" s="61"/>
      <c r="L888" s="61"/>
      <c r="M888" s="61"/>
      <c r="N888" s="61"/>
      <c r="O888" s="61"/>
      <c r="P888" s="61"/>
      <c r="Q888" s="61"/>
    </row>
    <row r="889" spans="1:17" ht="12.75">
      <c r="A889" s="61"/>
      <c r="B889" s="61"/>
      <c r="C889" s="61"/>
      <c r="D889" s="61"/>
      <c r="E889" s="61"/>
      <c r="F889" s="61"/>
      <c r="G889" s="61"/>
      <c r="H889" s="61"/>
      <c r="I889" s="61"/>
      <c r="J889" s="61"/>
      <c r="K889" s="61"/>
      <c r="L889" s="61"/>
      <c r="M889" s="61"/>
      <c r="N889" s="61"/>
      <c r="O889" s="61"/>
      <c r="P889" s="61"/>
      <c r="Q889" s="61"/>
    </row>
    <row r="890" spans="1:17" ht="12.75">
      <c r="A890" s="61"/>
      <c r="B890" s="61"/>
      <c r="C890" s="61"/>
      <c r="D890" s="61"/>
      <c r="E890" s="61"/>
      <c r="F890" s="61"/>
      <c r="G890" s="61"/>
      <c r="H890" s="61"/>
      <c r="I890" s="61"/>
      <c r="J890" s="61"/>
      <c r="K890" s="61"/>
      <c r="L890" s="61"/>
      <c r="M890" s="61"/>
      <c r="N890" s="61"/>
      <c r="O890" s="61"/>
      <c r="P890" s="61"/>
      <c r="Q890" s="61"/>
    </row>
    <row r="891" spans="1:17" ht="12.75">
      <c r="A891" s="61"/>
      <c r="B891" s="61"/>
      <c r="C891" s="61"/>
      <c r="D891" s="61"/>
      <c r="E891" s="61"/>
      <c r="F891" s="61"/>
      <c r="G891" s="61"/>
      <c r="H891" s="61"/>
      <c r="I891" s="61"/>
      <c r="J891" s="61"/>
      <c r="K891" s="61"/>
      <c r="L891" s="61"/>
      <c r="M891" s="61"/>
      <c r="N891" s="61"/>
      <c r="O891" s="61"/>
      <c r="P891" s="61"/>
      <c r="Q891" s="61"/>
    </row>
    <row r="892" spans="1:17" ht="12.75">
      <c r="A892" s="61"/>
      <c r="B892" s="61"/>
      <c r="C892" s="61"/>
      <c r="D892" s="61"/>
      <c r="E892" s="61"/>
      <c r="F892" s="61"/>
      <c r="G892" s="61"/>
      <c r="H892" s="61"/>
      <c r="I892" s="61"/>
      <c r="J892" s="61"/>
      <c r="K892" s="61"/>
      <c r="L892" s="61"/>
      <c r="M892" s="61"/>
      <c r="N892" s="61"/>
      <c r="O892" s="61"/>
      <c r="P892" s="61"/>
      <c r="Q892" s="61"/>
    </row>
    <row r="893" spans="1:17" ht="12.75">
      <c r="A893" s="61"/>
      <c r="B893" s="61"/>
      <c r="C893" s="61"/>
      <c r="D893" s="61"/>
      <c r="E893" s="61"/>
      <c r="F893" s="61"/>
      <c r="G893" s="61"/>
      <c r="H893" s="61"/>
      <c r="I893" s="61"/>
      <c r="J893" s="61"/>
      <c r="K893" s="61"/>
      <c r="L893" s="61"/>
      <c r="M893" s="61"/>
      <c r="N893" s="61"/>
      <c r="O893" s="61"/>
      <c r="P893" s="61"/>
      <c r="Q893" s="61"/>
    </row>
    <row r="894" spans="1:17" ht="12.75">
      <c r="A894" s="61"/>
      <c r="B894" s="61"/>
      <c r="C894" s="61"/>
      <c r="D894" s="61"/>
      <c r="E894" s="61"/>
      <c r="F894" s="61"/>
      <c r="G894" s="61"/>
      <c r="H894" s="61"/>
      <c r="I894" s="61"/>
      <c r="J894" s="61"/>
      <c r="K894" s="61"/>
      <c r="L894" s="61"/>
      <c r="M894" s="61"/>
      <c r="N894" s="61"/>
      <c r="O894" s="61"/>
      <c r="P894" s="61"/>
      <c r="Q894" s="61"/>
    </row>
    <row r="895" spans="1:17" ht="12.75">
      <c r="A895" s="61"/>
      <c r="B895" s="61"/>
      <c r="C895" s="61"/>
      <c r="D895" s="61"/>
      <c r="E895" s="61"/>
      <c r="F895" s="61"/>
      <c r="G895" s="61"/>
      <c r="H895" s="61"/>
      <c r="I895" s="61"/>
      <c r="J895" s="61"/>
      <c r="K895" s="61"/>
      <c r="L895" s="61"/>
      <c r="M895" s="61"/>
      <c r="N895" s="61"/>
      <c r="O895" s="61"/>
      <c r="P895" s="61"/>
      <c r="Q895" s="61"/>
    </row>
    <row r="896" spans="1:17" ht="12.75">
      <c r="A896" s="61"/>
      <c r="B896" s="61"/>
      <c r="C896" s="61"/>
      <c r="D896" s="61"/>
      <c r="E896" s="61"/>
      <c r="F896" s="61"/>
      <c r="G896" s="61"/>
      <c r="H896" s="61"/>
      <c r="I896" s="61"/>
      <c r="J896" s="61"/>
      <c r="K896" s="61"/>
      <c r="L896" s="61"/>
      <c r="M896" s="61"/>
      <c r="N896" s="61"/>
      <c r="O896" s="61"/>
      <c r="P896" s="61"/>
      <c r="Q896" s="61"/>
    </row>
    <row r="897" spans="1:17" ht="12.75">
      <c r="A897" s="61"/>
      <c r="B897" s="61"/>
      <c r="C897" s="61"/>
      <c r="D897" s="61"/>
      <c r="E897" s="61"/>
      <c r="F897" s="61"/>
      <c r="G897" s="61"/>
      <c r="H897" s="61"/>
      <c r="I897" s="61"/>
      <c r="J897" s="61"/>
      <c r="K897" s="61"/>
      <c r="L897" s="61"/>
      <c r="M897" s="61"/>
      <c r="N897" s="61"/>
      <c r="O897" s="61"/>
      <c r="P897" s="61"/>
      <c r="Q897" s="61"/>
    </row>
    <row r="898" spans="1:17" ht="12.75">
      <c r="A898" s="61"/>
      <c r="B898" s="61"/>
      <c r="C898" s="61"/>
      <c r="D898" s="61"/>
      <c r="E898" s="61"/>
      <c r="F898" s="61"/>
      <c r="G898" s="61"/>
      <c r="H898" s="61"/>
      <c r="I898" s="61"/>
      <c r="J898" s="61"/>
      <c r="K898" s="61"/>
      <c r="L898" s="61"/>
      <c r="M898" s="61"/>
      <c r="N898" s="61"/>
      <c r="O898" s="61"/>
      <c r="P898" s="61"/>
      <c r="Q898" s="61"/>
    </row>
    <row r="899" spans="1:17" ht="12.75">
      <c r="A899" s="61"/>
      <c r="B899" s="61"/>
      <c r="C899" s="61"/>
      <c r="D899" s="61"/>
      <c r="E899" s="61"/>
      <c r="F899" s="61"/>
      <c r="G899" s="61"/>
      <c r="H899" s="61"/>
      <c r="I899" s="61"/>
      <c r="J899" s="61"/>
      <c r="K899" s="61"/>
      <c r="L899" s="61"/>
      <c r="M899" s="61"/>
      <c r="N899" s="61"/>
      <c r="O899" s="61"/>
      <c r="P899" s="61"/>
      <c r="Q899" s="61"/>
    </row>
    <row r="900" spans="1:17" ht="12.75">
      <c r="A900" s="61"/>
      <c r="B900" s="61"/>
      <c r="C900" s="61"/>
      <c r="D900" s="61"/>
      <c r="E900" s="61"/>
      <c r="F900" s="61"/>
      <c r="G900" s="61"/>
      <c r="H900" s="61"/>
      <c r="I900" s="61"/>
      <c r="J900" s="61"/>
      <c r="K900" s="61"/>
      <c r="L900" s="61"/>
      <c r="M900" s="61"/>
      <c r="N900" s="61"/>
      <c r="O900" s="61"/>
      <c r="P900" s="61"/>
      <c r="Q900" s="61"/>
    </row>
    <row r="901" spans="1:17" ht="12.75">
      <c r="A901" s="61"/>
      <c r="B901" s="61"/>
      <c r="C901" s="61"/>
      <c r="D901" s="61"/>
      <c r="E901" s="61"/>
      <c r="F901" s="61"/>
      <c r="G901" s="61"/>
      <c r="H901" s="61"/>
      <c r="I901" s="61"/>
      <c r="J901" s="61"/>
      <c r="K901" s="61"/>
      <c r="L901" s="61"/>
      <c r="M901" s="61"/>
      <c r="N901" s="61"/>
      <c r="O901" s="61"/>
      <c r="P901" s="61"/>
      <c r="Q901" s="61"/>
    </row>
    <row r="902" spans="1:17" ht="12.75">
      <c r="A902" s="61"/>
      <c r="B902" s="61"/>
      <c r="C902" s="61"/>
      <c r="D902" s="61"/>
      <c r="E902" s="61"/>
      <c r="F902" s="61"/>
      <c r="G902" s="61"/>
      <c r="H902" s="61"/>
      <c r="I902" s="61"/>
      <c r="J902" s="61"/>
      <c r="K902" s="61"/>
      <c r="L902" s="61"/>
      <c r="M902" s="61"/>
      <c r="N902" s="61"/>
      <c r="O902" s="61"/>
      <c r="P902" s="61"/>
      <c r="Q902" s="61"/>
    </row>
    <row r="903" spans="1:17" ht="12.75">
      <c r="A903" s="61"/>
      <c r="B903" s="61"/>
      <c r="C903" s="61"/>
      <c r="D903" s="61"/>
      <c r="E903" s="61"/>
      <c r="F903" s="61"/>
      <c r="G903" s="61"/>
      <c r="H903" s="61"/>
      <c r="I903" s="61"/>
      <c r="J903" s="61"/>
      <c r="K903" s="61"/>
      <c r="L903" s="61"/>
      <c r="M903" s="61"/>
      <c r="N903" s="61"/>
      <c r="O903" s="61"/>
      <c r="P903" s="61"/>
      <c r="Q903" s="61"/>
    </row>
    <row r="904" spans="1:17" ht="12.75">
      <c r="A904" s="61"/>
      <c r="B904" s="61"/>
      <c r="C904" s="61"/>
      <c r="D904" s="61"/>
      <c r="E904" s="61"/>
      <c r="F904" s="61"/>
      <c r="G904" s="61"/>
      <c r="H904" s="61"/>
      <c r="I904" s="61"/>
      <c r="J904" s="61"/>
      <c r="K904" s="61"/>
      <c r="L904" s="61"/>
      <c r="M904" s="61"/>
      <c r="N904" s="61"/>
      <c r="O904" s="61"/>
      <c r="P904" s="61"/>
      <c r="Q904" s="61"/>
    </row>
    <row r="905" spans="1:17" ht="12.75">
      <c r="A905" s="61"/>
      <c r="B905" s="61"/>
      <c r="C905" s="61"/>
      <c r="D905" s="61"/>
      <c r="E905" s="61"/>
      <c r="F905" s="61"/>
      <c r="G905" s="61"/>
      <c r="H905" s="61"/>
      <c r="I905" s="61"/>
      <c r="J905" s="61"/>
      <c r="K905" s="61"/>
      <c r="L905" s="61"/>
      <c r="M905" s="61"/>
      <c r="N905" s="61"/>
      <c r="O905" s="61"/>
      <c r="P905" s="61"/>
      <c r="Q905" s="61"/>
    </row>
    <row r="906" spans="1:17" ht="12.75">
      <c r="A906" s="61"/>
      <c r="B906" s="61"/>
      <c r="C906" s="61"/>
      <c r="D906" s="61"/>
      <c r="E906" s="61"/>
      <c r="F906" s="61"/>
      <c r="G906" s="61"/>
      <c r="H906" s="61"/>
      <c r="I906" s="61"/>
      <c r="J906" s="61"/>
      <c r="K906" s="61"/>
      <c r="L906" s="61"/>
      <c r="M906" s="61"/>
      <c r="N906" s="61"/>
      <c r="O906" s="61"/>
      <c r="P906" s="61"/>
      <c r="Q906" s="61"/>
    </row>
    <row r="907" spans="1:17" ht="12.75">
      <c r="A907" s="61"/>
      <c r="B907" s="61"/>
      <c r="C907" s="61"/>
      <c r="D907" s="61"/>
      <c r="E907" s="61"/>
      <c r="F907" s="61"/>
      <c r="G907" s="61"/>
      <c r="H907" s="61"/>
      <c r="I907" s="61"/>
      <c r="J907" s="61"/>
      <c r="K907" s="61"/>
      <c r="L907" s="61"/>
      <c r="M907" s="61"/>
      <c r="N907" s="61"/>
      <c r="O907" s="61"/>
      <c r="P907" s="61"/>
      <c r="Q907" s="61"/>
    </row>
    <row r="908" spans="1:17" ht="12.75">
      <c r="A908" s="61"/>
      <c r="B908" s="61"/>
      <c r="C908" s="61"/>
      <c r="D908" s="61"/>
      <c r="E908" s="61"/>
      <c r="F908" s="61"/>
      <c r="G908" s="61"/>
      <c r="H908" s="61"/>
      <c r="I908" s="61"/>
      <c r="J908" s="61"/>
      <c r="K908" s="61"/>
      <c r="L908" s="61"/>
      <c r="M908" s="61"/>
      <c r="N908" s="61"/>
      <c r="O908" s="61"/>
      <c r="P908" s="61"/>
      <c r="Q908" s="61"/>
    </row>
    <row r="909" spans="1:17" ht="12.75">
      <c r="A909" s="61"/>
      <c r="B909" s="61"/>
      <c r="C909" s="61"/>
      <c r="D909" s="61"/>
      <c r="E909" s="61"/>
      <c r="F909" s="61"/>
      <c r="G909" s="61"/>
      <c r="H909" s="61"/>
      <c r="I909" s="61"/>
      <c r="J909" s="61"/>
      <c r="K909" s="61"/>
      <c r="L909" s="61"/>
      <c r="M909" s="61"/>
      <c r="N909" s="61"/>
      <c r="O909" s="61"/>
      <c r="P909" s="61"/>
      <c r="Q909" s="61"/>
    </row>
    <row r="910" spans="1:17" ht="12.75">
      <c r="A910" s="61"/>
      <c r="B910" s="61"/>
      <c r="C910" s="61"/>
      <c r="D910" s="61"/>
      <c r="E910" s="61"/>
      <c r="F910" s="61"/>
      <c r="G910" s="61"/>
      <c r="H910" s="61"/>
      <c r="I910" s="61"/>
      <c r="J910" s="61"/>
      <c r="K910" s="61"/>
      <c r="L910" s="61"/>
      <c r="M910" s="61"/>
      <c r="N910" s="61"/>
      <c r="O910" s="61"/>
      <c r="P910" s="61"/>
      <c r="Q910" s="61"/>
    </row>
    <row r="911" spans="1:17" ht="12.75">
      <c r="A911" s="61"/>
      <c r="B911" s="61"/>
      <c r="C911" s="61"/>
      <c r="D911" s="61"/>
      <c r="E911" s="61"/>
      <c r="F911" s="61"/>
      <c r="G911" s="61"/>
      <c r="H911" s="61"/>
      <c r="I911" s="61"/>
      <c r="J911" s="61"/>
      <c r="K911" s="61"/>
      <c r="L911" s="61"/>
      <c r="M911" s="61"/>
      <c r="N911" s="61"/>
      <c r="O911" s="61"/>
      <c r="P911" s="61"/>
      <c r="Q911" s="61"/>
    </row>
    <row r="912" spans="1:17" ht="12.75">
      <c r="A912" s="61"/>
      <c r="B912" s="61"/>
      <c r="C912" s="61"/>
      <c r="D912" s="61"/>
      <c r="E912" s="61"/>
      <c r="F912" s="61"/>
      <c r="G912" s="61"/>
      <c r="H912" s="61"/>
      <c r="I912" s="61"/>
      <c r="J912" s="61"/>
      <c r="K912" s="61"/>
      <c r="L912" s="61"/>
      <c r="M912" s="61"/>
      <c r="N912" s="61"/>
      <c r="O912" s="61"/>
      <c r="P912" s="61"/>
      <c r="Q912" s="61"/>
    </row>
    <row r="913" spans="1:17" ht="12.75">
      <c r="A913" s="61"/>
      <c r="B913" s="61"/>
      <c r="C913" s="61"/>
      <c r="D913" s="61"/>
      <c r="E913" s="61"/>
      <c r="F913" s="61"/>
      <c r="G913" s="61"/>
      <c r="H913" s="61"/>
      <c r="I913" s="61"/>
      <c r="J913" s="61"/>
      <c r="K913" s="61"/>
      <c r="L913" s="61"/>
      <c r="M913" s="61"/>
      <c r="N913" s="61"/>
      <c r="O913" s="61"/>
      <c r="P913" s="61"/>
      <c r="Q913" s="61"/>
    </row>
    <row r="914" spans="1:17" ht="12.75">
      <c r="A914" s="61"/>
      <c r="B914" s="61"/>
      <c r="C914" s="61"/>
      <c r="D914" s="61"/>
      <c r="E914" s="61"/>
      <c r="F914" s="61"/>
      <c r="G914" s="61"/>
      <c r="H914" s="61"/>
      <c r="I914" s="61"/>
      <c r="J914" s="61"/>
      <c r="K914" s="61"/>
      <c r="L914" s="61"/>
      <c r="M914" s="61"/>
      <c r="N914" s="61"/>
      <c r="O914" s="61"/>
      <c r="P914" s="61"/>
      <c r="Q914" s="61"/>
    </row>
    <row r="915" spans="1:17" ht="12.75">
      <c r="A915" s="61"/>
      <c r="B915" s="61"/>
      <c r="C915" s="61"/>
      <c r="D915" s="61"/>
      <c r="E915" s="61"/>
      <c r="F915" s="61"/>
      <c r="G915" s="61"/>
      <c r="H915" s="61"/>
      <c r="I915" s="61"/>
      <c r="J915" s="61"/>
      <c r="K915" s="61"/>
      <c r="L915" s="61"/>
      <c r="M915" s="61"/>
      <c r="N915" s="61"/>
      <c r="O915" s="61"/>
      <c r="P915" s="61"/>
      <c r="Q915" s="61"/>
    </row>
    <row r="916" spans="1:17" ht="12.75">
      <c r="A916" s="61"/>
      <c r="B916" s="61"/>
      <c r="C916" s="61"/>
      <c r="D916" s="61"/>
      <c r="E916" s="61"/>
      <c r="F916" s="61"/>
      <c r="G916" s="61"/>
      <c r="H916" s="61"/>
      <c r="I916" s="61"/>
      <c r="J916" s="61"/>
      <c r="K916" s="61"/>
      <c r="L916" s="61"/>
      <c r="M916" s="61"/>
      <c r="N916" s="61"/>
      <c r="O916" s="61"/>
      <c r="P916" s="61"/>
      <c r="Q916" s="61"/>
    </row>
    <row r="917" spans="1:17" ht="12.75">
      <c r="A917" s="61"/>
      <c r="B917" s="61"/>
      <c r="C917" s="61"/>
      <c r="D917" s="61"/>
      <c r="E917" s="61"/>
      <c r="F917" s="61"/>
      <c r="G917" s="61"/>
      <c r="H917" s="61"/>
      <c r="I917" s="61"/>
      <c r="J917" s="61"/>
      <c r="K917" s="61"/>
      <c r="L917" s="61"/>
      <c r="M917" s="61"/>
      <c r="N917" s="61"/>
      <c r="O917" s="61"/>
      <c r="P917" s="61"/>
      <c r="Q917" s="61"/>
    </row>
    <row r="918" spans="1:17" ht="12.75">
      <c r="A918" s="61"/>
      <c r="B918" s="61"/>
      <c r="C918" s="61"/>
      <c r="D918" s="61"/>
      <c r="E918" s="61"/>
      <c r="F918" s="61"/>
      <c r="G918" s="61"/>
      <c r="H918" s="61"/>
      <c r="I918" s="61"/>
      <c r="J918" s="61"/>
      <c r="K918" s="61"/>
      <c r="L918" s="61"/>
      <c r="M918" s="61"/>
      <c r="N918" s="61"/>
      <c r="O918" s="61"/>
      <c r="P918" s="61"/>
      <c r="Q918" s="61"/>
    </row>
    <row r="919" spans="1:17" ht="12.75">
      <c r="A919" s="61"/>
      <c r="B919" s="61"/>
      <c r="C919" s="61"/>
      <c r="D919" s="61"/>
      <c r="E919" s="61"/>
      <c r="F919" s="61"/>
      <c r="G919" s="61"/>
      <c r="H919" s="61"/>
      <c r="I919" s="61"/>
      <c r="J919" s="61"/>
      <c r="K919" s="61"/>
      <c r="L919" s="61"/>
      <c r="M919" s="61"/>
      <c r="N919" s="61"/>
      <c r="O919" s="61"/>
      <c r="P919" s="61"/>
      <c r="Q919" s="61"/>
    </row>
    <row r="920" spans="1:17" ht="12.75">
      <c r="A920" s="61"/>
      <c r="B920" s="61"/>
      <c r="C920" s="61"/>
      <c r="D920" s="61"/>
      <c r="E920" s="61"/>
      <c r="F920" s="61"/>
      <c r="G920" s="61"/>
      <c r="H920" s="61"/>
      <c r="I920" s="61"/>
      <c r="J920" s="61"/>
      <c r="K920" s="61"/>
      <c r="L920" s="61"/>
      <c r="M920" s="61"/>
      <c r="N920" s="61"/>
      <c r="O920" s="61"/>
      <c r="P920" s="61"/>
      <c r="Q920" s="61"/>
    </row>
    <row r="921" spans="1:17" ht="12.75">
      <c r="A921" s="61"/>
      <c r="B921" s="61"/>
      <c r="C921" s="61"/>
      <c r="D921" s="61"/>
      <c r="E921" s="61"/>
      <c r="F921" s="61"/>
      <c r="G921" s="61"/>
      <c r="H921" s="61"/>
      <c r="I921" s="61"/>
      <c r="J921" s="61"/>
      <c r="K921" s="61"/>
      <c r="L921" s="61"/>
      <c r="M921" s="61"/>
      <c r="N921" s="61"/>
      <c r="O921" s="61"/>
      <c r="P921" s="61"/>
      <c r="Q921" s="61"/>
    </row>
    <row r="922" spans="1:17" ht="12.75">
      <c r="A922" s="61"/>
      <c r="B922" s="61"/>
      <c r="C922" s="61"/>
      <c r="D922" s="61"/>
      <c r="E922" s="61"/>
      <c r="F922" s="61"/>
      <c r="G922" s="61"/>
      <c r="H922" s="61"/>
      <c r="I922" s="61"/>
      <c r="J922" s="61"/>
      <c r="K922" s="61"/>
      <c r="L922" s="61"/>
      <c r="M922" s="61"/>
      <c r="N922" s="61"/>
      <c r="O922" s="61"/>
      <c r="P922" s="61"/>
      <c r="Q922" s="61"/>
    </row>
    <row r="923" spans="1:17" ht="12.75">
      <c r="A923" s="61"/>
      <c r="B923" s="61"/>
      <c r="C923" s="61"/>
      <c r="D923" s="61"/>
      <c r="E923" s="61"/>
      <c r="F923" s="61"/>
      <c r="G923" s="61"/>
      <c r="H923" s="61"/>
      <c r="I923" s="61"/>
      <c r="J923" s="61"/>
      <c r="K923" s="61"/>
      <c r="L923" s="61"/>
      <c r="M923" s="61"/>
      <c r="N923" s="61"/>
      <c r="O923" s="61"/>
      <c r="P923" s="61"/>
      <c r="Q923" s="61"/>
    </row>
    <row r="924" spans="1:17" ht="12.75">
      <c r="A924" s="61"/>
      <c r="B924" s="61"/>
      <c r="C924" s="61"/>
      <c r="D924" s="61"/>
      <c r="E924" s="61"/>
      <c r="F924" s="61"/>
      <c r="G924" s="61"/>
      <c r="H924" s="61"/>
      <c r="I924" s="61"/>
      <c r="J924" s="61"/>
      <c r="K924" s="61"/>
      <c r="L924" s="61"/>
      <c r="M924" s="61"/>
      <c r="N924" s="61"/>
      <c r="O924" s="61"/>
      <c r="P924" s="61"/>
      <c r="Q924" s="61"/>
    </row>
    <row r="925" spans="1:17" ht="12.75">
      <c r="A925" s="61"/>
      <c r="B925" s="61"/>
      <c r="C925" s="61"/>
      <c r="D925" s="61"/>
      <c r="E925" s="61"/>
      <c r="F925" s="61"/>
      <c r="G925" s="61"/>
      <c r="H925" s="61"/>
      <c r="I925" s="61"/>
      <c r="J925" s="61"/>
      <c r="K925" s="61"/>
      <c r="L925" s="61"/>
      <c r="M925" s="61"/>
      <c r="N925" s="61"/>
      <c r="O925" s="61"/>
      <c r="P925" s="61"/>
      <c r="Q925" s="61"/>
    </row>
    <row r="926" spans="1:17" ht="12.75">
      <c r="A926" s="61"/>
      <c r="B926" s="61"/>
      <c r="C926" s="61"/>
      <c r="D926" s="61"/>
      <c r="E926" s="61"/>
      <c r="F926" s="61"/>
      <c r="G926" s="61"/>
      <c r="H926" s="61"/>
      <c r="I926" s="61"/>
      <c r="J926" s="61"/>
      <c r="K926" s="61"/>
      <c r="L926" s="61"/>
      <c r="M926" s="61"/>
      <c r="N926" s="61"/>
      <c r="O926" s="61"/>
      <c r="P926" s="61"/>
      <c r="Q926" s="61"/>
    </row>
    <row r="927" spans="1:17" ht="12.75">
      <c r="A927" s="61"/>
      <c r="B927" s="61"/>
      <c r="C927" s="61"/>
      <c r="D927" s="61"/>
      <c r="E927" s="61"/>
      <c r="F927" s="61"/>
      <c r="G927" s="61"/>
      <c r="H927" s="61"/>
      <c r="I927" s="61"/>
      <c r="J927" s="61"/>
      <c r="K927" s="61"/>
      <c r="L927" s="61"/>
      <c r="M927" s="61"/>
      <c r="N927" s="61"/>
      <c r="O927" s="61"/>
      <c r="P927" s="61"/>
      <c r="Q927" s="61"/>
    </row>
    <row r="928" spans="1:17" ht="12.75">
      <c r="A928" s="61"/>
      <c r="B928" s="61"/>
      <c r="C928" s="61"/>
      <c r="D928" s="61"/>
      <c r="E928" s="61"/>
      <c r="F928" s="61"/>
      <c r="G928" s="61"/>
      <c r="H928" s="61"/>
      <c r="I928" s="61"/>
      <c r="J928" s="61"/>
      <c r="K928" s="61"/>
      <c r="L928" s="61"/>
      <c r="M928" s="61"/>
      <c r="N928" s="61"/>
      <c r="O928" s="61"/>
      <c r="P928" s="61"/>
      <c r="Q928" s="61"/>
    </row>
    <row r="929" spans="1:17" ht="12.75">
      <c r="A929" s="61"/>
      <c r="B929" s="61"/>
      <c r="C929" s="61"/>
      <c r="D929" s="61"/>
      <c r="E929" s="61"/>
      <c r="F929" s="61"/>
      <c r="G929" s="61"/>
      <c r="H929" s="61"/>
      <c r="I929" s="61"/>
      <c r="J929" s="61"/>
      <c r="K929" s="61"/>
      <c r="L929" s="61"/>
      <c r="M929" s="61"/>
      <c r="N929" s="61"/>
      <c r="O929" s="61"/>
      <c r="P929" s="61"/>
      <c r="Q929" s="61"/>
    </row>
    <row r="930" spans="1:17" ht="12.75">
      <c r="A930" s="61"/>
      <c r="B930" s="61"/>
      <c r="C930" s="61"/>
      <c r="D930" s="61"/>
      <c r="E930" s="61"/>
      <c r="F930" s="61"/>
      <c r="G930" s="61"/>
      <c r="H930" s="61"/>
      <c r="I930" s="61"/>
      <c r="J930" s="61"/>
      <c r="K930" s="61"/>
      <c r="L930" s="61"/>
      <c r="M930" s="61"/>
      <c r="N930" s="61"/>
      <c r="O930" s="61"/>
      <c r="P930" s="61"/>
      <c r="Q930" s="61"/>
    </row>
    <row r="931" spans="1:17" ht="12.75">
      <c r="A931" s="61"/>
      <c r="B931" s="61"/>
      <c r="C931" s="61"/>
      <c r="D931" s="61"/>
      <c r="E931" s="61"/>
      <c r="F931" s="61"/>
      <c r="G931" s="61"/>
      <c r="H931" s="61"/>
      <c r="I931" s="61"/>
      <c r="J931" s="61"/>
      <c r="K931" s="61"/>
      <c r="L931" s="61"/>
      <c r="M931" s="61"/>
      <c r="N931" s="61"/>
      <c r="O931" s="61"/>
      <c r="P931" s="61"/>
      <c r="Q931" s="61"/>
    </row>
    <row r="932" spans="1:17" ht="12.75">
      <c r="A932" s="61"/>
      <c r="B932" s="61"/>
      <c r="C932" s="61"/>
      <c r="D932" s="61"/>
      <c r="E932" s="61"/>
      <c r="F932" s="61"/>
      <c r="G932" s="61"/>
      <c r="H932" s="61"/>
      <c r="I932" s="61"/>
      <c r="J932" s="61"/>
      <c r="K932" s="61"/>
      <c r="L932" s="61"/>
      <c r="M932" s="61"/>
      <c r="N932" s="61"/>
      <c r="O932" s="61"/>
      <c r="P932" s="61"/>
      <c r="Q932" s="61"/>
    </row>
    <row r="933" spans="1:17" ht="12.75">
      <c r="A933" s="61"/>
      <c r="B933" s="61"/>
      <c r="C933" s="61"/>
      <c r="D933" s="61"/>
      <c r="E933" s="61"/>
      <c r="F933" s="61"/>
      <c r="G933" s="61"/>
      <c r="H933" s="61"/>
      <c r="I933" s="61"/>
      <c r="J933" s="61"/>
      <c r="K933" s="61"/>
      <c r="L933" s="61"/>
      <c r="M933" s="61"/>
      <c r="N933" s="61"/>
      <c r="O933" s="61"/>
      <c r="P933" s="61"/>
      <c r="Q933" s="61"/>
    </row>
    <row r="934" spans="1:17" ht="12.75">
      <c r="A934" s="61"/>
      <c r="B934" s="61"/>
      <c r="C934" s="61"/>
      <c r="D934" s="61"/>
      <c r="E934" s="61"/>
      <c r="F934" s="61"/>
      <c r="G934" s="61"/>
      <c r="H934" s="61"/>
      <c r="I934" s="61"/>
      <c r="J934" s="61"/>
      <c r="K934" s="61"/>
      <c r="L934" s="61"/>
      <c r="M934" s="61"/>
      <c r="N934" s="61"/>
      <c r="O934" s="61"/>
      <c r="P934" s="61"/>
      <c r="Q934" s="61"/>
    </row>
    <row r="935" spans="1:17" ht="12.75">
      <c r="A935" s="61"/>
      <c r="B935" s="61"/>
      <c r="C935" s="61"/>
      <c r="D935" s="61"/>
      <c r="E935" s="61"/>
      <c r="F935" s="61"/>
      <c r="G935" s="61"/>
      <c r="H935" s="61"/>
      <c r="I935" s="61"/>
      <c r="J935" s="61"/>
      <c r="K935" s="61"/>
      <c r="L935" s="61"/>
      <c r="M935" s="61"/>
      <c r="N935" s="61"/>
      <c r="O935" s="61"/>
      <c r="P935" s="61"/>
      <c r="Q935" s="61"/>
    </row>
    <row r="936" spans="1:17" ht="12.75">
      <c r="A936" s="61"/>
      <c r="B936" s="61"/>
      <c r="C936" s="61"/>
      <c r="D936" s="61"/>
      <c r="E936" s="61"/>
      <c r="F936" s="61"/>
      <c r="G936" s="61"/>
      <c r="H936" s="61"/>
      <c r="I936" s="61"/>
      <c r="J936" s="61"/>
      <c r="K936" s="61"/>
      <c r="L936" s="61"/>
      <c r="M936" s="61"/>
      <c r="N936" s="61"/>
      <c r="O936" s="61"/>
      <c r="P936" s="61"/>
      <c r="Q936" s="61"/>
    </row>
    <row r="937" spans="1:17" ht="12.75">
      <c r="A937" s="61"/>
      <c r="B937" s="61"/>
      <c r="C937" s="61"/>
      <c r="D937" s="61"/>
      <c r="E937" s="61"/>
      <c r="F937" s="61"/>
      <c r="G937" s="61"/>
      <c r="H937" s="61"/>
      <c r="I937" s="61"/>
      <c r="J937" s="61"/>
      <c r="K937" s="61"/>
      <c r="L937" s="61"/>
      <c r="M937" s="61"/>
      <c r="N937" s="61"/>
      <c r="O937" s="61"/>
      <c r="P937" s="61"/>
      <c r="Q937" s="61"/>
    </row>
    <row r="938" spans="1:17" ht="12.75">
      <c r="A938" s="61"/>
      <c r="B938" s="61"/>
      <c r="C938" s="61"/>
      <c r="D938" s="61"/>
      <c r="E938" s="61"/>
      <c r="F938" s="61"/>
      <c r="G938" s="61"/>
      <c r="H938" s="61"/>
      <c r="I938" s="61"/>
      <c r="J938" s="61"/>
      <c r="K938" s="61"/>
      <c r="L938" s="61"/>
      <c r="M938" s="61"/>
      <c r="N938" s="61"/>
      <c r="O938" s="61"/>
      <c r="P938" s="61"/>
      <c r="Q938" s="61"/>
    </row>
    <row r="939" spans="1:17" ht="12.75">
      <c r="A939" s="61"/>
      <c r="B939" s="61"/>
      <c r="C939" s="61"/>
      <c r="D939" s="61"/>
      <c r="E939" s="61"/>
      <c r="F939" s="61"/>
      <c r="G939" s="61"/>
      <c r="H939" s="61"/>
      <c r="I939" s="61"/>
      <c r="J939" s="61"/>
      <c r="K939" s="61"/>
      <c r="L939" s="61"/>
      <c r="M939" s="61"/>
      <c r="N939" s="61"/>
      <c r="O939" s="61"/>
      <c r="P939" s="61"/>
      <c r="Q939" s="61"/>
    </row>
    <row r="940" spans="1:17" ht="12.75">
      <c r="A940" s="61"/>
      <c r="B940" s="61"/>
      <c r="C940" s="61"/>
      <c r="D940" s="61"/>
      <c r="E940" s="61"/>
      <c r="F940" s="61"/>
      <c r="G940" s="61"/>
      <c r="H940" s="61"/>
      <c r="I940" s="61"/>
      <c r="J940" s="61"/>
      <c r="K940" s="61"/>
      <c r="L940" s="61"/>
      <c r="M940" s="61"/>
      <c r="N940" s="61"/>
      <c r="O940" s="61"/>
      <c r="P940" s="61"/>
      <c r="Q940" s="61"/>
    </row>
    <row r="941" spans="1:17" ht="12.75">
      <c r="A941" s="61"/>
      <c r="B941" s="61"/>
      <c r="C941" s="61"/>
      <c r="D941" s="61"/>
      <c r="E941" s="61"/>
      <c r="F941" s="61"/>
      <c r="G941" s="61"/>
      <c r="H941" s="61"/>
      <c r="I941" s="61"/>
      <c r="J941" s="61"/>
      <c r="K941" s="61"/>
      <c r="L941" s="61"/>
      <c r="M941" s="61"/>
      <c r="N941" s="61"/>
      <c r="O941" s="61"/>
      <c r="P941" s="61"/>
      <c r="Q941" s="61"/>
    </row>
    <row r="942" spans="1:17" ht="12.75">
      <c r="A942" s="61"/>
      <c r="B942" s="61"/>
      <c r="C942" s="61"/>
      <c r="D942" s="61"/>
      <c r="E942" s="61"/>
      <c r="F942" s="61"/>
      <c r="G942" s="61"/>
      <c r="H942" s="61"/>
      <c r="I942" s="61"/>
      <c r="J942" s="61"/>
      <c r="K942" s="61"/>
      <c r="L942" s="61"/>
      <c r="M942" s="61"/>
      <c r="N942" s="61"/>
      <c r="O942" s="61"/>
      <c r="P942" s="61"/>
      <c r="Q942" s="61"/>
    </row>
    <row r="943" spans="1:17" ht="12.75">
      <c r="A943" s="61"/>
      <c r="B943" s="61"/>
      <c r="C943" s="61"/>
      <c r="D943" s="61"/>
      <c r="E943" s="61"/>
      <c r="F943" s="61"/>
      <c r="G943" s="61"/>
      <c r="H943" s="61"/>
      <c r="I943" s="61"/>
      <c r="J943" s="61"/>
      <c r="K943" s="61"/>
      <c r="L943" s="61"/>
      <c r="M943" s="61"/>
      <c r="N943" s="61"/>
      <c r="O943" s="61"/>
      <c r="P943" s="61"/>
      <c r="Q943" s="61"/>
    </row>
    <row r="944" spans="1:17" ht="12.75">
      <c r="A944" s="61"/>
      <c r="B944" s="61"/>
      <c r="C944" s="61"/>
      <c r="D944" s="61"/>
      <c r="E944" s="61"/>
      <c r="F944" s="61"/>
      <c r="G944" s="61"/>
      <c r="H944" s="61"/>
      <c r="I944" s="61"/>
      <c r="J944" s="61"/>
      <c r="K944" s="61"/>
      <c r="L944" s="61"/>
      <c r="M944" s="61"/>
      <c r="N944" s="61"/>
      <c r="O944" s="61"/>
      <c r="P944" s="61"/>
      <c r="Q944" s="61"/>
    </row>
    <row r="945" spans="1:17" ht="12.75">
      <c r="A945" s="61"/>
      <c r="B945" s="61"/>
      <c r="C945" s="61"/>
      <c r="D945" s="61"/>
      <c r="E945" s="61"/>
      <c r="F945" s="61"/>
      <c r="G945" s="61"/>
      <c r="H945" s="61"/>
      <c r="I945" s="61"/>
      <c r="J945" s="61"/>
      <c r="K945" s="61"/>
      <c r="L945" s="61"/>
      <c r="M945" s="61"/>
      <c r="N945" s="61"/>
      <c r="O945" s="61"/>
      <c r="P945" s="61"/>
      <c r="Q945" s="61"/>
    </row>
    <row r="946" spans="1:17" ht="12.75">
      <c r="A946" s="61"/>
      <c r="B946" s="61"/>
      <c r="C946" s="61"/>
      <c r="D946" s="61"/>
      <c r="E946" s="61"/>
      <c r="F946" s="61"/>
      <c r="G946" s="61"/>
      <c r="H946" s="61"/>
      <c r="I946" s="61"/>
      <c r="J946" s="61"/>
      <c r="K946" s="61"/>
      <c r="L946" s="61"/>
      <c r="M946" s="61"/>
      <c r="N946" s="61"/>
      <c r="O946" s="61"/>
      <c r="P946" s="61"/>
      <c r="Q946" s="61"/>
    </row>
    <row r="947" spans="1:17" ht="12.75">
      <c r="A947" s="61"/>
      <c r="B947" s="61"/>
      <c r="C947" s="61"/>
      <c r="D947" s="61"/>
      <c r="E947" s="61"/>
      <c r="F947" s="61"/>
      <c r="G947" s="61"/>
      <c r="H947" s="61"/>
      <c r="I947" s="61"/>
      <c r="J947" s="61"/>
      <c r="K947" s="61"/>
      <c r="L947" s="61"/>
      <c r="M947" s="61"/>
      <c r="N947" s="61"/>
      <c r="O947" s="61"/>
      <c r="P947" s="61"/>
      <c r="Q947" s="61"/>
    </row>
    <row r="948" spans="1:17" ht="12.75">
      <c r="A948" s="61"/>
      <c r="B948" s="61"/>
      <c r="C948" s="61"/>
      <c r="D948" s="61"/>
      <c r="E948" s="61"/>
      <c r="F948" s="61"/>
      <c r="G948" s="61"/>
      <c r="H948" s="61"/>
      <c r="I948" s="61"/>
      <c r="J948" s="61"/>
      <c r="K948" s="61"/>
      <c r="L948" s="61"/>
      <c r="M948" s="61"/>
      <c r="N948" s="61"/>
      <c r="O948" s="61"/>
      <c r="P948" s="61"/>
      <c r="Q948" s="61"/>
    </row>
    <row r="949" spans="1:17" ht="12.75">
      <c r="A949" s="61"/>
      <c r="B949" s="61"/>
      <c r="C949" s="61"/>
      <c r="D949" s="61"/>
      <c r="E949" s="61"/>
      <c r="F949" s="61"/>
      <c r="G949" s="61"/>
      <c r="H949" s="61"/>
      <c r="I949" s="61"/>
      <c r="J949" s="61"/>
      <c r="K949" s="61"/>
      <c r="L949" s="61"/>
      <c r="M949" s="61"/>
      <c r="N949" s="61"/>
      <c r="O949" s="61"/>
      <c r="P949" s="61"/>
      <c r="Q949" s="61"/>
    </row>
    <row r="950" spans="1:17" ht="12.75">
      <c r="A950" s="61"/>
      <c r="B950" s="61"/>
      <c r="C950" s="61"/>
      <c r="D950" s="61"/>
      <c r="E950" s="61"/>
      <c r="F950" s="61"/>
      <c r="G950" s="61"/>
      <c r="H950" s="61"/>
      <c r="I950" s="61"/>
      <c r="J950" s="61"/>
      <c r="K950" s="61"/>
      <c r="L950" s="61"/>
      <c r="M950" s="61"/>
      <c r="N950" s="61"/>
      <c r="O950" s="61"/>
      <c r="P950" s="61"/>
      <c r="Q950" s="61"/>
    </row>
    <row r="951" spans="1:17" ht="12.75">
      <c r="A951" s="61"/>
      <c r="B951" s="61"/>
      <c r="C951" s="61"/>
      <c r="D951" s="61"/>
      <c r="E951" s="61"/>
      <c r="F951" s="61"/>
      <c r="G951" s="61"/>
      <c r="H951" s="61"/>
      <c r="I951" s="61"/>
      <c r="J951" s="61"/>
      <c r="K951" s="61"/>
      <c r="L951" s="61"/>
      <c r="M951" s="61"/>
      <c r="N951" s="61"/>
      <c r="O951" s="61"/>
      <c r="P951" s="61"/>
      <c r="Q951" s="61"/>
    </row>
    <row r="952" spans="1:17" ht="12.75">
      <c r="A952" s="61"/>
      <c r="B952" s="61"/>
      <c r="C952" s="61"/>
      <c r="D952" s="61"/>
      <c r="E952" s="61"/>
      <c r="F952" s="61"/>
      <c r="G952" s="61"/>
      <c r="H952" s="61"/>
      <c r="I952" s="61"/>
      <c r="J952" s="61"/>
      <c r="K952" s="61"/>
      <c r="L952" s="61"/>
      <c r="M952" s="61"/>
      <c r="N952" s="61"/>
      <c r="O952" s="61"/>
      <c r="P952" s="61"/>
      <c r="Q952" s="61"/>
    </row>
    <row r="953" spans="1:17" ht="12.75">
      <c r="A953" s="61"/>
      <c r="B953" s="61"/>
      <c r="C953" s="61"/>
      <c r="D953" s="61"/>
      <c r="E953" s="61"/>
      <c r="F953" s="61"/>
      <c r="G953" s="61"/>
      <c r="H953" s="61"/>
      <c r="I953" s="61"/>
      <c r="J953" s="61"/>
      <c r="K953" s="61"/>
      <c r="L953" s="61"/>
      <c r="M953" s="61"/>
      <c r="N953" s="61"/>
      <c r="O953" s="61"/>
      <c r="P953" s="61"/>
      <c r="Q953" s="61"/>
    </row>
    <row r="954" spans="1:17" ht="12.75">
      <c r="A954" s="61"/>
      <c r="B954" s="61"/>
      <c r="C954" s="61"/>
      <c r="D954" s="61"/>
      <c r="E954" s="61"/>
      <c r="F954" s="61"/>
      <c r="G954" s="61"/>
      <c r="H954" s="61"/>
      <c r="I954" s="61"/>
      <c r="J954" s="61"/>
      <c r="K954" s="61"/>
      <c r="L954" s="61"/>
      <c r="M954" s="61"/>
      <c r="N954" s="61"/>
      <c r="O954" s="61"/>
      <c r="P954" s="61"/>
      <c r="Q954" s="61"/>
    </row>
    <row r="955" spans="1:17" ht="12.75">
      <c r="A955" s="61"/>
      <c r="B955" s="61"/>
      <c r="C955" s="61"/>
      <c r="D955" s="61"/>
      <c r="E955" s="61"/>
      <c r="F955" s="61"/>
      <c r="G955" s="61"/>
      <c r="H955" s="61"/>
      <c r="I955" s="61"/>
      <c r="J955" s="61"/>
      <c r="K955" s="61"/>
      <c r="L955" s="61"/>
      <c r="M955" s="61"/>
      <c r="N955" s="61"/>
      <c r="O955" s="61"/>
      <c r="P955" s="61"/>
      <c r="Q955" s="61"/>
    </row>
    <row r="956" spans="1:17" ht="12.75">
      <c r="A956" s="61"/>
      <c r="B956" s="61"/>
      <c r="C956" s="61"/>
      <c r="D956" s="61"/>
      <c r="E956" s="61"/>
      <c r="F956" s="61"/>
      <c r="G956" s="61"/>
      <c r="H956" s="61"/>
      <c r="I956" s="61"/>
      <c r="J956" s="61"/>
      <c r="K956" s="61"/>
      <c r="L956" s="61"/>
      <c r="M956" s="61"/>
      <c r="N956" s="61"/>
      <c r="O956" s="61"/>
      <c r="P956" s="61"/>
      <c r="Q956" s="61"/>
    </row>
    <row r="957" spans="1:17" ht="12.75">
      <c r="A957" s="61"/>
      <c r="B957" s="61"/>
      <c r="C957" s="61"/>
      <c r="D957" s="61"/>
      <c r="E957" s="61"/>
      <c r="F957" s="61"/>
      <c r="G957" s="61"/>
      <c r="H957" s="61"/>
      <c r="I957" s="61"/>
      <c r="J957" s="61"/>
      <c r="K957" s="61"/>
      <c r="L957" s="61"/>
      <c r="M957" s="61"/>
      <c r="N957" s="61"/>
      <c r="O957" s="61"/>
      <c r="P957" s="61"/>
      <c r="Q957" s="61"/>
    </row>
    <row r="958" spans="1:17" ht="12.75">
      <c r="A958" s="61"/>
      <c r="B958" s="61"/>
      <c r="C958" s="61"/>
      <c r="D958" s="61"/>
      <c r="E958" s="61"/>
      <c r="F958" s="61"/>
      <c r="G958" s="61"/>
      <c r="H958" s="61"/>
      <c r="I958" s="61"/>
      <c r="J958" s="61"/>
      <c r="K958" s="61"/>
      <c r="L958" s="61"/>
      <c r="M958" s="61"/>
      <c r="N958" s="61"/>
      <c r="O958" s="61"/>
      <c r="P958" s="61"/>
      <c r="Q958" s="61"/>
    </row>
    <row r="959" spans="1:17" ht="12.75">
      <c r="A959" s="61"/>
      <c r="B959" s="61"/>
      <c r="C959" s="61"/>
      <c r="D959" s="61"/>
      <c r="E959" s="61"/>
      <c r="F959" s="61"/>
      <c r="G959" s="61"/>
      <c r="H959" s="61"/>
      <c r="I959" s="61"/>
      <c r="J959" s="61"/>
      <c r="K959" s="61"/>
      <c r="L959" s="61"/>
      <c r="M959" s="61"/>
      <c r="N959" s="61"/>
      <c r="O959" s="61"/>
      <c r="P959" s="61"/>
      <c r="Q959" s="61"/>
    </row>
    <row r="960" spans="1:17" ht="12.75">
      <c r="A960" s="61"/>
      <c r="B960" s="61"/>
      <c r="C960" s="61"/>
      <c r="D960" s="61"/>
      <c r="E960" s="61"/>
      <c r="F960" s="61"/>
      <c r="G960" s="61"/>
      <c r="H960" s="61"/>
      <c r="I960" s="61"/>
      <c r="J960" s="61"/>
      <c r="K960" s="61"/>
      <c r="L960" s="61"/>
      <c r="M960" s="61"/>
      <c r="N960" s="61"/>
      <c r="O960" s="61"/>
      <c r="P960" s="61"/>
      <c r="Q960" s="61"/>
    </row>
    <row r="961" spans="1:17" ht="12.75">
      <c r="A961" s="61"/>
      <c r="B961" s="61"/>
      <c r="C961" s="61"/>
      <c r="D961" s="61"/>
      <c r="E961" s="61"/>
      <c r="F961" s="61"/>
      <c r="G961" s="61"/>
      <c r="H961" s="61"/>
      <c r="I961" s="61"/>
      <c r="J961" s="61"/>
      <c r="K961" s="61"/>
      <c r="L961" s="61"/>
      <c r="M961" s="61"/>
      <c r="N961" s="61"/>
      <c r="O961" s="61"/>
      <c r="P961" s="61"/>
      <c r="Q961" s="61"/>
    </row>
    <row r="962" spans="1:17" ht="12.75">
      <c r="A962" s="61"/>
      <c r="B962" s="61"/>
      <c r="C962" s="61"/>
      <c r="D962" s="61"/>
      <c r="E962" s="61"/>
      <c r="F962" s="61"/>
      <c r="G962" s="61"/>
      <c r="H962" s="61"/>
      <c r="I962" s="61"/>
      <c r="J962" s="61"/>
      <c r="K962" s="61"/>
      <c r="L962" s="61"/>
      <c r="M962" s="61"/>
      <c r="N962" s="61"/>
      <c r="O962" s="61"/>
      <c r="P962" s="61"/>
      <c r="Q962" s="61"/>
    </row>
    <row r="963" spans="1:17" ht="12.75">
      <c r="A963" s="61"/>
      <c r="B963" s="61"/>
      <c r="C963" s="61"/>
      <c r="D963" s="61"/>
      <c r="E963" s="61"/>
      <c r="F963" s="61"/>
      <c r="G963" s="61"/>
      <c r="H963" s="61"/>
      <c r="I963" s="61"/>
      <c r="J963" s="61"/>
      <c r="K963" s="61"/>
      <c r="L963" s="61"/>
      <c r="M963" s="61"/>
      <c r="N963" s="61"/>
      <c r="O963" s="61"/>
      <c r="P963" s="61"/>
      <c r="Q963" s="61"/>
    </row>
    <row r="964" spans="1:17" ht="12.75">
      <c r="A964" s="61"/>
      <c r="B964" s="61"/>
      <c r="C964" s="61"/>
      <c r="D964" s="61"/>
      <c r="E964" s="61"/>
      <c r="F964" s="61"/>
      <c r="G964" s="61"/>
      <c r="H964" s="61"/>
      <c r="I964" s="61"/>
      <c r="J964" s="61"/>
      <c r="K964" s="61"/>
      <c r="L964" s="61"/>
      <c r="M964" s="61"/>
      <c r="N964" s="61"/>
      <c r="O964" s="61"/>
      <c r="P964" s="61"/>
      <c r="Q964" s="61"/>
    </row>
    <row r="965" spans="1:17" ht="12.75">
      <c r="A965" s="61"/>
      <c r="B965" s="61"/>
      <c r="C965" s="61"/>
      <c r="D965" s="61"/>
      <c r="E965" s="61"/>
      <c r="F965" s="61"/>
      <c r="G965" s="61"/>
      <c r="H965" s="61"/>
      <c r="I965" s="61"/>
      <c r="J965" s="61"/>
      <c r="K965" s="61"/>
      <c r="L965" s="61"/>
      <c r="M965" s="61"/>
      <c r="N965" s="61"/>
      <c r="O965" s="61"/>
      <c r="P965" s="61"/>
      <c r="Q965" s="61"/>
    </row>
    <row r="966" spans="1:17" ht="12.75">
      <c r="A966" s="61"/>
      <c r="B966" s="61"/>
      <c r="C966" s="61"/>
      <c r="D966" s="61"/>
      <c r="E966" s="61"/>
      <c r="F966" s="61"/>
      <c r="G966" s="61"/>
      <c r="H966" s="61"/>
      <c r="I966" s="61"/>
      <c r="J966" s="61"/>
      <c r="K966" s="61"/>
      <c r="L966" s="61"/>
      <c r="M966" s="61"/>
      <c r="N966" s="61"/>
      <c r="O966" s="61"/>
      <c r="P966" s="61"/>
      <c r="Q966" s="61"/>
    </row>
    <row r="967" spans="1:17" ht="12.75">
      <c r="A967" s="61"/>
      <c r="B967" s="61"/>
      <c r="C967" s="61"/>
      <c r="D967" s="61"/>
      <c r="E967" s="61"/>
      <c r="F967" s="61"/>
      <c r="G967" s="61"/>
      <c r="H967" s="61"/>
      <c r="I967" s="61"/>
      <c r="J967" s="61"/>
      <c r="K967" s="61"/>
      <c r="L967" s="61"/>
      <c r="M967" s="61"/>
      <c r="N967" s="61"/>
      <c r="O967" s="61"/>
      <c r="P967" s="61"/>
      <c r="Q967" s="61"/>
    </row>
    <row r="968" spans="1:17" ht="12.75">
      <c r="A968" s="61"/>
      <c r="B968" s="61"/>
      <c r="C968" s="61"/>
      <c r="D968" s="61"/>
      <c r="E968" s="61"/>
      <c r="F968" s="61"/>
      <c r="G968" s="61"/>
      <c r="H968" s="61"/>
      <c r="I968" s="61"/>
      <c r="J968" s="61"/>
      <c r="K968" s="61"/>
      <c r="L968" s="61"/>
      <c r="M968" s="61"/>
      <c r="N968" s="61"/>
      <c r="O968" s="61"/>
      <c r="P968" s="61"/>
      <c r="Q968" s="61"/>
    </row>
    <row r="969" spans="1:17" ht="12.75">
      <c r="A969" s="61"/>
      <c r="B969" s="61"/>
      <c r="C969" s="61"/>
      <c r="D969" s="61"/>
      <c r="E969" s="61"/>
      <c r="F969" s="61"/>
      <c r="G969" s="61"/>
      <c r="H969" s="61"/>
      <c r="I969" s="61"/>
      <c r="J969" s="61"/>
      <c r="K969" s="61"/>
      <c r="L969" s="61"/>
      <c r="M969" s="61"/>
      <c r="N969" s="61"/>
      <c r="O969" s="61"/>
      <c r="P969" s="61"/>
      <c r="Q969" s="61"/>
    </row>
    <row r="970" spans="1:17" ht="12.75">
      <c r="A970" s="61"/>
      <c r="B970" s="61"/>
      <c r="C970" s="61"/>
      <c r="D970" s="61"/>
      <c r="E970" s="61"/>
      <c r="F970" s="61"/>
      <c r="G970" s="61"/>
      <c r="H970" s="61"/>
      <c r="I970" s="61"/>
      <c r="J970" s="61"/>
      <c r="K970" s="61"/>
      <c r="L970" s="61"/>
      <c r="M970" s="61"/>
      <c r="N970" s="61"/>
      <c r="O970" s="61"/>
      <c r="P970" s="61"/>
      <c r="Q970" s="61"/>
    </row>
    <row r="971" spans="1:17" ht="12.75">
      <c r="A971" s="61"/>
      <c r="B971" s="61"/>
      <c r="C971" s="61"/>
      <c r="D971" s="61"/>
      <c r="E971" s="61"/>
      <c r="F971" s="61"/>
      <c r="G971" s="61"/>
      <c r="H971" s="61"/>
      <c r="I971" s="61"/>
      <c r="J971" s="61"/>
      <c r="K971" s="61"/>
      <c r="L971" s="61"/>
      <c r="M971" s="61"/>
      <c r="N971" s="61"/>
      <c r="O971" s="61"/>
      <c r="P971" s="61"/>
      <c r="Q971" s="61"/>
    </row>
    <row r="972" spans="1:17" ht="12.75">
      <c r="A972" s="61"/>
      <c r="B972" s="61"/>
      <c r="C972" s="61"/>
      <c r="D972" s="61"/>
      <c r="E972" s="61"/>
      <c r="F972" s="61"/>
      <c r="G972" s="61"/>
      <c r="H972" s="61"/>
      <c r="I972" s="61"/>
      <c r="J972" s="61"/>
      <c r="K972" s="61"/>
      <c r="L972" s="61"/>
      <c r="M972" s="61"/>
      <c r="N972" s="61"/>
      <c r="O972" s="61"/>
      <c r="P972" s="61"/>
      <c r="Q972" s="61"/>
    </row>
    <row r="973" spans="1:17" ht="12.75">
      <c r="A973" s="61"/>
      <c r="B973" s="61"/>
      <c r="C973" s="61"/>
      <c r="D973" s="61"/>
      <c r="E973" s="61"/>
      <c r="F973" s="61"/>
      <c r="G973" s="61"/>
      <c r="H973" s="61"/>
      <c r="I973" s="61"/>
      <c r="J973" s="61"/>
      <c r="K973" s="61"/>
      <c r="L973" s="61"/>
      <c r="M973" s="61"/>
      <c r="N973" s="61"/>
      <c r="O973" s="61"/>
      <c r="P973" s="61"/>
      <c r="Q973" s="61"/>
    </row>
    <row r="974" spans="1:17" ht="12.75">
      <c r="A974" s="61"/>
      <c r="B974" s="61"/>
      <c r="C974" s="61"/>
      <c r="D974" s="61"/>
      <c r="E974" s="61"/>
      <c r="F974" s="61"/>
      <c r="G974" s="61"/>
      <c r="H974" s="61"/>
      <c r="I974" s="61"/>
      <c r="J974" s="61"/>
      <c r="K974" s="61"/>
      <c r="L974" s="61"/>
      <c r="M974" s="61"/>
      <c r="N974" s="61"/>
      <c r="O974" s="61"/>
      <c r="P974" s="61"/>
      <c r="Q974" s="61"/>
    </row>
    <row r="975" spans="1:17" ht="12.75">
      <c r="A975" s="61"/>
      <c r="B975" s="61"/>
      <c r="C975" s="61"/>
      <c r="D975" s="61"/>
      <c r="E975" s="61"/>
      <c r="F975" s="61"/>
      <c r="G975" s="61"/>
      <c r="H975" s="61"/>
      <c r="I975" s="61"/>
      <c r="J975" s="61"/>
      <c r="K975" s="61"/>
      <c r="L975" s="61"/>
      <c r="M975" s="61"/>
      <c r="N975" s="61"/>
      <c r="O975" s="61"/>
      <c r="P975" s="61"/>
      <c r="Q975" s="61"/>
    </row>
    <row r="976" spans="1:17" ht="12.75">
      <c r="A976" s="61"/>
      <c r="B976" s="61"/>
      <c r="C976" s="61"/>
      <c r="D976" s="61"/>
      <c r="E976" s="61"/>
      <c r="F976" s="61"/>
      <c r="G976" s="61"/>
      <c r="H976" s="61"/>
      <c r="I976" s="61"/>
      <c r="J976" s="61"/>
      <c r="K976" s="61"/>
      <c r="L976" s="61"/>
      <c r="M976" s="61"/>
      <c r="N976" s="61"/>
      <c r="O976" s="61"/>
      <c r="P976" s="61"/>
      <c r="Q976" s="61"/>
    </row>
    <row r="977" spans="1:17" ht="12.75">
      <c r="A977" s="61"/>
      <c r="B977" s="61"/>
      <c r="C977" s="61"/>
      <c r="D977" s="61"/>
      <c r="E977" s="61"/>
      <c r="F977" s="61"/>
      <c r="G977" s="61"/>
      <c r="H977" s="61"/>
      <c r="I977" s="61"/>
      <c r="J977" s="61"/>
      <c r="K977" s="61"/>
      <c r="L977" s="61"/>
      <c r="M977" s="61"/>
      <c r="N977" s="61"/>
      <c r="O977" s="61"/>
      <c r="P977" s="61"/>
      <c r="Q977" s="61"/>
    </row>
    <row r="978" spans="1:17" ht="12.75">
      <c r="A978" s="61"/>
      <c r="B978" s="61"/>
      <c r="C978" s="61"/>
      <c r="D978" s="61"/>
      <c r="E978" s="61"/>
      <c r="F978" s="61"/>
      <c r="G978" s="61"/>
      <c r="H978" s="61"/>
      <c r="I978" s="61"/>
      <c r="J978" s="61"/>
      <c r="K978" s="61"/>
      <c r="L978" s="61"/>
      <c r="M978" s="61"/>
      <c r="N978" s="61"/>
      <c r="O978" s="61"/>
      <c r="P978" s="61"/>
      <c r="Q978" s="61"/>
    </row>
    <row r="979" spans="1:17" ht="12.75">
      <c r="A979" s="61"/>
      <c r="B979" s="61"/>
      <c r="C979" s="61"/>
      <c r="D979" s="61"/>
      <c r="E979" s="61"/>
      <c r="F979" s="61"/>
      <c r="G979" s="61"/>
      <c r="H979" s="61"/>
      <c r="I979" s="61"/>
      <c r="J979" s="61"/>
      <c r="K979" s="61"/>
      <c r="L979" s="61"/>
      <c r="M979" s="61"/>
      <c r="N979" s="61"/>
      <c r="O979" s="61"/>
      <c r="P979" s="61"/>
      <c r="Q979" s="61"/>
    </row>
    <row r="980" spans="1:17" ht="12.75">
      <c r="A980" s="61"/>
      <c r="B980" s="61"/>
      <c r="C980" s="61"/>
      <c r="D980" s="61"/>
      <c r="E980" s="61"/>
      <c r="F980" s="61"/>
      <c r="G980" s="61"/>
      <c r="H980" s="61"/>
      <c r="I980" s="61"/>
      <c r="J980" s="61"/>
      <c r="K980" s="61"/>
      <c r="L980" s="61"/>
      <c r="M980" s="61"/>
      <c r="N980" s="61"/>
      <c r="O980" s="61"/>
      <c r="P980" s="61"/>
      <c r="Q980" s="61"/>
    </row>
    <row r="981" spans="1:17" ht="12.75">
      <c r="A981" s="61"/>
      <c r="B981" s="61"/>
      <c r="C981" s="61"/>
      <c r="D981" s="61"/>
      <c r="E981" s="61"/>
      <c r="F981" s="61"/>
      <c r="G981" s="61"/>
      <c r="H981" s="61"/>
      <c r="I981" s="61"/>
      <c r="J981" s="61"/>
      <c r="K981" s="61"/>
      <c r="L981" s="61"/>
      <c r="M981" s="61"/>
      <c r="N981" s="61"/>
      <c r="O981" s="61"/>
      <c r="P981" s="61"/>
      <c r="Q981" s="61"/>
    </row>
    <row r="982" spans="1:17" ht="12.75">
      <c r="A982" s="61"/>
      <c r="B982" s="61"/>
      <c r="C982" s="61"/>
      <c r="D982" s="61"/>
      <c r="E982" s="61"/>
      <c r="F982" s="61"/>
      <c r="G982" s="61"/>
      <c r="H982" s="61"/>
      <c r="I982" s="61"/>
      <c r="J982" s="61"/>
      <c r="K982" s="61"/>
      <c r="L982" s="61"/>
      <c r="M982" s="61"/>
      <c r="N982" s="61"/>
      <c r="O982" s="61"/>
      <c r="P982" s="61"/>
      <c r="Q982" s="61"/>
    </row>
    <row r="983" spans="1:17" ht="12.75">
      <c r="A983" s="61"/>
      <c r="B983" s="61"/>
      <c r="C983" s="61"/>
      <c r="D983" s="61"/>
      <c r="E983" s="61"/>
      <c r="F983" s="61"/>
      <c r="G983" s="61"/>
      <c r="H983" s="61"/>
      <c r="I983" s="61"/>
      <c r="J983" s="61"/>
      <c r="K983" s="61"/>
      <c r="L983" s="61"/>
      <c r="M983" s="61"/>
      <c r="N983" s="61"/>
      <c r="O983" s="61"/>
      <c r="P983" s="61"/>
      <c r="Q983" s="61"/>
    </row>
    <row r="984" spans="1:17" ht="12.75">
      <c r="A984" s="61"/>
      <c r="B984" s="61"/>
      <c r="C984" s="61"/>
      <c r="D984" s="61"/>
      <c r="E984" s="61"/>
      <c r="F984" s="61"/>
      <c r="G984" s="61"/>
      <c r="H984" s="61"/>
      <c r="I984" s="61"/>
      <c r="J984" s="61"/>
      <c r="K984" s="61"/>
      <c r="L984" s="61"/>
      <c r="M984" s="61"/>
      <c r="N984" s="61"/>
      <c r="O984" s="61"/>
      <c r="P984" s="61"/>
      <c r="Q984" s="61"/>
    </row>
    <row r="985" spans="1:17" ht="12.75">
      <c r="A985" s="61"/>
      <c r="B985" s="61"/>
      <c r="C985" s="61"/>
      <c r="D985" s="61"/>
      <c r="E985" s="61"/>
      <c r="F985" s="61"/>
      <c r="G985" s="61"/>
      <c r="H985" s="61"/>
      <c r="I985" s="61"/>
      <c r="J985" s="61"/>
      <c r="K985" s="61"/>
      <c r="L985" s="61"/>
      <c r="M985" s="61"/>
      <c r="N985" s="61"/>
      <c r="O985" s="61"/>
      <c r="P985" s="61"/>
      <c r="Q985" s="61"/>
    </row>
    <row r="986" spans="1:17" ht="12.75">
      <c r="A986" s="61"/>
      <c r="B986" s="61"/>
      <c r="C986" s="61"/>
      <c r="D986" s="61"/>
      <c r="E986" s="61"/>
      <c r="F986" s="61"/>
      <c r="G986" s="61"/>
      <c r="H986" s="61"/>
      <c r="I986" s="61"/>
      <c r="J986" s="61"/>
      <c r="K986" s="61"/>
      <c r="L986" s="61"/>
      <c r="M986" s="61"/>
      <c r="N986" s="61"/>
      <c r="O986" s="61"/>
      <c r="P986" s="61"/>
      <c r="Q986" s="61"/>
    </row>
    <row r="987" spans="1:17" ht="12.75">
      <c r="A987" s="61"/>
      <c r="B987" s="61"/>
      <c r="C987" s="61"/>
      <c r="D987" s="61"/>
      <c r="E987" s="61"/>
      <c r="F987" s="61"/>
      <c r="G987" s="61"/>
      <c r="H987" s="61"/>
      <c r="I987" s="61"/>
      <c r="J987" s="61"/>
      <c r="K987" s="61"/>
      <c r="L987" s="61"/>
      <c r="M987" s="61"/>
      <c r="N987" s="61"/>
      <c r="O987" s="61"/>
      <c r="P987" s="61"/>
      <c r="Q987" s="61"/>
    </row>
    <row r="988" spans="1:17" ht="12.75">
      <c r="A988" s="61"/>
      <c r="B988" s="61"/>
      <c r="C988" s="61"/>
      <c r="D988" s="61"/>
      <c r="E988" s="61"/>
      <c r="F988" s="61"/>
      <c r="G988" s="61"/>
      <c r="H988" s="61"/>
      <c r="I988" s="61"/>
      <c r="J988" s="61"/>
      <c r="K988" s="61"/>
      <c r="L988" s="61"/>
      <c r="M988" s="61"/>
      <c r="N988" s="61"/>
      <c r="O988" s="61"/>
      <c r="P988" s="61"/>
      <c r="Q988" s="61"/>
    </row>
    <row r="989" spans="1:17" ht="12.75">
      <c r="A989" s="61"/>
      <c r="B989" s="61"/>
      <c r="C989" s="61"/>
      <c r="D989" s="61"/>
      <c r="E989" s="61"/>
      <c r="F989" s="61"/>
      <c r="G989" s="61"/>
      <c r="H989" s="61"/>
      <c r="I989" s="61"/>
      <c r="J989" s="61"/>
      <c r="K989" s="61"/>
      <c r="L989" s="61"/>
      <c r="M989" s="61"/>
      <c r="N989" s="61"/>
      <c r="O989" s="61"/>
      <c r="P989" s="61"/>
      <c r="Q989" s="61"/>
    </row>
    <row r="990" spans="1:17" ht="12.75">
      <c r="A990" s="61"/>
      <c r="B990" s="61"/>
      <c r="C990" s="61"/>
      <c r="D990" s="61"/>
      <c r="E990" s="61"/>
      <c r="F990" s="61"/>
      <c r="G990" s="61"/>
      <c r="H990" s="61"/>
      <c r="I990" s="61"/>
      <c r="J990" s="61"/>
      <c r="K990" s="61"/>
      <c r="L990" s="61"/>
      <c r="M990" s="61"/>
      <c r="N990" s="61"/>
      <c r="O990" s="61"/>
      <c r="P990" s="61"/>
      <c r="Q990" s="61"/>
    </row>
    <row r="991" spans="1:17" ht="12.75">
      <c r="A991" s="61"/>
      <c r="B991" s="61"/>
      <c r="C991" s="61"/>
      <c r="D991" s="61"/>
      <c r="E991" s="61"/>
      <c r="F991" s="61"/>
      <c r="G991" s="61"/>
      <c r="H991" s="61"/>
      <c r="I991" s="61"/>
      <c r="J991" s="61"/>
      <c r="K991" s="61"/>
      <c r="L991" s="61"/>
      <c r="M991" s="61"/>
      <c r="N991" s="61"/>
      <c r="O991" s="61"/>
      <c r="P991" s="61"/>
      <c r="Q991" s="61"/>
    </row>
    <row r="992" spans="1:17" ht="12.75">
      <c r="A992" s="61"/>
      <c r="B992" s="61"/>
      <c r="C992" s="61"/>
      <c r="D992" s="61"/>
      <c r="E992" s="61"/>
      <c r="F992" s="61"/>
      <c r="G992" s="61"/>
      <c r="H992" s="61"/>
      <c r="I992" s="61"/>
      <c r="J992" s="61"/>
      <c r="K992" s="61"/>
      <c r="L992" s="61"/>
      <c r="M992" s="61"/>
      <c r="N992" s="61"/>
      <c r="O992" s="61"/>
      <c r="P992" s="61"/>
      <c r="Q992" s="61"/>
    </row>
    <row r="993" spans="1:17" ht="12.75">
      <c r="A993" s="61"/>
      <c r="B993" s="61"/>
      <c r="C993" s="61"/>
      <c r="D993" s="61"/>
      <c r="E993" s="61"/>
      <c r="F993" s="61"/>
      <c r="G993" s="61"/>
      <c r="H993" s="61"/>
      <c r="I993" s="61"/>
      <c r="J993" s="61"/>
      <c r="K993" s="61"/>
      <c r="L993" s="61"/>
      <c r="M993" s="61"/>
      <c r="N993" s="61"/>
      <c r="O993" s="61"/>
      <c r="P993" s="61"/>
      <c r="Q993" s="61"/>
    </row>
    <row r="994" spans="1:17" ht="12.75">
      <c r="A994" s="61"/>
      <c r="B994" s="61"/>
      <c r="C994" s="61"/>
      <c r="D994" s="61"/>
      <c r="E994" s="61"/>
      <c r="F994" s="61"/>
      <c r="G994" s="61"/>
      <c r="H994" s="61"/>
      <c r="I994" s="61"/>
      <c r="J994" s="61"/>
      <c r="K994" s="61"/>
      <c r="L994" s="61"/>
      <c r="M994" s="61"/>
      <c r="N994" s="61"/>
      <c r="O994" s="61"/>
      <c r="P994" s="61"/>
      <c r="Q994" s="61"/>
    </row>
    <row r="995" spans="1:17" ht="12.75">
      <c r="A995" s="61"/>
      <c r="B995" s="61"/>
      <c r="C995" s="61"/>
      <c r="D995" s="61"/>
      <c r="E995" s="61"/>
      <c r="F995" s="61"/>
      <c r="G995" s="61"/>
      <c r="H995" s="61"/>
      <c r="I995" s="61"/>
      <c r="J995" s="61"/>
      <c r="K995" s="61"/>
      <c r="L995" s="61"/>
      <c r="M995" s="61"/>
      <c r="N995" s="61"/>
      <c r="O995" s="61"/>
      <c r="P995" s="61"/>
      <c r="Q995" s="61"/>
    </row>
    <row r="996" spans="1:17" ht="12.75">
      <c r="A996" s="61"/>
      <c r="B996" s="61"/>
      <c r="C996" s="61"/>
      <c r="D996" s="61"/>
      <c r="E996" s="61"/>
      <c r="F996" s="61"/>
      <c r="G996" s="61"/>
      <c r="H996" s="61"/>
      <c r="I996" s="61"/>
      <c r="J996" s="61"/>
      <c r="K996" s="61"/>
      <c r="L996" s="61"/>
      <c r="M996" s="61"/>
      <c r="N996" s="61"/>
      <c r="O996" s="61"/>
      <c r="P996" s="61"/>
      <c r="Q996" s="61"/>
    </row>
    <row r="997" spans="1:17" ht="12.75">
      <c r="A997" s="61"/>
      <c r="B997" s="61"/>
      <c r="C997" s="61"/>
      <c r="D997" s="61"/>
      <c r="E997" s="61"/>
      <c r="F997" s="61"/>
      <c r="G997" s="61"/>
      <c r="H997" s="61"/>
      <c r="I997" s="61"/>
      <c r="J997" s="61"/>
      <c r="K997" s="61"/>
      <c r="L997" s="61"/>
      <c r="M997" s="61"/>
      <c r="N997" s="61"/>
      <c r="O997" s="61"/>
      <c r="P997" s="61"/>
      <c r="Q997" s="61"/>
    </row>
    <row r="998" spans="1:17" ht="12.75">
      <c r="A998" s="61"/>
      <c r="B998" s="61"/>
      <c r="C998" s="61"/>
      <c r="D998" s="61"/>
      <c r="E998" s="61"/>
      <c r="F998" s="61"/>
      <c r="G998" s="61"/>
      <c r="H998" s="61"/>
      <c r="I998" s="61"/>
      <c r="J998" s="61"/>
      <c r="K998" s="61"/>
      <c r="L998" s="61"/>
      <c r="M998" s="61"/>
      <c r="N998" s="61"/>
      <c r="O998" s="61"/>
      <c r="P998" s="61"/>
      <c r="Q998" s="61"/>
    </row>
    <row r="999" spans="1:17" ht="12.75">
      <c r="A999" s="61"/>
      <c r="B999" s="61"/>
      <c r="C999" s="61"/>
      <c r="D999" s="61"/>
      <c r="E999" s="61"/>
      <c r="F999" s="61"/>
      <c r="G999" s="61"/>
      <c r="H999" s="61"/>
      <c r="I999" s="61"/>
      <c r="J999" s="61"/>
      <c r="K999" s="61"/>
      <c r="L999" s="61"/>
      <c r="M999" s="61"/>
      <c r="N999" s="61"/>
      <c r="O999" s="61"/>
      <c r="P999" s="61"/>
      <c r="Q999" s="61"/>
    </row>
    <row r="1000" spans="1:17" ht="12.75">
      <c r="A1000" s="61"/>
      <c r="B1000" s="61"/>
      <c r="C1000" s="61"/>
      <c r="D1000" s="61"/>
      <c r="E1000" s="61"/>
      <c r="F1000" s="61"/>
      <c r="G1000" s="61"/>
      <c r="H1000" s="61"/>
      <c r="I1000" s="61"/>
      <c r="J1000" s="61"/>
      <c r="K1000" s="61"/>
      <c r="L1000" s="61"/>
      <c r="M1000" s="61"/>
      <c r="N1000" s="61"/>
      <c r="O1000" s="61"/>
      <c r="P1000" s="61"/>
      <c r="Q1000" s="61"/>
    </row>
  </sheetData>
  <mergeCells count="1">
    <mergeCell ref="B1:O1"/>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02"/>
  <sheetViews>
    <sheetView workbookViewId="0"/>
  </sheetViews>
  <sheetFormatPr defaultColWidth="14.5" defaultRowHeight="15" customHeight="1"/>
  <cols>
    <col min="1" max="1" width="23.625" customWidth="1"/>
    <col min="2" max="2" width="11.5" customWidth="1"/>
    <col min="3" max="3" width="8.125" customWidth="1"/>
    <col min="4" max="4" width="9.875" customWidth="1"/>
    <col min="5" max="5" width="12.625" customWidth="1"/>
    <col min="6" max="6" width="10.5" customWidth="1"/>
    <col min="7" max="7" width="10.375" customWidth="1"/>
    <col min="8" max="8" width="12.875" customWidth="1"/>
    <col min="9" max="9" width="8.875" customWidth="1"/>
    <col min="10" max="10" width="17.5" customWidth="1"/>
    <col min="11" max="11" width="11.125" customWidth="1"/>
    <col min="12" max="13" width="8.875" customWidth="1"/>
    <col min="14" max="14" width="8" customWidth="1"/>
    <col min="15" max="15" width="12.125" customWidth="1"/>
    <col min="16" max="16" width="11.375" customWidth="1"/>
    <col min="17" max="17" width="8" customWidth="1"/>
    <col min="18" max="18" width="15.375" customWidth="1"/>
    <col min="19" max="19" width="14.5" customWidth="1"/>
    <col min="20" max="22" width="8" customWidth="1"/>
    <col min="23" max="23" width="17.375" customWidth="1"/>
    <col min="24" max="25" width="8" customWidth="1"/>
    <col min="26" max="26" width="17.375" customWidth="1"/>
  </cols>
  <sheetData>
    <row r="1" spans="1:25" ht="18" customHeight="1">
      <c r="A1" s="2"/>
      <c r="B1" s="712" t="s">
        <v>308</v>
      </c>
      <c r="C1" s="687"/>
      <c r="D1" s="687"/>
      <c r="E1" s="687"/>
      <c r="F1" s="687"/>
      <c r="G1" s="687"/>
      <c r="H1" s="687"/>
      <c r="I1" s="687"/>
      <c r="J1" s="687"/>
      <c r="K1" s="687"/>
      <c r="L1" s="687"/>
      <c r="M1" s="687"/>
      <c r="N1" s="687"/>
      <c r="O1" s="687"/>
      <c r="P1" s="63"/>
      <c r="Q1" s="63"/>
      <c r="R1" s="63"/>
      <c r="S1" s="63"/>
      <c r="T1" s="63"/>
      <c r="U1" s="63"/>
      <c r="V1" s="61"/>
      <c r="W1" s="61"/>
      <c r="X1" s="61"/>
      <c r="Y1" s="61"/>
    </row>
    <row r="2" spans="1:25" ht="15.75" customHeight="1">
      <c r="A2" s="281"/>
      <c r="B2" s="282">
        <v>1984</v>
      </c>
      <c r="C2" s="282">
        <v>1988</v>
      </c>
      <c r="D2" s="282">
        <v>1990</v>
      </c>
      <c r="E2" s="282">
        <v>1992</v>
      </c>
      <c r="F2" s="282">
        <v>1996</v>
      </c>
      <c r="G2" s="282">
        <v>1998</v>
      </c>
      <c r="H2" s="282">
        <v>2000</v>
      </c>
      <c r="I2" s="282">
        <v>2004</v>
      </c>
      <c r="J2" s="282">
        <v>2008</v>
      </c>
      <c r="K2" s="282">
        <v>2010</v>
      </c>
      <c r="L2" s="282">
        <v>2011</v>
      </c>
      <c r="M2" s="282">
        <v>2012</v>
      </c>
      <c r="N2" s="282">
        <v>2013</v>
      </c>
      <c r="O2" s="283">
        <v>2014</v>
      </c>
      <c r="P2" s="283">
        <v>2015</v>
      </c>
      <c r="Q2" s="283">
        <v>2016</v>
      </c>
      <c r="R2" s="283"/>
      <c r="S2" s="283"/>
      <c r="T2" s="283"/>
      <c r="U2" s="283"/>
      <c r="V2" s="61"/>
      <c r="W2" s="61"/>
      <c r="X2" s="61"/>
      <c r="Y2" s="61"/>
    </row>
    <row r="3" spans="1:25" ht="15.75" customHeight="1">
      <c r="A3" s="8" t="s">
        <v>309</v>
      </c>
      <c r="B3" s="41"/>
      <c r="C3" s="41"/>
      <c r="D3" s="41"/>
      <c r="E3" s="17"/>
      <c r="F3" s="41"/>
      <c r="G3" s="17"/>
      <c r="H3" s="284"/>
      <c r="I3" s="17"/>
      <c r="J3" s="17">
        <v>51.7</v>
      </c>
      <c r="K3" s="17">
        <v>59.2</v>
      </c>
      <c r="L3" s="17">
        <v>984.3</v>
      </c>
      <c r="M3" s="17">
        <v>1054.3</v>
      </c>
      <c r="N3" s="17">
        <v>1371.4</v>
      </c>
      <c r="O3" s="17">
        <v>1736.2</v>
      </c>
      <c r="P3" s="17">
        <v>1491.7</v>
      </c>
      <c r="Q3" s="285">
        <v>1565.9</v>
      </c>
      <c r="R3" s="96"/>
      <c r="S3" s="53"/>
      <c r="T3" s="96"/>
      <c r="U3" s="286"/>
      <c r="V3" s="61"/>
      <c r="W3" s="61"/>
      <c r="X3" s="61"/>
      <c r="Y3" s="61"/>
    </row>
    <row r="4" spans="1:25" ht="15.75" customHeight="1">
      <c r="A4" s="8" t="s">
        <v>310</v>
      </c>
      <c r="B4" s="17"/>
      <c r="C4" s="17">
        <v>20.100000000000001</v>
      </c>
      <c r="D4" s="41">
        <v>78.5</v>
      </c>
      <c r="E4" s="41">
        <v>88.9</v>
      </c>
      <c r="F4" s="41">
        <v>110.1</v>
      </c>
      <c r="G4" s="41">
        <v>131.30000000000001</v>
      </c>
      <c r="H4" s="17">
        <v>207.7</v>
      </c>
      <c r="I4" s="17">
        <v>370.8</v>
      </c>
      <c r="J4" s="17">
        <v>490.9</v>
      </c>
      <c r="K4" s="17">
        <f>527.9-4.2</f>
        <v>523.69999999999993</v>
      </c>
      <c r="L4" s="17">
        <f>557.9-4</f>
        <v>553.9</v>
      </c>
      <c r="M4" s="17">
        <v>561.6</v>
      </c>
      <c r="N4" s="17" t="s">
        <v>4</v>
      </c>
      <c r="O4" s="36"/>
      <c r="P4" s="36"/>
      <c r="Q4" s="96"/>
      <c r="R4" s="96"/>
      <c r="S4" s="287"/>
      <c r="T4" s="96"/>
      <c r="U4" s="36"/>
      <c r="V4" s="61"/>
      <c r="W4" s="61"/>
      <c r="X4" s="61"/>
      <c r="Y4" s="61"/>
    </row>
    <row r="5" spans="1:25" ht="15.75" customHeight="1">
      <c r="A5" s="8" t="s">
        <v>311</v>
      </c>
      <c r="B5" s="41"/>
      <c r="C5" s="41"/>
      <c r="D5" s="41"/>
      <c r="E5" s="17"/>
      <c r="F5" s="41"/>
      <c r="G5" s="17"/>
      <c r="H5" s="17"/>
      <c r="I5" s="17"/>
      <c r="J5" s="17">
        <v>675.7</v>
      </c>
      <c r="K5" s="17">
        <v>758.2</v>
      </c>
      <c r="L5" s="17" t="s">
        <v>4</v>
      </c>
      <c r="M5" s="17"/>
      <c r="N5" s="17"/>
      <c r="O5" s="36"/>
      <c r="P5" s="36"/>
      <c r="Q5" s="36"/>
      <c r="R5" s="36"/>
      <c r="S5" s="36"/>
      <c r="T5" s="36"/>
      <c r="U5" s="36"/>
      <c r="V5" s="61"/>
      <c r="W5" s="61"/>
      <c r="X5" s="61"/>
      <c r="Y5" s="61"/>
    </row>
    <row r="6" spans="1:25" ht="15.75" customHeight="1">
      <c r="A6" s="8" t="s">
        <v>312</v>
      </c>
      <c r="B6" s="41"/>
      <c r="C6" s="41"/>
      <c r="D6" s="17"/>
      <c r="E6" s="41"/>
      <c r="F6" s="41"/>
      <c r="G6" s="17"/>
      <c r="H6" s="17">
        <v>12.3</v>
      </c>
      <c r="I6" s="17">
        <v>297.89999999999998</v>
      </c>
      <c r="J6" s="17" t="s">
        <v>313</v>
      </c>
      <c r="K6" s="17"/>
      <c r="L6" s="17"/>
      <c r="M6" s="17"/>
      <c r="N6" s="17"/>
      <c r="O6" s="36"/>
      <c r="P6" s="36"/>
      <c r="Q6" s="36"/>
      <c r="R6" s="36"/>
      <c r="S6" s="36"/>
      <c r="T6" s="36"/>
      <c r="U6" s="36"/>
      <c r="V6" s="61"/>
      <c r="W6" s="61"/>
      <c r="X6" s="61"/>
      <c r="Y6" s="61"/>
    </row>
    <row r="7" spans="1:25" ht="15.75" customHeight="1">
      <c r="A7" s="8" t="s">
        <v>314</v>
      </c>
      <c r="B7" s="41"/>
      <c r="C7" s="41">
        <v>5</v>
      </c>
      <c r="D7" s="41">
        <v>12</v>
      </c>
      <c r="E7" s="17">
        <v>15.9</v>
      </c>
      <c r="F7" s="41">
        <v>42.9</v>
      </c>
      <c r="G7" s="17">
        <v>62</v>
      </c>
      <c r="H7" s="17">
        <v>98.4</v>
      </c>
      <c r="I7" s="17">
        <v>184.9</v>
      </c>
      <c r="J7" s="17" t="s">
        <v>315</v>
      </c>
      <c r="K7" s="17"/>
      <c r="L7" s="17"/>
      <c r="M7" s="17"/>
      <c r="N7" s="17"/>
      <c r="O7" s="36"/>
      <c r="P7" s="36"/>
      <c r="Q7" s="36"/>
      <c r="R7" s="36"/>
      <c r="S7" s="53"/>
      <c r="T7" s="36"/>
      <c r="U7" s="36"/>
      <c r="V7" s="61"/>
      <c r="W7" s="61"/>
      <c r="X7" s="61"/>
      <c r="Y7" s="61"/>
    </row>
    <row r="8" spans="1:25" ht="15.75" customHeight="1">
      <c r="A8" s="8" t="s">
        <v>316</v>
      </c>
      <c r="B8" s="41"/>
      <c r="C8" s="41"/>
      <c r="D8" s="41"/>
      <c r="E8" s="17"/>
      <c r="F8" s="41"/>
      <c r="G8" s="17">
        <v>80.2</v>
      </c>
      <c r="H8" s="17">
        <v>118</v>
      </c>
      <c r="I8" s="17" t="s">
        <v>317</v>
      </c>
      <c r="J8" s="17"/>
      <c r="K8" s="17"/>
      <c r="L8" s="17"/>
      <c r="M8" s="17"/>
      <c r="N8" s="17"/>
      <c r="O8" s="36"/>
      <c r="P8" s="36"/>
      <c r="Q8" s="36"/>
      <c r="R8" s="36"/>
      <c r="S8" s="53"/>
      <c r="T8" s="36"/>
      <c r="U8" s="36"/>
      <c r="V8" s="61"/>
      <c r="W8" s="61"/>
      <c r="X8" s="61"/>
      <c r="Y8" s="61"/>
    </row>
    <row r="9" spans="1:25" ht="15.75" customHeight="1">
      <c r="A9" s="8" t="s">
        <v>318</v>
      </c>
      <c r="B9" s="41"/>
      <c r="C9" s="41">
        <v>31.1</v>
      </c>
      <c r="D9" s="41">
        <v>77.900000000000006</v>
      </c>
      <c r="E9" s="17">
        <v>95.1</v>
      </c>
      <c r="F9" s="41">
        <v>203.6</v>
      </c>
      <c r="G9" s="17">
        <v>236.9</v>
      </c>
      <c r="H9" s="17" t="s">
        <v>319</v>
      </c>
      <c r="I9" s="17"/>
      <c r="J9" s="17"/>
      <c r="K9" s="17"/>
      <c r="L9" s="17"/>
      <c r="M9" s="17"/>
      <c r="N9" s="17"/>
      <c r="O9" s="36"/>
      <c r="P9" s="36"/>
      <c r="Q9" s="36"/>
      <c r="R9" s="36"/>
      <c r="S9" s="36"/>
      <c r="T9" s="36"/>
      <c r="U9" s="36"/>
      <c r="V9" s="61"/>
      <c r="W9" s="61"/>
      <c r="X9" s="61"/>
      <c r="Y9" s="61"/>
    </row>
    <row r="10" spans="1:25" ht="15.75" customHeight="1">
      <c r="A10" s="288" t="s">
        <v>320</v>
      </c>
      <c r="B10" s="41"/>
      <c r="C10" s="41"/>
      <c r="D10" s="41"/>
      <c r="E10" s="17"/>
      <c r="F10" s="17"/>
      <c r="G10" s="17"/>
      <c r="H10" s="17"/>
      <c r="I10" s="17"/>
      <c r="J10" s="17"/>
      <c r="K10" s="17"/>
      <c r="L10" s="17"/>
      <c r="M10" s="17"/>
      <c r="N10" s="17"/>
      <c r="O10" s="36"/>
      <c r="P10" s="36"/>
      <c r="Q10" s="257">
        <v>950.7</v>
      </c>
      <c r="R10" s="257"/>
      <c r="S10" s="36"/>
      <c r="T10" s="53"/>
      <c r="U10" s="36"/>
      <c r="V10" s="36"/>
      <c r="W10" s="61"/>
      <c r="X10" s="61"/>
      <c r="Y10" s="61"/>
    </row>
    <row r="11" spans="1:25" ht="15.75" customHeight="1">
      <c r="A11" s="8" t="s">
        <v>321</v>
      </c>
      <c r="B11" s="41"/>
      <c r="C11" s="41"/>
      <c r="D11" s="41"/>
      <c r="E11" s="17"/>
      <c r="F11" s="17">
        <f t="shared" ref="F11:N11" si="0">SUM(F12:F13)</f>
        <v>24.6</v>
      </c>
      <c r="G11" s="17">
        <f t="shared" si="0"/>
        <v>79.400000000000006</v>
      </c>
      <c r="H11" s="17">
        <f t="shared" si="0"/>
        <v>143</v>
      </c>
      <c r="I11" s="17">
        <f t="shared" si="0"/>
        <v>328.6</v>
      </c>
      <c r="J11" s="17">
        <f t="shared" si="0"/>
        <v>447.86845</v>
      </c>
      <c r="K11" s="17">
        <f t="shared" si="0"/>
        <v>952.77295000000004</v>
      </c>
      <c r="L11" s="17">
        <f t="shared" si="0"/>
        <v>1039.9950699999999</v>
      </c>
      <c r="M11" s="17">
        <f t="shared" si="0"/>
        <v>1042.77295</v>
      </c>
      <c r="N11" s="17">
        <f t="shared" si="0"/>
        <v>1065.2012</v>
      </c>
      <c r="O11" s="36">
        <f t="shared" ref="O11:P11" si="1">O12+O13</f>
        <v>1117.8</v>
      </c>
      <c r="P11" s="36">
        <f t="shared" si="1"/>
        <v>1062.8</v>
      </c>
      <c r="Q11" s="257" t="s">
        <v>322</v>
      </c>
      <c r="R11" s="36"/>
      <c r="S11" s="36"/>
      <c r="T11" s="53"/>
      <c r="U11" s="36"/>
      <c r="V11" s="36"/>
      <c r="W11" s="61"/>
      <c r="X11" s="61"/>
      <c r="Y11" s="61"/>
    </row>
    <row r="12" spans="1:25" ht="15.75" customHeight="1">
      <c r="A12" s="289" t="s">
        <v>323</v>
      </c>
      <c r="B12" s="274"/>
      <c r="C12" s="274"/>
      <c r="D12" s="274"/>
      <c r="E12" s="274"/>
      <c r="F12" s="274"/>
      <c r="G12" s="274"/>
      <c r="H12" s="274"/>
      <c r="I12" s="274">
        <v>16.7</v>
      </c>
      <c r="J12" s="274">
        <v>62</v>
      </c>
      <c r="K12" s="274">
        <v>482.7</v>
      </c>
      <c r="L12" s="274">
        <v>540</v>
      </c>
      <c r="M12" s="274">
        <v>547.4</v>
      </c>
      <c r="N12" s="274">
        <v>544</v>
      </c>
      <c r="O12" s="96">
        <v>582.9</v>
      </c>
      <c r="P12" s="260">
        <v>559.5</v>
      </c>
      <c r="Q12" s="290" t="s">
        <v>322</v>
      </c>
      <c r="R12" s="260"/>
      <c r="S12" s="260"/>
      <c r="T12" s="53"/>
      <c r="U12" s="36"/>
      <c r="V12" s="36"/>
      <c r="W12" s="61"/>
      <c r="X12" s="61"/>
      <c r="Y12" s="61"/>
    </row>
    <row r="13" spans="1:25" ht="15.75" customHeight="1">
      <c r="A13" s="289" t="s">
        <v>324</v>
      </c>
      <c r="B13" s="274"/>
      <c r="C13" s="274"/>
      <c r="D13" s="274"/>
      <c r="E13" s="274"/>
      <c r="F13" s="274">
        <v>24.6</v>
      </c>
      <c r="G13" s="274">
        <v>79.400000000000006</v>
      </c>
      <c r="H13" s="274">
        <v>143</v>
      </c>
      <c r="I13" s="274">
        <v>311.90000000000003</v>
      </c>
      <c r="J13" s="274">
        <v>385.86845</v>
      </c>
      <c r="K13" s="274">
        <v>470.07294999999999</v>
      </c>
      <c r="L13" s="274">
        <v>499.99507</v>
      </c>
      <c r="M13" s="274">
        <v>495.37295</v>
      </c>
      <c r="N13" s="274">
        <v>521.20119999999997</v>
      </c>
      <c r="O13" s="260">
        <v>534.9</v>
      </c>
      <c r="P13" s="260">
        <v>503.3</v>
      </c>
      <c r="Q13" s="290" t="s">
        <v>322</v>
      </c>
      <c r="R13" s="260"/>
      <c r="S13" s="260"/>
      <c r="T13" s="53"/>
      <c r="U13" s="36"/>
      <c r="V13" s="53"/>
      <c r="W13" s="61"/>
      <c r="X13" s="61"/>
      <c r="Y13" s="61"/>
    </row>
    <row r="14" spans="1:25" ht="15.75" customHeight="1">
      <c r="A14" s="8" t="s">
        <v>325</v>
      </c>
      <c r="B14" s="41"/>
      <c r="C14" s="41"/>
      <c r="D14" s="41"/>
      <c r="E14" s="17"/>
      <c r="F14" s="17"/>
      <c r="G14" s="17">
        <v>3.4</v>
      </c>
      <c r="H14" s="41">
        <v>17.3</v>
      </c>
      <c r="I14" s="17">
        <v>40.700000000000003</v>
      </c>
      <c r="J14" s="17">
        <v>476.7</v>
      </c>
      <c r="K14" s="17" t="s">
        <v>25</v>
      </c>
      <c r="L14" s="17"/>
      <c r="M14" s="17"/>
      <c r="N14" s="17"/>
      <c r="O14" s="36"/>
      <c r="P14" s="36"/>
      <c r="Q14" s="36"/>
      <c r="R14" s="36"/>
      <c r="S14" s="36"/>
      <c r="T14" s="36"/>
      <c r="U14" s="36"/>
      <c r="V14" s="61"/>
      <c r="W14" s="61"/>
      <c r="X14" s="61"/>
      <c r="Y14" s="61"/>
    </row>
    <row r="15" spans="1:25" ht="15.75" customHeight="1">
      <c r="A15" s="8" t="s">
        <v>326</v>
      </c>
      <c r="B15" s="41"/>
      <c r="C15" s="41"/>
      <c r="D15" s="41"/>
      <c r="E15" s="41"/>
      <c r="F15" s="41">
        <v>18</v>
      </c>
      <c r="G15" s="17">
        <v>77.2</v>
      </c>
      <c r="H15" s="17">
        <v>101.3</v>
      </c>
      <c r="I15" s="17">
        <v>239.1</v>
      </c>
      <c r="J15" s="17" t="s">
        <v>327</v>
      </c>
      <c r="K15" s="17"/>
      <c r="L15" s="17"/>
      <c r="M15" s="17"/>
      <c r="N15" s="17"/>
      <c r="O15" s="36"/>
      <c r="P15" s="36"/>
      <c r="Q15" s="36"/>
      <c r="R15" s="36"/>
      <c r="S15" s="36"/>
      <c r="T15" s="36"/>
      <c r="U15" s="36"/>
      <c r="V15" s="61"/>
      <c r="W15" s="61"/>
      <c r="X15" s="61"/>
      <c r="Y15" s="61"/>
    </row>
    <row r="16" spans="1:25" ht="15.75" customHeight="1">
      <c r="A16" s="8" t="s">
        <v>328</v>
      </c>
      <c r="B16" s="41"/>
      <c r="C16" s="41"/>
      <c r="D16" s="41">
        <v>6.9</v>
      </c>
      <c r="E16" s="17">
        <v>29.3</v>
      </c>
      <c r="F16" s="41">
        <v>31.8</v>
      </c>
      <c r="G16" s="17">
        <v>54.3</v>
      </c>
      <c r="H16" s="17" t="s">
        <v>329</v>
      </c>
      <c r="I16" s="17"/>
      <c r="J16" s="17"/>
      <c r="K16" s="17"/>
      <c r="L16" s="17"/>
      <c r="M16" s="17"/>
      <c r="N16" s="17"/>
      <c r="O16" s="36"/>
      <c r="P16" s="36"/>
      <c r="Q16" s="36"/>
      <c r="R16" s="36"/>
      <c r="S16" s="36"/>
      <c r="T16" s="36"/>
      <c r="U16" s="36"/>
      <c r="V16" s="61"/>
      <c r="W16" s="61"/>
      <c r="X16" s="61"/>
      <c r="Y16" s="61"/>
    </row>
    <row r="17" spans="1:25" ht="15.75" customHeight="1">
      <c r="A17" s="8" t="s">
        <v>330</v>
      </c>
      <c r="B17" s="41"/>
      <c r="C17" s="41"/>
      <c r="D17" s="41">
        <v>7.5</v>
      </c>
      <c r="E17" s="17">
        <v>8.9</v>
      </c>
      <c r="F17" s="41">
        <v>34.700000000000003</v>
      </c>
      <c r="G17" s="17" t="s">
        <v>331</v>
      </c>
      <c r="H17" s="17"/>
      <c r="I17" s="17"/>
      <c r="J17" s="17"/>
      <c r="K17" s="17"/>
      <c r="L17" s="17"/>
      <c r="M17" s="17"/>
      <c r="N17" s="17"/>
      <c r="O17" s="36"/>
      <c r="P17" s="36"/>
      <c r="Q17" s="36"/>
      <c r="R17" s="36"/>
      <c r="S17" s="36"/>
      <c r="T17" s="36"/>
      <c r="U17" s="36"/>
      <c r="V17" s="61"/>
      <c r="W17" s="61"/>
      <c r="X17" s="61"/>
      <c r="Y17" s="61"/>
    </row>
    <row r="18" spans="1:25" ht="15.75" customHeight="1">
      <c r="A18" s="8" t="s">
        <v>332</v>
      </c>
      <c r="B18" s="41"/>
      <c r="C18" s="41">
        <v>18.7</v>
      </c>
      <c r="D18" s="41">
        <v>19.100000000000001</v>
      </c>
      <c r="E18" s="17" t="s">
        <v>333</v>
      </c>
      <c r="F18" s="41"/>
      <c r="G18" s="17"/>
      <c r="H18" s="17"/>
      <c r="I18" s="17"/>
      <c r="J18" s="17"/>
      <c r="K18" s="17"/>
      <c r="L18" s="17"/>
      <c r="M18" s="17"/>
      <c r="N18" s="17"/>
      <c r="O18" s="36"/>
      <c r="P18" s="36"/>
      <c r="Q18" s="36"/>
      <c r="R18" s="36"/>
      <c r="S18" s="36"/>
      <c r="T18" s="36"/>
      <c r="U18" s="36"/>
      <c r="V18" s="61"/>
      <c r="W18" s="61"/>
      <c r="X18" s="61"/>
      <c r="Y18" s="61"/>
    </row>
    <row r="19" spans="1:25" ht="15.75" customHeight="1">
      <c r="A19" s="8" t="s">
        <v>334</v>
      </c>
      <c r="B19" s="41"/>
      <c r="C19" s="41">
        <v>43.3</v>
      </c>
      <c r="D19" s="41">
        <f>(C19+E19)/2</f>
        <v>45.599999999999994</v>
      </c>
      <c r="E19" s="17">
        <v>47.9</v>
      </c>
      <c r="F19" s="17">
        <v>19.8</v>
      </c>
      <c r="G19" s="17">
        <v>26</v>
      </c>
      <c r="H19" s="17">
        <v>74.900000000000006</v>
      </c>
      <c r="I19" s="17">
        <v>109.9</v>
      </c>
      <c r="J19" s="17">
        <v>278.2</v>
      </c>
      <c r="K19" s="17">
        <v>359.2</v>
      </c>
      <c r="L19" s="17">
        <v>420.8</v>
      </c>
      <c r="M19" s="17">
        <v>452.7</v>
      </c>
      <c r="N19" s="17">
        <v>470</v>
      </c>
      <c r="O19" s="36">
        <v>516.4</v>
      </c>
      <c r="P19" s="96">
        <v>582.20000000000005</v>
      </c>
      <c r="Q19" s="257">
        <v>747.5</v>
      </c>
      <c r="R19" s="36"/>
      <c r="S19" s="36"/>
      <c r="T19" s="36"/>
      <c r="U19" s="36"/>
      <c r="V19" s="61"/>
      <c r="W19" s="61"/>
      <c r="X19" s="61"/>
      <c r="Y19" s="61"/>
    </row>
    <row r="20" spans="1:25" ht="15.75" customHeight="1">
      <c r="A20" s="8" t="s">
        <v>335</v>
      </c>
      <c r="B20" s="41"/>
      <c r="C20" s="41"/>
      <c r="D20" s="41">
        <v>24.6</v>
      </c>
      <c r="E20" s="17">
        <v>29.6</v>
      </c>
      <c r="F20" s="17">
        <v>56.6</v>
      </c>
      <c r="G20" s="17">
        <v>87.4</v>
      </c>
      <c r="H20" s="17">
        <v>97</v>
      </c>
      <c r="I20" s="17">
        <v>123</v>
      </c>
      <c r="J20" s="17">
        <v>143.5</v>
      </c>
      <c r="K20" s="17">
        <v>166.7</v>
      </c>
      <c r="L20" s="17">
        <v>159.5</v>
      </c>
      <c r="M20" s="17">
        <v>167.8</v>
      </c>
      <c r="N20" s="17">
        <v>160.9</v>
      </c>
      <c r="O20" s="36">
        <v>172.9</v>
      </c>
      <c r="P20" s="96">
        <v>167.5</v>
      </c>
      <c r="Q20" s="257">
        <v>166.6</v>
      </c>
      <c r="R20" s="36"/>
      <c r="S20" s="53"/>
      <c r="T20" s="36"/>
      <c r="U20" s="36"/>
      <c r="V20" s="61"/>
      <c r="W20" s="61"/>
      <c r="X20" s="61"/>
      <c r="Y20" s="61"/>
    </row>
    <row r="21" spans="1:25" ht="15.75" customHeight="1">
      <c r="A21" s="8" t="s">
        <v>336</v>
      </c>
      <c r="B21" s="41"/>
      <c r="C21" s="41"/>
      <c r="D21" s="41"/>
      <c r="E21" s="41"/>
      <c r="F21" s="41"/>
      <c r="G21" s="17">
        <v>6.2</v>
      </c>
      <c r="H21" s="17">
        <v>8.9</v>
      </c>
      <c r="I21" s="17">
        <v>26.6</v>
      </c>
      <c r="J21" s="17">
        <v>56.6</v>
      </c>
      <c r="K21" s="17">
        <v>92.7</v>
      </c>
      <c r="L21" s="17">
        <v>113</v>
      </c>
      <c r="M21" s="17">
        <v>153.1</v>
      </c>
      <c r="N21" s="17">
        <v>158.69999999999999</v>
      </c>
      <c r="O21" s="36">
        <v>164</v>
      </c>
      <c r="P21" s="257">
        <v>160</v>
      </c>
      <c r="Q21" s="257">
        <v>175.2</v>
      </c>
      <c r="R21" s="36"/>
      <c r="S21" s="53"/>
      <c r="T21" s="53"/>
      <c r="U21" s="36"/>
      <c r="V21" s="61"/>
      <c r="W21" s="61"/>
      <c r="X21" s="61"/>
      <c r="Y21" s="61"/>
    </row>
    <row r="22" spans="1:25" ht="15.75" customHeight="1">
      <c r="A22" s="8" t="s">
        <v>337</v>
      </c>
      <c r="B22" s="41"/>
      <c r="C22" s="41"/>
      <c r="D22" s="41"/>
      <c r="E22" s="17"/>
      <c r="F22" s="41"/>
      <c r="G22" s="17"/>
      <c r="H22" s="17"/>
      <c r="I22" s="17">
        <v>7.4</v>
      </c>
      <c r="J22" s="17" t="s">
        <v>338</v>
      </c>
      <c r="K22" s="17"/>
      <c r="L22" s="17"/>
      <c r="M22" s="17"/>
      <c r="N22" s="17"/>
      <c r="O22" s="36"/>
      <c r="P22" s="36"/>
      <c r="Q22" s="36"/>
      <c r="R22" s="36"/>
      <c r="S22" s="36"/>
      <c r="T22" s="53"/>
      <c r="U22" s="36"/>
      <c r="V22" s="61"/>
      <c r="W22" s="61"/>
      <c r="X22" s="61"/>
      <c r="Y22" s="61"/>
    </row>
    <row r="23" spans="1:25" ht="15.75" customHeight="1">
      <c r="A23" s="8" t="s">
        <v>339</v>
      </c>
      <c r="B23" s="41"/>
      <c r="C23" s="41"/>
      <c r="D23" s="41"/>
      <c r="E23" s="17"/>
      <c r="F23" s="41">
        <v>27.1</v>
      </c>
      <c r="G23" s="17">
        <v>34.299999999999997</v>
      </c>
      <c r="H23" s="17" t="s">
        <v>269</v>
      </c>
      <c r="I23" s="17"/>
      <c r="J23" s="17"/>
      <c r="K23" s="17"/>
      <c r="L23" s="17"/>
      <c r="M23" s="17"/>
      <c r="N23" s="17"/>
      <c r="O23" s="36"/>
      <c r="P23" s="36"/>
      <c r="Q23" s="36"/>
      <c r="R23" s="36"/>
      <c r="S23" s="36"/>
      <c r="T23" s="36"/>
      <c r="U23" s="36"/>
      <c r="V23" s="61"/>
      <c r="W23" s="61"/>
      <c r="X23" s="61"/>
      <c r="Y23" s="61"/>
    </row>
    <row r="24" spans="1:25" ht="15.75" customHeight="1">
      <c r="A24" s="291" t="s">
        <v>340</v>
      </c>
      <c r="B24" s="292"/>
      <c r="C24" s="292"/>
      <c r="D24" s="292"/>
      <c r="E24" s="292"/>
      <c r="F24" s="292"/>
      <c r="G24" s="293"/>
      <c r="H24" s="293"/>
      <c r="I24" s="293"/>
      <c r="J24" s="293"/>
      <c r="K24" s="293"/>
      <c r="L24" s="293"/>
      <c r="M24" s="293"/>
      <c r="N24" s="293">
        <v>76.5</v>
      </c>
      <c r="O24" s="294">
        <v>81.2</v>
      </c>
      <c r="P24" s="295">
        <v>82.3</v>
      </c>
      <c r="Q24" s="295">
        <v>66.3</v>
      </c>
      <c r="R24" s="294"/>
      <c r="S24" s="296"/>
      <c r="T24" s="294"/>
      <c r="U24" s="294"/>
      <c r="V24" s="61"/>
      <c r="W24" s="61"/>
      <c r="X24" s="61"/>
      <c r="Y24" s="61"/>
    </row>
    <row r="25" spans="1:25" ht="15.75" customHeight="1">
      <c r="A25" s="8" t="s">
        <v>341</v>
      </c>
      <c r="B25" s="41"/>
      <c r="C25" s="41"/>
      <c r="D25" s="41">
        <v>14.4</v>
      </c>
      <c r="E25" s="41">
        <v>17.8</v>
      </c>
      <c r="F25" s="41">
        <v>24.7</v>
      </c>
      <c r="G25" s="41">
        <v>28.4</v>
      </c>
      <c r="H25" s="41">
        <v>32.200000000000003</v>
      </c>
      <c r="I25" s="17">
        <v>39.299999999999997</v>
      </c>
      <c r="J25" s="17">
        <v>49.3</v>
      </c>
      <c r="K25" s="17">
        <v>47</v>
      </c>
      <c r="L25" s="17">
        <v>49.1</v>
      </c>
      <c r="M25" s="17">
        <v>50.4</v>
      </c>
      <c r="N25" s="17">
        <v>50.8</v>
      </c>
      <c r="O25" s="36">
        <v>47.5</v>
      </c>
      <c r="P25" s="36">
        <v>42.7</v>
      </c>
      <c r="Q25" s="257">
        <v>41</v>
      </c>
      <c r="R25" s="36"/>
      <c r="S25" s="36"/>
      <c r="T25" s="36"/>
      <c r="U25" s="36"/>
      <c r="V25" s="61"/>
      <c r="W25" s="61"/>
      <c r="X25" s="61"/>
      <c r="Y25" s="61"/>
    </row>
    <row r="26" spans="1:25" ht="15.75" customHeight="1">
      <c r="A26" s="8" t="s">
        <v>342</v>
      </c>
      <c r="B26" s="41"/>
      <c r="C26" s="41">
        <v>2.2000000000000002</v>
      </c>
      <c r="D26" s="41">
        <v>3.9</v>
      </c>
      <c r="E26" s="41">
        <v>3.7</v>
      </c>
      <c r="F26" s="41">
        <v>15.1</v>
      </c>
      <c r="G26" s="41">
        <v>19.100000000000001</v>
      </c>
      <c r="H26" s="41">
        <v>22.1</v>
      </c>
      <c r="I26" s="17">
        <v>24.6</v>
      </c>
      <c r="J26" s="17">
        <v>28.8</v>
      </c>
      <c r="K26" s="17">
        <v>35.200000000000003</v>
      </c>
      <c r="L26" s="17">
        <v>35.700000000000003</v>
      </c>
      <c r="M26" s="17">
        <v>36</v>
      </c>
      <c r="N26" s="17">
        <v>32.9</v>
      </c>
      <c r="O26" s="96">
        <v>31.1</v>
      </c>
      <c r="P26" s="36">
        <v>29.9</v>
      </c>
      <c r="Q26" s="257">
        <v>27.5</v>
      </c>
      <c r="R26" s="36"/>
      <c r="S26" s="36"/>
      <c r="T26" s="36"/>
      <c r="U26" s="36"/>
      <c r="V26" s="61"/>
      <c r="W26" s="61"/>
      <c r="X26" s="61"/>
      <c r="Y26" s="61"/>
    </row>
    <row r="27" spans="1:25" ht="15.75" customHeight="1">
      <c r="A27" s="8" t="s">
        <v>343</v>
      </c>
      <c r="B27" s="41"/>
      <c r="C27" s="41"/>
      <c r="D27" s="41"/>
      <c r="E27" s="41"/>
      <c r="F27" s="41"/>
      <c r="G27" s="41"/>
      <c r="H27" s="41"/>
      <c r="I27" s="17"/>
      <c r="J27" s="17"/>
      <c r="K27" s="17">
        <v>22.8</v>
      </c>
      <c r="L27" s="17">
        <v>25.9</v>
      </c>
      <c r="M27" s="17">
        <v>28.6</v>
      </c>
      <c r="N27" s="17">
        <v>33.5</v>
      </c>
      <c r="O27" s="36">
        <v>33.78</v>
      </c>
      <c r="P27" s="36">
        <v>36.700000000000003</v>
      </c>
      <c r="Q27" s="257">
        <v>37.1</v>
      </c>
      <c r="R27" s="36"/>
      <c r="S27" s="36"/>
      <c r="T27" s="36"/>
      <c r="U27" s="36"/>
      <c r="V27" s="61"/>
      <c r="W27" s="61"/>
      <c r="X27" s="61"/>
      <c r="Y27" s="61"/>
    </row>
    <row r="28" spans="1:25" ht="31.5" customHeight="1">
      <c r="A28" s="8" t="s">
        <v>344</v>
      </c>
      <c r="B28" s="41"/>
      <c r="C28" s="41"/>
      <c r="D28" s="41"/>
      <c r="E28" s="41"/>
      <c r="F28" s="41"/>
      <c r="G28" s="17"/>
      <c r="H28" s="17"/>
      <c r="I28" s="17"/>
      <c r="J28" s="17">
        <v>0.1</v>
      </c>
      <c r="K28" s="17" t="s">
        <v>345</v>
      </c>
      <c r="L28" s="17">
        <v>19.3</v>
      </c>
      <c r="M28" s="17">
        <v>21.4</v>
      </c>
      <c r="N28" s="17">
        <v>19.7</v>
      </c>
      <c r="O28" s="36">
        <v>17.600000000000001</v>
      </c>
      <c r="P28" s="257">
        <v>15.1</v>
      </c>
      <c r="Q28" s="257">
        <v>12.9</v>
      </c>
      <c r="R28" s="36"/>
      <c r="S28" s="36"/>
      <c r="T28" s="36"/>
      <c r="U28" s="36"/>
      <c r="V28" s="61"/>
      <c r="W28" s="61"/>
      <c r="X28" s="61"/>
      <c r="Y28" s="61"/>
    </row>
    <row r="29" spans="1:25" ht="15.75" customHeight="1">
      <c r="A29" s="8" t="s">
        <v>346</v>
      </c>
      <c r="B29" s="41"/>
      <c r="C29" s="41"/>
      <c r="D29" s="41"/>
      <c r="E29" s="41"/>
      <c r="F29" s="41"/>
      <c r="G29" s="17"/>
      <c r="H29" s="17"/>
      <c r="I29" s="43">
        <v>14.2</v>
      </c>
      <c r="J29" s="43">
        <v>17.5</v>
      </c>
      <c r="K29" s="43">
        <v>18.2</v>
      </c>
      <c r="L29" s="43">
        <v>20.3</v>
      </c>
      <c r="M29" s="41" t="s">
        <v>347</v>
      </c>
      <c r="N29" s="43"/>
      <c r="O29" s="155"/>
      <c r="P29" s="36"/>
      <c r="Q29" s="36"/>
      <c r="R29" s="36"/>
      <c r="S29" s="36"/>
      <c r="T29" s="36"/>
      <c r="U29" s="36"/>
      <c r="V29" s="61"/>
      <c r="W29" s="61"/>
      <c r="X29" s="61"/>
      <c r="Y29" s="61"/>
    </row>
    <row r="30" spans="1:25" ht="15.75" customHeight="1">
      <c r="A30" s="288" t="s">
        <v>348</v>
      </c>
      <c r="B30" s="36"/>
      <c r="C30" s="36"/>
      <c r="D30" s="36"/>
      <c r="E30" s="36"/>
      <c r="F30" s="36"/>
      <c r="G30" s="36"/>
      <c r="H30" s="36"/>
      <c r="I30" s="36"/>
      <c r="J30" s="36"/>
      <c r="K30" s="36"/>
      <c r="L30" s="36"/>
      <c r="M30" s="36"/>
      <c r="N30" s="36"/>
      <c r="O30" s="36"/>
      <c r="P30" s="257">
        <v>3.97</v>
      </c>
      <c r="Q30" s="257">
        <v>4.9000000000000004</v>
      </c>
      <c r="R30" s="36"/>
      <c r="S30" s="36"/>
      <c r="T30" s="36"/>
      <c r="U30" s="36"/>
      <c r="V30" s="61"/>
      <c r="W30" s="61"/>
      <c r="X30" s="61"/>
      <c r="Y30" s="61"/>
    </row>
    <row r="31" spans="1:25" ht="15.75" customHeight="1">
      <c r="A31" s="8" t="s">
        <v>349</v>
      </c>
      <c r="B31" s="36">
        <f t="shared" ref="B31:O31" si="2">B35-SUM(B3:B29)+SUM(B12:B13)</f>
        <v>93.8</v>
      </c>
      <c r="C31" s="36">
        <f t="shared" si="2"/>
        <v>22</v>
      </c>
      <c r="D31" s="36">
        <f t="shared" si="2"/>
        <v>31.697000000000003</v>
      </c>
      <c r="E31" s="36">
        <f t="shared" si="2"/>
        <v>58.084000000000003</v>
      </c>
      <c r="F31" s="36">
        <f t="shared" si="2"/>
        <v>55.479999999999883</v>
      </c>
      <c r="G31" s="36">
        <f t="shared" si="2"/>
        <v>-84.017999999999887</v>
      </c>
      <c r="H31" s="36">
        <f t="shared" si="2"/>
        <v>337.33100000000036</v>
      </c>
      <c r="I31" s="36">
        <f t="shared" si="2"/>
        <v>258.20099999999968</v>
      </c>
      <c r="J31" s="36">
        <f t="shared" si="2"/>
        <v>214.27255000000019</v>
      </c>
      <c r="K31" s="36">
        <f t="shared" si="2"/>
        <v>438.94705000000113</v>
      </c>
      <c r="L31" s="36">
        <f t="shared" si="2"/>
        <v>326.29692999999997</v>
      </c>
      <c r="M31" s="36">
        <f t="shared" si="2"/>
        <v>398.91404999999941</v>
      </c>
      <c r="N31" s="36">
        <f t="shared" si="2"/>
        <v>651.39280000000053</v>
      </c>
      <c r="O31" s="36">
        <f t="shared" si="2"/>
        <v>317.12000000000057</v>
      </c>
      <c r="P31" s="36">
        <f>P35-SUM(P3:P30)+SUM(P12:P13)</f>
        <v>579.73000000000025</v>
      </c>
      <c r="Q31" s="36">
        <f>Q35-SUM(Q19:Q30)-SUM(Q3:Q10)</f>
        <v>620</v>
      </c>
      <c r="R31" s="36"/>
      <c r="S31" s="36"/>
      <c r="T31" s="36"/>
      <c r="U31" s="36"/>
      <c r="V31" s="61"/>
      <c r="W31" s="61"/>
      <c r="X31" s="61"/>
      <c r="Y31" s="61"/>
    </row>
    <row r="32" spans="1:25" ht="15.75" customHeight="1">
      <c r="A32" s="8"/>
      <c r="B32" s="96"/>
      <c r="C32" s="96"/>
      <c r="D32" s="96"/>
      <c r="E32" s="96"/>
      <c r="F32" s="96"/>
      <c r="G32" s="96"/>
      <c r="H32" s="96"/>
      <c r="I32" s="96"/>
      <c r="J32" s="96"/>
      <c r="K32" s="96"/>
      <c r="L32" s="96"/>
      <c r="M32" s="96"/>
      <c r="N32" s="96"/>
      <c r="O32" s="96"/>
      <c r="P32" s="36"/>
      <c r="Q32" s="36"/>
      <c r="R32" s="36"/>
      <c r="S32" s="36"/>
      <c r="T32" s="36"/>
      <c r="U32" s="36"/>
      <c r="V32" s="61"/>
      <c r="W32" s="61"/>
      <c r="X32" s="61"/>
      <c r="Y32" s="61"/>
    </row>
    <row r="33" spans="1:25" ht="15.75" customHeight="1">
      <c r="A33" s="8"/>
      <c r="B33" s="41"/>
      <c r="C33" s="41"/>
      <c r="D33" s="41"/>
      <c r="E33" s="41"/>
      <c r="F33" s="41"/>
      <c r="G33" s="17"/>
      <c r="H33" s="17"/>
      <c r="I33" s="17"/>
      <c r="J33" s="17"/>
      <c r="K33" s="17"/>
      <c r="L33" s="17"/>
      <c r="M33" s="17"/>
      <c r="N33" s="17"/>
      <c r="O33" s="36"/>
      <c r="P33" s="36"/>
      <c r="Q33" s="36"/>
      <c r="R33" s="36"/>
      <c r="S33" s="36"/>
      <c r="T33" s="36"/>
      <c r="U33" s="36"/>
      <c r="V33" s="61"/>
      <c r="W33" s="61"/>
      <c r="X33" s="61"/>
      <c r="Y33" s="61"/>
    </row>
    <row r="34" spans="1:25" ht="15.75" customHeight="1">
      <c r="A34" s="8"/>
      <c r="B34" s="41"/>
      <c r="C34" s="41"/>
      <c r="D34" s="41"/>
      <c r="E34" s="41"/>
      <c r="F34" s="41"/>
      <c r="G34" s="17"/>
      <c r="H34" s="17"/>
      <c r="I34" s="17"/>
      <c r="J34" s="17"/>
      <c r="K34" s="17"/>
      <c r="L34" s="17"/>
      <c r="M34" s="17"/>
      <c r="N34" s="17"/>
      <c r="O34" s="36"/>
      <c r="P34" s="36"/>
      <c r="Q34" s="36"/>
      <c r="R34" s="36"/>
      <c r="S34" s="36"/>
      <c r="T34" s="36"/>
      <c r="U34" s="36"/>
      <c r="V34" s="61"/>
      <c r="W34" s="61"/>
      <c r="X34" s="61"/>
      <c r="Y34" s="61"/>
    </row>
    <row r="35" spans="1:25" ht="15.75" customHeight="1">
      <c r="A35" s="278" t="s">
        <v>350</v>
      </c>
      <c r="B35" s="258">
        <v>93.8</v>
      </c>
      <c r="C35" s="258">
        <v>142.4</v>
      </c>
      <c r="D35" s="258">
        <v>322.09699999999998</v>
      </c>
      <c r="E35" s="258">
        <v>395.18400000000003</v>
      </c>
      <c r="F35" s="258">
        <v>664.48</v>
      </c>
      <c r="G35" s="75">
        <v>842.08199999999999</v>
      </c>
      <c r="H35" s="75">
        <v>1270.431</v>
      </c>
      <c r="I35" s="75">
        <v>2065.201</v>
      </c>
      <c r="J35" s="75">
        <v>2931.1410000000001</v>
      </c>
      <c r="K35" s="75">
        <v>3474.62</v>
      </c>
      <c r="L35" s="75">
        <v>3748.0920000000001</v>
      </c>
      <c r="M35" s="75">
        <v>3967.587</v>
      </c>
      <c r="N35" s="75">
        <v>4090.9940000000001</v>
      </c>
      <c r="O35" s="63">
        <v>4235.6000000000004</v>
      </c>
      <c r="P35" s="63">
        <v>4254.6000000000004</v>
      </c>
      <c r="Q35" s="148">
        <v>4415.6000000000004</v>
      </c>
      <c r="R35" s="148"/>
      <c r="S35" s="63"/>
      <c r="T35" s="63"/>
      <c r="U35" s="63"/>
      <c r="V35" s="61"/>
      <c r="W35" s="61"/>
      <c r="X35" s="61"/>
      <c r="Y35" s="61"/>
    </row>
    <row r="36" spans="1:25" ht="15.75" customHeight="1">
      <c r="A36" s="7" t="s">
        <v>351</v>
      </c>
      <c r="B36" s="17">
        <v>1710.5229999999999</v>
      </c>
      <c r="C36" s="17">
        <v>2170.3870000000002</v>
      </c>
      <c r="D36" s="17">
        <v>2403.2980000000002</v>
      </c>
      <c r="E36" s="17">
        <v>2489.116</v>
      </c>
      <c r="F36" s="17">
        <v>2663.692</v>
      </c>
      <c r="G36" s="17">
        <v>2931.2179999999998</v>
      </c>
      <c r="H36" s="17">
        <v>3046.1109999999999</v>
      </c>
      <c r="I36" s="17">
        <v>3190.152</v>
      </c>
      <c r="J36" s="17">
        <v>3390.7169999999996</v>
      </c>
      <c r="K36" s="17">
        <v>3415.364</v>
      </c>
      <c r="L36" s="17">
        <v>3501.7339999999999</v>
      </c>
      <c r="M36" s="17">
        <v>3419.8710000000001</v>
      </c>
      <c r="N36" s="17">
        <v>3204.9059999999999</v>
      </c>
      <c r="O36" s="36">
        <v>3059.2</v>
      </c>
      <c r="P36" s="36">
        <v>3081</v>
      </c>
      <c r="Q36" s="257">
        <v>2883.9</v>
      </c>
      <c r="R36" s="36"/>
      <c r="S36" s="36"/>
      <c r="T36" s="36"/>
      <c r="U36" s="36"/>
      <c r="V36" s="61"/>
      <c r="W36" s="61"/>
      <c r="X36" s="61"/>
      <c r="Y36" s="61"/>
    </row>
    <row r="37" spans="1:25" ht="15.75" customHeight="1">
      <c r="A37" s="65" t="s">
        <v>37</v>
      </c>
      <c r="B37" s="17" t="s">
        <v>65</v>
      </c>
      <c r="C37" s="17">
        <f>'Pay &amp; Specialty (MS)'!C38</f>
        <v>79.49438202247191</v>
      </c>
      <c r="D37" s="17">
        <f>'Pay &amp; Specialty (MS)'!D38</f>
        <v>70.351477970921806</v>
      </c>
      <c r="E37" s="17">
        <f>'Pay &amp; Specialty (MS)'!E38</f>
        <v>66.171707356573137</v>
      </c>
      <c r="F37" s="17">
        <f>'Pay &amp; Specialty (MS)'!F38</f>
        <v>62.183963399951843</v>
      </c>
      <c r="G37" s="17">
        <f>'Pay &amp; Specialty (MS)'!G38</f>
        <v>63.628007723713381</v>
      </c>
      <c r="H37" s="17">
        <f>'Pay &amp; Specialty (MS)'!H38</f>
        <v>44.866663360701992</v>
      </c>
      <c r="I37" s="17">
        <f>'Pay &amp; Specialty (MS)'!I38</f>
        <v>59.868264638647766</v>
      </c>
      <c r="J37" s="17">
        <f>'Pay &amp; Specialty (MS)'!J38</f>
        <v>71.34315442348219</v>
      </c>
      <c r="K37" s="17">
        <f>'Pay &amp; Specialty (MS)'!K38</f>
        <v>74.651989282281221</v>
      </c>
      <c r="L37" s="17">
        <f>'Pay &amp; Specialty (MS)'!L38</f>
        <v>80.013912945573367</v>
      </c>
      <c r="M37" s="17">
        <f>'Pay &amp; Specialty (MS)'!M38</f>
        <v>78.419778822745414</v>
      </c>
      <c r="N37" s="17">
        <f>'Pay &amp; Specialty (MS)'!N38</f>
        <v>74.981806377618739</v>
      </c>
      <c r="O37" s="17">
        <f>'Pay &amp; Specialty (MS)'!O38</f>
        <v>83.65520823496081</v>
      </c>
      <c r="P37" s="17">
        <f>'Pay &amp; Specialty (MS)'!P38</f>
        <v>77.485545057114649</v>
      </c>
      <c r="Q37" s="17">
        <f>'Pay &amp; Specialty (MS)'!Q38</f>
        <v>77.889754506748801</v>
      </c>
      <c r="R37" s="75"/>
      <c r="S37" s="75"/>
      <c r="T37" s="75"/>
      <c r="U37" s="75"/>
      <c r="V37" s="61"/>
      <c r="W37" s="61"/>
      <c r="X37" s="61"/>
      <c r="Y37" s="61"/>
    </row>
    <row r="38" spans="1:25" ht="15.75" customHeight="1">
      <c r="A38" s="65" t="s">
        <v>44</v>
      </c>
      <c r="B38" s="17" t="s">
        <v>65</v>
      </c>
      <c r="C38" s="17">
        <f>'Pay &amp; Specialty (MS)'!C39</f>
        <v>1787.9884168665571</v>
      </c>
      <c r="D38" s="17">
        <f>'Pay &amp; Specialty (MS)'!D39</f>
        <v>1518.1643168381593</v>
      </c>
      <c r="E38" s="17">
        <f>'Pay &amp; Specialty (MS)'!E39</f>
        <v>1385.5910499881627</v>
      </c>
      <c r="F38" s="17">
        <f>'Pay &amp; Specialty (MS)'!F39</f>
        <v>1443.3322818227364</v>
      </c>
      <c r="G38" s="17">
        <f>'Pay &amp; Specialty (MS)'!G39</f>
        <v>1545.0899216796772</v>
      </c>
      <c r="H38" s="17">
        <f>'Pay &amp; Specialty (MS)'!H39</f>
        <v>709.60935608889054</v>
      </c>
      <c r="I38" s="17">
        <f>'Pay &amp; Specialty (MS)'!I39</f>
        <v>1072.312740932259</v>
      </c>
      <c r="J38" s="17">
        <f>'Pay &amp; Specialty (MS)'!J39</f>
        <v>1434.5500172445002</v>
      </c>
      <c r="K38" s="17">
        <f>'Pay &amp; Specialty (MS)'!K39</f>
        <v>1598.432120153843</v>
      </c>
      <c r="L38" s="17">
        <f>'Pay &amp; Specialty (MS)'!L39</f>
        <v>1834.5788800923594</v>
      </c>
      <c r="M38" s="17">
        <f>'Pay &amp; Specialty (MS)'!M39</f>
        <v>1763.4411004930512</v>
      </c>
      <c r="N38" s="17">
        <f>'Pay &amp; Specialty (MS)'!N39</f>
        <v>1970.5771434117642</v>
      </c>
      <c r="O38" s="17">
        <f>'Pay &amp; Specialty (MS)'!O39</f>
        <v>2563.1994059660292</v>
      </c>
      <c r="P38" s="17">
        <f>'Pay &amp; Specialty (MS)'!P39</f>
        <v>2076.3975484723933</v>
      </c>
      <c r="Q38" s="17">
        <f>'Pay &amp; Specialty (MS)'!Q39</f>
        <v>2042.2643360792465</v>
      </c>
      <c r="R38" s="36"/>
      <c r="S38" s="36"/>
      <c r="T38" s="36"/>
      <c r="U38" s="36"/>
      <c r="V38" s="61"/>
      <c r="W38" s="61"/>
      <c r="X38" s="61"/>
      <c r="Y38" s="61"/>
    </row>
    <row r="39" spans="1:25" ht="15.75" customHeight="1">
      <c r="A39" s="279" t="s">
        <v>287</v>
      </c>
      <c r="B39" s="274"/>
      <c r="C39" s="274"/>
      <c r="D39" s="274"/>
      <c r="E39" s="274"/>
      <c r="F39" s="274">
        <f>'Pay &amp; Specialty (MS)'!F40</f>
        <v>62.183963399951843</v>
      </c>
      <c r="G39" s="274">
        <f>'Pay &amp; Specialty (MS)'!G40</f>
        <v>63.628007723713381</v>
      </c>
      <c r="H39" s="274">
        <f>'Pay &amp; Specialty (MS)'!H40</f>
        <v>44.866663360701999</v>
      </c>
      <c r="I39" s="274">
        <f>'Pay &amp; Specialty (MS)'!I40</f>
        <v>59.059626641668288</v>
      </c>
      <c r="J39" s="274">
        <f>'Pay &amp; Specialty (MS)'!J40</f>
        <v>69.227937175318417</v>
      </c>
      <c r="K39" s="274">
        <f>'Pay &amp; Specialty (MS)'!K40</f>
        <v>64.314168168029894</v>
      </c>
      <c r="L39" s="274">
        <f>'Pay &amp; Specialty (MS)'!L40</f>
        <v>68.786867291411198</v>
      </c>
      <c r="M39" s="274">
        <f>'Pay &amp; Specialty (MS)'!M40</f>
        <v>67.009821082688291</v>
      </c>
      <c r="N39" s="274">
        <f>'Pay &amp; Specialty (MS)'!N40</f>
        <v>71.048776898719467</v>
      </c>
      <c r="O39" s="274">
        <f>'Pay &amp; Specialty (MS)'!O40</f>
        <v>78.439890452356209</v>
      </c>
      <c r="P39" s="274">
        <f>'Pay &amp; Specialty (MS)'!P40</f>
        <v>72.40398627368026</v>
      </c>
      <c r="Q39" s="274" t="str">
        <f>'Pay &amp; Specialty (MS)'!Q40</f>
        <v>NA</v>
      </c>
      <c r="R39" s="260"/>
      <c r="S39" s="260"/>
      <c r="T39" s="260"/>
      <c r="U39" s="260"/>
      <c r="V39" s="61"/>
      <c r="W39" s="61"/>
      <c r="X39" s="61"/>
      <c r="Y39" s="61"/>
    </row>
    <row r="40" spans="1:25" ht="15.75" customHeight="1">
      <c r="A40" s="279" t="s">
        <v>288</v>
      </c>
      <c r="B40" s="274"/>
      <c r="C40" s="274"/>
      <c r="D40" s="274"/>
      <c r="E40" s="274"/>
      <c r="F40" s="274">
        <f>'Pay &amp; Specialty (MS)'!F41</f>
        <v>1443.3322818227364</v>
      </c>
      <c r="G40" s="274">
        <f>'Pay &amp; Specialty (MS)'!G41</f>
        <v>1545.0899216796772</v>
      </c>
      <c r="H40" s="274">
        <f>'Pay &amp; Specialty (MS)'!H41</f>
        <v>709.60935608889054</v>
      </c>
      <c r="I40" s="274">
        <f>'Pay &amp; Specialty (MS)'!I41</f>
        <v>1047.8875938150634</v>
      </c>
      <c r="J40" s="274">
        <f>'Pay &amp; Specialty (MS)'!J41</f>
        <v>1378.8586942435106</v>
      </c>
      <c r="K40" s="274">
        <f>'Pay &amp; Specialty (MS)'!K41</f>
        <v>1222.5445843945115</v>
      </c>
      <c r="L40" s="274">
        <f>'Pay &amp; Specialty (MS)'!L41</f>
        <v>1450.1916133589234</v>
      </c>
      <c r="M40" s="274">
        <f>'Pay &amp; Specialty (MS)'!M41</f>
        <v>1418.9213217465854</v>
      </c>
      <c r="N40" s="274">
        <f>'Pay &amp; Specialty (MS)'!N41</f>
        <v>1631.7512304368611</v>
      </c>
      <c r="O40" s="274">
        <f>'Pay &amp; Specialty (MS)'!O41</f>
        <v>2185.7026293444719</v>
      </c>
      <c r="P40" s="274">
        <f>'Pay &amp; Specialty (MS)'!P41</f>
        <v>1732.2725364118712</v>
      </c>
      <c r="Q40" s="274" t="str">
        <f>'Pay &amp; Specialty (MS)'!Q41</f>
        <v>NA</v>
      </c>
      <c r="R40" s="260"/>
      <c r="S40" s="260"/>
      <c r="T40" s="260"/>
      <c r="U40" s="260"/>
      <c r="V40" s="61"/>
      <c r="W40" s="61"/>
      <c r="X40" s="61"/>
      <c r="Y40" s="61"/>
    </row>
    <row r="41" spans="1:25" ht="6.75" customHeight="1">
      <c r="A41" s="65"/>
      <c r="B41" s="17"/>
      <c r="C41" s="17"/>
      <c r="D41" s="17"/>
      <c r="E41" s="17"/>
      <c r="F41" s="17"/>
      <c r="G41" s="17"/>
      <c r="H41" s="17"/>
      <c r="I41" s="17"/>
      <c r="J41" s="17"/>
      <c r="K41" s="17"/>
      <c r="L41" s="17"/>
      <c r="M41" s="17"/>
      <c r="N41" s="17"/>
      <c r="O41" s="36"/>
      <c r="P41" s="36"/>
      <c r="Q41" s="36"/>
      <c r="R41" s="36"/>
      <c r="S41" s="36"/>
      <c r="T41" s="36"/>
      <c r="U41" s="36"/>
      <c r="V41" s="61"/>
      <c r="W41" s="61"/>
      <c r="X41" s="61"/>
      <c r="Y41" s="61"/>
    </row>
    <row r="42" spans="1:25" ht="15.75" customHeight="1">
      <c r="A42" s="1"/>
      <c r="B42" s="713" t="s">
        <v>67</v>
      </c>
      <c r="C42" s="687"/>
      <c r="D42" s="687"/>
      <c r="E42" s="687"/>
      <c r="F42" s="17"/>
      <c r="G42" s="17"/>
      <c r="H42" s="17"/>
      <c r="I42" s="17"/>
      <c r="J42" s="17"/>
      <c r="K42" s="17"/>
      <c r="L42" s="17"/>
      <c r="M42" s="17"/>
      <c r="N42" s="17"/>
      <c r="O42" s="36"/>
      <c r="P42" s="36"/>
      <c r="Q42" s="36"/>
      <c r="R42" s="36"/>
      <c r="S42" s="36"/>
      <c r="T42" s="36"/>
      <c r="U42" s="36"/>
      <c r="V42" s="61"/>
      <c r="W42" s="61"/>
      <c r="X42" s="61"/>
      <c r="Y42" s="61"/>
    </row>
    <row r="43" spans="1:25" ht="15.75" customHeight="1">
      <c r="A43" s="1"/>
      <c r="B43" s="688" t="s">
        <v>352</v>
      </c>
      <c r="C43" s="687"/>
      <c r="D43" s="687"/>
      <c r="E43" s="687"/>
      <c r="F43" s="687"/>
      <c r="G43" s="687"/>
      <c r="H43" s="687"/>
      <c r="I43" s="687"/>
      <c r="J43" s="687"/>
      <c r="K43" s="687"/>
      <c r="L43" s="687"/>
      <c r="M43" s="687"/>
      <c r="N43" s="687"/>
      <c r="O43" s="687"/>
      <c r="P43" s="36"/>
      <c r="Q43" s="36"/>
      <c r="R43" s="36"/>
      <c r="S43" s="36"/>
      <c r="T43" s="36"/>
      <c r="U43" s="36"/>
      <c r="V43" s="61"/>
      <c r="W43" s="61"/>
      <c r="X43" s="61"/>
      <c r="Y43" s="61"/>
    </row>
    <row r="44" spans="1:25" ht="15.75" customHeight="1">
      <c r="A44" s="1"/>
      <c r="B44" s="687"/>
      <c r="C44" s="687"/>
      <c r="D44" s="687"/>
      <c r="E44" s="687"/>
      <c r="F44" s="687"/>
      <c r="G44" s="687"/>
      <c r="H44" s="687"/>
      <c r="I44" s="687"/>
      <c r="J44" s="687"/>
      <c r="K44" s="687"/>
      <c r="L44" s="687"/>
      <c r="M44" s="687"/>
      <c r="N44" s="687"/>
      <c r="O44" s="687"/>
      <c r="P44" s="36"/>
      <c r="Q44" s="36"/>
      <c r="R44" s="36"/>
      <c r="S44" s="36"/>
      <c r="T44" s="36"/>
      <c r="U44" s="36"/>
      <c r="V44" s="61"/>
      <c r="W44" s="61"/>
      <c r="X44" s="61"/>
      <c r="Y44" s="61"/>
    </row>
    <row r="45" spans="1:25" ht="15.75" customHeight="1">
      <c r="A45" s="1"/>
      <c r="B45" s="687"/>
      <c r="C45" s="687"/>
      <c r="D45" s="687"/>
      <c r="E45" s="687"/>
      <c r="F45" s="687"/>
      <c r="G45" s="687"/>
      <c r="H45" s="687"/>
      <c r="I45" s="687"/>
      <c r="J45" s="687"/>
      <c r="K45" s="687"/>
      <c r="L45" s="687"/>
      <c r="M45" s="687"/>
      <c r="N45" s="687"/>
      <c r="O45" s="687"/>
      <c r="P45" s="36"/>
      <c r="Q45" s="36"/>
      <c r="R45" s="36"/>
      <c r="S45" s="36"/>
      <c r="T45" s="36"/>
      <c r="U45" s="36"/>
      <c r="V45" s="61"/>
      <c r="W45" s="61"/>
      <c r="X45" s="61"/>
      <c r="Y45" s="61"/>
    </row>
    <row r="46" spans="1:25" ht="15.75" customHeight="1">
      <c r="A46" s="1"/>
      <c r="B46" s="687"/>
      <c r="C46" s="687"/>
      <c r="D46" s="687"/>
      <c r="E46" s="687"/>
      <c r="F46" s="687"/>
      <c r="G46" s="687"/>
      <c r="H46" s="687"/>
      <c r="I46" s="687"/>
      <c r="J46" s="687"/>
      <c r="K46" s="687"/>
      <c r="L46" s="687"/>
      <c r="M46" s="687"/>
      <c r="N46" s="687"/>
      <c r="O46" s="687"/>
      <c r="P46" s="36"/>
      <c r="Q46" s="36"/>
      <c r="R46" s="36"/>
      <c r="S46" s="36"/>
      <c r="T46" s="36"/>
      <c r="U46" s="36"/>
      <c r="V46" s="61"/>
      <c r="W46" s="61"/>
      <c r="X46" s="61"/>
      <c r="Y46" s="61"/>
    </row>
    <row r="47" spans="1:25" ht="15.75" customHeight="1">
      <c r="A47" s="1"/>
      <c r="B47" s="687"/>
      <c r="C47" s="687"/>
      <c r="D47" s="687"/>
      <c r="E47" s="687"/>
      <c r="F47" s="687"/>
      <c r="G47" s="687"/>
      <c r="H47" s="687"/>
      <c r="I47" s="687"/>
      <c r="J47" s="687"/>
      <c r="K47" s="687"/>
      <c r="L47" s="687"/>
      <c r="M47" s="687"/>
      <c r="N47" s="687"/>
      <c r="O47" s="687"/>
      <c r="P47" s="36"/>
      <c r="Q47" s="36"/>
      <c r="R47" s="36"/>
      <c r="S47" s="36"/>
      <c r="T47" s="36"/>
      <c r="U47" s="36"/>
      <c r="V47" s="61"/>
      <c r="W47" s="61"/>
      <c r="X47" s="61"/>
      <c r="Y47" s="61"/>
    </row>
    <row r="48" spans="1:25" ht="15.75" customHeight="1">
      <c r="A48" s="1"/>
      <c r="B48" s="687"/>
      <c r="C48" s="687"/>
      <c r="D48" s="687"/>
      <c r="E48" s="687"/>
      <c r="F48" s="687"/>
      <c r="G48" s="687"/>
      <c r="H48" s="687"/>
      <c r="I48" s="687"/>
      <c r="J48" s="687"/>
      <c r="K48" s="687"/>
      <c r="L48" s="687"/>
      <c r="M48" s="687"/>
      <c r="N48" s="687"/>
      <c r="O48" s="687"/>
      <c r="P48" s="36"/>
      <c r="Q48" s="36"/>
      <c r="R48" s="36"/>
      <c r="S48" s="36"/>
      <c r="T48" s="36"/>
      <c r="U48" s="36"/>
      <c r="V48" s="61"/>
      <c r="W48" s="61"/>
      <c r="X48" s="61"/>
      <c r="Y48" s="61"/>
    </row>
    <row r="49" spans="1:25" ht="15.75" customHeight="1">
      <c r="A49" s="1"/>
      <c r="B49" s="687"/>
      <c r="C49" s="687"/>
      <c r="D49" s="687"/>
      <c r="E49" s="687"/>
      <c r="F49" s="687"/>
      <c r="G49" s="687"/>
      <c r="H49" s="687"/>
      <c r="I49" s="687"/>
      <c r="J49" s="687"/>
      <c r="K49" s="687"/>
      <c r="L49" s="687"/>
      <c r="M49" s="687"/>
      <c r="N49" s="687"/>
      <c r="O49" s="687"/>
      <c r="P49" s="36"/>
      <c r="Q49" s="36"/>
      <c r="R49" s="36"/>
      <c r="S49" s="36"/>
      <c r="T49" s="36"/>
      <c r="U49" s="36"/>
      <c r="V49" s="61"/>
      <c r="W49" s="61"/>
      <c r="X49" s="61"/>
      <c r="Y49" s="61"/>
    </row>
    <row r="50" spans="1:25" ht="15.75" customHeight="1">
      <c r="A50" s="1"/>
      <c r="B50" s="687"/>
      <c r="C50" s="687"/>
      <c r="D50" s="687"/>
      <c r="E50" s="687"/>
      <c r="F50" s="687"/>
      <c r="G50" s="687"/>
      <c r="H50" s="687"/>
      <c r="I50" s="687"/>
      <c r="J50" s="687"/>
      <c r="K50" s="687"/>
      <c r="L50" s="687"/>
      <c r="M50" s="687"/>
      <c r="N50" s="687"/>
      <c r="O50" s="687"/>
      <c r="P50" s="36"/>
      <c r="Q50" s="36"/>
      <c r="R50" s="36"/>
      <c r="S50" s="36"/>
      <c r="T50" s="36"/>
      <c r="U50" s="36"/>
      <c r="V50" s="61"/>
      <c r="W50" s="61"/>
      <c r="X50" s="61"/>
      <c r="Y50" s="61"/>
    </row>
    <row r="51" spans="1:25" ht="15.75" customHeight="1">
      <c r="A51" s="1"/>
      <c r="B51" s="687"/>
      <c r="C51" s="687"/>
      <c r="D51" s="687"/>
      <c r="E51" s="687"/>
      <c r="F51" s="687"/>
      <c r="G51" s="687"/>
      <c r="H51" s="687"/>
      <c r="I51" s="687"/>
      <c r="J51" s="687"/>
      <c r="K51" s="687"/>
      <c r="L51" s="687"/>
      <c r="M51" s="687"/>
      <c r="N51" s="687"/>
      <c r="O51" s="687"/>
      <c r="P51" s="36"/>
      <c r="Q51" s="36"/>
      <c r="R51" s="36"/>
      <c r="S51" s="36"/>
      <c r="T51" s="36"/>
      <c r="U51" s="36"/>
      <c r="V51" s="61"/>
      <c r="W51" s="61"/>
      <c r="X51" s="61"/>
      <c r="Y51" s="61"/>
    </row>
    <row r="52" spans="1:25" ht="15.75" customHeight="1">
      <c r="A52" s="1"/>
      <c r="B52" s="687"/>
      <c r="C52" s="687"/>
      <c r="D52" s="687"/>
      <c r="E52" s="687"/>
      <c r="F52" s="687"/>
      <c r="G52" s="687"/>
      <c r="H52" s="687"/>
      <c r="I52" s="687"/>
      <c r="J52" s="687"/>
      <c r="K52" s="687"/>
      <c r="L52" s="687"/>
      <c r="M52" s="687"/>
      <c r="N52" s="687"/>
      <c r="O52" s="687"/>
      <c r="P52" s="36"/>
      <c r="Q52" s="36"/>
      <c r="R52" s="36"/>
      <c r="S52" s="36"/>
      <c r="T52" s="36"/>
      <c r="U52" s="36"/>
      <c r="V52" s="61"/>
      <c r="W52" s="61"/>
      <c r="X52" s="61"/>
      <c r="Y52" s="61"/>
    </row>
    <row r="53" spans="1:25" ht="15.75" customHeight="1">
      <c r="A53" s="1"/>
      <c r="B53" s="687"/>
      <c r="C53" s="687"/>
      <c r="D53" s="687"/>
      <c r="E53" s="687"/>
      <c r="F53" s="687"/>
      <c r="G53" s="687"/>
      <c r="H53" s="687"/>
      <c r="I53" s="687"/>
      <c r="J53" s="687"/>
      <c r="K53" s="687"/>
      <c r="L53" s="687"/>
      <c r="M53" s="687"/>
      <c r="N53" s="687"/>
      <c r="O53" s="687"/>
      <c r="P53" s="36"/>
      <c r="Q53" s="36"/>
      <c r="R53" s="36"/>
      <c r="S53" s="36"/>
      <c r="T53" s="36"/>
      <c r="U53" s="36"/>
      <c r="V53" s="61"/>
      <c r="W53" s="61"/>
      <c r="X53" s="61"/>
      <c r="Y53" s="61"/>
    </row>
    <row r="54" spans="1:25" ht="15.75" customHeight="1">
      <c r="A54" s="1"/>
      <c r="B54" s="687"/>
      <c r="C54" s="687"/>
      <c r="D54" s="687"/>
      <c r="E54" s="687"/>
      <c r="F54" s="687"/>
      <c r="G54" s="687"/>
      <c r="H54" s="687"/>
      <c r="I54" s="687"/>
      <c r="J54" s="687"/>
      <c r="K54" s="687"/>
      <c r="L54" s="687"/>
      <c r="M54" s="687"/>
      <c r="N54" s="687"/>
      <c r="O54" s="687"/>
      <c r="P54" s="36"/>
      <c r="Q54" s="36"/>
      <c r="R54" s="36"/>
      <c r="S54" s="36"/>
      <c r="T54" s="36"/>
      <c r="U54" s="36"/>
      <c r="V54" s="61"/>
      <c r="W54" s="61"/>
      <c r="X54" s="61"/>
      <c r="Y54" s="61"/>
    </row>
    <row r="55" spans="1:25" ht="15.75" customHeight="1">
      <c r="A55" s="1"/>
      <c r="B55" s="687"/>
      <c r="C55" s="687"/>
      <c r="D55" s="687"/>
      <c r="E55" s="687"/>
      <c r="F55" s="687"/>
      <c r="G55" s="687"/>
      <c r="H55" s="687"/>
      <c r="I55" s="687"/>
      <c r="J55" s="687"/>
      <c r="K55" s="687"/>
      <c r="L55" s="687"/>
      <c r="M55" s="687"/>
      <c r="N55" s="687"/>
      <c r="O55" s="687"/>
      <c r="P55" s="36"/>
      <c r="Q55" s="36"/>
      <c r="R55" s="36"/>
      <c r="S55" s="36"/>
      <c r="T55" s="36"/>
      <c r="U55" s="36"/>
      <c r="V55" s="61"/>
      <c r="W55" s="61"/>
      <c r="X55" s="61"/>
      <c r="Y55" s="61"/>
    </row>
    <row r="56" spans="1:25" ht="15.75" customHeight="1">
      <c r="A56" s="1"/>
      <c r="B56" s="687"/>
      <c r="C56" s="687"/>
      <c r="D56" s="687"/>
      <c r="E56" s="687"/>
      <c r="F56" s="687"/>
      <c r="G56" s="687"/>
      <c r="H56" s="687"/>
      <c r="I56" s="687"/>
      <c r="J56" s="687"/>
      <c r="K56" s="687"/>
      <c r="L56" s="687"/>
      <c r="M56" s="687"/>
      <c r="N56" s="687"/>
      <c r="O56" s="687"/>
      <c r="P56" s="36"/>
      <c r="Q56" s="36"/>
      <c r="R56" s="36"/>
      <c r="S56" s="36"/>
      <c r="T56" s="36"/>
      <c r="U56" s="36"/>
      <c r="V56" s="61"/>
      <c r="W56" s="61"/>
      <c r="X56" s="61"/>
      <c r="Y56" s="61"/>
    </row>
    <row r="57" spans="1:25" ht="15.75" customHeight="1">
      <c r="A57" s="1"/>
      <c r="B57" s="687"/>
      <c r="C57" s="687"/>
      <c r="D57" s="687"/>
      <c r="E57" s="687"/>
      <c r="F57" s="687"/>
      <c r="G57" s="687"/>
      <c r="H57" s="687"/>
      <c r="I57" s="687"/>
      <c r="J57" s="687"/>
      <c r="K57" s="687"/>
      <c r="L57" s="687"/>
      <c r="M57" s="687"/>
      <c r="N57" s="687"/>
      <c r="O57" s="687"/>
      <c r="P57" s="36"/>
      <c r="Q57" s="36"/>
      <c r="R57" s="36"/>
      <c r="S57" s="36"/>
      <c r="T57" s="36"/>
      <c r="U57" s="36"/>
      <c r="V57" s="61"/>
      <c r="W57" s="61"/>
      <c r="X57" s="61"/>
      <c r="Y57" s="61"/>
    </row>
    <row r="58" spans="1:25" ht="15.75" customHeight="1">
      <c r="A58" s="1"/>
      <c r="B58" s="687"/>
      <c r="C58" s="687"/>
      <c r="D58" s="687"/>
      <c r="E58" s="687"/>
      <c r="F58" s="687"/>
      <c r="G58" s="687"/>
      <c r="H58" s="687"/>
      <c r="I58" s="687"/>
      <c r="J58" s="687"/>
      <c r="K58" s="687"/>
      <c r="L58" s="687"/>
      <c r="M58" s="687"/>
      <c r="N58" s="687"/>
      <c r="O58" s="687"/>
      <c r="P58" s="36"/>
      <c r="Q58" s="36"/>
      <c r="R58" s="36"/>
      <c r="S58" s="36"/>
      <c r="T58" s="36"/>
      <c r="U58" s="36"/>
      <c r="V58" s="61"/>
      <c r="W58" s="61"/>
      <c r="X58" s="61"/>
      <c r="Y58" s="61"/>
    </row>
    <row r="59" spans="1:25" ht="15.75" customHeight="1">
      <c r="A59" s="1"/>
      <c r="B59" s="687"/>
      <c r="C59" s="687"/>
      <c r="D59" s="687"/>
      <c r="E59" s="687"/>
      <c r="F59" s="687"/>
      <c r="G59" s="687"/>
      <c r="H59" s="687"/>
      <c r="I59" s="687"/>
      <c r="J59" s="687"/>
      <c r="K59" s="687"/>
      <c r="L59" s="687"/>
      <c r="M59" s="687"/>
      <c r="N59" s="687"/>
      <c r="O59" s="687"/>
      <c r="P59" s="36"/>
      <c r="Q59" s="36"/>
      <c r="R59" s="36"/>
      <c r="S59" s="36"/>
      <c r="T59" s="36"/>
      <c r="U59" s="36"/>
      <c r="V59" s="61"/>
      <c r="W59" s="61"/>
      <c r="X59" s="61"/>
      <c r="Y59" s="61"/>
    </row>
    <row r="60" spans="1:25" ht="15.75" customHeight="1">
      <c r="A60" s="1"/>
      <c r="B60" s="687"/>
      <c r="C60" s="687"/>
      <c r="D60" s="687"/>
      <c r="E60" s="687"/>
      <c r="F60" s="687"/>
      <c r="G60" s="687"/>
      <c r="H60" s="687"/>
      <c r="I60" s="687"/>
      <c r="J60" s="687"/>
      <c r="K60" s="687"/>
      <c r="L60" s="687"/>
      <c r="M60" s="687"/>
      <c r="N60" s="687"/>
      <c r="O60" s="687"/>
      <c r="P60" s="36"/>
      <c r="Q60" s="36"/>
      <c r="R60" s="36"/>
      <c r="S60" s="36"/>
      <c r="T60" s="36"/>
      <c r="U60" s="36"/>
      <c r="V60" s="61"/>
      <c r="W60" s="61"/>
      <c r="X60" s="61"/>
      <c r="Y60" s="61"/>
    </row>
    <row r="61" spans="1:25" ht="15.75" customHeight="1">
      <c r="A61" s="1"/>
      <c r="B61" s="687"/>
      <c r="C61" s="687"/>
      <c r="D61" s="687"/>
      <c r="E61" s="687"/>
      <c r="F61" s="687"/>
      <c r="G61" s="687"/>
      <c r="H61" s="687"/>
      <c r="I61" s="687"/>
      <c r="J61" s="687"/>
      <c r="K61" s="687"/>
      <c r="L61" s="687"/>
      <c r="M61" s="687"/>
      <c r="N61" s="687"/>
      <c r="O61" s="687"/>
      <c r="P61" s="36"/>
      <c r="Q61" s="36"/>
      <c r="R61" s="36"/>
      <c r="S61" s="36"/>
      <c r="T61" s="36"/>
      <c r="U61" s="36"/>
      <c r="V61" s="61"/>
      <c r="W61" s="61"/>
      <c r="X61" s="61"/>
      <c r="Y61" s="61"/>
    </row>
    <row r="62" spans="1:25" ht="15.75" customHeight="1">
      <c r="A62" s="1"/>
      <c r="B62" s="687"/>
      <c r="C62" s="687"/>
      <c r="D62" s="687"/>
      <c r="E62" s="687"/>
      <c r="F62" s="687"/>
      <c r="G62" s="687"/>
      <c r="H62" s="687"/>
      <c r="I62" s="687"/>
      <c r="J62" s="687"/>
      <c r="K62" s="687"/>
      <c r="L62" s="687"/>
      <c r="M62" s="687"/>
      <c r="N62" s="687"/>
      <c r="O62" s="687"/>
      <c r="P62" s="36"/>
      <c r="Q62" s="36"/>
      <c r="R62" s="36"/>
      <c r="S62" s="36"/>
      <c r="T62" s="36"/>
      <c r="U62" s="36"/>
      <c r="V62" s="61"/>
      <c r="W62" s="61"/>
      <c r="X62" s="61"/>
      <c r="Y62" s="61"/>
    </row>
    <row r="63" spans="1:25" ht="15.75" customHeight="1">
      <c r="A63" s="1"/>
      <c r="B63" s="687"/>
      <c r="C63" s="687"/>
      <c r="D63" s="687"/>
      <c r="E63" s="687"/>
      <c r="F63" s="687"/>
      <c r="G63" s="687"/>
      <c r="H63" s="687"/>
      <c r="I63" s="687"/>
      <c r="J63" s="687"/>
      <c r="K63" s="687"/>
      <c r="L63" s="687"/>
      <c r="M63" s="687"/>
      <c r="N63" s="687"/>
      <c r="O63" s="687"/>
      <c r="P63" s="36"/>
      <c r="Q63" s="36"/>
      <c r="R63" s="36"/>
      <c r="S63" s="36"/>
      <c r="T63" s="36"/>
      <c r="U63" s="36"/>
      <c r="V63" s="61"/>
      <c r="W63" s="61"/>
      <c r="X63" s="61"/>
      <c r="Y63" s="61"/>
    </row>
    <row r="64" spans="1:25" ht="15.75" customHeight="1">
      <c r="A64" s="1"/>
      <c r="B64" s="687"/>
      <c r="C64" s="687"/>
      <c r="D64" s="687"/>
      <c r="E64" s="687"/>
      <c r="F64" s="687"/>
      <c r="G64" s="687"/>
      <c r="H64" s="687"/>
      <c r="I64" s="687"/>
      <c r="J64" s="687"/>
      <c r="K64" s="687"/>
      <c r="L64" s="687"/>
      <c r="M64" s="687"/>
      <c r="N64" s="687"/>
      <c r="O64" s="687"/>
      <c r="P64" s="36"/>
      <c r="Q64" s="36"/>
      <c r="R64" s="36"/>
      <c r="S64" s="36"/>
      <c r="T64" s="36"/>
      <c r="U64" s="36"/>
      <c r="V64" s="61"/>
      <c r="W64" s="61"/>
      <c r="X64" s="61"/>
      <c r="Y64" s="61"/>
    </row>
    <row r="65" spans="1:25" ht="15.75" customHeight="1">
      <c r="A65" s="1"/>
      <c r="B65" s="687"/>
      <c r="C65" s="687"/>
      <c r="D65" s="687"/>
      <c r="E65" s="687"/>
      <c r="F65" s="687"/>
      <c r="G65" s="687"/>
      <c r="H65" s="687"/>
      <c r="I65" s="687"/>
      <c r="J65" s="687"/>
      <c r="K65" s="687"/>
      <c r="L65" s="687"/>
      <c r="M65" s="687"/>
      <c r="N65" s="687"/>
      <c r="O65" s="687"/>
      <c r="P65" s="36"/>
      <c r="Q65" s="36"/>
      <c r="R65" s="36"/>
      <c r="S65" s="36"/>
      <c r="T65" s="36"/>
      <c r="U65" s="36"/>
      <c r="V65" s="61"/>
      <c r="W65" s="61"/>
      <c r="X65" s="61"/>
      <c r="Y65" s="61"/>
    </row>
    <row r="66" spans="1:25" ht="15.75" customHeight="1">
      <c r="A66" s="1"/>
      <c r="B66" s="687"/>
      <c r="C66" s="687"/>
      <c r="D66" s="687"/>
      <c r="E66" s="687"/>
      <c r="F66" s="687"/>
      <c r="G66" s="687"/>
      <c r="H66" s="687"/>
      <c r="I66" s="687"/>
      <c r="J66" s="687"/>
      <c r="K66" s="687"/>
      <c r="L66" s="687"/>
      <c r="M66" s="687"/>
      <c r="N66" s="687"/>
      <c r="O66" s="687"/>
      <c r="P66" s="36"/>
      <c r="Q66" s="36"/>
      <c r="R66" s="36"/>
      <c r="S66" s="36"/>
      <c r="T66" s="36"/>
      <c r="U66" s="36"/>
      <c r="V66" s="61"/>
      <c r="W66" s="61"/>
      <c r="X66" s="61"/>
      <c r="Y66" s="61"/>
    </row>
    <row r="67" spans="1:25" ht="15.75" customHeight="1">
      <c r="A67" s="1"/>
      <c r="B67" s="687"/>
      <c r="C67" s="687"/>
      <c r="D67" s="687"/>
      <c r="E67" s="687"/>
      <c r="F67" s="687"/>
      <c r="G67" s="687"/>
      <c r="H67" s="687"/>
      <c r="I67" s="687"/>
      <c r="J67" s="687"/>
      <c r="K67" s="687"/>
      <c r="L67" s="687"/>
      <c r="M67" s="687"/>
      <c r="N67" s="687"/>
      <c r="O67" s="687"/>
      <c r="P67" s="36"/>
      <c r="Q67" s="36"/>
      <c r="R67" s="36"/>
      <c r="S67" s="36"/>
      <c r="T67" s="36"/>
      <c r="U67" s="36"/>
      <c r="V67" s="61"/>
      <c r="W67" s="61"/>
      <c r="X67" s="61"/>
      <c r="Y67" s="61"/>
    </row>
    <row r="68" spans="1:25" ht="15.75" customHeight="1">
      <c r="A68" s="1"/>
      <c r="B68" s="687"/>
      <c r="C68" s="687"/>
      <c r="D68" s="687"/>
      <c r="E68" s="687"/>
      <c r="F68" s="687"/>
      <c r="G68" s="687"/>
      <c r="H68" s="687"/>
      <c r="I68" s="687"/>
      <c r="J68" s="687"/>
      <c r="K68" s="687"/>
      <c r="L68" s="687"/>
      <c r="M68" s="687"/>
      <c r="N68" s="687"/>
      <c r="O68" s="687"/>
      <c r="P68" s="36"/>
      <c r="Q68" s="36"/>
      <c r="R68" s="36"/>
      <c r="S68" s="36"/>
      <c r="T68" s="36"/>
      <c r="U68" s="36"/>
      <c r="V68" s="61"/>
      <c r="W68" s="61"/>
      <c r="X68" s="61"/>
      <c r="Y68" s="61"/>
    </row>
    <row r="69" spans="1:25" ht="15.75" customHeight="1">
      <c r="A69" s="1"/>
      <c r="B69" s="687"/>
      <c r="C69" s="687"/>
      <c r="D69" s="687"/>
      <c r="E69" s="687"/>
      <c r="F69" s="687"/>
      <c r="G69" s="687"/>
      <c r="H69" s="687"/>
      <c r="I69" s="687"/>
      <c r="J69" s="687"/>
      <c r="K69" s="687"/>
      <c r="L69" s="687"/>
      <c r="M69" s="687"/>
      <c r="N69" s="687"/>
      <c r="O69" s="687"/>
      <c r="P69" s="36"/>
      <c r="Q69" s="36"/>
      <c r="R69" s="36"/>
      <c r="S69" s="36"/>
      <c r="T69" s="36"/>
      <c r="U69" s="36"/>
      <c r="V69" s="61"/>
      <c r="W69" s="61"/>
      <c r="X69" s="61"/>
      <c r="Y69" s="61"/>
    </row>
    <row r="70" spans="1:25" ht="15.75" customHeight="1">
      <c r="A70" s="1"/>
      <c r="B70" s="687"/>
      <c r="C70" s="687"/>
      <c r="D70" s="687"/>
      <c r="E70" s="687"/>
      <c r="F70" s="687"/>
      <c r="G70" s="687"/>
      <c r="H70" s="687"/>
      <c r="I70" s="687"/>
      <c r="J70" s="687"/>
      <c r="K70" s="687"/>
      <c r="L70" s="687"/>
      <c r="M70" s="687"/>
      <c r="N70" s="687"/>
      <c r="O70" s="687"/>
      <c r="P70" s="36"/>
      <c r="Q70" s="36"/>
      <c r="R70" s="36"/>
      <c r="S70" s="36"/>
      <c r="T70" s="36"/>
      <c r="U70" s="36"/>
      <c r="V70" s="61"/>
      <c r="W70" s="61"/>
      <c r="X70" s="61"/>
      <c r="Y70" s="61"/>
    </row>
    <row r="71" spans="1:25" ht="15.75" customHeight="1">
      <c r="A71" s="1"/>
      <c r="B71" s="687"/>
      <c r="C71" s="687"/>
      <c r="D71" s="687"/>
      <c r="E71" s="687"/>
      <c r="F71" s="687"/>
      <c r="G71" s="687"/>
      <c r="H71" s="687"/>
      <c r="I71" s="687"/>
      <c r="J71" s="687"/>
      <c r="K71" s="687"/>
      <c r="L71" s="687"/>
      <c r="M71" s="687"/>
      <c r="N71" s="687"/>
      <c r="O71" s="687"/>
      <c r="P71" s="36"/>
      <c r="Q71" s="36"/>
      <c r="R71" s="36"/>
      <c r="S71" s="36"/>
      <c r="T71" s="36"/>
      <c r="U71" s="36"/>
      <c r="V71" s="61"/>
      <c r="W71" s="61"/>
      <c r="X71" s="61"/>
      <c r="Y71" s="61"/>
    </row>
    <row r="72" spans="1:25" ht="15.75" customHeight="1">
      <c r="A72" s="1"/>
      <c r="B72" s="687"/>
      <c r="C72" s="687"/>
      <c r="D72" s="687"/>
      <c r="E72" s="687"/>
      <c r="F72" s="687"/>
      <c r="G72" s="687"/>
      <c r="H72" s="687"/>
      <c r="I72" s="687"/>
      <c r="J72" s="687"/>
      <c r="K72" s="687"/>
      <c r="L72" s="687"/>
      <c r="M72" s="687"/>
      <c r="N72" s="687"/>
      <c r="O72" s="687"/>
      <c r="P72" s="36"/>
      <c r="Q72" s="36"/>
      <c r="R72" s="36"/>
      <c r="S72" s="36"/>
      <c r="T72" s="36"/>
      <c r="U72" s="36"/>
      <c r="V72" s="61"/>
      <c r="W72" s="61"/>
      <c r="X72" s="61"/>
      <c r="Y72" s="61"/>
    </row>
    <row r="73" spans="1:25" ht="15.75" customHeight="1">
      <c r="A73" s="1"/>
      <c r="B73" s="687"/>
      <c r="C73" s="687"/>
      <c r="D73" s="687"/>
      <c r="E73" s="687"/>
      <c r="F73" s="687"/>
      <c r="G73" s="687"/>
      <c r="H73" s="687"/>
      <c r="I73" s="687"/>
      <c r="J73" s="687"/>
      <c r="K73" s="687"/>
      <c r="L73" s="687"/>
      <c r="M73" s="687"/>
      <c r="N73" s="687"/>
      <c r="O73" s="687"/>
      <c r="P73" s="36"/>
      <c r="Q73" s="36"/>
      <c r="R73" s="36"/>
      <c r="S73" s="36"/>
      <c r="T73" s="36"/>
      <c r="U73" s="36"/>
      <c r="V73" s="61"/>
      <c r="W73" s="61"/>
      <c r="X73" s="61"/>
      <c r="Y73" s="61"/>
    </row>
    <row r="74" spans="1:25" ht="15.75" customHeight="1">
      <c r="A74" s="1"/>
      <c r="B74" s="687"/>
      <c r="C74" s="687"/>
      <c r="D74" s="687"/>
      <c r="E74" s="687"/>
      <c r="F74" s="687"/>
      <c r="G74" s="687"/>
      <c r="H74" s="687"/>
      <c r="I74" s="687"/>
      <c r="J74" s="687"/>
      <c r="K74" s="687"/>
      <c r="L74" s="687"/>
      <c r="M74" s="687"/>
      <c r="N74" s="687"/>
      <c r="O74" s="687"/>
      <c r="P74" s="36"/>
      <c r="Q74" s="36"/>
      <c r="R74" s="36"/>
      <c r="S74" s="36"/>
      <c r="T74" s="36"/>
      <c r="U74" s="36"/>
      <c r="V74" s="61"/>
      <c r="W74" s="61"/>
      <c r="X74" s="61"/>
      <c r="Y74" s="61"/>
    </row>
    <row r="75" spans="1:25" ht="15.75" customHeight="1">
      <c r="A75" s="1"/>
      <c r="B75" s="687"/>
      <c r="C75" s="687"/>
      <c r="D75" s="687"/>
      <c r="E75" s="687"/>
      <c r="F75" s="687"/>
      <c r="G75" s="687"/>
      <c r="H75" s="687"/>
      <c r="I75" s="687"/>
      <c r="J75" s="687"/>
      <c r="K75" s="687"/>
      <c r="L75" s="687"/>
      <c r="M75" s="687"/>
      <c r="N75" s="687"/>
      <c r="O75" s="687"/>
      <c r="P75" s="36"/>
      <c r="Q75" s="36"/>
      <c r="R75" s="36"/>
      <c r="S75" s="36"/>
      <c r="T75" s="36"/>
      <c r="U75" s="36"/>
      <c r="V75" s="61"/>
      <c r="W75" s="61"/>
      <c r="X75" s="61"/>
      <c r="Y75" s="61"/>
    </row>
    <row r="76" spans="1:25" ht="15.75" customHeight="1">
      <c r="A76" s="1"/>
      <c r="B76" s="687"/>
      <c r="C76" s="687"/>
      <c r="D76" s="687"/>
      <c r="E76" s="687"/>
      <c r="F76" s="687"/>
      <c r="G76" s="687"/>
      <c r="H76" s="687"/>
      <c r="I76" s="687"/>
      <c r="J76" s="687"/>
      <c r="K76" s="687"/>
      <c r="L76" s="687"/>
      <c r="M76" s="687"/>
      <c r="N76" s="687"/>
      <c r="O76" s="687"/>
      <c r="P76" s="36"/>
      <c r="Q76" s="36"/>
      <c r="R76" s="36"/>
      <c r="S76" s="36"/>
      <c r="T76" s="36"/>
      <c r="U76" s="36"/>
      <c r="V76" s="61"/>
      <c r="W76" s="61"/>
      <c r="X76" s="61"/>
      <c r="Y76" s="61"/>
    </row>
    <row r="77" spans="1:25" ht="15.75" customHeight="1">
      <c r="A77" s="1"/>
      <c r="B77" s="687"/>
      <c r="C77" s="687"/>
      <c r="D77" s="687"/>
      <c r="E77" s="687"/>
      <c r="F77" s="687"/>
      <c r="G77" s="687"/>
      <c r="H77" s="687"/>
      <c r="I77" s="687"/>
      <c r="J77" s="687"/>
      <c r="K77" s="687"/>
      <c r="L77" s="687"/>
      <c r="M77" s="687"/>
      <c r="N77" s="687"/>
      <c r="O77" s="687"/>
      <c r="P77" s="36"/>
      <c r="Q77" s="36"/>
      <c r="R77" s="36"/>
      <c r="S77" s="36"/>
      <c r="T77" s="36"/>
      <c r="U77" s="36"/>
      <c r="V77" s="61"/>
      <c r="W77" s="61"/>
      <c r="X77" s="61"/>
      <c r="Y77" s="61"/>
    </row>
    <row r="78" spans="1:25" ht="15.75" customHeight="1">
      <c r="A78" s="1"/>
      <c r="B78" s="687"/>
      <c r="C78" s="687"/>
      <c r="D78" s="687"/>
      <c r="E78" s="687"/>
      <c r="F78" s="687"/>
      <c r="G78" s="687"/>
      <c r="H78" s="687"/>
      <c r="I78" s="687"/>
      <c r="J78" s="687"/>
      <c r="K78" s="687"/>
      <c r="L78" s="687"/>
      <c r="M78" s="687"/>
      <c r="N78" s="687"/>
      <c r="O78" s="687"/>
      <c r="P78" s="36"/>
      <c r="Q78" s="36"/>
      <c r="R78" s="36"/>
      <c r="S78" s="36"/>
      <c r="T78" s="36"/>
      <c r="U78" s="36"/>
      <c r="V78" s="61"/>
      <c r="W78" s="61"/>
      <c r="X78" s="61"/>
      <c r="Y78" s="61"/>
    </row>
    <row r="79" spans="1:25" ht="15.75" customHeight="1">
      <c r="A79" s="1"/>
      <c r="B79" s="687"/>
      <c r="C79" s="687"/>
      <c r="D79" s="687"/>
      <c r="E79" s="687"/>
      <c r="F79" s="687"/>
      <c r="G79" s="687"/>
      <c r="H79" s="687"/>
      <c r="I79" s="687"/>
      <c r="J79" s="687"/>
      <c r="K79" s="687"/>
      <c r="L79" s="687"/>
      <c r="M79" s="687"/>
      <c r="N79" s="687"/>
      <c r="O79" s="687"/>
      <c r="P79" s="36"/>
      <c r="Q79" s="36"/>
      <c r="R79" s="36"/>
      <c r="S79" s="36"/>
      <c r="T79" s="36"/>
      <c r="U79" s="36"/>
      <c r="V79" s="61"/>
      <c r="W79" s="61"/>
      <c r="X79" s="61"/>
      <c r="Y79" s="61"/>
    </row>
    <row r="80" spans="1:25" ht="15.75" customHeight="1">
      <c r="A80" s="1"/>
      <c r="B80" s="687"/>
      <c r="C80" s="687"/>
      <c r="D80" s="687"/>
      <c r="E80" s="687"/>
      <c r="F80" s="687"/>
      <c r="G80" s="687"/>
      <c r="H80" s="687"/>
      <c r="I80" s="687"/>
      <c r="J80" s="687"/>
      <c r="K80" s="687"/>
      <c r="L80" s="687"/>
      <c r="M80" s="687"/>
      <c r="N80" s="687"/>
      <c r="O80" s="687"/>
      <c r="P80" s="36"/>
      <c r="Q80" s="36"/>
      <c r="R80" s="36"/>
      <c r="S80" s="36"/>
      <c r="T80" s="36"/>
      <c r="U80" s="36"/>
      <c r="V80" s="61"/>
      <c r="W80" s="61"/>
      <c r="X80" s="61"/>
      <c r="Y80" s="61"/>
    </row>
    <row r="81" spans="1:25" ht="15.75" customHeight="1">
      <c r="A81" s="1"/>
      <c r="B81" s="687"/>
      <c r="C81" s="687"/>
      <c r="D81" s="687"/>
      <c r="E81" s="687"/>
      <c r="F81" s="687"/>
      <c r="G81" s="687"/>
      <c r="H81" s="687"/>
      <c r="I81" s="687"/>
      <c r="J81" s="687"/>
      <c r="K81" s="687"/>
      <c r="L81" s="687"/>
      <c r="M81" s="687"/>
      <c r="N81" s="687"/>
      <c r="O81" s="687"/>
      <c r="P81" s="36"/>
      <c r="Q81" s="36"/>
      <c r="R81" s="36"/>
      <c r="S81" s="36"/>
      <c r="T81" s="36"/>
      <c r="U81" s="36"/>
      <c r="V81" s="61"/>
      <c r="W81" s="61"/>
      <c r="X81" s="61"/>
      <c r="Y81" s="61"/>
    </row>
    <row r="82" spans="1:25" ht="15.75" customHeight="1">
      <c r="A82" s="1"/>
      <c r="B82" s="687"/>
      <c r="C82" s="687"/>
      <c r="D82" s="687"/>
      <c r="E82" s="687"/>
      <c r="F82" s="687"/>
      <c r="G82" s="687"/>
      <c r="H82" s="687"/>
      <c r="I82" s="687"/>
      <c r="J82" s="687"/>
      <c r="K82" s="687"/>
      <c r="L82" s="687"/>
      <c r="M82" s="687"/>
      <c r="N82" s="687"/>
      <c r="O82" s="687"/>
      <c r="P82" s="36"/>
      <c r="Q82" s="36"/>
      <c r="R82" s="36"/>
      <c r="S82" s="36"/>
      <c r="T82" s="36"/>
      <c r="U82" s="36"/>
      <c r="V82" s="61"/>
      <c r="W82" s="61"/>
      <c r="X82" s="61"/>
      <c r="Y82" s="61"/>
    </row>
    <row r="83" spans="1:25" ht="15.75" customHeight="1">
      <c r="A83" s="1"/>
      <c r="B83" s="687"/>
      <c r="C83" s="687"/>
      <c r="D83" s="687"/>
      <c r="E83" s="687"/>
      <c r="F83" s="687"/>
      <c r="G83" s="687"/>
      <c r="H83" s="687"/>
      <c r="I83" s="687"/>
      <c r="J83" s="687"/>
      <c r="K83" s="687"/>
      <c r="L83" s="687"/>
      <c r="M83" s="687"/>
      <c r="N83" s="687"/>
      <c r="O83" s="687"/>
      <c r="P83" s="36"/>
      <c r="Q83" s="36"/>
      <c r="R83" s="36"/>
      <c r="S83" s="36"/>
      <c r="T83" s="36"/>
      <c r="U83" s="36"/>
      <c r="V83" s="61"/>
      <c r="W83" s="61"/>
      <c r="X83" s="61"/>
      <c r="Y83" s="61"/>
    </row>
    <row r="84" spans="1:25" ht="15.75" customHeight="1">
      <c r="A84" s="1"/>
      <c r="B84" s="687"/>
      <c r="C84" s="687"/>
      <c r="D84" s="687"/>
      <c r="E84" s="687"/>
      <c r="F84" s="687"/>
      <c r="G84" s="687"/>
      <c r="H84" s="687"/>
      <c r="I84" s="687"/>
      <c r="J84" s="687"/>
      <c r="K84" s="687"/>
      <c r="L84" s="687"/>
      <c r="M84" s="687"/>
      <c r="N84" s="687"/>
      <c r="O84" s="687"/>
      <c r="P84" s="36"/>
      <c r="Q84" s="36"/>
      <c r="R84" s="36"/>
      <c r="S84" s="36"/>
      <c r="T84" s="36"/>
      <c r="U84" s="36"/>
      <c r="V84" s="61"/>
      <c r="W84" s="61"/>
      <c r="X84" s="61"/>
      <c r="Y84" s="61"/>
    </row>
    <row r="85" spans="1:25" ht="15.75" customHeight="1">
      <c r="A85" s="1"/>
      <c r="B85" s="687"/>
      <c r="C85" s="687"/>
      <c r="D85" s="687"/>
      <c r="E85" s="687"/>
      <c r="F85" s="687"/>
      <c r="G85" s="687"/>
      <c r="H85" s="687"/>
      <c r="I85" s="687"/>
      <c r="J85" s="687"/>
      <c r="K85" s="687"/>
      <c r="L85" s="687"/>
      <c r="M85" s="687"/>
      <c r="N85" s="687"/>
      <c r="O85" s="687"/>
      <c r="P85" s="36"/>
      <c r="Q85" s="36"/>
      <c r="R85" s="36"/>
      <c r="S85" s="36"/>
      <c r="T85" s="36"/>
      <c r="U85" s="36"/>
      <c r="V85" s="61"/>
      <c r="W85" s="61"/>
      <c r="X85" s="61"/>
      <c r="Y85" s="61"/>
    </row>
    <row r="86" spans="1:25" ht="15.75" customHeight="1">
      <c r="A86" s="1"/>
      <c r="B86" s="687"/>
      <c r="C86" s="687"/>
      <c r="D86" s="687"/>
      <c r="E86" s="687"/>
      <c r="F86" s="687"/>
      <c r="G86" s="687"/>
      <c r="H86" s="687"/>
      <c r="I86" s="687"/>
      <c r="J86" s="687"/>
      <c r="K86" s="687"/>
      <c r="L86" s="687"/>
      <c r="M86" s="687"/>
      <c r="N86" s="687"/>
      <c r="O86" s="687"/>
      <c r="P86" s="36"/>
      <c r="Q86" s="36"/>
      <c r="R86" s="36"/>
      <c r="S86" s="36"/>
      <c r="T86" s="36"/>
      <c r="U86" s="36"/>
      <c r="V86" s="61"/>
      <c r="W86" s="61"/>
      <c r="X86" s="61"/>
      <c r="Y86" s="61"/>
    </row>
    <row r="87" spans="1:25" ht="15.75" customHeight="1">
      <c r="A87" s="1"/>
      <c r="B87" s="687"/>
      <c r="C87" s="687"/>
      <c r="D87" s="687"/>
      <c r="E87" s="687"/>
      <c r="F87" s="687"/>
      <c r="G87" s="687"/>
      <c r="H87" s="687"/>
      <c r="I87" s="687"/>
      <c r="J87" s="687"/>
      <c r="K87" s="687"/>
      <c r="L87" s="687"/>
      <c r="M87" s="687"/>
      <c r="N87" s="687"/>
      <c r="O87" s="687"/>
      <c r="P87" s="36"/>
      <c r="Q87" s="36"/>
      <c r="R87" s="36"/>
      <c r="S87" s="36"/>
      <c r="T87" s="36"/>
      <c r="U87" s="36"/>
      <c r="V87" s="61"/>
      <c r="W87" s="61"/>
      <c r="X87" s="61"/>
      <c r="Y87" s="61"/>
    </row>
    <row r="88" spans="1:25" ht="15.75" customHeight="1">
      <c r="A88" s="1"/>
      <c r="B88" s="687"/>
      <c r="C88" s="687"/>
      <c r="D88" s="687"/>
      <c r="E88" s="687"/>
      <c r="F88" s="687"/>
      <c r="G88" s="687"/>
      <c r="H88" s="687"/>
      <c r="I88" s="687"/>
      <c r="J88" s="687"/>
      <c r="K88" s="687"/>
      <c r="L88" s="687"/>
      <c r="M88" s="687"/>
      <c r="N88" s="687"/>
      <c r="O88" s="687"/>
      <c r="P88" s="36"/>
      <c r="Q88" s="36"/>
      <c r="R88" s="36"/>
      <c r="S88" s="36"/>
      <c r="T88" s="36"/>
      <c r="U88" s="36"/>
      <c r="V88" s="61"/>
      <c r="W88" s="61"/>
      <c r="X88" s="61"/>
      <c r="Y88" s="61"/>
    </row>
    <row r="89" spans="1:25" ht="15.75" customHeight="1">
      <c r="A89" s="1"/>
      <c r="B89" s="687"/>
      <c r="C89" s="687"/>
      <c r="D89" s="687"/>
      <c r="E89" s="687"/>
      <c r="F89" s="687"/>
      <c r="G89" s="687"/>
      <c r="H89" s="687"/>
      <c r="I89" s="687"/>
      <c r="J89" s="687"/>
      <c r="K89" s="687"/>
      <c r="L89" s="687"/>
      <c r="M89" s="687"/>
      <c r="N89" s="687"/>
      <c r="O89" s="687"/>
      <c r="P89" s="36"/>
      <c r="Q89" s="36"/>
      <c r="R89" s="36"/>
      <c r="S89" s="36"/>
      <c r="T89" s="36"/>
      <c r="U89" s="36"/>
      <c r="V89" s="61"/>
      <c r="W89" s="61"/>
      <c r="X89" s="61"/>
      <c r="Y89" s="61"/>
    </row>
    <row r="90" spans="1:25" ht="15.75" customHeight="1">
      <c r="A90" s="1"/>
      <c r="B90" s="688"/>
      <c r="C90" s="687"/>
      <c r="D90" s="687"/>
      <c r="E90" s="687"/>
      <c r="F90" s="687"/>
      <c r="G90" s="687"/>
      <c r="H90" s="687"/>
      <c r="I90" s="687"/>
      <c r="J90" s="687"/>
      <c r="K90" s="687"/>
      <c r="L90" s="687"/>
      <c r="M90" s="687"/>
      <c r="N90" s="687"/>
      <c r="O90" s="687"/>
      <c r="P90" s="36"/>
      <c r="Q90" s="36"/>
      <c r="R90" s="36"/>
      <c r="S90" s="36"/>
      <c r="T90" s="36"/>
      <c r="U90" s="36"/>
      <c r="V90" s="61"/>
      <c r="W90" s="61"/>
      <c r="X90" s="61"/>
      <c r="Y90" s="61"/>
    </row>
    <row r="91" spans="1:25" ht="15.75" customHeight="1">
      <c r="A91" s="1"/>
      <c r="B91" s="687"/>
      <c r="C91" s="687"/>
      <c r="D91" s="687"/>
      <c r="E91" s="687"/>
      <c r="F91" s="687"/>
      <c r="G91" s="687"/>
      <c r="H91" s="687"/>
      <c r="I91" s="687"/>
      <c r="J91" s="687"/>
      <c r="K91" s="687"/>
      <c r="L91" s="687"/>
      <c r="M91" s="687"/>
      <c r="N91" s="687"/>
      <c r="O91" s="687"/>
      <c r="P91" s="36"/>
      <c r="Q91" s="36"/>
      <c r="R91" s="36"/>
      <c r="S91" s="36"/>
      <c r="T91" s="36"/>
      <c r="U91" s="36"/>
      <c r="V91" s="61"/>
      <c r="W91" s="61"/>
      <c r="X91" s="61"/>
      <c r="Y91" s="61"/>
    </row>
    <row r="92" spans="1:25" ht="12.75">
      <c r="A92" s="61"/>
      <c r="B92" s="61"/>
      <c r="C92" s="61"/>
      <c r="D92" s="61"/>
      <c r="E92" s="61"/>
      <c r="F92" s="61"/>
      <c r="G92" s="61"/>
      <c r="H92" s="61"/>
      <c r="I92" s="61"/>
      <c r="J92" s="61"/>
      <c r="K92" s="61"/>
      <c r="L92" s="61"/>
      <c r="M92" s="61"/>
      <c r="N92" s="61"/>
      <c r="O92" s="61"/>
      <c r="P92" s="61"/>
      <c r="Q92" s="61"/>
      <c r="R92" s="61"/>
      <c r="S92" s="61"/>
      <c r="T92" s="61"/>
      <c r="U92" s="61"/>
      <c r="V92" s="61"/>
      <c r="W92" s="61"/>
      <c r="X92" s="61"/>
      <c r="Y92" s="61"/>
    </row>
    <row r="93" spans="1:25" ht="12.75">
      <c r="A93" s="61"/>
      <c r="B93" s="61"/>
      <c r="C93" s="61"/>
      <c r="D93" s="61"/>
      <c r="E93" s="61"/>
      <c r="F93" s="61"/>
      <c r="G93" s="61"/>
      <c r="H93" s="61"/>
      <c r="I93" s="61"/>
      <c r="J93" s="61"/>
      <c r="K93" s="61"/>
      <c r="L93" s="61"/>
      <c r="M93" s="61"/>
      <c r="N93" s="61"/>
      <c r="O93" s="61"/>
      <c r="P93" s="61"/>
      <c r="Q93" s="61"/>
      <c r="R93" s="61"/>
      <c r="S93" s="61"/>
      <c r="T93" s="61"/>
      <c r="U93" s="61"/>
      <c r="V93" s="61"/>
      <c r="W93" s="61"/>
      <c r="X93" s="61"/>
      <c r="Y93" s="61"/>
    </row>
    <row r="94" spans="1:25" ht="12.75">
      <c r="A94" s="61"/>
      <c r="B94" s="61"/>
      <c r="C94" s="61"/>
      <c r="D94" s="61"/>
      <c r="E94" s="61"/>
      <c r="F94" s="61"/>
      <c r="G94" s="61"/>
      <c r="H94" s="61"/>
      <c r="I94" s="61"/>
      <c r="J94" s="61"/>
      <c r="K94" s="61"/>
      <c r="L94" s="61"/>
      <c r="M94" s="61"/>
      <c r="N94" s="61"/>
      <c r="O94" s="61"/>
      <c r="P94" s="61"/>
      <c r="Q94" s="61"/>
      <c r="R94" s="61"/>
      <c r="S94" s="61"/>
      <c r="T94" s="61"/>
      <c r="U94" s="61"/>
      <c r="V94" s="61"/>
      <c r="W94" s="61"/>
      <c r="X94" s="61"/>
      <c r="Y94" s="61"/>
    </row>
    <row r="95" spans="1:25" ht="12.75">
      <c r="A95" s="61"/>
      <c r="B95" s="61"/>
      <c r="C95" s="61"/>
      <c r="D95" s="61"/>
      <c r="E95" s="61"/>
      <c r="F95" s="61"/>
      <c r="G95" s="61"/>
      <c r="H95" s="61"/>
      <c r="I95" s="61"/>
      <c r="J95" s="61"/>
      <c r="K95" s="61"/>
      <c r="L95" s="61"/>
      <c r="M95" s="61"/>
      <c r="N95" s="61"/>
      <c r="O95" s="61"/>
      <c r="P95" s="61"/>
      <c r="Q95" s="61"/>
      <c r="R95" s="61"/>
      <c r="S95" s="61"/>
      <c r="T95" s="61"/>
      <c r="U95" s="61"/>
      <c r="V95" s="61"/>
      <c r="W95" s="61"/>
      <c r="X95" s="61"/>
      <c r="Y95" s="61"/>
    </row>
    <row r="96" spans="1:25"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row>
    <row r="97" spans="1:25"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row>
    <row r="98" spans="1:25"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row>
    <row r="99" spans="1:25"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row>
    <row r="100" spans="1:25"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row>
    <row r="101" spans="1:25"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row>
    <row r="102" spans="1:25"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row>
    <row r="103" spans="1:25"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row>
    <row r="104" spans="1:25"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row>
    <row r="105" spans="1:25"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row>
    <row r="106" spans="1:25"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row>
    <row r="107" spans="1:25"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row>
    <row r="108" spans="1:25"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row>
    <row r="109" spans="1:25"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row>
    <row r="110" spans="1:25"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row>
    <row r="111" spans="1:25"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row>
    <row r="112" spans="1:25"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row>
    <row r="113" spans="1:25"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row>
    <row r="114" spans="1:25"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row>
    <row r="115" spans="1:25"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row>
    <row r="116" spans="1:25"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row>
    <row r="117" spans="1:25"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row>
    <row r="118" spans="1:25"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row>
    <row r="119" spans="1:25"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row>
    <row r="120" spans="1:25"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row>
    <row r="121" spans="1:25"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row>
    <row r="122" spans="1:25"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row>
    <row r="123" spans="1:25"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row>
    <row r="124" spans="1:25"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row>
    <row r="125" spans="1:25"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5"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row>
    <row r="127" spans="1:25"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row>
    <row r="128" spans="1:25"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row>
    <row r="129" spans="1:25"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row>
    <row r="130" spans="1:25"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row>
    <row r="131" spans="1:25"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row>
    <row r="132" spans="1:25"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row>
    <row r="133" spans="1:25"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row>
    <row r="134" spans="1:25"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row>
    <row r="135" spans="1:25"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row>
    <row r="136" spans="1:25"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row>
    <row r="137" spans="1:25"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row>
    <row r="138" spans="1:25"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row>
    <row r="139" spans="1:25"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row>
    <row r="140" spans="1:25"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row>
    <row r="141" spans="1:25"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row>
    <row r="142" spans="1:25"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row>
    <row r="143" spans="1:25"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row>
    <row r="144" spans="1:25"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row>
    <row r="145" spans="1:25"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row>
    <row r="146" spans="1:25"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row>
    <row r="147" spans="1:25"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row>
    <row r="148" spans="1:25"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row>
    <row r="149" spans="1:25"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row>
    <row r="150" spans="1:25"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row>
    <row r="151" spans="1:25"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row>
    <row r="152" spans="1:25"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row>
    <row r="153" spans="1:25"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row>
    <row r="154" spans="1:25"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row>
    <row r="155" spans="1:25"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row>
    <row r="156" spans="1:25"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row>
    <row r="157" spans="1:25"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row>
    <row r="158" spans="1:25"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row>
    <row r="159" spans="1:25"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row>
    <row r="160" spans="1:25"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row>
    <row r="161" spans="1:25"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row>
    <row r="162" spans="1:25"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row>
    <row r="163" spans="1:25"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row>
    <row r="164" spans="1:25"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row>
    <row r="165" spans="1:25"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row>
    <row r="166" spans="1:25"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row>
    <row r="167" spans="1:25"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row>
    <row r="168" spans="1:25"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row>
    <row r="169" spans="1:25"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row>
    <row r="170" spans="1:25"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row>
    <row r="171" spans="1:25"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row>
    <row r="172" spans="1:25"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row>
    <row r="173" spans="1:25"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row>
    <row r="174" spans="1:25"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row>
    <row r="175" spans="1:25"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row>
    <row r="176" spans="1:25"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row>
    <row r="177" spans="1:25"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row>
    <row r="178" spans="1:25"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row>
    <row r="179" spans="1:25"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row>
    <row r="180" spans="1:25"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row>
    <row r="181" spans="1:25"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row>
    <row r="182" spans="1:25"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row>
    <row r="183" spans="1:25"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row>
    <row r="184" spans="1:25"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row>
    <row r="185" spans="1:25"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row>
    <row r="186" spans="1:25"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row>
    <row r="187" spans="1:25"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row>
    <row r="188" spans="1:25"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row>
    <row r="189" spans="1:25"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row>
    <row r="190" spans="1:25"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row>
    <row r="191" spans="1:25"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row>
    <row r="192" spans="1:25"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row>
    <row r="193" spans="1:25"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row>
    <row r="194" spans="1:25"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row>
    <row r="195" spans="1:25"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row>
    <row r="196" spans="1:25"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row>
    <row r="197" spans="1:25"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row>
    <row r="198" spans="1:25"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row>
    <row r="199" spans="1:25"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row>
    <row r="200" spans="1:25"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row>
    <row r="201" spans="1:25"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row>
    <row r="202" spans="1:25"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row>
    <row r="203" spans="1:25"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row>
    <row r="204" spans="1:25"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row>
    <row r="205" spans="1:25"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row>
    <row r="206" spans="1:25"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row>
    <row r="207" spans="1:25"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row>
    <row r="208" spans="1:25"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row>
    <row r="209" spans="1:25"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row>
    <row r="210" spans="1:25"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row>
    <row r="211" spans="1:25"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row>
    <row r="212" spans="1:25"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row>
    <row r="213" spans="1:25"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row>
    <row r="214" spans="1:25"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row>
    <row r="215" spans="1:25"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row>
    <row r="216" spans="1:25"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row>
    <row r="217" spans="1:25"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row>
    <row r="218" spans="1:25"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row>
    <row r="219" spans="1:25"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row>
    <row r="220" spans="1:25"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row>
    <row r="221" spans="1:25"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row>
    <row r="222" spans="1:25"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row>
    <row r="223" spans="1:25"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row>
    <row r="224" spans="1:25"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row>
    <row r="225" spans="1:25"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row>
    <row r="226" spans="1:25"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row>
    <row r="227" spans="1:25"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row>
    <row r="228" spans="1:25"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row>
    <row r="229" spans="1:25"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row>
    <row r="230" spans="1:25"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row>
    <row r="231" spans="1:25"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row>
    <row r="232" spans="1:25"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row>
    <row r="233" spans="1:25"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row>
    <row r="234" spans="1:25"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row>
    <row r="235" spans="1:25"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row>
    <row r="236" spans="1:25"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row>
    <row r="237" spans="1:25"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row>
    <row r="238" spans="1:25"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row>
    <row r="239" spans="1:25"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row>
    <row r="240" spans="1:25"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row>
    <row r="241" spans="1:25"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row>
    <row r="242" spans="1:25"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row>
    <row r="243" spans="1:25"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row>
    <row r="244" spans="1:25"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row>
    <row r="245" spans="1:25"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row>
    <row r="246" spans="1:25"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row>
    <row r="247" spans="1:25"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row>
    <row r="248" spans="1:25"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row>
    <row r="249" spans="1:25"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row>
    <row r="250" spans="1:25"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row>
    <row r="251" spans="1:25"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row>
    <row r="252" spans="1:25"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row>
    <row r="253" spans="1:25"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row>
    <row r="254" spans="1:25"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row>
    <row r="255" spans="1:25"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row>
    <row r="256" spans="1:25"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row>
    <row r="257" spans="1:25"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row>
    <row r="258" spans="1:25"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row>
    <row r="259" spans="1:25"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row>
    <row r="260" spans="1:25"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row>
    <row r="261" spans="1:25"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row>
    <row r="262" spans="1:25"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row>
    <row r="263" spans="1:25"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row>
    <row r="264" spans="1:25"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row>
    <row r="265" spans="1:25"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row>
    <row r="266" spans="1:25"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row>
    <row r="267" spans="1:25"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row>
    <row r="268" spans="1:25"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row>
    <row r="269" spans="1:25"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row>
    <row r="270" spans="1:25"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row>
    <row r="271" spans="1:25"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row>
    <row r="272" spans="1:25"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row>
    <row r="273" spans="1:25"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row>
    <row r="274" spans="1:25"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row>
    <row r="275" spans="1:25"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row>
    <row r="276" spans="1:25"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row>
    <row r="277" spans="1:25"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row>
    <row r="278" spans="1:25"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row>
    <row r="279" spans="1:25"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row>
    <row r="280" spans="1:25"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row>
    <row r="281" spans="1:25"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row>
    <row r="282" spans="1:25"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row>
    <row r="283" spans="1:25"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row>
    <row r="284" spans="1:25"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row>
    <row r="285" spans="1:25"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row>
    <row r="286" spans="1:25"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row>
    <row r="287" spans="1:25"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row>
    <row r="288" spans="1:25"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row>
    <row r="289" spans="1:25"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row>
    <row r="290" spans="1:25"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row>
    <row r="291" spans="1:25"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row>
    <row r="292" spans="1:25"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row>
    <row r="293" spans="1:25"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row>
    <row r="294" spans="1:25"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row>
    <row r="295" spans="1:25"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row>
    <row r="296" spans="1:25"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row>
    <row r="297" spans="1:25"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row>
    <row r="298" spans="1:25"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row>
    <row r="299" spans="1:25"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row>
    <row r="300" spans="1:25"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row>
    <row r="301" spans="1:25"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row>
    <row r="302" spans="1:25"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row>
    <row r="303" spans="1:25"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row>
    <row r="304" spans="1:25"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row>
    <row r="305" spans="1:25"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row>
    <row r="306" spans="1:25"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row>
    <row r="307" spans="1:25"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row>
    <row r="308" spans="1:25"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row>
    <row r="309" spans="1:25"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row>
    <row r="310" spans="1:25"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row>
    <row r="311" spans="1:25"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row>
    <row r="312" spans="1:25"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row>
    <row r="313" spans="1:25"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row>
    <row r="314" spans="1:25"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row>
    <row r="315" spans="1:25"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row>
    <row r="316" spans="1:25"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row>
    <row r="317" spans="1:25"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row>
    <row r="318" spans="1:25"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row>
    <row r="319" spans="1:25"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row>
    <row r="320" spans="1:25"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row>
    <row r="321" spans="1:25"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row>
    <row r="322" spans="1:25"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row>
    <row r="323" spans="1:25"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row>
    <row r="324" spans="1:25"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row>
    <row r="325" spans="1:25"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row>
    <row r="326" spans="1:25"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row>
    <row r="327" spans="1:25"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row>
    <row r="328" spans="1:25"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row>
    <row r="329" spans="1:25"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row>
    <row r="330" spans="1:25"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row>
    <row r="331" spans="1:25"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row>
    <row r="332" spans="1:25"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row>
    <row r="333" spans="1:25"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row>
    <row r="334" spans="1:25"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row>
    <row r="335" spans="1:25"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row>
    <row r="336" spans="1:25"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row>
    <row r="337" spans="1:25"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row>
    <row r="338" spans="1:25"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row>
    <row r="339" spans="1:25"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row>
    <row r="340" spans="1:25"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row>
    <row r="341" spans="1:25"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row>
    <row r="342" spans="1:25"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row>
    <row r="343" spans="1:25"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row>
    <row r="344" spans="1:25"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row>
    <row r="345" spans="1:25"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row>
    <row r="346" spans="1:25"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row>
    <row r="347" spans="1:25"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row>
    <row r="348" spans="1:25"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row>
    <row r="349" spans="1:25"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row>
    <row r="350" spans="1:25"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row>
    <row r="351" spans="1:25"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row>
    <row r="352" spans="1:25"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row>
    <row r="353" spans="1:25"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row>
    <row r="354" spans="1:25"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row>
    <row r="355" spans="1:25"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row>
    <row r="356" spans="1:25"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row>
    <row r="357" spans="1:25"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row>
    <row r="358" spans="1:25"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row>
    <row r="359" spans="1:25"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row>
    <row r="360" spans="1:25"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row>
    <row r="361" spans="1:25"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row>
    <row r="362" spans="1:25"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row>
    <row r="363" spans="1:25"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row>
    <row r="364" spans="1:25"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row>
    <row r="365" spans="1:25"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row>
    <row r="366" spans="1:25"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row>
    <row r="367" spans="1:25"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row>
    <row r="368" spans="1:25"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row>
    <row r="369" spans="1:25"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row>
    <row r="370" spans="1:25"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row>
    <row r="371" spans="1:25"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row>
    <row r="372" spans="1:25"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row>
    <row r="373" spans="1:25"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row>
    <row r="374" spans="1:25"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row>
    <row r="375" spans="1:25"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row>
    <row r="376" spans="1:25"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row>
    <row r="377" spans="1:25"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row>
    <row r="378" spans="1:25"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row>
    <row r="379" spans="1:25"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row>
    <row r="380" spans="1:25"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row>
    <row r="381" spans="1:25"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row>
    <row r="382" spans="1:25"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row>
    <row r="383" spans="1:25"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row>
    <row r="384" spans="1:25"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row>
    <row r="385" spans="1:25"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row>
    <row r="386" spans="1:25"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row>
    <row r="387" spans="1:25"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row>
    <row r="388" spans="1:25"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row>
    <row r="389" spans="1:25"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row>
    <row r="390" spans="1:25"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row>
    <row r="391" spans="1:25"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row>
    <row r="392" spans="1:25"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row>
    <row r="393" spans="1:25"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row>
    <row r="394" spans="1:25"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row>
    <row r="395" spans="1:25"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row>
    <row r="396" spans="1:25"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row>
    <row r="397" spans="1:25"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row>
    <row r="398" spans="1:25"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row>
    <row r="399" spans="1:25"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row>
    <row r="400" spans="1:25"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row>
    <row r="401" spans="1:25"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row>
    <row r="402" spans="1:25"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row>
    <row r="403" spans="1:25"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row>
    <row r="404" spans="1:25"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row>
    <row r="405" spans="1:25"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row>
    <row r="406" spans="1:25"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row>
    <row r="407" spans="1:25"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row>
    <row r="408" spans="1:25"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row>
    <row r="409" spans="1:25"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row>
    <row r="410" spans="1:25"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row>
    <row r="411" spans="1:25"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row>
    <row r="412" spans="1:25"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row>
    <row r="413" spans="1:25"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row>
    <row r="414" spans="1:25"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row>
    <row r="415" spans="1:25"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row>
    <row r="416" spans="1:25"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row>
    <row r="417" spans="1:25"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row>
    <row r="418" spans="1:25"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row>
    <row r="419" spans="1:25"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row>
    <row r="420" spans="1:25"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row>
    <row r="421" spans="1:25"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row>
    <row r="422" spans="1:25"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row>
    <row r="423" spans="1:25"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row>
    <row r="424" spans="1:25"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row>
    <row r="425" spans="1:25"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row>
    <row r="426" spans="1:25"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row>
    <row r="427" spans="1:25"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row>
    <row r="428" spans="1:25"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row>
    <row r="429" spans="1:25"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row>
    <row r="430" spans="1:25"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row>
    <row r="431" spans="1:25"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row>
    <row r="432" spans="1:25"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row>
    <row r="433" spans="1:25"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row>
    <row r="434" spans="1:25"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row>
    <row r="435" spans="1:25"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row>
    <row r="436" spans="1:25"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row>
    <row r="437" spans="1:25"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row>
    <row r="438" spans="1:25"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row>
    <row r="439" spans="1:25"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row>
    <row r="440" spans="1:25"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row>
    <row r="441" spans="1:25"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row>
    <row r="442" spans="1:25"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row>
    <row r="443" spans="1:25"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row>
    <row r="444" spans="1:25"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row>
    <row r="445" spans="1:25"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row>
    <row r="446" spans="1:25"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row>
    <row r="447" spans="1:25"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row>
    <row r="448" spans="1:25"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row>
    <row r="449" spans="1:25"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row>
    <row r="450" spans="1:25"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row>
    <row r="451" spans="1:25"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row>
    <row r="452" spans="1:25"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row>
    <row r="453" spans="1:25"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row>
    <row r="454" spans="1:25"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row>
    <row r="455" spans="1:25"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row>
    <row r="456" spans="1:25"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row>
    <row r="457" spans="1:25"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row>
    <row r="458" spans="1:25"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row>
    <row r="459" spans="1:25"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row>
    <row r="460" spans="1:25"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row>
    <row r="461" spans="1:25"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row>
    <row r="462" spans="1:25"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row>
    <row r="463" spans="1:25"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row>
    <row r="464" spans="1:25"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row>
    <row r="465" spans="1:25"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row>
    <row r="466" spans="1:25"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row>
    <row r="467" spans="1:25"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row>
    <row r="468" spans="1:25"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row>
    <row r="469" spans="1:25"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row>
    <row r="470" spans="1:25"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row>
    <row r="471" spans="1:25"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row>
    <row r="472" spans="1:25"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row>
    <row r="473" spans="1:25"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row>
    <row r="474" spans="1:25"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row>
    <row r="475" spans="1:25"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row>
    <row r="476" spans="1:25"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row>
    <row r="477" spans="1:25"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row>
    <row r="478" spans="1:25"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row>
    <row r="479" spans="1:25"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row>
    <row r="480" spans="1:25"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row>
    <row r="481" spans="1:25"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row>
    <row r="482" spans="1:25"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row>
    <row r="483" spans="1:25"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row>
    <row r="484" spans="1:25"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row>
    <row r="485" spans="1:25"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row>
    <row r="486" spans="1:25"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row>
    <row r="487" spans="1:25"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row>
    <row r="488" spans="1:25"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row>
    <row r="489" spans="1:25"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row>
    <row r="490" spans="1:25"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row>
    <row r="491" spans="1:25"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row>
    <row r="492" spans="1:25"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row>
    <row r="493" spans="1:25"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row>
    <row r="494" spans="1:25"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row>
    <row r="495" spans="1:25"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row>
    <row r="496" spans="1:25"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row>
    <row r="497" spans="1:25"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row>
    <row r="498" spans="1:25"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row>
    <row r="499" spans="1:25"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row>
    <row r="500" spans="1:25"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row>
    <row r="501" spans="1:25"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row>
    <row r="502" spans="1:25"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row>
    <row r="503" spans="1:25"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row>
    <row r="504" spans="1:25"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row>
    <row r="505" spans="1:25"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row>
    <row r="506" spans="1:25"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row>
    <row r="507" spans="1:25"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row>
    <row r="508" spans="1:25"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row>
    <row r="509" spans="1:25"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row>
    <row r="510" spans="1:25"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row>
    <row r="511" spans="1:25"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row>
    <row r="512" spans="1:25"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row>
    <row r="513" spans="1:25"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row>
    <row r="514" spans="1:25"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row>
    <row r="515" spans="1:25"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row>
    <row r="516" spans="1:25"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row>
    <row r="517" spans="1:25"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row>
    <row r="518" spans="1:25"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row>
    <row r="519" spans="1:25"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row>
    <row r="520" spans="1:25"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row>
    <row r="521" spans="1:25"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row>
    <row r="522" spans="1:25"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row>
    <row r="523" spans="1:25"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row>
    <row r="524" spans="1:25"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row>
    <row r="525" spans="1:25"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row>
    <row r="526" spans="1:25"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row>
    <row r="527" spans="1:25"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row>
    <row r="528" spans="1:25"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row>
    <row r="529" spans="1:25"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row>
    <row r="530" spans="1:25"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row>
    <row r="531" spans="1:25"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row>
    <row r="532" spans="1:25"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row>
    <row r="533" spans="1:25"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row>
    <row r="534" spans="1:25"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row>
    <row r="535" spans="1:25"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row>
    <row r="536" spans="1:25"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row>
    <row r="537" spans="1:25"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row>
    <row r="538" spans="1:25"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row>
    <row r="539" spans="1:25"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row>
    <row r="540" spans="1:25"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row>
    <row r="541" spans="1:25"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row>
    <row r="542" spans="1:25"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row>
    <row r="543" spans="1:25"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row>
    <row r="544" spans="1:25"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row>
    <row r="545" spans="1:25"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row>
    <row r="546" spans="1:25"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row>
    <row r="547" spans="1:25"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row>
    <row r="548" spans="1:25"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row>
    <row r="549" spans="1:25"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row>
    <row r="550" spans="1:25"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row>
    <row r="551" spans="1:25"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row>
    <row r="552" spans="1:25"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row>
    <row r="553" spans="1:25"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row>
    <row r="554" spans="1:25"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row>
    <row r="555" spans="1:25"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row>
    <row r="556" spans="1:25"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row>
    <row r="557" spans="1:25"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row>
    <row r="558" spans="1:25"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row>
    <row r="559" spans="1:25"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row>
    <row r="560" spans="1:25"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row>
    <row r="561" spans="1:25"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row>
    <row r="562" spans="1:25"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row>
    <row r="563" spans="1:25"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row>
    <row r="564" spans="1:25"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row>
    <row r="565" spans="1:25"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row>
    <row r="566" spans="1:25"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row>
    <row r="567" spans="1:25"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row>
    <row r="568" spans="1:25"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row>
    <row r="569" spans="1:25"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row>
    <row r="570" spans="1:25"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row>
    <row r="571" spans="1:25"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row>
    <row r="572" spans="1:25"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row>
    <row r="573" spans="1:25"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row>
    <row r="574" spans="1:25"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row>
    <row r="575" spans="1:25"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row>
    <row r="576" spans="1:25"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row>
    <row r="577" spans="1:25"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row>
    <row r="578" spans="1:25"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row>
    <row r="579" spans="1:25"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row>
    <row r="580" spans="1:25"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row>
    <row r="581" spans="1:25"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row>
    <row r="582" spans="1:25"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row>
    <row r="583" spans="1:25"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row>
    <row r="584" spans="1:25"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row>
    <row r="585" spans="1:25"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row>
    <row r="586" spans="1:25"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row>
    <row r="587" spans="1:25"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row>
    <row r="588" spans="1:25"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row>
    <row r="589" spans="1:25"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row>
    <row r="590" spans="1:25"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row>
    <row r="591" spans="1:25"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row>
    <row r="592" spans="1:25"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row>
    <row r="593" spans="1:25"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row>
    <row r="594" spans="1:25"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row>
    <row r="595" spans="1:25"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row>
    <row r="596" spans="1:25"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row>
    <row r="597" spans="1:25"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row>
    <row r="598" spans="1:25"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row>
    <row r="599" spans="1:25"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row>
    <row r="600" spans="1:25"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row>
    <row r="601" spans="1:25"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row>
    <row r="602" spans="1:25"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row>
    <row r="603" spans="1:25"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row>
    <row r="604" spans="1:25"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row>
    <row r="605" spans="1:25"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row>
    <row r="606" spans="1:25"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row>
    <row r="607" spans="1:25"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row>
    <row r="608" spans="1:25"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row>
    <row r="609" spans="1:25"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row>
    <row r="610" spans="1:25"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row>
    <row r="611" spans="1:25"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row>
    <row r="612" spans="1:25"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row>
    <row r="613" spans="1:25"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row>
    <row r="614" spans="1:25"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row>
    <row r="615" spans="1:25"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row>
    <row r="616" spans="1:25"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row>
    <row r="617" spans="1:25"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row>
    <row r="618" spans="1:25"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row>
    <row r="619" spans="1:25"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row>
    <row r="620" spans="1:25"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row>
    <row r="621" spans="1:25"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row>
    <row r="622" spans="1:25"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row>
    <row r="623" spans="1:25"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row>
    <row r="624" spans="1:25"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row>
    <row r="625" spans="1:25"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row>
    <row r="626" spans="1:25"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row>
    <row r="627" spans="1:25"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row>
    <row r="628" spans="1:25"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row>
    <row r="629" spans="1:25"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row>
    <row r="630" spans="1:25"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row>
    <row r="631" spans="1:25"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row>
    <row r="632" spans="1:25"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row>
    <row r="633" spans="1:25"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row>
    <row r="634" spans="1:25"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row>
    <row r="635" spans="1:25"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row>
    <row r="636" spans="1:25"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row>
    <row r="637" spans="1:25"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row>
    <row r="638" spans="1:25"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row>
    <row r="639" spans="1:25"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row>
    <row r="640" spans="1:25"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row>
    <row r="641" spans="1:25"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row>
    <row r="642" spans="1:25"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row>
    <row r="643" spans="1:25"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row>
    <row r="644" spans="1:25"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row>
    <row r="645" spans="1:25"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row>
    <row r="646" spans="1:25"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row>
    <row r="647" spans="1:25"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row>
    <row r="648" spans="1:25"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row>
    <row r="649" spans="1:25"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row>
    <row r="650" spans="1:25"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row>
    <row r="651" spans="1:25"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row>
    <row r="652" spans="1:25"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row>
    <row r="653" spans="1:25"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row>
    <row r="654" spans="1:25"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row>
    <row r="655" spans="1:25"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row>
    <row r="656" spans="1:25"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row>
    <row r="657" spans="1:25"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row>
    <row r="658" spans="1:25"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row>
    <row r="659" spans="1:25"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row>
    <row r="660" spans="1:25"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row>
    <row r="661" spans="1:25"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row>
    <row r="662" spans="1:25"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row>
    <row r="663" spans="1:25"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row>
    <row r="664" spans="1:25"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row>
    <row r="665" spans="1:25"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row>
    <row r="666" spans="1:25"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row>
    <row r="667" spans="1:25"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row>
    <row r="668" spans="1:25"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row>
    <row r="669" spans="1:25"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row>
    <row r="670" spans="1:25"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row>
    <row r="671" spans="1:25"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row>
    <row r="672" spans="1:25"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row>
    <row r="673" spans="1:25"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row>
    <row r="674" spans="1:25"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row>
    <row r="675" spans="1:25"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row>
    <row r="676" spans="1:25"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row>
    <row r="677" spans="1:25"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row>
    <row r="678" spans="1:25"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row>
    <row r="679" spans="1:25"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row>
    <row r="680" spans="1:25"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row>
    <row r="681" spans="1:25"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row>
    <row r="682" spans="1:25"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row>
    <row r="683" spans="1:25"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row>
    <row r="684" spans="1:25"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row>
    <row r="685" spans="1:25"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row>
    <row r="686" spans="1:25"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row>
    <row r="687" spans="1:25"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row>
    <row r="688" spans="1:25"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row>
    <row r="689" spans="1:25"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row>
    <row r="690" spans="1:25"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row>
    <row r="691" spans="1:25"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row>
    <row r="692" spans="1:25"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row>
    <row r="693" spans="1:25"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row>
    <row r="694" spans="1:25"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row>
    <row r="695" spans="1:25"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row>
    <row r="696" spans="1:25"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row>
    <row r="697" spans="1:25"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row>
    <row r="698" spans="1:25"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row>
    <row r="699" spans="1:25"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row>
    <row r="700" spans="1:25"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row>
    <row r="701" spans="1:25"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row>
    <row r="702" spans="1:25"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row>
    <row r="703" spans="1:25"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row>
    <row r="704" spans="1:25"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row>
    <row r="705" spans="1:25"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row>
    <row r="706" spans="1:25"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row>
    <row r="707" spans="1:25"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row>
    <row r="708" spans="1:25"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row>
    <row r="709" spans="1:25"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row>
    <row r="710" spans="1:25"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row>
    <row r="711" spans="1:25"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row>
    <row r="712" spans="1:25"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row>
    <row r="713" spans="1:25"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row>
    <row r="714" spans="1:25"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row>
    <row r="715" spans="1:25"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row>
    <row r="716" spans="1:25"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row>
    <row r="717" spans="1:25"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row>
    <row r="718" spans="1:25"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row>
    <row r="719" spans="1:25"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row>
    <row r="720" spans="1:25"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row>
    <row r="721" spans="1:25"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row>
    <row r="722" spans="1:25"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row>
    <row r="723" spans="1:25"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row>
    <row r="724" spans="1:25"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row>
    <row r="725" spans="1:25"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row>
    <row r="726" spans="1:25"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row>
    <row r="727" spans="1:25"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row>
    <row r="728" spans="1:25"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row>
    <row r="729" spans="1:25"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row>
    <row r="730" spans="1:25"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row>
    <row r="731" spans="1:25"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row>
    <row r="732" spans="1:25"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row>
    <row r="733" spans="1:25"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row>
    <row r="734" spans="1:25"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row>
    <row r="735" spans="1:25"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row>
    <row r="736" spans="1:25"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row>
    <row r="737" spans="1:25"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row>
    <row r="738" spans="1:25"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row>
    <row r="739" spans="1:25"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row>
    <row r="740" spans="1:25"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row>
    <row r="741" spans="1:25"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row>
    <row r="742" spans="1:25"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row>
    <row r="743" spans="1:25"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row>
    <row r="744" spans="1:25"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row>
    <row r="745" spans="1:25"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row>
    <row r="746" spans="1:25"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row>
    <row r="747" spans="1:25"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row>
    <row r="748" spans="1:25"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row>
    <row r="749" spans="1:25"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row>
    <row r="750" spans="1:25"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row>
    <row r="751" spans="1:25"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row>
    <row r="752" spans="1:25"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row>
    <row r="753" spans="1:25"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row>
    <row r="754" spans="1:25"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row>
    <row r="755" spans="1:25"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row>
    <row r="756" spans="1:25"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row>
    <row r="757" spans="1:25"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row>
    <row r="758" spans="1:25"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row>
    <row r="759" spans="1:25"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row>
    <row r="760" spans="1:25"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row>
    <row r="761" spans="1:25"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row>
    <row r="762" spans="1:25"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row>
    <row r="763" spans="1:25"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row>
    <row r="764" spans="1:25"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row>
    <row r="765" spans="1:25"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row>
    <row r="766" spans="1:25"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row>
    <row r="767" spans="1:25"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row>
    <row r="768" spans="1:25"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row>
    <row r="769" spans="1:25"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row>
    <row r="770" spans="1:25"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row>
    <row r="771" spans="1:25"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row>
    <row r="772" spans="1:25"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row>
    <row r="773" spans="1:25"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row>
    <row r="774" spans="1:25"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row>
    <row r="775" spans="1:25"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row>
    <row r="776" spans="1:25"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row>
    <row r="777" spans="1:25"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row>
    <row r="778" spans="1:25"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row>
    <row r="779" spans="1:25"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row>
    <row r="780" spans="1:25"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row>
    <row r="781" spans="1:25"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row>
    <row r="782" spans="1:25"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row>
    <row r="783" spans="1:25"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row>
    <row r="784" spans="1:25"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row>
    <row r="785" spans="1:25"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row>
    <row r="786" spans="1:25"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row>
    <row r="787" spans="1:25"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row>
    <row r="788" spans="1:25"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row>
    <row r="789" spans="1:25"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row>
    <row r="790" spans="1:25"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row>
    <row r="791" spans="1:25"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row>
    <row r="792" spans="1:25"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row>
    <row r="793" spans="1:25"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row>
    <row r="794" spans="1:25"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row>
    <row r="795" spans="1:25"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row>
    <row r="796" spans="1:25"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row>
    <row r="797" spans="1:25"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row>
    <row r="798" spans="1:25"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row>
    <row r="799" spans="1:25"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row>
    <row r="800" spans="1:25"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row>
    <row r="801" spans="1:25"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row>
    <row r="802" spans="1:25"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row>
    <row r="803" spans="1:25"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row>
    <row r="804" spans="1:25"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row>
    <row r="805" spans="1:25"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row>
    <row r="806" spans="1:25"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row>
    <row r="807" spans="1:25"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row>
    <row r="808" spans="1:25"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row>
    <row r="809" spans="1:25"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row>
    <row r="810" spans="1:25"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row>
    <row r="811" spans="1:25"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row>
    <row r="812" spans="1:25"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row>
    <row r="813" spans="1:25"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row>
    <row r="814" spans="1:25"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row>
    <row r="815" spans="1:25"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row>
    <row r="816" spans="1:25"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row>
    <row r="817" spans="1:25"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row>
    <row r="818" spans="1:25"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row>
    <row r="819" spans="1:25"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row>
    <row r="820" spans="1:25"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row>
    <row r="821" spans="1:25"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row>
    <row r="822" spans="1:25"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row>
    <row r="823" spans="1:25"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row>
    <row r="824" spans="1:25"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row>
    <row r="825" spans="1:25"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row>
    <row r="826" spans="1:25"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row>
    <row r="827" spans="1:25"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row>
    <row r="828" spans="1:25"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row>
    <row r="829" spans="1:25"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row>
    <row r="830" spans="1:25"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row>
    <row r="831" spans="1:25"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row>
    <row r="832" spans="1:25"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row>
    <row r="833" spans="1:25"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row>
    <row r="834" spans="1:25"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row>
    <row r="835" spans="1:25"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row>
    <row r="836" spans="1:25"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row>
    <row r="837" spans="1:25"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row>
    <row r="838" spans="1:25"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row>
    <row r="839" spans="1:25"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row>
    <row r="840" spans="1:25"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row>
    <row r="841" spans="1:25"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row>
    <row r="842" spans="1:25"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row>
    <row r="843" spans="1:25"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row>
    <row r="844" spans="1:25"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row>
    <row r="845" spans="1:25"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row>
    <row r="846" spans="1:25"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row>
    <row r="847" spans="1:25"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row>
    <row r="848" spans="1:25"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row>
    <row r="849" spans="1:25"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row>
    <row r="850" spans="1:25"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row>
    <row r="851" spans="1:25"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row>
    <row r="852" spans="1:25"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row>
    <row r="853" spans="1:25"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row>
    <row r="854" spans="1:25"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row>
    <row r="855" spans="1:25"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row>
    <row r="856" spans="1:25"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row>
    <row r="857" spans="1:25"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row>
    <row r="858" spans="1:25"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row>
    <row r="859" spans="1:25"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row>
    <row r="860" spans="1:25"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row>
    <row r="861" spans="1:25"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row>
    <row r="862" spans="1:25"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row>
    <row r="863" spans="1:25"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row>
    <row r="864" spans="1:25"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row>
    <row r="865" spans="1:25"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row>
    <row r="866" spans="1:25"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row>
    <row r="867" spans="1:25"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row>
    <row r="868" spans="1:25"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row>
    <row r="869" spans="1:25"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row>
    <row r="870" spans="1:25"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row>
    <row r="871" spans="1:25"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row>
    <row r="872" spans="1:25"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row>
    <row r="873" spans="1:25"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row>
    <row r="874" spans="1:25"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row>
    <row r="875" spans="1:25"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row>
    <row r="876" spans="1:25"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row>
    <row r="877" spans="1:25"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row>
    <row r="878" spans="1:25"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row>
    <row r="879" spans="1:25"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row>
    <row r="880" spans="1:25"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row>
    <row r="881" spans="1:25"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row>
    <row r="882" spans="1:25"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row>
    <row r="883" spans="1:25"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row>
    <row r="884" spans="1:25"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row>
    <row r="885" spans="1:25"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row>
    <row r="886" spans="1:25"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row>
    <row r="887" spans="1:25"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row>
    <row r="888" spans="1:25"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row>
    <row r="889" spans="1:25"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row>
    <row r="890" spans="1:25"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row>
    <row r="891" spans="1:25"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row>
    <row r="892" spans="1:25"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row>
    <row r="893" spans="1:25"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row>
    <row r="894" spans="1:25"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row>
    <row r="895" spans="1:25"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row>
    <row r="896" spans="1:25"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row>
    <row r="897" spans="1:25"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row>
    <row r="898" spans="1:25"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row>
    <row r="899" spans="1:25"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row>
    <row r="900" spans="1:25"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row>
    <row r="901" spans="1:25"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row>
    <row r="902" spans="1:25"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row>
    <row r="903" spans="1:25"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row>
    <row r="904" spans="1:25"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row>
    <row r="905" spans="1:25"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row>
    <row r="906" spans="1:25"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row>
    <row r="907" spans="1:25"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row>
    <row r="908" spans="1:25"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row>
    <row r="909" spans="1:25"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row>
    <row r="910" spans="1:25"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row>
    <row r="911" spans="1:25"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row>
    <row r="912" spans="1:25"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row>
    <row r="913" spans="1:25"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row>
    <row r="914" spans="1:25"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row>
    <row r="915" spans="1:25"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row>
    <row r="916" spans="1:25"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row>
    <row r="917" spans="1:25"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row>
    <row r="918" spans="1:25"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row>
    <row r="919" spans="1:25"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row>
    <row r="920" spans="1:25"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row>
    <row r="921" spans="1:25"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row>
    <row r="922" spans="1:25"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row>
    <row r="923" spans="1:25"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row>
    <row r="924" spans="1:25"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row>
    <row r="925" spans="1:25"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row>
    <row r="926" spans="1:25"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row>
    <row r="927" spans="1:25"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row>
    <row r="928" spans="1:25"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row>
    <row r="929" spans="1:25"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row>
    <row r="930" spans="1:25"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row>
    <row r="931" spans="1:25"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row>
    <row r="932" spans="1:25"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row>
    <row r="933" spans="1:25"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row>
    <row r="934" spans="1:25"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row>
    <row r="935" spans="1:25"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row>
    <row r="936" spans="1:25"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row>
    <row r="937" spans="1:25"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row>
    <row r="938" spans="1:25"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row>
    <row r="939" spans="1:25"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row>
    <row r="940" spans="1:25"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row>
    <row r="941" spans="1:25"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row>
    <row r="942" spans="1:25"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row>
    <row r="943" spans="1:25"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row>
    <row r="944" spans="1:25"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row>
    <row r="945" spans="1:25"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row>
    <row r="946" spans="1:25"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row>
    <row r="947" spans="1:25"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row>
    <row r="948" spans="1:25"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row>
    <row r="949" spans="1:25"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row>
    <row r="950" spans="1:25"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row>
    <row r="951" spans="1:25"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row>
    <row r="952" spans="1:25"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row>
    <row r="953" spans="1:25"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row>
    <row r="954" spans="1:25"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row>
    <row r="955" spans="1:25"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row>
    <row r="956" spans="1:25"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row>
    <row r="957" spans="1:25"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row>
    <row r="958" spans="1:25"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row>
    <row r="959" spans="1:25"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row>
    <row r="960" spans="1:25"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row>
    <row r="961" spans="1:25"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row>
    <row r="962" spans="1:25"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row>
    <row r="963" spans="1:25"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row>
    <row r="964" spans="1:25"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row>
    <row r="965" spans="1:25"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row>
    <row r="966" spans="1:25"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row>
    <row r="967" spans="1:25"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row>
    <row r="968" spans="1:25"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row>
    <row r="969" spans="1:25"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row>
    <row r="970" spans="1:25"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row>
    <row r="971" spans="1:25"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row>
    <row r="972" spans="1:25"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row>
    <row r="973" spans="1:25"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row>
    <row r="974" spans="1:25"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row>
    <row r="975" spans="1:25"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row>
    <row r="976" spans="1:25"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row>
    <row r="977" spans="1:25"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row>
    <row r="978" spans="1:25"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row>
    <row r="979" spans="1:25"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row>
    <row r="980" spans="1:25"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row>
    <row r="981" spans="1:25"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row>
    <row r="982" spans="1:25"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row>
    <row r="983" spans="1:25"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row>
    <row r="984" spans="1:25"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row>
    <row r="985" spans="1:25"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row>
    <row r="986" spans="1:25"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row>
    <row r="987" spans="1:25"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row>
    <row r="988" spans="1:25"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row>
    <row r="989" spans="1:25"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row>
    <row r="990" spans="1:25"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row>
    <row r="991" spans="1:25"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row>
    <row r="992" spans="1:25"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row>
    <row r="993" spans="1:25"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row>
    <row r="994" spans="1:25"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row>
    <row r="995" spans="1:25"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row>
    <row r="996" spans="1:25"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row>
    <row r="997" spans="1:25"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row>
    <row r="998" spans="1:25"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row>
    <row r="999" spans="1:25"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row>
    <row r="1000" spans="1:25"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row>
    <row r="1001" spans="1:25" ht="12.75">
      <c r="A1001" s="61"/>
      <c r="B1001" s="61"/>
      <c r="C1001" s="61"/>
      <c r="D1001" s="61"/>
      <c r="E1001" s="61"/>
      <c r="F1001" s="61"/>
      <c r="G1001" s="61"/>
      <c r="H1001" s="61"/>
      <c r="I1001" s="61"/>
      <c r="J1001" s="61"/>
      <c r="K1001" s="61"/>
      <c r="L1001" s="61"/>
      <c r="M1001" s="61"/>
      <c r="N1001" s="61"/>
      <c r="O1001" s="61"/>
      <c r="P1001" s="61"/>
      <c r="Q1001" s="61"/>
      <c r="R1001" s="61"/>
      <c r="S1001" s="61"/>
      <c r="T1001" s="61"/>
      <c r="U1001" s="61"/>
      <c r="V1001" s="61"/>
      <c r="W1001" s="61"/>
      <c r="X1001" s="61"/>
      <c r="Y1001" s="61"/>
    </row>
    <row r="1002" spans="1:25" ht="12.75">
      <c r="A1002" s="61"/>
      <c r="B1002" s="61"/>
      <c r="C1002" s="61"/>
      <c r="D1002" s="61"/>
      <c r="E1002" s="61"/>
      <c r="F1002" s="61"/>
      <c r="G1002" s="61"/>
      <c r="H1002" s="61"/>
      <c r="I1002" s="61"/>
      <c r="J1002" s="61"/>
      <c r="K1002" s="61"/>
      <c r="L1002" s="61"/>
      <c r="M1002" s="61"/>
      <c r="N1002" s="61"/>
      <c r="O1002" s="61"/>
      <c r="P1002" s="61"/>
      <c r="Q1002" s="61"/>
      <c r="R1002" s="61"/>
      <c r="S1002" s="61"/>
      <c r="T1002" s="61"/>
      <c r="U1002" s="61"/>
      <c r="V1002" s="61"/>
      <c r="W1002" s="61"/>
      <c r="X1002" s="61"/>
      <c r="Y1002" s="61"/>
    </row>
  </sheetData>
  <mergeCells count="4">
    <mergeCell ref="B1:O1"/>
    <mergeCell ref="B42:E42"/>
    <mergeCell ref="B43:O89"/>
    <mergeCell ref="B90:O91"/>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00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22.625" customWidth="1"/>
    <col min="2" max="2" width="8.125" customWidth="1"/>
    <col min="3" max="3" width="10" customWidth="1"/>
    <col min="4" max="4" width="9.875" customWidth="1"/>
    <col min="5" max="6" width="10.875" customWidth="1"/>
    <col min="7" max="7" width="12" customWidth="1"/>
    <col min="8" max="8" width="12.875" customWidth="1"/>
    <col min="9" max="9" width="10.625" customWidth="1"/>
    <col min="10" max="10" width="15.5" customWidth="1"/>
    <col min="11" max="11" width="10.5" customWidth="1"/>
    <col min="12" max="12" width="8.875" customWidth="1"/>
    <col min="13" max="13" width="9.375" customWidth="1"/>
    <col min="14" max="15" width="9.5" customWidth="1"/>
    <col min="16" max="25" width="10.625" customWidth="1"/>
    <col min="26" max="26" width="17.375" customWidth="1"/>
  </cols>
  <sheetData>
    <row r="1" spans="1:25" ht="18" customHeight="1">
      <c r="A1" s="1"/>
      <c r="B1" s="703" t="s">
        <v>353</v>
      </c>
      <c r="C1" s="687"/>
      <c r="D1" s="687"/>
      <c r="E1" s="687"/>
      <c r="F1" s="687"/>
      <c r="G1" s="687"/>
      <c r="H1" s="687"/>
      <c r="I1" s="687"/>
      <c r="J1" s="687"/>
      <c r="K1" s="687"/>
      <c r="L1" s="687"/>
      <c r="M1" s="36"/>
      <c r="N1" s="36"/>
      <c r="O1" s="36"/>
      <c r="P1" s="36"/>
      <c r="Q1" s="36"/>
      <c r="R1" s="36"/>
      <c r="S1" s="36"/>
      <c r="T1" s="61"/>
      <c r="U1" s="61"/>
      <c r="V1" s="61"/>
      <c r="W1" s="61"/>
      <c r="X1" s="61"/>
      <c r="Y1" s="61"/>
    </row>
    <row r="2" spans="1:25" ht="15.75" customHeight="1">
      <c r="A2" s="281"/>
      <c r="B2" s="282">
        <v>1984</v>
      </c>
      <c r="C2" s="282">
        <v>1988</v>
      </c>
      <c r="D2" s="282">
        <v>1990</v>
      </c>
      <c r="E2" s="282">
        <v>1992</v>
      </c>
      <c r="F2" s="282">
        <v>1996</v>
      </c>
      <c r="G2" s="282">
        <v>1998</v>
      </c>
      <c r="H2" s="282">
        <v>2000</v>
      </c>
      <c r="I2" s="282">
        <v>2004</v>
      </c>
      <c r="J2" s="282">
        <v>2008</v>
      </c>
      <c r="K2" s="282">
        <v>2010</v>
      </c>
      <c r="L2" s="282">
        <v>2011</v>
      </c>
      <c r="M2" s="282">
        <v>2012</v>
      </c>
      <c r="N2" s="282">
        <v>2013</v>
      </c>
      <c r="O2" s="282">
        <v>2014</v>
      </c>
      <c r="P2" s="11">
        <v>2015</v>
      </c>
      <c r="Q2" s="11">
        <v>2016</v>
      </c>
      <c r="R2" s="11"/>
      <c r="S2" s="11"/>
      <c r="T2" s="61"/>
      <c r="U2" s="61"/>
      <c r="V2" s="61"/>
      <c r="W2" s="61"/>
      <c r="X2" s="61"/>
      <c r="Y2" s="61"/>
    </row>
    <row r="3" spans="1:25" ht="15.75" customHeight="1">
      <c r="A3" s="8" t="s">
        <v>354</v>
      </c>
      <c r="B3" s="41"/>
      <c r="C3" s="41"/>
      <c r="D3" s="41"/>
      <c r="E3" s="298"/>
      <c r="F3" s="41"/>
      <c r="G3" s="298"/>
      <c r="H3" s="299"/>
      <c r="I3" s="298"/>
      <c r="J3" s="298">
        <f>('Pay &amp; Specialty (RV)'!J3)/('Pay &amp; Specialty (RV)'!J35)*100</f>
        <v>1.7638182537107563</v>
      </c>
      <c r="K3" s="298">
        <f>('Pay &amp; Specialty (RV)'!K3)/('Pay &amp; Specialty (RV)'!K35)*100</f>
        <v>1.703783435310912</v>
      </c>
      <c r="L3" s="298">
        <f>('Pay &amp; Specialty (RV)'!L3)/('Pay &amp; Specialty (RV)'!L35)*100</f>
        <v>26.261361780874111</v>
      </c>
      <c r="M3" s="298">
        <f>('Pay &amp; Specialty (RV)'!M3)/('Pay &amp; Specialty (RV)'!M35)*100</f>
        <v>26.572826254345522</v>
      </c>
      <c r="N3" s="298">
        <f>('Pay &amp; Specialty (RV)'!N3)/('Pay &amp; Specialty (RV)'!N35)*100</f>
        <v>33.522415334757277</v>
      </c>
      <c r="O3" s="298">
        <f>('Pay &amp; Specialty (RV)'!O3)/('Pay &amp; Specialty (RV)'!O35)*100</f>
        <v>40.990650675229006</v>
      </c>
      <c r="P3" s="298">
        <f>('Pay &amp; Specialty (RV)'!P3)/('Pay &amp; Specialty (RV)'!P35)*100</f>
        <v>35.060875287923658</v>
      </c>
      <c r="Q3" s="298">
        <f>('Pay &amp; Specialty (RV)'!Q3)/('Pay &amp; Specialty (RV)'!Q35)*100</f>
        <v>35.462904248573238</v>
      </c>
      <c r="R3" s="36"/>
      <c r="S3" s="36"/>
      <c r="T3" s="61"/>
      <c r="U3" s="61"/>
      <c r="V3" s="61"/>
      <c r="W3" s="61"/>
      <c r="X3" s="61"/>
      <c r="Y3" s="61"/>
    </row>
    <row r="4" spans="1:25" ht="15.75" customHeight="1">
      <c r="A4" s="8" t="s">
        <v>355</v>
      </c>
      <c r="B4" s="298"/>
      <c r="C4" s="298">
        <f>('Pay &amp; Specialty (RV)'!C4)/('Pay &amp; Specialty (RV)'!C35)*100</f>
        <v>14.115168539325843</v>
      </c>
      <c r="D4" s="298">
        <f>('Pay &amp; Specialty (RV)'!D4)/('Pay &amp; Specialty (RV)'!D35)*100</f>
        <v>24.371540250297272</v>
      </c>
      <c r="E4" s="298">
        <f>('Pay &amp; Specialty (RV)'!E4)/('Pay &amp; Specialty (RV)'!E35)*100</f>
        <v>22.495850034414349</v>
      </c>
      <c r="F4" s="298">
        <f>('Pay &amp; Specialty (RV)'!F4)/('Pay &amp; Specialty (RV)'!F35)*100</f>
        <v>16.569347459667707</v>
      </c>
      <c r="G4" s="298">
        <f>('Pay &amp; Specialty (RV)'!G4)/('Pay &amp; Specialty (RV)'!G35)*100</f>
        <v>15.592305737445999</v>
      </c>
      <c r="H4" s="298">
        <f>('Pay &amp; Specialty (RV)'!H4)/('Pay &amp; Specialty (RV)'!H35)*100</f>
        <v>16.348782421083868</v>
      </c>
      <c r="I4" s="298">
        <f>('Pay &amp; Specialty (RV)'!I4)/('Pay &amp; Specialty (RV)'!I35)*100</f>
        <v>17.954668819160943</v>
      </c>
      <c r="J4" s="298">
        <f>('Pay &amp; Specialty (RV)'!J4)/('Pay &amp; Specialty (RV)'!J35)*100</f>
        <v>16.747744308445071</v>
      </c>
      <c r="K4" s="298">
        <f>('Pay &amp; Specialty (RV)'!K4)/('Pay &amp; Specialty (RV)'!K35)*100</f>
        <v>15.072151774870344</v>
      </c>
      <c r="L4" s="298">
        <f>('Pay &amp; Specialty (RV)'!L4)/('Pay &amp; Specialty (RV)'!L35)*100</f>
        <v>14.778185807605576</v>
      </c>
      <c r="M4" s="298">
        <f>('Pay &amp; Specialty (RV)'!M4)/('Pay &amp; Specialty (RV)'!M35)*100</f>
        <v>14.154699065200083</v>
      </c>
      <c r="N4" s="298" t="s">
        <v>4</v>
      </c>
      <c r="O4" s="298"/>
      <c r="P4" s="298"/>
      <c r="Q4" s="298"/>
      <c r="R4" s="36"/>
      <c r="S4" s="36"/>
      <c r="T4" s="61"/>
      <c r="U4" s="61"/>
      <c r="V4" s="61"/>
      <c r="W4" s="61"/>
      <c r="X4" s="61"/>
      <c r="Y4" s="61"/>
    </row>
    <row r="5" spans="1:25" ht="15.75" customHeight="1">
      <c r="A5" s="8" t="s">
        <v>356</v>
      </c>
      <c r="B5" s="41"/>
      <c r="C5" s="41"/>
      <c r="D5" s="41"/>
      <c r="E5" s="298"/>
      <c r="F5" s="41"/>
      <c r="G5" s="298"/>
      <c r="H5" s="298"/>
      <c r="I5" s="298"/>
      <c r="J5" s="298">
        <f>('Pay &amp; Specialty (RV)'!J5)/('Pay &amp; Specialty (RV)'!J35)*100</f>
        <v>23.052456364262245</v>
      </c>
      <c r="K5" s="298">
        <f>('Pay &amp; Specialty (RV)'!K5)/('Pay &amp; Specialty (RV)'!K35)*100</f>
        <v>21.821091227242118</v>
      </c>
      <c r="L5" s="298" t="s">
        <v>4</v>
      </c>
      <c r="M5" s="298"/>
      <c r="N5" s="298"/>
      <c r="O5" s="298"/>
      <c r="P5" s="298"/>
      <c r="Q5" s="298"/>
      <c r="R5" s="36"/>
      <c r="S5" s="36"/>
      <c r="T5" s="61"/>
      <c r="U5" s="61"/>
      <c r="V5" s="61"/>
      <c r="W5" s="61"/>
      <c r="X5" s="61"/>
      <c r="Y5" s="61"/>
    </row>
    <row r="6" spans="1:25" ht="15.75" customHeight="1">
      <c r="A6" s="8" t="s">
        <v>312</v>
      </c>
      <c r="B6" s="41"/>
      <c r="C6" s="41"/>
      <c r="D6" s="298"/>
      <c r="E6" s="41"/>
      <c r="F6" s="41"/>
      <c r="G6" s="298"/>
      <c r="H6" s="298">
        <f>('Pay &amp; Specialty (RV)'!H6)/('Pay &amp; Specialty (RV)'!H35)*100</f>
        <v>0.96817536725725373</v>
      </c>
      <c r="I6" s="298">
        <f>('Pay &amp; Specialty (RV)'!I6)/('Pay &amp; Specialty (RV)'!I35)*100</f>
        <v>14.424746065879301</v>
      </c>
      <c r="J6" s="298" t="s">
        <v>313</v>
      </c>
      <c r="K6" s="298"/>
      <c r="L6" s="298"/>
      <c r="M6" s="298"/>
      <c r="N6" s="298"/>
      <c r="O6" s="298"/>
      <c r="P6" s="298"/>
      <c r="Q6" s="298"/>
      <c r="R6" s="36"/>
      <c r="S6" s="36"/>
      <c r="T6" s="61"/>
      <c r="U6" s="61"/>
      <c r="V6" s="61"/>
      <c r="W6" s="61"/>
      <c r="X6" s="61"/>
      <c r="Y6" s="61"/>
    </row>
    <row r="7" spans="1:25" ht="15.75" customHeight="1">
      <c r="A7" s="8" t="s">
        <v>314</v>
      </c>
      <c r="B7" s="41"/>
      <c r="C7" s="298">
        <f>('Pay &amp; Specialty (RV)'!C7)/('Pay &amp; Specialty (RV)'!C35)*100</f>
        <v>3.5112359550561791</v>
      </c>
      <c r="D7" s="298">
        <f>('Pay &amp; Specialty (RV)'!D7)/('Pay &amp; Specialty (RV)'!D35)*100</f>
        <v>3.72558577074608</v>
      </c>
      <c r="E7" s="298">
        <f>('Pay &amp; Specialty (RV)'!E7)/('Pay &amp; Specialty (RV)'!E35)*100</f>
        <v>4.0234422446252882</v>
      </c>
      <c r="F7" s="298">
        <f>('Pay &amp; Specialty (RV)'!F7)/('Pay &amp; Specialty (RV)'!F35)*100</f>
        <v>6.4561762581266544</v>
      </c>
      <c r="G7" s="298">
        <f>('Pay &amp; Specialty (RV)'!G7)/('Pay &amp; Specialty (RV)'!G35)*100</f>
        <v>7.3627033946812777</v>
      </c>
      <c r="H7" s="298">
        <f>('Pay &amp; Specialty (RV)'!H7)/('Pay &amp; Specialty (RV)'!H35)*100</f>
        <v>7.7454029380580298</v>
      </c>
      <c r="I7" s="298">
        <f>('Pay &amp; Specialty (RV)'!I7)/('Pay &amp; Specialty (RV)'!I35)*100</f>
        <v>8.9531236911080327</v>
      </c>
      <c r="J7" s="298" t="s">
        <v>315</v>
      </c>
      <c r="K7" s="298"/>
      <c r="L7" s="298"/>
      <c r="M7" s="298"/>
      <c r="N7" s="298"/>
      <c r="O7" s="298"/>
      <c r="P7" s="298"/>
      <c r="Q7" s="298"/>
      <c r="R7" s="36"/>
      <c r="S7" s="36"/>
      <c r="T7" s="61"/>
      <c r="U7" s="61"/>
      <c r="V7" s="61"/>
      <c r="W7" s="61"/>
      <c r="X7" s="61"/>
      <c r="Y7" s="61"/>
    </row>
    <row r="8" spans="1:25" ht="15.75" customHeight="1">
      <c r="A8" s="8" t="s">
        <v>357</v>
      </c>
      <c r="B8" s="41"/>
      <c r="C8" s="41"/>
      <c r="D8" s="41"/>
      <c r="E8" s="298"/>
      <c r="F8" s="41"/>
      <c r="G8" s="298">
        <f>('Pay &amp; Specialty (RV)'!G8)/('Pay &amp; Specialty (RV)'!G35)*100</f>
        <v>9.5240131008619109</v>
      </c>
      <c r="H8" s="298">
        <f>('Pay &amp; Specialty (RV)'!H8)/('Pay &amp; Specialty (RV)'!H35)*100</f>
        <v>9.2881864501102385</v>
      </c>
      <c r="I8" s="298" t="s">
        <v>317</v>
      </c>
      <c r="J8" s="298"/>
      <c r="K8" s="298"/>
      <c r="L8" s="298"/>
      <c r="M8" s="298"/>
      <c r="N8" s="298"/>
      <c r="O8" s="298"/>
      <c r="P8" s="298"/>
      <c r="Q8" s="298"/>
      <c r="R8" s="36"/>
      <c r="S8" s="36"/>
      <c r="T8" s="61"/>
      <c r="U8" s="61"/>
      <c r="V8" s="61"/>
      <c r="W8" s="61"/>
      <c r="X8" s="61"/>
      <c r="Y8" s="61"/>
    </row>
    <row r="9" spans="1:25" ht="15.75" customHeight="1">
      <c r="A9" s="8" t="s">
        <v>358</v>
      </c>
      <c r="B9" s="41"/>
      <c r="C9" s="298">
        <f>('Pay &amp; Specialty (RV)'!C9)/('Pay &amp; Specialty (RV)'!C35)*100</f>
        <v>21.839887640449437</v>
      </c>
      <c r="D9" s="298">
        <f>('Pay &amp; Specialty (RV)'!D9)/('Pay &amp; Specialty (RV)'!D35)*100</f>
        <v>24.185260961759969</v>
      </c>
      <c r="E9" s="298">
        <f>('Pay &amp; Specialty (RV)'!E9)/('Pay &amp; Specialty (RV)'!E35)*100</f>
        <v>24.064739463136156</v>
      </c>
      <c r="F9" s="298">
        <f>('Pay &amp; Specialty (RV)'!F9)/('Pay &amp; Specialty (RV)'!F35)*100</f>
        <v>30.640500842764268</v>
      </c>
      <c r="G9" s="298">
        <f>('Pay &amp; Specialty (RV)'!G9)/('Pay &amp; Specialty (RV)'!G35)*100</f>
        <v>28.132652164516049</v>
      </c>
      <c r="H9" s="298" t="s">
        <v>319</v>
      </c>
      <c r="I9" s="298"/>
      <c r="J9" s="298"/>
      <c r="K9" s="298"/>
      <c r="L9" s="298"/>
      <c r="M9" s="298"/>
      <c r="N9" s="298"/>
      <c r="O9" s="298"/>
      <c r="P9" s="298"/>
      <c r="Q9" s="298"/>
      <c r="R9" s="36"/>
      <c r="S9" s="36"/>
      <c r="T9" s="61"/>
      <c r="U9" s="61"/>
      <c r="V9" s="61"/>
      <c r="W9" s="61"/>
      <c r="X9" s="61"/>
      <c r="Y9" s="61"/>
    </row>
    <row r="10" spans="1:25" ht="15.75" customHeight="1">
      <c r="A10" s="288" t="s">
        <v>320</v>
      </c>
      <c r="B10" s="41"/>
      <c r="C10" s="41"/>
      <c r="D10" s="41"/>
      <c r="E10" s="298"/>
      <c r="F10" s="298"/>
      <c r="G10" s="298"/>
      <c r="H10" s="298"/>
      <c r="I10" s="298"/>
      <c r="J10" s="298"/>
      <c r="K10" s="298"/>
      <c r="L10" s="298"/>
      <c r="M10" s="298"/>
      <c r="N10" s="298"/>
      <c r="O10" s="298"/>
      <c r="P10" s="298"/>
      <c r="Q10" s="60">
        <f>('Pay &amp; Specialty (RV)'!Q10)/('Pay &amp; Specialty (RV)'!Q35)*100</f>
        <v>21.530482833589996</v>
      </c>
      <c r="R10" s="36"/>
      <c r="S10" s="36"/>
      <c r="T10" s="61"/>
      <c r="U10" s="61"/>
      <c r="V10" s="61"/>
      <c r="W10" s="61"/>
      <c r="X10" s="61"/>
      <c r="Y10" s="61"/>
    </row>
    <row r="11" spans="1:25" ht="15.75" customHeight="1">
      <c r="A11" s="8" t="s">
        <v>321</v>
      </c>
      <c r="B11" s="41"/>
      <c r="C11" s="41"/>
      <c r="D11" s="41"/>
      <c r="E11" s="298"/>
      <c r="F11" s="298">
        <f>('Pay &amp; Specialty (RV)'!F11)/('Pay &amp; Specialty (RV)'!F35)*100</f>
        <v>3.702143029135565</v>
      </c>
      <c r="G11" s="298">
        <f>('Pay &amp; Specialty (RV)'!G11)/('Pay &amp; Specialty (RV)'!G35)*100</f>
        <v>9.4290104764144118</v>
      </c>
      <c r="H11" s="298">
        <f>('Pay &amp; Specialty (RV)'!H11)/('Pay &amp; Specialty (RV)'!H35)*100</f>
        <v>11.256022562421728</v>
      </c>
      <c r="I11" s="298">
        <f>('Pay &amp; Specialty (RV)'!I11)/('Pay &amp; Specialty (RV)'!I35)*100</f>
        <v>15.911284180087074</v>
      </c>
      <c r="J11" s="298">
        <f>('Pay &amp; Specialty (RV)'!J11)/('Pay &amp; Specialty (RV)'!J35)*100</f>
        <v>15.279662424973756</v>
      </c>
      <c r="K11" s="298">
        <f>('Pay &amp; Specialty (RV)'!K11)/('Pay &amp; Specialty (RV)'!K35)*100</f>
        <v>27.420925165917424</v>
      </c>
      <c r="L11" s="298">
        <f>('Pay &amp; Specialty (RV)'!L11)/('Pay &amp; Specialty (RV)'!L35)*100</f>
        <v>27.747319702931517</v>
      </c>
      <c r="M11" s="298">
        <f>('Pay &amp; Specialty (RV)'!M11)/('Pay &amp; Specialty (RV)'!M35)*100</f>
        <v>26.282295763142688</v>
      </c>
      <c r="N11" s="298">
        <f>('Pay &amp; Specialty (RV)'!N11)/('Pay &amp; Specialty (RV)'!N35)*100</f>
        <v>26.037711128395692</v>
      </c>
      <c r="O11" s="298">
        <f>('Pay &amp; Specialty (RV)'!O11)/('Pay &amp; Specialty (RV)'!O35)*100</f>
        <v>26.390594012654638</v>
      </c>
      <c r="P11" s="298">
        <f>('Pay &amp; Specialty (RV)'!P11)/('Pay &amp; Specialty (RV)'!P35)*100</f>
        <v>24.980021623654395</v>
      </c>
      <c r="Q11" s="60"/>
      <c r="R11" s="36"/>
      <c r="S11" s="36"/>
      <c r="T11" s="61"/>
      <c r="U11" s="61"/>
      <c r="V11" s="61"/>
      <c r="W11" s="61"/>
      <c r="X11" s="61"/>
      <c r="Y11" s="61"/>
    </row>
    <row r="12" spans="1:25" ht="15.75" customHeight="1">
      <c r="A12" s="85" t="s">
        <v>323</v>
      </c>
      <c r="B12" s="300"/>
      <c r="C12" s="300"/>
      <c r="D12" s="300"/>
      <c r="E12" s="300"/>
      <c r="F12" s="300"/>
      <c r="G12" s="300"/>
      <c r="H12" s="300"/>
      <c r="I12" s="300">
        <f>('Pay &amp; Specialty (RV)'!I12)/('Pay &amp; Specialty (RV)'!I35)*100</f>
        <v>0.80863799697947081</v>
      </c>
      <c r="J12" s="300">
        <f>('Pay &amp; Specialty (RV)'!J12)/('Pay &amp; Specialty (RV)'!J35)*100</f>
        <v>2.1152172481637694</v>
      </c>
      <c r="K12" s="300">
        <f>('Pay &amp; Specialty (RV)'!K12)/('Pay &amp; Specialty (RV)'!K35)*100</f>
        <v>13.892166625415154</v>
      </c>
      <c r="L12" s="300">
        <f>('Pay &amp; Specialty (RV)'!L12)/('Pay &amp; Specialty (RV)'!L35)*100</f>
        <v>14.407330449732825</v>
      </c>
      <c r="M12" s="300">
        <f>('Pay &amp; Specialty (RV)'!M12)/('Pay &amp; Specialty (RV)'!M35)*100</f>
        <v>13.796798910773727</v>
      </c>
      <c r="N12" s="300">
        <f>('Pay &amp; Specialty (RV)'!N12)/('Pay &amp; Specialty (RV)'!N35)*100</f>
        <v>13.297501780740816</v>
      </c>
      <c r="O12" s="300">
        <f>('Pay &amp; Specialty (RV)'!O13)/('Pay &amp; Specialty (RV)'!O35)*100</f>
        <v>12.62867126263103</v>
      </c>
      <c r="P12" s="300">
        <f>('Pay &amp; Specialty (RV)'!P13)/('Pay &amp; Specialty (RV)'!P35)*100</f>
        <v>11.829549193813754</v>
      </c>
      <c r="Q12" s="300"/>
      <c r="R12" s="260"/>
      <c r="S12" s="260"/>
      <c r="T12" s="61"/>
      <c r="U12" s="61"/>
      <c r="V12" s="61"/>
      <c r="W12" s="61"/>
      <c r="X12" s="61"/>
      <c r="Y12" s="61"/>
    </row>
    <row r="13" spans="1:25" ht="15.75" customHeight="1">
      <c r="A13" s="85" t="s">
        <v>324</v>
      </c>
      <c r="B13" s="300"/>
      <c r="C13" s="300"/>
      <c r="D13" s="300"/>
      <c r="E13" s="300"/>
      <c r="F13" s="300">
        <f>('Pay &amp; Specialty (RV)'!F13)/('Pay &amp; Specialty (RV)'!F35)*100</f>
        <v>3.702143029135565</v>
      </c>
      <c r="G13" s="300">
        <f>('Pay &amp; Specialty (RV)'!G13)/('Pay &amp; Specialty (RV)'!G35)*100</f>
        <v>9.4290104764144118</v>
      </c>
      <c r="H13" s="300">
        <f>('Pay &amp; Specialty (RV)'!H13)/('Pay &amp; Specialty (RV)'!H35)*100</f>
        <v>11.256022562421728</v>
      </c>
      <c r="I13" s="300">
        <f>('Pay &amp; Specialty (RV)'!I13)/('Pay &amp; Specialty (RV)'!I35)*100</f>
        <v>15.102646183107602</v>
      </c>
      <c r="J13" s="300">
        <f>('Pay &amp; Specialty (RV)'!J13)/('Pay &amp; Specialty (RV)'!J35)*100</f>
        <v>13.164445176809986</v>
      </c>
      <c r="K13" s="300">
        <f>('Pay &amp; Specialty (RV)'!K13)/('Pay &amp; Specialty (RV)'!K35)*100</f>
        <v>13.52875854050227</v>
      </c>
      <c r="L13" s="300">
        <f>('Pay &amp; Specialty (RV)'!L13)/('Pay &amp; Specialty (RV)'!L35)*100</f>
        <v>13.339989253198695</v>
      </c>
      <c r="M13" s="300">
        <f>('Pay &amp; Specialty (RV)'!M13)/('Pay &amp; Specialty (RV)'!M35)*100</f>
        <v>12.485496852368959</v>
      </c>
      <c r="N13" s="300">
        <f>('Pay &amp; Specialty (RV)'!N13)/('Pay &amp; Specialty (RV)'!N35)*100</f>
        <v>12.74020934765487</v>
      </c>
      <c r="O13" s="300">
        <f>('Pay &amp; Specialty (RV)'!O13)/('Pay &amp; Specialty (RV)'!O35)*100</f>
        <v>12.62867126263103</v>
      </c>
      <c r="P13" s="300">
        <f>('Pay &amp; Specialty (RV)'!P13)/('Pay &amp; Specialty (RV)'!P35)*100</f>
        <v>11.829549193813754</v>
      </c>
      <c r="Q13" s="300"/>
      <c r="R13" s="260"/>
      <c r="S13" s="260"/>
      <c r="T13" s="61"/>
      <c r="U13" s="61"/>
      <c r="V13" s="61"/>
      <c r="W13" s="61"/>
      <c r="X13" s="61"/>
      <c r="Y13" s="61"/>
    </row>
    <row r="14" spans="1:25" ht="15.75" customHeight="1">
      <c r="A14" s="8" t="s">
        <v>325</v>
      </c>
      <c r="B14" s="41"/>
      <c r="C14" s="41"/>
      <c r="D14" s="41"/>
      <c r="E14" s="298"/>
      <c r="F14" s="298"/>
      <c r="G14" s="298">
        <f>('Pay &amp; Specialty (RV)'!G14)/('Pay &amp; Specialty (RV)'!G35)*100</f>
        <v>0.40376115390187656</v>
      </c>
      <c r="H14" s="298">
        <f>('Pay &amp; Specialty (RV)'!H14)/('Pay &amp; Specialty (RV)'!H35)*100</f>
        <v>1.3617425897195519</v>
      </c>
      <c r="I14" s="298">
        <f>('Pay &amp; Specialty (RV)'!I14)/('Pay &amp; Specialty (RV)'!I35)*100</f>
        <v>1.9707524836565546</v>
      </c>
      <c r="J14" s="298">
        <f>('Pay &amp; Specialty (RV)'!J14)/('Pay &amp; Specialty (RV)'!J35)*100</f>
        <v>16.263291325801113</v>
      </c>
      <c r="K14" s="298" t="s">
        <v>25</v>
      </c>
      <c r="L14" s="298"/>
      <c r="M14" s="298"/>
      <c r="N14" s="298"/>
      <c r="O14" s="298"/>
      <c r="P14" s="298"/>
      <c r="Q14" s="298"/>
      <c r="R14" s="36"/>
      <c r="S14" s="36"/>
      <c r="T14" s="61"/>
      <c r="U14" s="61"/>
      <c r="V14" s="61"/>
      <c r="W14" s="61"/>
      <c r="X14" s="61"/>
      <c r="Y14" s="61"/>
    </row>
    <row r="15" spans="1:25" ht="15.75" customHeight="1">
      <c r="A15" s="8" t="s">
        <v>326</v>
      </c>
      <c r="B15" s="41"/>
      <c r="C15" s="41"/>
      <c r="D15" s="41"/>
      <c r="E15" s="41"/>
      <c r="F15" s="298">
        <f>('Pay &amp; Specialty (RV)'!F15)/('Pay &amp; Specialty (RV)'!F35)*100</f>
        <v>2.7088851432699252</v>
      </c>
      <c r="G15" s="298">
        <f>('Pay &amp; Specialty (RV)'!G15)/('Pay &amp; Specialty (RV)'!G35)*100</f>
        <v>9.1677532591837849</v>
      </c>
      <c r="H15" s="298">
        <f>('Pay &amp; Specialty (RV)'!H15)/('Pay &amp; Specialty (RV)'!H35)*100</f>
        <v>7.973671927086162</v>
      </c>
      <c r="I15" s="298">
        <f>('Pay &amp; Specialty (RV)'!I15)/('Pay &amp; Specialty (RV)'!I35)*100</f>
        <v>11.577565573520445</v>
      </c>
      <c r="J15" s="298" t="s">
        <v>327</v>
      </c>
      <c r="K15" s="298"/>
      <c r="L15" s="298"/>
      <c r="M15" s="298"/>
      <c r="N15" s="298"/>
      <c r="O15" s="298"/>
      <c r="P15" s="298"/>
      <c r="Q15" s="298"/>
      <c r="R15" s="36"/>
      <c r="S15" s="36"/>
      <c r="T15" s="61"/>
      <c r="U15" s="61"/>
      <c r="V15" s="61"/>
      <c r="W15" s="61"/>
      <c r="X15" s="61"/>
      <c r="Y15" s="61"/>
    </row>
    <row r="16" spans="1:25" ht="15.75" customHeight="1">
      <c r="A16" s="8" t="s">
        <v>328</v>
      </c>
      <c r="B16" s="41"/>
      <c r="C16" s="41"/>
      <c r="D16" s="298">
        <f>('Pay &amp; Specialty (RV)'!D16)/('Pay &amp; Specialty (RV)'!D35)*100</f>
        <v>2.1422118181789958</v>
      </c>
      <c r="E16" s="298">
        <f>('Pay &amp; Specialty (RV)'!E16)/('Pay &amp; Specialty (RV)'!E35)*100</f>
        <v>7.4142677841208151</v>
      </c>
      <c r="F16" s="298">
        <f>('Pay &amp; Specialty (RV)'!F16)/('Pay &amp; Specialty (RV)'!F35)*100</f>
        <v>4.7856970864435349</v>
      </c>
      <c r="G16" s="298">
        <f>('Pay &amp; Specialty (RV)'!G16)/('Pay &amp; Specialty (RV)'!G35)*100</f>
        <v>6.4483031343740862</v>
      </c>
      <c r="H16" s="298" t="s">
        <v>329</v>
      </c>
      <c r="I16" s="298"/>
      <c r="J16" s="298"/>
      <c r="K16" s="298"/>
      <c r="L16" s="298"/>
      <c r="M16" s="298"/>
      <c r="N16" s="298"/>
      <c r="O16" s="298"/>
      <c r="P16" s="298"/>
      <c r="Q16" s="298"/>
      <c r="R16" s="36"/>
      <c r="S16" s="36"/>
      <c r="T16" s="61"/>
      <c r="U16" s="61"/>
      <c r="V16" s="61"/>
      <c r="W16" s="61"/>
      <c r="X16" s="61"/>
      <c r="Y16" s="61"/>
    </row>
    <row r="17" spans="1:25" ht="15.75" customHeight="1">
      <c r="A17" s="8" t="s">
        <v>330</v>
      </c>
      <c r="B17" s="41"/>
      <c r="C17" s="41"/>
      <c r="D17" s="298">
        <f>('Pay &amp; Specialty (RV)'!D17)/('Pay &amp; Specialty (RV)'!D35)*100</f>
        <v>2.3284911067162999</v>
      </c>
      <c r="E17" s="298">
        <f>('Pay &amp; Specialty (RV)'!E17)/('Pay &amp; Specialty (RV)'!E35)*100</f>
        <v>2.2521154702619537</v>
      </c>
      <c r="F17" s="298">
        <f>('Pay &amp; Specialty (RV)'!F17)/('Pay &amp; Specialty (RV)'!F35)*100</f>
        <v>5.2221285817481338</v>
      </c>
      <c r="G17" s="298" t="s">
        <v>331</v>
      </c>
      <c r="H17" s="298"/>
      <c r="I17" s="298"/>
      <c r="J17" s="298"/>
      <c r="K17" s="298"/>
      <c r="L17" s="298"/>
      <c r="M17" s="298"/>
      <c r="N17" s="298"/>
      <c r="O17" s="298"/>
      <c r="P17" s="298"/>
      <c r="Q17" s="298"/>
      <c r="R17" s="36"/>
      <c r="S17" s="36"/>
      <c r="T17" s="61"/>
      <c r="U17" s="61"/>
      <c r="V17" s="61"/>
      <c r="W17" s="61"/>
      <c r="X17" s="61"/>
      <c r="Y17" s="61"/>
    </row>
    <row r="18" spans="1:25" ht="15.75" customHeight="1">
      <c r="A18" s="8" t="s">
        <v>332</v>
      </c>
      <c r="B18" s="41"/>
      <c r="C18" s="298">
        <f>('Pay &amp; Specialty (RV)'!C18)/('Pay &amp; Specialty (RV)'!C35)*100</f>
        <v>13.132022471910112</v>
      </c>
      <c r="D18" s="298">
        <f>('Pay &amp; Specialty (RV)'!D18)/('Pay &amp; Specialty (RV)'!D35)*100</f>
        <v>5.9298906851041782</v>
      </c>
      <c r="E18" s="298" t="s">
        <v>333</v>
      </c>
      <c r="F18" s="41"/>
      <c r="G18" s="298"/>
      <c r="H18" s="298"/>
      <c r="I18" s="298"/>
      <c r="J18" s="298"/>
      <c r="K18" s="298"/>
      <c r="L18" s="298"/>
      <c r="M18" s="298"/>
      <c r="N18" s="298"/>
      <c r="O18" s="298"/>
      <c r="P18" s="298"/>
      <c r="Q18" s="298"/>
      <c r="R18" s="36"/>
      <c r="S18" s="36"/>
      <c r="T18" s="61"/>
      <c r="U18" s="61"/>
      <c r="V18" s="61"/>
      <c r="W18" s="61"/>
      <c r="X18" s="61"/>
      <c r="Y18" s="61"/>
    </row>
    <row r="19" spans="1:25" ht="15.75" customHeight="1">
      <c r="A19" s="8" t="s">
        <v>334</v>
      </c>
      <c r="B19" s="41"/>
      <c r="C19" s="298">
        <f>('Pay &amp; Specialty (RV)'!C19)/('Pay &amp; Specialty (RV)'!C35)*100</f>
        <v>30.407303370786515</v>
      </c>
      <c r="D19" s="298">
        <f>('Pay &amp; Specialty (RV)'!D19)/('Pay &amp; Specialty (RV)'!D35)*100</f>
        <v>14.157225928835102</v>
      </c>
      <c r="E19" s="298">
        <f>('Pay &amp; Specialty (RV)'!E19)/('Pay &amp; Specialty (RV)'!E35)*100</f>
        <v>12.120936070286245</v>
      </c>
      <c r="F19" s="298">
        <f>('Pay &amp; Specialty (RV)'!F19)/('Pay &amp; Specialty (RV)'!F35)*100</f>
        <v>2.979773657596918</v>
      </c>
      <c r="G19" s="298">
        <f>('Pay &amp; Specialty (RV)'!G19)/('Pay &amp; Specialty (RV)'!G35)*100</f>
        <v>3.0875852945437621</v>
      </c>
      <c r="H19" s="298">
        <f>('Pay &amp; Specialty (RV)'!H19)/('Pay &amp; Specialty (RV)'!H35)*100</f>
        <v>5.8956369924852279</v>
      </c>
      <c r="I19" s="298">
        <f>('Pay &amp; Specialty (RV)'!I19)/('Pay &amp; Specialty (RV)'!I35)*100</f>
        <v>5.3215159202421463</v>
      </c>
      <c r="J19" s="298">
        <f>('Pay &amp; Specialty (RV)'!J19)/('Pay &amp; Specialty (RV)'!J35)*100</f>
        <v>9.491184490954204</v>
      </c>
      <c r="K19" s="298">
        <f>('Pay &amp; Specialty (RV)'!K19)/('Pay &amp; Specialty (RV)'!K35)*100</f>
        <v>10.337821114251343</v>
      </c>
      <c r="L19" s="298">
        <f>('Pay &amp; Specialty (RV)'!L19)/('Pay &amp; Specialty (RV)'!L35)*100</f>
        <v>11.227045654162172</v>
      </c>
      <c r="M19" s="298">
        <f>('Pay &amp; Specialty (RV)'!M19)/('Pay &amp; Specialty (RV)'!M35)*100</f>
        <v>11.409957740057118</v>
      </c>
      <c r="N19" s="298">
        <f>('Pay &amp; Specialty (RV)'!N19)/('Pay &amp; Specialty (RV)'!N35)*100</f>
        <v>11.488650435566514</v>
      </c>
      <c r="O19" s="298">
        <f>('Pay &amp; Specialty (RV)'!O19)/('Pay &amp; Specialty (RV)'!O35)*100</f>
        <v>12.191897251865141</v>
      </c>
      <c r="P19" s="298">
        <f>('Pay &amp; Specialty (RV)'!P19)/('Pay &amp; Specialty (RV)'!P35)*100</f>
        <v>13.684012598129083</v>
      </c>
      <c r="Q19" s="298">
        <f>('Pay &amp; Specialty (RV)'!Q19)/('Pay &amp; Specialty (RV)'!Q35)*100</f>
        <v>16.928616722529213</v>
      </c>
      <c r="R19" s="75"/>
      <c r="S19" s="75"/>
      <c r="T19" s="61"/>
      <c r="U19" s="61"/>
      <c r="V19" s="61"/>
      <c r="W19" s="61"/>
      <c r="X19" s="61"/>
      <c r="Y19" s="61"/>
    </row>
    <row r="20" spans="1:25" ht="15.75" customHeight="1">
      <c r="A20" s="8" t="s">
        <v>335</v>
      </c>
      <c r="B20" s="41"/>
      <c r="C20" s="41"/>
      <c r="D20" s="298">
        <f>('Pay &amp; Specialty (RV)'!D20)/('Pay &amp; Specialty (RV)'!D35)*100</f>
        <v>7.6374508300294641</v>
      </c>
      <c r="E20" s="298">
        <f>('Pay &amp; Specialty (RV)'!E20)/('Pay &amp; Specialty (RV)'!E35)*100</f>
        <v>7.4901817887363862</v>
      </c>
      <c r="F20" s="298">
        <f>('Pay &amp; Specialty (RV)'!F20)/('Pay &amp; Specialty (RV)'!F35)*100</f>
        <v>8.5179388393932101</v>
      </c>
      <c r="G20" s="298">
        <f>('Pay &amp; Specialty (RV)'!G20)/('Pay &amp; Specialty (RV)'!G35)*100</f>
        <v>10.379036720889415</v>
      </c>
      <c r="H20" s="298">
        <f>('Pay &amp; Specialty (RV)'!H20)/('Pay &amp; Specialty (RV)'!H35)*100</f>
        <v>7.6352041157685857</v>
      </c>
      <c r="I20" s="298">
        <f>('Pay &amp; Specialty (RV)'!I20)/('Pay &amp; Specialty (RV)'!I35)*100</f>
        <v>5.9558367442200542</v>
      </c>
      <c r="J20" s="298">
        <f>('Pay &amp; Specialty (RV)'!J20)/('Pay &amp; Specialty (RV)'!J35)*100</f>
        <v>4.8957044372822729</v>
      </c>
      <c r="K20" s="298">
        <f>('Pay &amp; Specialty (RV)'!K20)/('Pay &amp; Specialty (RV)'!K35)*100</f>
        <v>4.7976469369312325</v>
      </c>
      <c r="L20" s="298">
        <f>('Pay &amp; Specialty (RV)'!L20)/('Pay &amp; Specialty (RV)'!L35)*100</f>
        <v>4.255498530985899</v>
      </c>
      <c r="M20" s="298">
        <f>('Pay &amp; Specialty (RV)'!M20)/('Pay &amp; Specialty (RV)'!M35)*100</f>
        <v>4.2292708389255234</v>
      </c>
      <c r="N20" s="298">
        <f>('Pay &amp; Specialty (RV)'!N20)/('Pay &amp; Specialty (RV)'!N35)*100</f>
        <v>3.9330294788992601</v>
      </c>
      <c r="O20" s="298">
        <f>('Pay &amp; Specialty (RV)'!O20)/('Pay &amp; Specialty (RV)'!O35)*100</f>
        <v>4.0820662952120124</v>
      </c>
      <c r="P20" s="298">
        <f>('Pay &amp; Specialty (RV)'!P20)/('Pay &amp; Specialty (RV)'!P35)*100</f>
        <v>3.9369153386922386</v>
      </c>
      <c r="Q20" s="298">
        <f>('Pay &amp; Specialty (RV)'!Q20)/('Pay &amp; Specialty (RV)'!Q35)*100</f>
        <v>3.7729866835764105</v>
      </c>
      <c r="R20" s="36"/>
      <c r="S20" s="36"/>
      <c r="T20" s="61"/>
      <c r="U20" s="61"/>
      <c r="V20" s="61"/>
      <c r="W20" s="61"/>
      <c r="X20" s="61"/>
      <c r="Y20" s="61"/>
    </row>
    <row r="21" spans="1:25" ht="15.75" customHeight="1">
      <c r="A21" s="8" t="s">
        <v>336</v>
      </c>
      <c r="B21" s="41"/>
      <c r="C21" s="41"/>
      <c r="D21" s="41"/>
      <c r="E21" s="41"/>
      <c r="F21" s="41"/>
      <c r="G21" s="298">
        <f>('Pay &amp; Specialty (RV)'!G21)/('Pay &amp; Specialty (RV)'!G35)*100</f>
        <v>0.73627033946812781</v>
      </c>
      <c r="H21" s="298">
        <f>('Pay &amp; Specialty (RV)'!H21)/('Pay &amp; Specialty (RV)'!H35)*100</f>
        <v>0.70054965598289087</v>
      </c>
      <c r="I21" s="298">
        <f>('Pay &amp; Specialty (RV)'!I21)/('Pay &amp; Specialty (RV)'!I35)*100</f>
        <v>1.288010222733768</v>
      </c>
      <c r="J21" s="298">
        <f>('Pay &amp; Specialty (RV)'!J21)/('Pay &amp; Specialty (RV)'!J35)*100</f>
        <v>1.9309886491301511</v>
      </c>
      <c r="K21" s="298">
        <f>('Pay &amp; Specialty (RV)'!K21)/('Pay &amp; Specialty (RV)'!K35)*100</f>
        <v>2.6679176427925935</v>
      </c>
      <c r="L21" s="298">
        <f>('Pay &amp; Specialty (RV)'!L21)/('Pay &amp; Specialty (RV)'!L35)*100</f>
        <v>3.0148672978144613</v>
      </c>
      <c r="M21" s="298">
        <f>('Pay &amp; Specialty (RV)'!M21)/('Pay &amp; Specialty (RV)'!M35)*100</f>
        <v>3.8587685663855633</v>
      </c>
      <c r="N21" s="298">
        <f>('Pay &amp; Specialty (RV)'!N21)/('Pay &amp; Specialty (RV)'!N35)*100</f>
        <v>3.8792528172859697</v>
      </c>
      <c r="O21" s="298">
        <f>('Pay &amp; Specialty (RV)'!O21)/('Pay &amp; Specialty (RV)'!O35)*100</f>
        <v>3.8719425819246389</v>
      </c>
      <c r="P21" s="298">
        <f>('Pay &amp; Specialty (RV)'!P21)/('Pay &amp; Specialty (RV)'!P35)*100</f>
        <v>3.7606355474075115</v>
      </c>
      <c r="Q21" s="298">
        <f>('Pay &amp; Specialty (RV)'!Q21)/('Pay &amp; Specialty (RV)'!Q35)*100</f>
        <v>3.9677507020563447</v>
      </c>
      <c r="R21" s="36"/>
      <c r="S21" s="36"/>
      <c r="T21" s="61"/>
      <c r="U21" s="61"/>
      <c r="V21" s="61"/>
      <c r="W21" s="61"/>
      <c r="X21" s="61"/>
      <c r="Y21" s="61"/>
    </row>
    <row r="22" spans="1:25" ht="15.75" customHeight="1">
      <c r="A22" s="8" t="s">
        <v>337</v>
      </c>
      <c r="B22" s="41"/>
      <c r="C22" s="41"/>
      <c r="D22" s="41"/>
      <c r="E22" s="298"/>
      <c r="F22" s="41"/>
      <c r="G22" s="298"/>
      <c r="H22" s="298"/>
      <c r="I22" s="298">
        <f>('Pay &amp; Specialty (RV)'!I22)/('Pay &amp; Specialty (RV)'!I35)*100</f>
        <v>0.35831863339210085</v>
      </c>
      <c r="J22" s="298" t="s">
        <v>364</v>
      </c>
      <c r="K22" s="298"/>
      <c r="L22" s="298"/>
      <c r="M22" s="298"/>
      <c r="N22" s="298"/>
      <c r="O22" s="298"/>
      <c r="P22" s="298"/>
      <c r="Q22" s="298"/>
      <c r="R22" s="36"/>
      <c r="S22" s="36"/>
      <c r="T22" s="61"/>
      <c r="U22" s="61"/>
      <c r="V22" s="61"/>
      <c r="W22" s="61"/>
      <c r="X22" s="61"/>
      <c r="Y22" s="61"/>
    </row>
    <row r="23" spans="1:25" ht="15.75" customHeight="1">
      <c r="A23" s="8" t="s">
        <v>339</v>
      </c>
      <c r="B23" s="41"/>
      <c r="C23" s="41"/>
      <c r="D23" s="41"/>
      <c r="E23" s="298"/>
      <c r="F23" s="298">
        <f>('Pay &amp; Specialty (RV)'!F23)/('Pay &amp; Specialty (RV)'!F35)*100</f>
        <v>4.0783770768119432</v>
      </c>
      <c r="G23" s="298">
        <f>('Pay &amp; Specialty (RV)'!G23)/('Pay &amp; Specialty (RV)'!G35)*100</f>
        <v>4.0732375231865774</v>
      </c>
      <c r="H23" s="298" t="s">
        <v>269</v>
      </c>
      <c r="I23" s="298"/>
      <c r="J23" s="298"/>
      <c r="K23" s="298"/>
      <c r="L23" s="298"/>
      <c r="M23" s="298"/>
      <c r="N23" s="298"/>
      <c r="O23" s="298"/>
      <c r="P23" s="298"/>
      <c r="Q23" s="298"/>
      <c r="R23" s="36"/>
      <c r="S23" s="36"/>
      <c r="T23" s="61"/>
      <c r="U23" s="61"/>
      <c r="V23" s="61"/>
      <c r="W23" s="61"/>
      <c r="X23" s="61"/>
      <c r="Y23" s="61"/>
    </row>
    <row r="24" spans="1:25" ht="15.75" customHeight="1">
      <c r="A24" s="301" t="s">
        <v>340</v>
      </c>
      <c r="B24" s="302"/>
      <c r="C24" s="302"/>
      <c r="D24" s="303"/>
      <c r="E24" s="303"/>
      <c r="F24" s="303"/>
      <c r="G24" s="303"/>
      <c r="H24" s="303"/>
      <c r="I24" s="303"/>
      <c r="J24" s="303"/>
      <c r="K24" s="304"/>
      <c r="L24" s="304"/>
      <c r="M24" s="304"/>
      <c r="N24" s="304">
        <f>('Pay &amp; Specialty (RV)'!N24)/('Pay &amp; Specialty (RV)'!N35)*100</f>
        <v>1.8699611879166775</v>
      </c>
      <c r="O24" s="304">
        <f>('Pay &amp; Specialty (RV)'!O24)/('Pay &amp; Specialty (RV)'!O35)*100</f>
        <v>1.9170837661724429</v>
      </c>
      <c r="P24" s="304">
        <f>('Pay &amp; Specialty (RV)'!P24)/('Pay &amp; Specialty (RV)'!P35)*100</f>
        <v>1.9343769096977388</v>
      </c>
      <c r="Q24" s="304">
        <f>('Pay &amp; Specialty (RV)'!Q24)/('Pay &amp; Specialty (RV)'!Q35)*100</f>
        <v>1.5014947006069388</v>
      </c>
      <c r="R24" s="272"/>
      <c r="S24" s="272"/>
      <c r="T24" s="61"/>
      <c r="U24" s="61"/>
      <c r="V24" s="61"/>
      <c r="W24" s="61"/>
      <c r="X24" s="61"/>
      <c r="Y24" s="61"/>
    </row>
    <row r="25" spans="1:25" ht="15.75" customHeight="1">
      <c r="A25" s="8" t="s">
        <v>341</v>
      </c>
      <c r="B25" s="41"/>
      <c r="C25" s="41"/>
      <c r="D25" s="298">
        <f>('Pay &amp; Specialty (RV)'!D25)/('Pay &amp; Specialty (RV)'!D35)*100</f>
        <v>4.4707029248952956</v>
      </c>
      <c r="E25" s="298">
        <f>('Pay &amp; Specialty (RV)'!E25)/('Pay &amp; Specialty (RV)'!E35)*100</f>
        <v>4.5042309405239074</v>
      </c>
      <c r="F25" s="298">
        <f>('Pay &amp; Specialty (RV)'!F25)/('Pay &amp; Specialty (RV)'!F35)*100</f>
        <v>3.7171923910426194</v>
      </c>
      <c r="G25" s="298">
        <f>('Pay &amp; Specialty (RV)'!G25)/('Pay &amp; Specialty (RV)'!G35)*100</f>
        <v>3.3725931678862628</v>
      </c>
      <c r="H25" s="298">
        <f>('Pay &amp; Specialty (RV)'!H25)/('Pay &amp; Specialty (RV)'!H35)*100</f>
        <v>2.5345729126572007</v>
      </c>
      <c r="I25" s="298">
        <f>('Pay &amp; Specialty (RV)'!I25)/('Pay &amp; Specialty (RV)'!I35)*100</f>
        <v>1.9029624719337244</v>
      </c>
      <c r="J25" s="298">
        <f>('Pay &amp; Specialty (RV)'!J25)/('Pay &amp; Specialty (RV)'!J35)*100</f>
        <v>1.6819388763624814</v>
      </c>
      <c r="K25" s="298">
        <f>('Pay &amp; Specialty (RV)'!K25)/('Pay &amp; Specialty (RV)'!K35)*100</f>
        <v>1.3526659030340009</v>
      </c>
      <c r="L25" s="298">
        <f>('Pay &amp; Specialty (RV)'!L25)/('Pay &amp; Specialty (RV)'!L35)*100</f>
        <v>1.3099998612627439</v>
      </c>
      <c r="M25" s="298">
        <f>('Pay &amp; Specialty (RV)'!M25)/('Pay &amp; Specialty (RV)'!M35)*100</f>
        <v>1.2702935058512894</v>
      </c>
      <c r="N25" s="298">
        <f>('Pay &amp; Specialty (RV)'!N25)/('Pay &amp; Specialty (RV)'!N35)*100</f>
        <v>1.2417520045250616</v>
      </c>
      <c r="O25" s="298">
        <f>('Pay &amp; Specialty (RV)'!O25)/('Pay &amp; Specialty (RV)'!O35)*100</f>
        <v>1.1214467843989044</v>
      </c>
      <c r="P25" s="298">
        <f>('Pay &amp; Specialty (RV)'!P25)/('Pay &amp; Specialty (RV)'!P35)*100</f>
        <v>1.0036196117143796</v>
      </c>
      <c r="Q25" s="298">
        <f>('Pay &amp; Specialty (RV)'!Q25)/('Pay &amp; Specialty (RV)'!Q35)*100</f>
        <v>0.92852613461364242</v>
      </c>
      <c r="R25" s="36"/>
      <c r="S25" s="36"/>
      <c r="T25" s="61"/>
      <c r="U25" s="61"/>
      <c r="V25" s="61"/>
      <c r="W25" s="61"/>
      <c r="X25" s="61"/>
      <c r="Y25" s="61"/>
    </row>
    <row r="26" spans="1:25" ht="15.75" customHeight="1">
      <c r="A26" s="8" t="s">
        <v>342</v>
      </c>
      <c r="B26" s="41"/>
      <c r="C26" s="298">
        <f>('Pay &amp; Specialty (RV)'!C26)/('Pay &amp; Specialty (RV)'!C35)*100</f>
        <v>1.5449438202247192</v>
      </c>
      <c r="D26" s="298">
        <f>('Pay &amp; Specialty (RV)'!D26)/('Pay &amp; Specialty (RV)'!D35)*100</f>
        <v>1.210815375492476</v>
      </c>
      <c r="E26" s="298">
        <f>('Pay &amp; Specialty (RV)'!E26)/('Pay &amp; Specialty (RV)'!E35)*100</f>
        <v>0.93627272359204827</v>
      </c>
      <c r="F26" s="298">
        <f>('Pay &amp; Specialty (RV)'!F26)/('Pay &amp; Specialty (RV)'!F35)*100</f>
        <v>2.2724536479653263</v>
      </c>
      <c r="G26" s="298">
        <f>('Pay &amp; Specialty (RV)'!G26)/('Pay &amp; Specialty (RV)'!G35)*100</f>
        <v>2.2681876586840715</v>
      </c>
      <c r="H26" s="298">
        <f>('Pay &amp; Specialty (RV)'!H26)/('Pay &amp; Specialty (RV)'!H35)*100</f>
        <v>1.7395671232833583</v>
      </c>
      <c r="I26" s="298">
        <f>('Pay &amp; Specialty (RV)'!I26)/('Pay &amp; Specialty (RV)'!I35)*100</f>
        <v>1.1911673488440109</v>
      </c>
      <c r="J26" s="298">
        <f>('Pay &amp; Specialty (RV)'!J26)/('Pay &amp; Specialty (RV)'!J35)*100</f>
        <v>0.9825525281792995</v>
      </c>
      <c r="K26" s="298">
        <f>('Pay &amp; Specialty (RV)'!K26)/('Pay &amp; Specialty (RV)'!K35)*100</f>
        <v>1.0130604209956773</v>
      </c>
      <c r="L26" s="298">
        <f>('Pay &amp; Specialty (RV)'!L26)/('Pay &amp; Specialty (RV)'!L35)*100</f>
        <v>0.95248462417678126</v>
      </c>
      <c r="M26" s="298">
        <f>('Pay &amp; Specialty (RV)'!M26)/('Pay &amp; Specialty (RV)'!M35)*100</f>
        <v>0.90735250417949243</v>
      </c>
      <c r="N26" s="298">
        <f>('Pay &amp; Specialty (RV)'!N26)/('Pay &amp; Specialty (RV)'!N35)*100</f>
        <v>0.80420553048965604</v>
      </c>
      <c r="O26" s="298">
        <f>('Pay &amp; Specialty (RV)'!O27)/('Pay &amp; Specialty (RV)'!O35)*100</f>
        <v>0.79752573425252615</v>
      </c>
      <c r="P26" s="298">
        <f>('Pay &amp; Specialty (RV)'!P27)/('Pay &amp; Specialty (RV)'!P35)*100</f>
        <v>0.86259577868659809</v>
      </c>
      <c r="Q26" s="298">
        <f>('Pay &amp; Specialty (RV)'!Q27)/('Pay &amp; Specialty (RV)'!Q35)*100</f>
        <v>0.84020291693088134</v>
      </c>
      <c r="R26" s="36"/>
      <c r="S26" s="36"/>
      <c r="T26" s="61"/>
      <c r="U26" s="61"/>
      <c r="V26" s="61"/>
      <c r="W26" s="61"/>
      <c r="X26" s="61"/>
      <c r="Y26" s="61"/>
    </row>
    <row r="27" spans="1:25" ht="15.75" customHeight="1">
      <c r="A27" s="8" t="s">
        <v>343</v>
      </c>
      <c r="B27" s="41"/>
      <c r="C27" s="41"/>
      <c r="D27" s="41"/>
      <c r="E27" s="41"/>
      <c r="F27" s="41"/>
      <c r="G27" s="41"/>
      <c r="H27" s="41"/>
      <c r="I27" s="298"/>
      <c r="J27" s="298"/>
      <c r="K27" s="298">
        <f>('Pay &amp; Specialty (RV)'!K27)/('Pay &amp; Specialty (RV)'!K35)*100</f>
        <v>0.65618686359947276</v>
      </c>
      <c r="L27" s="298">
        <f>('Pay &amp; Specialty (RV)'!L27)/('Pay &amp; Specialty (RV)'!L35)*100</f>
        <v>0.69101825675570394</v>
      </c>
      <c r="M27" s="298">
        <f>('Pay &amp; Specialty (RV)'!M27)/('Pay &amp; Specialty (RV)'!M35)*100</f>
        <v>0.72084115609815236</v>
      </c>
      <c r="N27" s="298">
        <f>('Pay &amp; Specialty (RV)'!N27)/('Pay &amp; Specialty (RV)'!N35)*100</f>
        <v>0.81887189274782601</v>
      </c>
      <c r="O27" s="298">
        <f>('Pay &amp; Specialty (RV)'!O27)/('Pay &amp; Specialty (RV)'!O35)*100</f>
        <v>0.79752573425252615</v>
      </c>
      <c r="P27" s="298">
        <f>('Pay &amp; Specialty (RV)'!P27)/('Pay &amp; Specialty (RV)'!P35)*100</f>
        <v>0.86259577868659809</v>
      </c>
      <c r="Q27" s="298">
        <f>('Pay &amp; Specialty (RV)'!Q27)/('Pay &amp; Specialty (RV)'!Q35)*100</f>
        <v>0.84020291693088134</v>
      </c>
      <c r="R27" s="36"/>
      <c r="S27" s="36"/>
      <c r="T27" s="61"/>
      <c r="U27" s="61"/>
      <c r="V27" s="61"/>
      <c r="W27" s="61"/>
      <c r="X27" s="61"/>
      <c r="Y27" s="61"/>
    </row>
    <row r="28" spans="1:25" ht="27" customHeight="1">
      <c r="A28" s="8" t="s">
        <v>344</v>
      </c>
      <c r="B28" s="41"/>
      <c r="C28" s="41"/>
      <c r="D28" s="41"/>
      <c r="E28" s="41"/>
      <c r="F28" s="41"/>
      <c r="G28" s="298"/>
      <c r="H28" s="298"/>
      <c r="I28" s="298"/>
      <c r="J28" s="298"/>
      <c r="K28" s="298" t="s">
        <v>378</v>
      </c>
      <c r="L28" s="298">
        <f>('Pay &amp; Specialty (RV)'!L28)/('Pay &amp; Specialty (RV)'!L35)*100</f>
        <v>0.51492866237008061</v>
      </c>
      <c r="M28" s="298">
        <f>('Pay &amp; Specialty (RV)'!M28)/('Pay &amp; Specialty (RV)'!M35)*100</f>
        <v>0.53937065526225381</v>
      </c>
      <c r="N28" s="298">
        <v>0</v>
      </c>
      <c r="O28" s="298"/>
      <c r="P28" s="298"/>
      <c r="Q28" s="298"/>
      <c r="R28" s="36"/>
      <c r="S28" s="36"/>
      <c r="T28" s="61"/>
      <c r="U28" s="61"/>
      <c r="V28" s="61"/>
      <c r="W28" s="61"/>
      <c r="X28" s="61"/>
      <c r="Y28" s="61"/>
    </row>
    <row r="29" spans="1:25" ht="15.75" customHeight="1">
      <c r="A29" s="305" t="s">
        <v>340</v>
      </c>
      <c r="B29" s="41"/>
      <c r="C29" s="41"/>
      <c r="D29" s="41"/>
      <c r="E29" s="41"/>
      <c r="F29" s="41"/>
      <c r="G29" s="298"/>
      <c r="H29" s="298"/>
      <c r="I29" s="298"/>
      <c r="J29" s="298"/>
      <c r="K29" s="298"/>
      <c r="L29" s="298"/>
      <c r="M29" s="298"/>
      <c r="N29" s="298">
        <f>('Pay &amp; Specialty (RV)'!N24)/('Pay &amp; Specialty (RV)'!N35)*100</f>
        <v>1.8699611879166775</v>
      </c>
      <c r="O29" s="298">
        <f>('Pay &amp; Specialty (RV)'!O24)/('Pay &amp; Specialty (RV)'!O35)*100</f>
        <v>1.9170837661724429</v>
      </c>
      <c r="P29" s="298">
        <f>('Pay &amp; Specialty (RV)'!P24)/('Pay &amp; Specialty (RV)'!P35)*100</f>
        <v>1.9343769096977388</v>
      </c>
      <c r="Q29" s="298">
        <f>('Pay &amp; Specialty (RV)'!Q24)/('Pay &amp; Specialty (RV)'!Q35)*100</f>
        <v>1.5014947006069388</v>
      </c>
      <c r="R29" s="306"/>
      <c r="S29" s="306"/>
      <c r="T29" s="61"/>
      <c r="U29" s="61"/>
      <c r="V29" s="61"/>
      <c r="W29" s="61"/>
      <c r="X29" s="61"/>
      <c r="Y29" s="61"/>
    </row>
    <row r="30" spans="1:25" ht="15.75" customHeight="1">
      <c r="A30" s="8" t="s">
        <v>346</v>
      </c>
      <c r="B30" s="41"/>
      <c r="C30" s="41"/>
      <c r="D30" s="41"/>
      <c r="E30" s="41"/>
      <c r="F30" s="41"/>
      <c r="G30" s="17"/>
      <c r="H30" s="17"/>
      <c r="I30" s="16">
        <f>('Pay &amp; Specialty (RV)'!I29)/('Pay &amp; Specialty (RV)'!I35)*100</f>
        <v>0.68758440461727455</v>
      </c>
      <c r="J30" s="16">
        <f>('Pay &amp; Specialty (RV)'!J29)/('Pay &amp; Specialty (RV)'!J35)*100</f>
        <v>0.59703712649783813</v>
      </c>
      <c r="K30" s="16">
        <f>('Pay &amp; Specialty (RV)'!K29)/('Pay &amp; Specialty (RV)'!K35)*100</f>
        <v>0.52379828585571941</v>
      </c>
      <c r="L30" s="16">
        <f>('Pay &amp; Specialty (RV)'!L29)/('Pay &amp; Specialty (RV)'!L35)*100</f>
        <v>0.5416089039436599</v>
      </c>
      <c r="M30" s="41" t="s">
        <v>347</v>
      </c>
      <c r="N30" s="43"/>
      <c r="O30" s="14"/>
      <c r="P30" s="14"/>
      <c r="Q30" s="14"/>
      <c r="R30" s="36"/>
      <c r="S30" s="36"/>
      <c r="T30" s="61"/>
      <c r="U30" s="61"/>
      <c r="V30" s="61"/>
      <c r="W30" s="61"/>
      <c r="X30" s="61"/>
      <c r="Y30" s="61"/>
    </row>
    <row r="31" spans="1:25" ht="15.75" customHeight="1">
      <c r="A31" s="288" t="s">
        <v>348</v>
      </c>
      <c r="B31" s="16"/>
      <c r="C31" s="16"/>
      <c r="D31" s="16"/>
      <c r="E31" s="307"/>
      <c r="F31" s="16"/>
      <c r="G31" s="16"/>
      <c r="H31" s="16"/>
      <c r="I31" s="16"/>
      <c r="J31" s="16"/>
      <c r="K31" s="16"/>
      <c r="L31" s="16"/>
      <c r="M31" s="16"/>
      <c r="N31" s="16"/>
      <c r="O31" s="16"/>
      <c r="P31" s="257">
        <f>3.97/P36*100</f>
        <v>9.3310769520048881E-2</v>
      </c>
      <c r="Q31" s="257">
        <f>4.9/Q36*100</f>
        <v>0.11097019657577678</v>
      </c>
      <c r="R31" s="36"/>
      <c r="S31" s="36"/>
      <c r="T31" s="61"/>
      <c r="U31" s="61"/>
      <c r="V31" s="61"/>
      <c r="W31" s="61"/>
      <c r="X31" s="61"/>
      <c r="Y31" s="61"/>
    </row>
    <row r="32" spans="1:25" ht="15.75" customHeight="1">
      <c r="A32" s="8" t="s">
        <v>349</v>
      </c>
      <c r="B32" s="16">
        <f>('Pay &amp; Specialty (RV)'!B31)/('Pay &amp; Specialty (RV)'!B35)*100</f>
        <v>100</v>
      </c>
      <c r="C32" s="16">
        <f>('Pay &amp; Specialty (RV)'!C31)/('Pay &amp; Specialty (RV)'!C35)*100</f>
        <v>15.44943820224719</v>
      </c>
      <c r="D32" s="16">
        <f>('Pay &amp; Specialty (RV)'!D31)/('Pay &amp; Specialty (RV)'!D35)*100</f>
        <v>9.8408243479448743</v>
      </c>
      <c r="E32" s="307">
        <f>('Pay &amp; Specialty (RV)'!E31)/('Pay &amp; Specialty (RV)'!E35)*100</f>
        <v>14.697963480302848</v>
      </c>
      <c r="F32" s="16">
        <f>('Pay &amp; Specialty (RV)'!F31)/('Pay &amp; Specialty (RV)'!F35)*100</f>
        <v>8.349385986034175</v>
      </c>
      <c r="G32" s="16">
        <f>('Pay &amp; Specialty (RV)'!G31)/('Pay &amp; Specialty (RV)'!G35)*100</f>
        <v>-9.9774131260375931</v>
      </c>
      <c r="H32" s="16">
        <f>('Pay &amp; Specialty (RV)'!H31)/('Pay &amp; Specialty (RV)'!H35)*100</f>
        <v>26.552484944085929</v>
      </c>
      <c r="I32" s="16">
        <f>('Pay &amp; Specialty (RV)'!I31)/('Pay &amp; Specialty (RV)'!I35)*100</f>
        <v>12.502463440604556</v>
      </c>
      <c r="J32" s="16">
        <f>('Pay &amp; Specialty (RV)'!J31)/('Pay &amp; Specialty (RV)'!J35)*100</f>
        <v>7.3102095736779695</v>
      </c>
      <c r="K32" s="16">
        <f>('Pay &amp; Specialty (RV)'!K31)/('Pay &amp; Specialty (RV)'!K35)*100</f>
        <v>12.632951229199197</v>
      </c>
      <c r="L32" s="16">
        <f>('Pay &amp; Specialty (RV)'!L31)/('Pay &amp; Specialty (RV)'!L35)*100</f>
        <v>8.7056809171172951</v>
      </c>
      <c r="M32" s="16">
        <f>('Pay &amp; Specialty (RV)'!M31)/('Pay &amp; Specialty (RV)'!M35)*100</f>
        <v>10.054323950552298</v>
      </c>
      <c r="N32" s="16">
        <f>('Pay &amp; Specialty (RV)'!N31)/('Pay &amp; Specialty (RV)'!N35)*100</f>
        <v>15.922604628606166</v>
      </c>
      <c r="O32" s="16">
        <f>('Pay &amp; Specialty (RV)'!O31)/('Pay &amp; Specialty (RV)'!O35)*100</f>
        <v>7.4870148267069725</v>
      </c>
      <c r="P32" s="16">
        <f>('Pay &amp; Specialty (RV)'!P31)/('Pay &amp; Specialty (RV)'!P35)*100</f>
        <v>13.625957786865985</v>
      </c>
      <c r="Q32" s="16">
        <f>('Pay &amp; Specialty (RV)'!Q31)/('Pay &amp; Specialty (RV)'!Q35)*100</f>
        <v>14.041126913669716</v>
      </c>
      <c r="R32" s="36"/>
      <c r="S32" s="36"/>
      <c r="T32" s="61"/>
      <c r="U32" s="61"/>
      <c r="V32" s="61"/>
      <c r="W32" s="61"/>
      <c r="X32" s="61"/>
      <c r="Y32" s="61"/>
    </row>
    <row r="33" spans="1:25" ht="15.75" customHeight="1">
      <c r="A33" s="8"/>
      <c r="B33" s="41"/>
      <c r="C33" s="41"/>
      <c r="D33" s="41"/>
      <c r="E33" s="41"/>
      <c r="F33" s="41"/>
      <c r="G33" s="298"/>
      <c r="H33" s="298"/>
      <c r="I33" s="298"/>
      <c r="J33" s="298"/>
      <c r="K33" s="298"/>
      <c r="L33" s="298"/>
      <c r="M33" s="298"/>
      <c r="N33" s="298"/>
      <c r="O33" s="298"/>
      <c r="P33" s="36"/>
      <c r="Q33" s="36"/>
      <c r="R33" s="36"/>
      <c r="S33" s="36"/>
      <c r="T33" s="61"/>
      <c r="U33" s="61"/>
      <c r="V33" s="61"/>
      <c r="W33" s="61"/>
      <c r="X33" s="61"/>
      <c r="Y33" s="61"/>
    </row>
    <row r="34" spans="1:25" ht="15.75" customHeight="1">
      <c r="A34" s="8"/>
      <c r="B34" s="41"/>
      <c r="C34" s="41"/>
      <c r="D34" s="41"/>
      <c r="E34" s="41"/>
      <c r="F34" s="41"/>
      <c r="G34" s="298"/>
      <c r="H34" s="298"/>
      <c r="I34" s="298"/>
      <c r="J34" s="298"/>
      <c r="K34" s="298"/>
      <c r="L34" s="298"/>
      <c r="M34" s="298"/>
      <c r="N34" s="298"/>
      <c r="O34" s="298"/>
      <c r="P34" s="36"/>
      <c r="Q34" s="36"/>
      <c r="R34" s="36"/>
      <c r="S34" s="36"/>
      <c r="T34" s="61"/>
      <c r="U34" s="61"/>
      <c r="V34" s="61"/>
      <c r="W34" s="61"/>
      <c r="X34" s="61"/>
      <c r="Y34" s="61"/>
    </row>
    <row r="35" spans="1:25" ht="15.75" customHeight="1">
      <c r="A35" s="8"/>
      <c r="B35" s="41"/>
      <c r="C35" s="41"/>
      <c r="D35" s="41"/>
      <c r="E35" s="41"/>
      <c r="F35" s="41"/>
      <c r="G35" s="298"/>
      <c r="H35" s="298"/>
      <c r="I35" s="298"/>
      <c r="J35" s="298"/>
      <c r="K35" s="298"/>
      <c r="L35" s="298"/>
      <c r="M35" s="298"/>
      <c r="N35" s="298"/>
      <c r="O35" s="298"/>
      <c r="P35" s="36"/>
      <c r="Q35" s="36"/>
      <c r="R35" s="36"/>
      <c r="S35" s="36"/>
      <c r="T35" s="61"/>
      <c r="U35" s="61"/>
      <c r="V35" s="61"/>
      <c r="W35" s="61"/>
      <c r="X35" s="61"/>
      <c r="Y35" s="61"/>
    </row>
    <row r="36" spans="1:25" ht="15.75" customHeight="1">
      <c r="A36" s="278" t="s">
        <v>350</v>
      </c>
      <c r="B36" s="308">
        <f>'Pay &amp; Specialty (RV)'!B35</f>
        <v>93.8</v>
      </c>
      <c r="C36" s="308">
        <f>'Pay &amp; Specialty (RV)'!C35</f>
        <v>142.4</v>
      </c>
      <c r="D36" s="308">
        <f>'Pay &amp; Specialty (RV)'!D35</f>
        <v>322.09699999999998</v>
      </c>
      <c r="E36" s="308">
        <f>'Pay &amp; Specialty (RV)'!E35</f>
        <v>395.18400000000003</v>
      </c>
      <c r="F36" s="308">
        <f>'Pay &amp; Specialty (RV)'!F35</f>
        <v>664.48</v>
      </c>
      <c r="G36" s="308">
        <f>'Pay &amp; Specialty (RV)'!G35</f>
        <v>842.08199999999999</v>
      </c>
      <c r="H36" s="308">
        <f>'Pay &amp; Specialty (RV)'!H35</f>
        <v>1270.431</v>
      </c>
      <c r="I36" s="308">
        <f>'Pay &amp; Specialty (RV)'!I35</f>
        <v>2065.201</v>
      </c>
      <c r="J36" s="308">
        <f>'Pay &amp; Specialty (RV)'!J35</f>
        <v>2931.1410000000001</v>
      </c>
      <c r="K36" s="308">
        <f>'Pay &amp; Specialty (RV)'!K35</f>
        <v>3474.62</v>
      </c>
      <c r="L36" s="308">
        <f>'Pay &amp; Specialty (RV)'!L35</f>
        <v>3748.0920000000001</v>
      </c>
      <c r="M36" s="308">
        <f>'Pay &amp; Specialty (RV)'!M35</f>
        <v>3967.587</v>
      </c>
      <c r="N36" s="308">
        <f>'Pay &amp; Specialty (RV)'!N35</f>
        <v>4090.9940000000001</v>
      </c>
      <c r="O36" s="308">
        <f>'Pay &amp; Specialty (RV)'!O35</f>
        <v>4235.6000000000004</v>
      </c>
      <c r="P36" s="75">
        <v>4254.6000000000004</v>
      </c>
      <c r="Q36" s="148">
        <v>4415.6000000000004</v>
      </c>
      <c r="R36" s="75"/>
      <c r="S36" s="75"/>
      <c r="T36" s="61"/>
      <c r="U36" s="61"/>
      <c r="V36" s="61"/>
      <c r="W36" s="61"/>
      <c r="X36" s="61"/>
      <c r="Y36" s="61"/>
    </row>
    <row r="37" spans="1:25" ht="15.75" customHeight="1">
      <c r="A37" s="309" t="s">
        <v>387</v>
      </c>
      <c r="B37" s="298">
        <f>'Pay &amp; Specialty (RV)'!B36</f>
        <v>1710.5229999999999</v>
      </c>
      <c r="C37" s="298">
        <f>'Pay &amp; Specialty (RV)'!C36</f>
        <v>2170.3870000000002</v>
      </c>
      <c r="D37" s="298">
        <f>'Pay &amp; Specialty (RV)'!D36</f>
        <v>2403.2980000000002</v>
      </c>
      <c r="E37" s="298">
        <f>'Pay &amp; Specialty (RV)'!E36</f>
        <v>2489.116</v>
      </c>
      <c r="F37" s="298">
        <f>'Pay &amp; Specialty (RV)'!F36</f>
        <v>2663.692</v>
      </c>
      <c r="G37" s="298">
        <f>'Pay &amp; Specialty (RV)'!G36</f>
        <v>2931.2179999999998</v>
      </c>
      <c r="H37" s="298">
        <f>'Pay &amp; Specialty (RV)'!H36</f>
        <v>3046.1109999999999</v>
      </c>
      <c r="I37" s="298">
        <f>'Pay &amp; Specialty (RV)'!I36</f>
        <v>3190.152</v>
      </c>
      <c r="J37" s="298">
        <f>'Pay &amp; Specialty (RV)'!J36</f>
        <v>3390.7169999999996</v>
      </c>
      <c r="K37" s="298">
        <f>'Pay &amp; Specialty (RV)'!K36</f>
        <v>3415.364</v>
      </c>
      <c r="L37" s="298">
        <f>'Pay &amp; Specialty (RV)'!L36</f>
        <v>3501.7339999999999</v>
      </c>
      <c r="M37" s="298">
        <f>'Pay &amp; Specialty (RV)'!M36</f>
        <v>3419.8710000000001</v>
      </c>
      <c r="N37" s="298">
        <f>'Pay &amp; Specialty (RV)'!N36</f>
        <v>3204.9059999999999</v>
      </c>
      <c r="O37" s="298">
        <f>'Pay &amp; Specialty (RV)'!O36</f>
        <v>3059.2</v>
      </c>
      <c r="P37" s="298">
        <f>'Pay &amp; Specialty (RV)'!P36</f>
        <v>3081</v>
      </c>
      <c r="Q37" s="298">
        <f>'Pay &amp; Specialty (RV)'!Q36</f>
        <v>2883.9</v>
      </c>
      <c r="R37" s="36"/>
      <c r="S37" s="36"/>
      <c r="T37" s="61"/>
      <c r="U37" s="61"/>
      <c r="V37" s="61"/>
      <c r="W37" s="61"/>
      <c r="X37" s="61"/>
      <c r="Y37" s="61"/>
    </row>
    <row r="38" spans="1:25" ht="15.75" customHeight="1">
      <c r="A38" s="309" t="s">
        <v>37</v>
      </c>
      <c r="B38" s="298" t="s">
        <v>65</v>
      </c>
      <c r="C38" s="15">
        <f>SUM(C4+C9+C19+C18)</f>
        <v>79.49438202247191</v>
      </c>
      <c r="D38" s="298">
        <f t="shared" ref="D38:E38" si="0">SUM(D4+D9+D19+D20)</f>
        <v>70.351477970921806</v>
      </c>
      <c r="E38" s="298">
        <f t="shared" si="0"/>
        <v>66.171707356573137</v>
      </c>
      <c r="F38" s="298">
        <f>SUM(F4+F9+F20+F7)</f>
        <v>62.183963399951843</v>
      </c>
      <c r="G38" s="298">
        <f>SUM(G4+G9+G8+G20)</f>
        <v>63.628007723713381</v>
      </c>
      <c r="H38" s="298">
        <f>H4+H11+H8+H15</f>
        <v>44.866663360701992</v>
      </c>
      <c r="I38" s="298">
        <f>SUM(I4+I6+I11+I15)</f>
        <v>59.868264638647766</v>
      </c>
      <c r="J38" s="298">
        <f>SUM(J4+J5+J11+J14)</f>
        <v>71.34315442348219</v>
      </c>
      <c r="K38" s="298">
        <f>SUM(K4+K5+K11+K19)</f>
        <v>74.651989282281221</v>
      </c>
      <c r="L38" s="298">
        <f t="shared" ref="L38:M38" si="1">SUM(L3+L4+L11+L19)</f>
        <v>80.013912945573367</v>
      </c>
      <c r="M38" s="298">
        <f t="shared" si="1"/>
        <v>78.419778822745414</v>
      </c>
      <c r="N38" s="298">
        <f t="shared" ref="N38:O38" si="2">SUM(N3+N11+N19+N20)</f>
        <v>74.981806377618739</v>
      </c>
      <c r="O38" s="298">
        <f t="shared" si="2"/>
        <v>83.65520823496081</v>
      </c>
      <c r="P38" s="298">
        <f>SUM(P3+P11+P19+P21)</f>
        <v>77.485545057114649</v>
      </c>
      <c r="Q38" s="298">
        <f>SUM(Q3+Q10+Q19+Q21)</f>
        <v>77.889754506748801</v>
      </c>
      <c r="R38" s="36"/>
      <c r="S38" s="36"/>
      <c r="T38" s="61"/>
      <c r="U38" s="61"/>
      <c r="V38" s="61"/>
      <c r="W38" s="61"/>
      <c r="X38" s="61"/>
      <c r="Y38" s="61"/>
    </row>
    <row r="39" spans="1:25" ht="15.75" customHeight="1">
      <c r="A39" s="309" t="s">
        <v>44</v>
      </c>
      <c r="B39" s="298" t="s">
        <v>65</v>
      </c>
      <c r="C39" s="15">
        <f t="shared" ref="C39:Q39" si="3">SUMSQ(C3:C11,C14:C28)</f>
        <v>1787.9884168665571</v>
      </c>
      <c r="D39" s="298">
        <f t="shared" si="3"/>
        <v>1518.1643168381593</v>
      </c>
      <c r="E39" s="298">
        <f t="shared" si="3"/>
        <v>1385.5910499881627</v>
      </c>
      <c r="F39" s="298">
        <f t="shared" si="3"/>
        <v>1443.3322818227364</v>
      </c>
      <c r="G39" s="298">
        <f t="shared" si="3"/>
        <v>1545.0899216796772</v>
      </c>
      <c r="H39" s="298">
        <f t="shared" si="3"/>
        <v>709.60935608889054</v>
      </c>
      <c r="I39" s="298">
        <f t="shared" si="3"/>
        <v>1072.312740932259</v>
      </c>
      <c r="J39" s="298">
        <f t="shared" si="3"/>
        <v>1434.5500172445002</v>
      </c>
      <c r="K39" s="298">
        <f t="shared" si="3"/>
        <v>1598.432120153843</v>
      </c>
      <c r="L39" s="298">
        <f t="shared" si="3"/>
        <v>1834.5788800923594</v>
      </c>
      <c r="M39" s="298">
        <f t="shared" si="3"/>
        <v>1763.4411004930512</v>
      </c>
      <c r="N39" s="298">
        <f t="shared" si="3"/>
        <v>1970.5771434117642</v>
      </c>
      <c r="O39" s="298">
        <f t="shared" si="3"/>
        <v>2563.1994059660292</v>
      </c>
      <c r="P39" s="298">
        <f t="shared" si="3"/>
        <v>2076.3975484723933</v>
      </c>
      <c r="Q39" s="298">
        <f t="shared" si="3"/>
        <v>2042.2643360792465</v>
      </c>
      <c r="R39" s="36"/>
      <c r="S39" s="36"/>
      <c r="T39" s="61"/>
      <c r="U39" s="61"/>
      <c r="V39" s="61"/>
      <c r="W39" s="61"/>
      <c r="X39" s="61"/>
      <c r="Y39" s="61"/>
    </row>
    <row r="40" spans="1:25" ht="15.75" customHeight="1">
      <c r="A40" s="279" t="s">
        <v>287</v>
      </c>
      <c r="B40" s="300"/>
      <c r="C40" s="300"/>
      <c r="D40" s="300"/>
      <c r="E40" s="300"/>
      <c r="F40" s="300">
        <f>SUM(F4+F9+F20+F7)</f>
        <v>62.183963399951843</v>
      </c>
      <c r="G40" s="300">
        <f>SUM(G4+G9+G20+G8)</f>
        <v>63.628007723713381</v>
      </c>
      <c r="H40" s="300">
        <f>SUM(H4+H15+H13+H8)</f>
        <v>44.866663360701999</v>
      </c>
      <c r="I40" s="300">
        <f>SUM(I4+I15+I13+I6)</f>
        <v>59.059626641668288</v>
      </c>
      <c r="J40" s="300">
        <f>SUM(J4+J14+J13+J5)</f>
        <v>69.227937175318417</v>
      </c>
      <c r="K40" s="300">
        <f>SUM(K4+K12+K13+K5)</f>
        <v>64.314168168029894</v>
      </c>
      <c r="L40" s="300">
        <f t="shared" ref="L40:M40" si="4">SUM(L4+L12+L13+L3)</f>
        <v>68.786867291411198</v>
      </c>
      <c r="M40" s="300">
        <f t="shared" si="4"/>
        <v>67.009821082688291</v>
      </c>
      <c r="N40" s="300">
        <f t="shared" ref="N40:P40" si="5">SUM(N19+N12+N13+N3)</f>
        <v>71.048776898719467</v>
      </c>
      <c r="O40" s="300">
        <f t="shared" si="5"/>
        <v>78.439890452356209</v>
      </c>
      <c r="P40" s="300">
        <f t="shared" si="5"/>
        <v>72.40398627368026</v>
      </c>
      <c r="Q40" s="311" t="s">
        <v>60</v>
      </c>
      <c r="R40" s="260"/>
      <c r="S40" s="260"/>
      <c r="T40" s="61"/>
      <c r="U40" s="61"/>
      <c r="V40" s="61"/>
      <c r="W40" s="61"/>
      <c r="X40" s="61"/>
      <c r="Y40" s="61"/>
    </row>
    <row r="41" spans="1:25" ht="15.75" customHeight="1">
      <c r="A41" s="279" t="s">
        <v>288</v>
      </c>
      <c r="B41" s="300"/>
      <c r="C41" s="300"/>
      <c r="D41" s="300"/>
      <c r="E41" s="300"/>
      <c r="F41" s="300">
        <f t="shared" ref="F41:P41" si="6">SUMSQ(F3:F9,F12:F28)</f>
        <v>1443.3322818227364</v>
      </c>
      <c r="G41" s="300">
        <f t="shared" si="6"/>
        <v>1545.0899216796772</v>
      </c>
      <c r="H41" s="300">
        <f t="shared" si="6"/>
        <v>709.60935608889054</v>
      </c>
      <c r="I41" s="300">
        <f t="shared" si="6"/>
        <v>1047.8875938150634</v>
      </c>
      <c r="J41" s="300">
        <f t="shared" si="6"/>
        <v>1378.8586942435106</v>
      </c>
      <c r="K41" s="300">
        <f t="shared" si="6"/>
        <v>1222.5445843945115</v>
      </c>
      <c r="L41" s="300">
        <f t="shared" si="6"/>
        <v>1450.1916133589234</v>
      </c>
      <c r="M41" s="300">
        <f t="shared" si="6"/>
        <v>1418.9213217465854</v>
      </c>
      <c r="N41" s="300">
        <f t="shared" si="6"/>
        <v>1631.7512304368611</v>
      </c>
      <c r="O41" s="300">
        <f t="shared" si="6"/>
        <v>2185.7026293444719</v>
      </c>
      <c r="P41" s="300">
        <f t="shared" si="6"/>
        <v>1732.2725364118712</v>
      </c>
      <c r="Q41" s="311" t="s">
        <v>60</v>
      </c>
      <c r="R41" s="260"/>
      <c r="S41" s="260"/>
      <c r="T41" s="61"/>
      <c r="U41" s="61"/>
      <c r="V41" s="61"/>
      <c r="W41" s="61"/>
      <c r="X41" s="61"/>
      <c r="Y41" s="61"/>
    </row>
    <row r="42" spans="1:25" ht="15.75" customHeight="1">
      <c r="A42" s="5"/>
      <c r="B42" s="17"/>
      <c r="C42" s="17"/>
      <c r="D42" s="17"/>
      <c r="E42" s="17"/>
      <c r="F42" s="17"/>
      <c r="G42" s="17"/>
      <c r="H42" s="17"/>
      <c r="I42" s="17"/>
      <c r="J42" s="17"/>
      <c r="K42" s="17"/>
      <c r="L42" s="17"/>
      <c r="M42" s="17"/>
      <c r="N42" s="17"/>
      <c r="O42" s="17"/>
      <c r="P42" s="36"/>
      <c r="Q42" s="36"/>
      <c r="R42" s="36"/>
      <c r="S42" s="36"/>
      <c r="T42" s="61"/>
      <c r="U42" s="61"/>
      <c r="V42" s="61"/>
      <c r="W42" s="61"/>
      <c r="X42" s="61"/>
      <c r="Y42" s="61"/>
    </row>
    <row r="43" spans="1:25" ht="15.75" customHeight="1">
      <c r="A43" s="1"/>
      <c r="B43" s="686" t="s">
        <v>67</v>
      </c>
      <c r="C43" s="687"/>
      <c r="D43" s="687"/>
      <c r="E43" s="687"/>
      <c r="F43" s="17"/>
      <c r="G43" s="17"/>
      <c r="H43" s="17"/>
      <c r="I43" s="17"/>
      <c r="J43" s="17"/>
      <c r="K43" s="17"/>
      <c r="L43" s="17"/>
      <c r="M43" s="17"/>
      <c r="N43" s="17"/>
      <c r="O43" s="17"/>
      <c r="P43" s="36"/>
      <c r="Q43" s="36"/>
      <c r="R43" s="36"/>
      <c r="S43" s="36"/>
      <c r="T43" s="61"/>
      <c r="U43" s="61"/>
      <c r="V43" s="61"/>
      <c r="W43" s="61"/>
      <c r="X43" s="61"/>
      <c r="Y43" s="61"/>
    </row>
    <row r="44" spans="1:25" ht="15.75" customHeight="1">
      <c r="A44" s="1"/>
      <c r="B44" s="36"/>
      <c r="C44" s="36"/>
      <c r="D44" s="36"/>
      <c r="E44" s="36"/>
      <c r="F44" s="36"/>
      <c r="G44" s="36"/>
      <c r="H44" s="36"/>
      <c r="I44" s="36"/>
      <c r="J44" s="36"/>
      <c r="K44" s="36"/>
      <c r="L44" s="36"/>
      <c r="M44" s="36"/>
      <c r="N44" s="36"/>
      <c r="O44" s="36"/>
      <c r="P44" s="36"/>
      <c r="Q44" s="36"/>
      <c r="R44" s="36"/>
      <c r="S44" s="36"/>
      <c r="T44" s="61"/>
      <c r="U44" s="61"/>
      <c r="V44" s="61"/>
      <c r="W44" s="61"/>
      <c r="X44" s="61"/>
      <c r="Y44" s="61"/>
    </row>
    <row r="45" spans="1:25" ht="15.75" customHeight="1">
      <c r="A45" s="278"/>
      <c r="B45" s="17"/>
      <c r="C45" s="17"/>
      <c r="D45" s="17"/>
      <c r="E45" s="17"/>
      <c r="F45" s="17"/>
      <c r="G45" s="17"/>
      <c r="H45" s="17"/>
      <c r="I45" s="17"/>
      <c r="J45" s="17"/>
      <c r="K45" s="17"/>
      <c r="L45" s="17"/>
      <c r="M45" s="17"/>
      <c r="N45" s="36"/>
      <c r="O45" s="36"/>
      <c r="P45" s="36"/>
      <c r="Q45" s="36"/>
      <c r="R45" s="36"/>
      <c r="S45" s="36"/>
      <c r="T45" s="61"/>
      <c r="U45" s="61"/>
      <c r="V45" s="61"/>
      <c r="W45" s="61"/>
      <c r="X45" s="61"/>
      <c r="Y45" s="61"/>
    </row>
    <row r="46" spans="1:25" ht="15.75" customHeight="1">
      <c r="A46" s="1"/>
      <c r="B46" s="36"/>
      <c r="C46" s="36"/>
      <c r="D46" s="36"/>
      <c r="E46" s="36"/>
      <c r="F46" s="36"/>
      <c r="G46" s="36"/>
      <c r="H46" s="36"/>
      <c r="I46" s="36"/>
      <c r="J46" s="36"/>
      <c r="K46" s="36"/>
      <c r="L46" s="36"/>
      <c r="M46" s="36"/>
      <c r="N46" s="36"/>
      <c r="O46" s="36"/>
      <c r="P46" s="36"/>
      <c r="Q46" s="36"/>
      <c r="R46" s="36"/>
      <c r="S46" s="36"/>
      <c r="T46" s="61"/>
      <c r="U46" s="61"/>
      <c r="V46" s="61"/>
      <c r="W46" s="61"/>
      <c r="X46" s="61"/>
      <c r="Y46" s="61"/>
    </row>
    <row r="47" spans="1:25" ht="12.75">
      <c r="A47" s="61"/>
      <c r="B47" s="61"/>
      <c r="C47" s="61"/>
      <c r="D47" s="61"/>
      <c r="E47" s="61"/>
      <c r="F47" s="61"/>
      <c r="G47" s="61"/>
      <c r="H47" s="61"/>
      <c r="I47" s="61"/>
      <c r="J47" s="61"/>
      <c r="K47" s="61"/>
      <c r="L47" s="61"/>
      <c r="M47" s="61"/>
      <c r="N47" s="61"/>
      <c r="O47" s="61"/>
      <c r="P47" s="61"/>
      <c r="Q47" s="61"/>
      <c r="R47" s="61"/>
      <c r="S47" s="61"/>
      <c r="T47" s="61"/>
      <c r="U47" s="61"/>
      <c r="V47" s="61"/>
      <c r="W47" s="61"/>
      <c r="X47" s="61"/>
      <c r="Y47" s="61"/>
    </row>
    <row r="48" spans="1:25" ht="12.75">
      <c r="A48" s="61"/>
      <c r="B48" s="61"/>
      <c r="C48" s="61"/>
      <c r="D48" s="61"/>
      <c r="E48" s="61"/>
      <c r="F48" s="61"/>
      <c r="G48" s="61"/>
      <c r="H48" s="61"/>
      <c r="I48" s="61"/>
      <c r="J48" s="61"/>
      <c r="K48" s="61"/>
      <c r="L48" s="61"/>
      <c r="M48" s="61"/>
      <c r="N48" s="61"/>
      <c r="O48" s="61"/>
      <c r="P48" s="61"/>
      <c r="Q48" s="61"/>
      <c r="R48" s="61"/>
      <c r="S48" s="61"/>
      <c r="T48" s="61"/>
      <c r="U48" s="61"/>
      <c r="V48" s="61"/>
      <c r="W48" s="61"/>
      <c r="X48" s="61"/>
      <c r="Y48" s="61"/>
    </row>
    <row r="49" spans="1:25" ht="12.75">
      <c r="A49" s="61"/>
      <c r="B49" s="61"/>
      <c r="C49" s="61"/>
      <c r="D49" s="61"/>
      <c r="E49" s="61"/>
      <c r="F49" s="61"/>
      <c r="G49" s="61"/>
      <c r="H49" s="61"/>
      <c r="I49" s="61"/>
      <c r="J49" s="61"/>
      <c r="K49" s="61"/>
      <c r="L49" s="61"/>
      <c r="M49" s="61"/>
      <c r="N49" s="61"/>
      <c r="O49" s="61"/>
      <c r="P49" s="61"/>
      <c r="Q49" s="61"/>
      <c r="R49" s="61"/>
      <c r="S49" s="61"/>
      <c r="T49" s="61"/>
      <c r="U49" s="61"/>
      <c r="V49" s="61"/>
      <c r="W49" s="61"/>
      <c r="X49" s="61"/>
      <c r="Y49" s="61"/>
    </row>
    <row r="50" spans="1:25" ht="12.75">
      <c r="A50" s="61"/>
      <c r="B50" s="61"/>
      <c r="C50" s="61"/>
      <c r="D50" s="61"/>
      <c r="E50" s="61"/>
      <c r="F50" s="61"/>
      <c r="G50" s="61"/>
      <c r="H50" s="61"/>
      <c r="I50" s="61"/>
      <c r="J50" s="61"/>
      <c r="K50" s="61"/>
      <c r="L50" s="61"/>
      <c r="M50" s="61"/>
      <c r="N50" s="61"/>
      <c r="O50" s="61"/>
      <c r="P50" s="61"/>
      <c r="Q50" s="61"/>
      <c r="R50" s="61"/>
      <c r="S50" s="61"/>
      <c r="T50" s="61"/>
      <c r="U50" s="61"/>
      <c r="V50" s="61"/>
      <c r="W50" s="61"/>
      <c r="X50" s="61"/>
      <c r="Y50" s="61"/>
    </row>
    <row r="51" spans="1:25" ht="12.75">
      <c r="A51" s="61"/>
      <c r="B51" s="61"/>
      <c r="C51" s="61"/>
      <c r="D51" s="61"/>
      <c r="E51" s="61"/>
      <c r="F51" s="61"/>
      <c r="G51" s="61"/>
      <c r="H51" s="61"/>
      <c r="I51" s="61"/>
      <c r="J51" s="61"/>
      <c r="K51" s="61"/>
      <c r="L51" s="61"/>
      <c r="M51" s="61"/>
      <c r="N51" s="61"/>
      <c r="O51" s="61"/>
      <c r="P51" s="61"/>
      <c r="Q51" s="61"/>
      <c r="R51" s="61"/>
      <c r="S51" s="61"/>
      <c r="T51" s="61"/>
      <c r="U51" s="61"/>
      <c r="V51" s="61"/>
      <c r="W51" s="61"/>
      <c r="X51" s="61"/>
      <c r="Y51" s="61"/>
    </row>
    <row r="52" spans="1:25" ht="12.75">
      <c r="A52" s="61"/>
      <c r="B52" s="61"/>
      <c r="C52" s="61"/>
      <c r="D52" s="61"/>
      <c r="E52" s="61"/>
      <c r="F52" s="61"/>
      <c r="G52" s="61"/>
      <c r="H52" s="61"/>
      <c r="I52" s="61"/>
      <c r="J52" s="61"/>
      <c r="K52" s="61"/>
      <c r="L52" s="61"/>
      <c r="M52" s="61"/>
      <c r="N52" s="61"/>
      <c r="O52" s="61"/>
      <c r="P52" s="61"/>
      <c r="Q52" s="61"/>
      <c r="R52" s="61"/>
      <c r="S52" s="61"/>
      <c r="T52" s="61"/>
      <c r="U52" s="61"/>
      <c r="V52" s="61"/>
      <c r="W52" s="61"/>
      <c r="X52" s="61"/>
      <c r="Y52" s="61"/>
    </row>
    <row r="53" spans="1:25" ht="12.75">
      <c r="A53" s="61"/>
      <c r="B53" s="61"/>
      <c r="C53" s="61"/>
      <c r="D53" s="61"/>
      <c r="E53" s="61"/>
      <c r="F53" s="61"/>
      <c r="G53" s="61"/>
      <c r="H53" s="61"/>
      <c r="I53" s="61"/>
      <c r="J53" s="61"/>
      <c r="K53" s="61"/>
      <c r="L53" s="61"/>
      <c r="M53" s="61"/>
      <c r="N53" s="61"/>
      <c r="O53" s="61"/>
      <c r="P53" s="61"/>
      <c r="Q53" s="61"/>
      <c r="R53" s="61"/>
      <c r="S53" s="61"/>
      <c r="T53" s="61"/>
      <c r="U53" s="61"/>
      <c r="V53" s="61"/>
      <c r="W53" s="61"/>
      <c r="X53" s="61"/>
      <c r="Y53" s="61"/>
    </row>
    <row r="54" spans="1:25" ht="12.75">
      <c r="A54" s="61"/>
      <c r="B54" s="61"/>
      <c r="C54" s="61"/>
      <c r="D54" s="61"/>
      <c r="E54" s="61"/>
      <c r="F54" s="61"/>
      <c r="G54" s="61"/>
      <c r="H54" s="61"/>
      <c r="I54" s="61"/>
      <c r="J54" s="61"/>
      <c r="K54" s="61"/>
      <c r="L54" s="61"/>
      <c r="M54" s="61"/>
      <c r="N54" s="61"/>
      <c r="O54" s="61"/>
      <c r="P54" s="61"/>
      <c r="Q54" s="61"/>
      <c r="R54" s="61"/>
      <c r="S54" s="61"/>
      <c r="T54" s="61"/>
      <c r="U54" s="61"/>
      <c r="V54" s="61"/>
      <c r="W54" s="61"/>
      <c r="X54" s="61"/>
      <c r="Y54" s="61"/>
    </row>
    <row r="55" spans="1:25" ht="12.75">
      <c r="A55" s="61"/>
      <c r="B55" s="61"/>
      <c r="C55" s="61"/>
      <c r="D55" s="61"/>
      <c r="E55" s="61"/>
      <c r="F55" s="61"/>
      <c r="G55" s="61"/>
      <c r="H55" s="61"/>
      <c r="I55" s="61"/>
      <c r="J55" s="61"/>
      <c r="K55" s="61"/>
      <c r="L55" s="61"/>
      <c r="M55" s="61"/>
      <c r="N55" s="61"/>
      <c r="O55" s="61"/>
      <c r="P55" s="61"/>
      <c r="Q55" s="61"/>
      <c r="R55" s="61"/>
      <c r="S55" s="61"/>
      <c r="T55" s="61"/>
      <c r="U55" s="61"/>
      <c r="V55" s="61"/>
      <c r="W55" s="61"/>
      <c r="X55" s="61"/>
      <c r="Y55" s="61"/>
    </row>
    <row r="56" spans="1:25" ht="12.75">
      <c r="A56" s="61"/>
      <c r="B56" s="61"/>
      <c r="C56" s="61"/>
      <c r="D56" s="61"/>
      <c r="E56" s="61"/>
      <c r="F56" s="61"/>
      <c r="G56" s="61"/>
      <c r="H56" s="61"/>
      <c r="I56" s="61"/>
      <c r="J56" s="61"/>
      <c r="K56" s="61"/>
      <c r="L56" s="61"/>
      <c r="M56" s="61"/>
      <c r="N56" s="61"/>
      <c r="O56" s="61"/>
      <c r="P56" s="61"/>
      <c r="Q56" s="61"/>
      <c r="R56" s="61"/>
      <c r="S56" s="61"/>
      <c r="T56" s="61"/>
      <c r="U56" s="61"/>
      <c r="V56" s="61"/>
      <c r="W56" s="61"/>
      <c r="X56" s="61"/>
      <c r="Y56" s="61"/>
    </row>
    <row r="57" spans="1:25" ht="12.75">
      <c r="A57" s="61"/>
      <c r="B57" s="61"/>
      <c r="C57" s="61"/>
      <c r="D57" s="61"/>
      <c r="E57" s="61"/>
      <c r="F57" s="61"/>
      <c r="G57" s="61"/>
      <c r="H57" s="61"/>
      <c r="I57" s="61"/>
      <c r="J57" s="61"/>
      <c r="K57" s="61"/>
      <c r="L57" s="61"/>
      <c r="M57" s="61"/>
      <c r="N57" s="61"/>
      <c r="O57" s="61"/>
      <c r="P57" s="61"/>
      <c r="Q57" s="61"/>
      <c r="R57" s="61"/>
      <c r="S57" s="61"/>
      <c r="T57" s="61"/>
      <c r="U57" s="61"/>
      <c r="V57" s="61"/>
      <c r="W57" s="61"/>
      <c r="X57" s="61"/>
      <c r="Y57" s="61"/>
    </row>
    <row r="58" spans="1:25" ht="12.75">
      <c r="A58" s="61"/>
      <c r="B58" s="61"/>
      <c r="C58" s="61"/>
      <c r="D58" s="61"/>
      <c r="E58" s="61"/>
      <c r="F58" s="61"/>
      <c r="G58" s="61"/>
      <c r="H58" s="61"/>
      <c r="I58" s="61"/>
      <c r="J58" s="61"/>
      <c r="K58" s="61"/>
      <c r="L58" s="61"/>
      <c r="M58" s="61"/>
      <c r="N58" s="61"/>
      <c r="O58" s="61"/>
      <c r="P58" s="61"/>
      <c r="Q58" s="61"/>
      <c r="R58" s="61"/>
      <c r="S58" s="61"/>
      <c r="T58" s="61"/>
      <c r="U58" s="61"/>
      <c r="V58" s="61"/>
      <c r="W58" s="61"/>
      <c r="X58" s="61"/>
      <c r="Y58" s="61"/>
    </row>
    <row r="59" spans="1:25" ht="12.75">
      <c r="A59" s="61"/>
      <c r="B59" s="61"/>
      <c r="C59" s="61"/>
      <c r="D59" s="61"/>
      <c r="E59" s="61"/>
      <c r="F59" s="61"/>
      <c r="G59" s="61"/>
      <c r="H59" s="61"/>
      <c r="I59" s="61"/>
      <c r="J59" s="61"/>
      <c r="K59" s="61"/>
      <c r="L59" s="61"/>
      <c r="M59" s="61"/>
      <c r="N59" s="61"/>
      <c r="O59" s="61"/>
      <c r="P59" s="61"/>
      <c r="Q59" s="61"/>
      <c r="R59" s="61"/>
      <c r="S59" s="61"/>
      <c r="T59" s="61"/>
      <c r="U59" s="61"/>
      <c r="V59" s="61"/>
      <c r="W59" s="61"/>
      <c r="X59" s="61"/>
      <c r="Y59" s="61"/>
    </row>
    <row r="60" spans="1:25" ht="12.75">
      <c r="A60" s="61"/>
      <c r="B60" s="61"/>
      <c r="C60" s="61"/>
      <c r="D60" s="61"/>
      <c r="E60" s="61"/>
      <c r="F60" s="61"/>
      <c r="G60" s="61"/>
      <c r="H60" s="61"/>
      <c r="I60" s="61"/>
      <c r="J60" s="61"/>
      <c r="K60" s="61"/>
      <c r="L60" s="61"/>
      <c r="M60" s="61"/>
      <c r="N60" s="61"/>
      <c r="O60" s="61"/>
      <c r="P60" s="61"/>
      <c r="Q60" s="61"/>
      <c r="R60" s="61"/>
      <c r="S60" s="61"/>
      <c r="T60" s="61"/>
      <c r="U60" s="61"/>
      <c r="V60" s="61"/>
      <c r="W60" s="61"/>
      <c r="X60" s="61"/>
      <c r="Y60" s="61"/>
    </row>
    <row r="61" spans="1:25" ht="12.75">
      <c r="A61" s="61"/>
      <c r="B61" s="61"/>
      <c r="C61" s="61"/>
      <c r="D61" s="61"/>
      <c r="E61" s="61"/>
      <c r="F61" s="61"/>
      <c r="G61" s="61"/>
      <c r="H61" s="61"/>
      <c r="I61" s="61"/>
      <c r="J61" s="61"/>
      <c r="K61" s="61"/>
      <c r="L61" s="61"/>
      <c r="M61" s="61"/>
      <c r="N61" s="61"/>
      <c r="O61" s="61"/>
      <c r="P61" s="61"/>
      <c r="Q61" s="61"/>
      <c r="R61" s="61"/>
      <c r="S61" s="61"/>
      <c r="T61" s="61"/>
      <c r="U61" s="61"/>
      <c r="V61" s="61"/>
      <c r="W61" s="61"/>
      <c r="X61" s="61"/>
      <c r="Y61" s="61"/>
    </row>
    <row r="62" spans="1:25" ht="12.75">
      <c r="A62" s="61"/>
      <c r="B62" s="61"/>
      <c r="C62" s="61"/>
      <c r="D62" s="61"/>
      <c r="E62" s="61"/>
      <c r="F62" s="61"/>
      <c r="G62" s="61"/>
      <c r="H62" s="61"/>
      <c r="I62" s="61"/>
      <c r="J62" s="61"/>
      <c r="K62" s="61"/>
      <c r="L62" s="61"/>
      <c r="M62" s="61"/>
      <c r="N62" s="61"/>
      <c r="O62" s="61"/>
      <c r="P62" s="61"/>
      <c r="Q62" s="61"/>
      <c r="R62" s="61"/>
      <c r="S62" s="61"/>
      <c r="T62" s="61"/>
      <c r="U62" s="61"/>
      <c r="V62" s="61"/>
      <c r="W62" s="61"/>
      <c r="X62" s="61"/>
      <c r="Y62" s="61"/>
    </row>
    <row r="63" spans="1:25" ht="12.75">
      <c r="A63" s="61"/>
      <c r="B63" s="61"/>
      <c r="C63" s="61"/>
      <c r="D63" s="61"/>
      <c r="E63" s="61"/>
      <c r="F63" s="61"/>
      <c r="G63" s="61"/>
      <c r="H63" s="61"/>
      <c r="I63" s="61"/>
      <c r="J63" s="61"/>
      <c r="K63" s="61"/>
      <c r="L63" s="61"/>
      <c r="M63" s="61"/>
      <c r="N63" s="61"/>
      <c r="O63" s="61"/>
      <c r="P63" s="61"/>
      <c r="Q63" s="61"/>
      <c r="R63" s="61"/>
      <c r="S63" s="61"/>
      <c r="T63" s="61"/>
      <c r="U63" s="61"/>
      <c r="V63" s="61"/>
      <c r="W63" s="61"/>
      <c r="X63" s="61"/>
      <c r="Y63" s="61"/>
    </row>
    <row r="64" spans="1:25" ht="12.75">
      <c r="A64" s="61"/>
      <c r="B64" s="61"/>
      <c r="C64" s="61"/>
      <c r="D64" s="61"/>
      <c r="E64" s="61"/>
      <c r="F64" s="61"/>
      <c r="G64" s="61"/>
      <c r="H64" s="61"/>
      <c r="I64" s="61"/>
      <c r="J64" s="61"/>
      <c r="K64" s="61"/>
      <c r="L64" s="61"/>
      <c r="M64" s="61"/>
      <c r="N64" s="61"/>
      <c r="O64" s="61"/>
      <c r="P64" s="61"/>
      <c r="Q64" s="61"/>
      <c r="R64" s="61"/>
      <c r="S64" s="61"/>
      <c r="T64" s="61"/>
      <c r="U64" s="61"/>
      <c r="V64" s="61"/>
      <c r="W64" s="61"/>
      <c r="X64" s="61"/>
      <c r="Y64" s="61"/>
    </row>
    <row r="65" spans="1:25" ht="12.75">
      <c r="A65" s="61"/>
      <c r="B65" s="61"/>
      <c r="C65" s="61"/>
      <c r="D65" s="61"/>
      <c r="E65" s="61"/>
      <c r="F65" s="61"/>
      <c r="G65" s="61"/>
      <c r="H65" s="61"/>
      <c r="I65" s="61"/>
      <c r="J65" s="61"/>
      <c r="K65" s="61"/>
      <c r="L65" s="61"/>
      <c r="M65" s="61"/>
      <c r="N65" s="61"/>
      <c r="O65" s="61"/>
      <c r="P65" s="61"/>
      <c r="Q65" s="61"/>
      <c r="R65" s="61"/>
      <c r="S65" s="61"/>
      <c r="T65" s="61"/>
      <c r="U65" s="61"/>
      <c r="V65" s="61"/>
      <c r="W65" s="61"/>
      <c r="X65" s="61"/>
      <c r="Y65" s="61"/>
    </row>
    <row r="66" spans="1:25" ht="12.75">
      <c r="A66" s="61"/>
      <c r="B66" s="61"/>
      <c r="C66" s="61"/>
      <c r="D66" s="61"/>
      <c r="E66" s="61"/>
      <c r="F66" s="61"/>
      <c r="G66" s="61"/>
      <c r="H66" s="61"/>
      <c r="I66" s="61"/>
      <c r="J66" s="61"/>
      <c r="K66" s="61"/>
      <c r="L66" s="61"/>
      <c r="M66" s="61"/>
      <c r="N66" s="61"/>
      <c r="O66" s="61"/>
      <c r="P66" s="61"/>
      <c r="Q66" s="61"/>
      <c r="R66" s="61"/>
      <c r="S66" s="61"/>
      <c r="T66" s="61"/>
      <c r="U66" s="61"/>
      <c r="V66" s="61"/>
      <c r="W66" s="61"/>
      <c r="X66" s="61"/>
      <c r="Y66" s="61"/>
    </row>
    <row r="67" spans="1:25" ht="12.75">
      <c r="A67" s="61"/>
      <c r="B67" s="61"/>
      <c r="C67" s="61"/>
      <c r="D67" s="61"/>
      <c r="E67" s="61"/>
      <c r="F67" s="61"/>
      <c r="G67" s="61"/>
      <c r="H67" s="61"/>
      <c r="I67" s="61"/>
      <c r="J67" s="61"/>
      <c r="K67" s="61"/>
      <c r="L67" s="61"/>
      <c r="M67" s="61"/>
      <c r="N67" s="61"/>
      <c r="O67" s="61"/>
      <c r="P67" s="61"/>
      <c r="Q67" s="61"/>
      <c r="R67" s="61"/>
      <c r="S67" s="61"/>
      <c r="T67" s="61"/>
      <c r="U67" s="61"/>
      <c r="V67" s="61"/>
      <c r="W67" s="61"/>
      <c r="X67" s="61"/>
      <c r="Y67" s="61"/>
    </row>
    <row r="68" spans="1:25" ht="12.75">
      <c r="A68" s="61"/>
      <c r="B68" s="61"/>
      <c r="C68" s="61"/>
      <c r="D68" s="61"/>
      <c r="E68" s="61"/>
      <c r="F68" s="61"/>
      <c r="G68" s="61"/>
      <c r="H68" s="61"/>
      <c r="I68" s="61"/>
      <c r="J68" s="61"/>
      <c r="K68" s="61"/>
      <c r="L68" s="61"/>
      <c r="M68" s="61"/>
      <c r="N68" s="61"/>
      <c r="O68" s="61"/>
      <c r="P68" s="61"/>
      <c r="Q68" s="61"/>
      <c r="R68" s="61"/>
      <c r="S68" s="61"/>
      <c r="T68" s="61"/>
      <c r="U68" s="61"/>
      <c r="V68" s="61"/>
      <c r="W68" s="61"/>
      <c r="X68" s="61"/>
      <c r="Y68" s="61"/>
    </row>
    <row r="69" spans="1:25" ht="12.75">
      <c r="A69" s="61"/>
      <c r="B69" s="61"/>
      <c r="C69" s="61"/>
      <c r="D69" s="61"/>
      <c r="E69" s="61"/>
      <c r="F69" s="61"/>
      <c r="G69" s="61"/>
      <c r="H69" s="61"/>
      <c r="I69" s="61"/>
      <c r="J69" s="61"/>
      <c r="K69" s="61"/>
      <c r="L69" s="61"/>
      <c r="M69" s="61"/>
      <c r="N69" s="61"/>
      <c r="O69" s="61"/>
      <c r="P69" s="61"/>
      <c r="Q69" s="61"/>
      <c r="R69" s="61"/>
      <c r="S69" s="61"/>
      <c r="T69" s="61"/>
      <c r="U69" s="61"/>
      <c r="V69" s="61"/>
      <c r="W69" s="61"/>
      <c r="X69" s="61"/>
      <c r="Y69" s="61"/>
    </row>
    <row r="70" spans="1:25" ht="12.75">
      <c r="A70" s="61"/>
      <c r="B70" s="61"/>
      <c r="C70" s="61"/>
      <c r="D70" s="61"/>
      <c r="E70" s="61"/>
      <c r="F70" s="61"/>
      <c r="G70" s="61"/>
      <c r="H70" s="61"/>
      <c r="I70" s="61"/>
      <c r="J70" s="61"/>
      <c r="K70" s="61"/>
      <c r="L70" s="61"/>
      <c r="M70" s="61"/>
      <c r="N70" s="61"/>
      <c r="O70" s="61"/>
      <c r="P70" s="61"/>
      <c r="Q70" s="61"/>
      <c r="R70" s="61"/>
      <c r="S70" s="61"/>
      <c r="T70" s="61"/>
      <c r="U70" s="61"/>
      <c r="V70" s="61"/>
      <c r="W70" s="61"/>
      <c r="X70" s="61"/>
      <c r="Y70" s="61"/>
    </row>
    <row r="71" spans="1:25" ht="12.75">
      <c r="A71" s="61"/>
      <c r="B71" s="61"/>
      <c r="C71" s="61"/>
      <c r="D71" s="61"/>
      <c r="E71" s="61"/>
      <c r="F71" s="61"/>
      <c r="G71" s="61"/>
      <c r="H71" s="61"/>
      <c r="I71" s="61"/>
      <c r="J71" s="61"/>
      <c r="K71" s="61"/>
      <c r="L71" s="61"/>
      <c r="M71" s="61"/>
      <c r="N71" s="61"/>
      <c r="O71" s="61"/>
      <c r="P71" s="61"/>
      <c r="Q71" s="61"/>
      <c r="R71" s="61"/>
      <c r="S71" s="61"/>
      <c r="T71" s="61"/>
      <c r="U71" s="61"/>
      <c r="V71" s="61"/>
      <c r="W71" s="61"/>
      <c r="X71" s="61"/>
      <c r="Y71" s="61"/>
    </row>
    <row r="72" spans="1:25" ht="12.75">
      <c r="A72" s="61"/>
      <c r="B72" s="61"/>
      <c r="C72" s="61"/>
      <c r="D72" s="61"/>
      <c r="E72" s="61"/>
      <c r="F72" s="61"/>
      <c r="G72" s="61"/>
      <c r="H72" s="61"/>
      <c r="I72" s="61"/>
      <c r="J72" s="61"/>
      <c r="K72" s="61"/>
      <c r="L72" s="61"/>
      <c r="M72" s="61"/>
      <c r="N72" s="61"/>
      <c r="O72" s="61"/>
      <c r="P72" s="61"/>
      <c r="Q72" s="61"/>
      <c r="R72" s="61"/>
      <c r="S72" s="61"/>
      <c r="T72" s="61"/>
      <c r="U72" s="61"/>
      <c r="V72" s="61"/>
      <c r="W72" s="61"/>
      <c r="X72" s="61"/>
      <c r="Y72" s="61"/>
    </row>
    <row r="73" spans="1:25" ht="12.75">
      <c r="A73" s="61"/>
      <c r="B73" s="61"/>
      <c r="C73" s="61"/>
      <c r="D73" s="61"/>
      <c r="E73" s="61"/>
      <c r="F73" s="61"/>
      <c r="G73" s="61"/>
      <c r="H73" s="61"/>
      <c r="I73" s="61"/>
      <c r="J73" s="61"/>
      <c r="K73" s="61"/>
      <c r="L73" s="61"/>
      <c r="M73" s="61"/>
      <c r="N73" s="61"/>
      <c r="O73" s="61"/>
      <c r="P73" s="61"/>
      <c r="Q73" s="61"/>
      <c r="R73" s="61"/>
      <c r="S73" s="61"/>
      <c r="T73" s="61"/>
      <c r="U73" s="61"/>
      <c r="V73" s="61"/>
      <c r="W73" s="61"/>
      <c r="X73" s="61"/>
      <c r="Y73" s="61"/>
    </row>
    <row r="74" spans="1:25" ht="12.75">
      <c r="A74" s="61"/>
      <c r="B74" s="61"/>
      <c r="C74" s="61"/>
      <c r="D74" s="61"/>
      <c r="E74" s="61"/>
      <c r="F74" s="61"/>
      <c r="G74" s="61"/>
      <c r="H74" s="61"/>
      <c r="I74" s="61"/>
      <c r="J74" s="61"/>
      <c r="K74" s="61"/>
      <c r="L74" s="61"/>
      <c r="M74" s="61"/>
      <c r="N74" s="61"/>
      <c r="O74" s="61"/>
      <c r="P74" s="61"/>
      <c r="Q74" s="61"/>
      <c r="R74" s="61"/>
      <c r="S74" s="61"/>
      <c r="T74" s="61"/>
      <c r="U74" s="61"/>
      <c r="V74" s="61"/>
      <c r="W74" s="61"/>
      <c r="X74" s="61"/>
      <c r="Y74" s="61"/>
    </row>
    <row r="75" spans="1:25" ht="12.75">
      <c r="A75" s="61"/>
      <c r="B75" s="61"/>
      <c r="C75" s="61"/>
      <c r="D75" s="61"/>
      <c r="E75" s="61"/>
      <c r="F75" s="61"/>
      <c r="G75" s="61"/>
      <c r="H75" s="61"/>
      <c r="I75" s="61"/>
      <c r="J75" s="61"/>
      <c r="K75" s="61"/>
      <c r="L75" s="61"/>
      <c r="M75" s="61"/>
      <c r="N75" s="61"/>
      <c r="O75" s="61"/>
      <c r="P75" s="61"/>
      <c r="Q75" s="61"/>
      <c r="R75" s="61"/>
      <c r="S75" s="61"/>
      <c r="T75" s="61"/>
      <c r="U75" s="61"/>
      <c r="V75" s="61"/>
      <c r="W75" s="61"/>
      <c r="X75" s="61"/>
      <c r="Y75" s="61"/>
    </row>
    <row r="76" spans="1:25" ht="12.75">
      <c r="A76" s="61"/>
      <c r="B76" s="61"/>
      <c r="C76" s="61"/>
      <c r="D76" s="61"/>
      <c r="E76" s="61"/>
      <c r="F76" s="61"/>
      <c r="G76" s="61"/>
      <c r="H76" s="61"/>
      <c r="I76" s="61"/>
      <c r="J76" s="61"/>
      <c r="K76" s="61"/>
      <c r="L76" s="61"/>
      <c r="M76" s="61"/>
      <c r="N76" s="61"/>
      <c r="O76" s="61"/>
      <c r="P76" s="61"/>
      <c r="Q76" s="61"/>
      <c r="R76" s="61"/>
      <c r="S76" s="61"/>
      <c r="T76" s="61"/>
      <c r="U76" s="61"/>
      <c r="V76" s="61"/>
      <c r="W76" s="61"/>
      <c r="X76" s="61"/>
      <c r="Y76" s="61"/>
    </row>
    <row r="77" spans="1:25" ht="12.75">
      <c r="A77" s="61"/>
      <c r="B77" s="61"/>
      <c r="C77" s="61"/>
      <c r="D77" s="61"/>
      <c r="E77" s="61"/>
      <c r="F77" s="61"/>
      <c r="G77" s="61"/>
      <c r="H77" s="61"/>
      <c r="I77" s="61"/>
      <c r="J77" s="61"/>
      <c r="K77" s="61"/>
      <c r="L77" s="61"/>
      <c r="M77" s="61"/>
      <c r="N77" s="61"/>
      <c r="O77" s="61"/>
      <c r="P77" s="61"/>
      <c r="Q77" s="61"/>
      <c r="R77" s="61"/>
      <c r="S77" s="61"/>
      <c r="T77" s="61"/>
      <c r="U77" s="61"/>
      <c r="V77" s="61"/>
      <c r="W77" s="61"/>
      <c r="X77" s="61"/>
      <c r="Y77" s="61"/>
    </row>
    <row r="78" spans="1:25" ht="12.75">
      <c r="A78" s="61"/>
      <c r="B78" s="61"/>
      <c r="C78" s="61"/>
      <c r="D78" s="61"/>
      <c r="E78" s="61"/>
      <c r="F78" s="61"/>
      <c r="G78" s="61"/>
      <c r="H78" s="61"/>
      <c r="I78" s="61"/>
      <c r="J78" s="61"/>
      <c r="K78" s="61"/>
      <c r="L78" s="61"/>
      <c r="M78" s="61"/>
      <c r="N78" s="61"/>
      <c r="O78" s="61"/>
      <c r="P78" s="61"/>
      <c r="Q78" s="61"/>
      <c r="R78" s="61"/>
      <c r="S78" s="61"/>
      <c r="T78" s="61"/>
      <c r="U78" s="61"/>
      <c r="V78" s="61"/>
      <c r="W78" s="61"/>
      <c r="X78" s="61"/>
      <c r="Y78" s="61"/>
    </row>
    <row r="79" spans="1:25" ht="12.75">
      <c r="A79" s="61"/>
      <c r="B79" s="61"/>
      <c r="C79" s="61"/>
      <c r="D79" s="61"/>
      <c r="E79" s="61"/>
      <c r="F79" s="61"/>
      <c r="G79" s="61"/>
      <c r="H79" s="61"/>
      <c r="I79" s="61"/>
      <c r="J79" s="61"/>
      <c r="K79" s="61"/>
      <c r="L79" s="61"/>
      <c r="M79" s="61"/>
      <c r="N79" s="61"/>
      <c r="O79" s="61"/>
      <c r="P79" s="61"/>
      <c r="Q79" s="61"/>
      <c r="R79" s="61"/>
      <c r="S79" s="61"/>
      <c r="T79" s="61"/>
      <c r="U79" s="61"/>
      <c r="V79" s="61"/>
      <c r="W79" s="61"/>
      <c r="X79" s="61"/>
      <c r="Y79" s="61"/>
    </row>
    <row r="80" spans="1:25" ht="12.75">
      <c r="A80" s="61"/>
      <c r="B80" s="61"/>
      <c r="C80" s="61"/>
      <c r="D80" s="61"/>
      <c r="E80" s="61"/>
      <c r="F80" s="61"/>
      <c r="G80" s="61"/>
      <c r="H80" s="61"/>
      <c r="I80" s="61"/>
      <c r="J80" s="61"/>
      <c r="K80" s="61"/>
      <c r="L80" s="61"/>
      <c r="M80" s="61"/>
      <c r="N80" s="61"/>
      <c r="O80" s="61"/>
      <c r="P80" s="61"/>
      <c r="Q80" s="61"/>
      <c r="R80" s="61"/>
      <c r="S80" s="61"/>
      <c r="T80" s="61"/>
      <c r="U80" s="61"/>
      <c r="V80" s="61"/>
      <c r="W80" s="61"/>
      <c r="X80" s="61"/>
      <c r="Y80" s="61"/>
    </row>
    <row r="81" spans="1:25" ht="12.75">
      <c r="A81" s="61"/>
      <c r="B81" s="61"/>
      <c r="C81" s="61"/>
      <c r="D81" s="61"/>
      <c r="E81" s="61"/>
      <c r="F81" s="61"/>
      <c r="G81" s="61"/>
      <c r="H81" s="61"/>
      <c r="I81" s="61"/>
      <c r="J81" s="61"/>
      <c r="K81" s="61"/>
      <c r="L81" s="61"/>
      <c r="M81" s="61"/>
      <c r="N81" s="61"/>
      <c r="O81" s="61"/>
      <c r="P81" s="61"/>
      <c r="Q81" s="61"/>
      <c r="R81" s="61"/>
      <c r="S81" s="61"/>
      <c r="T81" s="61"/>
      <c r="U81" s="61"/>
      <c r="V81" s="61"/>
      <c r="W81" s="61"/>
      <c r="X81" s="61"/>
      <c r="Y81" s="61"/>
    </row>
    <row r="82" spans="1:25" ht="12.75">
      <c r="A82" s="61"/>
      <c r="B82" s="61"/>
      <c r="C82" s="61"/>
      <c r="D82" s="61"/>
      <c r="E82" s="61"/>
      <c r="F82" s="61"/>
      <c r="G82" s="61"/>
      <c r="H82" s="61"/>
      <c r="I82" s="61"/>
      <c r="J82" s="61"/>
      <c r="K82" s="61"/>
      <c r="L82" s="61"/>
      <c r="M82" s="61"/>
      <c r="N82" s="61"/>
      <c r="O82" s="61"/>
      <c r="P82" s="61"/>
      <c r="Q82" s="61"/>
      <c r="R82" s="61"/>
      <c r="S82" s="61"/>
      <c r="T82" s="61"/>
      <c r="U82" s="61"/>
      <c r="V82" s="61"/>
      <c r="W82" s="61"/>
      <c r="X82" s="61"/>
      <c r="Y82" s="61"/>
    </row>
    <row r="83" spans="1:25" ht="12.75">
      <c r="A83" s="61"/>
      <c r="B83" s="61"/>
      <c r="C83" s="61"/>
      <c r="D83" s="61"/>
      <c r="E83" s="61"/>
      <c r="F83" s="61"/>
      <c r="G83" s="61"/>
      <c r="H83" s="61"/>
      <c r="I83" s="61"/>
      <c r="J83" s="61"/>
      <c r="K83" s="61"/>
      <c r="L83" s="61"/>
      <c r="M83" s="61"/>
      <c r="N83" s="61"/>
      <c r="O83" s="61"/>
      <c r="P83" s="61"/>
      <c r="Q83" s="61"/>
      <c r="R83" s="61"/>
      <c r="S83" s="61"/>
      <c r="T83" s="61"/>
      <c r="U83" s="61"/>
      <c r="V83" s="61"/>
      <c r="W83" s="61"/>
      <c r="X83" s="61"/>
      <c r="Y83" s="61"/>
    </row>
    <row r="84" spans="1:25" ht="12.75">
      <c r="A84" s="61"/>
      <c r="B84" s="61"/>
      <c r="C84" s="61"/>
      <c r="D84" s="61"/>
      <c r="E84" s="61"/>
      <c r="F84" s="61"/>
      <c r="G84" s="61"/>
      <c r="H84" s="61"/>
      <c r="I84" s="61"/>
      <c r="J84" s="61"/>
      <c r="K84" s="61"/>
      <c r="L84" s="61"/>
      <c r="M84" s="61"/>
      <c r="N84" s="61"/>
      <c r="O84" s="61"/>
      <c r="P84" s="61"/>
      <c r="Q84" s="61"/>
      <c r="R84" s="61"/>
      <c r="S84" s="61"/>
      <c r="T84" s="61"/>
      <c r="U84" s="61"/>
      <c r="V84" s="61"/>
      <c r="W84" s="61"/>
      <c r="X84" s="61"/>
      <c r="Y84" s="61"/>
    </row>
    <row r="85" spans="1:25" ht="12.75">
      <c r="A85" s="61"/>
      <c r="B85" s="61"/>
      <c r="C85" s="61"/>
      <c r="D85" s="61"/>
      <c r="E85" s="61"/>
      <c r="F85" s="61"/>
      <c r="G85" s="61"/>
      <c r="H85" s="61"/>
      <c r="I85" s="61"/>
      <c r="J85" s="61"/>
      <c r="K85" s="61"/>
      <c r="L85" s="61"/>
      <c r="M85" s="61"/>
      <c r="N85" s="61"/>
      <c r="O85" s="61"/>
      <c r="P85" s="61"/>
      <c r="Q85" s="61"/>
      <c r="R85" s="61"/>
      <c r="S85" s="61"/>
      <c r="T85" s="61"/>
      <c r="U85" s="61"/>
      <c r="V85" s="61"/>
      <c r="W85" s="61"/>
      <c r="X85" s="61"/>
      <c r="Y85" s="61"/>
    </row>
    <row r="86" spans="1:25" ht="12.75">
      <c r="A86" s="61"/>
      <c r="B86" s="61"/>
      <c r="C86" s="61"/>
      <c r="D86" s="61"/>
      <c r="E86" s="61"/>
      <c r="F86" s="61"/>
      <c r="G86" s="61"/>
      <c r="H86" s="61"/>
      <c r="I86" s="61"/>
      <c r="J86" s="61"/>
      <c r="K86" s="61"/>
      <c r="L86" s="61"/>
      <c r="M86" s="61"/>
      <c r="N86" s="61"/>
      <c r="O86" s="61"/>
      <c r="P86" s="61"/>
      <c r="Q86" s="61"/>
      <c r="R86" s="61"/>
      <c r="S86" s="61"/>
      <c r="T86" s="61"/>
      <c r="U86" s="61"/>
      <c r="V86" s="61"/>
      <c r="W86" s="61"/>
      <c r="X86" s="61"/>
      <c r="Y86" s="61"/>
    </row>
    <row r="87" spans="1:25" ht="12.75">
      <c r="A87" s="61"/>
      <c r="B87" s="61"/>
      <c r="C87" s="61"/>
      <c r="D87" s="61"/>
      <c r="E87" s="61"/>
      <c r="F87" s="61"/>
      <c r="G87" s="61"/>
      <c r="H87" s="61"/>
      <c r="I87" s="61"/>
      <c r="J87" s="61"/>
      <c r="K87" s="61"/>
      <c r="L87" s="61"/>
      <c r="M87" s="61"/>
      <c r="N87" s="61"/>
      <c r="O87" s="61"/>
      <c r="P87" s="61"/>
      <c r="Q87" s="61"/>
      <c r="R87" s="61"/>
      <c r="S87" s="61"/>
      <c r="T87" s="61"/>
      <c r="U87" s="61"/>
      <c r="V87" s="61"/>
      <c r="W87" s="61"/>
      <c r="X87" s="61"/>
      <c r="Y87" s="61"/>
    </row>
    <row r="88" spans="1:25" ht="12.75">
      <c r="A88" s="61"/>
      <c r="B88" s="61"/>
      <c r="C88" s="61"/>
      <c r="D88" s="61"/>
      <c r="E88" s="61"/>
      <c r="F88" s="61"/>
      <c r="G88" s="61"/>
      <c r="H88" s="61"/>
      <c r="I88" s="61"/>
      <c r="J88" s="61"/>
      <c r="K88" s="61"/>
      <c r="L88" s="61"/>
      <c r="M88" s="61"/>
      <c r="N88" s="61"/>
      <c r="O88" s="61"/>
      <c r="P88" s="61"/>
      <c r="Q88" s="61"/>
      <c r="R88" s="61"/>
      <c r="S88" s="61"/>
      <c r="T88" s="61"/>
      <c r="U88" s="61"/>
      <c r="V88" s="61"/>
      <c r="W88" s="61"/>
      <c r="X88" s="61"/>
      <c r="Y88" s="61"/>
    </row>
    <row r="89" spans="1:25" ht="12.75">
      <c r="A89" s="61"/>
      <c r="B89" s="61"/>
      <c r="C89" s="61"/>
      <c r="D89" s="61"/>
      <c r="E89" s="61"/>
      <c r="F89" s="61"/>
      <c r="G89" s="61"/>
      <c r="H89" s="61"/>
      <c r="I89" s="61"/>
      <c r="J89" s="61"/>
      <c r="K89" s="61"/>
      <c r="L89" s="61"/>
      <c r="M89" s="61"/>
      <c r="N89" s="61"/>
      <c r="O89" s="61"/>
      <c r="P89" s="61"/>
      <c r="Q89" s="61"/>
      <c r="R89" s="61"/>
      <c r="S89" s="61"/>
      <c r="T89" s="61"/>
      <c r="U89" s="61"/>
      <c r="V89" s="61"/>
      <c r="W89" s="61"/>
      <c r="X89" s="61"/>
      <c r="Y89" s="61"/>
    </row>
    <row r="90" spans="1:25" ht="12.75">
      <c r="A90" s="61"/>
      <c r="B90" s="61"/>
      <c r="C90" s="61"/>
      <c r="D90" s="61"/>
      <c r="E90" s="61"/>
      <c r="F90" s="61"/>
      <c r="G90" s="61"/>
      <c r="H90" s="61"/>
      <c r="I90" s="61"/>
      <c r="J90" s="61"/>
      <c r="K90" s="61"/>
      <c r="L90" s="61"/>
      <c r="M90" s="61"/>
      <c r="N90" s="61"/>
      <c r="O90" s="61"/>
      <c r="P90" s="61"/>
      <c r="Q90" s="61"/>
      <c r="R90" s="61"/>
      <c r="S90" s="61"/>
      <c r="T90" s="61"/>
      <c r="U90" s="61"/>
      <c r="V90" s="61"/>
      <c r="W90" s="61"/>
      <c r="X90" s="61"/>
      <c r="Y90" s="61"/>
    </row>
    <row r="91" spans="1:25" ht="12.75">
      <c r="A91" s="61"/>
      <c r="B91" s="61"/>
      <c r="C91" s="61"/>
      <c r="D91" s="61"/>
      <c r="E91" s="61"/>
      <c r="F91" s="61"/>
      <c r="G91" s="61"/>
      <c r="H91" s="61"/>
      <c r="I91" s="61"/>
      <c r="J91" s="61"/>
      <c r="K91" s="61"/>
      <c r="L91" s="61"/>
      <c r="M91" s="61"/>
      <c r="N91" s="61"/>
      <c r="O91" s="61"/>
      <c r="P91" s="61"/>
      <c r="Q91" s="61"/>
      <c r="R91" s="61"/>
      <c r="S91" s="61"/>
      <c r="T91" s="61"/>
      <c r="U91" s="61"/>
      <c r="V91" s="61"/>
      <c r="W91" s="61"/>
      <c r="X91" s="61"/>
      <c r="Y91" s="61"/>
    </row>
    <row r="92" spans="1:25" ht="12.75">
      <c r="A92" s="61"/>
      <c r="B92" s="61"/>
      <c r="C92" s="61"/>
      <c r="D92" s="61"/>
      <c r="E92" s="61"/>
      <c r="F92" s="61"/>
      <c r="G92" s="61"/>
      <c r="H92" s="61"/>
      <c r="I92" s="61"/>
      <c r="J92" s="61"/>
      <c r="K92" s="61"/>
      <c r="L92" s="61"/>
      <c r="M92" s="61"/>
      <c r="N92" s="61"/>
      <c r="O92" s="61"/>
      <c r="P92" s="61"/>
      <c r="Q92" s="61"/>
      <c r="R92" s="61"/>
      <c r="S92" s="61"/>
      <c r="T92" s="61"/>
      <c r="U92" s="61"/>
      <c r="V92" s="61"/>
      <c r="W92" s="61"/>
      <c r="X92" s="61"/>
      <c r="Y92" s="61"/>
    </row>
    <row r="93" spans="1:25" ht="12.75">
      <c r="A93" s="61"/>
      <c r="B93" s="61"/>
      <c r="C93" s="61"/>
      <c r="D93" s="61"/>
      <c r="E93" s="61"/>
      <c r="F93" s="61"/>
      <c r="G93" s="61"/>
      <c r="H93" s="61"/>
      <c r="I93" s="61"/>
      <c r="J93" s="61"/>
      <c r="K93" s="61"/>
      <c r="L93" s="61"/>
      <c r="M93" s="61"/>
      <c r="N93" s="61"/>
      <c r="O93" s="61"/>
      <c r="P93" s="61"/>
      <c r="Q93" s="61"/>
      <c r="R93" s="61"/>
      <c r="S93" s="61"/>
      <c r="T93" s="61"/>
      <c r="U93" s="61"/>
      <c r="V93" s="61"/>
      <c r="W93" s="61"/>
      <c r="X93" s="61"/>
      <c r="Y93" s="61"/>
    </row>
    <row r="94" spans="1:25" ht="12.75">
      <c r="A94" s="61"/>
      <c r="B94" s="61"/>
      <c r="C94" s="61"/>
      <c r="D94" s="61"/>
      <c r="E94" s="61"/>
      <c r="F94" s="61"/>
      <c r="G94" s="61"/>
      <c r="H94" s="61"/>
      <c r="I94" s="61"/>
      <c r="J94" s="61"/>
      <c r="K94" s="61"/>
      <c r="L94" s="61"/>
      <c r="M94" s="61"/>
      <c r="N94" s="61"/>
      <c r="O94" s="61"/>
      <c r="P94" s="61"/>
      <c r="Q94" s="61"/>
      <c r="R94" s="61"/>
      <c r="S94" s="61"/>
      <c r="T94" s="61"/>
      <c r="U94" s="61"/>
      <c r="V94" s="61"/>
      <c r="W94" s="61"/>
      <c r="X94" s="61"/>
      <c r="Y94" s="61"/>
    </row>
    <row r="95" spans="1:25" ht="12.75">
      <c r="A95" s="61"/>
      <c r="B95" s="61"/>
      <c r="C95" s="61"/>
      <c r="D95" s="61"/>
      <c r="E95" s="61"/>
      <c r="F95" s="61"/>
      <c r="G95" s="61"/>
      <c r="H95" s="61"/>
      <c r="I95" s="61"/>
      <c r="J95" s="61"/>
      <c r="K95" s="61"/>
      <c r="L95" s="61"/>
      <c r="M95" s="61"/>
      <c r="N95" s="61"/>
      <c r="O95" s="61"/>
      <c r="P95" s="61"/>
      <c r="Q95" s="61"/>
      <c r="R95" s="61"/>
      <c r="S95" s="61"/>
      <c r="T95" s="61"/>
      <c r="U95" s="61"/>
      <c r="V95" s="61"/>
      <c r="W95" s="61"/>
      <c r="X95" s="61"/>
      <c r="Y95" s="61"/>
    </row>
    <row r="96" spans="1:25"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row>
    <row r="97" spans="1:25"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row>
    <row r="98" spans="1:25"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row>
    <row r="99" spans="1:25"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row>
    <row r="100" spans="1:25"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row>
    <row r="101" spans="1:25"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row>
    <row r="102" spans="1:25"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row>
    <row r="103" spans="1:25"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row>
    <row r="104" spans="1:25"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row>
    <row r="105" spans="1:25"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row>
    <row r="106" spans="1:25"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row>
    <row r="107" spans="1:25"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row>
    <row r="108" spans="1:25"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row>
    <row r="109" spans="1:25"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row>
    <row r="110" spans="1:25"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row>
    <row r="111" spans="1:25"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row>
    <row r="112" spans="1:25"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row>
    <row r="113" spans="1:25"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row>
    <row r="114" spans="1:25"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row>
    <row r="115" spans="1:25"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row>
    <row r="116" spans="1:25"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row>
    <row r="117" spans="1:25"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row>
    <row r="118" spans="1:25"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row>
    <row r="119" spans="1:25"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row>
    <row r="120" spans="1:25"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row>
    <row r="121" spans="1:25"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row>
    <row r="122" spans="1:25"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row>
    <row r="123" spans="1:25"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row>
    <row r="124" spans="1:25"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row>
    <row r="125" spans="1:25"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5"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row>
    <row r="127" spans="1:25"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row>
    <row r="128" spans="1:25"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row>
    <row r="129" spans="1:25"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row>
    <row r="130" spans="1:25"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row>
    <row r="131" spans="1:25"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row>
    <row r="132" spans="1:25"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row>
    <row r="133" spans="1:25"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row>
    <row r="134" spans="1:25"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row>
    <row r="135" spans="1:25"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row>
    <row r="136" spans="1:25"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row>
    <row r="137" spans="1:25"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row>
    <row r="138" spans="1:25"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row>
    <row r="139" spans="1:25"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row>
    <row r="140" spans="1:25"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row>
    <row r="141" spans="1:25"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row>
    <row r="142" spans="1:25"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row>
    <row r="143" spans="1:25"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row>
    <row r="144" spans="1:25"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row>
    <row r="145" spans="1:25"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row>
    <row r="146" spans="1:25"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row>
    <row r="147" spans="1:25"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row>
    <row r="148" spans="1:25"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row>
    <row r="149" spans="1:25"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row>
    <row r="150" spans="1:25"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row>
    <row r="151" spans="1:25"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row>
    <row r="152" spans="1:25"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row>
    <row r="153" spans="1:25"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row>
    <row r="154" spans="1:25"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row>
    <row r="155" spans="1:25"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row>
    <row r="156" spans="1:25"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row>
    <row r="157" spans="1:25"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row>
    <row r="158" spans="1:25"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row>
    <row r="159" spans="1:25"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row>
    <row r="160" spans="1:25"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row>
    <row r="161" spans="1:25"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row>
    <row r="162" spans="1:25"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row>
    <row r="163" spans="1:25"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row>
    <row r="164" spans="1:25"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row>
    <row r="165" spans="1:25"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row>
    <row r="166" spans="1:25"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row>
    <row r="167" spans="1:25"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row>
    <row r="168" spans="1:25"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row>
    <row r="169" spans="1:25"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row>
    <row r="170" spans="1:25"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row>
    <row r="171" spans="1:25"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row>
    <row r="172" spans="1:25"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row>
    <row r="173" spans="1:25"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row>
    <row r="174" spans="1:25"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row>
    <row r="175" spans="1:25"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row>
    <row r="176" spans="1:25"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row>
    <row r="177" spans="1:25"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row>
    <row r="178" spans="1:25"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row>
    <row r="179" spans="1:25"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row>
    <row r="180" spans="1:25"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row>
    <row r="181" spans="1:25"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row>
    <row r="182" spans="1:25"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row>
    <row r="183" spans="1:25"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row>
    <row r="184" spans="1:25"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row>
    <row r="185" spans="1:25"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row>
    <row r="186" spans="1:25"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row>
    <row r="187" spans="1:25"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row>
    <row r="188" spans="1:25"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row>
    <row r="189" spans="1:25"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row>
    <row r="190" spans="1:25"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row>
    <row r="191" spans="1:25"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row>
    <row r="192" spans="1:25"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row>
    <row r="193" spans="1:25"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row>
    <row r="194" spans="1:25"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row>
    <row r="195" spans="1:25"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row>
    <row r="196" spans="1:25"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row>
    <row r="197" spans="1:25"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row>
    <row r="198" spans="1:25"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row>
    <row r="199" spans="1:25"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row>
    <row r="200" spans="1:25"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row>
    <row r="201" spans="1:25"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row>
    <row r="202" spans="1:25"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row>
    <row r="203" spans="1:25"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row>
    <row r="204" spans="1:25"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row>
    <row r="205" spans="1:25"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row>
    <row r="206" spans="1:25"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row>
    <row r="207" spans="1:25"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row>
    <row r="208" spans="1:25"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row>
    <row r="209" spans="1:25"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row>
    <row r="210" spans="1:25"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row>
    <row r="211" spans="1:25"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row>
    <row r="212" spans="1:25"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row>
    <row r="213" spans="1:25"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row>
    <row r="214" spans="1:25"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row>
    <row r="215" spans="1:25"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row>
    <row r="216" spans="1:25"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row>
    <row r="217" spans="1:25"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row>
    <row r="218" spans="1:25"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row>
    <row r="219" spans="1:25"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row>
    <row r="220" spans="1:25"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row>
    <row r="221" spans="1:25"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row>
    <row r="222" spans="1:25"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row>
    <row r="223" spans="1:25"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row>
    <row r="224" spans="1:25"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row>
    <row r="225" spans="1:25"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row>
    <row r="226" spans="1:25"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row>
    <row r="227" spans="1:25"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row>
    <row r="228" spans="1:25"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row>
    <row r="229" spans="1:25"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row>
    <row r="230" spans="1:25"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row>
    <row r="231" spans="1:25"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row>
    <row r="232" spans="1:25"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row>
    <row r="233" spans="1:25"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row>
    <row r="234" spans="1:25"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row>
    <row r="235" spans="1:25"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row>
    <row r="236" spans="1:25"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row>
    <row r="237" spans="1:25"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row>
    <row r="238" spans="1:25"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row>
    <row r="239" spans="1:25"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row>
    <row r="240" spans="1:25"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row>
    <row r="241" spans="1:25"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row>
    <row r="242" spans="1:25"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row>
    <row r="243" spans="1:25"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row>
    <row r="244" spans="1:25"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row>
    <row r="245" spans="1:25"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row>
    <row r="246" spans="1:25"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row>
    <row r="247" spans="1:25"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row>
    <row r="248" spans="1:25"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row>
    <row r="249" spans="1:25"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row>
    <row r="250" spans="1:25"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row>
    <row r="251" spans="1:25"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row>
    <row r="252" spans="1:25"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row>
    <row r="253" spans="1:25"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row>
    <row r="254" spans="1:25"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row>
    <row r="255" spans="1:25"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row>
    <row r="256" spans="1:25"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row>
    <row r="257" spans="1:25"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row>
    <row r="258" spans="1:25"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row>
    <row r="259" spans="1:25"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row>
    <row r="260" spans="1:25"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row>
    <row r="261" spans="1:25"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row>
    <row r="262" spans="1:25"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row>
    <row r="263" spans="1:25"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row>
    <row r="264" spans="1:25"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row>
    <row r="265" spans="1:25"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row>
    <row r="266" spans="1:25"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row>
    <row r="267" spans="1:25"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row>
    <row r="268" spans="1:25"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row>
    <row r="269" spans="1:25"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row>
    <row r="270" spans="1:25"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row>
    <row r="271" spans="1:25"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row>
    <row r="272" spans="1:25"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row>
    <row r="273" spans="1:25"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row>
    <row r="274" spans="1:25"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row>
    <row r="275" spans="1:25"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row>
    <row r="276" spans="1:25"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row>
    <row r="277" spans="1:25"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row>
    <row r="278" spans="1:25"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row>
    <row r="279" spans="1:25"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row>
    <row r="280" spans="1:25"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row>
    <row r="281" spans="1:25"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row>
    <row r="282" spans="1:25"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row>
    <row r="283" spans="1:25"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row>
    <row r="284" spans="1:25"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row>
    <row r="285" spans="1:25"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row>
    <row r="286" spans="1:25"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row>
    <row r="287" spans="1:25"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row>
    <row r="288" spans="1:25"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row>
    <row r="289" spans="1:25"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row>
    <row r="290" spans="1:25"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row>
    <row r="291" spans="1:25"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row>
    <row r="292" spans="1:25"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row>
    <row r="293" spans="1:25"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row>
    <row r="294" spans="1:25"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row>
    <row r="295" spans="1:25"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row>
    <row r="296" spans="1:25"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row>
    <row r="297" spans="1:25"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row>
    <row r="298" spans="1:25"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row>
    <row r="299" spans="1:25"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row>
    <row r="300" spans="1:25"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row>
    <row r="301" spans="1:25"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row>
    <row r="302" spans="1:25"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row>
    <row r="303" spans="1:25"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row>
    <row r="304" spans="1:25"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row>
    <row r="305" spans="1:25"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row>
    <row r="306" spans="1:25"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row>
    <row r="307" spans="1:25"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row>
    <row r="308" spans="1:25"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row>
    <row r="309" spans="1:25"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row>
    <row r="310" spans="1:25"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row>
    <row r="311" spans="1:25"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row>
    <row r="312" spans="1:25"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row>
    <row r="313" spans="1:25"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row>
    <row r="314" spans="1:25"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row>
    <row r="315" spans="1:25"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row>
    <row r="316" spans="1:25"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row>
    <row r="317" spans="1:25"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row>
    <row r="318" spans="1:25"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row>
    <row r="319" spans="1:25"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row>
    <row r="320" spans="1:25"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row>
    <row r="321" spans="1:25"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row>
    <row r="322" spans="1:25"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row>
    <row r="323" spans="1:25"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row>
    <row r="324" spans="1:25"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row>
    <row r="325" spans="1:25"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row>
    <row r="326" spans="1:25"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row>
    <row r="327" spans="1:25"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row>
    <row r="328" spans="1:25"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row>
    <row r="329" spans="1:25"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row>
    <row r="330" spans="1:25"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row>
    <row r="331" spans="1:25"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row>
    <row r="332" spans="1:25"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row>
    <row r="333" spans="1:25"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row>
    <row r="334" spans="1:25"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row>
    <row r="335" spans="1:25"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row>
    <row r="336" spans="1:25"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row>
    <row r="337" spans="1:25"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row>
    <row r="338" spans="1:25"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row>
    <row r="339" spans="1:25"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row>
    <row r="340" spans="1:25"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row>
    <row r="341" spans="1:25"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row>
    <row r="342" spans="1:25"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row>
    <row r="343" spans="1:25"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row>
    <row r="344" spans="1:25"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row>
    <row r="345" spans="1:25"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row>
    <row r="346" spans="1:25"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row>
    <row r="347" spans="1:25"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row>
    <row r="348" spans="1:25"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row>
    <row r="349" spans="1:25"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row>
    <row r="350" spans="1:25"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row>
    <row r="351" spans="1:25"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row>
    <row r="352" spans="1:25"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row>
    <row r="353" spans="1:25"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row>
    <row r="354" spans="1:25"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row>
    <row r="355" spans="1:25"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row>
    <row r="356" spans="1:25"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row>
    <row r="357" spans="1:25"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row>
    <row r="358" spans="1:25"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row>
    <row r="359" spans="1:25"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row>
    <row r="360" spans="1:25"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row>
    <row r="361" spans="1:25"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row>
    <row r="362" spans="1:25"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row>
    <row r="363" spans="1:25"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row>
    <row r="364" spans="1:25"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row>
    <row r="365" spans="1:25"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row>
    <row r="366" spans="1:25"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row>
    <row r="367" spans="1:25"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row>
    <row r="368" spans="1:25"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row>
    <row r="369" spans="1:25"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row>
    <row r="370" spans="1:25"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row>
    <row r="371" spans="1:25"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row>
    <row r="372" spans="1:25"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row>
    <row r="373" spans="1:25"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row>
    <row r="374" spans="1:25"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row>
    <row r="375" spans="1:25"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row>
    <row r="376" spans="1:25"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row>
    <row r="377" spans="1:25"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row>
    <row r="378" spans="1:25"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row>
    <row r="379" spans="1:25"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row>
    <row r="380" spans="1:25"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row>
    <row r="381" spans="1:25"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row>
    <row r="382" spans="1:25"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row>
    <row r="383" spans="1:25"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row>
    <row r="384" spans="1:25"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row>
    <row r="385" spans="1:25"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row>
    <row r="386" spans="1:25"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row>
    <row r="387" spans="1:25"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row>
    <row r="388" spans="1:25"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row>
    <row r="389" spans="1:25"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row>
    <row r="390" spans="1:25"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row>
    <row r="391" spans="1:25"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row>
    <row r="392" spans="1:25"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row>
    <row r="393" spans="1:25"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row>
    <row r="394" spans="1:25"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row>
    <row r="395" spans="1:25"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row>
    <row r="396" spans="1:25"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row>
    <row r="397" spans="1:25"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row>
    <row r="398" spans="1:25"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row>
    <row r="399" spans="1:25"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row>
    <row r="400" spans="1:25"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row>
    <row r="401" spans="1:25"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row>
    <row r="402" spans="1:25"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row>
    <row r="403" spans="1:25"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row>
    <row r="404" spans="1:25"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row>
    <row r="405" spans="1:25"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row>
    <row r="406" spans="1:25"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row>
    <row r="407" spans="1:25"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row>
    <row r="408" spans="1:25"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row>
    <row r="409" spans="1:25"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row>
    <row r="410" spans="1:25"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row>
    <row r="411" spans="1:25"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row>
    <row r="412" spans="1:25"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row>
    <row r="413" spans="1:25"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row>
    <row r="414" spans="1:25"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row>
    <row r="415" spans="1:25"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row>
    <row r="416" spans="1:25"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row>
    <row r="417" spans="1:25"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row>
    <row r="418" spans="1:25"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row>
    <row r="419" spans="1:25"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row>
    <row r="420" spans="1:25"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row>
    <row r="421" spans="1:25"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row>
    <row r="422" spans="1:25"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row>
    <row r="423" spans="1:25"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row>
    <row r="424" spans="1:25"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row>
    <row r="425" spans="1:25"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row>
    <row r="426" spans="1:25"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row>
    <row r="427" spans="1:25"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row>
    <row r="428" spans="1:25"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row>
    <row r="429" spans="1:25"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row>
    <row r="430" spans="1:25"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row>
    <row r="431" spans="1:25"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row>
    <row r="432" spans="1:25"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row>
    <row r="433" spans="1:25"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row>
    <row r="434" spans="1:25"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row>
    <row r="435" spans="1:25"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row>
    <row r="436" spans="1:25"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row>
    <row r="437" spans="1:25"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row>
    <row r="438" spans="1:25"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row>
    <row r="439" spans="1:25"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row>
    <row r="440" spans="1:25"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row>
    <row r="441" spans="1:25"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row>
    <row r="442" spans="1:25"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row>
    <row r="443" spans="1:25"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row>
    <row r="444" spans="1:25"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row>
    <row r="445" spans="1:25"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row>
    <row r="446" spans="1:25"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row>
    <row r="447" spans="1:25"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row>
    <row r="448" spans="1:25"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row>
    <row r="449" spans="1:25"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row>
    <row r="450" spans="1:25"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row>
    <row r="451" spans="1:25"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row>
    <row r="452" spans="1:25"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row>
    <row r="453" spans="1:25"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row>
    <row r="454" spans="1:25"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row>
    <row r="455" spans="1:25"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row>
    <row r="456" spans="1:25"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row>
    <row r="457" spans="1:25"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row>
    <row r="458" spans="1:25"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row>
    <row r="459" spans="1:25"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row>
    <row r="460" spans="1:25"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row>
    <row r="461" spans="1:25"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row>
    <row r="462" spans="1:25"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row>
    <row r="463" spans="1:25"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row>
    <row r="464" spans="1:25"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row>
    <row r="465" spans="1:25"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row>
    <row r="466" spans="1:25"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row>
    <row r="467" spans="1:25"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row>
    <row r="468" spans="1:25"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row>
    <row r="469" spans="1:25"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row>
    <row r="470" spans="1:25"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row>
    <row r="471" spans="1:25"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row>
    <row r="472" spans="1:25"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row>
    <row r="473" spans="1:25"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row>
    <row r="474" spans="1:25"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row>
    <row r="475" spans="1:25"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row>
    <row r="476" spans="1:25"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row>
    <row r="477" spans="1:25"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row>
    <row r="478" spans="1:25"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row>
    <row r="479" spans="1:25"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row>
    <row r="480" spans="1:25"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row>
    <row r="481" spans="1:25"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row>
    <row r="482" spans="1:25"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row>
    <row r="483" spans="1:25"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row>
    <row r="484" spans="1:25"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row>
    <row r="485" spans="1:25"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row>
    <row r="486" spans="1:25"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row>
    <row r="487" spans="1:25"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row>
    <row r="488" spans="1:25"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row>
    <row r="489" spans="1:25"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row>
    <row r="490" spans="1:25"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row>
    <row r="491" spans="1:25"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row>
    <row r="492" spans="1:25"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row>
    <row r="493" spans="1:25"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row>
    <row r="494" spans="1:25"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row>
    <row r="495" spans="1:25"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row>
    <row r="496" spans="1:25"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row>
    <row r="497" spans="1:25"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row>
    <row r="498" spans="1:25"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row>
    <row r="499" spans="1:25"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row>
    <row r="500" spans="1:25"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row>
    <row r="501" spans="1:25"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row>
    <row r="502" spans="1:25"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row>
    <row r="503" spans="1:25"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row>
    <row r="504" spans="1:25"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row>
    <row r="505" spans="1:25"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row>
    <row r="506" spans="1:25"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row>
    <row r="507" spans="1:25"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row>
    <row r="508" spans="1:25"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row>
    <row r="509" spans="1:25"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row>
    <row r="510" spans="1:25"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row>
    <row r="511" spans="1:25"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row>
    <row r="512" spans="1:25"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row>
    <row r="513" spans="1:25"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row>
    <row r="514" spans="1:25"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row>
    <row r="515" spans="1:25"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row>
    <row r="516" spans="1:25"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row>
    <row r="517" spans="1:25"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row>
    <row r="518" spans="1:25"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row>
    <row r="519" spans="1:25"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row>
    <row r="520" spans="1:25"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row>
    <row r="521" spans="1:25"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row>
    <row r="522" spans="1:25"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row>
    <row r="523" spans="1:25"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row>
    <row r="524" spans="1:25"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row>
    <row r="525" spans="1:25"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row>
    <row r="526" spans="1:25"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row>
    <row r="527" spans="1:25"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row>
    <row r="528" spans="1:25"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row>
    <row r="529" spans="1:25"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row>
    <row r="530" spans="1:25"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row>
    <row r="531" spans="1:25"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row>
    <row r="532" spans="1:25"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row>
    <row r="533" spans="1:25"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row>
    <row r="534" spans="1:25"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row>
    <row r="535" spans="1:25"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row>
    <row r="536" spans="1:25"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row>
    <row r="537" spans="1:25"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row>
    <row r="538" spans="1:25"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row>
    <row r="539" spans="1:25"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row>
    <row r="540" spans="1:25"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row>
    <row r="541" spans="1:25"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row>
    <row r="542" spans="1:25"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row>
    <row r="543" spans="1:25"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row>
    <row r="544" spans="1:25"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row>
    <row r="545" spans="1:25"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row>
    <row r="546" spans="1:25"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row>
    <row r="547" spans="1:25"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row>
    <row r="548" spans="1:25"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row>
    <row r="549" spans="1:25"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row>
    <row r="550" spans="1:25"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row>
    <row r="551" spans="1:25"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row>
    <row r="552" spans="1:25"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row>
    <row r="553" spans="1:25"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row>
    <row r="554" spans="1:25"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row>
    <row r="555" spans="1:25"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row>
    <row r="556" spans="1:25"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row>
    <row r="557" spans="1:25"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row>
    <row r="558" spans="1:25"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row>
    <row r="559" spans="1:25"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row>
    <row r="560" spans="1:25"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row>
    <row r="561" spans="1:25"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row>
    <row r="562" spans="1:25"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row>
    <row r="563" spans="1:25"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row>
    <row r="564" spans="1:25"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row>
    <row r="565" spans="1:25"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row>
    <row r="566" spans="1:25"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row>
    <row r="567" spans="1:25"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row>
    <row r="568" spans="1:25"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row>
    <row r="569" spans="1:25"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row>
    <row r="570" spans="1:25"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row>
    <row r="571" spans="1:25"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row>
    <row r="572" spans="1:25"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row>
    <row r="573" spans="1:25"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row>
    <row r="574" spans="1:25"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row>
    <row r="575" spans="1:25"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row>
    <row r="576" spans="1:25"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row>
    <row r="577" spans="1:25"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row>
    <row r="578" spans="1:25"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row>
    <row r="579" spans="1:25"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row>
    <row r="580" spans="1:25"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row>
    <row r="581" spans="1:25"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row>
    <row r="582" spans="1:25"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row>
    <row r="583" spans="1:25"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row>
    <row r="584" spans="1:25"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row>
    <row r="585" spans="1:25"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row>
    <row r="586" spans="1:25"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row>
    <row r="587" spans="1:25"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row>
    <row r="588" spans="1:25"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row>
    <row r="589" spans="1:25"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row>
    <row r="590" spans="1:25"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row>
    <row r="591" spans="1:25"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row>
    <row r="592" spans="1:25"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row>
    <row r="593" spans="1:25"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row>
    <row r="594" spans="1:25"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row>
    <row r="595" spans="1:25"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row>
    <row r="596" spans="1:25"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row>
    <row r="597" spans="1:25"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row>
    <row r="598" spans="1:25"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row>
    <row r="599" spans="1:25"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row>
    <row r="600" spans="1:25"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row>
    <row r="601" spans="1:25"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row>
    <row r="602" spans="1:25"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row>
    <row r="603" spans="1:25"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row>
    <row r="604" spans="1:25"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row>
    <row r="605" spans="1:25"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row>
    <row r="606" spans="1:25"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row>
    <row r="607" spans="1:25"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row>
    <row r="608" spans="1:25"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row>
    <row r="609" spans="1:25"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row>
    <row r="610" spans="1:25"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row>
    <row r="611" spans="1:25"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row>
    <row r="612" spans="1:25"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row>
    <row r="613" spans="1:25"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row>
    <row r="614" spans="1:25"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row>
    <row r="615" spans="1:25"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row>
    <row r="616" spans="1:25"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row>
    <row r="617" spans="1:25"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row>
    <row r="618" spans="1:25"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row>
    <row r="619" spans="1:25"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row>
    <row r="620" spans="1:25"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row>
    <row r="621" spans="1:25"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row>
    <row r="622" spans="1:25"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row>
    <row r="623" spans="1:25"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row>
    <row r="624" spans="1:25"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row>
    <row r="625" spans="1:25"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row>
    <row r="626" spans="1:25"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row>
    <row r="627" spans="1:25"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row>
    <row r="628" spans="1:25"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row>
    <row r="629" spans="1:25"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row>
    <row r="630" spans="1:25"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row>
    <row r="631" spans="1:25"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row>
    <row r="632" spans="1:25"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row>
    <row r="633" spans="1:25"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row>
    <row r="634" spans="1:25"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row>
    <row r="635" spans="1:25"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row>
    <row r="636" spans="1:25"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row>
    <row r="637" spans="1:25"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row>
    <row r="638" spans="1:25"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row>
    <row r="639" spans="1:25"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row>
    <row r="640" spans="1:25"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row>
    <row r="641" spans="1:25"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row>
    <row r="642" spans="1:25"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row>
    <row r="643" spans="1:25"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row>
    <row r="644" spans="1:25"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row>
    <row r="645" spans="1:25"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row>
    <row r="646" spans="1:25"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row>
    <row r="647" spans="1:25"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row>
    <row r="648" spans="1:25"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row>
    <row r="649" spans="1:25"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row>
    <row r="650" spans="1:25"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row>
    <row r="651" spans="1:25"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row>
    <row r="652" spans="1:25"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row>
    <row r="653" spans="1:25"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row>
    <row r="654" spans="1:25"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row>
    <row r="655" spans="1:25"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row>
    <row r="656" spans="1:25"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row>
    <row r="657" spans="1:25"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row>
    <row r="658" spans="1:25"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row>
    <row r="659" spans="1:25"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row>
    <row r="660" spans="1:25"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row>
    <row r="661" spans="1:25"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row>
    <row r="662" spans="1:25"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row>
    <row r="663" spans="1:25"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row>
    <row r="664" spans="1:25"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row>
    <row r="665" spans="1:25"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row>
    <row r="666" spans="1:25"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row>
    <row r="667" spans="1:25"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row>
    <row r="668" spans="1:25"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row>
    <row r="669" spans="1:25"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row>
    <row r="670" spans="1:25"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row>
    <row r="671" spans="1:25"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row>
    <row r="672" spans="1:25"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row>
    <row r="673" spans="1:25"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row>
    <row r="674" spans="1:25"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row>
    <row r="675" spans="1:25"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row>
    <row r="676" spans="1:25"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row>
    <row r="677" spans="1:25"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row>
    <row r="678" spans="1:25"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row>
    <row r="679" spans="1:25"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row>
    <row r="680" spans="1:25"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row>
    <row r="681" spans="1:25"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row>
    <row r="682" spans="1:25"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row>
    <row r="683" spans="1:25"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row>
    <row r="684" spans="1:25"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row>
    <row r="685" spans="1:25"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row>
    <row r="686" spans="1:25"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row>
    <row r="687" spans="1:25"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row>
    <row r="688" spans="1:25"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row>
    <row r="689" spans="1:25"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row>
    <row r="690" spans="1:25"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row>
    <row r="691" spans="1:25"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row>
    <row r="692" spans="1:25"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row>
    <row r="693" spans="1:25"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row>
    <row r="694" spans="1:25"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row>
    <row r="695" spans="1:25"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row>
    <row r="696" spans="1:25"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row>
    <row r="697" spans="1:25"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row>
    <row r="698" spans="1:25"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row>
    <row r="699" spans="1:25"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row>
    <row r="700" spans="1:25"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row>
    <row r="701" spans="1:25"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row>
    <row r="702" spans="1:25"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row>
    <row r="703" spans="1:25"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row>
    <row r="704" spans="1:25"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row>
    <row r="705" spans="1:25"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row>
    <row r="706" spans="1:25"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row>
    <row r="707" spans="1:25"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row>
    <row r="708" spans="1:25"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row>
    <row r="709" spans="1:25"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row>
    <row r="710" spans="1:25"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row>
    <row r="711" spans="1:25"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row>
    <row r="712" spans="1:25"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row>
    <row r="713" spans="1:25"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row>
    <row r="714" spans="1:25"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row>
    <row r="715" spans="1:25"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row>
    <row r="716" spans="1:25"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row>
    <row r="717" spans="1:25"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row>
    <row r="718" spans="1:25"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row>
    <row r="719" spans="1:25"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row>
    <row r="720" spans="1:25"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row>
    <row r="721" spans="1:25"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row>
    <row r="722" spans="1:25"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row>
    <row r="723" spans="1:25"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row>
    <row r="724" spans="1:25"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row>
    <row r="725" spans="1:25"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row>
    <row r="726" spans="1:25"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row>
    <row r="727" spans="1:25"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row>
    <row r="728" spans="1:25"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row>
    <row r="729" spans="1:25"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row>
    <row r="730" spans="1:25"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row>
    <row r="731" spans="1:25"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row>
    <row r="732" spans="1:25"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row>
    <row r="733" spans="1:25"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row>
    <row r="734" spans="1:25"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row>
    <row r="735" spans="1:25"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row>
    <row r="736" spans="1:25"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row>
    <row r="737" spans="1:25"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row>
    <row r="738" spans="1:25"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row>
    <row r="739" spans="1:25"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row>
    <row r="740" spans="1:25"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row>
    <row r="741" spans="1:25"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row>
    <row r="742" spans="1:25"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row>
    <row r="743" spans="1:25"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row>
    <row r="744" spans="1:25"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row>
    <row r="745" spans="1:25"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row>
    <row r="746" spans="1:25"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row>
    <row r="747" spans="1:25"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row>
    <row r="748" spans="1:25"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row>
    <row r="749" spans="1:25"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row>
    <row r="750" spans="1:25"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row>
    <row r="751" spans="1:25"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row>
    <row r="752" spans="1:25"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row>
    <row r="753" spans="1:25"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row>
    <row r="754" spans="1:25"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row>
    <row r="755" spans="1:25"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row>
    <row r="756" spans="1:25"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row>
    <row r="757" spans="1:25"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row>
    <row r="758" spans="1:25"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row>
    <row r="759" spans="1:25"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row>
    <row r="760" spans="1:25"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row>
    <row r="761" spans="1:25"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row>
    <row r="762" spans="1:25"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row>
    <row r="763" spans="1:25"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row>
    <row r="764" spans="1:25"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row>
    <row r="765" spans="1:25"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row>
    <row r="766" spans="1:25"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row>
    <row r="767" spans="1:25"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row>
    <row r="768" spans="1:25"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row>
    <row r="769" spans="1:25"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row>
    <row r="770" spans="1:25"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row>
    <row r="771" spans="1:25"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row>
    <row r="772" spans="1:25"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row>
    <row r="773" spans="1:25"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row>
    <row r="774" spans="1:25"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row>
    <row r="775" spans="1:25"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row>
    <row r="776" spans="1:25"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row>
    <row r="777" spans="1:25"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row>
    <row r="778" spans="1:25"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row>
    <row r="779" spans="1:25"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row>
    <row r="780" spans="1:25"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row>
    <row r="781" spans="1:25"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row>
    <row r="782" spans="1:25"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row>
    <row r="783" spans="1:25"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row>
    <row r="784" spans="1:25"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row>
    <row r="785" spans="1:25"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row>
    <row r="786" spans="1:25"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row>
    <row r="787" spans="1:25"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row>
    <row r="788" spans="1:25"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row>
    <row r="789" spans="1:25"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row>
    <row r="790" spans="1:25"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row>
    <row r="791" spans="1:25"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row>
    <row r="792" spans="1:25"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row>
    <row r="793" spans="1:25"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row>
    <row r="794" spans="1:25"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row>
    <row r="795" spans="1:25"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row>
    <row r="796" spans="1:25"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row>
    <row r="797" spans="1:25"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row>
    <row r="798" spans="1:25"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row>
    <row r="799" spans="1:25"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row>
    <row r="800" spans="1:25"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row>
    <row r="801" spans="1:25"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row>
    <row r="802" spans="1:25"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row>
    <row r="803" spans="1:25"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row>
    <row r="804" spans="1:25"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row>
    <row r="805" spans="1:25"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row>
    <row r="806" spans="1:25"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row>
    <row r="807" spans="1:25"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row>
    <row r="808" spans="1:25"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row>
    <row r="809" spans="1:25"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row>
    <row r="810" spans="1:25"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row>
    <row r="811" spans="1:25"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row>
    <row r="812" spans="1:25"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row>
    <row r="813" spans="1:25"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row>
    <row r="814" spans="1:25"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row>
    <row r="815" spans="1:25"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row>
    <row r="816" spans="1:25"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row>
    <row r="817" spans="1:25"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row>
    <row r="818" spans="1:25"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row>
    <row r="819" spans="1:25"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row>
    <row r="820" spans="1:25"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row>
    <row r="821" spans="1:25"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row>
    <row r="822" spans="1:25"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row>
    <row r="823" spans="1:25"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row>
    <row r="824" spans="1:25"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row>
    <row r="825" spans="1:25"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row>
    <row r="826" spans="1:25"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row>
    <row r="827" spans="1:25"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row>
    <row r="828" spans="1:25"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row>
    <row r="829" spans="1:25"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row>
    <row r="830" spans="1:25"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row>
    <row r="831" spans="1:25"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row>
    <row r="832" spans="1:25"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row>
    <row r="833" spans="1:25"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row>
    <row r="834" spans="1:25"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row>
    <row r="835" spans="1:25"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row>
    <row r="836" spans="1:25"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row>
    <row r="837" spans="1:25"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row>
    <row r="838" spans="1:25"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row>
    <row r="839" spans="1:25"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row>
    <row r="840" spans="1:25"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row>
    <row r="841" spans="1:25"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row>
    <row r="842" spans="1:25"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row>
    <row r="843" spans="1:25"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row>
    <row r="844" spans="1:25"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row>
    <row r="845" spans="1:25"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row>
    <row r="846" spans="1:25"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row>
    <row r="847" spans="1:25"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row>
    <row r="848" spans="1:25"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row>
    <row r="849" spans="1:25"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row>
    <row r="850" spans="1:25"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row>
    <row r="851" spans="1:25"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row>
    <row r="852" spans="1:25"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row>
    <row r="853" spans="1:25"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row>
    <row r="854" spans="1:25"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row>
    <row r="855" spans="1:25"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row>
    <row r="856" spans="1:25"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row>
    <row r="857" spans="1:25"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row>
    <row r="858" spans="1:25"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row>
    <row r="859" spans="1:25"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row>
    <row r="860" spans="1:25"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row>
    <row r="861" spans="1:25"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row>
    <row r="862" spans="1:25"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row>
    <row r="863" spans="1:25"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row>
    <row r="864" spans="1:25"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row>
    <row r="865" spans="1:25"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row>
    <row r="866" spans="1:25"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row>
    <row r="867" spans="1:25"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row>
    <row r="868" spans="1:25"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row>
    <row r="869" spans="1:25"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row>
    <row r="870" spans="1:25"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row>
    <row r="871" spans="1:25"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row>
    <row r="872" spans="1:25"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row>
    <row r="873" spans="1:25"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row>
    <row r="874" spans="1:25"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row>
    <row r="875" spans="1:25"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row>
    <row r="876" spans="1:25"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row>
    <row r="877" spans="1:25"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row>
    <row r="878" spans="1:25"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row>
    <row r="879" spans="1:25"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row>
    <row r="880" spans="1:25"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row>
    <row r="881" spans="1:25"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row>
    <row r="882" spans="1:25"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row>
    <row r="883" spans="1:25"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row>
    <row r="884" spans="1:25"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row>
    <row r="885" spans="1:25"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row>
    <row r="886" spans="1:25"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row>
    <row r="887" spans="1:25"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row>
    <row r="888" spans="1:25"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row>
    <row r="889" spans="1:25"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row>
    <row r="890" spans="1:25"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row>
    <row r="891" spans="1:25"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row>
    <row r="892" spans="1:25"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row>
    <row r="893" spans="1:25"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row>
    <row r="894" spans="1:25"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row>
    <row r="895" spans="1:25"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row>
    <row r="896" spans="1:25"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row>
    <row r="897" spans="1:25"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row>
    <row r="898" spans="1:25"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row>
    <row r="899" spans="1:25"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row>
    <row r="900" spans="1:25"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row>
    <row r="901" spans="1:25"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row>
    <row r="902" spans="1:25"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row>
    <row r="903" spans="1:25"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row>
    <row r="904" spans="1:25"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row>
    <row r="905" spans="1:25"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row>
    <row r="906" spans="1:25"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row>
    <row r="907" spans="1:25"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row>
    <row r="908" spans="1:25"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row>
    <row r="909" spans="1:25"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row>
    <row r="910" spans="1:25"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row>
    <row r="911" spans="1:25"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row>
    <row r="912" spans="1:25"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row>
    <row r="913" spans="1:25"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row>
    <row r="914" spans="1:25"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row>
    <row r="915" spans="1:25"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row>
    <row r="916" spans="1:25"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row>
    <row r="917" spans="1:25"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row>
    <row r="918" spans="1:25"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row>
    <row r="919" spans="1:25"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row>
    <row r="920" spans="1:25"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row>
    <row r="921" spans="1:25"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row>
    <row r="922" spans="1:25"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row>
    <row r="923" spans="1:25"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row>
    <row r="924" spans="1:25"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row>
    <row r="925" spans="1:25"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row>
    <row r="926" spans="1:25"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row>
    <row r="927" spans="1:25"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row>
    <row r="928" spans="1:25"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row>
    <row r="929" spans="1:25"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row>
    <row r="930" spans="1:25"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row>
    <row r="931" spans="1:25"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row>
    <row r="932" spans="1:25"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row>
    <row r="933" spans="1:25"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row>
    <row r="934" spans="1:25"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row>
    <row r="935" spans="1:25"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row>
    <row r="936" spans="1:25"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row>
    <row r="937" spans="1:25"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row>
    <row r="938" spans="1:25"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row>
    <row r="939" spans="1:25"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row>
    <row r="940" spans="1:25"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row>
    <row r="941" spans="1:25"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row>
    <row r="942" spans="1:25"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row>
    <row r="943" spans="1:25"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row>
    <row r="944" spans="1:25"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row>
    <row r="945" spans="1:25"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row>
    <row r="946" spans="1:25"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row>
    <row r="947" spans="1:25"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row>
    <row r="948" spans="1:25"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row>
    <row r="949" spans="1:25"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row>
    <row r="950" spans="1:25"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row>
    <row r="951" spans="1:25"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row>
    <row r="952" spans="1:25"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row>
    <row r="953" spans="1:25"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row>
    <row r="954" spans="1:25"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row>
    <row r="955" spans="1:25"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row>
    <row r="956" spans="1:25"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row>
    <row r="957" spans="1:25"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row>
    <row r="958" spans="1:25"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row>
    <row r="959" spans="1:25"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row>
    <row r="960" spans="1:25"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row>
    <row r="961" spans="1:25"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row>
    <row r="962" spans="1:25"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row>
    <row r="963" spans="1:25"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row>
    <row r="964" spans="1:25"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row>
    <row r="965" spans="1:25"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row>
    <row r="966" spans="1:25"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row>
    <row r="967" spans="1:25"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row>
    <row r="968" spans="1:25"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row>
    <row r="969" spans="1:25"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row>
    <row r="970" spans="1:25"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row>
    <row r="971" spans="1:25"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row>
    <row r="972" spans="1:25"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row>
    <row r="973" spans="1:25"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row>
    <row r="974" spans="1:25"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row>
    <row r="975" spans="1:25"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row>
    <row r="976" spans="1:25"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row>
    <row r="977" spans="1:25"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row>
    <row r="978" spans="1:25"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row>
    <row r="979" spans="1:25"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row>
    <row r="980" spans="1:25"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row>
    <row r="981" spans="1:25"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row>
    <row r="982" spans="1:25"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row>
    <row r="983" spans="1:25"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row>
    <row r="984" spans="1:25"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row>
    <row r="985" spans="1:25"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row>
    <row r="986" spans="1:25"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row>
    <row r="987" spans="1:25"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row>
    <row r="988" spans="1:25"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row>
    <row r="989" spans="1:25"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row>
    <row r="990" spans="1:25"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row>
    <row r="991" spans="1:25"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row>
    <row r="992" spans="1:25"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row>
    <row r="993" spans="1:25"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row>
    <row r="994" spans="1:25"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row>
    <row r="995" spans="1:25"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row>
    <row r="996" spans="1:25"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row>
    <row r="997" spans="1:25"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row>
    <row r="998" spans="1:25"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row>
    <row r="999" spans="1:25"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row>
    <row r="1000" spans="1:25"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row>
    <row r="1001" spans="1:25" ht="12.75">
      <c r="A1001" s="61"/>
      <c r="B1001" s="61"/>
      <c r="C1001" s="61"/>
      <c r="D1001" s="61"/>
      <c r="E1001" s="61"/>
      <c r="F1001" s="61"/>
      <c r="G1001" s="61"/>
      <c r="H1001" s="61"/>
      <c r="I1001" s="61"/>
      <c r="J1001" s="61"/>
      <c r="K1001" s="61"/>
      <c r="L1001" s="61"/>
      <c r="M1001" s="61"/>
      <c r="N1001" s="61"/>
      <c r="O1001" s="61"/>
      <c r="P1001" s="61"/>
      <c r="Q1001" s="61"/>
      <c r="R1001" s="61"/>
      <c r="S1001" s="61"/>
      <c r="T1001" s="61"/>
      <c r="U1001" s="61"/>
      <c r="V1001" s="61"/>
      <c r="W1001" s="61"/>
      <c r="X1001" s="61"/>
      <c r="Y1001" s="61"/>
    </row>
    <row r="1002" spans="1:25" ht="12.75">
      <c r="A1002" s="61"/>
      <c r="B1002" s="61"/>
      <c r="C1002" s="61"/>
      <c r="D1002" s="61"/>
      <c r="E1002" s="61"/>
      <c r="F1002" s="61"/>
      <c r="G1002" s="61"/>
      <c r="H1002" s="61"/>
      <c r="I1002" s="61"/>
      <c r="J1002" s="61"/>
      <c r="K1002" s="61"/>
      <c r="L1002" s="61"/>
      <c r="M1002" s="61"/>
      <c r="N1002" s="61"/>
      <c r="O1002" s="61"/>
      <c r="P1002" s="61"/>
      <c r="Q1002" s="61"/>
      <c r="R1002" s="61"/>
      <c r="S1002" s="61"/>
      <c r="T1002" s="61"/>
      <c r="U1002" s="61"/>
      <c r="V1002" s="61"/>
      <c r="W1002" s="61"/>
      <c r="X1002" s="61"/>
      <c r="Y1002" s="61"/>
    </row>
  </sheetData>
  <mergeCells count="2">
    <mergeCell ref="B43:E43"/>
    <mergeCell ref="B1:L1"/>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26.875" customWidth="1"/>
    <col min="2" max="2" width="10.625" customWidth="1"/>
    <col min="3" max="3" width="15.375" customWidth="1"/>
    <col min="4" max="4" width="12" customWidth="1"/>
    <col min="5" max="5" width="13.125" customWidth="1"/>
    <col min="6" max="6" width="11.5" customWidth="1"/>
    <col min="7" max="7" width="16.5" customWidth="1"/>
    <col min="8" max="8" width="12.625" customWidth="1"/>
    <col min="9" max="9" width="17.875" customWidth="1"/>
    <col min="10" max="10" width="16" customWidth="1"/>
    <col min="11" max="11" width="15" customWidth="1"/>
    <col min="12" max="12" width="8.375" customWidth="1"/>
    <col min="13" max="13" width="8.625" customWidth="1"/>
    <col min="14" max="14" width="10" customWidth="1"/>
    <col min="15" max="15" width="8.375" customWidth="1"/>
    <col min="16" max="16" width="9.5" customWidth="1"/>
    <col min="17" max="17" width="9.375" customWidth="1"/>
    <col min="18" max="20" width="7.125" customWidth="1"/>
    <col min="21" max="21" width="9.875" customWidth="1"/>
    <col min="22" max="22" width="9.125" customWidth="1"/>
    <col min="23" max="23" width="9.625" customWidth="1"/>
    <col min="24" max="25" width="7.125" customWidth="1"/>
    <col min="26" max="26" width="17.375" customWidth="1"/>
  </cols>
  <sheetData>
    <row r="1" spans="1:25" ht="18" customHeight="1">
      <c r="A1" s="1"/>
      <c r="B1" s="703" t="s">
        <v>359</v>
      </c>
      <c r="C1" s="687"/>
      <c r="D1" s="687"/>
      <c r="E1" s="687"/>
      <c r="F1" s="687"/>
      <c r="G1" s="687"/>
      <c r="H1" s="687"/>
      <c r="I1" s="687"/>
      <c r="J1" s="687"/>
      <c r="K1" s="687"/>
      <c r="L1" s="687"/>
      <c r="M1" s="687"/>
      <c r="N1" s="36"/>
      <c r="O1" s="36"/>
      <c r="P1" s="36"/>
      <c r="Q1" s="36"/>
      <c r="R1" s="36"/>
      <c r="S1" s="36"/>
      <c r="T1" s="36"/>
      <c r="U1" s="36"/>
      <c r="V1" s="36"/>
      <c r="W1" s="36"/>
      <c r="X1" s="36"/>
      <c r="Y1" s="61"/>
    </row>
    <row r="2" spans="1:25" ht="15.75" customHeight="1">
      <c r="A2" s="9"/>
      <c r="B2" s="11">
        <v>1984</v>
      </c>
      <c r="C2" s="11">
        <v>1988</v>
      </c>
      <c r="D2" s="11">
        <v>1990</v>
      </c>
      <c r="E2" s="11">
        <v>1992</v>
      </c>
      <c r="F2" s="11">
        <v>1996</v>
      </c>
      <c r="G2" s="11">
        <v>1998</v>
      </c>
      <c r="H2" s="11">
        <v>2000</v>
      </c>
      <c r="I2" s="11">
        <v>2004</v>
      </c>
      <c r="J2" s="11" t="s">
        <v>234</v>
      </c>
      <c r="K2" s="11">
        <v>2010</v>
      </c>
      <c r="L2" s="11">
        <v>2011</v>
      </c>
      <c r="M2" s="11">
        <v>2012</v>
      </c>
      <c r="N2" s="11">
        <v>2013</v>
      </c>
      <c r="O2" s="4">
        <v>2014</v>
      </c>
      <c r="P2" s="4">
        <v>2015</v>
      </c>
      <c r="Q2" s="4">
        <v>2016</v>
      </c>
      <c r="R2" s="4"/>
      <c r="S2" s="4"/>
      <c r="T2" s="4"/>
      <c r="U2" s="4"/>
      <c r="V2" s="4"/>
      <c r="W2" s="4"/>
      <c r="X2" s="4"/>
      <c r="Y2" s="61"/>
    </row>
    <row r="3" spans="1:25" ht="15.75" customHeight="1">
      <c r="A3" s="8" t="s">
        <v>50</v>
      </c>
      <c r="B3" s="41"/>
      <c r="C3" s="41"/>
      <c r="D3" s="41"/>
      <c r="E3" s="41"/>
      <c r="F3" s="41"/>
      <c r="G3" s="41"/>
      <c r="H3" s="41"/>
      <c r="I3" s="41"/>
      <c r="J3" s="41">
        <v>51.7</v>
      </c>
      <c r="K3" s="41">
        <v>59.2</v>
      </c>
      <c r="L3" s="41">
        <v>1820.9</v>
      </c>
      <c r="M3" s="41">
        <v>1865.1</v>
      </c>
      <c r="N3" s="41">
        <v>2147.5</v>
      </c>
      <c r="O3" s="12">
        <f>('Broadcast TV (RV)'!O4)+('Pay &amp; Specialty (RV)'!O3)</f>
        <v>2472.6</v>
      </c>
      <c r="P3" s="12">
        <f>('Broadcast TV (RV)'!P4)+('Pay &amp; Specialty (RV)'!P3)</f>
        <v>2216.1999999999998</v>
      </c>
      <c r="Q3" s="12">
        <f>('Broadcast TV (RV)'!Q4)+('Pay &amp; Specialty (RV)'!Q3)+86.3</f>
        <v>2369.6000000000004</v>
      </c>
      <c r="R3" s="17"/>
      <c r="S3" s="17"/>
      <c r="T3" s="35"/>
      <c r="U3" s="1"/>
      <c r="V3" s="36"/>
      <c r="W3" s="36"/>
      <c r="X3" s="36"/>
      <c r="Y3" s="61"/>
    </row>
    <row r="4" spans="1:25" ht="15.75" customHeight="1">
      <c r="A4" s="8" t="s">
        <v>360</v>
      </c>
      <c r="B4" s="41"/>
      <c r="C4" s="41">
        <f>('Pay &amp; Specialty (RV)'!C4)</f>
        <v>20.100000000000001</v>
      </c>
      <c r="D4" s="41">
        <f>('Pay &amp; Specialty (RV)'!D4)</f>
        <v>78.5</v>
      </c>
      <c r="E4" s="41">
        <f>('Pay &amp; Specialty (RV)'!E4)</f>
        <v>88.9</v>
      </c>
      <c r="F4" s="41">
        <f>('Pay &amp; Specialty (RV)'!F4)</f>
        <v>110.1</v>
      </c>
      <c r="G4" s="41">
        <f>('Pay &amp; Specialty (RV)'!G4)</f>
        <v>131.30000000000001</v>
      </c>
      <c r="H4" s="41">
        <f>('Pay &amp; Specialty (RV)'!H4)</f>
        <v>207.7</v>
      </c>
      <c r="I4" s="41">
        <f>('Pay &amp; Specialty (RV)'!I4)</f>
        <v>370.8</v>
      </c>
      <c r="J4" s="41">
        <f>('Pay &amp; Specialty (RV)'!J4)</f>
        <v>490.9</v>
      </c>
      <c r="K4" s="41">
        <f>('Pay &amp; Specialty (RV)'!K4)</f>
        <v>523.69999999999993</v>
      </c>
      <c r="L4" s="41">
        <f>('Pay &amp; Specialty (RV)'!L4)</f>
        <v>553.9</v>
      </c>
      <c r="M4" s="41">
        <f>('Pay &amp; Specialty (RV)'!M4)</f>
        <v>561.6</v>
      </c>
      <c r="N4" s="41" t="s">
        <v>4</v>
      </c>
      <c r="O4" s="12"/>
      <c r="P4" s="36"/>
      <c r="Q4" s="41"/>
      <c r="R4" s="41"/>
      <c r="S4" s="41"/>
      <c r="T4" s="39"/>
      <c r="U4" s="1"/>
      <c r="V4" s="36"/>
      <c r="W4" s="36"/>
      <c r="X4" s="36"/>
      <c r="Y4" s="61"/>
    </row>
    <row r="5" spans="1:25" ht="15.75" customHeight="1">
      <c r="A5" s="8" t="s">
        <v>361</v>
      </c>
      <c r="B5" s="41"/>
      <c r="C5" s="41"/>
      <c r="D5" s="41"/>
      <c r="E5" s="41"/>
      <c r="F5" s="41"/>
      <c r="G5" s="41"/>
      <c r="H5" s="41"/>
      <c r="I5" s="41"/>
      <c r="J5" s="41">
        <f>('Broadcast TV (RV)'!J5)+('Pay &amp; Specialty (RV)'!J5)</f>
        <v>1515.8000000000002</v>
      </c>
      <c r="K5" s="41">
        <f>('Broadcast TV (RV)'!K5)+('Pay &amp; Specialty (RV)'!K5)</f>
        <v>1691.8000000000002</v>
      </c>
      <c r="L5" s="41" t="s">
        <v>50</v>
      </c>
      <c r="M5" s="41"/>
      <c r="N5" s="41"/>
      <c r="O5" s="12"/>
      <c r="P5" s="36"/>
      <c r="Q5" s="36"/>
      <c r="R5" s="257"/>
      <c r="S5" s="36"/>
      <c r="T5" s="39"/>
      <c r="U5" s="1"/>
      <c r="V5" s="36"/>
      <c r="W5" s="36"/>
      <c r="X5" s="36"/>
      <c r="Y5" s="61"/>
    </row>
    <row r="6" spans="1:25" ht="15.75" customHeight="1">
      <c r="A6" s="8" t="s">
        <v>362</v>
      </c>
      <c r="B6" s="41"/>
      <c r="C6" s="41"/>
      <c r="D6" s="41"/>
      <c r="E6" s="41"/>
      <c r="F6" s="41"/>
      <c r="G6" s="41"/>
      <c r="H6" s="41">
        <f>('Pay &amp; Specialty (RV)'!H6)</f>
        <v>12.3</v>
      </c>
      <c r="I6" s="41">
        <f>('Broadcast TV (RV)'!I6)+('Pay &amp; Specialty (RV)'!I6)</f>
        <v>981.9</v>
      </c>
      <c r="J6" s="41" t="s">
        <v>239</v>
      </c>
      <c r="K6" s="41"/>
      <c r="L6" s="41"/>
      <c r="M6" s="41"/>
      <c r="N6" s="41"/>
      <c r="O6" s="12"/>
      <c r="P6" s="36"/>
      <c r="Q6" s="36"/>
      <c r="R6" s="36"/>
      <c r="S6" s="36"/>
      <c r="T6" s="35"/>
      <c r="U6" s="1"/>
      <c r="V6" s="36"/>
      <c r="W6" s="36"/>
      <c r="X6" s="36"/>
      <c r="Y6" s="61"/>
    </row>
    <row r="7" spans="1:25" ht="15.75" customHeight="1">
      <c r="A7" s="8" t="s">
        <v>363</v>
      </c>
      <c r="B7" s="41">
        <f>('Broadcast TV (RV)'!B7)+('Pay &amp; Specialty (RV)'!B8)</f>
        <v>147.744</v>
      </c>
      <c r="C7" s="41">
        <f>('Broadcast TV (RV)'!C7)+('Pay &amp; Specialty (RV)'!C8)</f>
        <v>228.768</v>
      </c>
      <c r="D7" s="41">
        <f>('Broadcast TV (RV)'!D7)+('Pay &amp; Specialty (RV)'!D8)</f>
        <v>168.672</v>
      </c>
      <c r="E7" s="41">
        <f>('Broadcast TV (RV)'!E7)+('Pay &amp; Specialty (RV)'!E8)</f>
        <v>192.38399999999999</v>
      </c>
      <c r="F7" s="41">
        <f>('Broadcast TV (RV)'!F7)+('Pay &amp; Specialty (RV)'!F8)</f>
        <v>216.19199999999998</v>
      </c>
      <c r="G7" s="41">
        <f>('Broadcast TV (RV)'!G7)+('Pay &amp; Specialty (RV)'!G8)</f>
        <v>474.7</v>
      </c>
      <c r="H7" s="41">
        <f>('Broadcast TV (RV)'!H7)+('Pay &amp; Specialty (RV)'!H8)</f>
        <v>615</v>
      </c>
      <c r="I7" s="41" t="s">
        <v>365</v>
      </c>
      <c r="J7" s="41"/>
      <c r="K7" s="41"/>
      <c r="L7" s="41"/>
      <c r="M7" s="41"/>
      <c r="N7" s="41"/>
      <c r="O7" s="12"/>
      <c r="P7" s="36"/>
      <c r="Q7" s="36"/>
      <c r="R7" s="36"/>
      <c r="S7" s="36"/>
      <c r="T7" s="39"/>
      <c r="U7" s="38"/>
      <c r="V7" s="36"/>
      <c r="W7" s="36"/>
      <c r="X7" s="36"/>
      <c r="Y7" s="61"/>
    </row>
    <row r="8" spans="1:25" ht="15.75" customHeight="1">
      <c r="A8" s="8" t="s">
        <v>366</v>
      </c>
      <c r="B8" s="41"/>
      <c r="C8" s="41">
        <f>('Pay &amp; Specialty (RV)'!C9)</f>
        <v>31.1</v>
      </c>
      <c r="D8" s="41">
        <f>('Pay &amp; Specialty (RV)'!D9)</f>
        <v>77.900000000000006</v>
      </c>
      <c r="E8" s="41">
        <f>('Pay &amp; Specialty (RV)'!E9)</f>
        <v>95.1</v>
      </c>
      <c r="F8" s="41">
        <f>('Pay &amp; Specialty (RV)'!F9)</f>
        <v>203.6</v>
      </c>
      <c r="G8" s="41">
        <f>('Pay &amp; Specialty (RV)'!G9)</f>
        <v>236.9</v>
      </c>
      <c r="H8" s="41" t="s">
        <v>367</v>
      </c>
      <c r="I8" s="41"/>
      <c r="J8" s="41"/>
      <c r="K8" s="41"/>
      <c r="L8" s="41"/>
      <c r="M8" s="41"/>
      <c r="N8" s="41"/>
      <c r="O8" s="12"/>
      <c r="P8" s="36"/>
      <c r="Q8" s="36"/>
      <c r="R8" s="36"/>
      <c r="S8" s="36"/>
      <c r="T8" s="39"/>
      <c r="U8" s="38"/>
      <c r="V8" s="36"/>
      <c r="W8" s="36"/>
      <c r="X8" s="36"/>
      <c r="Y8" s="61"/>
    </row>
    <row r="9" spans="1:25" ht="15.75" customHeight="1">
      <c r="A9" s="8" t="s">
        <v>368</v>
      </c>
      <c r="B9" s="41">
        <f>('Broadcast TV (RV)'!B8)</f>
        <v>23.8</v>
      </c>
      <c r="C9" s="41">
        <f>('Broadcast TV (RV)'!C8)</f>
        <v>51.4</v>
      </c>
      <c r="D9" s="41">
        <f>('Broadcast TV (RV)'!D8)</f>
        <v>55.8</v>
      </c>
      <c r="E9" s="41">
        <f>('Broadcast TV (RV)'!E8)</f>
        <v>61.3</v>
      </c>
      <c r="F9" s="41">
        <f>('Broadcast TV (RV)'!F8)</f>
        <v>64.2</v>
      </c>
      <c r="G9" s="41" t="s">
        <v>242</v>
      </c>
      <c r="H9" s="41"/>
      <c r="I9" s="41"/>
      <c r="J9" s="41"/>
      <c r="K9" s="41"/>
      <c r="L9" s="41"/>
      <c r="M9" s="41"/>
      <c r="N9" s="41"/>
      <c r="O9" s="12"/>
      <c r="P9" s="36"/>
      <c r="Q9" s="36"/>
      <c r="R9" s="36"/>
      <c r="S9" s="36"/>
      <c r="T9" s="35"/>
      <c r="U9" s="1"/>
      <c r="V9" s="36"/>
      <c r="W9" s="36"/>
      <c r="X9" s="36"/>
      <c r="Y9" s="61"/>
    </row>
    <row r="10" spans="1:25" ht="15.75" customHeight="1">
      <c r="A10" s="8" t="s">
        <v>369</v>
      </c>
      <c r="B10" s="41">
        <f>('Broadcast TV (RV)'!B9)</f>
        <v>14.9</v>
      </c>
      <c r="C10" s="41">
        <f>('Broadcast TV (RV)'!C9)</f>
        <v>17.600000000000001</v>
      </c>
      <c r="D10" s="41">
        <f>('Broadcast TV (RV)'!D9)</f>
        <v>19.7</v>
      </c>
      <c r="E10" s="41">
        <f>('Broadcast TV (RV)'!E9)</f>
        <v>15.1</v>
      </c>
      <c r="F10" s="41">
        <f>('Broadcast TV (RV)'!F9)</f>
        <v>19.8</v>
      </c>
      <c r="G10" s="41" t="s">
        <v>242</v>
      </c>
      <c r="H10" s="41"/>
      <c r="I10" s="41"/>
      <c r="J10" s="41"/>
      <c r="K10" s="41"/>
      <c r="L10" s="41"/>
      <c r="M10" s="41"/>
      <c r="N10" s="41"/>
      <c r="O10" s="12"/>
      <c r="P10" s="36"/>
      <c r="Q10" s="36"/>
      <c r="R10" s="36"/>
      <c r="S10" s="36"/>
      <c r="T10" s="35"/>
      <c r="U10" s="1"/>
      <c r="V10" s="36"/>
      <c r="W10" s="36"/>
      <c r="X10" s="36"/>
      <c r="Y10" s="61"/>
    </row>
    <row r="11" spans="1:25" ht="15.75" customHeight="1">
      <c r="A11" s="8" t="s">
        <v>370</v>
      </c>
      <c r="B11" s="41">
        <f>('Broadcast TV (RV)'!B10)</f>
        <v>15.7</v>
      </c>
      <c r="C11" s="41">
        <f>('Broadcast TV (RV)'!C10)</f>
        <v>17</v>
      </c>
      <c r="D11" s="41">
        <f>('Broadcast TV (RV)'!D10)</f>
        <v>18.399999999999999</v>
      </c>
      <c r="E11" s="41" t="s">
        <v>246</v>
      </c>
      <c r="F11" s="41"/>
      <c r="G11" s="41"/>
      <c r="H11" s="41"/>
      <c r="I11" s="41"/>
      <c r="J11" s="41"/>
      <c r="K11" s="41"/>
      <c r="L11" s="41"/>
      <c r="M11" s="41"/>
      <c r="N11" s="41"/>
      <c r="O11" s="12"/>
      <c r="P11" s="36"/>
      <c r="Q11" s="36"/>
      <c r="R11" s="36"/>
      <c r="S11" s="36"/>
      <c r="T11" s="35"/>
      <c r="U11" s="1"/>
      <c r="V11" s="36"/>
      <c r="W11" s="36"/>
      <c r="X11" s="36"/>
      <c r="Y11" s="61"/>
    </row>
    <row r="12" spans="1:25" ht="15.75" customHeight="1">
      <c r="A12" s="8" t="s">
        <v>371</v>
      </c>
      <c r="B12" s="41">
        <f>('Broadcast TV (RV)'!B11)</f>
        <v>16.3</v>
      </c>
      <c r="C12" s="41">
        <f>('Broadcast TV (RV)'!C11)</f>
        <v>19.2</v>
      </c>
      <c r="D12" s="41" t="s">
        <v>248</v>
      </c>
      <c r="E12" s="41"/>
      <c r="F12" s="41"/>
      <c r="G12" s="41"/>
      <c r="H12" s="41"/>
      <c r="I12" s="41"/>
      <c r="J12" s="41"/>
      <c r="K12" s="41"/>
      <c r="L12" s="41"/>
      <c r="M12" s="41"/>
      <c r="N12" s="41"/>
      <c r="O12" s="12"/>
      <c r="P12" s="36"/>
      <c r="Q12" s="36"/>
      <c r="R12" s="36"/>
      <c r="S12" s="36"/>
      <c r="T12" s="35"/>
      <c r="U12" s="1"/>
      <c r="V12" s="36"/>
      <c r="W12" s="36"/>
      <c r="X12" s="36"/>
      <c r="Y12" s="61"/>
    </row>
    <row r="13" spans="1:25" ht="15.75" customHeight="1">
      <c r="A13" s="8" t="s">
        <v>372</v>
      </c>
      <c r="B13" s="41">
        <f>('Broadcast TV (RV)'!B12)</f>
        <v>4.4000000000000004</v>
      </c>
      <c r="C13" s="41">
        <f>('Broadcast TV (RV)'!C12)</f>
        <v>5.0999999999999996</v>
      </c>
      <c r="D13" s="41" t="s">
        <v>248</v>
      </c>
      <c r="E13" s="41"/>
      <c r="F13" s="41"/>
      <c r="G13" s="41"/>
      <c r="H13" s="41"/>
      <c r="I13" s="41"/>
      <c r="J13" s="41"/>
      <c r="K13" s="41"/>
      <c r="L13" s="41"/>
      <c r="M13" s="41"/>
      <c r="N13" s="41"/>
      <c r="O13" s="12"/>
      <c r="P13" s="36"/>
      <c r="Q13" s="36"/>
      <c r="R13" s="36"/>
      <c r="S13" s="36"/>
      <c r="T13" s="35"/>
      <c r="U13" s="1"/>
      <c r="V13" s="36"/>
      <c r="W13" s="36"/>
      <c r="X13" s="36"/>
      <c r="Y13" s="61"/>
    </row>
    <row r="14" spans="1:25" ht="15.75" customHeight="1">
      <c r="A14" s="8" t="s">
        <v>373</v>
      </c>
      <c r="B14" s="41">
        <f>('Broadcast TV (RV)'!B13)</f>
        <v>5.6</v>
      </c>
      <c r="C14" s="41">
        <f>('Broadcast TV (RV)'!C13)</f>
        <v>6.1</v>
      </c>
      <c r="D14" s="41" t="s">
        <v>248</v>
      </c>
      <c r="E14" s="41"/>
      <c r="F14" s="41"/>
      <c r="G14" s="41"/>
      <c r="H14" s="41"/>
      <c r="I14" s="41"/>
      <c r="J14" s="41"/>
      <c r="K14" s="41"/>
      <c r="L14" s="41"/>
      <c r="M14" s="41"/>
      <c r="N14" s="41"/>
      <c r="O14" s="12"/>
      <c r="P14" s="36"/>
      <c r="Q14" s="36"/>
      <c r="R14" s="36"/>
      <c r="S14" s="36"/>
      <c r="T14" s="35"/>
      <c r="U14" s="1"/>
      <c r="V14" s="36"/>
      <c r="W14" s="36"/>
      <c r="X14" s="36"/>
      <c r="Y14" s="61"/>
    </row>
    <row r="15" spans="1:25" ht="15.75" customHeight="1">
      <c r="A15" s="8" t="s">
        <v>374</v>
      </c>
      <c r="B15" s="41">
        <f>('Broadcast TV (RV)'!B14)</f>
        <v>9</v>
      </c>
      <c r="C15" s="41">
        <f>('Broadcast TV (RV)'!C14)</f>
        <v>10.6</v>
      </c>
      <c r="D15" s="41"/>
      <c r="E15" s="41"/>
      <c r="F15" s="41"/>
      <c r="G15" s="41"/>
      <c r="H15" s="41"/>
      <c r="I15" s="41"/>
      <c r="J15" s="41"/>
      <c r="K15" s="41"/>
      <c r="L15" s="41"/>
      <c r="M15" s="41"/>
      <c r="N15" s="41"/>
      <c r="O15" s="12"/>
      <c r="P15" s="36"/>
      <c r="Q15" s="36"/>
      <c r="R15" s="36"/>
      <c r="S15" s="36"/>
      <c r="T15" s="35"/>
      <c r="U15" s="1"/>
      <c r="V15" s="36"/>
      <c r="W15" s="36"/>
      <c r="X15" s="36"/>
      <c r="Y15" s="61"/>
    </row>
    <row r="16" spans="1:25" ht="15.75" customHeight="1">
      <c r="A16" s="8" t="s">
        <v>375</v>
      </c>
      <c r="B16" s="41">
        <f>('Broadcast TV (RV)'!B15)</f>
        <v>73.900000000000006</v>
      </c>
      <c r="C16" s="41">
        <f>('Broadcast TV (RV)'!C15)+('Pay &amp; Specialty (RV)'!C7)</f>
        <v>113</v>
      </c>
      <c r="D16" s="41">
        <f>('Broadcast TV (RV)'!D15)+('Pay &amp; Specialty (RV)'!D7)</f>
        <v>129</v>
      </c>
      <c r="E16" s="41">
        <f>('Broadcast TV (RV)'!E15)+('Pay &amp; Specialty (RV)'!E7)</f>
        <v>142.4</v>
      </c>
      <c r="F16" s="41">
        <f>('Broadcast TV (RV)'!F15)+('Pay &amp; Specialty (RV)'!F7)</f>
        <v>169.5</v>
      </c>
      <c r="G16" s="41">
        <f>('Broadcast TV (RV)'!G15)+('Pay &amp; Specialty (RV)'!G7)</f>
        <v>212.6</v>
      </c>
      <c r="H16" s="41">
        <f>('Broadcast TV (RV)'!H15)+('Pay &amp; Specialty (RV)'!H7)</f>
        <v>266.35232469999994</v>
      </c>
      <c r="I16" s="41">
        <f>('Broadcast TV (RV)'!I15)+('Pay &amp; Specialty (RV)'!I7)</f>
        <v>449.79999999999995</v>
      </c>
      <c r="J16" s="41" t="s">
        <v>376</v>
      </c>
      <c r="K16" s="41"/>
      <c r="L16" s="41"/>
      <c r="M16" s="41"/>
      <c r="N16" s="41"/>
      <c r="O16" s="12"/>
      <c r="P16" s="36"/>
      <c r="Q16" s="36"/>
      <c r="R16" s="36"/>
      <c r="S16" s="36"/>
      <c r="T16" s="35"/>
      <c r="U16" s="1"/>
      <c r="V16" s="36"/>
      <c r="W16" s="36"/>
      <c r="X16" s="36"/>
      <c r="Y16" s="61"/>
    </row>
    <row r="17" spans="1:25" ht="15.75" customHeight="1">
      <c r="A17" s="8" t="s">
        <v>377</v>
      </c>
      <c r="B17" s="41"/>
      <c r="C17" s="41"/>
      <c r="D17" s="41"/>
      <c r="E17" s="41"/>
      <c r="F17" s="41">
        <f>('Pay &amp; Specialty (RV)'!F11)</f>
        <v>24.6</v>
      </c>
      <c r="G17" s="41">
        <f>('Pay &amp; Specialty (RV)'!G11)</f>
        <v>79.400000000000006</v>
      </c>
      <c r="H17" s="41">
        <f>('Broadcast TV (RV)'!H17)+('Pay &amp; Specialty (RV)'!H11)</f>
        <v>151.30000000000001</v>
      </c>
      <c r="I17" s="41">
        <f>('Broadcast TV (RV)'!I17)+('Pay &amp; Specialty (RV)'!I11)</f>
        <v>348.90000000000003</v>
      </c>
      <c r="J17" s="41">
        <f>('Broadcast TV (RV)'!J17)+('Pay &amp; Specialty (RV)'!J11)</f>
        <v>475.36845</v>
      </c>
      <c r="K17" s="41">
        <f>('Broadcast TV (RV)'!K17)+('Pay &amp; Specialty (RV)'!K11)</f>
        <v>1475.0001500000001</v>
      </c>
      <c r="L17" s="41">
        <f>('Broadcast TV (RV)'!L17)+('Pay &amp; Specialty (RV)'!L11)</f>
        <v>1589.2950700000001</v>
      </c>
      <c r="M17" s="41">
        <f>('Broadcast TV (RV)'!M17)+('Pay &amp; Specialty (RV)'!M11)</f>
        <v>1515.3729499999999</v>
      </c>
      <c r="N17" s="41">
        <f>('Broadcast TV (RV)'!N17)+('Pay &amp; Specialty (RV)'!N11)</f>
        <v>1510.7737480000001</v>
      </c>
      <c r="O17" s="41">
        <f>('Broadcast TV (RV)'!O17)+('Pay &amp; Specialty (RV)'!O11)</f>
        <v>1544.8999999999999</v>
      </c>
      <c r="P17" s="41">
        <f>('Broadcast TV (RV)'!P17)+('Pay &amp; Specialty (RV)'!P11)+18</f>
        <v>1509.2</v>
      </c>
      <c r="Q17" s="41">
        <f>('Broadcast TV (RV)'!Q17)+('Pay &amp; Specialty (RV)'!Q10)+46</f>
        <v>1367.4</v>
      </c>
      <c r="R17" s="36"/>
      <c r="S17" s="36"/>
      <c r="T17" s="35"/>
      <c r="U17" s="1"/>
      <c r="V17" s="36"/>
      <c r="W17" s="36"/>
      <c r="X17" s="36"/>
      <c r="Y17" s="61"/>
    </row>
    <row r="18" spans="1:25" ht="15.75" customHeight="1">
      <c r="A18" s="135" t="s">
        <v>323</v>
      </c>
      <c r="B18" s="136"/>
      <c r="C18" s="136"/>
      <c r="D18" s="136"/>
      <c r="E18" s="136"/>
      <c r="F18" s="136"/>
      <c r="G18" s="136"/>
      <c r="H18" s="136"/>
      <c r="I18" s="136">
        <f>('Pay &amp; Specialty (RV)'!I12)</f>
        <v>16.7</v>
      </c>
      <c r="J18" s="136">
        <f>('Pay &amp; Specialty (RV)'!J12)</f>
        <v>62</v>
      </c>
      <c r="K18" s="136">
        <f>('Broadcast TV (RV)'!K18)+('Pay &amp; Specialty (RV)'!K12)</f>
        <v>977.7</v>
      </c>
      <c r="L18" s="136">
        <f>('Broadcast TV (RV)'!L18)+('Pay &amp; Specialty (RV)'!L12)</f>
        <v>1062.0999999999999</v>
      </c>
      <c r="M18" s="136">
        <f>('Broadcast TV (RV)'!M18)+('Pay &amp; Specialty (RV)'!M12)</f>
        <v>994.2</v>
      </c>
      <c r="N18" s="136">
        <f>('Broadcast TV (RV)'!N18)+('Pay &amp; Specialty (RV)'!N12)</f>
        <v>965</v>
      </c>
      <c r="O18" s="136">
        <f>('Broadcast TV (RV)'!O18)+('Pay &amp; Specialty (RV)'!O12)</f>
        <v>987.3</v>
      </c>
      <c r="P18" s="136">
        <f>('Broadcast TV (RV)'!P18)+('Pay &amp; Specialty (RV)'!P12)</f>
        <v>964.6</v>
      </c>
      <c r="Q18" s="136"/>
      <c r="R18" s="260"/>
      <c r="S18" s="260"/>
      <c r="T18" s="35"/>
      <c r="U18" s="1"/>
      <c r="V18" s="260"/>
      <c r="W18" s="260"/>
      <c r="X18" s="260"/>
      <c r="Y18" s="61"/>
    </row>
    <row r="19" spans="1:25" ht="15.75" customHeight="1">
      <c r="A19" s="135" t="s">
        <v>324</v>
      </c>
      <c r="B19" s="136"/>
      <c r="C19" s="136"/>
      <c r="D19" s="136"/>
      <c r="E19" s="136"/>
      <c r="F19" s="136">
        <f>('Pay &amp; Specialty (RV)'!F13)</f>
        <v>24.6</v>
      </c>
      <c r="G19" s="136">
        <f>('Pay &amp; Specialty (RV)'!G13)</f>
        <v>79.400000000000006</v>
      </c>
      <c r="H19" s="136">
        <f>('Broadcast TV (RV)'!H19)+('Pay &amp; Specialty (RV)'!H13)</f>
        <v>151.30000000000001</v>
      </c>
      <c r="I19" s="136">
        <f>('Broadcast TV (RV)'!I19)+('Pay &amp; Specialty (RV)'!I13)</f>
        <v>332.20000000000005</v>
      </c>
      <c r="J19" s="136">
        <f>('Broadcast TV (RV)'!J19)+('Pay &amp; Specialty (RV)'!J13)</f>
        <v>413.36845</v>
      </c>
      <c r="K19" s="136">
        <f>K17-K18</f>
        <v>497.30015000000003</v>
      </c>
      <c r="L19" s="136">
        <f>('Broadcast TV (RV)'!K19)+('Pay &amp; Specialty (RV)'!L13)</f>
        <v>527.22226999999998</v>
      </c>
      <c r="M19" s="136">
        <f>('Broadcast TV (RV)'!M19)+('Pay &amp; Specialty (RV)'!M13)</f>
        <v>521.17295000000001</v>
      </c>
      <c r="N19" s="136">
        <f>('Broadcast TV (RV)'!N19)+('Pay &amp; Specialty (RV)'!N13)</f>
        <v>545.77374799999996</v>
      </c>
      <c r="O19" s="136">
        <f>('Broadcast TV (RV)'!O19)+('Pay &amp; Specialty (RV)'!O13)</f>
        <v>557.6</v>
      </c>
      <c r="P19" s="56">
        <f>('Broadcast TV (RV)'!P19)+('Pay &amp; Specialty (RV)'!P13)</f>
        <v>526.6</v>
      </c>
      <c r="Q19" s="56"/>
      <c r="R19" s="260"/>
      <c r="S19" s="260"/>
      <c r="T19" s="35"/>
      <c r="U19" s="1"/>
      <c r="V19" s="260"/>
      <c r="W19" s="260"/>
      <c r="X19" s="260"/>
      <c r="Y19" s="61"/>
    </row>
    <row r="20" spans="1:25" ht="15.75" customHeight="1">
      <c r="A20" s="8" t="s">
        <v>379</v>
      </c>
      <c r="B20" s="41">
        <f>('Broadcast TV (RV)'!B20)</f>
        <v>84.8</v>
      </c>
      <c r="C20" s="41">
        <f>('Broadcast TV (RV)'!C20)</f>
        <v>141.6</v>
      </c>
      <c r="D20" s="41">
        <f>('Broadcast TV (RV)'!D20)</f>
        <v>212.4</v>
      </c>
      <c r="E20" s="41">
        <f>('Broadcast TV (RV)'!E20)</f>
        <v>243.9</v>
      </c>
      <c r="F20" s="41">
        <f>('Broadcast TV (RV)'!F20)</f>
        <v>325.2</v>
      </c>
      <c r="G20" s="41">
        <f>('Broadcast TV (RV)'!G20)+('Pay &amp; Specialty (RV)'!G14)</f>
        <v>411.4</v>
      </c>
      <c r="H20" s="41">
        <f>('Broadcast TV (RV)'!H20)+('Pay &amp; Specialty (RV)'!H14)</f>
        <v>619.29999999999995</v>
      </c>
      <c r="I20" s="41">
        <f>('Broadcast TV (RV)'!I20)+('Pay &amp; Specialty (RV)'!I14)</f>
        <v>690.30000000000007</v>
      </c>
      <c r="J20" s="41">
        <f>('Broadcast TV (RV)'!J20)+('Pay &amp; Specialty (RV)'!J14)</f>
        <v>1030.7</v>
      </c>
      <c r="K20" s="41" t="s">
        <v>25</v>
      </c>
      <c r="L20" s="41"/>
      <c r="M20" s="41"/>
      <c r="N20" s="41"/>
      <c r="O20" s="12"/>
      <c r="P20" s="36"/>
      <c r="Q20" s="36"/>
      <c r="R20" s="36"/>
      <c r="S20" s="36"/>
      <c r="T20" s="35"/>
      <c r="U20" s="1"/>
      <c r="V20" s="36"/>
      <c r="W20" s="36"/>
      <c r="X20" s="36"/>
      <c r="Y20" s="61"/>
    </row>
    <row r="21" spans="1:25" ht="15.75" customHeight="1">
      <c r="A21" s="8" t="s">
        <v>380</v>
      </c>
      <c r="B21" s="41"/>
      <c r="C21" s="41"/>
      <c r="D21" s="41"/>
      <c r="E21" s="41"/>
      <c r="F21" s="41">
        <f>('Pay &amp; Specialty (RV)'!F15)</f>
        <v>18</v>
      </c>
      <c r="G21" s="41">
        <f>('Pay &amp; Specialty (RV)'!G15)</f>
        <v>77.2</v>
      </c>
      <c r="H21" s="41">
        <f>('Pay &amp; Specialty (RV)'!H15)</f>
        <v>101.3</v>
      </c>
      <c r="I21" s="41">
        <f>('Pay &amp; Specialty (RV)'!I15)</f>
        <v>239.1</v>
      </c>
      <c r="J21" s="41" t="s">
        <v>381</v>
      </c>
      <c r="K21" s="41"/>
      <c r="L21" s="41"/>
      <c r="M21" s="41"/>
      <c r="N21" s="41"/>
      <c r="O21" s="12"/>
      <c r="P21" s="36"/>
      <c r="Q21" s="36"/>
      <c r="R21" s="36"/>
      <c r="S21" s="36"/>
      <c r="T21" s="35"/>
      <c r="U21" s="1"/>
      <c r="V21" s="36"/>
      <c r="W21" s="36"/>
      <c r="X21" s="36"/>
      <c r="Y21" s="61"/>
    </row>
    <row r="22" spans="1:25" ht="15.75" customHeight="1">
      <c r="A22" s="8" t="s">
        <v>382</v>
      </c>
      <c r="B22" s="41"/>
      <c r="C22" s="41"/>
      <c r="D22" s="41">
        <f>('Pay &amp; Specialty (RV)'!D17)</f>
        <v>7.5</v>
      </c>
      <c r="E22" s="41">
        <f>('Pay &amp; Specialty (RV)'!E17)</f>
        <v>8.9</v>
      </c>
      <c r="F22" s="41">
        <f>('Pay &amp; Specialty (RV)'!F17)</f>
        <v>34.700000000000003</v>
      </c>
      <c r="G22" s="41" t="s">
        <v>331</v>
      </c>
      <c r="H22" s="41"/>
      <c r="I22" s="41"/>
      <c r="J22" s="41"/>
      <c r="K22" s="41"/>
      <c r="L22" s="41"/>
      <c r="M22" s="41"/>
      <c r="N22" s="41"/>
      <c r="O22" s="12"/>
      <c r="P22" s="36"/>
      <c r="Q22" s="36"/>
      <c r="R22" s="36"/>
      <c r="S22" s="36"/>
      <c r="T22" s="139"/>
      <c r="U22" s="1"/>
      <c r="V22" s="36"/>
      <c r="W22" s="36"/>
      <c r="X22" s="36"/>
      <c r="Y22" s="61"/>
    </row>
    <row r="23" spans="1:25" ht="15.75" customHeight="1">
      <c r="A23" s="8" t="s">
        <v>383</v>
      </c>
      <c r="B23" s="41">
        <f>('Broadcast TV (RV)'!B21)</f>
        <v>58.4</v>
      </c>
      <c r="C23" s="41">
        <f>('Broadcast TV (RV)'!C21)</f>
        <v>72.5</v>
      </c>
      <c r="D23" s="41">
        <f>('Broadcast TV (RV)'!D21)+('Pay &amp; Specialty (RV)'!D16)</f>
        <v>143.80000000000001</v>
      </c>
      <c r="E23" s="41">
        <f>('Broadcast TV (RV)'!E21)+('Pay &amp; Specialty (RV)'!E16)</f>
        <v>227.5</v>
      </c>
      <c r="F23" s="41">
        <f>('Broadcast TV (RV)'!F21)+('Pay &amp; Specialty (RV)'!F16)</f>
        <v>307.7</v>
      </c>
      <c r="G23" s="41">
        <f>('Broadcast TV (RV)'!G21)+('Pay &amp; Specialty (RV)'!G16)</f>
        <v>394.8</v>
      </c>
      <c r="H23" s="41" t="s">
        <v>384</v>
      </c>
      <c r="I23" s="41"/>
      <c r="J23" s="41"/>
      <c r="K23" s="41"/>
      <c r="L23" s="41"/>
      <c r="M23" s="41"/>
      <c r="N23" s="41"/>
      <c r="O23" s="12"/>
      <c r="P23" s="36"/>
      <c r="Q23" s="36"/>
      <c r="R23" s="36"/>
      <c r="S23" s="36"/>
      <c r="T23" s="35"/>
      <c r="U23" s="1"/>
      <c r="V23" s="36"/>
      <c r="W23" s="36"/>
      <c r="X23" s="36"/>
      <c r="Y23" s="61"/>
    </row>
    <row r="24" spans="1:25" ht="15.75" customHeight="1">
      <c r="A24" s="8" t="s">
        <v>385</v>
      </c>
      <c r="B24" s="41"/>
      <c r="C24" s="41">
        <f>('Pay &amp; Specialty (RV)'!C18)</f>
        <v>18.7</v>
      </c>
      <c r="D24" s="41">
        <f>('Pay &amp; Specialty (RV)'!D18)</f>
        <v>19.100000000000001</v>
      </c>
      <c r="E24" s="41" t="s">
        <v>333</v>
      </c>
      <c r="F24" s="41"/>
      <c r="G24" s="41"/>
      <c r="H24" s="41"/>
      <c r="I24" s="41"/>
      <c r="J24" s="41"/>
      <c r="K24" s="41"/>
      <c r="L24" s="41"/>
      <c r="M24" s="41"/>
      <c r="N24" s="41"/>
      <c r="O24" s="12"/>
      <c r="P24" s="36"/>
      <c r="Q24" s="36"/>
      <c r="R24" s="36"/>
      <c r="S24" s="36"/>
      <c r="T24" s="35"/>
      <c r="U24" s="1"/>
      <c r="V24" s="36"/>
      <c r="W24" s="36"/>
      <c r="X24" s="36"/>
      <c r="Y24" s="61"/>
    </row>
    <row r="25" spans="1:25" ht="15.75" customHeight="1">
      <c r="A25" s="8" t="s">
        <v>386</v>
      </c>
      <c r="B25" s="41">
        <f>('Broadcast TV (RV)'!B3)</f>
        <v>810.91</v>
      </c>
      <c r="C25" s="41">
        <f>('Broadcast TV (RV)'!C3)</f>
        <v>982.30399999999997</v>
      </c>
      <c r="D25" s="41">
        <f>('Broadcast TV (RV)'!D3)+('Pay &amp; Specialty (RV)'!D20)</f>
        <v>1062.9479999999999</v>
      </c>
      <c r="E25" s="41">
        <f>('Broadcast TV (RV)'!E3)+('Pay &amp; Specialty (RV)'!E20)</f>
        <v>1058.2199999999998</v>
      </c>
      <c r="F25" s="41">
        <f>('Broadcast TV (RV)'!F3)+('Pay &amp; Specialty (RV)'!F20)</f>
        <v>1116.4099999999999</v>
      </c>
      <c r="G25" s="41">
        <f>('Broadcast TV (RV)'!G3)+('Pay &amp; Specialty (RV)'!G20)</f>
        <v>1196.75</v>
      </c>
      <c r="H25" s="41">
        <f>('Broadcast TV (RV)'!H3)+('Pay &amp; Specialty (RV)'!H20)</f>
        <v>1255.8899999999999</v>
      </c>
      <c r="I25" s="41">
        <f>('Broadcast TV (RV)'!I3)+('Pay &amp; Specialty (RV)'!I20)</f>
        <v>1230.25</v>
      </c>
      <c r="J25" s="41">
        <f>('Broadcast TV (RV)'!J3)+('Pay &amp; Specialty (RV)'!J20)</f>
        <v>1386.9</v>
      </c>
      <c r="K25" s="41">
        <f>('Broadcast TV (RV)'!K3)+('Pay &amp; Specialty (RV)'!K20)</f>
        <v>1425.3</v>
      </c>
      <c r="L25" s="41">
        <f>('Broadcast TV (RV)'!L3)+('Pay &amp; Specialty (RV)'!L20)</f>
        <v>1498.3</v>
      </c>
      <c r="M25" s="41">
        <f>('Broadcast TV (RV)'!M3)+('Pay &amp; Specialty (RV)'!M20)</f>
        <v>1537.1</v>
      </c>
      <c r="N25" s="41">
        <f>('Broadcast TV (RV)'!N3)+('Pay &amp; Specialty (RV)'!N20)</f>
        <v>1407.8000000000002</v>
      </c>
      <c r="O25" s="41">
        <f>('Broadcast TV (RV)'!O3)+('Pay &amp; Specialty (RV)'!O20)</f>
        <v>1428.4</v>
      </c>
      <c r="P25" s="41">
        <f>('Broadcast TV (RV)'!P3)+('Pay &amp; Specialty (RV)'!P20)</f>
        <v>1491.4</v>
      </c>
      <c r="Q25" s="41">
        <f>('Broadcast TV (RV)'!Q3)+('Pay &amp; Specialty (RV)'!Q20)</f>
        <v>1372.6999999999998</v>
      </c>
      <c r="R25" s="36"/>
      <c r="S25" s="36"/>
      <c r="T25" s="35"/>
      <c r="U25" s="1"/>
      <c r="V25" s="36"/>
      <c r="W25" s="36"/>
      <c r="X25" s="36"/>
      <c r="Y25" s="61"/>
    </row>
    <row r="26" spans="1:25" ht="15.75" customHeight="1">
      <c r="A26" s="8" t="s">
        <v>388</v>
      </c>
      <c r="B26" s="41">
        <f>('Broadcast TV (RV)'!B23)</f>
        <v>15.7</v>
      </c>
      <c r="C26" s="41">
        <f>('Broadcast TV (RV)'!C23)+('Pay &amp; Specialty (RV)'!C19)</f>
        <v>61.8</v>
      </c>
      <c r="D26" s="41">
        <f>('Broadcast TV (RV)'!D23)+('Pay &amp; Specialty (RV)'!D19)</f>
        <v>91.3</v>
      </c>
      <c r="E26" s="41">
        <f>('Broadcast TV (RV)'!E23)+('Pay &amp; Specialty (RV)'!E19)</f>
        <v>88.699999999999989</v>
      </c>
      <c r="F26" s="41">
        <f>('Broadcast TV (RV)'!F23)+('Pay &amp; Specialty (RV)'!F19)</f>
        <v>169.4</v>
      </c>
      <c r="G26" s="41">
        <f>('Broadcast TV (RV)'!G23)+('Pay &amp; Specialty (RV)'!G19)</f>
        <v>98</v>
      </c>
      <c r="H26" s="41">
        <f>('Broadcast TV (RV)'!H23)+('Pay &amp; Specialty (RV)'!H19)</f>
        <v>151.30000000000001</v>
      </c>
      <c r="I26" s="41">
        <f>('Broadcast TV (RV)'!I23)+('Pay &amp; Specialty (RV)'!I19)</f>
        <v>185.60000000000002</v>
      </c>
      <c r="J26" s="41">
        <f>('Broadcast TV (RV)'!J23)+('Pay &amp; Specialty (RV)'!J19)</f>
        <v>483</v>
      </c>
      <c r="K26" s="41">
        <f>('Broadcast TV (RV)'!K23)+('Pay &amp; Specialty (RV)'!K19)</f>
        <v>606.20000000000005</v>
      </c>
      <c r="L26" s="41">
        <f>('Broadcast TV (RV)'!L23)+('Pay &amp; Specialty (RV)'!L19)</f>
        <v>719.3</v>
      </c>
      <c r="M26" s="41">
        <f>('Broadcast TV (RV)'!M23)+('Pay &amp; Specialty (RV)'!M19)</f>
        <v>743.4</v>
      </c>
      <c r="N26" s="41">
        <f>('Broadcast TV (RV)'!N23)+('Pay &amp; Specialty (RV)'!N19)</f>
        <v>743.3</v>
      </c>
      <c r="O26" s="41">
        <f>('Broadcast TV (RV)'!O23)+('Pay &amp; Specialty (RV)'!O19)</f>
        <v>744.9</v>
      </c>
      <c r="P26" s="41">
        <f>('Broadcast TV (RV)'!P23)+('Pay &amp; Specialty (RV)'!P19)+18</f>
        <v>821.80000000000007</v>
      </c>
      <c r="Q26" s="41">
        <f>('Broadcast TV (RV)'!Q23)+('Pay &amp; Specialty (RV)'!Q19)+46</f>
        <v>991.7</v>
      </c>
      <c r="R26" s="12"/>
      <c r="S26" s="12"/>
      <c r="T26" s="35"/>
      <c r="U26" s="1"/>
      <c r="V26" s="36"/>
      <c r="W26" s="36"/>
      <c r="X26" s="36"/>
      <c r="Y26" s="61"/>
    </row>
    <row r="27" spans="1:25" ht="15.75" customHeight="1">
      <c r="A27" s="8" t="s">
        <v>389</v>
      </c>
      <c r="B27" s="41">
        <f>('Broadcast TV (RV)'!B24)</f>
        <v>34.750699999999995</v>
      </c>
      <c r="C27" s="41">
        <f>('Broadcast TV (RV)'!C24)</f>
        <v>48.085200000000007</v>
      </c>
      <c r="D27" s="41">
        <f>('Broadcast TV (RV)'!D24)</f>
        <v>51.215400000000002</v>
      </c>
      <c r="E27" s="41">
        <f>('Broadcast TV (RV)'!E24)</f>
        <v>67.009177668162323</v>
      </c>
      <c r="F27" s="41" t="s">
        <v>160</v>
      </c>
      <c r="G27" s="41"/>
      <c r="H27" s="41"/>
      <c r="I27" s="41"/>
      <c r="J27" s="41"/>
      <c r="K27" s="41"/>
      <c r="L27" s="41"/>
      <c r="M27" s="41"/>
      <c r="N27" s="41"/>
      <c r="O27" s="12"/>
      <c r="P27" s="12"/>
      <c r="Q27" s="12"/>
      <c r="R27" s="36"/>
      <c r="S27" s="36"/>
      <c r="T27" s="35"/>
      <c r="U27" s="1"/>
      <c r="V27" s="36"/>
      <c r="W27" s="36"/>
      <c r="X27" s="36"/>
      <c r="Y27" s="61"/>
    </row>
    <row r="28" spans="1:25" ht="15.75" customHeight="1">
      <c r="A28" s="8" t="s">
        <v>390</v>
      </c>
      <c r="B28" s="310">
        <v>95.5</v>
      </c>
      <c r="C28" s="310">
        <v>122.8</v>
      </c>
      <c r="D28" s="41"/>
      <c r="E28" s="41"/>
      <c r="F28" s="41"/>
      <c r="G28" s="41"/>
      <c r="H28" s="41"/>
      <c r="I28" s="41"/>
      <c r="J28" s="41"/>
      <c r="K28" s="41"/>
      <c r="L28" s="41"/>
      <c r="M28" s="41"/>
      <c r="N28" s="41"/>
      <c r="O28" s="12"/>
      <c r="P28" s="12"/>
      <c r="Q28" s="12"/>
      <c r="R28" s="36"/>
      <c r="S28" s="36"/>
      <c r="T28" s="36"/>
      <c r="U28" s="36"/>
      <c r="V28" s="36"/>
      <c r="W28" s="36"/>
      <c r="X28" s="36"/>
      <c r="Y28" s="61"/>
    </row>
    <row r="29" spans="1:25" ht="15.75" customHeight="1">
      <c r="A29" s="8" t="s">
        <v>391</v>
      </c>
      <c r="B29" s="41"/>
      <c r="C29" s="41"/>
      <c r="D29" s="41"/>
      <c r="E29" s="41"/>
      <c r="F29" s="41"/>
      <c r="G29" s="41">
        <f>('Pay &amp; Specialty (RV)'!G21)</f>
        <v>6.2</v>
      </c>
      <c r="H29" s="41">
        <f>('Broadcast TV (RV)'!H22)+('Pay &amp; Specialty (RV)'!H21)</f>
        <v>233.20000000000002</v>
      </c>
      <c r="I29" s="41">
        <f>('Broadcast TV (RV)'!I22)+('Pay &amp; Specialty (RV)'!I21)</f>
        <v>271.2</v>
      </c>
      <c r="J29" s="41">
        <f>('Broadcast TV (RV)'!J22)+('Pay &amp; Specialty (RV)'!J21)</f>
        <v>342.90000000000003</v>
      </c>
      <c r="K29" s="41">
        <f>('Broadcast TV (RV)'!K22)+('Pay &amp; Specialty (RV)'!K21)</f>
        <v>377.3</v>
      </c>
      <c r="L29" s="41">
        <f>('Broadcast TV (RV)'!L22)+('Pay &amp; Specialty (RV)'!L21)</f>
        <v>378.9</v>
      </c>
      <c r="M29" s="41">
        <f>('Broadcast TV (RV)'!M22)+('Pay &amp; Specialty (RV)'!M21)</f>
        <v>406</v>
      </c>
      <c r="N29" s="41">
        <f>('Broadcast TV (RV)'!N22)+('Pay &amp; Specialty (RV)'!N21)</f>
        <v>395.20000000000005</v>
      </c>
      <c r="O29" s="41">
        <f>('Broadcast TV (RV)'!O22)+('Pay &amp; Specialty (RV)'!O21)+12.2</f>
        <v>405.59999999999997</v>
      </c>
      <c r="P29" s="41">
        <f>('Broadcast TV (RV)'!P22)+('Pay &amp; Specialty (RV)'!P21)+23.6</f>
        <v>397.70000000000005</v>
      </c>
      <c r="Q29" s="41">
        <f>('Broadcast TV (RV)'!Q22)+('Pay &amp; Specialty (RV)'!Q21)+31.4</f>
        <v>415.79999999999995</v>
      </c>
      <c r="R29" s="36"/>
      <c r="S29" s="36"/>
      <c r="T29" s="36"/>
      <c r="U29" s="36"/>
      <c r="V29" s="36"/>
      <c r="W29" s="36"/>
      <c r="X29" s="36"/>
      <c r="Y29" s="61"/>
    </row>
    <row r="30" spans="1:25" ht="15.75" customHeight="1">
      <c r="A30" s="8" t="s">
        <v>392</v>
      </c>
      <c r="B30" s="41">
        <f>('Broadcast TV (RV)'!B26)</f>
        <v>89.3</v>
      </c>
      <c r="C30" s="41">
        <f>('Broadcast TV (RV)'!C26)</f>
        <v>100.9</v>
      </c>
      <c r="D30" s="41">
        <f>('Broadcast TV (RV)'!D26)</f>
        <v>138.69999999999999</v>
      </c>
      <c r="E30" s="41">
        <f>('Broadcast TV (RV)'!E26)</f>
        <v>167</v>
      </c>
      <c r="F30" s="41">
        <f>('Broadcast TV (RV)'!F26)+('Pay &amp; Specialty (RV)'!F23)</f>
        <v>211.2</v>
      </c>
      <c r="G30" s="41">
        <f>('Broadcast TV (RV)'!G26)+('Pay &amp; Specialty (RV)'!G23)</f>
        <v>247.10000000000002</v>
      </c>
      <c r="H30" s="41" t="s">
        <v>269</v>
      </c>
      <c r="I30" s="41"/>
      <c r="J30" s="41"/>
      <c r="K30" s="41"/>
      <c r="L30" s="41"/>
      <c r="M30" s="41"/>
      <c r="N30" s="41"/>
      <c r="O30" s="12"/>
      <c r="P30" s="12"/>
      <c r="Q30" s="12"/>
      <c r="R30" s="36"/>
      <c r="S30" s="36"/>
      <c r="T30" s="36"/>
      <c r="U30" s="36"/>
      <c r="V30" s="36"/>
      <c r="W30" s="36"/>
      <c r="X30" s="36"/>
      <c r="Y30" s="61"/>
    </row>
    <row r="31" spans="1:25" ht="15.75" customHeight="1">
      <c r="A31" s="8" t="s">
        <v>393</v>
      </c>
      <c r="B31" s="41">
        <f>('Broadcast TV (RV)'!B27)</f>
        <v>84.8</v>
      </c>
      <c r="C31" s="41" t="s">
        <v>271</v>
      </c>
      <c r="D31" s="41"/>
      <c r="E31" s="41"/>
      <c r="F31" s="41"/>
      <c r="G31" s="41"/>
      <c r="H31" s="41"/>
      <c r="I31" s="41"/>
      <c r="J31" s="41"/>
      <c r="K31" s="41"/>
      <c r="L31" s="41"/>
      <c r="M31" s="41"/>
      <c r="N31" s="41"/>
      <c r="O31" s="12"/>
      <c r="P31" s="12"/>
      <c r="Q31" s="12"/>
      <c r="R31" s="36"/>
      <c r="S31" s="36"/>
      <c r="T31" s="36"/>
      <c r="U31" s="36"/>
      <c r="V31" s="36"/>
      <c r="W31" s="36"/>
      <c r="X31" s="36"/>
      <c r="Y31" s="61"/>
    </row>
    <row r="32" spans="1:25" ht="15.75" customHeight="1">
      <c r="A32" s="8" t="s">
        <v>394</v>
      </c>
      <c r="B32" s="41">
        <f>('Broadcast TV (RV)'!B28)</f>
        <v>17</v>
      </c>
      <c r="C32" s="41">
        <f>('Broadcast TV (RV)'!C28)</f>
        <v>20</v>
      </c>
      <c r="D32" s="41" t="s">
        <v>273</v>
      </c>
      <c r="E32" s="41"/>
      <c r="F32" s="41"/>
      <c r="G32" s="41"/>
      <c r="H32" s="41"/>
      <c r="I32" s="41"/>
      <c r="J32" s="41"/>
      <c r="K32" s="41"/>
      <c r="L32" s="16"/>
      <c r="M32" s="41"/>
      <c r="N32" s="41"/>
      <c r="O32" s="12"/>
      <c r="P32" s="12"/>
      <c r="Q32" s="12"/>
      <c r="R32" s="36"/>
      <c r="S32" s="36"/>
      <c r="T32" s="36"/>
      <c r="U32" s="36"/>
      <c r="V32" s="36"/>
      <c r="W32" s="36"/>
      <c r="X32" s="36"/>
      <c r="Y32" s="61"/>
    </row>
    <row r="33" spans="1:25" ht="15.75" customHeight="1">
      <c r="A33" s="8" t="s">
        <v>395</v>
      </c>
      <c r="B33" s="41"/>
      <c r="C33" s="41"/>
      <c r="D33" s="41"/>
      <c r="E33" s="41"/>
      <c r="F33" s="41"/>
      <c r="G33" s="41"/>
      <c r="H33" s="41"/>
      <c r="I33" s="43"/>
      <c r="J33" s="43"/>
      <c r="K33" s="43"/>
      <c r="L33" s="16">
        <v>115</v>
      </c>
      <c r="M33" s="16">
        <v>134.4</v>
      </c>
      <c r="N33" s="1">
        <v>216</v>
      </c>
      <c r="O33" s="49">
        <v>293</v>
      </c>
      <c r="P33" s="49">
        <v>422.7</v>
      </c>
      <c r="Q33" s="18">
        <v>517.79999999999995</v>
      </c>
      <c r="R33" s="36"/>
      <c r="S33" s="36"/>
      <c r="T33" s="36"/>
      <c r="U33" s="36"/>
      <c r="V33" s="36"/>
      <c r="W33" s="36"/>
      <c r="X33" s="36"/>
      <c r="Y33" s="61"/>
    </row>
    <row r="34" spans="1:25" ht="15.75" customHeight="1">
      <c r="A34" s="8" t="s">
        <v>340</v>
      </c>
      <c r="B34" s="41"/>
      <c r="C34" s="41"/>
      <c r="D34" s="41"/>
      <c r="E34" s="41"/>
      <c r="F34" s="41"/>
      <c r="G34" s="41"/>
      <c r="H34" s="41"/>
      <c r="I34" s="43"/>
      <c r="J34" s="43"/>
      <c r="K34" s="43"/>
      <c r="L34" s="43"/>
      <c r="M34" s="41"/>
      <c r="N34" s="17">
        <f>('Pay &amp; Specialty (RV)'!N24)</f>
        <v>76.5</v>
      </c>
      <c r="O34" s="17">
        <f>('Pay &amp; Specialty (RV)'!O24)</f>
        <v>81.2</v>
      </c>
      <c r="P34" s="17">
        <f>('Pay &amp; Specialty (RV)'!P24)</f>
        <v>82.3</v>
      </c>
      <c r="Q34" s="17">
        <f>('Pay &amp; Specialty (RV)'!Q24)</f>
        <v>66.3</v>
      </c>
      <c r="R34" s="36"/>
      <c r="S34" s="36"/>
      <c r="T34" s="36"/>
      <c r="U34" s="36"/>
      <c r="V34" s="36"/>
      <c r="W34" s="36"/>
      <c r="X34" s="36"/>
      <c r="Y34" s="61"/>
    </row>
    <row r="35" spans="1:25" ht="15.75" customHeight="1">
      <c r="A35" s="8" t="s">
        <v>274</v>
      </c>
      <c r="B35" s="41"/>
      <c r="C35" s="41"/>
      <c r="D35" s="41"/>
      <c r="E35" s="41"/>
      <c r="F35" s="41"/>
      <c r="G35" s="41"/>
      <c r="H35" s="41"/>
      <c r="I35" s="41"/>
      <c r="J35" s="312">
        <f>('Broadcast TV (RV)'!J29)</f>
        <v>97.7</v>
      </c>
      <c r="K35" s="312">
        <f>('Broadcast TV (RV)'!K29)</f>
        <v>61.9</v>
      </c>
      <c r="L35" s="312">
        <f>('Broadcast TV (RV)'!L29)</f>
        <v>66.5</v>
      </c>
      <c r="M35" s="312">
        <f>('Broadcast TV (RV)'!M29)</f>
        <v>73.2</v>
      </c>
      <c r="N35" s="312">
        <f>('Broadcast TV (RV)'!N29)</f>
        <v>76.900000000000006</v>
      </c>
      <c r="O35" s="312">
        <f>('Broadcast TV (RV)'!O29)</f>
        <v>44.4</v>
      </c>
      <c r="P35" s="312">
        <f>('Broadcast TV (RV)'!P29)</f>
        <v>66.900000000000006</v>
      </c>
      <c r="Q35" s="312">
        <f>('Broadcast TV (RV)'!Q29)</f>
        <v>64.3</v>
      </c>
      <c r="R35" s="36"/>
      <c r="S35" s="36"/>
      <c r="T35" s="36"/>
      <c r="U35" s="36"/>
      <c r="V35" s="36"/>
      <c r="W35" s="36"/>
      <c r="X35" s="36"/>
      <c r="Y35" s="61"/>
    </row>
    <row r="36" spans="1:25" ht="15.75" customHeight="1">
      <c r="A36" s="8" t="s">
        <v>280</v>
      </c>
      <c r="B36" s="41"/>
      <c r="C36" s="41"/>
      <c r="D36" s="41"/>
      <c r="E36" s="41"/>
      <c r="F36" s="41"/>
      <c r="G36" s="41"/>
      <c r="H36" s="41"/>
      <c r="I36" s="41"/>
      <c r="J36" s="41"/>
      <c r="K36" s="41"/>
      <c r="L36" s="41"/>
      <c r="M36" s="312">
        <f>('Broadcast TV (RV)'!M33)</f>
        <v>62</v>
      </c>
      <c r="N36" s="312">
        <f>('Broadcast TV (RV)'!N33)</f>
        <v>58.9</v>
      </c>
      <c r="O36" s="312">
        <f>('Broadcast TV (RV)'!O33)</f>
        <v>56.190599999999996</v>
      </c>
      <c r="P36" s="312">
        <f>('Broadcast TV (RV)'!P33)</f>
        <v>52.144876799999999</v>
      </c>
      <c r="Q36" s="312">
        <f>('Broadcast TV (RV)'!Q33)</f>
        <v>48.807604684799998</v>
      </c>
      <c r="R36" s="36"/>
      <c r="S36" s="36"/>
      <c r="T36" s="36"/>
      <c r="U36" s="36"/>
      <c r="V36" s="36"/>
      <c r="W36" s="36"/>
      <c r="X36" s="36"/>
      <c r="Y36" s="61"/>
    </row>
    <row r="37" spans="1:25" ht="15.75" customHeight="1">
      <c r="A37" s="8" t="s">
        <v>341</v>
      </c>
      <c r="B37" s="41"/>
      <c r="C37" s="41"/>
      <c r="D37" s="41">
        <f>('Pay &amp; Specialty (RV)'!D25)</f>
        <v>14.4</v>
      </c>
      <c r="E37" s="41">
        <f>('Pay &amp; Specialty (RV)'!E25)</f>
        <v>17.8</v>
      </c>
      <c r="F37" s="41">
        <f>('Pay &amp; Specialty (RV)'!F25)</f>
        <v>24.7</v>
      </c>
      <c r="G37" s="41">
        <f>('Pay &amp; Specialty (RV)'!G25)</f>
        <v>28.4</v>
      </c>
      <c r="H37" s="41">
        <f>('Pay &amp; Specialty (RV)'!H25)</f>
        <v>32.200000000000003</v>
      </c>
      <c r="I37" s="41">
        <f>('Pay &amp; Specialty (RV)'!I25)</f>
        <v>39.299999999999997</v>
      </c>
      <c r="J37" s="41">
        <f>('Pay &amp; Specialty (RV)'!J25)</f>
        <v>49.3</v>
      </c>
      <c r="K37" s="41">
        <f>('Pay &amp; Specialty (RV)'!K25)</f>
        <v>47</v>
      </c>
      <c r="L37" s="41">
        <f>('Pay &amp; Specialty (RV)'!L25)</f>
        <v>49.1</v>
      </c>
      <c r="M37" s="41">
        <f>('Pay &amp; Specialty (RV)'!M25)</f>
        <v>50.4</v>
      </c>
      <c r="N37" s="41">
        <f>('Pay &amp; Specialty (RV)'!N25)</f>
        <v>50.8</v>
      </c>
      <c r="O37" s="41">
        <f>('Pay &amp; Specialty (RV)'!O25)</f>
        <v>47.5</v>
      </c>
      <c r="P37" s="41">
        <f>('Pay &amp; Specialty (RV)'!P25)</f>
        <v>42.7</v>
      </c>
      <c r="Q37" s="41">
        <f>('Pay &amp; Specialty (RV)'!Q25)</f>
        <v>41</v>
      </c>
      <c r="R37" s="36"/>
      <c r="S37" s="36"/>
      <c r="T37" s="36"/>
      <c r="U37" s="36"/>
      <c r="V37" s="36"/>
      <c r="W37" s="36"/>
      <c r="X37" s="36"/>
      <c r="Y37" s="61"/>
    </row>
    <row r="38" spans="1:25" ht="15.75" customHeight="1">
      <c r="A38" s="8" t="s">
        <v>396</v>
      </c>
      <c r="B38" s="312">
        <f>('Broadcast TV (RV)'!B34)</f>
        <v>7</v>
      </c>
      <c r="C38" s="312">
        <f>('Broadcast TV (RV)'!C34)</f>
        <v>11.5</v>
      </c>
      <c r="D38" s="312">
        <f>('Broadcast TV (RV)'!D34)</f>
        <v>13.9</v>
      </c>
      <c r="E38" s="312">
        <f>('Broadcast TV (RV)'!E34)</f>
        <v>15.9</v>
      </c>
      <c r="F38" s="312">
        <f>('Broadcast TV (RV)'!F34)</f>
        <v>17.399999999999999</v>
      </c>
      <c r="G38" s="312">
        <f>('Broadcast TV (RV)'!G34)</f>
        <v>17.600000000000001</v>
      </c>
      <c r="H38" s="312">
        <f>('Broadcast TV (RV)'!H34)</f>
        <v>21.4</v>
      </c>
      <c r="I38" s="312">
        <f>('Broadcast TV (RV)'!I34)</f>
        <v>32.5</v>
      </c>
      <c r="J38" s="312">
        <f>('Broadcast TV (RV)'!J34)</f>
        <v>34.1</v>
      </c>
      <c r="K38" s="312">
        <f>('Broadcast TV (RV)'!K34)</f>
        <v>38.1</v>
      </c>
      <c r="L38" s="312">
        <f>('Broadcast TV (RV)'!L34)</f>
        <v>39.1</v>
      </c>
      <c r="M38" s="312">
        <f>('Broadcast TV (RV)'!M34)</f>
        <v>40.1</v>
      </c>
      <c r="N38" s="312">
        <f>('Broadcast TV (RV)'!N34)</f>
        <v>39.899500000000003</v>
      </c>
      <c r="O38" s="312">
        <f>('Broadcast TV (RV)'!O34)</f>
        <v>38.064123000000002</v>
      </c>
      <c r="P38" s="312">
        <f>('Broadcast TV (RV)'!P34)</f>
        <v>35.323506144000007</v>
      </c>
      <c r="Q38" s="312">
        <f>('Broadcast TV (RV)'!Q34)</f>
        <v>32.780213701632007</v>
      </c>
      <c r="R38" s="36"/>
      <c r="S38" s="36"/>
      <c r="T38" s="36"/>
      <c r="U38" s="36"/>
      <c r="V38" s="36"/>
      <c r="W38" s="36"/>
      <c r="X38" s="36"/>
      <c r="Y38" s="61"/>
    </row>
    <row r="39" spans="1:25" ht="15.75" customHeight="1">
      <c r="A39" s="8" t="s">
        <v>343</v>
      </c>
      <c r="B39" s="41"/>
      <c r="C39" s="41"/>
      <c r="D39" s="41"/>
      <c r="E39" s="41"/>
      <c r="F39" s="41"/>
      <c r="G39" s="41"/>
      <c r="H39" s="41"/>
      <c r="I39" s="41"/>
      <c r="J39" s="41"/>
      <c r="K39" s="41">
        <f>('Pay &amp; Specialty (RV)'!K27)</f>
        <v>22.8</v>
      </c>
      <c r="L39" s="41">
        <f>('Pay &amp; Specialty (RV)'!L27)</f>
        <v>25.9</v>
      </c>
      <c r="M39" s="41">
        <f>('Pay &amp; Specialty (RV)'!M27)</f>
        <v>28.6</v>
      </c>
      <c r="N39" s="41">
        <f>('Pay &amp; Specialty (RV)'!N27)</f>
        <v>33.5</v>
      </c>
      <c r="O39" s="41">
        <f>('Pay &amp; Specialty (RV)'!O27)</f>
        <v>33.78</v>
      </c>
      <c r="P39" s="41">
        <f>('Pay &amp; Specialty (RV)'!P27)</f>
        <v>36.700000000000003</v>
      </c>
      <c r="Q39" s="41">
        <f>('Pay &amp; Specialty (RV)'!Q27)</f>
        <v>37.1</v>
      </c>
      <c r="R39" s="36"/>
      <c r="S39" s="36"/>
      <c r="T39" s="36"/>
      <c r="U39" s="36"/>
      <c r="V39" s="36"/>
      <c r="W39" s="36"/>
      <c r="X39" s="36"/>
      <c r="Y39" s="61"/>
    </row>
    <row r="40" spans="1:25" ht="15.75" customHeight="1">
      <c r="A40" s="8" t="s">
        <v>397</v>
      </c>
      <c r="B40" s="41"/>
      <c r="C40" s="41">
        <f>('Pay &amp; Specialty (RV)'!C26)</f>
        <v>2.2000000000000002</v>
      </c>
      <c r="D40" s="41">
        <f>('Pay &amp; Specialty (RV)'!D26)</f>
        <v>3.9</v>
      </c>
      <c r="E40" s="41">
        <f>('Pay &amp; Specialty (RV)'!E26)</f>
        <v>3.7</v>
      </c>
      <c r="F40" s="41">
        <f>('Pay &amp; Specialty (RV)'!F26)</f>
        <v>15.1</v>
      </c>
      <c r="G40" s="41">
        <f>('Pay &amp; Specialty (RV)'!G26)</f>
        <v>19.100000000000001</v>
      </c>
      <c r="H40" s="41">
        <f>('Pay &amp; Specialty (RV)'!H26)</f>
        <v>22.1</v>
      </c>
      <c r="I40" s="41">
        <f>('Pay &amp; Specialty (RV)'!I26)</f>
        <v>24.6</v>
      </c>
      <c r="J40" s="41">
        <f>('Pay &amp; Specialty (RV)'!J26)</f>
        <v>28.8</v>
      </c>
      <c r="K40" s="41">
        <f>('Pay &amp; Specialty (RV)'!K26)</f>
        <v>35.200000000000003</v>
      </c>
      <c r="L40" s="41">
        <f>('Pay &amp; Specialty (RV)'!L26)</f>
        <v>35.700000000000003</v>
      </c>
      <c r="M40" s="41">
        <f>('Pay &amp; Specialty (RV)'!M26)</f>
        <v>36</v>
      </c>
      <c r="N40" s="41">
        <f>('Pay &amp; Specialty (RV)'!N26)</f>
        <v>32.9</v>
      </c>
      <c r="O40" s="41">
        <f>('Pay &amp; Specialty (RV)'!O26)</f>
        <v>31.1</v>
      </c>
      <c r="P40" s="41">
        <f>('Pay &amp; Specialty (RV)'!P26)</f>
        <v>29.9</v>
      </c>
      <c r="Q40" s="41">
        <f>('Pay &amp; Specialty (RV)'!Q26)</f>
        <v>27.5</v>
      </c>
      <c r="R40" s="36"/>
      <c r="S40" s="36"/>
      <c r="T40" s="36"/>
      <c r="U40" s="36"/>
      <c r="V40" s="36"/>
      <c r="W40" s="36"/>
      <c r="X40" s="36"/>
      <c r="Y40" s="61"/>
    </row>
    <row r="41" spans="1:25" ht="15.75" customHeight="1">
      <c r="A41" s="8" t="s">
        <v>398</v>
      </c>
      <c r="B41" s="41"/>
      <c r="C41" s="312"/>
      <c r="D41" s="312"/>
      <c r="E41" s="312"/>
      <c r="F41" s="312"/>
      <c r="G41" s="312">
        <f>('Broadcast TV (RV)'!G16)+('Pay &amp; Specialty (RV)'!G22)</f>
        <v>34</v>
      </c>
      <c r="H41" s="312">
        <f>('Broadcast TV (RV)'!H16)+('Pay &amp; Specialty (RV)'!H22)</f>
        <v>46</v>
      </c>
      <c r="I41" s="312">
        <f>('Broadcast TV (RV)'!I16)+('Pay &amp; Specialty (RV)'!I22)</f>
        <v>63.4</v>
      </c>
      <c r="J41" s="41" t="s">
        <v>399</v>
      </c>
      <c r="K41" s="41"/>
      <c r="L41" s="41"/>
      <c r="M41" s="41"/>
      <c r="N41" s="41"/>
      <c r="O41" s="12"/>
      <c r="P41" s="12"/>
      <c r="Q41" s="12"/>
      <c r="R41" s="36"/>
      <c r="S41" s="36"/>
      <c r="T41" s="36"/>
      <c r="U41" s="36"/>
      <c r="V41" s="36"/>
      <c r="W41" s="36"/>
      <c r="X41" s="36"/>
      <c r="Y41" s="61"/>
    </row>
    <row r="42" spans="1:25" ht="15.75" customHeight="1">
      <c r="A42" s="8" t="s">
        <v>400</v>
      </c>
      <c r="B42" s="41"/>
      <c r="C42" s="41"/>
      <c r="D42" s="41"/>
      <c r="E42" s="41"/>
      <c r="F42" s="41"/>
      <c r="G42" s="41">
        <f>('Broadcast TV (RV)'!G30)</f>
        <v>29.3</v>
      </c>
      <c r="H42" s="41">
        <f>('Broadcast TV (RV)'!H30)</f>
        <v>37.200000000000003</v>
      </c>
      <c r="I42" s="41">
        <f>('Broadcast TV (RV)'!I30)</f>
        <v>113</v>
      </c>
      <c r="J42" s="41" t="str">
        <f>('Broadcast TV (RV)'!J30)</f>
        <v>Remstar</v>
      </c>
      <c r="K42" s="41" t="s">
        <v>401</v>
      </c>
      <c r="L42" s="41">
        <f>('Pay &amp; Specialty (RV)'!L28)</f>
        <v>19.3</v>
      </c>
      <c r="M42" s="41">
        <f>('Pay &amp; Specialty (RV)'!M28)</f>
        <v>21.4</v>
      </c>
      <c r="N42" s="41">
        <f>('Pay &amp; Specialty (RV)'!N28)</f>
        <v>19.7</v>
      </c>
      <c r="O42" s="41">
        <f>('Pay &amp; Specialty (RV)'!O28)</f>
        <v>17.600000000000001</v>
      </c>
      <c r="P42" s="41">
        <f>('Pay &amp; Specialty (RV)'!P28)</f>
        <v>15.1</v>
      </c>
      <c r="Q42" s="41">
        <f>('Pay &amp; Specialty (RV)'!Q28)</f>
        <v>12.9</v>
      </c>
      <c r="R42" s="36"/>
      <c r="S42" s="36"/>
      <c r="T42" s="36"/>
      <c r="U42" s="36"/>
      <c r="V42" s="36"/>
      <c r="W42" s="36"/>
      <c r="X42" s="36"/>
      <c r="Y42" s="61"/>
    </row>
    <row r="43" spans="1:25" ht="15.75" customHeight="1">
      <c r="A43" s="8" t="s">
        <v>402</v>
      </c>
      <c r="B43" s="41">
        <f>('Broadcast TV (RV)'!B32)</f>
        <v>55.4</v>
      </c>
      <c r="C43" s="41">
        <f>('Broadcast TV (RV)'!C32)</f>
        <v>67.400000000000006</v>
      </c>
      <c r="D43" s="41">
        <f>('Broadcast TV (RV)'!D32)</f>
        <v>118.3</v>
      </c>
      <c r="E43" s="41">
        <f>('Broadcast TV (RV)'!E32)</f>
        <v>105.5</v>
      </c>
      <c r="F43" s="41">
        <f>('Broadcast TV (RV)'!F32)</f>
        <v>65.099999999999994</v>
      </c>
      <c r="G43" s="41" t="s">
        <v>403</v>
      </c>
      <c r="H43" s="41"/>
      <c r="I43" s="41"/>
      <c r="J43" s="41"/>
      <c r="K43" s="41"/>
      <c r="L43" s="41"/>
      <c r="M43" s="41"/>
      <c r="N43" s="43"/>
      <c r="O43" s="16"/>
      <c r="P43" s="36"/>
      <c r="Q43" s="36"/>
      <c r="R43" s="36"/>
      <c r="S43" s="36"/>
      <c r="T43" s="36"/>
      <c r="U43" s="36"/>
      <c r="V43" s="36"/>
      <c r="W43" s="36"/>
      <c r="X43" s="36"/>
      <c r="Y43" s="61"/>
    </row>
    <row r="44" spans="1:25" ht="15.75" customHeight="1">
      <c r="A44" s="8" t="s">
        <v>404</v>
      </c>
      <c r="B44" s="41"/>
      <c r="C44" s="41"/>
      <c r="D44" s="41"/>
      <c r="E44" s="41"/>
      <c r="F44" s="41"/>
      <c r="G44" s="41"/>
      <c r="H44" s="41"/>
      <c r="I44" s="43">
        <f>('Pay &amp; Specialty (RV)'!I29)</f>
        <v>14.2</v>
      </c>
      <c r="J44" s="43">
        <f>('Pay &amp; Specialty (RV)'!J29)</f>
        <v>17.5</v>
      </c>
      <c r="K44" s="43">
        <f>('Pay &amp; Specialty (RV)'!K29)</f>
        <v>18.2</v>
      </c>
      <c r="L44" s="43">
        <f>('Pay &amp; Specialty (RV)'!L29)</f>
        <v>20.3</v>
      </c>
      <c r="M44" s="41" t="s">
        <v>347</v>
      </c>
      <c r="N44" s="17">
        <f>('Pay &amp; Specialty (RV)'!N29)</f>
        <v>0</v>
      </c>
      <c r="O44" s="12"/>
      <c r="P44" s="36"/>
      <c r="Q44" s="36"/>
      <c r="R44" s="36"/>
      <c r="S44" s="36"/>
      <c r="T44" s="36"/>
      <c r="U44" s="36"/>
      <c r="V44" s="36"/>
      <c r="W44" s="36"/>
      <c r="X44" s="36"/>
      <c r="Y44" s="61"/>
    </row>
    <row r="45" spans="1:25" ht="15.75" customHeight="1">
      <c r="A45" s="8"/>
      <c r="B45" s="41"/>
      <c r="C45" s="41"/>
      <c r="D45" s="41"/>
      <c r="E45" s="41"/>
      <c r="F45" s="41"/>
      <c r="G45" s="41"/>
      <c r="H45" s="41"/>
      <c r="I45" s="41"/>
      <c r="J45" s="41"/>
      <c r="K45" s="313"/>
      <c r="L45" s="313"/>
      <c r="M45" s="313"/>
      <c r="N45" s="313"/>
      <c r="O45" s="313"/>
      <c r="P45" s="36"/>
      <c r="Q45" s="36"/>
      <c r="R45" s="36"/>
      <c r="S45" s="36"/>
      <c r="T45" s="36"/>
      <c r="U45" s="36"/>
      <c r="V45" s="36"/>
      <c r="W45" s="36"/>
      <c r="X45" s="36"/>
      <c r="Y45" s="61"/>
    </row>
    <row r="46" spans="1:25" ht="15.75" customHeight="1">
      <c r="A46" s="8"/>
      <c r="B46" s="41"/>
      <c r="C46" s="41"/>
      <c r="D46" s="41"/>
      <c r="E46" s="41"/>
      <c r="F46" s="41"/>
      <c r="G46" s="41"/>
      <c r="H46" s="41"/>
      <c r="I46" s="41"/>
      <c r="J46" s="41"/>
      <c r="K46" s="314"/>
      <c r="L46" s="41"/>
      <c r="M46" s="41"/>
      <c r="N46" s="41"/>
      <c r="O46" s="41"/>
      <c r="P46" s="41"/>
      <c r="Q46" s="41"/>
      <c r="R46" s="36"/>
      <c r="S46" s="36"/>
      <c r="T46" s="36"/>
      <c r="U46" s="36"/>
      <c r="V46" s="36"/>
      <c r="W46" s="36"/>
      <c r="X46" s="36"/>
      <c r="Y46" s="61"/>
    </row>
    <row r="47" spans="1:25" ht="16.5" customHeight="1">
      <c r="A47" s="278" t="s">
        <v>350</v>
      </c>
      <c r="B47" s="41">
        <f>('Pay &amp; Specialty (RV)'!B35)</f>
        <v>93.8</v>
      </c>
      <c r="C47" s="41">
        <f>('Pay &amp; Specialty (RV)'!C35)</f>
        <v>142.4</v>
      </c>
      <c r="D47" s="41">
        <f>('Pay &amp; Specialty (RV)'!D35)</f>
        <v>322.09699999999998</v>
      </c>
      <c r="E47" s="41">
        <f>('Pay &amp; Specialty (RV)'!E35)</f>
        <v>395.18400000000003</v>
      </c>
      <c r="F47" s="41">
        <f>('Pay &amp; Specialty (RV)'!F35)</f>
        <v>664.48</v>
      </c>
      <c r="G47" s="41">
        <f>('Pay &amp; Specialty (RV)'!G35)</f>
        <v>842.08199999999999</v>
      </c>
      <c r="H47" s="41">
        <f>('Pay &amp; Specialty (RV)'!H35)</f>
        <v>1270.431</v>
      </c>
      <c r="I47" s="41">
        <f>('Pay &amp; Specialty (RV)'!I35)</f>
        <v>2065.201</v>
      </c>
      <c r="J47" s="41">
        <f>('Pay &amp; Specialty (RV)'!J35)</f>
        <v>2931.1410000000001</v>
      </c>
      <c r="K47" s="41">
        <f>('Pay &amp; Specialty (RV)'!K35)</f>
        <v>3474.62</v>
      </c>
      <c r="L47" s="41">
        <f>('Pay &amp; Specialty (RV)'!L35)</f>
        <v>3748.0920000000001</v>
      </c>
      <c r="M47" s="41">
        <f>('Pay &amp; Specialty (RV)'!M35)</f>
        <v>3967.587</v>
      </c>
      <c r="N47" s="41">
        <f>('Pay &amp; Specialty (RV)'!N35)</f>
        <v>4090.9940000000001</v>
      </c>
      <c r="O47" s="41">
        <f>('Pay &amp; Specialty (RV)'!O35)</f>
        <v>4235.6000000000004</v>
      </c>
      <c r="P47" s="36">
        <v>4254.6000000000004</v>
      </c>
      <c r="Q47" s="257">
        <v>4415.6000000000004</v>
      </c>
      <c r="R47" s="36"/>
      <c r="S47" s="41"/>
      <c r="T47" s="41"/>
      <c r="U47" s="41"/>
      <c r="V47" s="41"/>
      <c r="W47" s="36"/>
      <c r="X47" s="36"/>
      <c r="Y47" s="61"/>
    </row>
    <row r="48" spans="1:25" ht="16.5" customHeight="1">
      <c r="A48" s="278" t="s">
        <v>387</v>
      </c>
      <c r="B48" s="41">
        <v>1710.5229999999999</v>
      </c>
      <c r="C48" s="41">
        <v>2170.3870000000002</v>
      </c>
      <c r="D48" s="41">
        <v>2403.2980000000002</v>
      </c>
      <c r="E48" s="41">
        <v>2489.116</v>
      </c>
      <c r="F48" s="41">
        <v>2663.692</v>
      </c>
      <c r="G48" s="41">
        <v>2931.2179999999998</v>
      </c>
      <c r="H48" s="41">
        <v>3046.1109999999999</v>
      </c>
      <c r="I48" s="41">
        <v>3190.152</v>
      </c>
      <c r="J48" s="41">
        <v>3390.7169999999996</v>
      </c>
      <c r="K48" s="41">
        <v>3415.364</v>
      </c>
      <c r="L48" s="41">
        <v>3501.7339999999999</v>
      </c>
      <c r="M48" s="41">
        <v>3419.8710000000001</v>
      </c>
      <c r="N48" s="41">
        <v>3190.9</v>
      </c>
      <c r="O48" s="12">
        <v>3059.2</v>
      </c>
      <c r="P48" s="36">
        <v>3081</v>
      </c>
      <c r="Q48" s="36">
        <v>2883.9</v>
      </c>
      <c r="R48" s="36"/>
      <c r="S48" s="41"/>
      <c r="T48" s="63"/>
      <c r="U48" s="63"/>
      <c r="V48" s="12"/>
      <c r="W48" s="63"/>
      <c r="X48" s="36"/>
      <c r="Y48" s="61"/>
    </row>
    <row r="49" spans="1:25" ht="13.5" customHeight="1">
      <c r="A49" s="278" t="s">
        <v>405</v>
      </c>
      <c r="B49" s="258"/>
      <c r="C49" s="258"/>
      <c r="D49" s="258"/>
      <c r="E49" s="258"/>
      <c r="F49" s="258"/>
      <c r="G49" s="258"/>
      <c r="H49" s="258"/>
      <c r="I49" s="258"/>
      <c r="J49" s="258"/>
      <c r="K49" s="258"/>
      <c r="L49" s="16">
        <v>115</v>
      </c>
      <c r="M49" s="16">
        <v>134.4</v>
      </c>
      <c r="N49" s="1">
        <v>216</v>
      </c>
      <c r="O49" s="49">
        <v>305.2</v>
      </c>
      <c r="P49" s="49">
        <v>446.3</v>
      </c>
      <c r="Q49" s="49">
        <v>743.8</v>
      </c>
      <c r="R49" s="36"/>
      <c r="S49" s="36"/>
      <c r="T49" s="36"/>
      <c r="U49" s="36"/>
      <c r="V49" s="36"/>
      <c r="W49" s="36"/>
      <c r="X49" s="36"/>
      <c r="Y49" s="61"/>
    </row>
    <row r="50" spans="1:25" ht="15.75" customHeight="1">
      <c r="A50" s="278" t="s">
        <v>406</v>
      </c>
      <c r="B50" s="258">
        <v>1804.3229999999999</v>
      </c>
      <c r="C50" s="258">
        <v>2312.7870000000003</v>
      </c>
      <c r="D50" s="258">
        <v>2725.3950000000004</v>
      </c>
      <c r="E50" s="258">
        <v>2884.3</v>
      </c>
      <c r="F50" s="258">
        <v>3328.172</v>
      </c>
      <c r="G50" s="258">
        <v>3773.2999999999997</v>
      </c>
      <c r="H50" s="258">
        <v>4316.5419999999995</v>
      </c>
      <c r="I50" s="258">
        <v>5255.3530000000001</v>
      </c>
      <c r="J50" s="258">
        <v>6321.8580000000002</v>
      </c>
      <c r="K50" s="258">
        <v>6889.9840000000004</v>
      </c>
      <c r="L50" s="258">
        <f t="shared" ref="L50:Q50" si="0">SUM(L47:L49)</f>
        <v>7364.826</v>
      </c>
      <c r="M50" s="258">
        <f t="shared" si="0"/>
        <v>7521.8580000000002</v>
      </c>
      <c r="N50" s="258">
        <f t="shared" si="0"/>
        <v>7497.8940000000002</v>
      </c>
      <c r="O50" s="258">
        <f t="shared" si="0"/>
        <v>7600</v>
      </c>
      <c r="P50" s="258">
        <f t="shared" si="0"/>
        <v>7781.9000000000005</v>
      </c>
      <c r="Q50" s="258">
        <f t="shared" si="0"/>
        <v>8043.3</v>
      </c>
      <c r="R50" s="63"/>
      <c r="S50" s="63"/>
      <c r="T50" s="63"/>
      <c r="W50" s="63"/>
      <c r="X50" s="63"/>
      <c r="Y50" s="61"/>
    </row>
    <row r="51" spans="1:25" ht="12.75" customHeight="1">
      <c r="A51" s="278" t="s">
        <v>37</v>
      </c>
      <c r="B51" s="41">
        <f>'Total TV Universe (MS)'!B51</f>
        <v>59.29392908032542</v>
      </c>
      <c r="C51" s="41">
        <f>'Total TV Universe (MS)'!C51</f>
        <v>63.796276959356817</v>
      </c>
      <c r="D51" s="41">
        <f>'Total TV Universe (MS)'!D51</f>
        <v>58.260178799770287</v>
      </c>
      <c r="E51" s="41">
        <f>'Total TV Universe (MS)'!E51</f>
        <v>59.702666158166615</v>
      </c>
      <c r="F51" s="41">
        <f>'Total TV Universe (MS)'!F51</f>
        <v>59.056503089383597</v>
      </c>
      <c r="G51" s="41">
        <f>'Total TV Universe (MS)'!G51</f>
        <v>65.662682532531207</v>
      </c>
      <c r="H51" s="41">
        <f>'Total TV Universe (MS)'!H51</f>
        <v>63.859967647714306</v>
      </c>
      <c r="I51" s="41">
        <f>'Total TV Universe (MS)'!I51</f>
        <v>63.787342163314243</v>
      </c>
      <c r="J51" s="41">
        <f>'Total TV Universe (MS)'!J51</f>
        <v>69.859209112257815</v>
      </c>
      <c r="K51" s="41">
        <f>'Total TV Universe (MS)'!K51</f>
        <v>75.447202054460504</v>
      </c>
      <c r="L51" s="41">
        <f>'Total TV Universe (MS)'!L51</f>
        <v>76.414501442396599</v>
      </c>
      <c r="M51" s="41">
        <f>'Total TV Universe (MS)'!M51</f>
        <v>75.260300712935546</v>
      </c>
      <c r="N51" s="41">
        <f>'Total TV Universe (MS)'!N51</f>
        <v>77.480073044510888</v>
      </c>
      <c r="O51" s="41">
        <f>'Total TV Universe (MS)'!O51</f>
        <v>81.457894736842093</v>
      </c>
      <c r="P51" s="41">
        <f>'Total TV Universe (MS)'!P51</f>
        <v>77.598015908711233</v>
      </c>
      <c r="Q51" s="41">
        <f>'Total TV Universe (MS)'!Q51</f>
        <v>75.856924396702851</v>
      </c>
      <c r="R51" s="63"/>
      <c r="S51" s="63"/>
      <c r="T51" s="63"/>
      <c r="W51" s="36"/>
      <c r="X51" s="36"/>
      <c r="Y51" s="61"/>
    </row>
    <row r="52" spans="1:25" ht="15" customHeight="1">
      <c r="A52" s="278" t="s">
        <v>44</v>
      </c>
      <c r="B52" s="41">
        <f>'Total TV Universe (MS)'!B52</f>
        <v>2230.1561837395416</v>
      </c>
      <c r="C52" s="41">
        <f>'Total TV Universe (MS)'!C52</f>
        <v>2051.4355487516946</v>
      </c>
      <c r="D52" s="41">
        <f>'Total TV Universe (MS)'!D52</f>
        <v>1752.6654511696938</v>
      </c>
      <c r="E52" s="41">
        <f>'Total TV Universe (MS)'!E52</f>
        <v>1636.8490185399166</v>
      </c>
      <c r="F52" s="41">
        <f>'Total TV Universe (MS)'!F52</f>
        <v>1499.7003535269773</v>
      </c>
      <c r="G52" s="41">
        <f>'Total TV Universe (MS)'!G52</f>
        <v>1536.9873474767876</v>
      </c>
      <c r="H52" s="41">
        <f>'Total TV Universe (MS)'!H52</f>
        <v>1378.8578448091644</v>
      </c>
      <c r="I52" s="41">
        <f>'Total TV Universe (MS)'!I52</f>
        <v>1303.7516047903164</v>
      </c>
      <c r="J52" s="41">
        <f>'Total TV Universe (MS)'!J52</f>
        <v>1530.7934495710219</v>
      </c>
      <c r="K52" s="41">
        <f>'Total TV Universe (MS)'!K52</f>
        <v>1657.0112689857961</v>
      </c>
      <c r="L52" s="41">
        <f>'Total TV Universe (MS)'!L52</f>
        <v>1673.6716981452844</v>
      </c>
      <c r="M52" s="41">
        <f>'Total TV Universe (MS)'!M52</f>
        <v>1626.8572289628116</v>
      </c>
      <c r="N52" s="41">
        <f>'Total TV Universe (MS)'!N52</f>
        <v>1717.1293186980636</v>
      </c>
      <c r="O52" s="41">
        <f>'Total TV Universe (MS)'!O52</f>
        <v>1967.4298942846467</v>
      </c>
      <c r="P52" s="41">
        <f>'Total TV Universe (MS)'!P52</f>
        <v>1731.1214582807384</v>
      </c>
      <c r="Q52" s="41">
        <f>'Total TV Universe (MS)'!Q52</f>
        <v>1676.3627019058408</v>
      </c>
      <c r="R52" s="36"/>
      <c r="S52" s="36"/>
      <c r="T52" s="36"/>
      <c r="U52" s="36"/>
      <c r="V52" s="257" t="s">
        <v>407</v>
      </c>
      <c r="W52" s="36"/>
      <c r="X52" s="36"/>
      <c r="Y52" s="61"/>
    </row>
    <row r="53" spans="1:25" ht="15" customHeight="1">
      <c r="A53" s="135" t="s">
        <v>408</v>
      </c>
      <c r="B53" s="136"/>
      <c r="C53" s="136"/>
      <c r="D53" s="136"/>
      <c r="E53" s="136"/>
      <c r="F53" s="136">
        <f>'Total TV Universe (MS)'!F53</f>
        <v>59.05650308938359</v>
      </c>
      <c r="G53" s="136">
        <f>'Total TV Universe (MS)'!G53</f>
        <v>65.662682532531221</v>
      </c>
      <c r="H53" s="136">
        <f>'Total TV Universe (MS)'!H53</f>
        <v>63.859967647714306</v>
      </c>
      <c r="I53" s="136">
        <f>'Total TV Universe (MS)'!I53</f>
        <v>63.78734216331425</v>
      </c>
      <c r="J53" s="136">
        <f>'Total TV Universe (MS)'!J53</f>
        <v>69.984172374640508</v>
      </c>
      <c r="K53" s="136">
        <f>'Total TV Universe (MS)'!K53</f>
        <v>68.229476294865123</v>
      </c>
      <c r="L53" s="136">
        <f>'Total TV Universe (MS)'!L53</f>
        <v>69.256218680522792</v>
      </c>
      <c r="M53" s="136">
        <f>'Total TV Universe (MS)'!M53</f>
        <v>68.331521281045184</v>
      </c>
      <c r="N53" s="136">
        <f>'Total TV Universe (MS)'!N53</f>
        <v>70.201045786990321</v>
      </c>
      <c r="O53" s="136">
        <f>'Total TV Universe (MS)'!O53</f>
        <v>74.121052631578948</v>
      </c>
      <c r="P53" s="136">
        <f>'Total TV Universe (MS)'!P53</f>
        <v>70.599725002891319</v>
      </c>
      <c r="Q53" s="136">
        <f>'Total TV Universe (MS)'!Q53</f>
        <v>58.856439521092092</v>
      </c>
      <c r="R53" s="260"/>
      <c r="S53" s="260"/>
      <c r="T53" s="260"/>
      <c r="U53" s="260"/>
      <c r="V53" s="260"/>
      <c r="W53" s="260"/>
      <c r="X53" s="260"/>
      <c r="Y53" s="61"/>
    </row>
    <row r="54" spans="1:25" ht="15" customHeight="1">
      <c r="A54" s="135" t="s">
        <v>410</v>
      </c>
      <c r="B54" s="136"/>
      <c r="C54" s="136"/>
      <c r="D54" s="136"/>
      <c r="E54" s="136"/>
      <c r="F54" s="136">
        <f>'Total TV Universe (MS)'!F54</f>
        <v>1499.7003535269773</v>
      </c>
      <c r="G54" s="136">
        <f>'Total TV Universe (MS)'!G54</f>
        <v>1536.9873474767876</v>
      </c>
      <c r="H54" s="136">
        <f>'Total TV Universe (MS)'!H54</f>
        <v>1378.8578448091644</v>
      </c>
      <c r="I54" s="136">
        <f>'Total TV Universe (MS)'!I54</f>
        <v>1299.7342303747655</v>
      </c>
      <c r="J54" s="136">
        <f>'Total TV Universe (MS)'!J54</f>
        <v>1517.9680903381236</v>
      </c>
      <c r="K54" s="136">
        <f>'Total TV Universe (MS)'!K54</f>
        <v>1452.1698506267289</v>
      </c>
      <c r="L54" s="136">
        <f>'Total TV Universe (MS)'!L54</f>
        <v>1467.2142092359129</v>
      </c>
      <c r="M54" s="136">
        <f>'Total TV Universe (MS)'!M54</f>
        <v>1443.6952359768927</v>
      </c>
      <c r="N54" s="136">
        <f>'Total TV Universe (MS)'!N54</f>
        <v>1529.7630714956529</v>
      </c>
      <c r="O54" s="136">
        <f>'Total TV Universe (MS)'!O54</f>
        <v>1776.8071519023756</v>
      </c>
      <c r="P54" s="136">
        <f>'Total TV Universe (MS)'!P54</f>
        <v>1554.4438116842691</v>
      </c>
      <c r="Q54" s="136">
        <f>'Total TV Universe (MS)'!Q54</f>
        <v>1387.3462158999705</v>
      </c>
      <c r="R54" s="260"/>
      <c r="S54" s="260"/>
      <c r="T54" s="260"/>
      <c r="U54" s="260"/>
      <c r="V54" s="260"/>
      <c r="W54" s="260"/>
      <c r="X54" s="260"/>
      <c r="Y54" s="61"/>
    </row>
    <row r="55" spans="1:25" ht="13.5" customHeight="1">
      <c r="A55" s="278"/>
      <c r="B55" s="318"/>
      <c r="C55" s="318"/>
      <c r="D55" s="318"/>
      <c r="E55" s="318"/>
      <c r="F55" s="318"/>
      <c r="G55" s="318"/>
      <c r="H55" s="318"/>
      <c r="I55" s="318"/>
      <c r="J55" s="318"/>
      <c r="K55" s="318"/>
      <c r="L55" s="318"/>
      <c r="M55" s="318"/>
      <c r="N55" s="318"/>
      <c r="O55" s="318"/>
      <c r="P55" s="36">
        <f t="shared" ref="P55:Q55" si="1">P47+P48</f>
        <v>7335.6</v>
      </c>
      <c r="Q55" s="36">
        <f t="shared" si="1"/>
        <v>7299.5</v>
      </c>
      <c r="R55" s="36"/>
      <c r="S55" s="36"/>
      <c r="T55" s="36"/>
      <c r="U55" s="36"/>
      <c r="V55" s="36"/>
      <c r="W55" s="36"/>
      <c r="X55" s="36"/>
      <c r="Y55" s="61"/>
    </row>
    <row r="56" spans="1:25">
      <c r="A56" s="96"/>
      <c r="B56" s="96"/>
      <c r="C56" s="96"/>
      <c r="D56" s="96"/>
      <c r="E56" s="96"/>
      <c r="F56" s="96"/>
      <c r="G56" s="96"/>
      <c r="H56" s="96"/>
      <c r="I56" s="96"/>
      <c r="J56" s="96"/>
      <c r="K56" s="96"/>
      <c r="L56" s="96"/>
      <c r="M56" s="96"/>
      <c r="N56" s="96"/>
      <c r="O56" s="96"/>
      <c r="P56" s="96"/>
      <c r="Q56" s="96"/>
      <c r="R56" s="96"/>
      <c r="S56" s="96"/>
      <c r="T56" s="96"/>
      <c r="U56" s="96"/>
      <c r="V56" s="96"/>
      <c r="W56" s="96"/>
      <c r="X56" s="96"/>
      <c r="Y56" s="61"/>
    </row>
    <row r="57" spans="1:25" ht="15.75" customHeight="1">
      <c r="A57" s="1"/>
      <c r="B57" s="686" t="s">
        <v>67</v>
      </c>
      <c r="C57" s="687"/>
      <c r="D57" s="687"/>
      <c r="E57" s="17"/>
      <c r="F57" s="17"/>
      <c r="G57" s="17"/>
      <c r="H57" s="17"/>
      <c r="I57" s="17"/>
      <c r="J57" s="17"/>
      <c r="K57" s="17"/>
      <c r="L57" s="17"/>
      <c r="M57" s="17"/>
      <c r="N57" s="17"/>
      <c r="O57" s="17"/>
      <c r="P57" s="36"/>
      <c r="Q57" s="264"/>
      <c r="R57" s="36"/>
      <c r="S57" s="36"/>
      <c r="T57" s="36"/>
      <c r="U57" s="36"/>
      <c r="V57" s="36"/>
      <c r="W57" s="36"/>
      <c r="X57" s="36"/>
      <c r="Y57" s="61"/>
    </row>
    <row r="58" spans="1:25" ht="15.75" customHeight="1">
      <c r="A58" s="1"/>
      <c r="B58" s="688" t="s">
        <v>411</v>
      </c>
      <c r="C58" s="687"/>
      <c r="D58" s="687"/>
      <c r="E58" s="687"/>
      <c r="F58" s="687"/>
      <c r="G58" s="687"/>
      <c r="H58" s="687"/>
      <c r="I58" s="687"/>
      <c r="J58" s="687"/>
      <c r="K58" s="687"/>
      <c r="L58" s="687"/>
      <c r="M58" s="687"/>
      <c r="N58" s="687"/>
      <c r="O58" s="687"/>
      <c r="P58" s="36"/>
      <c r="Q58" s="36"/>
      <c r="R58" s="36"/>
      <c r="S58" s="36"/>
      <c r="T58" s="36"/>
      <c r="U58" s="36"/>
      <c r="V58" s="36"/>
      <c r="W58" s="36"/>
      <c r="X58" s="36"/>
      <c r="Y58" s="61"/>
    </row>
    <row r="59" spans="1:25" ht="15.75" customHeight="1">
      <c r="A59" s="1"/>
      <c r="B59" s="687"/>
      <c r="C59" s="687"/>
      <c r="D59" s="687"/>
      <c r="E59" s="687"/>
      <c r="F59" s="687"/>
      <c r="G59" s="687"/>
      <c r="H59" s="687"/>
      <c r="I59" s="687"/>
      <c r="J59" s="687"/>
      <c r="K59" s="687"/>
      <c r="L59" s="687"/>
      <c r="M59" s="687"/>
      <c r="N59" s="687"/>
      <c r="O59" s="687"/>
      <c r="P59" s="36"/>
      <c r="Q59" s="36"/>
      <c r="R59" s="36"/>
      <c r="S59" s="36"/>
      <c r="T59" s="36"/>
      <c r="U59" s="36"/>
      <c r="V59" s="36"/>
      <c r="W59" s="36"/>
      <c r="X59" s="36"/>
      <c r="Y59" s="61"/>
    </row>
    <row r="60" spans="1:25" ht="15.75" customHeight="1">
      <c r="A60" s="1"/>
      <c r="B60" s="687"/>
      <c r="C60" s="687"/>
      <c r="D60" s="687"/>
      <c r="E60" s="687"/>
      <c r="F60" s="687"/>
      <c r="G60" s="687"/>
      <c r="H60" s="687"/>
      <c r="I60" s="687"/>
      <c r="J60" s="687"/>
      <c r="K60" s="687"/>
      <c r="L60" s="687"/>
      <c r="M60" s="687"/>
      <c r="N60" s="687"/>
      <c r="O60" s="687"/>
      <c r="P60" s="36"/>
      <c r="Q60" s="36"/>
      <c r="R60" s="36"/>
      <c r="S60" s="36"/>
      <c r="T60" s="36"/>
      <c r="U60" s="36"/>
      <c r="V60" s="36"/>
      <c r="W60" s="36"/>
      <c r="X60" s="36"/>
      <c r="Y60" s="61"/>
    </row>
    <row r="61" spans="1:25" ht="15.75" customHeight="1">
      <c r="A61" s="1"/>
      <c r="B61" s="687"/>
      <c r="C61" s="687"/>
      <c r="D61" s="687"/>
      <c r="E61" s="687"/>
      <c r="F61" s="687"/>
      <c r="G61" s="687"/>
      <c r="H61" s="687"/>
      <c r="I61" s="687"/>
      <c r="J61" s="687"/>
      <c r="K61" s="687"/>
      <c r="L61" s="687"/>
      <c r="M61" s="687"/>
      <c r="N61" s="687"/>
      <c r="O61" s="687"/>
      <c r="P61" s="36"/>
      <c r="Q61" s="36"/>
      <c r="R61" s="36"/>
      <c r="S61" s="36"/>
      <c r="T61" s="36"/>
      <c r="U61" s="36"/>
      <c r="V61" s="36"/>
      <c r="W61" s="36"/>
      <c r="X61" s="36"/>
      <c r="Y61" s="61"/>
    </row>
    <row r="62" spans="1:25" ht="15.75" customHeight="1">
      <c r="A62" s="1"/>
      <c r="B62" s="687"/>
      <c r="C62" s="687"/>
      <c r="D62" s="687"/>
      <c r="E62" s="687"/>
      <c r="F62" s="687"/>
      <c r="G62" s="687"/>
      <c r="H62" s="687"/>
      <c r="I62" s="687"/>
      <c r="J62" s="687"/>
      <c r="K62" s="687"/>
      <c r="L62" s="687"/>
      <c r="M62" s="687"/>
      <c r="N62" s="687"/>
      <c r="O62" s="687"/>
      <c r="P62" s="36"/>
      <c r="Q62" s="36"/>
      <c r="R62" s="36"/>
      <c r="S62" s="36"/>
      <c r="T62" s="36"/>
      <c r="U62" s="36"/>
      <c r="V62" s="36"/>
      <c r="W62" s="36"/>
      <c r="X62" s="36"/>
      <c r="Y62" s="61"/>
    </row>
    <row r="63" spans="1:25" ht="15.75" customHeight="1">
      <c r="A63" s="1"/>
      <c r="B63" s="687"/>
      <c r="C63" s="687"/>
      <c r="D63" s="687"/>
      <c r="E63" s="687"/>
      <c r="F63" s="687"/>
      <c r="G63" s="687"/>
      <c r="H63" s="687"/>
      <c r="I63" s="687"/>
      <c r="J63" s="687"/>
      <c r="K63" s="687"/>
      <c r="L63" s="687"/>
      <c r="M63" s="687"/>
      <c r="N63" s="687"/>
      <c r="O63" s="687"/>
      <c r="P63" s="36"/>
      <c r="Q63" s="36"/>
      <c r="R63" s="36"/>
      <c r="S63" s="36"/>
      <c r="T63" s="36"/>
      <c r="U63" s="36"/>
      <c r="V63" s="36"/>
      <c r="W63" s="36"/>
      <c r="X63" s="36"/>
      <c r="Y63" s="61"/>
    </row>
    <row r="64" spans="1:25" ht="15.75" customHeight="1">
      <c r="A64" s="1"/>
      <c r="B64" s="687"/>
      <c r="C64" s="687"/>
      <c r="D64" s="687"/>
      <c r="E64" s="687"/>
      <c r="F64" s="687"/>
      <c r="G64" s="687"/>
      <c r="H64" s="687"/>
      <c r="I64" s="687"/>
      <c r="J64" s="687"/>
      <c r="K64" s="687"/>
      <c r="L64" s="687"/>
      <c r="M64" s="687"/>
      <c r="N64" s="687"/>
      <c r="O64" s="687"/>
      <c r="P64" s="36"/>
      <c r="Q64" s="36"/>
      <c r="R64" s="36"/>
      <c r="S64" s="36"/>
      <c r="T64" s="36"/>
      <c r="U64" s="36"/>
      <c r="V64" s="36"/>
      <c r="W64" s="36"/>
      <c r="X64" s="36"/>
      <c r="Y64" s="61"/>
    </row>
    <row r="65" spans="1:25" ht="15.75" customHeight="1">
      <c r="A65" s="1"/>
      <c r="B65" s="687"/>
      <c r="C65" s="687"/>
      <c r="D65" s="687"/>
      <c r="E65" s="687"/>
      <c r="F65" s="687"/>
      <c r="G65" s="687"/>
      <c r="H65" s="687"/>
      <c r="I65" s="687"/>
      <c r="J65" s="687"/>
      <c r="K65" s="687"/>
      <c r="L65" s="687"/>
      <c r="M65" s="687"/>
      <c r="N65" s="687"/>
      <c r="O65" s="687"/>
      <c r="P65" s="36"/>
      <c r="Q65" s="36"/>
      <c r="R65" s="36"/>
      <c r="S65" s="36"/>
      <c r="T65" s="36"/>
      <c r="U65" s="36"/>
      <c r="V65" s="36"/>
      <c r="W65" s="36"/>
      <c r="X65" s="36"/>
      <c r="Y65" s="61"/>
    </row>
    <row r="66" spans="1:25" ht="15.75" customHeight="1">
      <c r="A66" s="1"/>
      <c r="B66" s="687"/>
      <c r="C66" s="687"/>
      <c r="D66" s="687"/>
      <c r="E66" s="687"/>
      <c r="F66" s="687"/>
      <c r="G66" s="687"/>
      <c r="H66" s="687"/>
      <c r="I66" s="687"/>
      <c r="J66" s="687"/>
      <c r="K66" s="687"/>
      <c r="L66" s="687"/>
      <c r="M66" s="687"/>
      <c r="N66" s="687"/>
      <c r="O66" s="687"/>
      <c r="P66" s="36"/>
      <c r="Q66" s="36"/>
      <c r="R66" s="36"/>
      <c r="S66" s="36"/>
      <c r="T66" s="36"/>
      <c r="U66" s="36"/>
      <c r="V66" s="36"/>
      <c r="W66" s="36"/>
      <c r="X66" s="36"/>
      <c r="Y66" s="61"/>
    </row>
    <row r="67" spans="1:25" ht="15.75" customHeight="1">
      <c r="A67" s="1"/>
      <c r="B67" s="687"/>
      <c r="C67" s="687"/>
      <c r="D67" s="687"/>
      <c r="E67" s="687"/>
      <c r="F67" s="687"/>
      <c r="G67" s="687"/>
      <c r="H67" s="687"/>
      <c r="I67" s="687"/>
      <c r="J67" s="687"/>
      <c r="K67" s="687"/>
      <c r="L67" s="687"/>
      <c r="M67" s="687"/>
      <c r="N67" s="687"/>
      <c r="O67" s="687"/>
      <c r="P67" s="36"/>
      <c r="Q67" s="36"/>
      <c r="R67" s="36"/>
      <c r="S67" s="36"/>
      <c r="T67" s="36"/>
      <c r="U67" s="36"/>
      <c r="V67" s="36"/>
      <c r="W67" s="36"/>
      <c r="X67" s="36"/>
      <c r="Y67" s="61"/>
    </row>
    <row r="68" spans="1:25" ht="15.75" customHeight="1">
      <c r="A68" s="1"/>
      <c r="B68" s="687"/>
      <c r="C68" s="687"/>
      <c r="D68" s="687"/>
      <c r="E68" s="687"/>
      <c r="F68" s="687"/>
      <c r="G68" s="687"/>
      <c r="H68" s="687"/>
      <c r="I68" s="687"/>
      <c r="J68" s="687"/>
      <c r="K68" s="687"/>
      <c r="L68" s="687"/>
      <c r="M68" s="687"/>
      <c r="N68" s="687"/>
      <c r="O68" s="687"/>
      <c r="P68" s="36"/>
      <c r="Q68" s="36"/>
      <c r="R68" s="36"/>
      <c r="S68" s="36"/>
      <c r="T68" s="36"/>
      <c r="U68" s="36"/>
      <c r="V68" s="36"/>
      <c r="W68" s="36"/>
      <c r="X68" s="36"/>
      <c r="Y68" s="61"/>
    </row>
    <row r="69" spans="1:25" ht="15.75" customHeight="1">
      <c r="A69" s="1"/>
      <c r="B69" s="687"/>
      <c r="C69" s="687"/>
      <c r="D69" s="687"/>
      <c r="E69" s="687"/>
      <c r="F69" s="687"/>
      <c r="G69" s="687"/>
      <c r="H69" s="687"/>
      <c r="I69" s="687"/>
      <c r="J69" s="687"/>
      <c r="K69" s="687"/>
      <c r="L69" s="687"/>
      <c r="M69" s="687"/>
      <c r="N69" s="687"/>
      <c r="O69" s="687"/>
      <c r="P69" s="36"/>
      <c r="Q69" s="36"/>
      <c r="R69" s="36"/>
      <c r="S69" s="36"/>
      <c r="T69" s="36"/>
      <c r="U69" s="36"/>
      <c r="V69" s="36"/>
      <c r="W69" s="36"/>
      <c r="X69" s="36"/>
      <c r="Y69" s="61"/>
    </row>
    <row r="70" spans="1:25" ht="15.75" customHeight="1">
      <c r="A70" s="1"/>
      <c r="B70" s="687"/>
      <c r="C70" s="687"/>
      <c r="D70" s="687"/>
      <c r="E70" s="687"/>
      <c r="F70" s="687"/>
      <c r="G70" s="687"/>
      <c r="H70" s="687"/>
      <c r="I70" s="687"/>
      <c r="J70" s="687"/>
      <c r="K70" s="687"/>
      <c r="L70" s="687"/>
      <c r="M70" s="687"/>
      <c r="N70" s="687"/>
      <c r="O70" s="687"/>
      <c r="P70" s="36"/>
      <c r="Q70" s="36"/>
      <c r="R70" s="36"/>
      <c r="S70" s="36"/>
      <c r="T70" s="36"/>
      <c r="U70" s="36"/>
      <c r="V70" s="36"/>
      <c r="W70" s="36"/>
      <c r="X70" s="36"/>
      <c r="Y70" s="61"/>
    </row>
    <row r="71" spans="1:25" ht="15.75" customHeight="1">
      <c r="A71" s="1"/>
      <c r="B71" s="687"/>
      <c r="C71" s="687"/>
      <c r="D71" s="687"/>
      <c r="E71" s="687"/>
      <c r="F71" s="687"/>
      <c r="G71" s="687"/>
      <c r="H71" s="687"/>
      <c r="I71" s="687"/>
      <c r="J71" s="687"/>
      <c r="K71" s="687"/>
      <c r="L71" s="687"/>
      <c r="M71" s="687"/>
      <c r="N71" s="687"/>
      <c r="O71" s="687"/>
      <c r="P71" s="36"/>
      <c r="Q71" s="36"/>
      <c r="R71" s="36"/>
      <c r="S71" s="36"/>
      <c r="T71" s="36"/>
      <c r="U71" s="36"/>
      <c r="V71" s="36"/>
      <c r="W71" s="36"/>
      <c r="X71" s="36"/>
      <c r="Y71" s="61"/>
    </row>
    <row r="72" spans="1:25" ht="15.75" customHeight="1">
      <c r="A72" s="1"/>
      <c r="B72" s="687"/>
      <c r="C72" s="687"/>
      <c r="D72" s="687"/>
      <c r="E72" s="687"/>
      <c r="F72" s="687"/>
      <c r="G72" s="687"/>
      <c r="H72" s="687"/>
      <c r="I72" s="687"/>
      <c r="J72" s="687"/>
      <c r="K72" s="687"/>
      <c r="L72" s="687"/>
      <c r="M72" s="687"/>
      <c r="N72" s="687"/>
      <c r="O72" s="687"/>
      <c r="P72" s="36"/>
      <c r="Q72" s="36"/>
      <c r="R72" s="36"/>
      <c r="S72" s="36"/>
      <c r="T72" s="36"/>
      <c r="U72" s="36"/>
      <c r="V72" s="36"/>
      <c r="W72" s="36"/>
      <c r="X72" s="36"/>
      <c r="Y72" s="61"/>
    </row>
    <row r="73" spans="1:25" ht="15.75" customHeight="1">
      <c r="A73" s="1"/>
      <c r="B73" s="687"/>
      <c r="C73" s="687"/>
      <c r="D73" s="687"/>
      <c r="E73" s="687"/>
      <c r="F73" s="687"/>
      <c r="G73" s="687"/>
      <c r="H73" s="687"/>
      <c r="I73" s="687"/>
      <c r="J73" s="687"/>
      <c r="K73" s="687"/>
      <c r="L73" s="687"/>
      <c r="M73" s="687"/>
      <c r="N73" s="687"/>
      <c r="O73" s="687"/>
      <c r="P73" s="36"/>
      <c r="Q73" s="36"/>
      <c r="R73" s="36"/>
      <c r="S73" s="36"/>
      <c r="T73" s="36"/>
      <c r="U73" s="36"/>
      <c r="V73" s="36"/>
      <c r="W73" s="36"/>
      <c r="X73" s="36"/>
      <c r="Y73" s="61"/>
    </row>
    <row r="74" spans="1:25" ht="15.75" customHeight="1">
      <c r="A74" s="1"/>
      <c r="B74" s="687"/>
      <c r="C74" s="687"/>
      <c r="D74" s="687"/>
      <c r="E74" s="687"/>
      <c r="F74" s="687"/>
      <c r="G74" s="687"/>
      <c r="H74" s="687"/>
      <c r="I74" s="687"/>
      <c r="J74" s="687"/>
      <c r="K74" s="687"/>
      <c r="L74" s="687"/>
      <c r="M74" s="687"/>
      <c r="N74" s="687"/>
      <c r="O74" s="687"/>
      <c r="P74" s="36"/>
      <c r="Q74" s="36"/>
      <c r="R74" s="36"/>
      <c r="S74" s="36"/>
      <c r="T74" s="36"/>
      <c r="U74" s="36"/>
      <c r="V74" s="36"/>
      <c r="W74" s="36"/>
      <c r="X74" s="36"/>
      <c r="Y74" s="61"/>
    </row>
    <row r="75" spans="1:25" ht="15.75" customHeight="1">
      <c r="A75" s="1"/>
      <c r="B75" s="687"/>
      <c r="C75" s="687"/>
      <c r="D75" s="687"/>
      <c r="E75" s="687"/>
      <c r="F75" s="687"/>
      <c r="G75" s="687"/>
      <c r="H75" s="687"/>
      <c r="I75" s="687"/>
      <c r="J75" s="687"/>
      <c r="K75" s="687"/>
      <c r="L75" s="687"/>
      <c r="M75" s="687"/>
      <c r="N75" s="687"/>
      <c r="O75" s="687"/>
      <c r="P75" s="36"/>
      <c r="Q75" s="36"/>
      <c r="R75" s="36"/>
      <c r="S75" s="36"/>
      <c r="T75" s="36"/>
      <c r="U75" s="36"/>
      <c r="V75" s="36"/>
      <c r="W75" s="36"/>
      <c r="X75" s="36"/>
      <c r="Y75" s="61"/>
    </row>
    <row r="76" spans="1:25" ht="15.75" customHeight="1">
      <c r="A76" s="1"/>
      <c r="B76" s="687"/>
      <c r="C76" s="687"/>
      <c r="D76" s="687"/>
      <c r="E76" s="687"/>
      <c r="F76" s="687"/>
      <c r="G76" s="687"/>
      <c r="H76" s="687"/>
      <c r="I76" s="687"/>
      <c r="J76" s="687"/>
      <c r="K76" s="687"/>
      <c r="L76" s="687"/>
      <c r="M76" s="687"/>
      <c r="N76" s="687"/>
      <c r="O76" s="687"/>
      <c r="P76" s="36"/>
      <c r="Q76" s="36"/>
      <c r="R76" s="36"/>
      <c r="S76" s="36"/>
      <c r="T76" s="36"/>
      <c r="U76" s="36"/>
      <c r="V76" s="36"/>
      <c r="W76" s="36"/>
      <c r="X76" s="36"/>
      <c r="Y76" s="61"/>
    </row>
    <row r="77" spans="1:25" ht="15.75" customHeight="1">
      <c r="A77" s="1"/>
      <c r="B77" s="687"/>
      <c r="C77" s="687"/>
      <c r="D77" s="687"/>
      <c r="E77" s="687"/>
      <c r="F77" s="687"/>
      <c r="G77" s="687"/>
      <c r="H77" s="687"/>
      <c r="I77" s="687"/>
      <c r="J77" s="687"/>
      <c r="K77" s="687"/>
      <c r="L77" s="687"/>
      <c r="M77" s="687"/>
      <c r="N77" s="687"/>
      <c r="O77" s="687"/>
      <c r="P77" s="36"/>
      <c r="Q77" s="36"/>
      <c r="R77" s="36"/>
      <c r="S77" s="36"/>
      <c r="T77" s="36"/>
      <c r="U77" s="36"/>
      <c r="V77" s="36"/>
      <c r="W77" s="36"/>
      <c r="X77" s="36"/>
      <c r="Y77" s="61"/>
    </row>
    <row r="78" spans="1:25" ht="15.75" customHeight="1">
      <c r="A78" s="1"/>
      <c r="B78" s="687"/>
      <c r="C78" s="687"/>
      <c r="D78" s="687"/>
      <c r="E78" s="687"/>
      <c r="F78" s="687"/>
      <c r="G78" s="687"/>
      <c r="H78" s="687"/>
      <c r="I78" s="687"/>
      <c r="J78" s="687"/>
      <c r="K78" s="687"/>
      <c r="L78" s="687"/>
      <c r="M78" s="687"/>
      <c r="N78" s="687"/>
      <c r="O78" s="687"/>
      <c r="P78" s="36"/>
      <c r="Q78" s="36"/>
      <c r="R78" s="36"/>
      <c r="S78" s="36"/>
      <c r="T78" s="36"/>
      <c r="U78" s="36"/>
      <c r="V78" s="36"/>
      <c r="W78" s="36"/>
      <c r="X78" s="36"/>
      <c r="Y78" s="61"/>
    </row>
    <row r="79" spans="1:25" ht="15.75" customHeight="1">
      <c r="A79" s="1"/>
      <c r="B79" s="687"/>
      <c r="C79" s="687"/>
      <c r="D79" s="687"/>
      <c r="E79" s="687"/>
      <c r="F79" s="687"/>
      <c r="G79" s="687"/>
      <c r="H79" s="687"/>
      <c r="I79" s="687"/>
      <c r="J79" s="687"/>
      <c r="K79" s="687"/>
      <c r="L79" s="687"/>
      <c r="M79" s="687"/>
      <c r="N79" s="687"/>
      <c r="O79" s="687"/>
      <c r="P79" s="36"/>
      <c r="Q79" s="36"/>
      <c r="R79" s="36"/>
      <c r="S79" s="36"/>
      <c r="T79" s="36"/>
      <c r="U79" s="36"/>
      <c r="V79" s="36"/>
      <c r="W79" s="36"/>
      <c r="X79" s="36"/>
      <c r="Y79" s="61"/>
    </row>
    <row r="80" spans="1:25" ht="15.75" customHeight="1">
      <c r="A80" s="1"/>
      <c r="B80" s="687"/>
      <c r="C80" s="687"/>
      <c r="D80" s="687"/>
      <c r="E80" s="687"/>
      <c r="F80" s="687"/>
      <c r="G80" s="687"/>
      <c r="H80" s="687"/>
      <c r="I80" s="687"/>
      <c r="J80" s="687"/>
      <c r="K80" s="687"/>
      <c r="L80" s="687"/>
      <c r="M80" s="687"/>
      <c r="N80" s="687"/>
      <c r="O80" s="687"/>
      <c r="P80" s="36"/>
      <c r="Q80" s="36"/>
      <c r="R80" s="36"/>
      <c r="S80" s="36"/>
      <c r="T80" s="36"/>
      <c r="U80" s="36"/>
      <c r="V80" s="36"/>
      <c r="W80" s="36"/>
      <c r="X80" s="36"/>
      <c r="Y80" s="61"/>
    </row>
    <row r="81" spans="1:25" ht="15.75" customHeight="1">
      <c r="A81" s="1"/>
      <c r="B81" s="687"/>
      <c r="C81" s="687"/>
      <c r="D81" s="687"/>
      <c r="E81" s="687"/>
      <c r="F81" s="687"/>
      <c r="G81" s="687"/>
      <c r="H81" s="687"/>
      <c r="I81" s="687"/>
      <c r="J81" s="687"/>
      <c r="K81" s="687"/>
      <c r="L81" s="687"/>
      <c r="M81" s="687"/>
      <c r="N81" s="687"/>
      <c r="O81" s="687"/>
      <c r="P81" s="36"/>
      <c r="Q81" s="36"/>
      <c r="R81" s="36"/>
      <c r="S81" s="36"/>
      <c r="T81" s="36"/>
      <c r="U81" s="36"/>
      <c r="V81" s="36"/>
      <c r="W81" s="36"/>
      <c r="X81" s="36"/>
      <c r="Y81" s="61"/>
    </row>
    <row r="82" spans="1:25" ht="15.75" customHeight="1">
      <c r="A82" s="1"/>
      <c r="B82" s="687"/>
      <c r="C82" s="687"/>
      <c r="D82" s="687"/>
      <c r="E82" s="687"/>
      <c r="F82" s="687"/>
      <c r="G82" s="687"/>
      <c r="H82" s="687"/>
      <c r="I82" s="687"/>
      <c r="J82" s="687"/>
      <c r="K82" s="687"/>
      <c r="L82" s="687"/>
      <c r="M82" s="687"/>
      <c r="N82" s="687"/>
      <c r="O82" s="687"/>
      <c r="P82" s="36"/>
      <c r="Q82" s="36"/>
      <c r="R82" s="36"/>
      <c r="S82" s="36"/>
      <c r="T82" s="36"/>
      <c r="U82" s="36"/>
      <c r="V82" s="36"/>
      <c r="W82" s="36"/>
      <c r="X82" s="36"/>
      <c r="Y82" s="61"/>
    </row>
    <row r="83" spans="1:25" ht="15.75" customHeight="1">
      <c r="A83" s="1"/>
      <c r="B83" s="687"/>
      <c r="C83" s="687"/>
      <c r="D83" s="687"/>
      <c r="E83" s="687"/>
      <c r="F83" s="687"/>
      <c r="G83" s="687"/>
      <c r="H83" s="687"/>
      <c r="I83" s="687"/>
      <c r="J83" s="687"/>
      <c r="K83" s="687"/>
      <c r="L83" s="687"/>
      <c r="M83" s="687"/>
      <c r="N83" s="687"/>
      <c r="O83" s="687"/>
      <c r="P83" s="36"/>
      <c r="Q83" s="36"/>
      <c r="R83" s="36"/>
      <c r="S83" s="36"/>
      <c r="T83" s="36"/>
      <c r="U83" s="36"/>
      <c r="V83" s="36"/>
      <c r="W83" s="36"/>
      <c r="X83" s="36"/>
      <c r="Y83" s="61"/>
    </row>
    <row r="84" spans="1:25" ht="15.75" customHeight="1">
      <c r="A84" s="1"/>
      <c r="B84" s="687"/>
      <c r="C84" s="687"/>
      <c r="D84" s="687"/>
      <c r="E84" s="687"/>
      <c r="F84" s="687"/>
      <c r="G84" s="687"/>
      <c r="H84" s="687"/>
      <c r="I84" s="687"/>
      <c r="J84" s="687"/>
      <c r="K84" s="687"/>
      <c r="L84" s="687"/>
      <c r="M84" s="687"/>
      <c r="N84" s="687"/>
      <c r="O84" s="687"/>
      <c r="P84" s="36"/>
      <c r="Q84" s="36"/>
      <c r="R84" s="36"/>
      <c r="S84" s="36"/>
      <c r="T84" s="36"/>
      <c r="U84" s="36"/>
      <c r="V84" s="36"/>
      <c r="W84" s="36"/>
      <c r="X84" s="36"/>
      <c r="Y84" s="61"/>
    </row>
    <row r="85" spans="1:25" ht="15.75" customHeight="1">
      <c r="A85" s="1"/>
      <c r="B85" s="687"/>
      <c r="C85" s="687"/>
      <c r="D85" s="687"/>
      <c r="E85" s="687"/>
      <c r="F85" s="687"/>
      <c r="G85" s="687"/>
      <c r="H85" s="687"/>
      <c r="I85" s="687"/>
      <c r="J85" s="687"/>
      <c r="K85" s="687"/>
      <c r="L85" s="687"/>
      <c r="M85" s="687"/>
      <c r="N85" s="687"/>
      <c r="O85" s="687"/>
      <c r="P85" s="36"/>
      <c r="Q85" s="36"/>
      <c r="R85" s="36"/>
      <c r="S85" s="36"/>
      <c r="T85" s="36"/>
      <c r="U85" s="36"/>
      <c r="V85" s="36"/>
      <c r="W85" s="36"/>
      <c r="X85" s="36"/>
      <c r="Y85" s="61"/>
    </row>
    <row r="86" spans="1:25" ht="15.75" customHeight="1">
      <c r="A86" s="1"/>
      <c r="B86" s="687"/>
      <c r="C86" s="687"/>
      <c r="D86" s="687"/>
      <c r="E86" s="687"/>
      <c r="F86" s="687"/>
      <c r="G86" s="687"/>
      <c r="H86" s="687"/>
      <c r="I86" s="687"/>
      <c r="J86" s="687"/>
      <c r="K86" s="687"/>
      <c r="L86" s="687"/>
      <c r="M86" s="687"/>
      <c r="N86" s="687"/>
      <c r="O86" s="687"/>
      <c r="P86" s="36"/>
      <c r="Q86" s="36"/>
      <c r="R86" s="36"/>
      <c r="S86" s="36"/>
      <c r="T86" s="36"/>
      <c r="U86" s="36"/>
      <c r="V86" s="36"/>
      <c r="W86" s="36"/>
      <c r="X86" s="36"/>
      <c r="Y86" s="61"/>
    </row>
    <row r="87" spans="1:25" ht="15.75" customHeight="1">
      <c r="A87" s="1"/>
      <c r="B87" s="687"/>
      <c r="C87" s="687"/>
      <c r="D87" s="687"/>
      <c r="E87" s="687"/>
      <c r="F87" s="687"/>
      <c r="G87" s="687"/>
      <c r="H87" s="687"/>
      <c r="I87" s="687"/>
      <c r="J87" s="687"/>
      <c r="K87" s="687"/>
      <c r="L87" s="687"/>
      <c r="M87" s="687"/>
      <c r="N87" s="687"/>
      <c r="O87" s="687"/>
      <c r="P87" s="36"/>
      <c r="Q87" s="36"/>
      <c r="R87" s="36"/>
      <c r="S87" s="36"/>
      <c r="T87" s="36"/>
      <c r="U87" s="36"/>
      <c r="V87" s="36"/>
      <c r="W87" s="36"/>
      <c r="X87" s="36"/>
      <c r="Y87" s="61"/>
    </row>
    <row r="88" spans="1:25" ht="15.75" customHeight="1">
      <c r="A88" s="1"/>
      <c r="B88" s="687"/>
      <c r="C88" s="687"/>
      <c r="D88" s="687"/>
      <c r="E88" s="687"/>
      <c r="F88" s="687"/>
      <c r="G88" s="687"/>
      <c r="H88" s="687"/>
      <c r="I88" s="687"/>
      <c r="J88" s="687"/>
      <c r="K88" s="687"/>
      <c r="L88" s="687"/>
      <c r="M88" s="687"/>
      <c r="N88" s="687"/>
      <c r="O88" s="687"/>
      <c r="P88" s="36"/>
      <c r="Q88" s="36"/>
      <c r="R88" s="36"/>
      <c r="S88" s="36"/>
      <c r="T88" s="36"/>
      <c r="U88" s="36"/>
      <c r="V88" s="36"/>
      <c r="W88" s="36"/>
      <c r="X88" s="36"/>
      <c r="Y88" s="61"/>
    </row>
    <row r="89" spans="1:25" ht="15.75" customHeight="1">
      <c r="A89" s="1"/>
      <c r="B89" s="687"/>
      <c r="C89" s="687"/>
      <c r="D89" s="687"/>
      <c r="E89" s="687"/>
      <c r="F89" s="687"/>
      <c r="G89" s="687"/>
      <c r="H89" s="687"/>
      <c r="I89" s="687"/>
      <c r="J89" s="687"/>
      <c r="K89" s="687"/>
      <c r="L89" s="687"/>
      <c r="M89" s="687"/>
      <c r="N89" s="687"/>
      <c r="O89" s="687"/>
      <c r="P89" s="36"/>
      <c r="Q89" s="36"/>
      <c r="R89" s="36"/>
      <c r="S89" s="36"/>
      <c r="T89" s="36"/>
      <c r="U89" s="36"/>
      <c r="V89" s="36"/>
      <c r="W89" s="36"/>
      <c r="X89" s="36"/>
      <c r="Y89" s="61"/>
    </row>
    <row r="90" spans="1:25" ht="15.75" customHeight="1">
      <c r="A90" s="1"/>
      <c r="B90" s="687"/>
      <c r="C90" s="687"/>
      <c r="D90" s="687"/>
      <c r="E90" s="687"/>
      <c r="F90" s="687"/>
      <c r="G90" s="687"/>
      <c r="H90" s="687"/>
      <c r="I90" s="687"/>
      <c r="J90" s="687"/>
      <c r="K90" s="687"/>
      <c r="L90" s="687"/>
      <c r="M90" s="687"/>
      <c r="N90" s="687"/>
      <c r="O90" s="687"/>
      <c r="P90" s="36"/>
      <c r="Q90" s="36"/>
      <c r="R90" s="36"/>
      <c r="S90" s="36"/>
      <c r="T90" s="36"/>
      <c r="U90" s="36"/>
      <c r="V90" s="36"/>
      <c r="W90" s="36"/>
      <c r="X90" s="36"/>
      <c r="Y90" s="61"/>
    </row>
    <row r="91" spans="1:25" ht="15.75" customHeight="1">
      <c r="A91" s="1"/>
      <c r="B91" s="687"/>
      <c r="C91" s="687"/>
      <c r="D91" s="687"/>
      <c r="E91" s="687"/>
      <c r="F91" s="687"/>
      <c r="G91" s="687"/>
      <c r="H91" s="687"/>
      <c r="I91" s="687"/>
      <c r="J91" s="687"/>
      <c r="K91" s="687"/>
      <c r="L91" s="687"/>
      <c r="M91" s="687"/>
      <c r="N91" s="687"/>
      <c r="O91" s="687"/>
      <c r="P91" s="36"/>
      <c r="Q91" s="36"/>
      <c r="R91" s="36"/>
      <c r="S91" s="36"/>
      <c r="T91" s="36"/>
      <c r="U91" s="36"/>
      <c r="V91" s="36"/>
      <c r="W91" s="36"/>
      <c r="X91" s="36"/>
      <c r="Y91" s="61"/>
    </row>
    <row r="92" spans="1:25" ht="15.75" customHeight="1">
      <c r="A92" s="1"/>
      <c r="B92" s="73"/>
      <c r="C92" s="73"/>
      <c r="D92" s="73"/>
      <c r="E92" s="73"/>
      <c r="F92" s="73"/>
      <c r="G92" s="73"/>
      <c r="H92" s="73"/>
      <c r="I92" s="73"/>
      <c r="J92" s="73"/>
      <c r="K92" s="73"/>
      <c r="L92" s="73"/>
      <c r="M92" s="73"/>
      <c r="N92" s="73"/>
      <c r="O92" s="73"/>
      <c r="P92" s="36"/>
      <c r="Q92" s="36"/>
      <c r="R92" s="36"/>
      <c r="S92" s="36"/>
      <c r="T92" s="36"/>
      <c r="U92" s="36"/>
      <c r="V92" s="36"/>
      <c r="W92" s="36"/>
      <c r="X92" s="36"/>
      <c r="Y92" s="61"/>
    </row>
    <row r="93" spans="1:25" ht="15.75" customHeight="1">
      <c r="A93" s="1"/>
      <c r="B93" s="258">
        <v>1710.5229999999999</v>
      </c>
      <c r="C93" s="258">
        <v>2170.3870000000002</v>
      </c>
      <c r="D93" s="258">
        <v>2403.2980000000002</v>
      </c>
      <c r="E93" s="258">
        <v>2489.116</v>
      </c>
      <c r="F93" s="258">
        <v>2663.692</v>
      </c>
      <c r="G93" s="258">
        <v>2931.2179999999998</v>
      </c>
      <c r="H93" s="258">
        <v>3046.1109999999999</v>
      </c>
      <c r="I93" s="258">
        <v>3190.152</v>
      </c>
      <c r="J93" s="258">
        <v>3390.7169999999996</v>
      </c>
      <c r="K93" s="258">
        <v>3415.364</v>
      </c>
      <c r="L93" s="258">
        <v>3501.7339999999999</v>
      </c>
      <c r="M93" s="258">
        <v>3419.8710000000001</v>
      </c>
      <c r="N93" s="50">
        <v>3190.9</v>
      </c>
      <c r="O93" s="50">
        <v>3059.2</v>
      </c>
      <c r="P93" s="36"/>
      <c r="Q93" s="36"/>
      <c r="R93" s="36"/>
      <c r="S93" s="36"/>
      <c r="T93" s="36"/>
      <c r="U93" s="36"/>
      <c r="V93" s="36"/>
      <c r="W93" s="36"/>
      <c r="X93" s="36"/>
      <c r="Y93" s="61"/>
    </row>
    <row r="94" spans="1:25" ht="15.75" customHeight="1">
      <c r="A94" s="1"/>
      <c r="B94" s="73">
        <v>93.8</v>
      </c>
      <c r="C94" s="73">
        <v>142.4</v>
      </c>
      <c r="D94" s="73">
        <v>322.09699999999998</v>
      </c>
      <c r="E94" s="73">
        <v>395.18400000000003</v>
      </c>
      <c r="F94" s="73">
        <v>664.48</v>
      </c>
      <c r="G94" s="73">
        <v>842.08199999999999</v>
      </c>
      <c r="H94" s="73">
        <v>1270.431</v>
      </c>
      <c r="I94" s="73">
        <v>2065.201</v>
      </c>
      <c r="J94" s="73">
        <v>2931.1410000000001</v>
      </c>
      <c r="K94" s="73">
        <v>3474.62</v>
      </c>
      <c r="L94" s="73">
        <v>3748.0920000000001</v>
      </c>
      <c r="M94" s="73">
        <v>3967.587</v>
      </c>
      <c r="N94" s="73">
        <v>4090.9940000000001</v>
      </c>
      <c r="O94" s="73">
        <v>4216.3999999999996</v>
      </c>
      <c r="P94" s="36"/>
      <c r="Q94" s="36"/>
      <c r="R94" s="36"/>
      <c r="S94" s="36"/>
      <c r="T94" s="36"/>
      <c r="U94" s="36"/>
      <c r="V94" s="36"/>
      <c r="W94" s="36"/>
      <c r="X94" s="36"/>
      <c r="Y94" s="61"/>
    </row>
    <row r="95" spans="1:25" ht="15.75" customHeight="1">
      <c r="A95" s="1"/>
      <c r="B95" s="73"/>
      <c r="C95" s="73"/>
      <c r="D95" s="73"/>
      <c r="E95" s="73"/>
      <c r="F95" s="73"/>
      <c r="G95" s="73"/>
      <c r="H95" s="73"/>
      <c r="I95" s="73"/>
      <c r="J95" s="73"/>
      <c r="K95" s="73"/>
      <c r="L95" s="73"/>
      <c r="M95" s="73"/>
      <c r="N95" s="73"/>
      <c r="O95" s="73"/>
      <c r="P95" s="36"/>
      <c r="Q95" s="36"/>
      <c r="R95" s="36"/>
      <c r="S95" s="36"/>
      <c r="T95" s="36"/>
      <c r="U95" s="36"/>
      <c r="V95" s="36"/>
      <c r="W95" s="36"/>
      <c r="X95" s="36"/>
      <c r="Y95" s="61"/>
    </row>
    <row r="96" spans="1:25"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row>
    <row r="97" spans="1:25"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row>
    <row r="98" spans="1:25"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row>
    <row r="99" spans="1:25"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row>
    <row r="100" spans="1:25"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row>
    <row r="101" spans="1:25"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row>
    <row r="102" spans="1:25"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row>
    <row r="103" spans="1:25"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row>
    <row r="104" spans="1:25"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row>
    <row r="105" spans="1:25"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row>
    <row r="106" spans="1:25"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row>
    <row r="107" spans="1:25"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row>
    <row r="108" spans="1:25"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row>
    <row r="109" spans="1:25"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row>
    <row r="110" spans="1:25"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row>
    <row r="111" spans="1:25"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row>
    <row r="112" spans="1:25"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row>
    <row r="113" spans="1:25"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row>
    <row r="114" spans="1:25"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row>
    <row r="115" spans="1:25"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row>
    <row r="116" spans="1:25"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row>
    <row r="117" spans="1:25"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row>
    <row r="118" spans="1:25"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row>
    <row r="119" spans="1:25"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row>
    <row r="120" spans="1:25"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row>
    <row r="121" spans="1:25"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row>
    <row r="122" spans="1:25"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row>
    <row r="123" spans="1:25"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row>
    <row r="124" spans="1:25"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row>
    <row r="125" spans="1:25"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5"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row>
    <row r="127" spans="1:25"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row>
    <row r="128" spans="1:25"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row>
    <row r="129" spans="1:25"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row>
    <row r="130" spans="1:25"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row>
    <row r="131" spans="1:25"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row>
    <row r="132" spans="1:25"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row>
    <row r="133" spans="1:25"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row>
    <row r="134" spans="1:25"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row>
    <row r="135" spans="1:25"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row>
    <row r="136" spans="1:25"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row>
    <row r="137" spans="1:25"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row>
    <row r="138" spans="1:25"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row>
    <row r="139" spans="1:25"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row>
    <row r="140" spans="1:25"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row>
    <row r="141" spans="1:25"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row>
    <row r="142" spans="1:25"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row>
    <row r="143" spans="1:25"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row>
    <row r="144" spans="1:25"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row>
    <row r="145" spans="1:25"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row>
    <row r="146" spans="1:25"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row>
    <row r="147" spans="1:25"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row>
    <row r="148" spans="1:25"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row>
    <row r="149" spans="1:25"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row>
    <row r="150" spans="1:25"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row>
    <row r="151" spans="1:25"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row>
    <row r="152" spans="1:25"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row>
    <row r="153" spans="1:25"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row>
    <row r="154" spans="1:25"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row>
    <row r="155" spans="1:25"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row>
    <row r="156" spans="1:25"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row>
    <row r="157" spans="1:25"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row>
    <row r="158" spans="1:25"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row>
    <row r="159" spans="1:25"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row>
    <row r="160" spans="1:25"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row>
    <row r="161" spans="1:25"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row>
    <row r="162" spans="1:25"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row>
    <row r="163" spans="1:25"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row>
    <row r="164" spans="1:25"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row>
    <row r="165" spans="1:25"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row>
    <row r="166" spans="1:25"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row>
    <row r="167" spans="1:25"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row>
    <row r="168" spans="1:25"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row>
    <row r="169" spans="1:25"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row>
    <row r="170" spans="1:25"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row>
    <row r="171" spans="1:25"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row>
    <row r="172" spans="1:25"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row>
    <row r="173" spans="1:25"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row>
    <row r="174" spans="1:25"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row>
    <row r="175" spans="1:25"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row>
    <row r="176" spans="1:25"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row>
    <row r="177" spans="1:25"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row>
    <row r="178" spans="1:25"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row>
    <row r="179" spans="1:25"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row>
    <row r="180" spans="1:25"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row>
    <row r="181" spans="1:25"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row>
    <row r="182" spans="1:25"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row>
    <row r="183" spans="1:25"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row>
    <row r="184" spans="1:25"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row>
    <row r="185" spans="1:25"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row>
    <row r="186" spans="1:25"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row>
    <row r="187" spans="1:25"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row>
    <row r="188" spans="1:25"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row>
    <row r="189" spans="1:25"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row>
    <row r="190" spans="1:25"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row>
    <row r="191" spans="1:25"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row>
    <row r="192" spans="1:25"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row>
    <row r="193" spans="1:25"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row>
    <row r="194" spans="1:25"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row>
    <row r="195" spans="1:25"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row>
    <row r="196" spans="1:25"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row>
    <row r="197" spans="1:25"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row>
    <row r="198" spans="1:25"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row>
    <row r="199" spans="1:25"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row>
    <row r="200" spans="1:25"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row>
    <row r="201" spans="1:25"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row>
    <row r="202" spans="1:25"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row>
    <row r="203" spans="1:25"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row>
    <row r="204" spans="1:25"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row>
    <row r="205" spans="1:25"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row>
    <row r="206" spans="1:25"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row>
    <row r="207" spans="1:25"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row>
    <row r="208" spans="1:25"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row>
    <row r="209" spans="1:25"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row>
    <row r="210" spans="1:25"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row>
    <row r="211" spans="1:25"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row>
    <row r="212" spans="1:25"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row>
    <row r="213" spans="1:25"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row>
    <row r="214" spans="1:25"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row>
    <row r="215" spans="1:25"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row>
    <row r="216" spans="1:25"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row>
    <row r="217" spans="1:25"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row>
    <row r="218" spans="1:25"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row>
    <row r="219" spans="1:25"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row>
    <row r="220" spans="1:25"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row>
    <row r="221" spans="1:25"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row>
    <row r="222" spans="1:25"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row>
    <row r="223" spans="1:25"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row>
    <row r="224" spans="1:25"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row>
    <row r="225" spans="1:25"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row>
    <row r="226" spans="1:25"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row>
    <row r="227" spans="1:25"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row>
    <row r="228" spans="1:25"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row>
    <row r="229" spans="1:25"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row>
    <row r="230" spans="1:25"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row>
    <row r="231" spans="1:25"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row>
    <row r="232" spans="1:25"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row>
    <row r="233" spans="1:25"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row>
    <row r="234" spans="1:25"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row>
    <row r="235" spans="1:25"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row>
    <row r="236" spans="1:25"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row>
    <row r="237" spans="1:25"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row>
    <row r="238" spans="1:25"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row>
    <row r="239" spans="1:25"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row>
    <row r="240" spans="1:25"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row>
    <row r="241" spans="1:25"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row>
    <row r="242" spans="1:25"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row>
    <row r="243" spans="1:25"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row>
    <row r="244" spans="1:25"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row>
    <row r="245" spans="1:25"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row>
    <row r="246" spans="1:25"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row>
    <row r="247" spans="1:25"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row>
    <row r="248" spans="1:25"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row>
    <row r="249" spans="1:25"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row>
    <row r="250" spans="1:25"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row>
    <row r="251" spans="1:25"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row>
    <row r="252" spans="1:25"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row>
    <row r="253" spans="1:25"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row>
    <row r="254" spans="1:25"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row>
    <row r="255" spans="1:25"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row>
    <row r="256" spans="1:25"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row>
    <row r="257" spans="1:25"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row>
    <row r="258" spans="1:25"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row>
    <row r="259" spans="1:25"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row>
    <row r="260" spans="1:25"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row>
    <row r="261" spans="1:25"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row>
    <row r="262" spans="1:25"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row>
    <row r="263" spans="1:25"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row>
    <row r="264" spans="1:25"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row>
    <row r="265" spans="1:25"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row>
    <row r="266" spans="1:25"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row>
    <row r="267" spans="1:25"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row>
    <row r="268" spans="1:25"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row>
    <row r="269" spans="1:25"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row>
    <row r="270" spans="1:25"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row>
    <row r="271" spans="1:25"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row>
    <row r="272" spans="1:25"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row>
    <row r="273" spans="1:25"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row>
    <row r="274" spans="1:25"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row>
    <row r="275" spans="1:25"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row>
    <row r="276" spans="1:25"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row>
    <row r="277" spans="1:25"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row>
    <row r="278" spans="1:25"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row>
    <row r="279" spans="1:25"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row>
    <row r="280" spans="1:25"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row>
    <row r="281" spans="1:25"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row>
    <row r="282" spans="1:25"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row>
    <row r="283" spans="1:25"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row>
    <row r="284" spans="1:25"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row>
    <row r="285" spans="1:25"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row>
    <row r="286" spans="1:25"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row>
    <row r="287" spans="1:25"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row>
    <row r="288" spans="1:25"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row>
    <row r="289" spans="1:25"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row>
    <row r="290" spans="1:25"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row>
    <row r="291" spans="1:25"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row>
    <row r="292" spans="1:25"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row>
    <row r="293" spans="1:25"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row>
    <row r="294" spans="1:25"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row>
    <row r="295" spans="1:25"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row>
    <row r="296" spans="1:25"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row>
    <row r="297" spans="1:25"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row>
    <row r="298" spans="1:25"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row>
    <row r="299" spans="1:25"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row>
    <row r="300" spans="1:25"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row>
    <row r="301" spans="1:25"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row>
    <row r="302" spans="1:25"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row>
    <row r="303" spans="1:25"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row>
    <row r="304" spans="1:25"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row>
    <row r="305" spans="1:25"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row>
    <row r="306" spans="1:25"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row>
    <row r="307" spans="1:25"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row>
    <row r="308" spans="1:25"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row>
    <row r="309" spans="1:25"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row>
    <row r="310" spans="1:25"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row>
    <row r="311" spans="1:25"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row>
    <row r="312" spans="1:25"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row>
    <row r="313" spans="1:25"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row>
    <row r="314" spans="1:25"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row>
    <row r="315" spans="1:25"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row>
    <row r="316" spans="1:25"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row>
    <row r="317" spans="1:25"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row>
    <row r="318" spans="1:25"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row>
    <row r="319" spans="1:25"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row>
    <row r="320" spans="1:25"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row>
    <row r="321" spans="1:25"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row>
    <row r="322" spans="1:25"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row>
    <row r="323" spans="1:25"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row>
    <row r="324" spans="1:25"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row>
    <row r="325" spans="1:25"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row>
    <row r="326" spans="1:25"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row>
    <row r="327" spans="1:25"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row>
    <row r="328" spans="1:25"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row>
    <row r="329" spans="1:25"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row>
    <row r="330" spans="1:25"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row>
    <row r="331" spans="1:25"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row>
    <row r="332" spans="1:25"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row>
    <row r="333" spans="1:25"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row>
    <row r="334" spans="1:25"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row>
    <row r="335" spans="1:25"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row>
    <row r="336" spans="1:25"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row>
    <row r="337" spans="1:25"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row>
    <row r="338" spans="1:25"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row>
    <row r="339" spans="1:25"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row>
    <row r="340" spans="1:25"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row>
    <row r="341" spans="1:25"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row>
    <row r="342" spans="1:25"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row>
    <row r="343" spans="1:25"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row>
    <row r="344" spans="1:25"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row>
    <row r="345" spans="1:25"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row>
    <row r="346" spans="1:25"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row>
    <row r="347" spans="1:25"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row>
    <row r="348" spans="1:25"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row>
    <row r="349" spans="1:25"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row>
    <row r="350" spans="1:25"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row>
    <row r="351" spans="1:25"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row>
    <row r="352" spans="1:25"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row>
    <row r="353" spans="1:25"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row>
    <row r="354" spans="1:25"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row>
    <row r="355" spans="1:25"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row>
    <row r="356" spans="1:25"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row>
    <row r="357" spans="1:25"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row>
    <row r="358" spans="1:25"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row>
    <row r="359" spans="1:25"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row>
    <row r="360" spans="1:25"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row>
    <row r="361" spans="1:25"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row>
    <row r="362" spans="1:25"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row>
    <row r="363" spans="1:25"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row>
    <row r="364" spans="1:25"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row>
    <row r="365" spans="1:25"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row>
    <row r="366" spans="1:25"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row>
    <row r="367" spans="1:25"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row>
    <row r="368" spans="1:25"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row>
    <row r="369" spans="1:25"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row>
    <row r="370" spans="1:25"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row>
    <row r="371" spans="1:25"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row>
    <row r="372" spans="1:25"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row>
    <row r="373" spans="1:25"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row>
    <row r="374" spans="1:25"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row>
    <row r="375" spans="1:25"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row>
    <row r="376" spans="1:25"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row>
    <row r="377" spans="1:25"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row>
    <row r="378" spans="1:25"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row>
    <row r="379" spans="1:25"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row>
    <row r="380" spans="1:25"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row>
    <row r="381" spans="1:25"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row>
    <row r="382" spans="1:25"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row>
    <row r="383" spans="1:25"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row>
    <row r="384" spans="1:25"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row>
    <row r="385" spans="1:25"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row>
    <row r="386" spans="1:25"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row>
    <row r="387" spans="1:25"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row>
    <row r="388" spans="1:25"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row>
    <row r="389" spans="1:25"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row>
    <row r="390" spans="1:25"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row>
    <row r="391" spans="1:25"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row>
    <row r="392" spans="1:25"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row>
    <row r="393" spans="1:25"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row>
    <row r="394" spans="1:25"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row>
    <row r="395" spans="1:25"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row>
    <row r="396" spans="1:25"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row>
    <row r="397" spans="1:25"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row>
    <row r="398" spans="1:25"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row>
    <row r="399" spans="1:25"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row>
    <row r="400" spans="1:25"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row>
    <row r="401" spans="1:25"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row>
    <row r="402" spans="1:25"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row>
    <row r="403" spans="1:25"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row>
    <row r="404" spans="1:25"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row>
    <row r="405" spans="1:25"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row>
    <row r="406" spans="1:25"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row>
    <row r="407" spans="1:25"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row>
    <row r="408" spans="1:25"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row>
    <row r="409" spans="1:25"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row>
    <row r="410" spans="1:25"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row>
    <row r="411" spans="1:25"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row>
    <row r="412" spans="1:25"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row>
    <row r="413" spans="1:25"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row>
    <row r="414" spans="1:25"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row>
    <row r="415" spans="1:25"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row>
    <row r="416" spans="1:25"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row>
    <row r="417" spans="1:25"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row>
    <row r="418" spans="1:25"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row>
    <row r="419" spans="1:25"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row>
    <row r="420" spans="1:25"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row>
    <row r="421" spans="1:25"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row>
    <row r="422" spans="1:25"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row>
    <row r="423" spans="1:25"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row>
    <row r="424" spans="1:25"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row>
    <row r="425" spans="1:25"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row>
    <row r="426" spans="1:25"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row>
    <row r="427" spans="1:25"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row>
    <row r="428" spans="1:25"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row>
    <row r="429" spans="1:25"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row>
    <row r="430" spans="1:25"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row>
    <row r="431" spans="1:25"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row>
    <row r="432" spans="1:25"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row>
    <row r="433" spans="1:25"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row>
    <row r="434" spans="1:25"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row>
    <row r="435" spans="1:25"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row>
    <row r="436" spans="1:25"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row>
    <row r="437" spans="1:25"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row>
    <row r="438" spans="1:25"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row>
    <row r="439" spans="1:25"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row>
    <row r="440" spans="1:25"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row>
    <row r="441" spans="1:25"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row>
    <row r="442" spans="1:25"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row>
    <row r="443" spans="1:25"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row>
    <row r="444" spans="1:25"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row>
    <row r="445" spans="1:25"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row>
    <row r="446" spans="1:25"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row>
    <row r="447" spans="1:25"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row>
    <row r="448" spans="1:25"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row>
    <row r="449" spans="1:25"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row>
    <row r="450" spans="1:25"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row>
    <row r="451" spans="1:25"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row>
    <row r="452" spans="1:25"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row>
    <row r="453" spans="1:25"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row>
    <row r="454" spans="1:25"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row>
    <row r="455" spans="1:25"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row>
    <row r="456" spans="1:25"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row>
    <row r="457" spans="1:25"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row>
    <row r="458" spans="1:25"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row>
    <row r="459" spans="1:25"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row>
    <row r="460" spans="1:25"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row>
    <row r="461" spans="1:25"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row>
    <row r="462" spans="1:25"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row>
    <row r="463" spans="1:25"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row>
    <row r="464" spans="1:25"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row>
    <row r="465" spans="1:25"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row>
    <row r="466" spans="1:25"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row>
    <row r="467" spans="1:25"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row>
    <row r="468" spans="1:25"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row>
    <row r="469" spans="1:25"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row>
    <row r="470" spans="1:25"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row>
    <row r="471" spans="1:25"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row>
    <row r="472" spans="1:25"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row>
    <row r="473" spans="1:25"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row>
    <row r="474" spans="1:25"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row>
    <row r="475" spans="1:25"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row>
    <row r="476" spans="1:25"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row>
    <row r="477" spans="1:25"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row>
    <row r="478" spans="1:25"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row>
    <row r="479" spans="1:25"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row>
    <row r="480" spans="1:25"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row>
    <row r="481" spans="1:25"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row>
    <row r="482" spans="1:25"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row>
    <row r="483" spans="1:25"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row>
    <row r="484" spans="1:25"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row>
    <row r="485" spans="1:25"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row>
    <row r="486" spans="1:25"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row>
    <row r="487" spans="1:25"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row>
    <row r="488" spans="1:25"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row>
    <row r="489" spans="1:25"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row>
    <row r="490" spans="1:25"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row>
    <row r="491" spans="1:25"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row>
    <row r="492" spans="1:25"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row>
    <row r="493" spans="1:25"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row>
    <row r="494" spans="1:25"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row>
    <row r="495" spans="1:25"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row>
    <row r="496" spans="1:25"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row>
    <row r="497" spans="1:25"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row>
    <row r="498" spans="1:25"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row>
    <row r="499" spans="1:25"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row>
    <row r="500" spans="1:25"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row>
    <row r="501" spans="1:25"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row>
    <row r="502" spans="1:25"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row>
    <row r="503" spans="1:25"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row>
    <row r="504" spans="1:25"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row>
    <row r="505" spans="1:25"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row>
    <row r="506" spans="1:25"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row>
    <row r="507" spans="1:25"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row>
    <row r="508" spans="1:25"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row>
    <row r="509" spans="1:25"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row>
    <row r="510" spans="1:25"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row>
    <row r="511" spans="1:25"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row>
    <row r="512" spans="1:25"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row>
    <row r="513" spans="1:25"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row>
    <row r="514" spans="1:25"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row>
    <row r="515" spans="1:25"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row>
    <row r="516" spans="1:25"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row>
    <row r="517" spans="1:25"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row>
    <row r="518" spans="1:25"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row>
    <row r="519" spans="1:25"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row>
    <row r="520" spans="1:25"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row>
    <row r="521" spans="1:25"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row>
    <row r="522" spans="1:25"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row>
    <row r="523" spans="1:25"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row>
    <row r="524" spans="1:25"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row>
    <row r="525" spans="1:25"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row>
    <row r="526" spans="1:25"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row>
    <row r="527" spans="1:25"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row>
    <row r="528" spans="1:25"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row>
    <row r="529" spans="1:25"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row>
    <row r="530" spans="1:25"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row>
    <row r="531" spans="1:25"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row>
    <row r="532" spans="1:25"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row>
    <row r="533" spans="1:25"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row>
    <row r="534" spans="1:25"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row>
    <row r="535" spans="1:25"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row>
    <row r="536" spans="1:25"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row>
    <row r="537" spans="1:25"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row>
    <row r="538" spans="1:25"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row>
    <row r="539" spans="1:25"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row>
    <row r="540" spans="1:25"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row>
    <row r="541" spans="1:25"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row>
    <row r="542" spans="1:25"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row>
    <row r="543" spans="1:25"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row>
    <row r="544" spans="1:25"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row>
    <row r="545" spans="1:25"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row>
    <row r="546" spans="1:25"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row>
    <row r="547" spans="1:25"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row>
    <row r="548" spans="1:25"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row>
    <row r="549" spans="1:25"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row>
    <row r="550" spans="1:25"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row>
    <row r="551" spans="1:25"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row>
    <row r="552" spans="1:25"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row>
    <row r="553" spans="1:25"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row>
    <row r="554" spans="1:25"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row>
    <row r="555" spans="1:25"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row>
    <row r="556" spans="1:25"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row>
    <row r="557" spans="1:25"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row>
    <row r="558" spans="1:25"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row>
    <row r="559" spans="1:25"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row>
    <row r="560" spans="1:25"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row>
    <row r="561" spans="1:25"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row>
    <row r="562" spans="1:25"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row>
    <row r="563" spans="1:25"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row>
    <row r="564" spans="1:25"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row>
    <row r="565" spans="1:25"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row>
    <row r="566" spans="1:25"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row>
    <row r="567" spans="1:25"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row>
    <row r="568" spans="1:25"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row>
    <row r="569" spans="1:25"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row>
    <row r="570" spans="1:25"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row>
    <row r="571" spans="1:25"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row>
    <row r="572" spans="1:25"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row>
    <row r="573" spans="1:25"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row>
    <row r="574" spans="1:25"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row>
    <row r="575" spans="1:25"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row>
    <row r="576" spans="1:25"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row>
    <row r="577" spans="1:25"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row>
    <row r="578" spans="1:25"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row>
    <row r="579" spans="1:25"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row>
    <row r="580" spans="1:25"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row>
    <row r="581" spans="1:25"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row>
    <row r="582" spans="1:25"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row>
    <row r="583" spans="1:25"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row>
    <row r="584" spans="1:25"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row>
    <row r="585" spans="1:25"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row>
    <row r="586" spans="1:25"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row>
    <row r="587" spans="1:25"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row>
    <row r="588" spans="1:25"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row>
    <row r="589" spans="1:25"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row>
    <row r="590" spans="1:25"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row>
    <row r="591" spans="1:25"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row>
    <row r="592" spans="1:25"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row>
    <row r="593" spans="1:25"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row>
    <row r="594" spans="1:25"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row>
    <row r="595" spans="1:25"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row>
    <row r="596" spans="1:25"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row>
    <row r="597" spans="1:25"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row>
    <row r="598" spans="1:25"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row>
    <row r="599" spans="1:25"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row>
    <row r="600" spans="1:25"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row>
    <row r="601" spans="1:25"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row>
    <row r="602" spans="1:25"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row>
    <row r="603" spans="1:25"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row>
    <row r="604" spans="1:25"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row>
    <row r="605" spans="1:25"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row>
    <row r="606" spans="1:25"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row>
    <row r="607" spans="1:25"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row>
    <row r="608" spans="1:25"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row>
    <row r="609" spans="1:25"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row>
    <row r="610" spans="1:25"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row>
    <row r="611" spans="1:25"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row>
    <row r="612" spans="1:25"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row>
    <row r="613" spans="1:25"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row>
    <row r="614" spans="1:25"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row>
    <row r="615" spans="1:25"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row>
    <row r="616" spans="1:25"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row>
    <row r="617" spans="1:25"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row>
    <row r="618" spans="1:25"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row>
    <row r="619" spans="1:25"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row>
    <row r="620" spans="1:25"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row>
    <row r="621" spans="1:25"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row>
    <row r="622" spans="1:25"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row>
    <row r="623" spans="1:25"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row>
    <row r="624" spans="1:25"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row>
    <row r="625" spans="1:25"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row>
    <row r="626" spans="1:25"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row>
    <row r="627" spans="1:25"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row>
    <row r="628" spans="1:25"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row>
    <row r="629" spans="1:25"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row>
    <row r="630" spans="1:25"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row>
    <row r="631" spans="1:25"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row>
    <row r="632" spans="1:25"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row>
    <row r="633" spans="1:25"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row>
    <row r="634" spans="1:25"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row>
    <row r="635" spans="1:25"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row>
    <row r="636" spans="1:25"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row>
    <row r="637" spans="1:25"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row>
    <row r="638" spans="1:25"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row>
    <row r="639" spans="1:25"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row>
    <row r="640" spans="1:25"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row>
    <row r="641" spans="1:25"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row>
    <row r="642" spans="1:25"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row>
    <row r="643" spans="1:25"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row>
    <row r="644" spans="1:25"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row>
    <row r="645" spans="1:25"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row>
    <row r="646" spans="1:25"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row>
    <row r="647" spans="1:25"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row>
    <row r="648" spans="1:25"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row>
    <row r="649" spans="1:25"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row>
    <row r="650" spans="1:25"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row>
    <row r="651" spans="1:25"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row>
    <row r="652" spans="1:25"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row>
    <row r="653" spans="1:25"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row>
    <row r="654" spans="1:25"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row>
    <row r="655" spans="1:25"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row>
    <row r="656" spans="1:25"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row>
    <row r="657" spans="1:25"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row>
    <row r="658" spans="1:25"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row>
    <row r="659" spans="1:25"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row>
    <row r="660" spans="1:25"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row>
    <row r="661" spans="1:25"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row>
    <row r="662" spans="1:25"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row>
    <row r="663" spans="1:25"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row>
    <row r="664" spans="1:25"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row>
    <row r="665" spans="1:25"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row>
    <row r="666" spans="1:25"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row>
    <row r="667" spans="1:25"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row>
    <row r="668" spans="1:25"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row>
    <row r="669" spans="1:25"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row>
    <row r="670" spans="1:25"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row>
    <row r="671" spans="1:25"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row>
    <row r="672" spans="1:25"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row>
    <row r="673" spans="1:25"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row>
    <row r="674" spans="1:25"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row>
    <row r="675" spans="1:25"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row>
    <row r="676" spans="1:25"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row>
    <row r="677" spans="1:25"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row>
    <row r="678" spans="1:25"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row>
    <row r="679" spans="1:25"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row>
    <row r="680" spans="1:25"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row>
    <row r="681" spans="1:25"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row>
    <row r="682" spans="1:25"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row>
    <row r="683" spans="1:25"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row>
    <row r="684" spans="1:25"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row>
    <row r="685" spans="1:25"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row>
    <row r="686" spans="1:25"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row>
    <row r="687" spans="1:25"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row>
    <row r="688" spans="1:25"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row>
    <row r="689" spans="1:25"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row>
    <row r="690" spans="1:25"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row>
    <row r="691" spans="1:25"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row>
    <row r="692" spans="1:25"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row>
    <row r="693" spans="1:25"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row>
    <row r="694" spans="1:25"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row>
    <row r="695" spans="1:25"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row>
    <row r="696" spans="1:25"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row>
    <row r="697" spans="1:25"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row>
    <row r="698" spans="1:25"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row>
    <row r="699" spans="1:25"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row>
    <row r="700" spans="1:25"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row>
    <row r="701" spans="1:25"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row>
    <row r="702" spans="1:25"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row>
    <row r="703" spans="1:25"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row>
    <row r="704" spans="1:25"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row>
    <row r="705" spans="1:25"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row>
    <row r="706" spans="1:25"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row>
    <row r="707" spans="1:25"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row>
    <row r="708" spans="1:25"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row>
    <row r="709" spans="1:25"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row>
    <row r="710" spans="1:25"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row>
    <row r="711" spans="1:25"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row>
    <row r="712" spans="1:25"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row>
    <row r="713" spans="1:25"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row>
    <row r="714" spans="1:25"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row>
    <row r="715" spans="1:25"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row>
    <row r="716" spans="1:25"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row>
    <row r="717" spans="1:25"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row>
    <row r="718" spans="1:25"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row>
    <row r="719" spans="1:25"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row>
    <row r="720" spans="1:25"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row>
    <row r="721" spans="1:25"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row>
    <row r="722" spans="1:25"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row>
    <row r="723" spans="1:25"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row>
    <row r="724" spans="1:25"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row>
    <row r="725" spans="1:25"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row>
    <row r="726" spans="1:25"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row>
    <row r="727" spans="1:25"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row>
    <row r="728" spans="1:25"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row>
    <row r="729" spans="1:25"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row>
    <row r="730" spans="1:25"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row>
    <row r="731" spans="1:25"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row>
    <row r="732" spans="1:25"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row>
    <row r="733" spans="1:25"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row>
    <row r="734" spans="1:25"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row>
    <row r="735" spans="1:25"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row>
    <row r="736" spans="1:25"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row>
    <row r="737" spans="1:25"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row>
    <row r="738" spans="1:25"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row>
    <row r="739" spans="1:25"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row>
    <row r="740" spans="1:25"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row>
    <row r="741" spans="1:25"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row>
    <row r="742" spans="1:25"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row>
    <row r="743" spans="1:25"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row>
    <row r="744" spans="1:25"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row>
    <row r="745" spans="1:25"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row>
    <row r="746" spans="1:25"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row>
    <row r="747" spans="1:25"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row>
    <row r="748" spans="1:25"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row>
    <row r="749" spans="1:25"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row>
    <row r="750" spans="1:25"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row>
    <row r="751" spans="1:25"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row>
    <row r="752" spans="1:25"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row>
    <row r="753" spans="1:25"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row>
    <row r="754" spans="1:25"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row>
    <row r="755" spans="1:25"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row>
    <row r="756" spans="1:25"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row>
    <row r="757" spans="1:25"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row>
    <row r="758" spans="1:25"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row>
    <row r="759" spans="1:25"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row>
    <row r="760" spans="1:25"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row>
    <row r="761" spans="1:25"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row>
    <row r="762" spans="1:25"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row>
    <row r="763" spans="1:25"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row>
    <row r="764" spans="1:25"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row>
    <row r="765" spans="1:25"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row>
    <row r="766" spans="1:25"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row>
    <row r="767" spans="1:25"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row>
    <row r="768" spans="1:25"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row>
    <row r="769" spans="1:25"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row>
    <row r="770" spans="1:25"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row>
    <row r="771" spans="1:25"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row>
    <row r="772" spans="1:25"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row>
    <row r="773" spans="1:25"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row>
    <row r="774" spans="1:25"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row>
    <row r="775" spans="1:25"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row>
    <row r="776" spans="1:25"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row>
    <row r="777" spans="1:25"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row>
    <row r="778" spans="1:25"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row>
    <row r="779" spans="1:25"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row>
    <row r="780" spans="1:25"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row>
    <row r="781" spans="1:25"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row>
    <row r="782" spans="1:25"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row>
    <row r="783" spans="1:25"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row>
    <row r="784" spans="1:25"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row>
    <row r="785" spans="1:25"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row>
    <row r="786" spans="1:25"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row>
    <row r="787" spans="1:25"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row>
    <row r="788" spans="1:25"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row>
    <row r="789" spans="1:25"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row>
    <row r="790" spans="1:25"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row>
    <row r="791" spans="1:25"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row>
    <row r="792" spans="1:25"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row>
    <row r="793" spans="1:25"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row>
    <row r="794" spans="1:25"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row>
    <row r="795" spans="1:25"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row>
    <row r="796" spans="1:25"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row>
    <row r="797" spans="1:25"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row>
    <row r="798" spans="1:25"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row>
    <row r="799" spans="1:25"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row>
    <row r="800" spans="1:25"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row>
    <row r="801" spans="1:25"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row>
    <row r="802" spans="1:25"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row>
    <row r="803" spans="1:25"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row>
    <row r="804" spans="1:25"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row>
    <row r="805" spans="1:25"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row>
    <row r="806" spans="1:25"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row>
    <row r="807" spans="1:25"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row>
    <row r="808" spans="1:25"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row>
    <row r="809" spans="1:25"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row>
    <row r="810" spans="1:25"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row>
    <row r="811" spans="1:25"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row>
    <row r="812" spans="1:25"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row>
    <row r="813" spans="1:25"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row>
    <row r="814" spans="1:25"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row>
    <row r="815" spans="1:25"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row>
    <row r="816" spans="1:25"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row>
    <row r="817" spans="1:25"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row>
    <row r="818" spans="1:25"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row>
    <row r="819" spans="1:25"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row>
    <row r="820" spans="1:25"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row>
    <row r="821" spans="1:25"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row>
    <row r="822" spans="1:25"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row>
    <row r="823" spans="1:25"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row>
    <row r="824" spans="1:25"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row>
    <row r="825" spans="1:25"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row>
    <row r="826" spans="1:25"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row>
    <row r="827" spans="1:25"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row>
    <row r="828" spans="1:25"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row>
    <row r="829" spans="1:25"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row>
    <row r="830" spans="1:25"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row>
    <row r="831" spans="1:25"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row>
    <row r="832" spans="1:25"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row>
    <row r="833" spans="1:25"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row>
    <row r="834" spans="1:25"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row>
    <row r="835" spans="1:25"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row>
    <row r="836" spans="1:25"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row>
    <row r="837" spans="1:25"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row>
    <row r="838" spans="1:25"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row>
    <row r="839" spans="1:25"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row>
    <row r="840" spans="1:25"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row>
    <row r="841" spans="1:25"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row>
    <row r="842" spans="1:25"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row>
    <row r="843" spans="1:25"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row>
    <row r="844" spans="1:25"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row>
    <row r="845" spans="1:25"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row>
    <row r="846" spans="1:25"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row>
    <row r="847" spans="1:25"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row>
    <row r="848" spans="1:25"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row>
    <row r="849" spans="1:25"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row>
    <row r="850" spans="1:25"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row>
    <row r="851" spans="1:25"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row>
    <row r="852" spans="1:25"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row>
    <row r="853" spans="1:25"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row>
    <row r="854" spans="1:25"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row>
    <row r="855" spans="1:25"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row>
    <row r="856" spans="1:25"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row>
    <row r="857" spans="1:25"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row>
    <row r="858" spans="1:25"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row>
    <row r="859" spans="1:25"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row>
    <row r="860" spans="1:25"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row>
    <row r="861" spans="1:25"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row>
    <row r="862" spans="1:25"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row>
    <row r="863" spans="1:25"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row>
    <row r="864" spans="1:25"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row>
    <row r="865" spans="1:25"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row>
    <row r="866" spans="1:25"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row>
    <row r="867" spans="1:25"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row>
    <row r="868" spans="1:25"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row>
    <row r="869" spans="1:25"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row>
    <row r="870" spans="1:25"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row>
    <row r="871" spans="1:25"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row>
    <row r="872" spans="1:25"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row>
    <row r="873" spans="1:25"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row>
    <row r="874" spans="1:25"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row>
    <row r="875" spans="1:25"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row>
    <row r="876" spans="1:25"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row>
    <row r="877" spans="1:25"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row>
    <row r="878" spans="1:25"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row>
    <row r="879" spans="1:25"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row>
    <row r="880" spans="1:25"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row>
    <row r="881" spans="1:25"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row>
    <row r="882" spans="1:25"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row>
    <row r="883" spans="1:25"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row>
    <row r="884" spans="1:25"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row>
    <row r="885" spans="1:25"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row>
    <row r="886" spans="1:25"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row>
    <row r="887" spans="1:25"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row>
    <row r="888" spans="1:25"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row>
    <row r="889" spans="1:25"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row>
    <row r="890" spans="1:25"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row>
    <row r="891" spans="1:25"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row>
    <row r="892" spans="1:25"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row>
    <row r="893" spans="1:25"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row>
    <row r="894" spans="1:25"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row>
    <row r="895" spans="1:25"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row>
    <row r="896" spans="1:25"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row>
    <row r="897" spans="1:25"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row>
    <row r="898" spans="1:25"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row>
    <row r="899" spans="1:25"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row>
    <row r="900" spans="1:25"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row>
    <row r="901" spans="1:25"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row>
    <row r="902" spans="1:25"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row>
    <row r="903" spans="1:25"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row>
    <row r="904" spans="1:25"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row>
    <row r="905" spans="1:25"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row>
    <row r="906" spans="1:25"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row>
    <row r="907" spans="1:25"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row>
    <row r="908" spans="1:25"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row>
    <row r="909" spans="1:25"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row>
    <row r="910" spans="1:25"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row>
    <row r="911" spans="1:25"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row>
    <row r="912" spans="1:25"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row>
    <row r="913" spans="1:25"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row>
    <row r="914" spans="1:25"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row>
    <row r="915" spans="1:25"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row>
    <row r="916" spans="1:25"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row>
    <row r="917" spans="1:25"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row>
    <row r="918" spans="1:25"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row>
    <row r="919" spans="1:25"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row>
    <row r="920" spans="1:25"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row>
    <row r="921" spans="1:25"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row>
    <row r="922" spans="1:25"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row>
    <row r="923" spans="1:25"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row>
    <row r="924" spans="1:25"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row>
    <row r="925" spans="1:25"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row>
    <row r="926" spans="1:25"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row>
    <row r="927" spans="1:25"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row>
    <row r="928" spans="1:25"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row>
    <row r="929" spans="1:25"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row>
    <row r="930" spans="1:25"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row>
    <row r="931" spans="1:25"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row>
    <row r="932" spans="1:25"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row>
    <row r="933" spans="1:25"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row>
    <row r="934" spans="1:25"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row>
    <row r="935" spans="1:25"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row>
    <row r="936" spans="1:25"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row>
    <row r="937" spans="1:25"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row>
    <row r="938" spans="1:25"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row>
    <row r="939" spans="1:25"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row>
    <row r="940" spans="1:25"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row>
    <row r="941" spans="1:25"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row>
    <row r="942" spans="1:25"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row>
    <row r="943" spans="1:25"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row>
    <row r="944" spans="1:25"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row>
    <row r="945" spans="1:25"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row>
    <row r="946" spans="1:25"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row>
    <row r="947" spans="1:25"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row>
    <row r="948" spans="1:25"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row>
    <row r="949" spans="1:25"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row>
    <row r="950" spans="1:25"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row>
    <row r="951" spans="1:25"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row>
    <row r="952" spans="1:25"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row>
    <row r="953" spans="1:25"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row>
    <row r="954" spans="1:25"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row>
    <row r="955" spans="1:25"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row>
    <row r="956" spans="1:25"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row>
    <row r="957" spans="1:25"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row>
    <row r="958" spans="1:25"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row>
    <row r="959" spans="1:25"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row>
    <row r="960" spans="1:25"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row>
    <row r="961" spans="1:25"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row>
    <row r="962" spans="1:25"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row>
    <row r="963" spans="1:25"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row>
    <row r="964" spans="1:25"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row>
    <row r="965" spans="1:25"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row>
    <row r="966" spans="1:25"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row>
    <row r="967" spans="1:25"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row>
    <row r="968" spans="1:25"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row>
    <row r="969" spans="1:25"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row>
    <row r="970" spans="1:25"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row>
    <row r="971" spans="1:25"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row>
    <row r="972" spans="1:25"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row>
    <row r="973" spans="1:25"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row>
    <row r="974" spans="1:25"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row>
    <row r="975" spans="1:25"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row>
    <row r="976" spans="1:25"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row>
    <row r="977" spans="1:25"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row>
    <row r="978" spans="1:25"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row>
    <row r="979" spans="1:25"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row>
    <row r="980" spans="1:25"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row>
    <row r="981" spans="1:25"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row>
    <row r="982" spans="1:25"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row>
    <row r="983" spans="1:25"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row>
    <row r="984" spans="1:25"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row>
    <row r="985" spans="1:25"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row>
    <row r="986" spans="1:25"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row>
    <row r="987" spans="1:25"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row>
    <row r="988" spans="1:25"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row>
    <row r="989" spans="1:25"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row>
    <row r="990" spans="1:25"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row>
    <row r="991" spans="1:25"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row>
    <row r="992" spans="1:25"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row>
    <row r="993" spans="1:25"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row>
    <row r="994" spans="1:25"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row>
    <row r="995" spans="1:25"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row>
    <row r="996" spans="1:25"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row>
    <row r="997" spans="1:25"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row>
    <row r="998" spans="1:25"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row>
    <row r="999" spans="1:25"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row>
    <row r="1000" spans="1:25"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row>
  </sheetData>
  <mergeCells count="3">
    <mergeCell ref="B1:M1"/>
    <mergeCell ref="B57:D57"/>
    <mergeCell ref="B58:O91"/>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26.875" customWidth="1"/>
    <col min="2" max="2" width="10.625" customWidth="1"/>
    <col min="3" max="3" width="13.875" customWidth="1"/>
    <col min="4" max="4" width="12.625" customWidth="1"/>
    <col min="5" max="5" width="9.5" customWidth="1"/>
    <col min="6" max="6" width="11.5" customWidth="1"/>
    <col min="7" max="7" width="18.375" customWidth="1"/>
    <col min="8" max="8" width="12.625" customWidth="1"/>
    <col min="9" max="9" width="14.375" customWidth="1"/>
    <col min="10" max="10" width="18.5" customWidth="1"/>
    <col min="11" max="11" width="8.875" customWidth="1"/>
    <col min="12" max="12" width="7.875" customWidth="1"/>
    <col min="13" max="13" width="8.875" customWidth="1"/>
    <col min="14" max="25" width="10.625" customWidth="1"/>
    <col min="26" max="26" width="17.375" customWidth="1"/>
  </cols>
  <sheetData>
    <row r="1" spans="1:25" ht="18" customHeight="1">
      <c r="A1" s="46"/>
      <c r="B1" s="686" t="s">
        <v>409</v>
      </c>
      <c r="C1" s="687"/>
      <c r="D1" s="687"/>
      <c r="E1" s="687"/>
      <c r="F1" s="687"/>
      <c r="G1" s="687"/>
      <c r="H1" s="687"/>
      <c r="I1" s="687"/>
      <c r="J1" s="687"/>
      <c r="K1" s="687"/>
      <c r="L1" s="687"/>
      <c r="M1" s="687"/>
      <c r="N1" s="687"/>
      <c r="O1" s="687"/>
      <c r="P1" s="36"/>
      <c r="Q1" s="36"/>
      <c r="R1" s="36"/>
      <c r="S1" s="36"/>
      <c r="T1" s="36"/>
      <c r="U1" s="61"/>
      <c r="V1" s="61"/>
      <c r="W1" s="61"/>
      <c r="X1" s="61"/>
      <c r="Y1" s="61"/>
    </row>
    <row r="2" spans="1:25" ht="15.75" customHeight="1">
      <c r="A2" s="315"/>
      <c r="B2" s="11">
        <v>1984</v>
      </c>
      <c r="C2" s="11">
        <v>1988</v>
      </c>
      <c r="D2" s="11">
        <v>1990</v>
      </c>
      <c r="E2" s="11">
        <v>1992</v>
      </c>
      <c r="F2" s="11">
        <v>1996</v>
      </c>
      <c r="G2" s="11">
        <v>1998</v>
      </c>
      <c r="H2" s="11">
        <v>2000</v>
      </c>
      <c r="I2" s="11">
        <v>2004</v>
      </c>
      <c r="J2" s="11" t="s">
        <v>234</v>
      </c>
      <c r="K2" s="11">
        <v>2010</v>
      </c>
      <c r="L2" s="11">
        <v>2011</v>
      </c>
      <c r="M2" s="11">
        <v>2012</v>
      </c>
      <c r="N2" s="11">
        <v>2013</v>
      </c>
      <c r="O2" s="11">
        <v>2014</v>
      </c>
      <c r="P2" s="4">
        <v>2015</v>
      </c>
      <c r="Q2" s="4">
        <v>2016</v>
      </c>
      <c r="R2" s="316"/>
      <c r="S2" s="316"/>
      <c r="T2" s="316"/>
      <c r="U2" s="61"/>
      <c r="V2" s="61"/>
      <c r="W2" s="61"/>
      <c r="X2" s="61"/>
      <c r="Y2" s="61"/>
    </row>
    <row r="3" spans="1:25" ht="15.75" customHeight="1">
      <c r="A3" s="317" t="s">
        <v>50</v>
      </c>
      <c r="B3" s="41"/>
      <c r="C3" s="41"/>
      <c r="D3" s="41"/>
      <c r="E3" s="41"/>
      <c r="F3" s="41"/>
      <c r="G3" s="41"/>
      <c r="H3" s="41"/>
      <c r="I3" s="41"/>
      <c r="J3" s="41">
        <f>('Total TV Universe (RV)'!J3)/('Total TV Universe (RV)'!J50)*100</f>
        <v>0.817797552554961</v>
      </c>
      <c r="K3" s="41">
        <f>('Total TV Universe (RV)'!K3)/('Total TV Universe (RV)'!K50)*100</f>
        <v>0.85921825072452995</v>
      </c>
      <c r="L3" s="41">
        <f>('Total TV Universe (RV)'!L3)/('Total TV Universe (RV)'!L50)*100</f>
        <v>24.724277260589727</v>
      </c>
      <c r="M3" s="41">
        <f>('Total TV Universe (RV)'!M3)/('Total TV Universe (RV)'!M50)*100</f>
        <v>24.795735309015406</v>
      </c>
      <c r="N3" s="41">
        <f>('Total TV Universe (RV)'!N3)/('Total TV Universe (RV)'!N50)*100</f>
        <v>28.641375831666867</v>
      </c>
      <c r="O3" s="41">
        <f>('Total TV Universe (RV)'!O3)/('Total TV Universe (RV)'!O50)*100</f>
        <v>32.534210526315789</v>
      </c>
      <c r="P3" s="36">
        <f>('Total TV Universe (RV)'!P3)/('Total TV Universe (RV)'!P50)*100</f>
        <v>28.478906179724738</v>
      </c>
      <c r="Q3" s="36">
        <f>('Total TV Universe (RV)'!Q3)/('Total TV Universe (RV)'!Q50)*100</f>
        <v>29.460544801263168</v>
      </c>
      <c r="R3" s="36"/>
      <c r="S3" s="36"/>
      <c r="T3" s="36"/>
      <c r="U3" s="61"/>
      <c r="V3" s="61"/>
      <c r="W3" s="61"/>
      <c r="X3" s="61"/>
      <c r="Y3" s="61"/>
    </row>
    <row r="4" spans="1:25" ht="15.75" customHeight="1">
      <c r="A4" s="317" t="s">
        <v>360</v>
      </c>
      <c r="B4" s="41"/>
      <c r="C4" s="41">
        <f>('Total TV Universe (RV)'!C4)/('Total TV Universe (RV)'!C50)*100</f>
        <v>0.86908132914963643</v>
      </c>
      <c r="D4" s="41">
        <f>('Total TV Universe (RV)'!D4)/('Total TV Universe (RV)'!D50)*100</f>
        <v>2.8803164311962117</v>
      </c>
      <c r="E4" s="41">
        <f>('Total TV Universe (RV)'!E4)/('Total TV Universe (RV)'!E50)*100</f>
        <v>3.0822036542662001</v>
      </c>
      <c r="F4" s="41">
        <f>('Total TV Universe (RV)'!F4)/('Total TV Universe (RV)'!F50)*100</f>
        <v>3.3081222965639991</v>
      </c>
      <c r="G4" s="41">
        <f>('Total TV Universe (RV)'!G4)/('Total TV Universe (RV)'!G50)*100</f>
        <v>3.4797127183102328</v>
      </c>
      <c r="H4" s="41">
        <f>('Total TV Universe (RV)'!H4)/('Total TV Universe (RV)'!H50)*100</f>
        <v>4.8117219755999132</v>
      </c>
      <c r="I4" s="41">
        <f>('Total TV Universe (RV)'!I4)/('Total TV Universe (RV)'!I50)*100</f>
        <v>7.0556630544132819</v>
      </c>
      <c r="J4" s="41">
        <f>('Total TV Universe (RV)'!J4)/('Total TV Universe (RV)'!J50)*100</f>
        <v>7.7651222156524229</v>
      </c>
      <c r="K4" s="41">
        <f>('Total TV Universe (RV)'!K4)/('Total TV Universe (RV)'!K50)*100</f>
        <v>7.6008884781154782</v>
      </c>
      <c r="L4" s="41">
        <f>('Total TV Universe (RV)'!L4)/('Total TV Universe (RV)'!L50)*100</f>
        <v>7.5208837248836566</v>
      </c>
      <c r="M4" s="41">
        <f>('Total TV Universe (RV)'!M4)/('Total TV Universe (RV)'!M50)*100</f>
        <v>7.4662403890102684</v>
      </c>
      <c r="N4" s="41" t="s">
        <v>4</v>
      </c>
      <c r="O4" s="41"/>
      <c r="P4" s="36"/>
      <c r="Q4" s="36"/>
      <c r="R4" s="36"/>
      <c r="S4" s="36"/>
      <c r="T4" s="36"/>
      <c r="U4" s="61"/>
      <c r="V4" s="61"/>
      <c r="W4" s="61"/>
      <c r="X4" s="61"/>
      <c r="Y4" s="61"/>
    </row>
    <row r="5" spans="1:25" ht="15.75" customHeight="1">
      <c r="A5" s="317" t="s">
        <v>361</v>
      </c>
      <c r="B5" s="41"/>
      <c r="C5" s="41"/>
      <c r="D5" s="41"/>
      <c r="E5" s="41"/>
      <c r="F5" s="41"/>
      <c r="G5" s="41"/>
      <c r="H5" s="41"/>
      <c r="I5" s="41"/>
      <c r="J5" s="41">
        <f>('Total TV Universe (RV)'!J5)/('Total TV Universe (RV)'!J50)*100</f>
        <v>23.977128242994389</v>
      </c>
      <c r="K5" s="41">
        <f>('Total TV Universe (RV)'!K5)/('Total TV Universe (RV)'!K50)*100</f>
        <v>24.554483725941889</v>
      </c>
      <c r="L5" s="41" t="s">
        <v>50</v>
      </c>
      <c r="M5" s="41"/>
      <c r="N5" s="41"/>
      <c r="O5" s="41"/>
      <c r="P5" s="36"/>
      <c r="Q5" s="36"/>
      <c r="R5" s="36"/>
      <c r="S5" s="36"/>
      <c r="T5" s="36"/>
      <c r="U5" s="61"/>
      <c r="V5" s="61"/>
      <c r="W5" s="61"/>
      <c r="X5" s="61"/>
      <c r="Y5" s="61"/>
    </row>
    <row r="6" spans="1:25" ht="15.75" customHeight="1">
      <c r="A6" s="317" t="s">
        <v>362</v>
      </c>
      <c r="B6" s="41"/>
      <c r="C6" s="41"/>
      <c r="D6" s="41"/>
      <c r="E6" s="41"/>
      <c r="F6" s="41"/>
      <c r="G6" s="41"/>
      <c r="H6" s="41">
        <f>('Total TV Universe (RV)'!H6)/('Total TV Universe (RV)'!H50)*100</f>
        <v>0.28495031439518026</v>
      </c>
      <c r="I6" s="41">
        <f>('Total TV Universe (RV)'!I6)/('Total TV Universe (RV)'!I50)*100</f>
        <v>18.683806777584682</v>
      </c>
      <c r="J6" s="41" t="s">
        <v>239</v>
      </c>
      <c r="K6" s="41"/>
      <c r="L6" s="41"/>
      <c r="M6" s="41"/>
      <c r="N6" s="41"/>
      <c r="O6" s="41"/>
      <c r="P6" s="36"/>
      <c r="Q6" s="36"/>
      <c r="R6" s="36"/>
      <c r="S6" s="36"/>
      <c r="T6" s="36"/>
      <c r="U6" s="61"/>
      <c r="V6" s="61"/>
      <c r="W6" s="61"/>
      <c r="X6" s="61"/>
      <c r="Y6" s="61"/>
    </row>
    <row r="7" spans="1:25" ht="15.75" customHeight="1">
      <c r="A7" s="317" t="s">
        <v>363</v>
      </c>
      <c r="B7" s="41">
        <f>('Total TV Universe (RV)'!B7)/('Total TV Universe (RV)'!B50)*100</f>
        <v>8.1883343503352783</v>
      </c>
      <c r="C7" s="41">
        <f>('Total TV Universe (RV)'!C7)/('Total TV Universe (RV)'!C50)*100</f>
        <v>9.8914426620350238</v>
      </c>
      <c r="D7" s="41">
        <f>('Total TV Universe (RV)'!D7)/('Total TV Universe (RV)'!D50)*100</f>
        <v>6.1889010583786934</v>
      </c>
      <c r="E7" s="41">
        <f>('Total TV Universe (RV)'!E7)/('Total TV Universe (RV)'!E50)*100</f>
        <v>6.6700412578441908</v>
      </c>
      <c r="F7" s="41">
        <f>('Total TV Universe (RV)'!F7)/('Total TV Universe (RV)'!F50)*100</f>
        <v>6.4958181247844156</v>
      </c>
      <c r="G7" s="41">
        <f>('Total TV Universe (RV)'!G7)/('Total TV Universe (RV)'!G50)*100</f>
        <v>12.580499827736993</v>
      </c>
      <c r="H7" s="41">
        <f>('Total TV Universe (RV)'!H7)/('Total TV Universe (RV)'!H50)*100</f>
        <v>14.247515719759013</v>
      </c>
      <c r="I7" s="41" t="s">
        <v>412</v>
      </c>
      <c r="J7" s="41"/>
      <c r="K7" s="41"/>
      <c r="L7" s="41"/>
      <c r="M7" s="41"/>
      <c r="N7" s="41"/>
      <c r="O7" s="41"/>
      <c r="P7" s="36"/>
      <c r="Q7" s="36"/>
      <c r="R7" s="36"/>
      <c r="S7" s="36"/>
      <c r="T7" s="36"/>
      <c r="U7" s="61"/>
      <c r="V7" s="61"/>
      <c r="W7" s="61"/>
      <c r="X7" s="61"/>
      <c r="Y7" s="61"/>
    </row>
    <row r="8" spans="1:25" ht="15.75" customHeight="1">
      <c r="A8" s="317" t="s">
        <v>366</v>
      </c>
      <c r="B8" s="41"/>
      <c r="C8" s="41">
        <f>('Total TV Universe (RV)'!C8)/('Total TV Universe (RV)'!C50)*100</f>
        <v>1.3446979769429697</v>
      </c>
      <c r="D8" s="41">
        <f>('Total TV Universe (RV)'!D8)/('Total TV Universe (RV)'!D50)*100</f>
        <v>2.8583012737603171</v>
      </c>
      <c r="E8" s="41">
        <f>('Total TV Universe (RV)'!E8)/('Total TV Universe (RV)'!E50)*100</f>
        <v>3.2971604895468567</v>
      </c>
      <c r="F8" s="41">
        <f>('Total TV Universe (RV)'!F8)/('Total TV Universe (RV)'!F50)*100</f>
        <v>6.1174722941001844</v>
      </c>
      <c r="G8" s="41">
        <f>('Total TV Universe (RV)'!G8)/('Total TV Universe (RV)'!G50)*100</f>
        <v>6.2783240134630169</v>
      </c>
      <c r="H8" s="41" t="s">
        <v>367</v>
      </c>
      <c r="I8" s="41"/>
      <c r="J8" s="41"/>
      <c r="K8" s="41"/>
      <c r="L8" s="41"/>
      <c r="M8" s="41"/>
      <c r="N8" s="41"/>
      <c r="O8" s="41"/>
      <c r="P8" s="36"/>
      <c r="Q8" s="36"/>
      <c r="R8" s="36"/>
      <c r="S8" s="36"/>
      <c r="T8" s="36"/>
      <c r="U8" s="61"/>
      <c r="V8" s="61"/>
      <c r="W8" s="61"/>
      <c r="X8" s="61"/>
      <c r="Y8" s="61"/>
    </row>
    <row r="9" spans="1:25" ht="15.75" customHeight="1">
      <c r="A9" s="317" t="s">
        <v>368</v>
      </c>
      <c r="B9" s="41">
        <f>('Total TV Universe (RV)'!B9)/('Total TV Universe (RV)'!B50)*100</f>
        <v>1.3190542934940142</v>
      </c>
      <c r="C9" s="41">
        <f>('Total TV Universe (RV)'!C9)/('Total TV Universe (RV)'!C50)*100</f>
        <v>2.2224268815070296</v>
      </c>
      <c r="D9" s="41">
        <f>('Total TV Universe (RV)'!D9)/('Total TV Universe (RV)'!D50)*100</f>
        <v>2.0474096415381986</v>
      </c>
      <c r="E9" s="41">
        <f>('Total TV Universe (RV)'!E9)/('Total TV Universe (RV)'!E50)*100</f>
        <v>2.1252990326942411</v>
      </c>
      <c r="F9" s="41">
        <f>('Total TV Universe (RV)'!F9)/('Total TV Universe (RV)'!F50)*100</f>
        <v>1.9289868432280544</v>
      </c>
      <c r="G9" s="41" t="s">
        <v>242</v>
      </c>
      <c r="H9" s="41"/>
      <c r="I9" s="41"/>
      <c r="J9" s="41"/>
      <c r="K9" s="41"/>
      <c r="L9" s="41"/>
      <c r="M9" s="41"/>
      <c r="N9" s="41"/>
      <c r="O9" s="41"/>
      <c r="P9" s="36"/>
      <c r="Q9" s="36"/>
      <c r="R9" s="36"/>
      <c r="S9" s="36"/>
      <c r="T9" s="36"/>
      <c r="U9" s="61"/>
      <c r="V9" s="61"/>
      <c r="W9" s="61"/>
      <c r="X9" s="61"/>
      <c r="Y9" s="61"/>
    </row>
    <row r="10" spans="1:25" ht="15.75" customHeight="1">
      <c r="A10" s="317" t="s">
        <v>369</v>
      </c>
      <c r="B10" s="41">
        <f>('Total TV Universe (RV)'!B10)/('Total TV Universe (RV)'!B50)*100</f>
        <v>0.82579449466642063</v>
      </c>
      <c r="C10" s="41">
        <f>('Total TV Universe (RV)'!C10)/('Total TV Universe (RV)'!C50)*100</f>
        <v>0.76098663646933329</v>
      </c>
      <c r="D10" s="41">
        <f>('Total TV Universe (RV)'!D10)/('Total TV Universe (RV)'!D50)*100</f>
        <v>0.72283100247853971</v>
      </c>
      <c r="E10" s="41">
        <f>('Total TV Universe (RV)'!E10)/('Total TV Universe (RV)'!E50)*100</f>
        <v>0.52352390528031056</v>
      </c>
      <c r="F10" s="41">
        <f>('Total TV Universe (RV)'!F10)/('Total TV Universe (RV)'!F50)*100</f>
        <v>0.5949211759488392</v>
      </c>
      <c r="G10" s="41">
        <v>0.67169387551623361</v>
      </c>
      <c r="H10" s="41" t="s">
        <v>242</v>
      </c>
      <c r="I10" s="41"/>
      <c r="J10" s="41"/>
      <c r="K10" s="41"/>
      <c r="L10" s="41"/>
      <c r="M10" s="41"/>
      <c r="N10" s="41"/>
      <c r="O10" s="41"/>
      <c r="P10" s="36"/>
      <c r="Q10" s="36"/>
      <c r="R10" s="36"/>
      <c r="S10" s="36"/>
      <c r="T10" s="36"/>
      <c r="U10" s="61"/>
      <c r="V10" s="70"/>
      <c r="W10" s="61"/>
      <c r="X10" s="61"/>
      <c r="Y10" s="61"/>
    </row>
    <row r="11" spans="1:25" ht="15.75" customHeight="1">
      <c r="A11" s="317" t="s">
        <v>370</v>
      </c>
      <c r="B11" s="41">
        <f>('Total TV Universe (RV)'!B11)/('Total TV Universe (RV)'!B50)*100</f>
        <v>0.87013245411159745</v>
      </c>
      <c r="C11" s="41">
        <f>('Total TV Universe (RV)'!C11)/('Total TV Universe (RV)'!C50)*100</f>
        <v>0.73504391022606053</v>
      </c>
      <c r="D11" s="41">
        <f>('Total TV Universe (RV)'!D11)/('Total TV Universe (RV)'!D50)*100</f>
        <v>0.67513149470076805</v>
      </c>
      <c r="E11" s="41">
        <v>0.68485551603178263</v>
      </c>
      <c r="F11" s="41" t="s">
        <v>413</v>
      </c>
      <c r="G11" s="41"/>
      <c r="H11" s="41"/>
      <c r="I11" s="41"/>
      <c r="J11" s="41"/>
      <c r="K11" s="41"/>
      <c r="L11" s="41"/>
      <c r="M11" s="41"/>
      <c r="N11" s="41"/>
      <c r="O11" s="41"/>
      <c r="P11" s="36"/>
      <c r="Q11" s="36"/>
      <c r="R11" s="36"/>
      <c r="S11" s="36"/>
      <c r="T11" s="36"/>
      <c r="U11" s="61"/>
      <c r="V11" s="61"/>
      <c r="W11" s="61"/>
      <c r="X11" s="61"/>
      <c r="Y11" s="61"/>
    </row>
    <row r="12" spans="1:25" ht="15.75" customHeight="1">
      <c r="A12" s="317" t="s">
        <v>371</v>
      </c>
      <c r="B12" s="41">
        <f>('Total TV Universe (RV)'!B12)/('Total TV Universe (RV)'!B50)*100</f>
        <v>0.90338592369548032</v>
      </c>
      <c r="C12" s="41">
        <f>('Total TV Universe (RV)'!C12)/('Total TV Universe (RV)'!C50)*100</f>
        <v>0.83016723978472717</v>
      </c>
      <c r="D12" s="41" t="s">
        <v>248</v>
      </c>
      <c r="E12" s="41"/>
      <c r="F12" s="41"/>
      <c r="G12" s="41"/>
      <c r="H12" s="41"/>
      <c r="I12" s="41"/>
      <c r="J12" s="41"/>
      <c r="K12" s="41"/>
      <c r="L12" s="41"/>
      <c r="M12" s="41"/>
      <c r="N12" s="41"/>
      <c r="O12" s="41"/>
      <c r="P12" s="36"/>
      <c r="Q12" s="36"/>
      <c r="R12" s="36"/>
      <c r="S12" s="36"/>
      <c r="T12" s="36"/>
      <c r="U12" s="61"/>
      <c r="V12" s="61"/>
      <c r="W12" s="61"/>
      <c r="X12" s="61"/>
      <c r="Y12" s="61"/>
    </row>
    <row r="13" spans="1:25" ht="15.75" customHeight="1">
      <c r="A13" s="317" t="s">
        <v>372</v>
      </c>
      <c r="B13" s="41">
        <f>('Total TV Universe (RV)'!B13)/('Total TV Universe (RV)'!B50)*100</f>
        <v>0.24385877694847324</v>
      </c>
      <c r="C13" s="41">
        <f>('Total TV Universe (RV)'!C13)/('Total TV Universe (RV)'!C50)*100</f>
        <v>0.22051317306781815</v>
      </c>
      <c r="D13" s="41" t="s">
        <v>248</v>
      </c>
      <c r="E13" s="41"/>
      <c r="F13" s="41"/>
      <c r="G13" s="41"/>
      <c r="H13" s="41"/>
      <c r="I13" s="41"/>
      <c r="J13" s="41"/>
      <c r="K13" s="41"/>
      <c r="L13" s="41"/>
      <c r="M13" s="41"/>
      <c r="N13" s="41"/>
      <c r="O13" s="41"/>
      <c r="P13" s="36"/>
      <c r="Q13" s="36"/>
      <c r="R13" s="36"/>
      <c r="S13" s="36"/>
      <c r="T13" s="36"/>
      <c r="U13" s="61"/>
      <c r="V13" s="61"/>
      <c r="W13" s="61"/>
      <c r="X13" s="61"/>
      <c r="Y13" s="61"/>
    </row>
    <row r="14" spans="1:25" ht="15.75" customHeight="1">
      <c r="A14" s="317" t="s">
        <v>373</v>
      </c>
      <c r="B14" s="41">
        <f>('Total TV Universe (RV)'!B14)/('Total TV Universe (RV)'!B50)*100</f>
        <v>0.31036571611623859</v>
      </c>
      <c r="C14" s="41">
        <f>('Total TV Universe (RV)'!C14)/('Total TV Universe (RV)'!C50)*100</f>
        <v>0.26375105013993932</v>
      </c>
      <c r="D14" s="41" t="s">
        <v>248</v>
      </c>
      <c r="E14" s="41"/>
      <c r="F14" s="41"/>
      <c r="G14" s="41"/>
      <c r="H14" s="41"/>
      <c r="I14" s="41"/>
      <c r="J14" s="41"/>
      <c r="K14" s="41"/>
      <c r="L14" s="41"/>
      <c r="M14" s="41"/>
      <c r="N14" s="41"/>
      <c r="O14" s="41"/>
      <c r="P14" s="36"/>
      <c r="Q14" s="36"/>
      <c r="R14" s="36"/>
      <c r="S14" s="36"/>
      <c r="T14" s="36"/>
      <c r="U14" s="61"/>
      <c r="V14" s="61"/>
      <c r="W14" s="61"/>
      <c r="X14" s="61"/>
      <c r="Y14" s="61"/>
    </row>
    <row r="15" spans="1:25" ht="15.75" customHeight="1">
      <c r="A15" s="317" t="s">
        <v>374</v>
      </c>
      <c r="B15" s="277">
        <f>('Total TV Universe (RV)'!B15)/('Total TV Universe (RV)'!B50)*100</f>
        <v>0.49880204375824061</v>
      </c>
      <c r="C15" s="277">
        <f>('Total TV Universe (RV)'!C15)/('Total TV Universe (RV)'!C50)*100</f>
        <v>0.45832149696448476</v>
      </c>
      <c r="D15" s="41" t="s">
        <v>252</v>
      </c>
      <c r="E15" s="41"/>
      <c r="F15" s="41"/>
      <c r="G15" s="41"/>
      <c r="H15" s="41"/>
      <c r="I15" s="41"/>
      <c r="J15" s="41"/>
      <c r="K15" s="41"/>
      <c r="L15" s="41"/>
      <c r="M15" s="41"/>
      <c r="N15" s="41"/>
      <c r="O15" s="41"/>
      <c r="P15" s="36"/>
      <c r="Q15" s="36"/>
      <c r="R15" s="36"/>
      <c r="S15" s="36"/>
      <c r="T15" s="36"/>
      <c r="U15" s="61"/>
      <c r="V15" s="61"/>
      <c r="W15" s="61"/>
      <c r="X15" s="61"/>
      <c r="Y15" s="61"/>
    </row>
    <row r="16" spans="1:25" ht="15.75" customHeight="1">
      <c r="A16" s="317" t="s">
        <v>375</v>
      </c>
      <c r="B16" s="41">
        <f>('Total TV Universe (RV)'!B16)/('Total TV Universe (RV)'!B50)*100</f>
        <v>4.0957190037482212</v>
      </c>
      <c r="C16" s="41">
        <f>('Total TV Universe (RV)'!C16)/('Total TV Universe (RV)'!C50)*100</f>
        <v>4.8858801091496966</v>
      </c>
      <c r="D16" s="41">
        <f>('Total TV Universe (RV)'!D16)/('Total TV Universe (RV)'!D50)*100</f>
        <v>4.733258848717341</v>
      </c>
      <c r="E16" s="41">
        <f>('Total TV Universe (RV)'!E16)/('Total TV Universe (RV)'!E50)*100</f>
        <v>4.9370731199944524</v>
      </c>
      <c r="F16" s="41">
        <f>('Total TV Universe (RV)'!F16)/('Total TV Universe (RV)'!F50)*100</f>
        <v>5.0928858244105175</v>
      </c>
      <c r="G16" s="41">
        <f>('Total TV Universe (RV)'!G16)/('Total TV Universe (RV)'!G50)*100</f>
        <v>5.6343253915670637</v>
      </c>
      <c r="H16" s="41">
        <f>('Total TV Universe (RV)'!H16)/('Total TV Universe (RV)'!H50)*100</f>
        <v>6.1705023303375706</v>
      </c>
      <c r="I16" s="41">
        <f>('Total TV Universe (RV)'!I16)/('Total TV Universe (RV)'!I50)*100</f>
        <v>8.5588922380665959</v>
      </c>
      <c r="J16" s="41" t="s">
        <v>376</v>
      </c>
      <c r="K16" s="41"/>
      <c r="L16" s="41"/>
      <c r="M16" s="41"/>
      <c r="N16" s="41"/>
      <c r="O16" s="41"/>
      <c r="P16" s="36"/>
      <c r="Q16" s="36"/>
      <c r="R16" s="36"/>
      <c r="S16" s="36"/>
      <c r="T16" s="36"/>
      <c r="U16" s="61"/>
      <c r="V16" s="61"/>
      <c r="W16" s="61"/>
      <c r="X16" s="61"/>
      <c r="Y16" s="61"/>
    </row>
    <row r="17" spans="1:25" ht="15.75" customHeight="1">
      <c r="A17" s="317" t="s">
        <v>377</v>
      </c>
      <c r="B17" s="41"/>
      <c r="C17" s="41"/>
      <c r="D17" s="41"/>
      <c r="E17" s="41"/>
      <c r="F17" s="41">
        <f>('Total TV Universe (RV)'!F17)/('Total TV Universe (RV)'!F50)*100</f>
        <v>0.73914449133037596</v>
      </c>
      <c r="G17" s="41">
        <f>('Total TV Universe (RV)'!G17)/('Total TV Universe (RV)'!G50)*100</f>
        <v>2.1042588715448018</v>
      </c>
      <c r="H17" s="41">
        <f>('Total TV Universe (RV)'!H17)/('Total TV Universe (RV)'!H50)*100</f>
        <v>3.5051205339829896</v>
      </c>
      <c r="I17" s="41">
        <f>('Total TV Universe (RV)'!I17)/('Total TV Universe (RV)'!I50)*100</f>
        <v>6.6389450908435652</v>
      </c>
      <c r="J17" s="41">
        <f>('Total TV Universe (RV)'!J17)/('Total TV Universe (RV)'!J50)*100</f>
        <v>7.5194420690879173</v>
      </c>
      <c r="K17" s="41">
        <f>('Total TV Universe (RV)'!K17)/('Total TV Universe (RV)'!K50)*100</f>
        <v>21.407889336172623</v>
      </c>
      <c r="L17" s="41">
        <f>('Total TV Universe (RV)'!L17)/('Total TV Universe (RV)'!L50)*100</f>
        <v>21.579533175664981</v>
      </c>
      <c r="M17" s="41">
        <f>('Total TV Universe (RV)'!M17)/('Total TV Universe (RV)'!M50)*100</f>
        <v>20.146258411153202</v>
      </c>
      <c r="N17" s="41">
        <f>('Total TV Universe (RV)'!N17)/('Total TV Universe (RV)'!N50)*100</f>
        <v>20.149307898991371</v>
      </c>
      <c r="O17" s="41">
        <f>('Total TV Universe (RV)'!O17)/('Total TV Universe (RV)'!O50)*100</f>
        <v>20.327631578947365</v>
      </c>
      <c r="P17" s="36">
        <f>('Total TV Universe (RV)'!P17)/('Total TV Universe (RV)'!P50)*100</f>
        <v>19.393721327696319</v>
      </c>
      <c r="Q17" s="36">
        <f>('Total TV Universe (RV)'!Q17)/('Total TV Universe (RV)'!Q50)*100</f>
        <v>17.000484875610759</v>
      </c>
      <c r="R17" s="260"/>
      <c r="S17" s="36"/>
      <c r="T17" s="36"/>
      <c r="U17" s="61"/>
      <c r="V17" s="61"/>
      <c r="W17" s="61"/>
      <c r="X17" s="61"/>
      <c r="Y17" s="61"/>
    </row>
    <row r="18" spans="1:25" ht="15.75" customHeight="1">
      <c r="A18" s="319" t="s">
        <v>323</v>
      </c>
      <c r="B18" s="136"/>
      <c r="C18" s="136"/>
      <c r="D18" s="136"/>
      <c r="E18" s="136"/>
      <c r="F18" s="136"/>
      <c r="G18" s="136"/>
      <c r="H18" s="136"/>
      <c r="I18" s="136">
        <f>('Total TV Universe (RV)'!I18)/('Total TV Universe (RV)'!I50)*100</f>
        <v>0.31777123249380201</v>
      </c>
      <c r="J18" s="136">
        <f>('Total TV Universe (RV)'!J18)/('Total TV Universe (RV)'!J50)*100</f>
        <v>0.98072433768680023</v>
      </c>
      <c r="K18" s="136">
        <f>('Total TV Universe (RV)'!K18)/('Total TV Universe (RV)'!K50)*100</f>
        <v>14.190163576577246</v>
      </c>
      <c r="L18" s="136">
        <f>('Total TV Universe (RV)'!L18)/('Total TV Universe (RV)'!L50)*100</f>
        <v>14.421250413791173</v>
      </c>
      <c r="M18" s="136">
        <f>('Total TV Universe (RV)'!M18)/('Total TV Universe (RV)'!M50)*100</f>
        <v>13.217478979262836</v>
      </c>
      <c r="N18" s="136">
        <f>('Total TV Universe (RV)'!N18)/('Total TV Universe (RV)'!N50)*100</f>
        <v>12.87028064147079</v>
      </c>
      <c r="O18" s="136">
        <f>('Total TV Universe (RV)'!O18)/('Total TV Universe (RV)'!O50)*100</f>
        <v>12.990789473684211</v>
      </c>
      <c r="P18" s="260">
        <f>('Total TV Universe (RV)'!P18)/('Total TV Universe (RV)'!P50)*100</f>
        <v>12.395430421876405</v>
      </c>
      <c r="Q18" s="260">
        <f>('Total TV Universe (RV)'!Q18)/('Total TV Universe (RV)'!Q50)*100</f>
        <v>0</v>
      </c>
      <c r="S18" s="260"/>
      <c r="T18" s="260"/>
      <c r="U18" s="61"/>
      <c r="V18" s="61"/>
      <c r="W18" s="61"/>
      <c r="X18" s="61"/>
      <c r="Y18" s="61"/>
    </row>
    <row r="19" spans="1:25" ht="15.75" customHeight="1">
      <c r="A19" s="319" t="s">
        <v>324</v>
      </c>
      <c r="B19" s="136"/>
      <c r="C19" s="136"/>
      <c r="D19" s="136"/>
      <c r="E19" s="136"/>
      <c r="F19" s="136">
        <f>('Total TV Universe (RV)'!F19)/('Total TV Universe (RV)'!F50)*100</f>
        <v>0.73914449133037596</v>
      </c>
      <c r="G19" s="136">
        <f>('Total TV Universe (RV)'!G19)/('Total TV Universe (RV)'!G50)*100</f>
        <v>2.1042588715448018</v>
      </c>
      <c r="H19" s="136">
        <f>('Total TV Universe (RV)'!H19)/('Total TV Universe (RV)'!H50)*100</f>
        <v>3.5051205339829896</v>
      </c>
      <c r="I19" s="136">
        <f>('Total TV Universe (RV)'!I19)/('Total TV Universe (RV)'!I50)*100</f>
        <v>6.3211738583497628</v>
      </c>
      <c r="J19" s="136">
        <f>('Total TV Universe (RV)'!J19)/('Total TV Universe (RV)'!J50)*100</f>
        <v>6.5387177314011167</v>
      </c>
      <c r="K19" s="136">
        <f>('Total TV Universe (RV)'!K19)/('Total TV Universe (RV)'!K50)*100</f>
        <v>7.2177257595953783</v>
      </c>
      <c r="L19" s="136">
        <f>('Total TV Universe (RV)'!L19)/('Total TV Universe (RV)'!L50)*100</f>
        <v>7.1586520849236628</v>
      </c>
      <c r="M19" s="136">
        <f>('Total TV Universe (RV)'!M19)/('Total TV Universe (RV)'!M50)*100</f>
        <v>6.9287794318903657</v>
      </c>
      <c r="N19" s="136">
        <f>('Total TV Universe (RV)'!N19)/('Total TV Universe (RV)'!N50)*100</f>
        <v>7.2790272575205774</v>
      </c>
      <c r="O19" s="136">
        <f>('Total TV Universe (RV)'!O19)/('Total TV Universe (RV)'!O50)*100</f>
        <v>7.3368421052631581</v>
      </c>
      <c r="P19" s="320">
        <f>('Total TV Universe (RV)'!P19)/('Total TV Universe (RV)'!P50)*100</f>
        <v>6.7669849265603519</v>
      </c>
      <c r="Q19" s="320">
        <f>('Total TV Universe (RV)'!Q19)/('Total TV Universe (RV)'!Q50)*100</f>
        <v>0</v>
      </c>
      <c r="R19" s="320"/>
      <c r="S19" s="260"/>
      <c r="T19" s="260"/>
      <c r="U19" s="61"/>
      <c r="V19" s="61"/>
      <c r="W19" s="61"/>
      <c r="X19" s="61"/>
      <c r="Y19" s="61"/>
    </row>
    <row r="20" spans="1:25" ht="15.75" customHeight="1">
      <c r="A20" s="317" t="s">
        <v>379</v>
      </c>
      <c r="B20" s="41">
        <f>('Total TV Universe (RV)'!B20)/('Total TV Universe (RV)'!B50)*100</f>
        <v>4.6998237011887563</v>
      </c>
      <c r="C20" s="41">
        <f>('Total TV Universe (RV)'!C20)/('Total TV Universe (RV)'!C50)*100</f>
        <v>6.1224833934123621</v>
      </c>
      <c r="D20" s="41">
        <f>('Total TV Universe (RV)'!D20)/('Total TV Universe (RV)'!D50)*100</f>
        <v>7.7933657323066923</v>
      </c>
      <c r="E20" s="41">
        <f>('Total TV Universe (RV)'!E20)/('Total TV Universe (RV)'!E50)*100</f>
        <v>8.4561245362826334</v>
      </c>
      <c r="F20" s="41">
        <f>('Total TV Universe (RV)'!F20)/('Total TV Universe (RV)'!F50)*100</f>
        <v>9.7711296170991151</v>
      </c>
      <c r="G20" s="41">
        <f>('Total TV Universe (RV)'!G20)/('Total TV Universe (RV)'!G50)*100</f>
        <v>10.902923170699388</v>
      </c>
      <c r="H20" s="41">
        <f>('Total TV Universe (RV)'!H20)/('Total TV Universe (RV)'!H50)*100</f>
        <v>14.347132496336187</v>
      </c>
      <c r="I20" s="41">
        <f>('Total TV Universe (RV)'!I20)/('Total TV Universe (RV)'!I50)*100</f>
        <v>13.135178550327639</v>
      </c>
      <c r="J20" s="41">
        <f>('Total TV Universe (RV)'!J20)/('Total TV Universe (RV)'!J50)*100</f>
        <v>16.303751207319113</v>
      </c>
      <c r="K20" s="41" t="s">
        <v>25</v>
      </c>
      <c r="L20" s="41"/>
      <c r="M20" s="41"/>
      <c r="N20" s="41"/>
      <c r="O20" s="41"/>
      <c r="P20" s="36"/>
      <c r="Q20" s="36"/>
      <c r="R20" s="36"/>
      <c r="S20" s="36"/>
      <c r="T20" s="36"/>
      <c r="U20" s="61"/>
      <c r="V20" s="61"/>
      <c r="W20" s="61"/>
      <c r="X20" s="61"/>
      <c r="Y20" s="61"/>
    </row>
    <row r="21" spans="1:25" ht="15.75" customHeight="1">
      <c r="A21" s="317" t="s">
        <v>380</v>
      </c>
      <c r="B21" s="41"/>
      <c r="C21" s="41"/>
      <c r="D21" s="41"/>
      <c r="E21" s="41"/>
      <c r="F21" s="41">
        <f>('Total TV Universe (RV)'!F21)/('Total TV Universe (RV)'!F50)*100</f>
        <v>0.5408374326807629</v>
      </c>
      <c r="G21" s="41">
        <f>('Total TV Universe (RV)'!G21)/('Total TV Universe (RV)'!G50)*100</f>
        <v>2.0459544695624521</v>
      </c>
      <c r="H21" s="41">
        <f>('Total TV Universe (RV)'!H21)/('Total TV Universe (RV)'!H50)*100</f>
        <v>2.3467859226204681</v>
      </c>
      <c r="I21" s="41">
        <f>('Total TV Universe (RV)'!I21)/('Total TV Universe (RV)'!I50)*100</f>
        <v>4.5496468077406025</v>
      </c>
      <c r="J21" s="41" t="s">
        <v>381</v>
      </c>
      <c r="K21" s="41"/>
      <c r="L21" s="41"/>
      <c r="M21" s="41"/>
      <c r="N21" s="41"/>
      <c r="O21" s="41"/>
      <c r="P21" s="36"/>
      <c r="Q21" s="36"/>
      <c r="R21" s="36"/>
      <c r="S21" s="36"/>
      <c r="T21" s="36"/>
      <c r="U21" s="61"/>
      <c r="V21" s="61"/>
      <c r="W21" s="61"/>
      <c r="X21" s="61"/>
      <c r="Y21" s="61"/>
    </row>
    <row r="22" spans="1:25" ht="15.75" customHeight="1">
      <c r="A22" s="317" t="s">
        <v>382</v>
      </c>
      <c r="B22" s="41"/>
      <c r="C22" s="41"/>
      <c r="D22" s="41">
        <f>('Total TV Universe (RV)'!D22)/('Total TV Universe (RV)'!D50)*100</f>
        <v>0.2751894679486826</v>
      </c>
      <c r="E22" s="41">
        <f>('Total TV Universe (RV)'!E22)/('Total TV Universe (RV)'!E50)*100</f>
        <v>0.30856706999965328</v>
      </c>
      <c r="F22" s="41">
        <f>('Total TV Universe (RV)'!F22)/('Total TV Universe (RV)'!F50)*100</f>
        <v>1.0426143841123596</v>
      </c>
      <c r="G22" s="41" t="s">
        <v>331</v>
      </c>
      <c r="H22" s="41"/>
      <c r="I22" s="41"/>
      <c r="J22" s="41"/>
      <c r="K22" s="41"/>
      <c r="L22" s="41"/>
      <c r="M22" s="41"/>
      <c r="N22" s="41"/>
      <c r="O22" s="41"/>
      <c r="P22" s="36"/>
      <c r="Q22" s="36"/>
      <c r="R22" s="36"/>
      <c r="S22" s="36"/>
      <c r="T22" s="36"/>
      <c r="U22" s="61"/>
      <c r="V22" s="61"/>
      <c r="W22" s="61"/>
      <c r="X22" s="61"/>
      <c r="Y22" s="61"/>
    </row>
    <row r="23" spans="1:25" ht="15.75" customHeight="1">
      <c r="A23" s="317" t="s">
        <v>383</v>
      </c>
      <c r="B23" s="41">
        <f>('Total TV Universe (RV)'!B23)/('Total TV Universe (RV)'!B50)*100</f>
        <v>3.2366710394979172</v>
      </c>
      <c r="C23" s="41">
        <f>('Total TV Universe (RV)'!C23)/('Total TV Universe (RV)'!C50)*100</f>
        <v>3.1347460877287876</v>
      </c>
      <c r="D23" s="41">
        <f>('Total TV Universe (RV)'!D23)/('Total TV Universe (RV)'!D50)*100</f>
        <v>5.2762993988027418</v>
      </c>
      <c r="E23" s="41">
        <f>('Total TV Universe (RV)'!E23)/('Total TV Universe (RV)'!E50)*100</f>
        <v>7.8875290365079911</v>
      </c>
      <c r="F23" s="41">
        <f>('Total TV Universe (RV)'!F23)/('Total TV Universe (RV)'!F50)*100</f>
        <v>9.2453154464372638</v>
      </c>
      <c r="G23" s="41">
        <f>('Total TV Universe (RV)'!G23)/('Total TV Universe (RV)'!G50)*100</f>
        <v>10.46298995574166</v>
      </c>
      <c r="H23" s="41" t="s">
        <v>384</v>
      </c>
      <c r="I23" s="41"/>
      <c r="J23" s="41"/>
      <c r="K23" s="41"/>
      <c r="L23" s="41"/>
      <c r="M23" s="41"/>
      <c r="N23" s="41"/>
      <c r="O23" s="41"/>
      <c r="P23" s="36"/>
      <c r="Q23" s="36"/>
      <c r="R23" s="36"/>
      <c r="S23" s="36"/>
      <c r="T23" s="36"/>
      <c r="U23" s="61"/>
      <c r="V23" s="61"/>
      <c r="W23" s="61"/>
      <c r="X23" s="61"/>
      <c r="Y23" s="61"/>
    </row>
    <row r="24" spans="1:25" ht="15.75" customHeight="1">
      <c r="A24" s="317" t="s">
        <v>385</v>
      </c>
      <c r="B24" s="41"/>
      <c r="C24" s="41">
        <f>('Total TV Universe (RV)'!C24)/('Total TV Universe (RV)'!C50)*100</f>
        <v>0.8085483012486665</v>
      </c>
      <c r="D24" s="41">
        <f>('Total TV Universe (RV)'!D24)/('Total TV Universe (RV)'!D50)*100</f>
        <v>0.70081584504264505</v>
      </c>
      <c r="E24" s="41" t="s">
        <v>333</v>
      </c>
      <c r="F24" s="41"/>
      <c r="G24" s="41"/>
      <c r="H24" s="41"/>
      <c r="I24" s="41"/>
      <c r="J24" s="41"/>
      <c r="K24" s="41"/>
      <c r="L24" s="41"/>
      <c r="M24" s="41"/>
      <c r="N24" s="41"/>
      <c r="O24" s="41"/>
      <c r="P24" s="36"/>
      <c r="Q24" s="36"/>
      <c r="R24" s="36"/>
      <c r="S24" s="36"/>
      <c r="T24" s="36"/>
      <c r="U24" s="61"/>
      <c r="V24" s="61"/>
      <c r="W24" s="61"/>
      <c r="X24" s="61"/>
      <c r="Y24" s="61"/>
    </row>
    <row r="25" spans="1:25" ht="15.75" customHeight="1">
      <c r="A25" s="321" t="s">
        <v>414</v>
      </c>
      <c r="B25" s="41">
        <f>('Total TV Universe (RV)'!B25)/('Total TV Universe (RV)'!B50)*100</f>
        <v>44.942618367110548</v>
      </c>
      <c r="C25" s="41">
        <f>('Total TV Universe (RV)'!C25)/('Total TV Universe (RV)'!C50)*100</f>
        <v>42.47273959945295</v>
      </c>
      <c r="D25" s="41">
        <f>('Total TV Universe (RV)'!D25)/('Total TV Universe (RV)'!D50)*100</f>
        <v>39.001612610282166</v>
      </c>
      <c r="E25" s="41">
        <f>('Total TV Universe (RV)'!E25)/('Total TV Universe (RV)'!E50)*100</f>
        <v>36.688971327531803</v>
      </c>
      <c r="F25" s="41">
        <f>('Total TV Universe (RV)'!F25)/('Total TV Universe (RV)'!F50)*100</f>
        <v>33.544239901062802</v>
      </c>
      <c r="G25" s="41">
        <f>('Total TV Universe (RV)'!G25)/('Total TV Universe (RV)'!G50)*100</f>
        <v>31.716269578353167</v>
      </c>
      <c r="H25" s="41">
        <f>('Total TV Universe (RV)'!H25)/('Total TV Universe (RV)'!H50)*100</f>
        <v>29.094817101281535</v>
      </c>
      <c r="I25" s="41">
        <f>('Total TV Universe (RV)'!I25)/('Total TV Universe (RV)'!I50)*100</f>
        <v>23.409464597335326</v>
      </c>
      <c r="J25" s="41">
        <f>('Total TV Universe (RV)'!J25)/('Total TV Universe (RV)'!J50)*100</f>
        <v>21.938170708674569</v>
      </c>
      <c r="K25" s="41">
        <f>('Total TV Universe (RV)'!K25)/('Total TV Universe (RV)'!K50)*100</f>
        <v>20.686550215501224</v>
      </c>
      <c r="L25" s="41">
        <f>('Total TV Universe (RV)'!L25)/('Total TV Universe (RV)'!L50)*100</f>
        <v>20.34399726483694</v>
      </c>
      <c r="M25" s="41">
        <f>('Total TV Universe (RV)'!M25)/('Total TV Universe (RV)'!M50)*100</f>
        <v>20.435110580391171</v>
      </c>
      <c r="N25" s="41">
        <f>('Total TV Universe (RV)'!N25)/('Total TV Universe (RV)'!N50)*100</f>
        <v>18.775938950323919</v>
      </c>
      <c r="O25" s="41">
        <f>('Total TV Universe (RV)'!O25)/('Total TV Universe (RV)'!O50)*100</f>
        <v>18.794736842105266</v>
      </c>
      <c r="P25" s="36">
        <f>('Total TV Universe (RV)'!P25)/('Total TV Universe (RV)'!P50)*100</f>
        <v>19.164985414872973</v>
      </c>
      <c r="Q25" s="36">
        <f>('Total TV Universe (RV)'!Q25)/('Total TV Universe (RV)'!Q50)*100</f>
        <v>17.066378227841803</v>
      </c>
      <c r="R25" s="36"/>
      <c r="S25" s="36"/>
      <c r="T25" s="36"/>
      <c r="U25" s="61"/>
      <c r="V25" s="61"/>
      <c r="W25" s="61"/>
      <c r="X25" s="61"/>
      <c r="Y25" s="61"/>
    </row>
    <row r="26" spans="1:25" ht="15.75" customHeight="1">
      <c r="A26" s="317" t="s">
        <v>388</v>
      </c>
      <c r="B26" s="41">
        <f>('Total TV Universe (RV)'!B26)/('Total TV Universe (RV)'!B50)*100</f>
        <v>0.87013245411159745</v>
      </c>
      <c r="C26" s="41">
        <f>('Total TV Universe (RV)'!C26)/('Total TV Universe (RV)'!C50)*100</f>
        <v>2.6721008030570905</v>
      </c>
      <c r="D26" s="41">
        <f>('Total TV Universe (RV)'!D26)/('Total TV Universe (RV)'!D50)*100</f>
        <v>3.3499731231619632</v>
      </c>
      <c r="E26" s="41">
        <f>('Total TV Universe (RV)'!E26)/('Total TV Universe (RV)'!E50)*100</f>
        <v>3.0752695628055324</v>
      </c>
      <c r="F26" s="41">
        <f>('Total TV Universe (RV)'!F26)/('Total TV Universe (RV)'!F50)*100</f>
        <v>5.0898811720067352</v>
      </c>
      <c r="G26" s="41">
        <f>('Total TV Universe (RV)'!G26)/('Total TV Universe (RV)'!G50)*100</f>
        <v>2.5971960883046674</v>
      </c>
      <c r="H26" s="41">
        <f>('Total TV Universe (RV)'!H26)/('Total TV Universe (RV)'!H50)*100</f>
        <v>3.5051205339829896</v>
      </c>
      <c r="I26" s="41">
        <f>('Total TV Universe (RV)'!I26)/('Total TV Universe (RV)'!I50)*100</f>
        <v>3.5316371707095611</v>
      </c>
      <c r="J26" s="41">
        <f>('Total TV Universe (RV)'!J26)/('Total TV Universe (RV)'!J50)*100</f>
        <v>7.6401589532697507</v>
      </c>
      <c r="K26" s="41">
        <f>('Total TV Universe (RV)'!K26)/('Total TV Universe (RV)'!K50)*100</f>
        <v>8.7982787768447643</v>
      </c>
      <c r="L26" s="41">
        <f>('Total TV Universe (RV)'!L26)/('Total TV Universe (RV)'!L50)*100</f>
        <v>9.7666937413049535</v>
      </c>
      <c r="M26" s="41">
        <f>('Total TV Universe (RV)'!M26)/('Total TV Universe (RV)'!M50)*100</f>
        <v>9.8831964123757725</v>
      </c>
      <c r="N26" s="41">
        <f>('Total TV Universe (RV)'!N26)/('Total TV Universe (RV)'!N50)*100</f>
        <v>9.9134503635287441</v>
      </c>
      <c r="O26" s="41">
        <f>('Total TV Universe (RV)'!O26)/('Total TV Universe (RV)'!O50)*100</f>
        <v>9.8013157894736835</v>
      </c>
      <c r="P26" s="320">
        <f>('Total TV Universe (RV)'!P26)/('Total TV Universe (RV)'!P50)*100</f>
        <v>10.560402986417198</v>
      </c>
      <c r="Q26" s="320">
        <f>('Total TV Universe (RV)'!Q26)/('Total TV Universe (RV)'!Q50)*100</f>
        <v>12.329516491987121</v>
      </c>
      <c r="R26" s="320"/>
      <c r="S26" s="36"/>
      <c r="T26" s="36"/>
      <c r="U26" s="61"/>
      <c r="V26" s="61"/>
      <c r="W26" s="61"/>
      <c r="X26" s="61"/>
      <c r="Y26" s="61"/>
    </row>
    <row r="27" spans="1:25" ht="15.75" customHeight="1">
      <c r="A27" s="317" t="s">
        <v>389</v>
      </c>
      <c r="B27" s="41">
        <f>('Total TV Universe (RV)'!B27)/('Total TV Universe (RV)'!B50)*100</f>
        <v>1.9259689091143881</v>
      </c>
      <c r="C27" s="41">
        <f>('Total TV Universe (RV)'!C27)/('Total TV Universe (RV)'!C50)*100</f>
        <v>2.0791019665883632</v>
      </c>
      <c r="D27" s="41">
        <f>('Total TV Universe (RV)'!D27)/('Total TV Universe (RV)'!D50)*100</f>
        <v>1.8791918235705278</v>
      </c>
      <c r="E27" s="41">
        <f>('Total TV Universe (RV)'!E27)/('Total TV Universe (RV)'!E50)*100</f>
        <v>2.3232388332753984</v>
      </c>
      <c r="F27" s="41" t="s">
        <v>160</v>
      </c>
      <c r="G27" s="41"/>
      <c r="H27" s="41"/>
      <c r="I27" s="41"/>
      <c r="J27" s="41"/>
      <c r="K27" s="41"/>
      <c r="L27" s="41"/>
      <c r="M27" s="41"/>
      <c r="N27" s="41"/>
      <c r="O27" s="41"/>
      <c r="P27" s="36"/>
      <c r="Q27" s="36"/>
      <c r="R27" s="36"/>
      <c r="S27" s="36"/>
      <c r="T27" s="36"/>
      <c r="U27" s="61"/>
      <c r="V27" s="61"/>
      <c r="W27" s="61"/>
      <c r="X27" s="61"/>
      <c r="Y27" s="61"/>
    </row>
    <row r="28" spans="1:25" ht="15.75" customHeight="1">
      <c r="A28" s="317" t="s">
        <v>390</v>
      </c>
      <c r="B28" s="41">
        <f>('Total TV Universe (RV)'!B28)/('Total TV Universe (RV)'!B50)*100</f>
        <v>5.2928439087679982</v>
      </c>
      <c r="C28" s="41">
        <f>('Total TV Universe (RV)'!C28)/('Total TV Universe (RV)'!C50)*100</f>
        <v>5.3096113044564834</v>
      </c>
      <c r="D28" s="41" t="s">
        <v>415</v>
      </c>
      <c r="E28" s="41"/>
      <c r="F28" s="41"/>
      <c r="G28" s="41"/>
      <c r="H28" s="41"/>
      <c r="I28" s="41"/>
      <c r="J28" s="41"/>
      <c r="K28" s="41"/>
      <c r="L28" s="41"/>
      <c r="M28" s="41"/>
      <c r="N28" s="41"/>
      <c r="O28" s="41"/>
      <c r="P28" s="36"/>
      <c r="Q28" s="36"/>
      <c r="R28" s="36"/>
      <c r="S28" s="36"/>
      <c r="T28" s="36"/>
      <c r="U28" s="61"/>
      <c r="V28" s="61"/>
      <c r="W28" s="61"/>
      <c r="X28" s="61"/>
      <c r="Y28" s="61"/>
    </row>
    <row r="29" spans="1:25" ht="15.75" customHeight="1">
      <c r="A29" s="317" t="s">
        <v>391</v>
      </c>
      <c r="B29" s="41"/>
      <c r="C29" s="41"/>
      <c r="D29" s="41"/>
      <c r="E29" s="41"/>
      <c r="F29" s="41"/>
      <c r="G29" s="41">
        <f>('Total TV Universe (RV)'!G29)/('Total TV Universe (RV)'!G50)*100</f>
        <v>0.1643124055866218</v>
      </c>
      <c r="H29" s="41">
        <f>('Total TV Universe (RV)'!H29)/('Total TV Universe (RV)'!H50)*100</f>
        <v>5.4024726273947996</v>
      </c>
      <c r="I29" s="41">
        <f>('Total TV Universe (RV)'!I29)/('Total TV Universe (RV)'!I50)*100</f>
        <v>5.1604525899592284</v>
      </c>
      <c r="J29" s="41">
        <f>('Total TV Universe (RV)'!J29)/('Total TV Universe (RV)'!J50)*100</f>
        <v>5.4240383127871592</v>
      </c>
      <c r="K29" s="41">
        <f>('Total TV Universe (RV)'!K29)/('Total TV Universe (RV)'!K50)*100</f>
        <v>5.4760649661886003</v>
      </c>
      <c r="L29" s="41">
        <f>('Total TV Universe (RV)'!L29)/('Total TV Universe (RV)'!L50)*100</f>
        <v>5.1447243967474581</v>
      </c>
      <c r="M29" s="41">
        <f>('Total TV Universe (RV)'!M29)/('Total TV Universe (RV)'!M50)*100</f>
        <v>5.3976025604312126</v>
      </c>
      <c r="N29" s="41">
        <f>('Total TV Universe (RV)'!N29)/('Total TV Universe (RV)'!N50)*100</f>
        <v>5.2708133777297999</v>
      </c>
      <c r="O29" s="320">
        <f>('Total TV Universe (RV)'!O29)/('Total TV Universe (RV)'!O50)*100</f>
        <v>5.3368421052631572</v>
      </c>
      <c r="P29" s="320">
        <f>('Total TV Universe (RV)'!P29)/('Total TV Universe (RV)'!P50)*100</f>
        <v>5.1105771084182532</v>
      </c>
      <c r="Q29" s="320">
        <f>('Total TV Universe (RV)'!Q29)/('Total TV Universe (RV)'!Q50)*100</f>
        <v>5.1695199731453503</v>
      </c>
      <c r="R29" s="320"/>
      <c r="S29" s="36"/>
      <c r="T29" s="36"/>
      <c r="U29" s="61"/>
      <c r="V29" s="61"/>
      <c r="W29" s="61"/>
      <c r="X29" s="61"/>
      <c r="Y29" s="61"/>
    </row>
    <row r="30" spans="1:25" ht="15.75" customHeight="1">
      <c r="A30" s="317" t="s">
        <v>392</v>
      </c>
      <c r="B30" s="277">
        <f>('Total TV Universe (RV)'!B30)/('Total TV Universe (RV)'!B50)*100</f>
        <v>4.9492247230678768</v>
      </c>
      <c r="C30" s="277">
        <f>('Total TV Universe (RV)'!C30)/('Total TV Universe (RV)'!C50)*100</f>
        <v>4.3627017965770305</v>
      </c>
      <c r="D30" s="277">
        <f>('Total TV Universe (RV)'!D30)/('Total TV Universe (RV)'!D50)*100</f>
        <v>5.0891705605976369</v>
      </c>
      <c r="E30" s="277">
        <f>('Total TV Universe (RV)'!E30)/('Total TV Universe (RV)'!E50)*100</f>
        <v>5.7899663696564154</v>
      </c>
      <c r="F30" s="277">
        <f>('Total TV Universe (RV)'!F30)/('Total TV Universe (RV)'!F50)*100</f>
        <v>6.3458258767876172</v>
      </c>
      <c r="G30" s="41">
        <f>('Total TV Universe (RV)'!G30)/('Total TV Universe (RV)'!G50)*100</f>
        <v>6.5486444226539113</v>
      </c>
      <c r="H30" s="41" t="s">
        <v>269</v>
      </c>
      <c r="I30" s="41"/>
      <c r="J30" s="41"/>
      <c r="K30" s="41"/>
      <c r="L30" s="41"/>
      <c r="M30" s="41"/>
      <c r="N30" s="41"/>
      <c r="O30" s="41"/>
      <c r="P30" s="36"/>
      <c r="Q30" s="36"/>
      <c r="R30" s="36"/>
      <c r="S30" s="36"/>
      <c r="T30" s="36"/>
      <c r="U30" s="61"/>
      <c r="V30" s="61"/>
      <c r="W30" s="61"/>
      <c r="X30" s="61"/>
      <c r="Y30" s="61"/>
    </row>
    <row r="31" spans="1:25" ht="15.75" customHeight="1">
      <c r="A31" s="317" t="s">
        <v>393</v>
      </c>
      <c r="B31" s="12">
        <f>('Total TV Universe (RV)'!B31)/('Total TV Universe (RV)'!B50)*100</f>
        <v>4.6998237011887563</v>
      </c>
      <c r="C31" s="41" t="s">
        <v>271</v>
      </c>
      <c r="D31" s="41"/>
      <c r="E31" s="41"/>
      <c r="F31" s="41"/>
      <c r="G31" s="41"/>
      <c r="H31" s="41"/>
      <c r="I31" s="41"/>
      <c r="J31" s="41"/>
      <c r="K31" s="41"/>
      <c r="L31" s="41"/>
      <c r="M31" s="41"/>
      <c r="N31" s="41"/>
      <c r="O31" s="41"/>
      <c r="P31" s="36"/>
      <c r="Q31" s="36"/>
      <c r="R31" s="36"/>
      <c r="S31" s="36"/>
      <c r="T31" s="36"/>
      <c r="U31" s="61"/>
      <c r="V31" s="61"/>
      <c r="W31" s="61"/>
      <c r="X31" s="61"/>
      <c r="Y31" s="61"/>
    </row>
    <row r="32" spans="1:25" ht="15.75" customHeight="1">
      <c r="A32" s="317" t="s">
        <v>394</v>
      </c>
      <c r="B32" s="12">
        <f>('Total TV Universe (RV)'!B32)/('Total TV Universe (RV)'!B50)*100</f>
        <v>0.94218163821001011</v>
      </c>
      <c r="C32" s="12">
        <f>('Total TV Universe (RV)'!C32)/('Total TV Universe (RV)'!C50)*100</f>
        <v>0.86475754144242412</v>
      </c>
      <c r="D32" s="41" t="s">
        <v>273</v>
      </c>
      <c r="E32" s="41"/>
      <c r="F32" s="41"/>
      <c r="G32" s="41"/>
      <c r="H32" s="41"/>
      <c r="I32" s="41"/>
      <c r="J32" s="41"/>
      <c r="K32" s="41"/>
      <c r="L32" s="41"/>
      <c r="M32" s="41"/>
      <c r="N32" s="41"/>
      <c r="O32" s="41"/>
      <c r="P32" s="36"/>
      <c r="Q32" s="36"/>
      <c r="R32" s="36"/>
      <c r="S32" s="36"/>
      <c r="T32" s="36"/>
      <c r="U32" s="61"/>
      <c r="V32" s="61"/>
      <c r="W32" s="61"/>
      <c r="X32" s="61"/>
      <c r="Y32" s="61"/>
    </row>
    <row r="33" spans="1:25" ht="15.75" customHeight="1">
      <c r="A33" s="317" t="s">
        <v>395</v>
      </c>
      <c r="B33" s="41"/>
      <c r="C33" s="41"/>
      <c r="D33" s="41"/>
      <c r="E33" s="41"/>
      <c r="F33" s="41"/>
      <c r="G33" s="41"/>
      <c r="H33" s="41"/>
      <c r="I33" s="41"/>
      <c r="J33" s="41"/>
      <c r="K33" s="41"/>
      <c r="L33" s="41">
        <f>('Total TV Universe (RV)'!L33)/('Total TV Universe (RV)'!L50)*100</f>
        <v>1.5614761299180726</v>
      </c>
      <c r="M33" s="41">
        <f>('Total TV Universe (RV)'!M33)/('Total TV Universe (RV)'!M50)*100</f>
        <v>1.7867925717289532</v>
      </c>
      <c r="N33" s="41">
        <f>('Total TV Universe (RV)'!N33)/('Total TV Universe (RV)'!N50)*100</f>
        <v>2.880808931147866</v>
      </c>
      <c r="O33" s="43">
        <f>('Total TV Universe (RV)'!O33)/('Total TV Universe (RV)'!O50)*100</f>
        <v>3.8552631578947367</v>
      </c>
      <c r="P33" s="43">
        <f>('Total TV Universe (RV)'!P33)/('Total TV Universe (RV)'!P50)*100</f>
        <v>5.431835412945424</v>
      </c>
      <c r="Q33" s="43">
        <f>('Total TV Universe (RV)'!Q33)/('Total TV Universe (RV)'!Q50)*100</f>
        <v>6.4376561858938492</v>
      </c>
      <c r="R33" s="17"/>
      <c r="S33" s="17"/>
      <c r="T33" s="17"/>
      <c r="U33" s="61"/>
      <c r="V33" s="61"/>
      <c r="W33" s="61"/>
      <c r="X33" s="61"/>
      <c r="Y33" s="61"/>
    </row>
    <row r="34" spans="1:25" ht="15.75" customHeight="1">
      <c r="A34" s="317" t="s">
        <v>340</v>
      </c>
      <c r="B34" s="41"/>
      <c r="C34" s="41"/>
      <c r="D34" s="41"/>
      <c r="E34" s="41"/>
      <c r="F34" s="41"/>
      <c r="G34" s="41"/>
      <c r="H34" s="41"/>
      <c r="I34" s="41"/>
      <c r="J34" s="41"/>
      <c r="K34" s="41"/>
      <c r="L34" s="41"/>
      <c r="M34" s="41"/>
      <c r="N34" s="80">
        <f>('Total TV Universe (RV)'!N34)/('Total TV Universe (RV)'!N50)*100</f>
        <v>1.0202864964482026</v>
      </c>
      <c r="O34" s="41">
        <f>('Total TV Universe (RV)'!O34)/('Total TV Universe (RV)'!O50)*100</f>
        <v>1.0684210526315789</v>
      </c>
      <c r="P34" s="17">
        <f t="shared" ref="P34:Q34" si="0">SUM(P36:P42)</f>
        <v>2.722579099500122</v>
      </c>
      <c r="Q34" s="17">
        <f t="shared" si="0"/>
        <v>2.4876334139772478</v>
      </c>
      <c r="R34" s="17"/>
      <c r="S34" s="17"/>
      <c r="T34" s="17"/>
      <c r="U34" s="61"/>
      <c r="V34" s="61"/>
      <c r="W34" s="61"/>
      <c r="X34" s="61"/>
      <c r="Y34" s="61"/>
    </row>
    <row r="35" spans="1:25" ht="15.75" customHeight="1">
      <c r="A35" s="317" t="s">
        <v>274</v>
      </c>
      <c r="B35" s="41"/>
      <c r="C35" s="41"/>
      <c r="D35" s="41"/>
      <c r="E35" s="41"/>
      <c r="F35" s="41"/>
      <c r="G35" s="41"/>
      <c r="H35" s="41"/>
      <c r="I35" s="41"/>
      <c r="J35" s="41">
        <f>('Total TV Universe (RV)'!J35)/('Total TV Universe (RV)'!J50)*100</f>
        <v>1.5454317385806513</v>
      </c>
      <c r="K35" s="41">
        <f>('Total TV Universe (RV)'!K35)/('Total TV Universe (RV)'!K50)*100</f>
        <v>0.89840556959203377</v>
      </c>
      <c r="L35" s="41">
        <f>('Total TV Universe (RV)'!L35)/('Total TV Universe (RV)'!L50)*100</f>
        <v>0.90294054469175511</v>
      </c>
      <c r="M35" s="41">
        <f>('Total TV Universe (RV)'!M35)/('Total TV Universe (RV)'!M50)*100</f>
        <v>0.97316381138809049</v>
      </c>
      <c r="N35" s="41">
        <f>('Total TV Universe (RV)'!N35)/('Total TV Universe (RV)'!N50)*100</f>
        <v>1.0256213278021802</v>
      </c>
      <c r="O35" s="41">
        <f>('Total TV Universe (RV)'!O35)/('Total TV Universe (RV)'!O50)*100</f>
        <v>0.5842105263157894</v>
      </c>
      <c r="P35" s="36">
        <f>('Total TV Universe (RV)'!P35)/('Total TV Universe (RV)'!P50)*100</f>
        <v>0.85968722291471233</v>
      </c>
      <c r="Q35" s="36">
        <f>('Total TV Universe (RV)'!Q35)/('Total TV Universe (RV)'!Q50)*100</f>
        <v>0.79942312235027901</v>
      </c>
      <c r="R35" s="36"/>
      <c r="S35" s="36"/>
      <c r="T35" s="36"/>
      <c r="U35" s="61"/>
      <c r="V35" s="61"/>
      <c r="W35" s="61"/>
      <c r="X35" s="61"/>
      <c r="Y35" s="61"/>
    </row>
    <row r="36" spans="1:25" ht="15.75" customHeight="1">
      <c r="A36" s="317" t="s">
        <v>280</v>
      </c>
      <c r="B36" s="41"/>
      <c r="C36" s="41"/>
      <c r="D36" s="41"/>
      <c r="E36" s="41"/>
      <c r="F36" s="41"/>
      <c r="G36" s="41"/>
      <c r="H36" s="41"/>
      <c r="I36" s="41"/>
      <c r="J36" s="41"/>
      <c r="K36" s="41"/>
      <c r="L36" s="41"/>
      <c r="M36" s="41">
        <f>('Total TV Universe (RV)'!M36)/('Total TV Universe (RV)'!M50)*100</f>
        <v>0.82426443041067787</v>
      </c>
      <c r="N36" s="41">
        <f>('Total TV Universe (RV)'!N36)/('Total TV Universe (RV)'!N50)*100</f>
        <v>0.7855539168731912</v>
      </c>
      <c r="O36" s="41">
        <f>('Total TV Universe (RV)'!O36)/('Total TV Universe (RV)'!O50)*100</f>
        <v>0.73934999999999995</v>
      </c>
      <c r="P36" s="320">
        <f>('Total TV Universe (RV)'!P36)/('Total TV Universe (RV)'!P50)*100</f>
        <v>0.67007898842185065</v>
      </c>
      <c r="Q36" s="320">
        <f>('Total TV Universe (RV)'!Q36)/('Total TV Universe (RV)'!Q50)*100</f>
        <v>0.60681069566968771</v>
      </c>
      <c r="R36" s="36"/>
      <c r="S36" s="36"/>
      <c r="T36" s="36"/>
      <c r="U36" s="61"/>
      <c r="V36" s="61"/>
      <c r="W36" s="61"/>
      <c r="X36" s="61"/>
      <c r="Y36" s="61"/>
    </row>
    <row r="37" spans="1:25" ht="15.75" customHeight="1">
      <c r="A37" s="317" t="s">
        <v>341</v>
      </c>
      <c r="B37" s="41"/>
      <c r="C37" s="41"/>
      <c r="D37" s="12">
        <f>('Total TV Universe (RV)'!D37)/('Total TV Universe (RV)'!D50)*100</f>
        <v>0.52836377846147065</v>
      </c>
      <c r="E37" s="12">
        <f>('Total TV Universe (RV)'!E37)/('Total TV Universe (RV)'!E50)*100</f>
        <v>0.61713413999930655</v>
      </c>
      <c r="F37" s="12">
        <f>('Total TV Universe (RV)'!F37)/('Total TV Universe (RV)'!F50)*100</f>
        <v>0.74214914373415797</v>
      </c>
      <c r="G37" s="12">
        <f>('Total TV Universe (RV)'!G37)/('Total TV Universe (RV)'!G50)*100</f>
        <v>0.75265682559033209</v>
      </c>
      <c r="H37" s="12">
        <f>('Total TV Universe (RV)'!H37)/('Total TV Universe (RV)'!H50)*100</f>
        <v>0.74596748971746374</v>
      </c>
      <c r="I37" s="12">
        <f>('Total TV Universe (RV)'!I37)/('Total TV Universe (RV)'!I50)*100</f>
        <v>0.74780894832373768</v>
      </c>
      <c r="J37" s="12">
        <f>('Total TV Universe (RV)'!J37)/('Total TV Universe (RV)'!J50)*100</f>
        <v>0.77983402980579442</v>
      </c>
      <c r="K37" s="12">
        <f>('Total TV Universe (RV)'!K37)/('Total TV Universe (RV)'!K50)*100</f>
        <v>0.68214962473062346</v>
      </c>
      <c r="L37" s="12">
        <f>('Total TV Universe (RV)'!L37)/('Total TV Universe (RV)'!L50)*100</f>
        <v>0.66668241720849886</v>
      </c>
      <c r="M37" s="12">
        <f>('Total TV Universe (RV)'!M37)/('Total TV Universe (RV)'!M50)*100</f>
        <v>0.67004721439835735</v>
      </c>
      <c r="N37" s="41">
        <f>('Total TV Universe (RV)'!N37)/('Total TV Universe (RV)'!N50)*100</f>
        <v>0.67752358195514628</v>
      </c>
      <c r="O37" s="41">
        <f>('Total TV Universe (RV)'!O37)/('Total TV Universe (RV)'!O50)*100</f>
        <v>0.625</v>
      </c>
      <c r="P37" s="320">
        <f>('Total TV Universe (RV)'!P37)/('Total TV Universe (RV)'!P50)*100</f>
        <v>0.54870918413240988</v>
      </c>
      <c r="Q37" s="320">
        <f>('Total TV Universe (RV)'!Q37)/('Total TV Universe (RV)'!Q50)*100</f>
        <v>0.50974102669302401</v>
      </c>
      <c r="R37" s="36"/>
      <c r="S37" s="36"/>
      <c r="T37" s="36"/>
      <c r="U37" s="61"/>
      <c r="V37" s="61"/>
      <c r="W37" s="61"/>
      <c r="X37" s="61"/>
      <c r="Y37" s="61"/>
    </row>
    <row r="38" spans="1:25" ht="15.75" customHeight="1">
      <c r="A38" s="317" t="s">
        <v>396</v>
      </c>
      <c r="B38" s="12">
        <f>('Total TV Universe (RV)'!B38)/('Total TV Universe (RV)'!B50)*100</f>
        <v>0.38795714514529833</v>
      </c>
      <c r="C38" s="12">
        <f>('Total TV Universe (RV)'!C38)/('Total TV Universe (RV)'!C50)*100</f>
        <v>0.49723558632939385</v>
      </c>
      <c r="D38" s="12">
        <f>('Total TV Universe (RV)'!D38)/('Total TV Universe (RV)'!D50)*100</f>
        <v>0.51001781393155843</v>
      </c>
      <c r="E38" s="12">
        <f>('Total TV Universe (RV)'!E38)/('Total TV Universe (RV)'!E50)*100</f>
        <v>0.55126027112297615</v>
      </c>
      <c r="F38" s="12">
        <f>('Total TV Universe (RV)'!F38)/('Total TV Universe (RV)'!F50)*100</f>
        <v>0.52280951825807076</v>
      </c>
      <c r="G38" s="12">
        <f>('Total TV Universe (RV)'!G38)/('Total TV Universe (RV)'!G50)*100</f>
        <v>0.46643521585879744</v>
      </c>
      <c r="H38" s="12">
        <f>('Total TV Universe (RV)'!H38)/('Total TV Universe (RV)'!H50)*100</f>
        <v>0.49576721366315912</v>
      </c>
      <c r="I38" s="12">
        <f>('Total TV Universe (RV)'!I38)/('Total TV Universe (RV)'!I50)*100</f>
        <v>0.61841706922446504</v>
      </c>
      <c r="J38" s="12">
        <f>('Total TV Universe (RV)'!J38)/('Total TV Universe (RV)'!J50)*100</f>
        <v>0.53939838572774013</v>
      </c>
      <c r="K38" s="12">
        <f>('Total TV Universe (RV)'!K38)/('Total TV Universe (RV)'!K50)*100</f>
        <v>0.55297661068588844</v>
      </c>
      <c r="L38" s="12">
        <f>('Total TV Universe (RV)'!L38)/('Total TV Universe (RV)'!L50)*100</f>
        <v>0.53090188417214468</v>
      </c>
      <c r="M38" s="12">
        <f>('Total TV Universe (RV)'!M38)/('Total TV Universe (RV)'!M50)*100</f>
        <v>0.53311296224948679</v>
      </c>
      <c r="N38" s="41">
        <f>('Total TV Universe (RV)'!N38)/('Total TV Universe (RV)'!N50)*100</f>
        <v>0.53214275902006614</v>
      </c>
      <c r="O38" s="41">
        <f>('Total TV Universe (RV)'!O38)/('Total TV Universe (RV)'!O50)*100</f>
        <v>0.5008437236842106</v>
      </c>
      <c r="P38" s="320">
        <f>('Total TV Universe (RV)'!P38)/('Total TV Universe (RV)'!P50)*100</f>
        <v>0.45391878775106348</v>
      </c>
      <c r="Q38" s="320">
        <f>('Total TV Universe (RV)'!Q38)/('Total TV Universe (RV)'!Q50)*100</f>
        <v>0.40754682408503984</v>
      </c>
      <c r="R38" s="36"/>
      <c r="S38" s="36"/>
      <c r="T38" s="36"/>
      <c r="U38" s="61"/>
      <c r="V38" s="61"/>
      <c r="W38" s="61"/>
      <c r="X38" s="61"/>
      <c r="Y38" s="61"/>
    </row>
    <row r="39" spans="1:25" ht="15.75" customHeight="1">
      <c r="A39" s="317" t="s">
        <v>343</v>
      </c>
      <c r="B39" s="41"/>
      <c r="C39" s="41"/>
      <c r="D39" s="41"/>
      <c r="E39" s="41"/>
      <c r="F39" s="41"/>
      <c r="G39" s="41"/>
      <c r="H39" s="41"/>
      <c r="I39" s="41"/>
      <c r="J39" s="41"/>
      <c r="K39" s="12">
        <f>('Total TV Universe (RV)'!K39)/('Total TV Universe (RV)'!K50)*100</f>
        <v>0.33091513710336629</v>
      </c>
      <c r="L39" s="12">
        <f>('Total TV Universe (RV)'!L39)/('Total TV Universe (RV)'!L50)*100</f>
        <v>0.3516715805641572</v>
      </c>
      <c r="M39" s="12">
        <f>('Total TV Universe (RV)'!M39)/('Total TV Universe (RV)'!M50)*100</f>
        <v>0.3802252049958933</v>
      </c>
      <c r="N39" s="41">
        <f>('Total TV Universe (RV)'!N39)/('Total TV Universe (RV)'!N50)*100</f>
        <v>0.44679212589561818</v>
      </c>
      <c r="O39" s="41">
        <f>('Total TV Universe (RV)'!O39)/('Total TV Universe (RV)'!O50)*100</f>
        <v>0.44447368421052635</v>
      </c>
      <c r="P39" s="320">
        <f>('Total TV Universe (RV)'!P39)/('Total TV Universe (RV)'!P50)*100</f>
        <v>0.4716071910458885</v>
      </c>
      <c r="Q39" s="320">
        <f>('Total TV Universe (RV)'!Q39)/('Total TV Universe (RV)'!Q50)*100</f>
        <v>0.46125346561734609</v>
      </c>
      <c r="R39" s="36"/>
      <c r="S39" s="36"/>
      <c r="T39" s="36"/>
      <c r="U39" s="61"/>
      <c r="V39" s="61"/>
      <c r="W39" s="61"/>
      <c r="X39" s="61"/>
      <c r="Y39" s="61"/>
    </row>
    <row r="40" spans="1:25" ht="15.75" customHeight="1">
      <c r="A40" s="317" t="s">
        <v>397</v>
      </c>
      <c r="B40" s="41"/>
      <c r="C40" s="12">
        <f>('Total TV Universe (RV)'!C40)/('Total TV Universe (RV)'!C50)*100</f>
        <v>9.5123329558666661E-2</v>
      </c>
      <c r="D40" s="12">
        <f>('Total TV Universe (RV)'!D40)/('Total TV Universe (RV)'!D50)*100</f>
        <v>0.14309852333331496</v>
      </c>
      <c r="E40" s="12">
        <f>('Total TV Universe (RV)'!E40)/('Total TV Universe (RV)'!E50)*100</f>
        <v>0.12828069202232775</v>
      </c>
      <c r="F40" s="12">
        <f>('Total TV Universe (RV)'!F40)/('Total TV Universe (RV)'!F50)*100</f>
        <v>0.45370251297108438</v>
      </c>
      <c r="G40" s="12">
        <f>('Total TV Universe (RV)'!G40)/('Total TV Universe (RV)'!G50)*100</f>
        <v>0.50618821721039942</v>
      </c>
      <c r="H40" s="12">
        <f>('Total TV Universe (RV)'!H40)/('Total TV Universe (RV)'!H50)*100</f>
        <v>0.51198389822223445</v>
      </c>
      <c r="I40" s="12">
        <f>('Total TV Universe (RV)'!I40)/('Total TV Universe (RV)'!I50)*100</f>
        <v>0.46809415085913358</v>
      </c>
      <c r="J40" s="12">
        <f>('Total TV Universe (RV)'!J40)/('Total TV Universe (RV)'!J50)*100</f>
        <v>0.45556227298999763</v>
      </c>
      <c r="K40" s="12">
        <f>('Total TV Universe (RV)'!K40)/('Total TV Universe (RV)'!K50)*100</f>
        <v>0.5108865274578287</v>
      </c>
      <c r="L40" s="12">
        <f>('Total TV Universe (RV)'!L40)/('Total TV Universe (RV)'!L50)*100</f>
        <v>0.48473650293978437</v>
      </c>
      <c r="M40" s="12">
        <f>('Total TV Universe (RV)'!M40)/('Total TV Universe (RV)'!M50)*100</f>
        <v>0.47860515314168389</v>
      </c>
      <c r="N40" s="41">
        <f>('Total TV Universe (RV)'!N40)/('Total TV Universe (RV)'!N50)*100</f>
        <v>0.43878987886465182</v>
      </c>
      <c r="O40" s="41">
        <f>('Total TV Universe (RV)'!O40)/('Total TV Universe (RV)'!O50)*100</f>
        <v>0.40921052631578952</v>
      </c>
      <c r="P40" s="320">
        <f>('Total TV Universe (RV)'!P40)/('Total TV Universe (RV)'!P50)*100</f>
        <v>0.38422493221449772</v>
      </c>
      <c r="Q40" s="320">
        <f>('Total TV Universe (RV)'!Q40)/('Total TV Universe (RV)'!Q50)*100</f>
        <v>0.34189946912336977</v>
      </c>
      <c r="R40" s="36"/>
      <c r="S40" s="36"/>
      <c r="T40" s="36"/>
      <c r="U40" s="61"/>
      <c r="V40" s="61"/>
      <c r="W40" s="61"/>
      <c r="X40" s="61"/>
      <c r="Y40" s="61"/>
    </row>
    <row r="41" spans="1:25" ht="15.75" customHeight="1">
      <c r="A41" s="317" t="s">
        <v>398</v>
      </c>
      <c r="B41" s="41"/>
      <c r="C41" s="12">
        <f>('Total TV Universe (RV)'!C41)/('Total TV Universe (RV)'!C50)*100</f>
        <v>0</v>
      </c>
      <c r="D41" s="12">
        <f>('Total TV Universe (RV)'!D41)/('Total TV Universe (RV)'!D50)*100</f>
        <v>0</v>
      </c>
      <c r="E41" s="12">
        <f>('Total TV Universe (RV)'!E41)/('Total TV Universe (RV)'!E50)*100</f>
        <v>0</v>
      </c>
      <c r="F41" s="12">
        <f>('Total TV Universe (RV)'!F41)/('Total TV Universe (RV)'!F50)*100</f>
        <v>0</v>
      </c>
      <c r="G41" s="12">
        <f>('Total TV Universe (RV)'!G41)/('Total TV Universe (RV)'!G50)*100</f>
        <v>0.90106803063631313</v>
      </c>
      <c r="H41" s="12">
        <f>('Total TV Universe (RV)'!H41)/('Total TV Universe (RV)'!H50)*100</f>
        <v>1.0656678424535195</v>
      </c>
      <c r="I41" s="41">
        <v>1.1967925205375447</v>
      </c>
      <c r="J41" s="41" t="s">
        <v>416</v>
      </c>
      <c r="K41" s="41"/>
      <c r="L41" s="41"/>
      <c r="M41" s="41"/>
      <c r="N41" s="41"/>
      <c r="O41" s="41"/>
      <c r="P41" s="36"/>
      <c r="Q41" s="36"/>
      <c r="R41" s="36"/>
      <c r="S41" s="36"/>
      <c r="T41" s="36"/>
      <c r="U41" s="61"/>
      <c r="V41" s="61"/>
      <c r="W41" s="61"/>
      <c r="X41" s="61"/>
      <c r="Y41" s="61"/>
    </row>
    <row r="42" spans="1:25" ht="15.75" customHeight="1">
      <c r="A42" s="317" t="s">
        <v>400</v>
      </c>
      <c r="B42" s="41"/>
      <c r="C42" s="41"/>
      <c r="D42" s="41"/>
      <c r="E42" s="41"/>
      <c r="F42" s="41"/>
      <c r="G42" s="12">
        <f>('Total TV Universe (RV)'!G42)/('Total TV Universe (RV)'!G50)*100</f>
        <v>0.77650862640129337</v>
      </c>
      <c r="H42" s="12">
        <f>('Total TV Universe (RV)'!H42)/('Total TV Universe (RV)'!H50)*100</f>
        <v>0.861800950853716</v>
      </c>
      <c r="I42" s="12">
        <f>('Total TV Universe (RV)'!I42)/('Total TV Universe (RV)'!I50)*100</f>
        <v>2.1501885791496784</v>
      </c>
      <c r="J42" s="12"/>
      <c r="K42" s="41" t="s">
        <v>417</v>
      </c>
      <c r="L42" s="12">
        <f>('Total TV Universe (RV)'!L42)/('Total TV Universe (RV)'!L50)*100</f>
        <v>0.26205642876016355</v>
      </c>
      <c r="M42" s="12">
        <f>('Total TV Universe (RV)'!M42)/('Total TV Universe (RV)'!M50)*100</f>
        <v>0.28450417436755648</v>
      </c>
      <c r="N42" s="41">
        <f>('Total TV Universe (RV)'!N42)/('Total TV Universe (RV)'!N50)*100</f>
        <v>0.26274044418339332</v>
      </c>
      <c r="O42" s="41">
        <f>('Total TV Universe (RV)'!O42)/('Total TV Universe (RV)'!O50)*100</f>
        <v>0.23157894736842108</v>
      </c>
      <c r="P42" s="56">
        <f>('Total TV Universe (RV)'!P42)/('Total TV Universe (RV)'!P50)*100</f>
        <v>0.19404001593441189</v>
      </c>
      <c r="Q42" s="56">
        <f>('Total TV Universe (RV)'!Q42)/('Total TV Universe (RV)'!Q50)*100</f>
        <v>0.16038193278878071</v>
      </c>
      <c r="R42" s="36"/>
      <c r="S42" s="36"/>
      <c r="T42" s="36"/>
      <c r="U42" s="61"/>
      <c r="V42" s="61"/>
      <c r="W42" s="61"/>
      <c r="X42" s="61"/>
      <c r="Y42" s="61"/>
    </row>
    <row r="43" spans="1:25" ht="15.75" customHeight="1">
      <c r="A43" s="317" t="s">
        <v>402</v>
      </c>
      <c r="B43" s="12">
        <f>('Total TV Universe (RV)'!B43)/('Total TV Universe (RV)'!B50)*100</f>
        <v>3.0704036915785036</v>
      </c>
      <c r="C43" s="12">
        <f>('Total TV Universe (RV)'!C43)/('Total TV Universe (RV)'!C50)*100</f>
        <v>2.9142329146609693</v>
      </c>
      <c r="D43" s="12">
        <f>('Total TV Universe (RV)'!D43)/('Total TV Universe (RV)'!D50)*100</f>
        <v>4.3406552077772202</v>
      </c>
      <c r="E43" s="12">
        <f>('Total TV Universe (RV)'!E43)/('Total TV Universe (RV)'!E50)*100</f>
        <v>3.6577332455015079</v>
      </c>
      <c r="F43" s="12">
        <f>('Total TV Universe (RV)'!F43)/('Total TV Universe (RV)'!F50)*100</f>
        <v>1.9560287148620923</v>
      </c>
      <c r="G43" s="41" t="s">
        <v>403</v>
      </c>
      <c r="H43" s="41"/>
      <c r="I43" s="41"/>
      <c r="J43" s="41"/>
      <c r="K43" s="41"/>
      <c r="L43" s="41"/>
      <c r="M43" s="41"/>
      <c r="N43" s="41"/>
      <c r="O43" s="41"/>
      <c r="P43" s="17"/>
      <c r="Q43" s="17"/>
      <c r="R43" s="17"/>
      <c r="S43" s="17"/>
      <c r="T43" s="17"/>
      <c r="U43" s="61"/>
      <c r="V43" s="61"/>
      <c r="W43" s="61"/>
      <c r="X43" s="61"/>
      <c r="Y43" s="61"/>
    </row>
    <row r="44" spans="1:25" ht="15.75" customHeight="1">
      <c r="A44" s="317" t="s">
        <v>404</v>
      </c>
      <c r="B44" s="41"/>
      <c r="C44" s="41"/>
      <c r="D44" s="41"/>
      <c r="E44" s="41"/>
      <c r="F44" s="41"/>
      <c r="G44" s="41"/>
      <c r="H44" s="41"/>
      <c r="I44" s="41">
        <f>('Total TV Universe (RV)'!I44)/('Total TV Universe (RV)'!I50)*100</f>
        <v>0.27020068870730474</v>
      </c>
      <c r="J44" s="50">
        <f>('Total TV Universe (RV)'!J44)/('Total TV Universe (RV)'!J50)*100</f>
        <v>0.27681735337933883</v>
      </c>
      <c r="K44" s="16">
        <f>('Total TV Universe (RV)'!K44)/('Total TV Universe (RV)'!K50)*100</f>
        <v>0.26415155681058183</v>
      </c>
      <c r="L44" s="12">
        <f>('Total TV Universe (RV)'!L44)/('Total TV Universe (RV)'!L50)*100</f>
        <v>0.27563448206379892</v>
      </c>
      <c r="M44" s="41" t="s">
        <v>347</v>
      </c>
      <c r="N44" s="41"/>
      <c r="O44" s="41"/>
      <c r="P44" s="17"/>
      <c r="Q44" s="17"/>
      <c r="R44" s="17"/>
      <c r="S44" s="36"/>
      <c r="T44" s="17"/>
      <c r="U44" s="61"/>
      <c r="V44" s="61"/>
      <c r="W44" s="61"/>
      <c r="X44" s="61"/>
      <c r="Y44" s="61"/>
    </row>
    <row r="45" spans="1:25" ht="15.75" customHeight="1">
      <c r="A45" s="317"/>
      <c r="B45" s="41"/>
      <c r="C45" s="41"/>
      <c r="D45" s="41"/>
      <c r="E45" s="41"/>
      <c r="F45" s="41"/>
      <c r="G45" s="41"/>
      <c r="H45" s="41"/>
      <c r="I45" s="41"/>
      <c r="J45" s="41"/>
      <c r="K45" s="41"/>
      <c r="L45" s="41"/>
      <c r="M45" s="41"/>
      <c r="N45" s="41"/>
      <c r="O45" s="41"/>
      <c r="P45" s="17"/>
      <c r="Q45" s="17"/>
      <c r="R45" s="17"/>
      <c r="S45" s="36"/>
      <c r="T45" s="17"/>
      <c r="U45" s="61"/>
      <c r="V45" s="61"/>
      <c r="W45" s="61"/>
      <c r="X45" s="61"/>
      <c r="Y45" s="61"/>
    </row>
    <row r="46" spans="1:25" ht="15.75" customHeight="1">
      <c r="A46" s="317"/>
      <c r="B46" s="41"/>
      <c r="C46" s="41"/>
      <c r="D46" s="41"/>
      <c r="E46" s="41"/>
      <c r="F46" s="41"/>
      <c r="G46" s="41"/>
      <c r="H46" s="41"/>
      <c r="I46" s="41"/>
      <c r="J46" s="41"/>
      <c r="K46" s="41"/>
      <c r="L46" s="41"/>
      <c r="M46" s="41"/>
      <c r="N46" s="41"/>
      <c r="O46" s="41"/>
      <c r="P46" s="17"/>
      <c r="Q46" s="17"/>
      <c r="R46" s="17"/>
      <c r="S46" s="36"/>
      <c r="T46" s="17"/>
      <c r="U46" s="61"/>
      <c r="V46" s="61"/>
      <c r="W46" s="61"/>
      <c r="X46" s="61"/>
      <c r="Y46" s="61"/>
    </row>
    <row r="47" spans="1:25" ht="15.75" customHeight="1">
      <c r="A47" s="322" t="s">
        <v>350</v>
      </c>
      <c r="B47" s="41">
        <f>'Total TV Universe (RV)'!B47</f>
        <v>93.8</v>
      </c>
      <c r="C47" s="41">
        <f>'Total TV Universe (RV)'!C47</f>
        <v>142.4</v>
      </c>
      <c r="D47" s="41">
        <f>'Total TV Universe (RV)'!D47</f>
        <v>322.09699999999998</v>
      </c>
      <c r="E47" s="41">
        <f>'Total TV Universe (RV)'!E47</f>
        <v>395.18400000000003</v>
      </c>
      <c r="F47" s="41">
        <f>'Total TV Universe (RV)'!F47</f>
        <v>664.48</v>
      </c>
      <c r="G47" s="41">
        <f>'Total TV Universe (RV)'!G47</f>
        <v>842.08199999999999</v>
      </c>
      <c r="H47" s="41">
        <f>'Total TV Universe (RV)'!H47</f>
        <v>1270.431</v>
      </c>
      <c r="I47" s="41">
        <f>'Total TV Universe (RV)'!I47</f>
        <v>2065.201</v>
      </c>
      <c r="J47" s="41">
        <f>'Total TV Universe (RV)'!J47</f>
        <v>2931.1410000000001</v>
      </c>
      <c r="K47" s="41">
        <f>'Total TV Universe (RV)'!K47</f>
        <v>3474.62</v>
      </c>
      <c r="L47" s="41">
        <f>'Total TV Universe (RV)'!L47</f>
        <v>3748.0920000000001</v>
      </c>
      <c r="M47" s="41">
        <f>'Total TV Universe (RV)'!M47</f>
        <v>3967.587</v>
      </c>
      <c r="N47" s="41">
        <f>'Total TV Universe (RV)'!N47</f>
        <v>4090.9940000000001</v>
      </c>
      <c r="O47" s="41">
        <f>'Total TV Universe (RV)'!O47</f>
        <v>4235.6000000000004</v>
      </c>
      <c r="P47" s="43">
        <v>4254.6000000000004</v>
      </c>
      <c r="Q47" s="148">
        <v>4415.6000000000004</v>
      </c>
      <c r="R47" s="17"/>
      <c r="S47" s="17"/>
      <c r="T47" s="17"/>
      <c r="U47" s="61"/>
      <c r="V47" s="61"/>
      <c r="W47" s="61"/>
      <c r="X47" s="61"/>
      <c r="Y47" s="61"/>
    </row>
    <row r="48" spans="1:25" ht="15.75" customHeight="1">
      <c r="A48" s="322" t="s">
        <v>387</v>
      </c>
      <c r="B48" s="41">
        <f>'Total TV Universe (RV)'!B48</f>
        <v>1710.5229999999999</v>
      </c>
      <c r="C48" s="41">
        <f>'Total TV Universe (RV)'!C48</f>
        <v>2170.3870000000002</v>
      </c>
      <c r="D48" s="41">
        <f>'Total TV Universe (RV)'!D48</f>
        <v>2403.2980000000002</v>
      </c>
      <c r="E48" s="41">
        <f>'Total TV Universe (RV)'!E48</f>
        <v>2489.116</v>
      </c>
      <c r="F48" s="41">
        <f>'Total TV Universe (RV)'!F48</f>
        <v>2663.692</v>
      </c>
      <c r="G48" s="41">
        <f>'Total TV Universe (RV)'!G48</f>
        <v>2931.2179999999998</v>
      </c>
      <c r="H48" s="41">
        <f>'Total TV Universe (RV)'!H48</f>
        <v>3046.1109999999999</v>
      </c>
      <c r="I48" s="41">
        <f>'Total TV Universe (RV)'!I48</f>
        <v>3190.152</v>
      </c>
      <c r="J48" s="41">
        <f>'Total TV Universe (RV)'!J48</f>
        <v>3390.7169999999996</v>
      </c>
      <c r="K48" s="41">
        <f>'Total TV Universe (RV)'!K48</f>
        <v>3415.364</v>
      </c>
      <c r="L48" s="41">
        <f>'Total TV Universe (RV)'!L48</f>
        <v>3501.7339999999999</v>
      </c>
      <c r="M48" s="41">
        <f>'Total TV Universe (RV)'!M48</f>
        <v>3419.8710000000001</v>
      </c>
      <c r="N48" s="41">
        <f>'Total TV Universe (RV)'!N48</f>
        <v>3190.9</v>
      </c>
      <c r="O48" s="41">
        <f>'Total TV Universe (RV)'!O48</f>
        <v>3059.2</v>
      </c>
      <c r="P48" s="43">
        <f>'Total TV Universe (RV)'!P48</f>
        <v>3081</v>
      </c>
      <c r="Q48" s="43">
        <f>'Total TV Universe (RV)'!Q48</f>
        <v>2883.9</v>
      </c>
      <c r="R48" s="17"/>
      <c r="S48" s="17"/>
      <c r="T48" s="17"/>
      <c r="U48" s="61"/>
      <c r="V48" s="61"/>
      <c r="W48" s="61"/>
      <c r="X48" s="61"/>
      <c r="Y48" s="61"/>
    </row>
    <row r="49" spans="1:25" ht="15.75" customHeight="1">
      <c r="A49" s="278" t="s">
        <v>405</v>
      </c>
      <c r="B49" s="36"/>
      <c r="C49" s="36"/>
      <c r="D49" s="36"/>
      <c r="E49" s="36"/>
      <c r="F49" s="36"/>
      <c r="G49" s="36"/>
      <c r="H49" s="36"/>
      <c r="I49" s="36"/>
      <c r="J49" s="36"/>
      <c r="K49" s="63"/>
      <c r="L49" s="43">
        <f>'Total TV Universe (RV)'!L49</f>
        <v>115</v>
      </c>
      <c r="M49" s="43">
        <f>'Total TV Universe (RV)'!M49</f>
        <v>134.4</v>
      </c>
      <c r="N49" s="43">
        <f>'Total TV Universe (RV)'!N49</f>
        <v>216</v>
      </c>
      <c r="O49" s="43">
        <f>'Total TV Universe (RV)'!O49</f>
        <v>305.2</v>
      </c>
      <c r="P49" s="43">
        <f>'Total TV Universe (RV)'!P49</f>
        <v>446.3</v>
      </c>
      <c r="Q49" s="43">
        <f>'Total TV Universe (RV)'!Q49</f>
        <v>743.8</v>
      </c>
      <c r="R49" s="36"/>
      <c r="S49" s="36"/>
      <c r="T49" s="36"/>
      <c r="U49" s="61"/>
      <c r="V49" s="61"/>
      <c r="W49" s="61"/>
      <c r="X49" s="61"/>
      <c r="Y49" s="61"/>
    </row>
    <row r="50" spans="1:25" ht="15.75" customHeight="1">
      <c r="A50" s="322" t="s">
        <v>406</v>
      </c>
      <c r="B50" s="51">
        <f t="shared" ref="B50:Q50" si="1">SUM(B47:B49)</f>
        <v>1804.3229999999999</v>
      </c>
      <c r="C50" s="51">
        <f t="shared" si="1"/>
        <v>2312.7870000000003</v>
      </c>
      <c r="D50" s="51">
        <f t="shared" si="1"/>
        <v>2725.3950000000004</v>
      </c>
      <c r="E50" s="51">
        <f t="shared" si="1"/>
        <v>2884.3</v>
      </c>
      <c r="F50" s="51">
        <f t="shared" si="1"/>
        <v>3328.172</v>
      </c>
      <c r="G50" s="51">
        <f t="shared" si="1"/>
        <v>3773.2999999999997</v>
      </c>
      <c r="H50" s="51">
        <f t="shared" si="1"/>
        <v>4316.5419999999995</v>
      </c>
      <c r="I50" s="51">
        <f t="shared" si="1"/>
        <v>5255.3530000000001</v>
      </c>
      <c r="J50" s="51">
        <f t="shared" si="1"/>
        <v>6321.8580000000002</v>
      </c>
      <c r="K50" s="51">
        <f t="shared" si="1"/>
        <v>6889.9840000000004</v>
      </c>
      <c r="L50" s="51">
        <f t="shared" si="1"/>
        <v>7364.826</v>
      </c>
      <c r="M50" s="51">
        <f t="shared" si="1"/>
        <v>7521.8580000000002</v>
      </c>
      <c r="N50" s="51">
        <f t="shared" si="1"/>
        <v>7497.8940000000002</v>
      </c>
      <c r="O50" s="51">
        <f t="shared" si="1"/>
        <v>7600</v>
      </c>
      <c r="P50" s="51">
        <f t="shared" si="1"/>
        <v>7781.9000000000005</v>
      </c>
      <c r="Q50" s="51">
        <f t="shared" si="1"/>
        <v>8043.3</v>
      </c>
      <c r="R50" s="63"/>
      <c r="S50" s="63"/>
      <c r="T50" s="63"/>
      <c r="U50" s="61"/>
      <c r="V50" s="61"/>
      <c r="W50" s="61"/>
      <c r="X50" s="61"/>
      <c r="Y50" s="61"/>
    </row>
    <row r="51" spans="1:25" ht="15.75" customHeight="1">
      <c r="A51" s="322" t="s">
        <v>37</v>
      </c>
      <c r="B51" s="41">
        <f>SUM(B25+B7+B26+B28)</f>
        <v>59.29392908032542</v>
      </c>
      <c r="C51" s="41">
        <f>SUM(C25+C7+C20+C28)</f>
        <v>63.796276959356817</v>
      </c>
      <c r="D51" s="41">
        <f t="shared" ref="D51:G51" si="2">SUM(D25+D7+D20+D23)</f>
        <v>58.260178799770287</v>
      </c>
      <c r="E51" s="41">
        <f t="shared" si="2"/>
        <v>59.702666158166615</v>
      </c>
      <c r="F51" s="41">
        <f t="shared" si="2"/>
        <v>59.056503089383597</v>
      </c>
      <c r="G51" s="41">
        <f t="shared" si="2"/>
        <v>65.662682532531207</v>
      </c>
      <c r="H51" s="41">
        <f>SUM(H25+H7+H20+H16)</f>
        <v>63.859967647714306</v>
      </c>
      <c r="I51" s="41">
        <f>SUM(I25+I6+I20+I16)</f>
        <v>63.787342163314243</v>
      </c>
      <c r="J51" s="41">
        <f>SUM(J25+J5+J20+J26)</f>
        <v>69.859209112257815</v>
      </c>
      <c r="K51" s="41">
        <f>SUM(K25+K5+K17+K26)</f>
        <v>75.447202054460504</v>
      </c>
      <c r="L51" s="41">
        <f t="shared" ref="L51:Q51" si="3">SUM(L25+L3+L17+L26)</f>
        <v>76.414501442396599</v>
      </c>
      <c r="M51" s="41">
        <f t="shared" si="3"/>
        <v>75.260300712935546</v>
      </c>
      <c r="N51" s="41">
        <f t="shared" si="3"/>
        <v>77.480073044510888</v>
      </c>
      <c r="O51" s="41">
        <f t="shared" si="3"/>
        <v>81.457894736842093</v>
      </c>
      <c r="P51" s="43">
        <f t="shared" si="3"/>
        <v>77.598015908711233</v>
      </c>
      <c r="Q51" s="43">
        <f t="shared" si="3"/>
        <v>75.856924396702851</v>
      </c>
      <c r="R51" s="36"/>
      <c r="S51" s="36"/>
      <c r="T51" s="36"/>
      <c r="U51" s="61"/>
      <c r="V51" s="61"/>
      <c r="W51" s="61"/>
      <c r="X51" s="61"/>
      <c r="Y51" s="61"/>
    </row>
    <row r="52" spans="1:25" ht="18" customHeight="1">
      <c r="A52" s="322" t="s">
        <v>44</v>
      </c>
      <c r="B52" s="12">
        <f t="shared" ref="B52:Q52" si="4">SUMSQ(B3:B17,B20:B43)</f>
        <v>2230.1561837395416</v>
      </c>
      <c r="C52" s="12">
        <f t="shared" si="4"/>
        <v>2051.4355487516946</v>
      </c>
      <c r="D52" s="12">
        <f t="shared" si="4"/>
        <v>1752.6654511696938</v>
      </c>
      <c r="E52" s="12">
        <f t="shared" si="4"/>
        <v>1636.8490185399166</v>
      </c>
      <c r="F52" s="12">
        <f t="shared" si="4"/>
        <v>1499.7003535269773</v>
      </c>
      <c r="G52" s="12">
        <f t="shared" si="4"/>
        <v>1536.9873474767876</v>
      </c>
      <c r="H52" s="12">
        <f t="shared" si="4"/>
        <v>1378.8578448091644</v>
      </c>
      <c r="I52" s="12">
        <f t="shared" si="4"/>
        <v>1303.7516047903164</v>
      </c>
      <c r="J52" s="12">
        <f t="shared" si="4"/>
        <v>1530.7934495710219</v>
      </c>
      <c r="K52" s="12">
        <f t="shared" si="4"/>
        <v>1657.0112689857961</v>
      </c>
      <c r="L52" s="12">
        <f t="shared" si="4"/>
        <v>1673.6716981452844</v>
      </c>
      <c r="M52" s="12">
        <f t="shared" si="4"/>
        <v>1626.8572289628116</v>
      </c>
      <c r="N52" s="12">
        <f t="shared" si="4"/>
        <v>1717.1293186980636</v>
      </c>
      <c r="O52" s="12">
        <f t="shared" si="4"/>
        <v>1967.4298942846467</v>
      </c>
      <c r="P52" s="43">
        <f t="shared" si="4"/>
        <v>1731.1214582807384</v>
      </c>
      <c r="Q52" s="43">
        <f t="shared" si="4"/>
        <v>1676.3627019058408</v>
      </c>
      <c r="R52" s="75"/>
      <c r="S52" s="75"/>
      <c r="T52" s="75"/>
      <c r="U52" s="61"/>
      <c r="V52" s="61"/>
      <c r="W52" s="61"/>
      <c r="X52" s="61"/>
      <c r="Y52" s="61"/>
    </row>
    <row r="53" spans="1:25" ht="15.75" customHeight="1">
      <c r="A53" s="323" t="s">
        <v>408</v>
      </c>
      <c r="B53" s="136"/>
      <c r="C53" s="136"/>
      <c r="D53" s="27"/>
      <c r="E53" s="27"/>
      <c r="F53" s="27">
        <f t="shared" ref="F53:G53" si="5">SUM(F25+F20+F23+F7)</f>
        <v>59.05650308938359</v>
      </c>
      <c r="G53" s="27">
        <f t="shared" si="5"/>
        <v>65.662682532531221</v>
      </c>
      <c r="H53" s="27">
        <f>SUM(H25+H20+H16+H7)</f>
        <v>63.859967647714306</v>
      </c>
      <c r="I53" s="27">
        <f>SUM(I25+I20+I16+I6)</f>
        <v>63.78734216331425</v>
      </c>
      <c r="J53" s="27">
        <f>SUM(J25+J20+J4+J5)</f>
        <v>69.984172374640508</v>
      </c>
      <c r="K53" s="27">
        <f>SUM(K25+K18+K26+K5)</f>
        <v>68.229476294865123</v>
      </c>
      <c r="L53" s="27">
        <f t="shared" ref="L53:Q53" si="6">SUM(L25+L18+L26+L3)</f>
        <v>69.256218680522792</v>
      </c>
      <c r="M53" s="27">
        <f t="shared" si="6"/>
        <v>68.331521281045184</v>
      </c>
      <c r="N53" s="27">
        <f t="shared" si="6"/>
        <v>70.201045786990321</v>
      </c>
      <c r="O53" s="27">
        <f t="shared" si="6"/>
        <v>74.121052631578948</v>
      </c>
      <c r="P53" s="37">
        <f t="shared" si="6"/>
        <v>70.599725002891319</v>
      </c>
      <c r="Q53" s="37">
        <f t="shared" si="6"/>
        <v>58.856439521092092</v>
      </c>
      <c r="R53" s="260"/>
      <c r="S53" s="260"/>
      <c r="T53" s="260"/>
      <c r="U53" s="61"/>
      <c r="V53" s="61"/>
      <c r="W53" s="61"/>
      <c r="X53" s="61"/>
      <c r="Y53" s="61"/>
    </row>
    <row r="54" spans="1:25" ht="15.75" customHeight="1">
      <c r="A54" s="323" t="s">
        <v>410</v>
      </c>
      <c r="B54" s="136"/>
      <c r="C54" s="136"/>
      <c r="D54" s="27"/>
      <c r="E54" s="27"/>
      <c r="F54" s="27">
        <f t="shared" ref="F54:Q54" si="7">SUMSQ(F3:F16,F18:F43)</f>
        <v>1499.7003535269773</v>
      </c>
      <c r="G54" s="27">
        <f t="shared" si="7"/>
        <v>1536.9873474767876</v>
      </c>
      <c r="H54" s="27">
        <f t="shared" si="7"/>
        <v>1378.8578448091644</v>
      </c>
      <c r="I54" s="27">
        <f t="shared" si="7"/>
        <v>1299.7342303747655</v>
      </c>
      <c r="J54" s="27">
        <f t="shared" si="7"/>
        <v>1517.9680903381236</v>
      </c>
      <c r="K54" s="27">
        <f t="shared" si="7"/>
        <v>1452.1698506267289</v>
      </c>
      <c r="L54" s="27">
        <f t="shared" si="7"/>
        <v>1467.2142092359129</v>
      </c>
      <c r="M54" s="27">
        <f t="shared" si="7"/>
        <v>1443.6952359768927</v>
      </c>
      <c r="N54" s="27">
        <f t="shared" si="7"/>
        <v>1529.7630714956529</v>
      </c>
      <c r="O54" s="27">
        <f t="shared" si="7"/>
        <v>1776.8071519023756</v>
      </c>
      <c r="P54" s="43">
        <f t="shared" si="7"/>
        <v>1554.4438116842691</v>
      </c>
      <c r="Q54" s="43">
        <f t="shared" si="7"/>
        <v>1387.3462158999705</v>
      </c>
      <c r="R54" s="260"/>
      <c r="S54" s="260"/>
      <c r="T54" s="260"/>
      <c r="U54" s="61"/>
      <c r="V54" s="61"/>
      <c r="W54" s="61"/>
      <c r="X54" s="61"/>
      <c r="Y54" s="61"/>
    </row>
    <row r="55" spans="1:25" ht="15.75" customHeight="1">
      <c r="A55" s="324"/>
      <c r="B55" s="17"/>
      <c r="C55" s="17"/>
      <c r="D55" s="17"/>
      <c r="E55" s="17"/>
      <c r="F55" s="17"/>
      <c r="G55" s="17"/>
      <c r="H55" s="17"/>
      <c r="I55" s="17"/>
      <c r="J55" s="17"/>
      <c r="K55" s="75"/>
      <c r="L55" s="75"/>
      <c r="M55" s="75"/>
      <c r="N55" s="75"/>
      <c r="O55" s="75"/>
      <c r="P55" s="75"/>
      <c r="Q55" s="36"/>
      <c r="R55" s="36"/>
      <c r="S55" s="36"/>
      <c r="T55" s="36"/>
      <c r="U55" s="61"/>
      <c r="V55" s="61"/>
      <c r="W55" s="61"/>
      <c r="X55" s="61"/>
      <c r="Y55" s="61"/>
    </row>
    <row r="56" spans="1:25">
      <c r="A56" s="96"/>
      <c r="B56" s="96"/>
      <c r="C56" s="96"/>
      <c r="D56" s="96"/>
      <c r="E56" s="96"/>
      <c r="F56" s="96"/>
      <c r="G56" s="96"/>
      <c r="H56" s="96"/>
      <c r="I56" s="96"/>
      <c r="J56" s="96"/>
      <c r="K56" s="96"/>
      <c r="L56" s="96"/>
      <c r="M56" s="96"/>
      <c r="N56" s="96"/>
      <c r="O56" s="96"/>
      <c r="P56" s="96"/>
      <c r="Q56" s="96"/>
      <c r="R56" s="96"/>
      <c r="S56" s="96"/>
      <c r="T56" s="96"/>
      <c r="U56" s="61"/>
      <c r="V56" s="61"/>
      <c r="W56" s="61"/>
      <c r="X56" s="61"/>
      <c r="Y56" s="61"/>
    </row>
    <row r="57" spans="1:25" ht="15.75" customHeight="1">
      <c r="A57" s="46"/>
      <c r="B57" s="36"/>
      <c r="C57" s="36"/>
      <c r="D57" s="36"/>
      <c r="E57" s="36"/>
      <c r="F57" s="36"/>
      <c r="G57" s="36"/>
      <c r="H57" s="36"/>
      <c r="I57" s="36"/>
      <c r="J57" s="36"/>
      <c r="K57" s="63"/>
      <c r="L57" s="63"/>
      <c r="M57" s="63"/>
      <c r="N57" s="36"/>
      <c r="O57" s="36"/>
      <c r="P57" s="36"/>
      <c r="Q57" s="36"/>
      <c r="R57" s="36"/>
      <c r="S57" s="61"/>
      <c r="T57" s="36"/>
      <c r="U57" s="61"/>
      <c r="V57" s="61"/>
      <c r="W57" s="61"/>
      <c r="X57" s="61"/>
      <c r="Y57" s="61"/>
    </row>
    <row r="58" spans="1:25" ht="15.75" customHeight="1">
      <c r="A58" s="46"/>
      <c r="B58" s="36"/>
      <c r="C58" s="36"/>
      <c r="D58" s="36"/>
      <c r="E58" s="36"/>
      <c r="F58" s="36"/>
      <c r="G58" s="36"/>
      <c r="H58" s="36"/>
      <c r="I58" s="36"/>
      <c r="J58" s="36"/>
      <c r="K58" s="63"/>
      <c r="L58" s="63"/>
      <c r="M58" s="63"/>
      <c r="N58" s="36"/>
      <c r="O58" s="36"/>
      <c r="P58" s="36"/>
      <c r="Q58" s="36"/>
      <c r="R58" s="36"/>
      <c r="S58" s="36"/>
      <c r="T58" s="36"/>
      <c r="U58" s="61"/>
      <c r="V58" s="61"/>
      <c r="W58" s="61"/>
      <c r="X58" s="61"/>
      <c r="Y58" s="61"/>
    </row>
    <row r="59" spans="1:25" ht="15.75" customHeight="1">
      <c r="A59" s="46"/>
      <c r="B59" s="36"/>
      <c r="C59" s="36"/>
      <c r="D59" s="36"/>
      <c r="E59" s="36"/>
      <c r="F59" s="36"/>
      <c r="G59" s="36"/>
      <c r="H59" s="36"/>
      <c r="I59" s="36"/>
      <c r="J59" s="36"/>
      <c r="K59" s="63"/>
      <c r="L59" s="63"/>
      <c r="M59" s="63"/>
      <c r="N59" s="36"/>
      <c r="O59" s="36"/>
      <c r="P59" s="36"/>
      <c r="Q59" s="36"/>
      <c r="R59" s="36"/>
      <c r="S59" s="36"/>
      <c r="T59" s="36"/>
      <c r="U59" s="61"/>
      <c r="V59" s="61"/>
      <c r="W59" s="61"/>
      <c r="X59" s="61"/>
      <c r="Y59" s="61"/>
    </row>
    <row r="60" spans="1:25" ht="15.75" customHeight="1">
      <c r="A60" s="46"/>
      <c r="B60" s="36"/>
      <c r="C60" s="36"/>
      <c r="D60" s="36"/>
      <c r="E60" s="36"/>
      <c r="F60" s="36"/>
      <c r="G60" s="36"/>
      <c r="H60" s="36"/>
      <c r="I60" s="36"/>
      <c r="J60" s="36"/>
      <c r="K60" s="63"/>
      <c r="L60" s="63"/>
      <c r="M60" s="63"/>
      <c r="N60" s="36"/>
      <c r="O60" s="36"/>
      <c r="P60" s="36"/>
      <c r="Q60" s="36"/>
      <c r="R60" s="36"/>
      <c r="S60" s="36"/>
      <c r="T60" s="36"/>
      <c r="U60" s="61"/>
      <c r="V60" s="61"/>
      <c r="W60" s="61"/>
      <c r="X60" s="61"/>
      <c r="Y60" s="61"/>
    </row>
    <row r="61" spans="1:25" ht="15.75" customHeight="1">
      <c r="A61" s="46"/>
      <c r="B61" s="36"/>
      <c r="C61" s="36"/>
      <c r="D61" s="36"/>
      <c r="E61" s="36"/>
      <c r="F61" s="36"/>
      <c r="G61" s="36"/>
      <c r="H61" s="36"/>
      <c r="I61" s="36"/>
      <c r="J61" s="36"/>
      <c r="K61" s="63"/>
      <c r="L61" s="63"/>
      <c r="M61" s="63"/>
      <c r="N61" s="36"/>
      <c r="O61" s="36"/>
      <c r="P61" s="36"/>
      <c r="Q61" s="36"/>
      <c r="R61" s="36"/>
      <c r="S61" s="36"/>
      <c r="T61" s="36"/>
      <c r="U61" s="61"/>
      <c r="V61" s="61"/>
      <c r="W61" s="61"/>
      <c r="X61" s="61"/>
      <c r="Y61" s="61"/>
    </row>
    <row r="62" spans="1:25" ht="15.75" customHeight="1">
      <c r="A62" s="46"/>
      <c r="B62" s="36"/>
      <c r="C62" s="36"/>
      <c r="D62" s="36"/>
      <c r="E62" s="36"/>
      <c r="F62" s="36"/>
      <c r="G62" s="36"/>
      <c r="H62" s="36"/>
      <c r="I62" s="36"/>
      <c r="J62" s="36"/>
      <c r="K62" s="63"/>
      <c r="L62" s="63"/>
      <c r="M62" s="63"/>
      <c r="N62" s="36"/>
      <c r="O62" s="36"/>
      <c r="P62" s="36"/>
      <c r="Q62" s="36"/>
      <c r="R62" s="36"/>
      <c r="S62" s="36"/>
      <c r="T62" s="36"/>
      <c r="U62" s="61"/>
      <c r="V62" s="61"/>
      <c r="W62" s="61"/>
      <c r="X62" s="61"/>
      <c r="Y62" s="61"/>
    </row>
    <row r="63" spans="1:25" ht="15.75" customHeight="1">
      <c r="A63" s="46"/>
      <c r="B63" s="36"/>
      <c r="C63" s="36"/>
      <c r="D63" s="36"/>
      <c r="E63" s="36"/>
      <c r="F63" s="36"/>
      <c r="G63" s="36"/>
      <c r="H63" s="36"/>
      <c r="I63" s="36"/>
      <c r="J63" s="36"/>
      <c r="K63" s="63"/>
      <c r="L63" s="63"/>
      <c r="M63" s="63"/>
      <c r="N63" s="36"/>
      <c r="O63" s="36"/>
      <c r="P63" s="36"/>
      <c r="Q63" s="36"/>
      <c r="R63" s="36"/>
      <c r="S63" s="36"/>
      <c r="T63" s="36"/>
      <c r="U63" s="61"/>
      <c r="V63" s="61"/>
      <c r="W63" s="61"/>
      <c r="X63" s="61"/>
      <c r="Y63" s="61"/>
    </row>
    <row r="64" spans="1:25" ht="15.75" customHeight="1">
      <c r="A64" s="46"/>
      <c r="B64" s="36"/>
      <c r="C64" s="36"/>
      <c r="D64" s="36"/>
      <c r="E64" s="36"/>
      <c r="F64" s="36"/>
      <c r="G64" s="36"/>
      <c r="H64" s="36"/>
      <c r="I64" s="36"/>
      <c r="J64" s="36"/>
      <c r="K64" s="63"/>
      <c r="L64" s="63"/>
      <c r="M64" s="63"/>
      <c r="N64" s="36"/>
      <c r="O64" s="36"/>
      <c r="P64" s="36"/>
      <c r="Q64" s="36"/>
      <c r="R64" s="36"/>
      <c r="S64" s="36"/>
      <c r="T64" s="36"/>
      <c r="U64" s="61"/>
      <c r="V64" s="61"/>
      <c r="W64" s="61"/>
      <c r="X64" s="61"/>
      <c r="Y64" s="61"/>
    </row>
    <row r="65" spans="1:25" ht="15.75" customHeight="1">
      <c r="A65" s="46"/>
      <c r="B65" s="36"/>
      <c r="C65" s="36"/>
      <c r="D65" s="36"/>
      <c r="E65" s="36"/>
      <c r="F65" s="36"/>
      <c r="G65" s="36"/>
      <c r="H65" s="36"/>
      <c r="I65" s="36"/>
      <c r="J65" s="36"/>
      <c r="K65" s="63"/>
      <c r="L65" s="63"/>
      <c r="M65" s="63"/>
      <c r="N65" s="36"/>
      <c r="O65" s="36"/>
      <c r="P65" s="36"/>
      <c r="Q65" s="36"/>
      <c r="R65" s="36"/>
      <c r="S65" s="61"/>
      <c r="T65" s="36"/>
      <c r="U65" s="61"/>
      <c r="V65" s="61"/>
      <c r="W65" s="61"/>
      <c r="X65" s="61"/>
      <c r="Y65" s="61"/>
    </row>
    <row r="66" spans="1:25" ht="15.75" customHeight="1">
      <c r="A66" s="46"/>
      <c r="B66" s="36"/>
      <c r="C66" s="36"/>
      <c r="D66" s="36"/>
      <c r="E66" s="36"/>
      <c r="F66" s="36"/>
      <c r="G66" s="36"/>
      <c r="H66" s="36"/>
      <c r="I66" s="36"/>
      <c r="J66" s="36"/>
      <c r="K66" s="63"/>
      <c r="L66" s="63"/>
      <c r="M66" s="63"/>
      <c r="N66" s="36"/>
      <c r="O66" s="36"/>
      <c r="P66" s="36"/>
      <c r="Q66" s="36"/>
      <c r="R66" s="36"/>
      <c r="S66" s="61"/>
      <c r="T66" s="36"/>
      <c r="U66" s="61"/>
      <c r="V66" s="61"/>
      <c r="W66" s="61"/>
      <c r="X66" s="61"/>
      <c r="Y66" s="61"/>
    </row>
    <row r="67" spans="1:25" ht="15.75" customHeight="1">
      <c r="A67" s="46"/>
      <c r="B67" s="36"/>
      <c r="C67" s="36"/>
      <c r="D67" s="36"/>
      <c r="E67" s="36"/>
      <c r="F67" s="36"/>
      <c r="G67" s="36"/>
      <c r="H67" s="36"/>
      <c r="I67" s="36"/>
      <c r="J67" s="36"/>
      <c r="K67" s="63"/>
      <c r="L67" s="63"/>
      <c r="M67" s="63"/>
      <c r="N67" s="36"/>
      <c r="O67" s="36"/>
      <c r="P67" s="36"/>
      <c r="Q67" s="36"/>
      <c r="R67" s="36"/>
      <c r="S67" s="36"/>
      <c r="T67" s="36"/>
      <c r="U67" s="61"/>
      <c r="V67" s="61"/>
      <c r="W67" s="61"/>
      <c r="X67" s="61"/>
      <c r="Y67" s="61"/>
    </row>
    <row r="68" spans="1:25" ht="15.75" customHeight="1">
      <c r="A68" s="46"/>
      <c r="B68" s="36"/>
      <c r="C68" s="36"/>
      <c r="D68" s="36"/>
      <c r="E68" s="36"/>
      <c r="F68" s="36"/>
      <c r="G68" s="36"/>
      <c r="H68" s="36"/>
      <c r="I68" s="36"/>
      <c r="J68" s="36"/>
      <c r="K68" s="63"/>
      <c r="L68" s="63"/>
      <c r="M68" s="63"/>
      <c r="N68" s="36"/>
      <c r="O68" s="36"/>
      <c r="P68" s="36"/>
      <c r="Q68" s="36"/>
      <c r="R68" s="36"/>
      <c r="S68" s="36"/>
      <c r="T68" s="36"/>
      <c r="U68" s="61"/>
      <c r="V68" s="61"/>
      <c r="W68" s="61"/>
      <c r="X68" s="61"/>
      <c r="Y68" s="61"/>
    </row>
    <row r="69" spans="1:25" ht="15.75" customHeight="1">
      <c r="A69" s="46"/>
      <c r="B69" s="36"/>
      <c r="C69" s="36"/>
      <c r="D69" s="36"/>
      <c r="E69" s="36"/>
      <c r="F69" s="36"/>
      <c r="G69" s="36"/>
      <c r="H69" s="36"/>
      <c r="I69" s="36"/>
      <c r="J69" s="36"/>
      <c r="K69" s="63"/>
      <c r="L69" s="63"/>
      <c r="M69" s="63"/>
      <c r="N69" s="36"/>
      <c r="O69" s="36"/>
      <c r="P69" s="36"/>
      <c r="Q69" s="36"/>
      <c r="R69" s="36"/>
      <c r="S69" s="36"/>
      <c r="T69" s="36"/>
      <c r="U69" s="61"/>
      <c r="V69" s="61"/>
      <c r="W69" s="61"/>
      <c r="X69" s="61"/>
      <c r="Y69" s="61"/>
    </row>
    <row r="70" spans="1:25" ht="15.75" customHeight="1">
      <c r="A70" s="46"/>
      <c r="B70" s="36"/>
      <c r="C70" s="36"/>
      <c r="D70" s="36"/>
      <c r="E70" s="36"/>
      <c r="F70" s="36"/>
      <c r="G70" s="36"/>
      <c r="H70" s="36"/>
      <c r="I70" s="36"/>
      <c r="J70" s="36"/>
      <c r="K70" s="63"/>
      <c r="L70" s="63"/>
      <c r="M70" s="63"/>
      <c r="N70" s="36"/>
      <c r="O70" s="36"/>
      <c r="P70" s="36"/>
      <c r="Q70" s="36"/>
      <c r="R70" s="36"/>
      <c r="S70" s="36"/>
      <c r="T70" s="36"/>
      <c r="U70" s="61"/>
      <c r="V70" s="61"/>
      <c r="W70" s="61"/>
      <c r="X70" s="61"/>
      <c r="Y70" s="61"/>
    </row>
    <row r="71" spans="1:25" ht="15.75" customHeight="1">
      <c r="A71" s="46"/>
      <c r="B71" s="36"/>
      <c r="C71" s="36"/>
      <c r="D71" s="36"/>
      <c r="E71" s="36"/>
      <c r="F71" s="36"/>
      <c r="G71" s="36"/>
      <c r="H71" s="36"/>
      <c r="I71" s="36"/>
      <c r="J71" s="36"/>
      <c r="K71" s="63"/>
      <c r="L71" s="63"/>
      <c r="M71" s="63"/>
      <c r="N71" s="36"/>
      <c r="O71" s="36"/>
      <c r="P71" s="36"/>
      <c r="Q71" s="36"/>
      <c r="R71" s="36"/>
      <c r="S71" s="36"/>
      <c r="T71" s="36"/>
      <c r="U71" s="61"/>
      <c r="V71" s="61"/>
      <c r="W71" s="61"/>
      <c r="X71" s="61"/>
      <c r="Y71" s="61"/>
    </row>
    <row r="72" spans="1:25" ht="15.75" customHeight="1">
      <c r="A72" s="46"/>
      <c r="B72" s="36"/>
      <c r="C72" s="36"/>
      <c r="D72" s="36"/>
      <c r="E72" s="36"/>
      <c r="F72" s="36"/>
      <c r="G72" s="36"/>
      <c r="H72" s="36"/>
      <c r="I72" s="36"/>
      <c r="J72" s="36"/>
      <c r="K72" s="63"/>
      <c r="L72" s="63"/>
      <c r="M72" s="63"/>
      <c r="N72" s="36"/>
      <c r="O72" s="36"/>
      <c r="P72" s="36"/>
      <c r="Q72" s="36"/>
      <c r="R72" s="36"/>
      <c r="S72" s="36"/>
      <c r="T72" s="36"/>
      <c r="U72" s="61"/>
      <c r="V72" s="61"/>
      <c r="W72" s="61"/>
      <c r="X72" s="61"/>
      <c r="Y72" s="61"/>
    </row>
    <row r="73" spans="1:25" ht="15.75" customHeight="1">
      <c r="A73" s="46"/>
      <c r="B73" s="36"/>
      <c r="C73" s="36"/>
      <c r="D73" s="36"/>
      <c r="E73" s="36"/>
      <c r="F73" s="36"/>
      <c r="G73" s="36"/>
      <c r="H73" s="36"/>
      <c r="I73" s="36"/>
      <c r="J73" s="36"/>
      <c r="K73" s="63"/>
      <c r="L73" s="63"/>
      <c r="M73" s="63"/>
      <c r="N73" s="36"/>
      <c r="O73" s="36"/>
      <c r="P73" s="36"/>
      <c r="Q73" s="36"/>
      <c r="R73" s="36"/>
      <c r="S73" s="36"/>
      <c r="T73" s="36"/>
      <c r="U73" s="61"/>
      <c r="V73" s="61"/>
      <c r="W73" s="61"/>
      <c r="X73" s="61"/>
      <c r="Y73" s="61"/>
    </row>
    <row r="74" spans="1:25" ht="15.75" customHeight="1">
      <c r="A74" s="46"/>
      <c r="B74" s="36"/>
      <c r="C74" s="36"/>
      <c r="D74" s="36"/>
      <c r="E74" s="36"/>
      <c r="F74" s="36"/>
      <c r="G74" s="36"/>
      <c r="H74" s="36"/>
      <c r="I74" s="36"/>
      <c r="J74" s="36"/>
      <c r="K74" s="63"/>
      <c r="L74" s="63"/>
      <c r="M74" s="63"/>
      <c r="N74" s="36"/>
      <c r="O74" s="36"/>
      <c r="P74" s="36"/>
      <c r="Q74" s="36"/>
      <c r="R74" s="36"/>
      <c r="S74" s="36"/>
      <c r="T74" s="36"/>
      <c r="U74" s="61"/>
      <c r="V74" s="61"/>
      <c r="W74" s="61"/>
      <c r="X74" s="61"/>
      <c r="Y74" s="61"/>
    </row>
    <row r="75" spans="1:25" ht="15.75" customHeight="1">
      <c r="A75" s="46"/>
      <c r="B75" s="36"/>
      <c r="C75" s="36"/>
      <c r="D75" s="36"/>
      <c r="E75" s="36"/>
      <c r="F75" s="36"/>
      <c r="G75" s="36"/>
      <c r="H75" s="36"/>
      <c r="I75" s="36"/>
      <c r="J75" s="36"/>
      <c r="K75" s="63"/>
      <c r="L75" s="63"/>
      <c r="M75" s="63"/>
      <c r="N75" s="36"/>
      <c r="O75" s="36"/>
      <c r="P75" s="36"/>
      <c r="Q75" s="36"/>
      <c r="R75" s="36"/>
      <c r="S75" s="36"/>
      <c r="T75" s="36"/>
      <c r="U75" s="61"/>
      <c r="V75" s="61"/>
      <c r="W75" s="61"/>
      <c r="X75" s="61"/>
      <c r="Y75" s="61"/>
    </row>
    <row r="76" spans="1:25" ht="15.75" customHeight="1">
      <c r="A76" s="46"/>
      <c r="B76" s="36"/>
      <c r="C76" s="36"/>
      <c r="D76" s="36"/>
      <c r="E76" s="36"/>
      <c r="F76" s="36"/>
      <c r="G76" s="36"/>
      <c r="H76" s="36"/>
      <c r="I76" s="36"/>
      <c r="J76" s="36"/>
      <c r="K76" s="63"/>
      <c r="L76" s="63"/>
      <c r="M76" s="63"/>
      <c r="N76" s="36"/>
      <c r="O76" s="36"/>
      <c r="P76" s="36"/>
      <c r="Q76" s="36"/>
      <c r="R76" s="36"/>
      <c r="S76" s="36"/>
      <c r="T76" s="36"/>
      <c r="U76" s="61"/>
      <c r="V76" s="61"/>
      <c r="W76" s="61"/>
      <c r="X76" s="61"/>
      <c r="Y76" s="61"/>
    </row>
    <row r="77" spans="1:25" ht="15.75" customHeight="1">
      <c r="A77" s="46"/>
      <c r="B77" s="36"/>
      <c r="C77" s="36"/>
      <c r="D77" s="36"/>
      <c r="E77" s="36"/>
      <c r="F77" s="36"/>
      <c r="G77" s="36"/>
      <c r="H77" s="36"/>
      <c r="I77" s="36"/>
      <c r="J77" s="36"/>
      <c r="K77" s="63"/>
      <c r="L77" s="63"/>
      <c r="M77" s="63"/>
      <c r="N77" s="36"/>
      <c r="O77" s="36"/>
      <c r="P77" s="36"/>
      <c r="Q77" s="36"/>
      <c r="R77" s="36"/>
      <c r="S77" s="36"/>
      <c r="T77" s="36"/>
      <c r="U77" s="61"/>
      <c r="V77" s="61"/>
      <c r="W77" s="61"/>
      <c r="X77" s="61"/>
      <c r="Y77" s="61"/>
    </row>
    <row r="78" spans="1:25" ht="15.75" customHeight="1">
      <c r="A78" s="46"/>
      <c r="B78" s="36"/>
      <c r="C78" s="36"/>
      <c r="D78" s="36"/>
      <c r="E78" s="36"/>
      <c r="F78" s="36"/>
      <c r="G78" s="36"/>
      <c r="H78" s="36"/>
      <c r="I78" s="36"/>
      <c r="J78" s="36"/>
      <c r="K78" s="63"/>
      <c r="L78" s="63"/>
      <c r="M78" s="63"/>
      <c r="N78" s="36"/>
      <c r="O78" s="36"/>
      <c r="P78" s="36"/>
      <c r="Q78" s="36"/>
      <c r="R78" s="36"/>
      <c r="S78" s="36"/>
      <c r="T78" s="36"/>
      <c r="U78" s="61"/>
      <c r="V78" s="61"/>
      <c r="W78" s="61"/>
      <c r="X78" s="61"/>
      <c r="Y78" s="61"/>
    </row>
    <row r="79" spans="1:25" ht="15.75" customHeight="1">
      <c r="A79" s="46"/>
      <c r="B79" s="36"/>
      <c r="C79" s="36"/>
      <c r="D79" s="36"/>
      <c r="E79" s="36"/>
      <c r="F79" s="36"/>
      <c r="G79" s="36"/>
      <c r="H79" s="36"/>
      <c r="I79" s="36"/>
      <c r="J79" s="36"/>
      <c r="K79" s="63"/>
      <c r="L79" s="63"/>
      <c r="M79" s="63"/>
      <c r="N79" s="36"/>
      <c r="O79" s="36"/>
      <c r="P79" s="36"/>
      <c r="Q79" s="36"/>
      <c r="R79" s="36"/>
      <c r="S79" s="36"/>
      <c r="T79" s="36"/>
      <c r="U79" s="61"/>
      <c r="V79" s="61"/>
      <c r="W79" s="61"/>
      <c r="X79" s="61"/>
      <c r="Y79" s="61"/>
    </row>
    <row r="80" spans="1:25" ht="15.75" customHeight="1">
      <c r="A80" s="46"/>
      <c r="B80" s="36"/>
      <c r="C80" s="36"/>
      <c r="D80" s="36"/>
      <c r="E80" s="36"/>
      <c r="F80" s="36"/>
      <c r="G80" s="36"/>
      <c r="H80" s="36"/>
      <c r="I80" s="36"/>
      <c r="J80" s="36"/>
      <c r="K80" s="63"/>
      <c r="L80" s="63"/>
      <c r="M80" s="63"/>
      <c r="N80" s="36"/>
      <c r="O80" s="36"/>
      <c r="P80" s="36"/>
      <c r="Q80" s="36"/>
      <c r="R80" s="36"/>
      <c r="S80" s="36"/>
      <c r="T80" s="36"/>
      <c r="U80" s="61"/>
      <c r="V80" s="61"/>
      <c r="W80" s="61"/>
      <c r="X80" s="61"/>
      <c r="Y80" s="61"/>
    </row>
    <row r="81" spans="1:25" ht="15.75" customHeight="1">
      <c r="A81" s="46"/>
      <c r="B81" s="36"/>
      <c r="C81" s="36"/>
      <c r="D81" s="36"/>
      <c r="E81" s="36"/>
      <c r="F81" s="36"/>
      <c r="G81" s="36"/>
      <c r="H81" s="36"/>
      <c r="I81" s="36"/>
      <c r="J81" s="36"/>
      <c r="K81" s="63"/>
      <c r="L81" s="63"/>
      <c r="M81" s="63"/>
      <c r="N81" s="36"/>
      <c r="O81" s="36"/>
      <c r="P81" s="36"/>
      <c r="Q81" s="36"/>
      <c r="R81" s="36"/>
      <c r="S81" s="36"/>
      <c r="T81" s="36"/>
      <c r="U81" s="61"/>
      <c r="V81" s="61"/>
      <c r="W81" s="61"/>
      <c r="X81" s="61"/>
      <c r="Y81" s="61"/>
    </row>
    <row r="82" spans="1:25" ht="15.75" customHeight="1">
      <c r="A82" s="46"/>
      <c r="B82" s="36"/>
      <c r="C82" s="36"/>
      <c r="D82" s="36"/>
      <c r="E82" s="36"/>
      <c r="F82" s="36"/>
      <c r="G82" s="36"/>
      <c r="H82" s="36"/>
      <c r="I82" s="36"/>
      <c r="J82" s="36"/>
      <c r="K82" s="63"/>
      <c r="L82" s="63"/>
      <c r="M82" s="63"/>
      <c r="N82" s="36"/>
      <c r="O82" s="36"/>
      <c r="P82" s="36"/>
      <c r="Q82" s="36"/>
      <c r="R82" s="36"/>
      <c r="S82" s="36"/>
      <c r="T82" s="36"/>
      <c r="U82" s="61"/>
      <c r="V82" s="61"/>
      <c r="W82" s="61"/>
      <c r="X82" s="61"/>
      <c r="Y82" s="61"/>
    </row>
    <row r="83" spans="1:25" ht="15.75" customHeight="1">
      <c r="A83" s="46"/>
      <c r="B83" s="36"/>
      <c r="C83" s="36"/>
      <c r="D83" s="36"/>
      <c r="E83" s="36"/>
      <c r="F83" s="36"/>
      <c r="G83" s="36"/>
      <c r="H83" s="36"/>
      <c r="I83" s="36"/>
      <c r="J83" s="36"/>
      <c r="K83" s="63"/>
      <c r="L83" s="63"/>
      <c r="M83" s="63"/>
      <c r="N83" s="36"/>
      <c r="O83" s="36"/>
      <c r="P83" s="36"/>
      <c r="Q83" s="36"/>
      <c r="R83" s="36"/>
      <c r="S83" s="36"/>
      <c r="T83" s="36"/>
      <c r="U83" s="61"/>
      <c r="V83" s="61"/>
      <c r="W83" s="61"/>
      <c r="X83" s="61"/>
      <c r="Y83" s="61"/>
    </row>
    <row r="84" spans="1:25" ht="15.75" customHeight="1">
      <c r="A84" s="46"/>
      <c r="B84" s="36"/>
      <c r="C84" s="36"/>
      <c r="D84" s="36"/>
      <c r="E84" s="36"/>
      <c r="F84" s="36"/>
      <c r="G84" s="36"/>
      <c r="H84" s="36"/>
      <c r="I84" s="36"/>
      <c r="J84" s="36"/>
      <c r="K84" s="63"/>
      <c r="L84" s="63"/>
      <c r="M84" s="63"/>
      <c r="N84" s="36"/>
      <c r="O84" s="36"/>
      <c r="P84" s="36"/>
      <c r="Q84" s="36"/>
      <c r="R84" s="36"/>
      <c r="S84" s="36"/>
      <c r="T84" s="36"/>
      <c r="U84" s="61"/>
      <c r="V84" s="61"/>
      <c r="W84" s="61"/>
      <c r="X84" s="61"/>
      <c r="Y84" s="61"/>
    </row>
    <row r="85" spans="1:25" ht="15.75" customHeight="1">
      <c r="A85" s="46"/>
      <c r="B85" s="36"/>
      <c r="C85" s="36"/>
      <c r="D85" s="36"/>
      <c r="E85" s="36"/>
      <c r="F85" s="36"/>
      <c r="G85" s="36"/>
      <c r="H85" s="36"/>
      <c r="I85" s="36"/>
      <c r="J85" s="36"/>
      <c r="K85" s="63"/>
      <c r="L85" s="63"/>
      <c r="M85" s="63"/>
      <c r="N85" s="36"/>
      <c r="O85" s="36"/>
      <c r="P85" s="36"/>
      <c r="Q85" s="36"/>
      <c r="R85" s="36"/>
      <c r="S85" s="36"/>
      <c r="T85" s="36"/>
      <c r="U85" s="61"/>
      <c r="V85" s="61"/>
      <c r="W85" s="61"/>
      <c r="X85" s="61"/>
      <c r="Y85" s="61"/>
    </row>
    <row r="86" spans="1:25" ht="15.75" customHeight="1">
      <c r="A86" s="46"/>
      <c r="B86" s="36"/>
      <c r="C86" s="36"/>
      <c r="D86" s="36"/>
      <c r="E86" s="36"/>
      <c r="F86" s="36"/>
      <c r="G86" s="36"/>
      <c r="H86" s="36"/>
      <c r="I86" s="36"/>
      <c r="J86" s="36"/>
      <c r="K86" s="36"/>
      <c r="L86" s="36"/>
      <c r="M86" s="36"/>
      <c r="N86" s="36"/>
      <c r="O86" s="36"/>
      <c r="P86" s="36"/>
      <c r="Q86" s="36"/>
      <c r="R86" s="36"/>
      <c r="S86" s="36"/>
      <c r="T86" s="36"/>
      <c r="U86" s="61"/>
      <c r="V86" s="61"/>
      <c r="W86" s="61"/>
      <c r="X86" s="61"/>
      <c r="Y86" s="61"/>
    </row>
    <row r="87" spans="1:25" ht="12.75">
      <c r="A87" s="61"/>
      <c r="B87" s="61"/>
      <c r="C87" s="61"/>
      <c r="D87" s="61"/>
      <c r="E87" s="61"/>
      <c r="F87" s="61"/>
      <c r="G87" s="61"/>
      <c r="H87" s="61"/>
      <c r="I87" s="61"/>
      <c r="J87" s="61"/>
      <c r="K87" s="61"/>
      <c r="L87" s="61"/>
      <c r="M87" s="61"/>
      <c r="N87" s="61"/>
      <c r="O87" s="61"/>
      <c r="P87" s="61"/>
      <c r="Q87" s="61"/>
      <c r="R87" s="61"/>
      <c r="S87" s="61"/>
      <c r="T87" s="61"/>
      <c r="U87" s="61"/>
      <c r="V87" s="61"/>
      <c r="W87" s="61"/>
      <c r="X87" s="61"/>
      <c r="Y87" s="61"/>
    </row>
    <row r="88" spans="1:25" ht="12.75">
      <c r="A88" s="61"/>
      <c r="B88" s="61"/>
      <c r="C88" s="61"/>
      <c r="D88" s="61"/>
      <c r="E88" s="61"/>
      <c r="F88" s="61"/>
      <c r="G88" s="61"/>
      <c r="H88" s="61"/>
      <c r="I88" s="61"/>
      <c r="J88" s="61"/>
      <c r="K88" s="61"/>
      <c r="L88" s="61"/>
      <c r="M88" s="61"/>
      <c r="N88" s="61"/>
      <c r="O88" s="61"/>
      <c r="P88" s="61"/>
      <c r="Q88" s="61"/>
      <c r="R88" s="61"/>
      <c r="S88" s="61"/>
      <c r="T88" s="61"/>
      <c r="U88" s="61"/>
      <c r="V88" s="61"/>
      <c r="W88" s="61"/>
      <c r="X88" s="61"/>
      <c r="Y88" s="61"/>
    </row>
    <row r="89" spans="1:25" ht="12.75">
      <c r="A89" s="61"/>
      <c r="B89" s="61"/>
      <c r="C89" s="61"/>
      <c r="D89" s="61"/>
      <c r="E89" s="61"/>
      <c r="F89" s="61"/>
      <c r="G89" s="61"/>
      <c r="H89" s="61"/>
      <c r="I89" s="61"/>
      <c r="J89" s="61"/>
      <c r="K89" s="61"/>
      <c r="L89" s="61"/>
      <c r="M89" s="61"/>
      <c r="N89" s="61"/>
      <c r="O89" s="61"/>
      <c r="P89" s="61"/>
      <c r="Q89" s="61"/>
      <c r="R89" s="61"/>
      <c r="S89" s="61"/>
      <c r="T89" s="61"/>
      <c r="U89" s="61"/>
      <c r="V89" s="61"/>
      <c r="W89" s="61"/>
      <c r="X89" s="61"/>
      <c r="Y89" s="61"/>
    </row>
    <row r="90" spans="1:25" ht="12.75">
      <c r="A90" s="61"/>
      <c r="B90" s="61"/>
      <c r="C90" s="61"/>
      <c r="D90" s="61"/>
      <c r="E90" s="61"/>
      <c r="F90" s="61"/>
      <c r="G90" s="61"/>
      <c r="H90" s="61"/>
      <c r="I90" s="61"/>
      <c r="J90" s="61"/>
      <c r="K90" s="61"/>
      <c r="L90" s="61"/>
      <c r="M90" s="61"/>
      <c r="N90" s="61"/>
      <c r="O90" s="61"/>
      <c r="P90" s="61"/>
      <c r="Q90" s="61"/>
      <c r="R90" s="61"/>
      <c r="S90" s="61"/>
      <c r="T90" s="61"/>
      <c r="U90" s="61"/>
      <c r="V90" s="61"/>
      <c r="W90" s="61"/>
      <c r="X90" s="61"/>
      <c r="Y90" s="61"/>
    </row>
    <row r="91" spans="1:25" ht="12.75">
      <c r="A91" s="61"/>
      <c r="B91" s="61"/>
      <c r="C91" s="61"/>
      <c r="D91" s="61"/>
      <c r="E91" s="61"/>
      <c r="F91" s="61"/>
      <c r="G91" s="61"/>
      <c r="H91" s="61"/>
      <c r="I91" s="61"/>
      <c r="J91" s="61"/>
      <c r="K91" s="61"/>
      <c r="L91" s="61"/>
      <c r="M91" s="61"/>
      <c r="N91" s="61"/>
      <c r="O91" s="61"/>
      <c r="P91" s="61"/>
      <c r="Q91" s="61"/>
      <c r="R91" s="61"/>
      <c r="S91" s="61"/>
      <c r="T91" s="61"/>
      <c r="U91" s="61"/>
      <c r="V91" s="61"/>
      <c r="W91" s="61"/>
      <c r="X91" s="61"/>
      <c r="Y91" s="61"/>
    </row>
    <row r="92" spans="1:25" ht="12.75">
      <c r="A92" s="61"/>
      <c r="B92" s="61"/>
      <c r="C92" s="61"/>
      <c r="D92" s="61"/>
      <c r="E92" s="61"/>
      <c r="F92" s="61"/>
      <c r="G92" s="61"/>
      <c r="H92" s="61"/>
      <c r="I92" s="61"/>
      <c r="J92" s="61"/>
      <c r="K92" s="61"/>
      <c r="L92" s="61"/>
      <c r="M92" s="61"/>
      <c r="N92" s="61"/>
      <c r="O92" s="61"/>
      <c r="P92" s="61"/>
      <c r="Q92" s="61"/>
      <c r="R92" s="61"/>
      <c r="S92" s="61"/>
      <c r="T92" s="61"/>
      <c r="U92" s="61"/>
      <c r="V92" s="61"/>
      <c r="W92" s="61"/>
      <c r="X92" s="61"/>
      <c r="Y92" s="61"/>
    </row>
    <row r="93" spans="1:25" ht="12.75">
      <c r="A93" s="61"/>
      <c r="B93" s="61"/>
      <c r="C93" s="61"/>
      <c r="D93" s="61"/>
      <c r="E93" s="61"/>
      <c r="F93" s="61"/>
      <c r="G93" s="61"/>
      <c r="H93" s="61"/>
      <c r="I93" s="61"/>
      <c r="J93" s="61"/>
      <c r="K93" s="61"/>
      <c r="L93" s="61"/>
      <c r="M93" s="61"/>
      <c r="N93" s="61"/>
      <c r="O93" s="61"/>
      <c r="P93" s="61"/>
      <c r="Q93" s="61"/>
      <c r="R93" s="61"/>
      <c r="S93" s="61"/>
      <c r="T93" s="61"/>
      <c r="U93" s="61"/>
      <c r="V93" s="61"/>
      <c r="W93" s="61"/>
      <c r="X93" s="61"/>
      <c r="Y93" s="61"/>
    </row>
    <row r="94" spans="1:25" ht="12.75">
      <c r="A94" s="61"/>
      <c r="B94" s="61"/>
      <c r="C94" s="61"/>
      <c r="D94" s="61"/>
      <c r="E94" s="61"/>
      <c r="F94" s="61"/>
      <c r="G94" s="61"/>
      <c r="H94" s="61"/>
      <c r="I94" s="61"/>
      <c r="J94" s="61"/>
      <c r="K94" s="61"/>
      <c r="L94" s="61"/>
      <c r="M94" s="61"/>
      <c r="N94" s="61"/>
      <c r="O94" s="61"/>
      <c r="P94" s="61"/>
      <c r="Q94" s="61"/>
      <c r="R94" s="61"/>
      <c r="S94" s="61"/>
      <c r="T94" s="61"/>
      <c r="U94" s="61"/>
      <c r="V94" s="61"/>
      <c r="W94" s="61"/>
      <c r="X94" s="61"/>
      <c r="Y94" s="61"/>
    </row>
    <row r="95" spans="1:25" ht="12.75">
      <c r="A95" s="61"/>
      <c r="B95" s="61"/>
      <c r="C95" s="61"/>
      <c r="D95" s="61"/>
      <c r="E95" s="61"/>
      <c r="F95" s="61"/>
      <c r="G95" s="61"/>
      <c r="H95" s="61"/>
      <c r="I95" s="61"/>
      <c r="J95" s="61"/>
      <c r="K95" s="61"/>
      <c r="L95" s="61"/>
      <c r="M95" s="61"/>
      <c r="N95" s="61"/>
      <c r="O95" s="61"/>
      <c r="P95" s="61"/>
      <c r="Q95" s="61"/>
      <c r="R95" s="61"/>
      <c r="S95" s="61"/>
      <c r="T95" s="61"/>
      <c r="U95" s="61"/>
      <c r="V95" s="61"/>
      <c r="W95" s="61"/>
      <c r="X95" s="61"/>
      <c r="Y95" s="61"/>
    </row>
    <row r="96" spans="1:25"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row>
    <row r="97" spans="1:25"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row>
    <row r="98" spans="1:25"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row>
    <row r="99" spans="1:25"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row>
    <row r="100" spans="1:25"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row>
    <row r="101" spans="1:25"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row>
    <row r="102" spans="1:25"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row>
    <row r="103" spans="1:25"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row>
    <row r="104" spans="1:25"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row>
    <row r="105" spans="1:25"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row>
    <row r="106" spans="1:25"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row>
    <row r="107" spans="1:25"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row>
    <row r="108" spans="1:25"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row>
    <row r="109" spans="1:25"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row>
    <row r="110" spans="1:25"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row>
    <row r="111" spans="1:25"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row>
    <row r="112" spans="1:25"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row>
    <row r="113" spans="1:25"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row>
    <row r="114" spans="1:25"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row>
    <row r="115" spans="1:25"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row>
    <row r="116" spans="1:25"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row>
    <row r="117" spans="1:25"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row>
    <row r="118" spans="1:25"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row>
    <row r="119" spans="1:25"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row>
    <row r="120" spans="1:25"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row>
    <row r="121" spans="1:25"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row>
    <row r="122" spans="1:25"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row>
    <row r="123" spans="1:25"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row>
    <row r="124" spans="1:25"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row>
    <row r="125" spans="1:25"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row>
    <row r="126" spans="1:25"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row>
    <row r="127" spans="1:25"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row>
    <row r="128" spans="1:25"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row>
    <row r="129" spans="1:25"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row>
    <row r="130" spans="1:25"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row>
    <row r="131" spans="1:25"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row>
    <row r="132" spans="1:25"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row>
    <row r="133" spans="1:25"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row>
    <row r="134" spans="1:25"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row>
    <row r="135" spans="1:25"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row>
    <row r="136" spans="1:25"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row>
    <row r="137" spans="1:25"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row>
    <row r="138" spans="1:25"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row>
    <row r="139" spans="1:25"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row>
    <row r="140" spans="1:25"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row>
    <row r="141" spans="1:25"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row>
    <row r="142" spans="1:25"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row>
    <row r="143" spans="1:25"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row>
    <row r="144" spans="1:25"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row>
    <row r="145" spans="1:25"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row>
    <row r="146" spans="1:25"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row>
    <row r="147" spans="1:25"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row>
    <row r="148" spans="1:25"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row>
    <row r="149" spans="1:25"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row>
    <row r="150" spans="1:25"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row>
    <row r="151" spans="1:25"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row>
    <row r="152" spans="1:25"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row>
    <row r="153" spans="1:25"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row>
    <row r="154" spans="1:25"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row>
    <row r="155" spans="1:25"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row>
    <row r="156" spans="1:25"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row>
    <row r="157" spans="1:25"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row>
    <row r="158" spans="1:25"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row>
    <row r="159" spans="1:25"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row>
    <row r="160" spans="1:25"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row>
    <row r="161" spans="1:25"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row>
    <row r="162" spans="1:25"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row>
    <row r="163" spans="1:25"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row>
    <row r="164" spans="1:25"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row>
    <row r="165" spans="1:25"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row>
    <row r="166" spans="1:25"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row>
    <row r="167" spans="1:25"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row>
    <row r="168" spans="1:25"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row>
    <row r="169" spans="1:25"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row>
    <row r="170" spans="1:25"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row>
    <row r="171" spans="1:25"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row>
    <row r="172" spans="1:25"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row>
    <row r="173" spans="1:25"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row>
    <row r="174" spans="1:25"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row>
    <row r="175" spans="1:25"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row>
    <row r="176" spans="1:25"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row>
    <row r="177" spans="1:25"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row>
    <row r="178" spans="1:25"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row>
    <row r="179" spans="1:25"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row>
    <row r="180" spans="1:25"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row>
    <row r="181" spans="1:25"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row>
    <row r="182" spans="1:25"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row>
    <row r="183" spans="1:25"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row>
    <row r="184" spans="1:25"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row>
    <row r="185" spans="1:25"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row>
    <row r="186" spans="1:25"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row>
    <row r="187" spans="1:25"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row>
    <row r="188" spans="1:25"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row>
    <row r="189" spans="1:25"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row>
    <row r="190" spans="1:25"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row>
    <row r="191" spans="1:25"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row>
    <row r="192" spans="1:25"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row>
    <row r="193" spans="1:25"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row>
    <row r="194" spans="1:25"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row>
    <row r="195" spans="1:25"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row>
    <row r="196" spans="1:25"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row>
    <row r="197" spans="1:25"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row>
    <row r="198" spans="1:25"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row>
    <row r="199" spans="1:25"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row>
    <row r="200" spans="1:25"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row>
    <row r="201" spans="1:25"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row>
    <row r="202" spans="1:25"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row>
    <row r="203" spans="1:25"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row>
    <row r="204" spans="1:25"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row>
    <row r="205" spans="1:25"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row>
    <row r="206" spans="1:25"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row>
    <row r="207" spans="1:25"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row>
    <row r="208" spans="1:25"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row>
    <row r="209" spans="1:25"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row>
    <row r="210" spans="1:25"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row>
    <row r="211" spans="1:25"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row>
    <row r="212" spans="1:25"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row>
    <row r="213" spans="1:25"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row>
    <row r="214" spans="1:25"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row>
    <row r="215" spans="1:25"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row>
    <row r="216" spans="1:25"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row>
    <row r="217" spans="1:25"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row>
    <row r="218" spans="1:25"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row>
    <row r="219" spans="1:25"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row>
    <row r="220" spans="1:25"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row>
    <row r="221" spans="1:25"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row>
    <row r="222" spans="1:25"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row>
    <row r="223" spans="1:25"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row>
    <row r="224" spans="1:25"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row>
    <row r="225" spans="1:25"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row>
    <row r="226" spans="1:25"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row>
    <row r="227" spans="1:25"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row>
    <row r="228" spans="1:25"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row>
    <row r="229" spans="1:25"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row>
    <row r="230" spans="1:25"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row>
    <row r="231" spans="1:25"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row>
    <row r="232" spans="1:25"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row>
    <row r="233" spans="1:25"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row>
    <row r="234" spans="1:25"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row>
    <row r="235" spans="1:25"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row>
    <row r="236" spans="1:25"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row>
    <row r="237" spans="1:25"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row>
    <row r="238" spans="1:25"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row>
    <row r="239" spans="1:25"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row>
    <row r="240" spans="1:25"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row>
    <row r="241" spans="1:25"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row>
    <row r="242" spans="1:25"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row>
    <row r="243" spans="1:25"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row>
    <row r="244" spans="1:25"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row>
    <row r="245" spans="1:25"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row>
    <row r="246" spans="1:25"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row>
    <row r="247" spans="1:25"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row>
    <row r="248" spans="1:25"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row>
    <row r="249" spans="1:25"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row>
    <row r="250" spans="1:25"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row>
    <row r="251" spans="1:25"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row>
    <row r="252" spans="1:25"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row>
    <row r="253" spans="1:25"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row>
    <row r="254" spans="1:25"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row>
    <row r="255" spans="1:25"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row>
    <row r="256" spans="1:25"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row>
    <row r="257" spans="1:25"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row>
    <row r="258" spans="1:25"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row>
    <row r="259" spans="1:25"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row>
    <row r="260" spans="1:25"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row>
    <row r="261" spans="1:25"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row>
    <row r="262" spans="1:25"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row>
    <row r="263" spans="1:25"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row>
    <row r="264" spans="1:25"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row>
    <row r="265" spans="1:25"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row>
    <row r="266" spans="1:25"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row>
    <row r="267" spans="1:25"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row>
    <row r="268" spans="1:25"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row>
    <row r="269" spans="1:25"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row>
    <row r="270" spans="1:25"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row>
    <row r="271" spans="1:25"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row>
    <row r="272" spans="1:25"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row>
    <row r="273" spans="1:25"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row>
    <row r="274" spans="1:25"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row>
    <row r="275" spans="1:25"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row>
    <row r="276" spans="1:25"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row>
    <row r="277" spans="1:25"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row>
    <row r="278" spans="1:25"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row>
    <row r="279" spans="1:25"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row>
    <row r="280" spans="1:25"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row>
    <row r="281" spans="1:25"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row>
    <row r="282" spans="1:25"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row>
    <row r="283" spans="1:25"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row>
    <row r="284" spans="1:25"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row>
    <row r="285" spans="1:25"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row>
    <row r="286" spans="1:25"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row>
    <row r="287" spans="1:25"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row>
    <row r="288" spans="1:25"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row>
    <row r="289" spans="1:25"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row>
    <row r="290" spans="1:25"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row>
    <row r="291" spans="1:25"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row>
    <row r="292" spans="1:25"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row>
    <row r="293" spans="1:25"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row>
    <row r="294" spans="1:25"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row>
    <row r="295" spans="1:25"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row>
    <row r="296" spans="1:25"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row>
    <row r="297" spans="1:25"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row>
    <row r="298" spans="1:25"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row>
    <row r="299" spans="1:25"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row>
    <row r="300" spans="1:25"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row>
    <row r="301" spans="1:25"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row>
    <row r="302" spans="1:25"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row>
    <row r="303" spans="1:25"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row>
    <row r="304" spans="1:25"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row>
    <row r="305" spans="1:25"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row>
    <row r="306" spans="1:25"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row>
    <row r="307" spans="1:25"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row>
    <row r="308" spans="1:25"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row>
    <row r="309" spans="1:25"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row>
    <row r="310" spans="1:25"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row>
    <row r="311" spans="1:25"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row>
    <row r="312" spans="1:25"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row>
    <row r="313" spans="1:25"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row>
    <row r="314" spans="1:25"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row>
    <row r="315" spans="1:25"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row>
    <row r="316" spans="1:25"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row>
    <row r="317" spans="1:25"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row>
    <row r="318" spans="1:25"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row>
    <row r="319" spans="1:25"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row>
    <row r="320" spans="1:25"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row>
    <row r="321" spans="1:25"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row>
    <row r="322" spans="1:25"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row>
    <row r="323" spans="1:25"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row>
    <row r="324" spans="1:25"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row>
    <row r="325" spans="1:25"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row>
    <row r="326" spans="1:25"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row>
    <row r="327" spans="1:25"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row>
    <row r="328" spans="1:25"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row>
    <row r="329" spans="1:25"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row>
    <row r="330" spans="1:25"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row>
    <row r="331" spans="1:25"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row>
    <row r="332" spans="1:25"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row>
    <row r="333" spans="1:25"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row>
    <row r="334" spans="1:25"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row>
    <row r="335" spans="1:25"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row>
    <row r="336" spans="1:25"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row>
    <row r="337" spans="1:25"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row>
    <row r="338" spans="1:25"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row>
    <row r="339" spans="1:25"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row>
    <row r="340" spans="1:25"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row>
    <row r="341" spans="1:25"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row>
    <row r="342" spans="1:25"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row>
    <row r="343" spans="1:25"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row>
    <row r="344" spans="1:25"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row>
    <row r="345" spans="1:25"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row>
    <row r="346" spans="1:25"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row>
    <row r="347" spans="1:25"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row>
    <row r="348" spans="1:25"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row>
    <row r="349" spans="1:25"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row>
    <row r="350" spans="1:25"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row>
    <row r="351" spans="1:25"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row>
    <row r="352" spans="1:25"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row>
    <row r="353" spans="1:25"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row>
    <row r="354" spans="1:25"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row>
    <row r="355" spans="1:25"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row>
    <row r="356" spans="1:25"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row>
    <row r="357" spans="1:25"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row>
    <row r="358" spans="1:25"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row>
    <row r="359" spans="1:25"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row>
    <row r="360" spans="1:25"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row>
    <row r="361" spans="1:25"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row>
    <row r="362" spans="1:25"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row>
    <row r="363" spans="1:25"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row>
    <row r="364" spans="1:25"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row>
    <row r="365" spans="1:25"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row>
    <row r="366" spans="1:25"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row>
    <row r="367" spans="1:25"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row>
    <row r="368" spans="1:25"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row>
    <row r="369" spans="1:25"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row>
    <row r="370" spans="1:25"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row>
    <row r="371" spans="1:25"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row>
    <row r="372" spans="1:25"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row>
    <row r="373" spans="1:25"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row>
    <row r="374" spans="1:25"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row>
    <row r="375" spans="1:25"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row>
    <row r="376" spans="1:25"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row>
    <row r="377" spans="1:25"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row>
    <row r="378" spans="1:25"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row>
    <row r="379" spans="1:25"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row>
    <row r="380" spans="1:25"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row>
    <row r="381" spans="1:25"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row>
    <row r="382" spans="1:25"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row>
    <row r="383" spans="1:25"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row>
    <row r="384" spans="1:25"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row>
    <row r="385" spans="1:25"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row>
    <row r="386" spans="1:25"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row>
    <row r="387" spans="1:25"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row>
    <row r="388" spans="1:25"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row>
    <row r="389" spans="1:25"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row>
    <row r="390" spans="1:25"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row>
    <row r="391" spans="1:25"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row>
    <row r="392" spans="1:25"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row>
    <row r="393" spans="1:25"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row>
    <row r="394" spans="1:25"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row>
    <row r="395" spans="1:25"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row>
    <row r="396" spans="1:25"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row>
    <row r="397" spans="1:25"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row>
    <row r="398" spans="1:25"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row>
    <row r="399" spans="1:25"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row>
    <row r="400" spans="1:25"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row>
    <row r="401" spans="1:25"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row>
    <row r="402" spans="1:25"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row>
    <row r="403" spans="1:25"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row>
    <row r="404" spans="1:25"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row>
    <row r="405" spans="1:25"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row>
    <row r="406" spans="1:25"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row>
    <row r="407" spans="1:25"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row>
    <row r="408" spans="1:25"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row>
    <row r="409" spans="1:25"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row>
    <row r="410" spans="1:25"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row>
    <row r="411" spans="1:25"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row>
    <row r="412" spans="1:25"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row>
    <row r="413" spans="1:25"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row>
    <row r="414" spans="1:25"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row>
    <row r="415" spans="1:25"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row>
    <row r="416" spans="1:25"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row>
    <row r="417" spans="1:25"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row>
    <row r="418" spans="1:25"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row>
    <row r="419" spans="1:25"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row>
    <row r="420" spans="1:25"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row>
    <row r="421" spans="1:25"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row>
    <row r="422" spans="1:25"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row>
    <row r="423" spans="1:25"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row>
    <row r="424" spans="1:25"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row>
    <row r="425" spans="1:25"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row>
    <row r="426" spans="1:25"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row>
    <row r="427" spans="1:25"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row>
    <row r="428" spans="1:25"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row>
    <row r="429" spans="1:25"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row>
    <row r="430" spans="1:25"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row>
    <row r="431" spans="1:25"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row>
    <row r="432" spans="1:25"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row>
    <row r="433" spans="1:25"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row>
    <row r="434" spans="1:25"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row>
    <row r="435" spans="1:25"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row>
    <row r="436" spans="1:25"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row>
    <row r="437" spans="1:25"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row>
    <row r="438" spans="1:25"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row>
    <row r="439" spans="1:25"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row>
    <row r="440" spans="1:25"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row>
    <row r="441" spans="1:25"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row>
    <row r="442" spans="1:25"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row>
    <row r="443" spans="1:25"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row>
    <row r="444" spans="1:25"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row>
    <row r="445" spans="1:25"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row>
    <row r="446" spans="1:25"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row>
    <row r="447" spans="1:25"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row>
    <row r="448" spans="1:25"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row>
    <row r="449" spans="1:25"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row>
    <row r="450" spans="1:25"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row>
    <row r="451" spans="1:25"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row>
    <row r="452" spans="1:25"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row>
    <row r="453" spans="1:25"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row>
    <row r="454" spans="1:25"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row>
    <row r="455" spans="1:25"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row>
    <row r="456" spans="1:25"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row>
    <row r="457" spans="1:25"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row>
    <row r="458" spans="1:25"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row>
    <row r="459" spans="1:25"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row>
    <row r="460" spans="1:25"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row>
    <row r="461" spans="1:25"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row>
    <row r="462" spans="1:25"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row>
    <row r="463" spans="1:25"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row>
    <row r="464" spans="1:25"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row>
    <row r="465" spans="1:25"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row>
    <row r="466" spans="1:25"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row>
    <row r="467" spans="1:25"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row>
    <row r="468" spans="1:25"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row>
    <row r="469" spans="1:25"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row>
    <row r="470" spans="1:25"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row>
    <row r="471" spans="1:25"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row>
    <row r="472" spans="1:25"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row>
    <row r="473" spans="1:25"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row>
    <row r="474" spans="1:25"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row>
    <row r="475" spans="1:25"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row>
    <row r="476" spans="1:25"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row>
    <row r="477" spans="1:25"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row>
    <row r="478" spans="1:25"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row>
    <row r="479" spans="1:25"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row>
    <row r="480" spans="1:25"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row>
    <row r="481" spans="1:25"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row>
    <row r="482" spans="1:25"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row>
    <row r="483" spans="1:25"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row>
    <row r="484" spans="1:25"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row>
    <row r="485" spans="1:25"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row>
    <row r="486" spans="1:25"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row>
    <row r="487" spans="1:25"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row>
    <row r="488" spans="1:25"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row>
    <row r="489" spans="1:25"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row>
    <row r="490" spans="1:25"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row>
    <row r="491" spans="1:25"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row>
    <row r="492" spans="1:25"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row>
    <row r="493" spans="1:25"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row>
    <row r="494" spans="1:25"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row>
    <row r="495" spans="1:25"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row>
    <row r="496" spans="1:25"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row>
    <row r="497" spans="1:25"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row>
    <row r="498" spans="1:25"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row>
    <row r="499" spans="1:25"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row>
    <row r="500" spans="1:25"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row>
    <row r="501" spans="1:25"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row>
    <row r="502" spans="1:25"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row>
    <row r="503" spans="1:25"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row>
    <row r="504" spans="1:25"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row>
    <row r="505" spans="1:25"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row>
    <row r="506" spans="1:25"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row>
    <row r="507" spans="1:25"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row>
    <row r="508" spans="1:25"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row>
    <row r="509" spans="1:25"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row>
    <row r="510" spans="1:25"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row>
    <row r="511" spans="1:25"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row>
    <row r="512" spans="1:25"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row>
    <row r="513" spans="1:25"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row>
    <row r="514" spans="1:25"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row>
    <row r="515" spans="1:25"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row>
    <row r="516" spans="1:25"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row>
    <row r="517" spans="1:25"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row>
    <row r="518" spans="1:25"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row>
    <row r="519" spans="1:25"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row>
    <row r="520" spans="1:25"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row>
    <row r="521" spans="1:25"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row>
    <row r="522" spans="1:25"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row>
    <row r="523" spans="1:25"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row>
    <row r="524" spans="1:25"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row>
    <row r="525" spans="1:25"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row>
    <row r="526" spans="1:25"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row>
    <row r="527" spans="1:25"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row>
    <row r="528" spans="1:25"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row>
    <row r="529" spans="1:25"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row>
    <row r="530" spans="1:25"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row>
    <row r="531" spans="1:25"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row>
    <row r="532" spans="1:25"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row>
    <row r="533" spans="1:25"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row>
    <row r="534" spans="1:25"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row>
    <row r="535" spans="1:25"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row>
    <row r="536" spans="1:25"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row>
    <row r="537" spans="1:25"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row>
    <row r="538" spans="1:25"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row>
    <row r="539" spans="1:25"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row>
    <row r="540" spans="1:25"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row>
    <row r="541" spans="1:25"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row>
    <row r="542" spans="1:25"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row>
    <row r="543" spans="1:25"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row>
    <row r="544" spans="1:25"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row>
    <row r="545" spans="1:25"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row>
    <row r="546" spans="1:25"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row>
    <row r="547" spans="1:25"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row>
    <row r="548" spans="1:25"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row>
    <row r="549" spans="1:25"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row>
    <row r="550" spans="1:25"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row>
    <row r="551" spans="1:25"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row>
    <row r="552" spans="1:25"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row>
    <row r="553" spans="1:25"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row>
    <row r="554" spans="1:25"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row>
    <row r="555" spans="1:25"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row>
    <row r="556" spans="1:25"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row>
    <row r="557" spans="1:25"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row>
    <row r="558" spans="1:25"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row>
    <row r="559" spans="1:25"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row>
    <row r="560" spans="1:25"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row>
    <row r="561" spans="1:25"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row>
    <row r="562" spans="1:25"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row>
    <row r="563" spans="1:25"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row>
    <row r="564" spans="1:25"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row>
    <row r="565" spans="1:25"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row>
    <row r="566" spans="1:25"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row>
    <row r="567" spans="1:25"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row>
    <row r="568" spans="1:25"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row>
    <row r="569" spans="1:25"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row>
    <row r="570" spans="1:25"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row>
    <row r="571" spans="1:25"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row>
    <row r="572" spans="1:25"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row>
    <row r="573" spans="1:25"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row>
    <row r="574" spans="1:25"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row>
    <row r="575" spans="1:25"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row>
    <row r="576" spans="1:25"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row>
    <row r="577" spans="1:25"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row>
    <row r="578" spans="1:25"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row>
    <row r="579" spans="1:25"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row>
    <row r="580" spans="1:25"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row>
    <row r="581" spans="1:25"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row>
    <row r="582" spans="1:25"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row>
    <row r="583" spans="1:25"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row>
    <row r="584" spans="1:25"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row>
    <row r="585" spans="1:25"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row>
    <row r="586" spans="1:25"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row>
    <row r="587" spans="1:25"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row>
    <row r="588" spans="1:25"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row>
    <row r="589" spans="1:25"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row>
    <row r="590" spans="1:25"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row>
    <row r="591" spans="1:25"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row>
    <row r="592" spans="1:25"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row>
    <row r="593" spans="1:25"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row>
    <row r="594" spans="1:25"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row>
    <row r="595" spans="1:25"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row>
    <row r="596" spans="1:25"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row>
    <row r="597" spans="1:25"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row>
    <row r="598" spans="1:25"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row>
    <row r="599" spans="1:25"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row>
    <row r="600" spans="1:25"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row>
    <row r="601" spans="1:25"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row>
    <row r="602" spans="1:25"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row>
    <row r="603" spans="1:25"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row>
    <row r="604" spans="1:25"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row>
    <row r="605" spans="1:25"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row>
    <row r="606" spans="1:25"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row>
    <row r="607" spans="1:25"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row>
    <row r="608" spans="1:25"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row>
    <row r="609" spans="1:25"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row>
    <row r="610" spans="1:25"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row>
    <row r="611" spans="1:25"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row>
    <row r="612" spans="1:25"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row>
    <row r="613" spans="1:25"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row>
    <row r="614" spans="1:25"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row>
    <row r="615" spans="1:25"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row>
    <row r="616" spans="1:25"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row>
    <row r="617" spans="1:25"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row>
    <row r="618" spans="1:25"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row>
    <row r="619" spans="1:25"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row>
    <row r="620" spans="1:25"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row>
    <row r="621" spans="1:25"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row>
    <row r="622" spans="1:25"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row>
    <row r="623" spans="1:25"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row>
    <row r="624" spans="1:25"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row>
    <row r="625" spans="1:25"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row>
    <row r="626" spans="1:25"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row>
    <row r="627" spans="1:25"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row>
    <row r="628" spans="1:25"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row>
    <row r="629" spans="1:25"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row>
    <row r="630" spans="1:25"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row>
    <row r="631" spans="1:25"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row>
    <row r="632" spans="1:25"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row>
    <row r="633" spans="1:25"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row>
    <row r="634" spans="1:25"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row>
    <row r="635" spans="1:25"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row>
    <row r="636" spans="1:25"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row>
    <row r="637" spans="1:25"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row>
    <row r="638" spans="1:25"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row>
    <row r="639" spans="1:25"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row>
    <row r="640" spans="1:25"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row>
    <row r="641" spans="1:25"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row>
    <row r="642" spans="1:25"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row>
    <row r="643" spans="1:25"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row>
    <row r="644" spans="1:25"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row>
    <row r="645" spans="1:25"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row>
    <row r="646" spans="1:25"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row>
    <row r="647" spans="1:25"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row>
    <row r="648" spans="1:25"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row>
    <row r="649" spans="1:25"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row>
    <row r="650" spans="1:25"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row>
    <row r="651" spans="1:25"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row>
    <row r="652" spans="1:25"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row>
    <row r="653" spans="1:25"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row>
    <row r="654" spans="1:25"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row>
    <row r="655" spans="1:25"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row>
    <row r="656" spans="1:25"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row>
    <row r="657" spans="1:25"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row>
    <row r="658" spans="1:25"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row>
    <row r="659" spans="1:25"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row>
    <row r="660" spans="1:25"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row>
    <row r="661" spans="1:25"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row>
    <row r="662" spans="1:25"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row>
    <row r="663" spans="1:25"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row>
    <row r="664" spans="1:25"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row>
    <row r="665" spans="1:25"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row>
    <row r="666" spans="1:25"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row>
    <row r="667" spans="1:25"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row>
    <row r="668" spans="1:25"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row>
    <row r="669" spans="1:25"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row>
    <row r="670" spans="1:25"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row>
    <row r="671" spans="1:25"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row>
    <row r="672" spans="1:25"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row>
    <row r="673" spans="1:25"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row>
    <row r="674" spans="1:25"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row>
    <row r="675" spans="1:25"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row>
    <row r="676" spans="1:25"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row>
    <row r="677" spans="1:25"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row>
    <row r="678" spans="1:25"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row>
    <row r="679" spans="1:25"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row>
    <row r="680" spans="1:25"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row>
    <row r="681" spans="1:25"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row>
    <row r="682" spans="1:25"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row>
    <row r="683" spans="1:25"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row>
    <row r="684" spans="1:25"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row>
    <row r="685" spans="1:25"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row>
    <row r="686" spans="1:25"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row>
    <row r="687" spans="1:25"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row>
    <row r="688" spans="1:25"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row>
    <row r="689" spans="1:25"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row>
    <row r="690" spans="1:25"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row>
    <row r="691" spans="1:25"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row>
    <row r="692" spans="1:25"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row>
    <row r="693" spans="1:25"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row>
    <row r="694" spans="1:25"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row>
    <row r="695" spans="1:25"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row>
    <row r="696" spans="1:25"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row>
    <row r="697" spans="1:25"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row>
    <row r="698" spans="1:25"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row>
    <row r="699" spans="1:25"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row>
    <row r="700" spans="1:25"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row>
    <row r="701" spans="1:25"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row>
    <row r="702" spans="1:25"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row>
    <row r="703" spans="1:25"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row>
    <row r="704" spans="1:25"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row>
    <row r="705" spans="1:25"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row>
    <row r="706" spans="1:25"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row>
    <row r="707" spans="1:25"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row>
    <row r="708" spans="1:25"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row>
    <row r="709" spans="1:25"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row>
    <row r="710" spans="1:25"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row>
    <row r="711" spans="1:25"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row>
    <row r="712" spans="1:25"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row>
    <row r="713" spans="1:25"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row>
    <row r="714" spans="1:25"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row>
    <row r="715" spans="1:25"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row>
    <row r="716" spans="1:25"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row>
    <row r="717" spans="1:25"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row>
    <row r="718" spans="1:25"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row>
    <row r="719" spans="1:25"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row>
    <row r="720" spans="1:25"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row>
    <row r="721" spans="1:25"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row>
    <row r="722" spans="1:25"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row>
    <row r="723" spans="1:25"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row>
    <row r="724" spans="1:25"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row>
    <row r="725" spans="1:25"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row>
    <row r="726" spans="1:25"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row>
    <row r="727" spans="1:25"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row>
    <row r="728" spans="1:25"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row>
    <row r="729" spans="1:25"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row>
    <row r="730" spans="1:25"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row>
    <row r="731" spans="1:25"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row>
    <row r="732" spans="1:25"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row>
    <row r="733" spans="1:25"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row>
    <row r="734" spans="1:25"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row>
    <row r="735" spans="1:25"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row>
    <row r="736" spans="1:25"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row>
    <row r="737" spans="1:25"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row>
    <row r="738" spans="1:25"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row>
    <row r="739" spans="1:25"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row>
    <row r="740" spans="1:25"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row>
    <row r="741" spans="1:25"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row>
    <row r="742" spans="1:25"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row>
    <row r="743" spans="1:25"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row>
    <row r="744" spans="1:25"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row>
    <row r="745" spans="1:25"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row>
    <row r="746" spans="1:25"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row>
    <row r="747" spans="1:25"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row>
    <row r="748" spans="1:25"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row>
    <row r="749" spans="1:25"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row>
    <row r="750" spans="1:25"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row>
    <row r="751" spans="1:25"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row>
    <row r="752" spans="1:25"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row>
    <row r="753" spans="1:25"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row>
    <row r="754" spans="1:25"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row>
    <row r="755" spans="1:25"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row>
    <row r="756" spans="1:25"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row>
    <row r="757" spans="1:25"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row>
    <row r="758" spans="1:25"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row>
    <row r="759" spans="1:25"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row>
    <row r="760" spans="1:25"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row>
    <row r="761" spans="1:25"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row>
    <row r="762" spans="1:25"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row>
    <row r="763" spans="1:25"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row>
    <row r="764" spans="1:25"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row>
    <row r="765" spans="1:25"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row>
    <row r="766" spans="1:25"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row>
    <row r="767" spans="1:25"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row>
    <row r="768" spans="1:25"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row>
    <row r="769" spans="1:25"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row>
    <row r="770" spans="1:25"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row>
    <row r="771" spans="1:25"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row>
    <row r="772" spans="1:25"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row>
    <row r="773" spans="1:25"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row>
    <row r="774" spans="1:25"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row>
    <row r="775" spans="1:25"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row>
    <row r="776" spans="1:25"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row>
    <row r="777" spans="1:25"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row>
    <row r="778" spans="1:25"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row>
    <row r="779" spans="1:25"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row>
    <row r="780" spans="1:25"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row>
    <row r="781" spans="1:25"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row>
    <row r="782" spans="1:25"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row>
    <row r="783" spans="1:25"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row>
    <row r="784" spans="1:25"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row>
    <row r="785" spans="1:25"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row>
    <row r="786" spans="1:25"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row>
    <row r="787" spans="1:25"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row>
    <row r="788" spans="1:25"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row>
    <row r="789" spans="1:25"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row>
    <row r="790" spans="1:25"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row>
    <row r="791" spans="1:25"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row>
    <row r="792" spans="1:25"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row>
    <row r="793" spans="1:25"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row>
    <row r="794" spans="1:25"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row>
    <row r="795" spans="1:25"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row>
    <row r="796" spans="1:25"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row>
    <row r="797" spans="1:25"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row>
    <row r="798" spans="1:25"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row>
    <row r="799" spans="1:25"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row>
    <row r="800" spans="1:25"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row>
    <row r="801" spans="1:25"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row>
    <row r="802" spans="1:25"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row>
    <row r="803" spans="1:25"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row>
    <row r="804" spans="1:25"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row>
    <row r="805" spans="1:25"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row>
    <row r="806" spans="1:25"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row>
    <row r="807" spans="1:25"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row>
    <row r="808" spans="1:25"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row>
    <row r="809" spans="1:25"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row>
    <row r="810" spans="1:25"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row>
    <row r="811" spans="1:25"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row>
    <row r="812" spans="1:25"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row>
    <row r="813" spans="1:25"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row>
    <row r="814" spans="1:25"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row>
    <row r="815" spans="1:25"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row>
    <row r="816" spans="1:25"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row>
    <row r="817" spans="1:25"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row>
    <row r="818" spans="1:25"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row>
    <row r="819" spans="1:25"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row>
    <row r="820" spans="1:25"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row>
    <row r="821" spans="1:25"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row>
    <row r="822" spans="1:25"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row>
    <row r="823" spans="1:25"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row>
    <row r="824" spans="1:25"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row>
    <row r="825" spans="1:25"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row>
    <row r="826" spans="1:25"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row>
    <row r="827" spans="1:25"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row>
    <row r="828" spans="1:25"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row>
    <row r="829" spans="1:25"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row>
    <row r="830" spans="1:25"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row>
    <row r="831" spans="1:25"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row>
    <row r="832" spans="1:25"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row>
    <row r="833" spans="1:25"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row>
    <row r="834" spans="1:25"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row>
    <row r="835" spans="1:25"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row>
    <row r="836" spans="1:25"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row>
    <row r="837" spans="1:25"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row>
    <row r="838" spans="1:25"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row>
    <row r="839" spans="1:25"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row>
    <row r="840" spans="1:25"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row>
    <row r="841" spans="1:25"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row>
    <row r="842" spans="1:25"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row>
    <row r="843" spans="1:25"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row>
    <row r="844" spans="1:25"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row>
    <row r="845" spans="1:25"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row>
    <row r="846" spans="1:25"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row>
    <row r="847" spans="1:25"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row>
    <row r="848" spans="1:25"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row>
    <row r="849" spans="1:25"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row>
    <row r="850" spans="1:25"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row>
    <row r="851" spans="1:25"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row>
    <row r="852" spans="1:25"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row>
    <row r="853" spans="1:25"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row>
    <row r="854" spans="1:25"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row>
    <row r="855" spans="1:25"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row>
    <row r="856" spans="1:25"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row>
    <row r="857" spans="1:25"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row>
    <row r="858" spans="1:25"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row>
    <row r="859" spans="1:25"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row>
    <row r="860" spans="1:25"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row>
    <row r="861" spans="1:25"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row>
    <row r="862" spans="1:25"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row>
    <row r="863" spans="1:25"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row>
    <row r="864" spans="1:25"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row>
    <row r="865" spans="1:25"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row>
    <row r="866" spans="1:25"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row>
    <row r="867" spans="1:25"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row>
    <row r="868" spans="1:25"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row>
    <row r="869" spans="1:25"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row>
    <row r="870" spans="1:25"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row>
    <row r="871" spans="1:25"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row>
    <row r="872" spans="1:25"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row>
    <row r="873" spans="1:25"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row>
    <row r="874" spans="1:25"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row>
    <row r="875" spans="1:25"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row>
    <row r="876" spans="1:25"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row>
    <row r="877" spans="1:25"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row>
    <row r="878" spans="1:25"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row>
    <row r="879" spans="1:25"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row>
    <row r="880" spans="1:25"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row>
    <row r="881" spans="1:25"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row>
    <row r="882" spans="1:25"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row>
    <row r="883" spans="1:25"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row>
    <row r="884" spans="1:25"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row>
    <row r="885" spans="1:25"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row>
    <row r="886" spans="1:25"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row>
    <row r="887" spans="1:25"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row>
    <row r="888" spans="1:25"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row>
    <row r="889" spans="1:25"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row>
    <row r="890" spans="1:25"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row>
    <row r="891" spans="1:25"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row>
    <row r="892" spans="1:25"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row>
    <row r="893" spans="1:25"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row>
    <row r="894" spans="1:25"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row>
    <row r="895" spans="1:25"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row>
    <row r="896" spans="1:25"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row>
    <row r="897" spans="1:25"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row>
    <row r="898" spans="1:25"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row>
    <row r="899" spans="1:25"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row>
    <row r="900" spans="1:25"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row>
    <row r="901" spans="1:25"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row>
    <row r="902" spans="1:25"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row>
    <row r="903" spans="1:25"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row>
    <row r="904" spans="1:25"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row>
    <row r="905" spans="1:25"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row>
    <row r="906" spans="1:25"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row>
    <row r="907" spans="1:25"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row>
    <row r="908" spans="1:25"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row>
    <row r="909" spans="1:25"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row>
    <row r="910" spans="1:25"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row>
    <row r="911" spans="1:25"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row>
    <row r="912" spans="1:25"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row>
    <row r="913" spans="1:25"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row>
    <row r="914" spans="1:25"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row>
    <row r="915" spans="1:25"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row>
    <row r="916" spans="1:25"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row>
    <row r="917" spans="1:25"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row>
    <row r="918" spans="1:25"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row>
    <row r="919" spans="1:25"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row>
    <row r="920" spans="1:25"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row>
    <row r="921" spans="1:25"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row>
    <row r="922" spans="1:25"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row>
    <row r="923" spans="1:25"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row>
    <row r="924" spans="1:25"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row>
    <row r="925" spans="1:25"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row>
    <row r="926" spans="1:25"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row>
    <row r="927" spans="1:25"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row>
    <row r="928" spans="1:25"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row>
    <row r="929" spans="1:25"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row>
    <row r="930" spans="1:25"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row>
    <row r="931" spans="1:25"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row>
    <row r="932" spans="1:25"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row>
    <row r="933" spans="1:25"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row>
    <row r="934" spans="1:25"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row>
    <row r="935" spans="1:25"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row>
    <row r="936" spans="1:25"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row>
    <row r="937" spans="1:25"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row>
    <row r="938" spans="1:25"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row>
    <row r="939" spans="1:25"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row>
    <row r="940" spans="1:25"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row>
    <row r="941" spans="1:25"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row>
    <row r="942" spans="1:25"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row>
    <row r="943" spans="1:25"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row>
    <row r="944" spans="1:25"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row>
    <row r="945" spans="1:25"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row>
    <row r="946" spans="1:25"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row>
    <row r="947" spans="1:25"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row>
    <row r="948" spans="1:25"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row>
    <row r="949" spans="1:25"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row>
    <row r="950" spans="1:25"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row>
    <row r="951" spans="1:25"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row>
    <row r="952" spans="1:25"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row>
    <row r="953" spans="1:25"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row>
    <row r="954" spans="1:25"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row>
    <row r="955" spans="1:25"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row>
    <row r="956" spans="1:25"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row>
    <row r="957" spans="1:25"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row>
    <row r="958" spans="1:25"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row>
    <row r="959" spans="1:25"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row>
    <row r="960" spans="1:25"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row>
    <row r="961" spans="1:25"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row>
    <row r="962" spans="1:25"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row>
    <row r="963" spans="1:25"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row>
    <row r="964" spans="1:25"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row>
    <row r="965" spans="1:25"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row>
    <row r="966" spans="1:25"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row>
    <row r="967" spans="1:25"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row>
    <row r="968" spans="1:25"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row>
    <row r="969" spans="1:25"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row>
    <row r="970" spans="1:25"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row>
    <row r="971" spans="1:25"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row>
    <row r="972" spans="1:25"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row>
    <row r="973" spans="1:25"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row>
    <row r="974" spans="1:25"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row>
    <row r="975" spans="1:25"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row>
    <row r="976" spans="1:25"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row>
    <row r="977" spans="1:25"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row>
    <row r="978" spans="1:25"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row>
    <row r="979" spans="1:25"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row>
    <row r="980" spans="1:25"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row>
    <row r="981" spans="1:25"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row>
    <row r="982" spans="1:25"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row>
    <row r="983" spans="1:25"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row>
    <row r="984" spans="1:25"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row>
    <row r="985" spans="1:25"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row>
    <row r="986" spans="1:25"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row>
    <row r="987" spans="1:25"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row>
    <row r="988" spans="1:25"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row>
    <row r="989" spans="1:25"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row>
    <row r="990" spans="1:25"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row>
    <row r="991" spans="1:25"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row>
    <row r="992" spans="1:25"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row>
    <row r="993" spans="1:25"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row>
    <row r="994" spans="1:25"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row>
    <row r="995" spans="1:25"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row>
    <row r="996" spans="1:25"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row>
    <row r="997" spans="1:25"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row>
    <row r="998" spans="1:25"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row>
    <row r="999" spans="1:25"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row>
    <row r="1000" spans="1:25"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row>
  </sheetData>
  <mergeCells count="1">
    <mergeCell ref="B1:O1"/>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11"/>
  <sheetViews>
    <sheetView workbookViewId="0"/>
  </sheetViews>
  <sheetFormatPr defaultColWidth="14.5" defaultRowHeight="15" customHeight="1"/>
  <cols>
    <col min="1" max="1" width="37.625" customWidth="1"/>
    <col min="2" max="10" width="17.375" customWidth="1"/>
    <col min="11" max="11" width="24.125" customWidth="1"/>
    <col min="12" max="12" width="30.625" customWidth="1"/>
    <col min="13" max="13" width="19.125" customWidth="1"/>
    <col min="14" max="34" width="17.375" customWidth="1"/>
  </cols>
  <sheetData>
    <row r="1" spans="1:34" ht="37.5" customHeight="1">
      <c r="A1" s="715" t="s">
        <v>418</v>
      </c>
      <c r="B1" s="687"/>
      <c r="C1" s="687"/>
      <c r="D1" s="687"/>
      <c r="E1" s="687"/>
      <c r="F1" s="325"/>
      <c r="G1" s="325"/>
      <c r="H1" s="325"/>
      <c r="I1" s="715" t="s">
        <v>419</v>
      </c>
      <c r="J1" s="687"/>
      <c r="K1" s="687"/>
      <c r="L1" s="687"/>
      <c r="M1" s="687"/>
      <c r="N1" s="326"/>
      <c r="O1" s="715" t="s">
        <v>420</v>
      </c>
      <c r="P1" s="687"/>
      <c r="Q1" s="687"/>
      <c r="R1" s="687"/>
      <c r="S1" s="687"/>
      <c r="T1" s="326"/>
      <c r="U1" s="715" t="s">
        <v>421</v>
      </c>
      <c r="V1" s="687"/>
      <c r="W1" s="687"/>
      <c r="X1" s="687"/>
      <c r="Y1" s="687"/>
      <c r="Z1" s="326"/>
      <c r="AA1" s="327">
        <v>2012</v>
      </c>
      <c r="AB1" s="326"/>
      <c r="AC1" s="326"/>
      <c r="AD1" s="326"/>
      <c r="AE1" s="326"/>
      <c r="AF1" s="326"/>
      <c r="AG1" s="326"/>
    </row>
    <row r="2" spans="1:34" ht="12.75" customHeight="1">
      <c r="A2" s="328" t="s">
        <v>422</v>
      </c>
      <c r="B2" s="328" t="s">
        <v>4</v>
      </c>
      <c r="C2" s="328" t="s">
        <v>7</v>
      </c>
      <c r="D2" s="328" t="s">
        <v>85</v>
      </c>
      <c r="E2" s="328" t="s">
        <v>423</v>
      </c>
      <c r="F2" s="329" t="s">
        <v>340</v>
      </c>
      <c r="G2" s="329" t="s">
        <v>348</v>
      </c>
      <c r="H2" s="328"/>
      <c r="I2" s="328" t="s">
        <v>422</v>
      </c>
      <c r="J2" s="328" t="s">
        <v>4</v>
      </c>
      <c r="K2" s="328" t="s">
        <v>7</v>
      </c>
      <c r="L2" s="328" t="s">
        <v>85</v>
      </c>
      <c r="M2" s="328" t="s">
        <v>423</v>
      </c>
      <c r="N2" s="328"/>
      <c r="O2" s="328" t="s">
        <v>422</v>
      </c>
      <c r="P2" s="328" t="s">
        <v>4</v>
      </c>
      <c r="Q2" s="328" t="s">
        <v>7</v>
      </c>
      <c r="R2" s="328" t="s">
        <v>85</v>
      </c>
      <c r="S2" s="328" t="s">
        <v>423</v>
      </c>
      <c r="T2" s="328"/>
      <c r="U2" s="328" t="s">
        <v>422</v>
      </c>
      <c r="V2" s="328" t="s">
        <v>4</v>
      </c>
      <c r="W2" s="328" t="s">
        <v>7</v>
      </c>
      <c r="X2" s="328" t="s">
        <v>85</v>
      </c>
      <c r="Y2" s="328" t="s">
        <v>423</v>
      </c>
      <c r="Z2" s="328"/>
      <c r="AA2" s="328" t="s">
        <v>422</v>
      </c>
      <c r="AB2" s="328" t="s">
        <v>4</v>
      </c>
      <c r="AC2" s="328" t="s">
        <v>424</v>
      </c>
      <c r="AD2" s="328" t="s">
        <v>7</v>
      </c>
      <c r="AE2" s="328" t="s">
        <v>85</v>
      </c>
      <c r="AF2" s="328" t="s">
        <v>423</v>
      </c>
      <c r="AG2" s="101"/>
      <c r="AH2" s="101"/>
    </row>
    <row r="3" spans="1:34" ht="12.75" customHeight="1">
      <c r="A3" s="54" t="s">
        <v>425</v>
      </c>
      <c r="B3" s="330" t="s">
        <v>426</v>
      </c>
      <c r="C3" s="330" t="s">
        <v>427</v>
      </c>
      <c r="D3" s="330" t="s">
        <v>428</v>
      </c>
      <c r="E3" s="331" t="s">
        <v>429</v>
      </c>
      <c r="F3" s="332" t="s">
        <v>430</v>
      </c>
      <c r="G3" s="330" t="s">
        <v>431</v>
      </c>
      <c r="H3" s="331"/>
      <c r="I3" s="330" t="s">
        <v>432</v>
      </c>
      <c r="J3" s="331" t="s">
        <v>433</v>
      </c>
      <c r="K3" s="331" t="s">
        <v>434</v>
      </c>
      <c r="L3" s="331" t="s">
        <v>435</v>
      </c>
      <c r="M3" s="331" t="s">
        <v>429</v>
      </c>
      <c r="N3" s="331"/>
      <c r="O3" s="331" t="s">
        <v>436</v>
      </c>
      <c r="P3" s="331" t="s">
        <v>433</v>
      </c>
      <c r="Q3" s="331" t="s">
        <v>437</v>
      </c>
      <c r="R3" s="331" t="s">
        <v>435</v>
      </c>
      <c r="S3" s="331" t="s">
        <v>429</v>
      </c>
      <c r="T3" s="331"/>
      <c r="U3" s="331" t="s">
        <v>436</v>
      </c>
      <c r="V3" s="331" t="s">
        <v>433</v>
      </c>
      <c r="W3" s="331" t="s">
        <v>437</v>
      </c>
      <c r="X3" s="331" t="s">
        <v>435</v>
      </c>
      <c r="Y3" s="331" t="s">
        <v>429</v>
      </c>
      <c r="Z3" s="331"/>
      <c r="AA3" s="331" t="s">
        <v>436</v>
      </c>
      <c r="AB3" s="331" t="s">
        <v>433</v>
      </c>
      <c r="AC3" s="331" t="s">
        <v>438</v>
      </c>
      <c r="AD3" s="331" t="s">
        <v>437</v>
      </c>
      <c r="AE3" s="331" t="s">
        <v>435</v>
      </c>
      <c r="AF3" s="331" t="s">
        <v>429</v>
      </c>
    </row>
    <row r="4" spans="1:34" ht="12.75" customHeight="1">
      <c r="A4" s="332" t="s">
        <v>439</v>
      </c>
      <c r="B4" s="330" t="s">
        <v>440</v>
      </c>
      <c r="C4" s="330" t="s">
        <v>441</v>
      </c>
      <c r="D4" s="330" t="s">
        <v>442</v>
      </c>
      <c r="E4" s="331" t="s">
        <v>443</v>
      </c>
      <c r="F4" s="332" t="s">
        <v>444</v>
      </c>
      <c r="G4" s="330" t="s">
        <v>445</v>
      </c>
      <c r="H4" s="331"/>
      <c r="I4" s="331" t="s">
        <v>446</v>
      </c>
      <c r="J4" s="331" t="s">
        <v>447</v>
      </c>
      <c r="K4" s="331" t="s">
        <v>448</v>
      </c>
      <c r="L4" s="331" t="s">
        <v>449</v>
      </c>
      <c r="M4" s="331" t="s">
        <v>443</v>
      </c>
      <c r="N4" s="331"/>
      <c r="O4" s="331" t="s">
        <v>450</v>
      </c>
      <c r="P4" s="331" t="s">
        <v>447</v>
      </c>
      <c r="Q4" s="331" t="s">
        <v>448</v>
      </c>
      <c r="R4" s="331" t="s">
        <v>449</v>
      </c>
      <c r="S4" s="331" t="s">
        <v>443</v>
      </c>
      <c r="T4" s="331"/>
      <c r="U4" s="331" t="s">
        <v>450</v>
      </c>
      <c r="V4" s="331" t="s">
        <v>447</v>
      </c>
      <c r="W4" s="331" t="s">
        <v>448</v>
      </c>
      <c r="X4" s="331" t="s">
        <v>449</v>
      </c>
      <c r="Y4" s="331" t="s">
        <v>443</v>
      </c>
      <c r="Z4" s="331"/>
      <c r="AA4" s="331" t="s">
        <v>450</v>
      </c>
      <c r="AB4" s="331" t="s">
        <v>447</v>
      </c>
      <c r="AC4" s="331" t="s">
        <v>451</v>
      </c>
      <c r="AD4" s="331" t="s">
        <v>448</v>
      </c>
      <c r="AE4" s="331" t="s">
        <v>449</v>
      </c>
      <c r="AF4" s="331" t="s">
        <v>443</v>
      </c>
    </row>
    <row r="5" spans="1:34" ht="12.75" customHeight="1">
      <c r="A5" s="332" t="s">
        <v>452</v>
      </c>
      <c r="B5" s="330" t="s">
        <v>453</v>
      </c>
      <c r="C5" s="330" t="s">
        <v>454</v>
      </c>
      <c r="D5" s="330" t="s">
        <v>455</v>
      </c>
      <c r="E5" s="333" t="s">
        <v>456</v>
      </c>
      <c r="F5" s="332" t="s">
        <v>457</v>
      </c>
      <c r="G5" s="330" t="s">
        <v>458</v>
      </c>
      <c r="H5" s="331"/>
      <c r="I5" s="331" t="s">
        <v>459</v>
      </c>
      <c r="J5" s="331" t="s">
        <v>460</v>
      </c>
      <c r="K5" s="331" t="s">
        <v>461</v>
      </c>
      <c r="L5" s="331" t="s">
        <v>462</v>
      </c>
      <c r="M5" s="714" t="s">
        <v>463</v>
      </c>
      <c r="N5" s="687"/>
      <c r="O5" s="331" t="s">
        <v>464</v>
      </c>
      <c r="P5" s="331" t="s">
        <v>460</v>
      </c>
      <c r="Q5" s="331" t="s">
        <v>461</v>
      </c>
      <c r="R5" s="331" t="s">
        <v>462</v>
      </c>
      <c r="S5" s="714" t="s">
        <v>463</v>
      </c>
      <c r="T5" s="687"/>
      <c r="U5" s="331" t="s">
        <v>464</v>
      </c>
      <c r="V5" s="331" t="s">
        <v>460</v>
      </c>
      <c r="W5" s="331" t="s">
        <v>461</v>
      </c>
      <c r="X5" s="331" t="s">
        <v>462</v>
      </c>
      <c r="Y5" s="331" t="s">
        <v>463</v>
      </c>
      <c r="Z5" s="331"/>
      <c r="AA5" s="331" t="s">
        <v>464</v>
      </c>
      <c r="AB5" s="331" t="s">
        <v>460</v>
      </c>
      <c r="AC5" s="331" t="s">
        <v>465</v>
      </c>
      <c r="AD5" s="331" t="s">
        <v>437</v>
      </c>
      <c r="AE5" s="331" t="s">
        <v>462</v>
      </c>
      <c r="AF5" s="331" t="s">
        <v>463</v>
      </c>
    </row>
    <row r="6" spans="1:34" ht="12.75" customHeight="1">
      <c r="A6" s="332" t="s">
        <v>466</v>
      </c>
      <c r="B6" s="330" t="s">
        <v>467</v>
      </c>
      <c r="C6" s="330" t="s">
        <v>468</v>
      </c>
      <c r="D6" s="330" t="s">
        <v>469</v>
      </c>
      <c r="E6" s="333" t="s">
        <v>470</v>
      </c>
      <c r="F6" s="331"/>
      <c r="G6" s="330" t="s">
        <v>471</v>
      </c>
      <c r="H6" s="331"/>
      <c r="I6" s="331" t="s">
        <v>472</v>
      </c>
      <c r="J6" s="331" t="s">
        <v>473</v>
      </c>
      <c r="K6" s="331" t="s">
        <v>474</v>
      </c>
      <c r="L6" s="331" t="s">
        <v>428</v>
      </c>
      <c r="M6" s="331" t="s">
        <v>470</v>
      </c>
      <c r="N6" s="331"/>
      <c r="O6" s="331" t="s">
        <v>475</v>
      </c>
      <c r="P6" s="331" t="s">
        <v>473</v>
      </c>
      <c r="Q6" s="331" t="s">
        <v>474</v>
      </c>
      <c r="R6" s="331" t="s">
        <v>428</v>
      </c>
      <c r="S6" s="331" t="s">
        <v>470</v>
      </c>
      <c r="T6" s="331"/>
      <c r="U6" s="331" t="s">
        <v>475</v>
      </c>
      <c r="V6" s="331" t="s">
        <v>473</v>
      </c>
      <c r="W6" s="331" t="s">
        <v>474</v>
      </c>
      <c r="X6" s="331" t="s">
        <v>428</v>
      </c>
      <c r="Y6" s="331" t="s">
        <v>470</v>
      </c>
      <c r="Z6" s="331"/>
      <c r="AA6" s="331" t="s">
        <v>475</v>
      </c>
      <c r="AB6" s="331" t="s">
        <v>473</v>
      </c>
      <c r="AC6" s="331" t="s">
        <v>476</v>
      </c>
      <c r="AD6" s="331" t="s">
        <v>448</v>
      </c>
      <c r="AE6" s="331" t="s">
        <v>428</v>
      </c>
      <c r="AF6" s="331" t="s">
        <v>477</v>
      </c>
    </row>
    <row r="7" spans="1:34" ht="12.75" customHeight="1">
      <c r="A7" s="332" t="s">
        <v>478</v>
      </c>
      <c r="B7" s="330" t="s">
        <v>479</v>
      </c>
      <c r="C7" s="330" t="s">
        <v>480</v>
      </c>
      <c r="D7" s="330" t="s">
        <v>481</v>
      </c>
      <c r="E7" s="333" t="s">
        <v>482</v>
      </c>
      <c r="F7" s="331"/>
      <c r="G7" s="331"/>
      <c r="H7" s="331"/>
      <c r="I7" s="331" t="s">
        <v>483</v>
      </c>
      <c r="J7" s="331" t="s">
        <v>484</v>
      </c>
      <c r="K7" s="331" t="s">
        <v>485</v>
      </c>
      <c r="L7" s="331" t="s">
        <v>486</v>
      </c>
      <c r="M7" s="714" t="s">
        <v>487</v>
      </c>
      <c r="N7" s="687"/>
      <c r="O7" s="331" t="s">
        <v>488</v>
      </c>
      <c r="P7" s="331" t="s">
        <v>484</v>
      </c>
      <c r="Q7" s="331" t="s">
        <v>485</v>
      </c>
      <c r="R7" s="331" t="s">
        <v>486</v>
      </c>
      <c r="S7" s="714" t="s">
        <v>487</v>
      </c>
      <c r="T7" s="687"/>
      <c r="U7" s="331" t="s">
        <v>488</v>
      </c>
      <c r="V7" s="331" t="s">
        <v>484</v>
      </c>
      <c r="W7" s="331" t="s">
        <v>485</v>
      </c>
      <c r="X7" s="331" t="s">
        <v>486</v>
      </c>
      <c r="Y7" s="331" t="s">
        <v>487</v>
      </c>
      <c r="Z7" s="331"/>
      <c r="AA7" s="331" t="s">
        <v>488</v>
      </c>
      <c r="AB7" s="331" t="s">
        <v>484</v>
      </c>
      <c r="AC7" s="331" t="s">
        <v>489</v>
      </c>
      <c r="AD7" s="331" t="s">
        <v>461</v>
      </c>
      <c r="AE7" s="331" t="s">
        <v>486</v>
      </c>
      <c r="AF7" s="331" t="s">
        <v>487</v>
      </c>
    </row>
    <row r="8" spans="1:34" ht="12.75" customHeight="1">
      <c r="A8" s="332" t="s">
        <v>490</v>
      </c>
      <c r="B8" s="330" t="s">
        <v>491</v>
      </c>
      <c r="C8" s="330" t="s">
        <v>492</v>
      </c>
      <c r="D8" s="330" t="s">
        <v>493</v>
      </c>
      <c r="E8" s="331"/>
      <c r="F8" s="331"/>
      <c r="G8" s="331"/>
      <c r="H8" s="331"/>
      <c r="I8" s="331" t="s">
        <v>436</v>
      </c>
      <c r="J8" s="331" t="s">
        <v>494</v>
      </c>
      <c r="K8" s="331" t="s">
        <v>495</v>
      </c>
      <c r="L8" s="331" t="s">
        <v>493</v>
      </c>
      <c r="M8" s="331"/>
      <c r="N8" s="331"/>
      <c r="O8" s="331" t="s">
        <v>496</v>
      </c>
      <c r="P8" s="331" t="s">
        <v>494</v>
      </c>
      <c r="Q8" s="331" t="s">
        <v>495</v>
      </c>
      <c r="R8" s="331" t="s">
        <v>493</v>
      </c>
      <c r="S8" s="331"/>
      <c r="T8" s="331"/>
      <c r="U8" s="331" t="s">
        <v>496</v>
      </c>
      <c r="V8" s="331" t="s">
        <v>494</v>
      </c>
      <c r="W8" s="331" t="s">
        <v>495</v>
      </c>
      <c r="X8" s="331" t="s">
        <v>493</v>
      </c>
      <c r="Y8" s="331"/>
      <c r="Z8" s="331"/>
      <c r="AA8" s="331" t="s">
        <v>496</v>
      </c>
      <c r="AB8" s="331" t="s">
        <v>494</v>
      </c>
      <c r="AC8" s="331" t="s">
        <v>497</v>
      </c>
      <c r="AD8" s="331" t="s">
        <v>474</v>
      </c>
      <c r="AE8" s="331" t="s">
        <v>493</v>
      </c>
      <c r="AF8" s="331"/>
    </row>
    <row r="9" spans="1:34" ht="12.75" customHeight="1">
      <c r="A9" s="332" t="s">
        <v>498</v>
      </c>
      <c r="B9" s="330" t="s">
        <v>499</v>
      </c>
      <c r="C9" s="330" t="s">
        <v>500</v>
      </c>
      <c r="D9" s="330" t="s">
        <v>501</v>
      </c>
      <c r="E9" s="331"/>
      <c r="F9" s="331"/>
      <c r="G9" s="331"/>
      <c r="H9" s="331"/>
      <c r="I9" s="331" t="s">
        <v>450</v>
      </c>
      <c r="J9" s="331" t="s">
        <v>502</v>
      </c>
      <c r="K9" s="331" t="s">
        <v>503</v>
      </c>
      <c r="L9" s="714" t="s">
        <v>504</v>
      </c>
      <c r="M9" s="687"/>
      <c r="N9" s="687"/>
      <c r="O9" s="331" t="s">
        <v>505</v>
      </c>
      <c r="P9" s="331" t="s">
        <v>502</v>
      </c>
      <c r="Q9" s="331" t="s">
        <v>506</v>
      </c>
      <c r="R9" s="331" t="s">
        <v>507</v>
      </c>
      <c r="S9" s="331"/>
      <c r="T9" s="331"/>
      <c r="U9" s="331" t="s">
        <v>505</v>
      </c>
      <c r="V9" s="331" t="s">
        <v>502</v>
      </c>
      <c r="W9" s="331" t="s">
        <v>508</v>
      </c>
      <c r="X9" s="331" t="s">
        <v>507</v>
      </c>
      <c r="Y9" s="331"/>
      <c r="Z9" s="331"/>
      <c r="AA9" s="331" t="s">
        <v>505</v>
      </c>
      <c r="AB9" s="331" t="s">
        <v>502</v>
      </c>
      <c r="AC9" s="331" t="s">
        <v>436</v>
      </c>
      <c r="AD9" s="331" t="s">
        <v>509</v>
      </c>
      <c r="AE9" s="331" t="s">
        <v>507</v>
      </c>
      <c r="AF9" s="331"/>
    </row>
    <row r="10" spans="1:34" ht="12.75" customHeight="1">
      <c r="A10" s="332" t="s">
        <v>510</v>
      </c>
      <c r="B10" s="330" t="s">
        <v>511</v>
      </c>
      <c r="C10" s="330" t="s">
        <v>512</v>
      </c>
      <c r="D10" s="330" t="s">
        <v>513</v>
      </c>
      <c r="E10" s="331"/>
      <c r="F10" s="331"/>
      <c r="G10" s="331"/>
      <c r="H10" s="331"/>
      <c r="I10" s="331" t="s">
        <v>464</v>
      </c>
      <c r="J10" s="331" t="s">
        <v>514</v>
      </c>
      <c r="K10" s="331" t="s">
        <v>454</v>
      </c>
      <c r="L10" s="331" t="s">
        <v>515</v>
      </c>
      <c r="M10" s="331"/>
      <c r="N10" s="331"/>
      <c r="O10" s="331" t="s">
        <v>516</v>
      </c>
      <c r="P10" s="331" t="s">
        <v>514</v>
      </c>
      <c r="Q10" s="331" t="s">
        <v>454</v>
      </c>
      <c r="R10" s="714" t="s">
        <v>515</v>
      </c>
      <c r="S10" s="687"/>
      <c r="T10" s="331"/>
      <c r="U10" s="331" t="s">
        <v>516</v>
      </c>
      <c r="V10" s="331" t="s">
        <v>514</v>
      </c>
      <c r="W10" s="331" t="s">
        <v>454</v>
      </c>
      <c r="X10" s="714" t="s">
        <v>515</v>
      </c>
      <c r="Y10" s="687"/>
      <c r="Z10" s="331"/>
      <c r="AA10" s="331" t="s">
        <v>516</v>
      </c>
      <c r="AB10" s="331" t="s">
        <v>514</v>
      </c>
      <c r="AC10" s="331" t="s">
        <v>517</v>
      </c>
      <c r="AD10" s="331" t="s">
        <v>495</v>
      </c>
      <c r="AE10" s="714" t="s">
        <v>515</v>
      </c>
      <c r="AF10" s="687"/>
    </row>
    <row r="11" spans="1:34" ht="12.75" customHeight="1">
      <c r="A11" s="332" t="s">
        <v>518</v>
      </c>
      <c r="B11" s="330" t="s">
        <v>519</v>
      </c>
      <c r="C11" s="330" t="s">
        <v>520</v>
      </c>
      <c r="D11" s="330" t="s">
        <v>521</v>
      </c>
      <c r="E11" s="331"/>
      <c r="F11" s="331"/>
      <c r="G11" s="331"/>
      <c r="H11" s="331"/>
      <c r="I11" s="331" t="s">
        <v>475</v>
      </c>
      <c r="J11" s="331" t="s">
        <v>522</v>
      </c>
      <c r="K11" s="331" t="s">
        <v>523</v>
      </c>
      <c r="L11" s="331" t="s">
        <v>524</v>
      </c>
      <c r="M11" s="331"/>
      <c r="N11" s="331"/>
      <c r="O11" s="331" t="s">
        <v>525</v>
      </c>
      <c r="P11" s="331" t="s">
        <v>523</v>
      </c>
      <c r="Q11" s="331" t="s">
        <v>523</v>
      </c>
      <c r="R11" s="331" t="s">
        <v>524</v>
      </c>
      <c r="S11" s="331"/>
      <c r="T11" s="331"/>
      <c r="U11" s="331" t="s">
        <v>525</v>
      </c>
      <c r="V11" s="331" t="s">
        <v>526</v>
      </c>
      <c r="W11" s="331" t="s">
        <v>523</v>
      </c>
      <c r="X11" s="331" t="s">
        <v>524</v>
      </c>
      <c r="Y11" s="331"/>
      <c r="Z11" s="331"/>
      <c r="AA11" s="331" t="s">
        <v>525</v>
      </c>
      <c r="AB11" s="331" t="s">
        <v>526</v>
      </c>
      <c r="AC11" s="331" t="s">
        <v>527</v>
      </c>
      <c r="AD11" s="331" t="s">
        <v>508</v>
      </c>
      <c r="AE11" s="331" t="s">
        <v>524</v>
      </c>
      <c r="AF11" s="331"/>
    </row>
    <row r="12" spans="1:34" ht="12.75" customHeight="1">
      <c r="A12" s="332" t="s">
        <v>528</v>
      </c>
      <c r="B12" s="330" t="s">
        <v>529</v>
      </c>
      <c r="C12" s="330" t="s">
        <v>523</v>
      </c>
      <c r="E12" s="331"/>
      <c r="F12" s="331"/>
      <c r="G12" s="331"/>
      <c r="H12" s="331"/>
      <c r="I12" s="331" t="s">
        <v>488</v>
      </c>
      <c r="J12" s="331" t="s">
        <v>523</v>
      </c>
      <c r="K12" s="331" t="s">
        <v>530</v>
      </c>
      <c r="L12" s="331" t="s">
        <v>531</v>
      </c>
      <c r="M12" s="331"/>
      <c r="N12" s="331"/>
      <c r="O12" s="331" t="s">
        <v>532</v>
      </c>
      <c r="P12" s="331" t="s">
        <v>530</v>
      </c>
      <c r="Q12" s="331" t="s">
        <v>530</v>
      </c>
      <c r="R12" s="331" t="s">
        <v>531</v>
      </c>
      <c r="S12" s="331"/>
      <c r="T12" s="331"/>
      <c r="U12" s="331" t="s">
        <v>532</v>
      </c>
      <c r="V12" s="331" t="s">
        <v>426</v>
      </c>
      <c r="W12" s="331" t="s">
        <v>530</v>
      </c>
      <c r="X12" s="331" t="s">
        <v>531</v>
      </c>
      <c r="Y12" s="331"/>
      <c r="Z12" s="331"/>
      <c r="AA12" s="331" t="s">
        <v>532</v>
      </c>
      <c r="AB12" s="331" t="s">
        <v>426</v>
      </c>
      <c r="AC12" s="331" t="s">
        <v>450</v>
      </c>
      <c r="AD12" s="331" t="s">
        <v>454</v>
      </c>
      <c r="AE12" s="331" t="s">
        <v>531</v>
      </c>
      <c r="AF12" s="331"/>
    </row>
    <row r="13" spans="1:34" ht="12.75" customHeight="1">
      <c r="A13" s="332" t="s">
        <v>533</v>
      </c>
      <c r="B13" s="330" t="s">
        <v>534</v>
      </c>
      <c r="C13" s="330" t="s">
        <v>530</v>
      </c>
      <c r="D13" s="334"/>
      <c r="E13" s="331"/>
      <c r="F13" s="331"/>
      <c r="G13" s="331"/>
      <c r="H13" s="331"/>
      <c r="I13" s="331" t="s">
        <v>496</v>
      </c>
      <c r="J13" s="331" t="s">
        <v>530</v>
      </c>
      <c r="K13" s="331" t="s">
        <v>535</v>
      </c>
      <c r="L13" s="331" t="s">
        <v>536</v>
      </c>
      <c r="M13" s="331"/>
      <c r="N13" s="331"/>
      <c r="O13" s="331" t="s">
        <v>537</v>
      </c>
      <c r="P13" s="331" t="s">
        <v>535</v>
      </c>
      <c r="Q13" s="331" t="s">
        <v>535</v>
      </c>
      <c r="R13" s="331" t="s">
        <v>536</v>
      </c>
      <c r="S13" s="331"/>
      <c r="T13" s="331"/>
      <c r="U13" s="331" t="s">
        <v>537</v>
      </c>
      <c r="V13" s="331" t="s">
        <v>538</v>
      </c>
      <c r="W13" s="331" t="s">
        <v>535</v>
      </c>
      <c r="X13" s="331" t="s">
        <v>536</v>
      </c>
      <c r="Y13" s="331"/>
      <c r="Z13" s="331"/>
      <c r="AA13" s="331" t="s">
        <v>537</v>
      </c>
      <c r="AB13" s="331" t="s">
        <v>538</v>
      </c>
      <c r="AC13" s="331" t="s">
        <v>539</v>
      </c>
      <c r="AD13" s="331" t="s">
        <v>540</v>
      </c>
      <c r="AE13" s="331" t="s">
        <v>536</v>
      </c>
      <c r="AF13" s="331"/>
    </row>
    <row r="14" spans="1:34" ht="12.75" customHeight="1">
      <c r="A14" s="332" t="s">
        <v>541</v>
      </c>
      <c r="B14" s="330" t="s">
        <v>542</v>
      </c>
      <c r="C14" s="330" t="s">
        <v>543</v>
      </c>
      <c r="D14" s="334"/>
      <c r="E14" s="331"/>
      <c r="F14" s="331"/>
      <c r="G14" s="331"/>
      <c r="H14" s="331"/>
      <c r="I14" s="331" t="s">
        <v>505</v>
      </c>
      <c r="J14" s="331" t="s">
        <v>535</v>
      </c>
      <c r="K14" s="331" t="s">
        <v>544</v>
      </c>
      <c r="L14" s="714" t="s">
        <v>545</v>
      </c>
      <c r="M14" s="687"/>
      <c r="N14" s="331"/>
      <c r="O14" s="331" t="s">
        <v>546</v>
      </c>
      <c r="P14" s="331" t="s">
        <v>526</v>
      </c>
      <c r="Q14" s="331" t="s">
        <v>540</v>
      </c>
      <c r="R14" s="714" t="s">
        <v>547</v>
      </c>
      <c r="S14" s="687"/>
      <c r="T14" s="687"/>
      <c r="U14" s="331" t="s">
        <v>546</v>
      </c>
      <c r="V14" s="331" t="s">
        <v>538</v>
      </c>
      <c r="W14" s="331" t="s">
        <v>540</v>
      </c>
      <c r="X14" s="714" t="s">
        <v>547</v>
      </c>
      <c r="Y14" s="687"/>
      <c r="Z14" s="331"/>
      <c r="AA14" s="331" t="s">
        <v>546</v>
      </c>
      <c r="AB14" s="331" t="s">
        <v>538</v>
      </c>
      <c r="AC14" s="331" t="s">
        <v>548</v>
      </c>
      <c r="AD14" s="331" t="s">
        <v>549</v>
      </c>
      <c r="AE14" s="714" t="s">
        <v>547</v>
      </c>
      <c r="AF14" s="687"/>
    </row>
    <row r="15" spans="1:34" ht="12.75" customHeight="1">
      <c r="A15" s="332" t="s">
        <v>550</v>
      </c>
      <c r="B15" s="330" t="s">
        <v>551</v>
      </c>
      <c r="C15" s="716" t="s">
        <v>474</v>
      </c>
      <c r="D15" s="687"/>
      <c r="E15" s="331"/>
      <c r="F15" s="331"/>
      <c r="G15" s="331"/>
      <c r="H15" s="331"/>
      <c r="I15" s="331" t="s">
        <v>552</v>
      </c>
      <c r="J15" s="331" t="s">
        <v>526</v>
      </c>
      <c r="K15" s="331" t="s">
        <v>553</v>
      </c>
      <c r="L15" s="331" t="s">
        <v>501</v>
      </c>
      <c r="M15" s="331"/>
      <c r="N15" s="331"/>
      <c r="O15" s="331" t="s">
        <v>554</v>
      </c>
      <c r="P15" s="331" t="s">
        <v>426</v>
      </c>
      <c r="Q15" s="331" t="s">
        <v>549</v>
      </c>
      <c r="R15" s="714" t="s">
        <v>545</v>
      </c>
      <c r="S15" s="687"/>
      <c r="T15" s="331"/>
      <c r="U15" s="331" t="s">
        <v>554</v>
      </c>
      <c r="V15" s="331" t="s">
        <v>511</v>
      </c>
      <c r="W15" s="331" t="s">
        <v>549</v>
      </c>
      <c r="X15" s="714" t="s">
        <v>545</v>
      </c>
      <c r="Y15" s="687"/>
      <c r="Z15" s="331"/>
      <c r="AA15" s="331" t="s">
        <v>554</v>
      </c>
      <c r="AB15" s="331" t="s">
        <v>511</v>
      </c>
      <c r="AC15" s="714" t="s">
        <v>555</v>
      </c>
      <c r="AD15" s="687"/>
      <c r="AE15" s="331" t="s">
        <v>556</v>
      </c>
      <c r="AF15" s="331"/>
    </row>
    <row r="16" spans="1:34" ht="12.75" customHeight="1">
      <c r="A16" s="332" t="s">
        <v>557</v>
      </c>
      <c r="B16" s="716" t="s">
        <v>558</v>
      </c>
      <c r="C16" s="687"/>
      <c r="D16" s="334"/>
      <c r="E16" s="331"/>
      <c r="F16" s="331"/>
      <c r="G16" s="331"/>
      <c r="H16" s="331"/>
      <c r="I16" s="331" t="s">
        <v>516</v>
      </c>
      <c r="J16" s="331" t="s">
        <v>426</v>
      </c>
      <c r="K16" s="331"/>
      <c r="L16" s="331"/>
      <c r="M16" s="331"/>
      <c r="N16" s="331"/>
      <c r="O16" s="331" t="s">
        <v>559</v>
      </c>
      <c r="P16" s="331" t="s">
        <v>538</v>
      </c>
      <c r="Q16" s="331" t="s">
        <v>560</v>
      </c>
      <c r="R16" s="331"/>
      <c r="S16" s="331"/>
      <c r="T16" s="331"/>
      <c r="U16" s="331" t="s">
        <v>559</v>
      </c>
      <c r="V16" s="331" t="s">
        <v>519</v>
      </c>
      <c r="W16" s="714" t="s">
        <v>560</v>
      </c>
      <c r="X16" s="687"/>
      <c r="Y16" s="331"/>
      <c r="Z16" s="331"/>
      <c r="AA16" s="331" t="s">
        <v>559</v>
      </c>
      <c r="AB16" s="331" t="s">
        <v>519</v>
      </c>
      <c r="AC16" s="714" t="s">
        <v>515</v>
      </c>
      <c r="AD16" s="687"/>
      <c r="AE16" s="331"/>
      <c r="AF16" s="331"/>
    </row>
    <row r="17" spans="1:32" ht="12.75" customHeight="1">
      <c r="A17" s="332" t="s">
        <v>561</v>
      </c>
      <c r="B17" s="330" t="s">
        <v>562</v>
      </c>
      <c r="C17" s="334"/>
      <c r="D17" s="334"/>
      <c r="E17" s="331"/>
      <c r="F17" s="331"/>
      <c r="G17" s="331"/>
      <c r="H17" s="331"/>
      <c r="I17" s="331" t="s">
        <v>525</v>
      </c>
      <c r="J17" s="331" t="s">
        <v>538</v>
      </c>
      <c r="K17" s="331"/>
      <c r="L17" s="331"/>
      <c r="M17" s="331"/>
      <c r="N17" s="331"/>
      <c r="O17" s="331" t="s">
        <v>563</v>
      </c>
      <c r="P17" s="331" t="s">
        <v>538</v>
      </c>
      <c r="Q17" s="331" t="s">
        <v>544</v>
      </c>
      <c r="R17" s="331"/>
      <c r="S17" s="331"/>
      <c r="T17" s="331"/>
      <c r="U17" s="331" t="s">
        <v>563</v>
      </c>
      <c r="V17" s="331" t="s">
        <v>564</v>
      </c>
      <c r="W17" s="331" t="s">
        <v>544</v>
      </c>
      <c r="X17" s="331"/>
      <c r="Y17" s="331"/>
      <c r="Z17" s="331"/>
      <c r="AA17" s="331" t="s">
        <v>563</v>
      </c>
      <c r="AB17" s="331" t="s">
        <v>564</v>
      </c>
      <c r="AC17" s="331" t="s">
        <v>565</v>
      </c>
      <c r="AD17" s="331"/>
      <c r="AE17" s="331"/>
      <c r="AF17" s="331"/>
    </row>
    <row r="18" spans="1:32" ht="12.75" customHeight="1">
      <c r="A18" s="332" t="s">
        <v>566</v>
      </c>
      <c r="B18" s="330" t="s">
        <v>567</v>
      </c>
      <c r="C18" s="334"/>
      <c r="D18" s="334"/>
      <c r="E18" s="331"/>
      <c r="F18" s="331"/>
      <c r="G18" s="331"/>
      <c r="H18" s="331"/>
      <c r="I18" s="331" t="s">
        <v>532</v>
      </c>
      <c r="J18" s="331" t="s">
        <v>511</v>
      </c>
      <c r="K18" s="331"/>
      <c r="L18" s="331"/>
      <c r="M18" s="331"/>
      <c r="N18" s="331"/>
      <c r="O18" s="331" t="s">
        <v>568</v>
      </c>
      <c r="P18" s="331" t="s">
        <v>511</v>
      </c>
      <c r="Q18" s="331"/>
      <c r="R18" s="331"/>
      <c r="S18" s="331"/>
      <c r="T18" s="331"/>
      <c r="U18" s="331" t="s">
        <v>568</v>
      </c>
      <c r="V18" s="714" t="s">
        <v>540</v>
      </c>
      <c r="W18" s="687"/>
      <c r="X18" s="331"/>
      <c r="Y18" s="331"/>
      <c r="Z18" s="331"/>
      <c r="AA18" s="331" t="s">
        <v>568</v>
      </c>
      <c r="AB18" s="331" t="s">
        <v>540</v>
      </c>
      <c r="AC18" s="714" t="s">
        <v>569</v>
      </c>
      <c r="AD18" s="687"/>
      <c r="AE18" s="331"/>
      <c r="AF18" s="331"/>
    </row>
    <row r="19" spans="1:32" ht="12.75" customHeight="1">
      <c r="A19" s="332" t="s">
        <v>570</v>
      </c>
      <c r="B19" s="330" t="s">
        <v>571</v>
      </c>
      <c r="C19" s="334"/>
      <c r="D19" s="334"/>
      <c r="E19" s="331"/>
      <c r="F19" s="331"/>
      <c r="G19" s="331"/>
      <c r="H19" s="331"/>
      <c r="I19" s="331" t="s">
        <v>537</v>
      </c>
      <c r="J19" s="331" t="s">
        <v>519</v>
      </c>
      <c r="K19" s="331"/>
      <c r="L19" s="331"/>
      <c r="M19" s="331"/>
      <c r="N19" s="331"/>
      <c r="O19" s="331" t="s">
        <v>572</v>
      </c>
      <c r="P19" s="331" t="s">
        <v>519</v>
      </c>
      <c r="Q19" s="331"/>
      <c r="R19" s="331"/>
      <c r="S19" s="331"/>
      <c r="T19" s="331"/>
      <c r="U19" s="331" t="s">
        <v>572</v>
      </c>
      <c r="V19" s="714" t="s">
        <v>573</v>
      </c>
      <c r="W19" s="687"/>
      <c r="X19" s="331"/>
      <c r="Y19" s="331"/>
      <c r="Z19" s="331"/>
      <c r="AA19" s="331" t="s">
        <v>572</v>
      </c>
      <c r="AB19" s="331" t="s">
        <v>573</v>
      </c>
      <c r="AC19" s="714" t="s">
        <v>574</v>
      </c>
      <c r="AD19" s="687"/>
      <c r="AE19" s="331"/>
      <c r="AF19" s="331"/>
    </row>
    <row r="20" spans="1:32" ht="12.75" customHeight="1">
      <c r="A20" s="332" t="s">
        <v>575</v>
      </c>
      <c r="B20" s="330" t="s">
        <v>576</v>
      </c>
      <c r="C20" s="334"/>
      <c r="D20" s="334"/>
      <c r="E20" s="331"/>
      <c r="F20" s="331"/>
      <c r="G20" s="331"/>
      <c r="H20" s="331"/>
      <c r="I20" s="331" t="s">
        <v>546</v>
      </c>
      <c r="J20" s="331" t="s">
        <v>564</v>
      </c>
      <c r="K20" s="331"/>
      <c r="L20" s="331"/>
      <c r="M20" s="331"/>
      <c r="N20" s="331"/>
      <c r="O20" s="331" t="s">
        <v>577</v>
      </c>
      <c r="P20" s="331" t="s">
        <v>564</v>
      </c>
      <c r="Q20" s="331"/>
      <c r="R20" s="331"/>
      <c r="S20" s="331"/>
      <c r="T20" s="331"/>
      <c r="U20" s="331" t="s">
        <v>577</v>
      </c>
      <c r="V20" s="714" t="s">
        <v>578</v>
      </c>
      <c r="W20" s="687"/>
      <c r="X20" s="331"/>
      <c r="Y20" s="331"/>
      <c r="Z20" s="331"/>
      <c r="AA20" s="331" t="s">
        <v>577</v>
      </c>
      <c r="AB20" s="331" t="s">
        <v>578</v>
      </c>
      <c r="AC20" s="714" t="s">
        <v>579</v>
      </c>
      <c r="AD20" s="687"/>
      <c r="AE20" s="331"/>
      <c r="AF20" s="331"/>
    </row>
    <row r="21" spans="1:32" ht="12.75" customHeight="1">
      <c r="A21" s="332" t="s">
        <v>580</v>
      </c>
      <c r="B21" s="330" t="s">
        <v>581</v>
      </c>
      <c r="C21" s="334"/>
      <c r="D21" s="334"/>
      <c r="E21" s="331"/>
      <c r="F21" s="331"/>
      <c r="G21" s="331"/>
      <c r="H21" s="331"/>
      <c r="I21" s="331" t="s">
        <v>554</v>
      </c>
      <c r="J21" s="331" t="s">
        <v>540</v>
      </c>
      <c r="K21" s="331"/>
      <c r="L21" s="331"/>
      <c r="M21" s="331"/>
      <c r="N21" s="331"/>
      <c r="O21" s="331" t="s">
        <v>582</v>
      </c>
      <c r="P21" s="331" t="s">
        <v>540</v>
      </c>
      <c r="Q21" s="331"/>
      <c r="R21" s="331"/>
      <c r="S21" s="331"/>
      <c r="T21" s="331"/>
      <c r="U21" s="331" t="s">
        <v>582</v>
      </c>
      <c r="V21" s="331" t="s">
        <v>467</v>
      </c>
      <c r="W21" s="331"/>
      <c r="X21" s="331"/>
      <c r="Y21" s="331"/>
      <c r="Z21" s="331"/>
      <c r="AA21" s="331" t="s">
        <v>582</v>
      </c>
      <c r="AB21" s="331" t="s">
        <v>467</v>
      </c>
      <c r="AC21" s="714" t="s">
        <v>583</v>
      </c>
      <c r="AD21" s="687"/>
      <c r="AE21" s="331"/>
      <c r="AF21" s="331"/>
    </row>
    <row r="22" spans="1:32" ht="12.75" customHeight="1">
      <c r="A22" s="332" t="s">
        <v>584</v>
      </c>
      <c r="B22" s="54" t="s">
        <v>585</v>
      </c>
      <c r="C22" s="334"/>
      <c r="D22" s="334"/>
      <c r="E22" s="331"/>
      <c r="F22" s="331"/>
      <c r="G22" s="331"/>
      <c r="H22" s="331"/>
      <c r="I22" s="331" t="s">
        <v>559</v>
      </c>
      <c r="J22" s="331" t="s">
        <v>573</v>
      </c>
      <c r="K22" s="331"/>
      <c r="L22" s="331"/>
      <c r="M22" s="331"/>
      <c r="N22" s="331"/>
      <c r="O22" s="331" t="s">
        <v>582</v>
      </c>
      <c r="P22" s="331" t="s">
        <v>573</v>
      </c>
      <c r="Q22" s="331"/>
      <c r="R22" s="331"/>
      <c r="S22" s="331"/>
      <c r="T22" s="331"/>
      <c r="U22" s="331" t="s">
        <v>582</v>
      </c>
      <c r="V22" s="714" t="s">
        <v>586</v>
      </c>
      <c r="W22" s="687"/>
      <c r="X22" s="687"/>
      <c r="Y22" s="331"/>
      <c r="Z22" s="331"/>
      <c r="AA22" s="331" t="s">
        <v>582</v>
      </c>
      <c r="AB22" s="331" t="s">
        <v>586</v>
      </c>
      <c r="AC22" s="331" t="s">
        <v>587</v>
      </c>
      <c r="AD22" s="331"/>
      <c r="AE22" s="331"/>
      <c r="AF22" s="331"/>
    </row>
    <row r="23" spans="1:32" ht="12.75" customHeight="1">
      <c r="A23" s="332" t="s">
        <v>588</v>
      </c>
      <c r="B23" s="54" t="s">
        <v>589</v>
      </c>
      <c r="C23" s="334"/>
      <c r="D23" s="334"/>
      <c r="E23" s="331"/>
      <c r="F23" s="331"/>
      <c r="G23" s="331"/>
      <c r="H23" s="331"/>
      <c r="I23" s="331" t="s">
        <v>563</v>
      </c>
      <c r="J23" s="331" t="s">
        <v>578</v>
      </c>
      <c r="K23" s="331"/>
      <c r="L23" s="331"/>
      <c r="M23" s="331"/>
      <c r="N23" s="331"/>
      <c r="O23" s="331" t="s">
        <v>590</v>
      </c>
      <c r="P23" s="331" t="s">
        <v>578</v>
      </c>
      <c r="Q23" s="331"/>
      <c r="R23" s="331"/>
      <c r="S23" s="331"/>
      <c r="T23" s="331"/>
      <c r="U23" s="331" t="s">
        <v>590</v>
      </c>
      <c r="V23" s="714" t="s">
        <v>591</v>
      </c>
      <c r="W23" s="687"/>
      <c r="X23" s="331"/>
      <c r="Y23" s="331"/>
      <c r="Z23" s="331"/>
      <c r="AA23" s="331" t="s">
        <v>590</v>
      </c>
      <c r="AB23" s="714" t="s">
        <v>591</v>
      </c>
      <c r="AC23" s="687"/>
      <c r="AD23" s="687"/>
      <c r="AE23" s="331"/>
      <c r="AF23" s="331"/>
    </row>
    <row r="24" spans="1:32" ht="12.75" customHeight="1">
      <c r="A24" s="332" t="s">
        <v>592</v>
      </c>
      <c r="B24" s="330" t="s">
        <v>593</v>
      </c>
      <c r="C24" s="334"/>
      <c r="D24" s="334"/>
      <c r="E24" s="331"/>
      <c r="F24" s="331"/>
      <c r="G24" s="331"/>
      <c r="H24" s="331"/>
      <c r="I24" s="331" t="s">
        <v>568</v>
      </c>
      <c r="J24" s="331" t="s">
        <v>467</v>
      </c>
      <c r="K24" s="331"/>
      <c r="L24" s="331"/>
      <c r="M24" s="331"/>
      <c r="N24" s="331"/>
      <c r="O24" s="331" t="s">
        <v>594</v>
      </c>
      <c r="P24" s="331" t="s">
        <v>467</v>
      </c>
      <c r="Q24" s="331"/>
      <c r="R24" s="331"/>
      <c r="S24" s="331"/>
      <c r="T24" s="331"/>
      <c r="U24" s="331" t="s">
        <v>594</v>
      </c>
      <c r="V24" s="331" t="s">
        <v>595</v>
      </c>
      <c r="W24" s="331"/>
      <c r="X24" s="331"/>
      <c r="Y24" s="331"/>
      <c r="Z24" s="331"/>
      <c r="AA24" s="331" t="s">
        <v>594</v>
      </c>
      <c r="AB24" s="331" t="s">
        <v>595</v>
      </c>
      <c r="AC24" s="331"/>
      <c r="AD24" s="331"/>
      <c r="AE24" s="331"/>
      <c r="AF24" s="331"/>
    </row>
    <row r="25" spans="1:32" ht="12.75" customHeight="1">
      <c r="A25" s="332" t="s">
        <v>596</v>
      </c>
      <c r="B25" s="330" t="s">
        <v>438</v>
      </c>
      <c r="C25" s="334"/>
      <c r="D25" s="334"/>
      <c r="E25" s="331"/>
      <c r="F25" s="331"/>
      <c r="G25" s="331"/>
      <c r="H25" s="331"/>
      <c r="I25" s="331" t="s">
        <v>597</v>
      </c>
      <c r="J25" s="714" t="s">
        <v>586</v>
      </c>
      <c r="K25" s="687"/>
      <c r="L25" s="331"/>
      <c r="M25" s="331"/>
      <c r="N25" s="331"/>
      <c r="O25" s="331" t="s">
        <v>598</v>
      </c>
      <c r="P25" s="714" t="s">
        <v>586</v>
      </c>
      <c r="Q25" s="687"/>
      <c r="R25" s="331"/>
      <c r="S25" s="331"/>
      <c r="T25" s="331"/>
      <c r="U25" s="331" t="s">
        <v>598</v>
      </c>
      <c r="V25" s="331" t="s">
        <v>599</v>
      </c>
      <c r="W25" s="331"/>
      <c r="X25" s="331"/>
      <c r="Y25" s="331"/>
      <c r="Z25" s="331"/>
      <c r="AA25" s="331" t="s">
        <v>598</v>
      </c>
      <c r="AB25" s="331" t="s">
        <v>599</v>
      </c>
      <c r="AC25" s="331"/>
      <c r="AD25" s="331"/>
      <c r="AE25" s="331"/>
      <c r="AF25" s="331"/>
    </row>
    <row r="26" spans="1:32" ht="12.75" customHeight="1">
      <c r="A26" s="332" t="s">
        <v>600</v>
      </c>
      <c r="B26" s="330" t="s">
        <v>451</v>
      </c>
      <c r="C26" s="330"/>
      <c r="D26" s="334"/>
      <c r="E26" s="331"/>
      <c r="F26" s="331"/>
      <c r="G26" s="331"/>
      <c r="H26" s="331"/>
      <c r="I26" s="331" t="s">
        <v>572</v>
      </c>
      <c r="J26" s="331" t="s">
        <v>591</v>
      </c>
      <c r="K26" s="331"/>
      <c r="L26" s="331"/>
      <c r="M26" s="331"/>
      <c r="N26" s="331"/>
      <c r="O26" s="331" t="s">
        <v>601</v>
      </c>
      <c r="P26" s="714" t="s">
        <v>591</v>
      </c>
      <c r="Q26" s="687"/>
      <c r="R26" s="331"/>
      <c r="S26" s="331"/>
      <c r="T26" s="331"/>
      <c r="U26" s="331" t="s">
        <v>601</v>
      </c>
      <c r="V26" s="714" t="s">
        <v>602</v>
      </c>
      <c r="W26" s="687"/>
      <c r="X26" s="331"/>
      <c r="Y26" s="331"/>
      <c r="Z26" s="331"/>
      <c r="AA26" s="331" t="s">
        <v>601</v>
      </c>
      <c r="AB26" s="714" t="s">
        <v>602</v>
      </c>
      <c r="AC26" s="687"/>
      <c r="AD26" s="331"/>
      <c r="AE26" s="331"/>
      <c r="AF26" s="331"/>
    </row>
    <row r="27" spans="1:32" ht="12.75" customHeight="1">
      <c r="A27" s="332" t="s">
        <v>603</v>
      </c>
      <c r="B27" s="330" t="s">
        <v>465</v>
      </c>
      <c r="C27" s="330"/>
      <c r="D27" s="330"/>
      <c r="E27" s="331"/>
      <c r="F27" s="331"/>
      <c r="G27" s="331"/>
      <c r="H27" s="331"/>
      <c r="I27" s="331" t="s">
        <v>577</v>
      </c>
      <c r="J27" s="331" t="s">
        <v>595</v>
      </c>
      <c r="K27" s="331"/>
      <c r="L27" s="331"/>
      <c r="M27" s="331"/>
      <c r="N27" s="331"/>
      <c r="O27" s="331" t="s">
        <v>604</v>
      </c>
      <c r="P27" s="331" t="s">
        <v>595</v>
      </c>
      <c r="Q27" s="331"/>
      <c r="R27" s="331"/>
      <c r="S27" s="331"/>
      <c r="T27" s="331"/>
      <c r="U27" s="331" t="s">
        <v>604</v>
      </c>
      <c r="V27" s="331" t="s">
        <v>605</v>
      </c>
      <c r="W27" s="331"/>
      <c r="X27" s="331"/>
      <c r="Y27" s="331"/>
      <c r="Z27" s="331"/>
      <c r="AA27" s="331" t="s">
        <v>604</v>
      </c>
      <c r="AB27" s="331" t="s">
        <v>605</v>
      </c>
      <c r="AC27" s="331"/>
      <c r="AD27" s="331"/>
      <c r="AE27" s="331"/>
      <c r="AF27" s="331"/>
    </row>
    <row r="28" spans="1:32" ht="12.75" customHeight="1">
      <c r="A28" s="332" t="s">
        <v>606</v>
      </c>
      <c r="B28" s="54" t="s">
        <v>558</v>
      </c>
      <c r="C28" s="334"/>
      <c r="D28" s="334"/>
      <c r="E28" s="331"/>
      <c r="F28" s="331"/>
      <c r="G28" s="331"/>
      <c r="H28" s="331"/>
      <c r="I28" s="331" t="s">
        <v>582</v>
      </c>
      <c r="J28" s="331" t="s">
        <v>599</v>
      </c>
      <c r="K28" s="331"/>
      <c r="L28" s="331"/>
      <c r="M28" s="331"/>
      <c r="N28" s="331"/>
      <c r="O28" s="331" t="s">
        <v>549</v>
      </c>
      <c r="P28" s="331" t="s">
        <v>599</v>
      </c>
      <c r="Q28" s="331"/>
      <c r="R28" s="331"/>
      <c r="S28" s="331"/>
      <c r="T28" s="331"/>
      <c r="U28" s="331" t="s">
        <v>549</v>
      </c>
      <c r="V28" s="331" t="s">
        <v>607</v>
      </c>
      <c r="W28" s="331"/>
      <c r="X28" s="331"/>
      <c r="Y28" s="331"/>
      <c r="Z28" s="331"/>
      <c r="AA28" s="331" t="s">
        <v>549</v>
      </c>
      <c r="AB28" s="331" t="s">
        <v>607</v>
      </c>
      <c r="AC28" s="331"/>
      <c r="AD28" s="331"/>
      <c r="AE28" s="331"/>
      <c r="AF28" s="331"/>
    </row>
    <row r="29" spans="1:32" ht="12.75" customHeight="1">
      <c r="A29" s="332" t="s">
        <v>608</v>
      </c>
      <c r="B29" s="330" t="s">
        <v>609</v>
      </c>
      <c r="C29" s="334"/>
      <c r="D29" s="334"/>
      <c r="E29" s="331"/>
      <c r="F29" s="331"/>
      <c r="G29" s="331"/>
      <c r="H29" s="331"/>
      <c r="I29" s="331" t="s">
        <v>582</v>
      </c>
      <c r="J29" s="331" t="s">
        <v>602</v>
      </c>
      <c r="K29" s="331"/>
      <c r="L29" s="331"/>
      <c r="M29" s="331"/>
      <c r="N29" s="331"/>
      <c r="O29" s="331" t="s">
        <v>610</v>
      </c>
      <c r="P29" s="331" t="s">
        <v>602</v>
      </c>
      <c r="Q29" s="331"/>
      <c r="R29" s="331"/>
      <c r="S29" s="331"/>
      <c r="T29" s="331"/>
      <c r="U29" s="331" t="s">
        <v>610</v>
      </c>
      <c r="V29" s="331" t="s">
        <v>611</v>
      </c>
      <c r="W29" s="331"/>
      <c r="X29" s="331"/>
      <c r="Y29" s="331"/>
      <c r="Z29" s="331"/>
      <c r="AA29" s="331" t="s">
        <v>610</v>
      </c>
      <c r="AB29" s="714" t="s">
        <v>611</v>
      </c>
      <c r="AC29" s="687"/>
      <c r="AD29" s="331"/>
      <c r="AE29" s="331"/>
      <c r="AF29" s="331"/>
    </row>
    <row r="30" spans="1:32" ht="12.75" customHeight="1">
      <c r="A30" s="54" t="s">
        <v>612</v>
      </c>
      <c r="B30" s="330" t="s">
        <v>460</v>
      </c>
      <c r="C30" s="334"/>
      <c r="D30" s="334"/>
      <c r="E30" s="331"/>
      <c r="F30" s="331"/>
      <c r="G30" s="331"/>
      <c r="H30" s="331"/>
      <c r="I30" s="331" t="s">
        <v>590</v>
      </c>
      <c r="J30" s="331" t="s">
        <v>605</v>
      </c>
      <c r="K30" s="331"/>
      <c r="L30" s="331"/>
      <c r="M30" s="331"/>
      <c r="N30" s="331"/>
      <c r="O30" s="331" t="s">
        <v>613</v>
      </c>
      <c r="P30" s="331" t="s">
        <v>605</v>
      </c>
      <c r="Q30" s="331"/>
      <c r="R30" s="331"/>
      <c r="S30" s="331"/>
      <c r="T30" s="331"/>
      <c r="U30" s="331" t="s">
        <v>613</v>
      </c>
      <c r="V30" s="331" t="s">
        <v>614</v>
      </c>
      <c r="W30" s="331"/>
      <c r="X30" s="331"/>
      <c r="Y30" s="331"/>
      <c r="Z30" s="331"/>
      <c r="AA30" s="331" t="s">
        <v>613</v>
      </c>
      <c r="AB30" s="331" t="s">
        <v>614</v>
      </c>
      <c r="AC30" s="331"/>
      <c r="AD30" s="331"/>
      <c r="AE30" s="331"/>
      <c r="AF30" s="331"/>
    </row>
    <row r="31" spans="1:32" ht="12.75" customHeight="1">
      <c r="A31" s="332" t="s">
        <v>615</v>
      </c>
      <c r="B31" s="330" t="s">
        <v>476</v>
      </c>
      <c r="C31" s="334"/>
      <c r="D31" s="334"/>
      <c r="E31" s="331"/>
      <c r="F31" s="331"/>
      <c r="G31" s="331"/>
      <c r="H31" s="331"/>
      <c r="I31" s="331" t="s">
        <v>594</v>
      </c>
      <c r="J31" s="331" t="s">
        <v>607</v>
      </c>
      <c r="K31" s="331"/>
      <c r="L31" s="331"/>
      <c r="M31" s="331"/>
      <c r="N31" s="331"/>
      <c r="O31" s="331" t="s">
        <v>616</v>
      </c>
      <c r="P31" s="331" t="s">
        <v>607</v>
      </c>
      <c r="Q31" s="331"/>
      <c r="R31" s="331"/>
      <c r="S31" s="331"/>
      <c r="T31" s="331"/>
      <c r="U31" s="331" t="s">
        <v>616</v>
      </c>
      <c r="V31" s="331" t="s">
        <v>617</v>
      </c>
      <c r="W31" s="331"/>
      <c r="X31" s="331"/>
      <c r="Y31" s="331"/>
      <c r="Z31" s="331"/>
      <c r="AA31" s="331" t="s">
        <v>616</v>
      </c>
      <c r="AB31" s="714" t="s">
        <v>617</v>
      </c>
      <c r="AC31" s="687"/>
      <c r="AD31" s="331"/>
      <c r="AE31" s="331"/>
      <c r="AF31" s="331"/>
    </row>
    <row r="32" spans="1:32" ht="12.75" customHeight="1">
      <c r="A32" s="332" t="s">
        <v>618</v>
      </c>
      <c r="B32" s="330" t="s">
        <v>489</v>
      </c>
      <c r="C32" s="330"/>
      <c r="D32" s="334"/>
      <c r="E32" s="331"/>
      <c r="F32" s="331"/>
      <c r="G32" s="331"/>
      <c r="H32" s="331"/>
      <c r="I32" s="331" t="s">
        <v>598</v>
      </c>
      <c r="J32" s="331" t="s">
        <v>611</v>
      </c>
      <c r="K32" s="331"/>
      <c r="L32" s="331"/>
      <c r="M32" s="331"/>
      <c r="N32" s="331"/>
      <c r="O32" s="331" t="s">
        <v>619</v>
      </c>
      <c r="P32" s="331" t="s">
        <v>611</v>
      </c>
      <c r="Q32" s="331"/>
      <c r="R32" s="331"/>
      <c r="S32" s="331"/>
      <c r="T32" s="331"/>
      <c r="U32" s="331" t="s">
        <v>619</v>
      </c>
      <c r="V32" s="331" t="s">
        <v>620</v>
      </c>
      <c r="W32" s="331"/>
      <c r="X32" s="331"/>
      <c r="Y32" s="331"/>
      <c r="Z32" s="331"/>
      <c r="AA32" s="331" t="s">
        <v>619</v>
      </c>
      <c r="AB32" s="331" t="s">
        <v>620</v>
      </c>
      <c r="AC32" s="331"/>
      <c r="AD32" s="331"/>
      <c r="AE32" s="331"/>
      <c r="AF32" s="331"/>
    </row>
    <row r="33" spans="1:32" ht="12.75" customHeight="1">
      <c r="A33" s="332" t="s">
        <v>621</v>
      </c>
      <c r="B33" s="330" t="s">
        <v>497</v>
      </c>
      <c r="C33" s="334"/>
      <c r="D33" s="334"/>
      <c r="E33" s="331"/>
      <c r="F33" s="331"/>
      <c r="G33" s="331"/>
      <c r="H33" s="331"/>
      <c r="I33" s="331" t="s">
        <v>601</v>
      </c>
      <c r="J33" s="331" t="s">
        <v>614</v>
      </c>
      <c r="K33" s="331"/>
      <c r="L33" s="331"/>
      <c r="M33" s="331"/>
      <c r="N33" s="331"/>
      <c r="O33" s="331" t="s">
        <v>622</v>
      </c>
      <c r="P33" s="331" t="s">
        <v>614</v>
      </c>
      <c r="Q33" s="331"/>
      <c r="R33" s="331"/>
      <c r="S33" s="331"/>
      <c r="T33" s="331"/>
      <c r="U33" s="331" t="s">
        <v>622</v>
      </c>
      <c r="V33" s="714" t="s">
        <v>623</v>
      </c>
      <c r="W33" s="687"/>
      <c r="X33" s="331"/>
      <c r="Y33" s="331"/>
      <c r="Z33" s="331"/>
      <c r="AA33" s="331" t="s">
        <v>622</v>
      </c>
      <c r="AB33" s="714" t="s">
        <v>623</v>
      </c>
      <c r="AC33" s="687"/>
      <c r="AD33" s="331"/>
      <c r="AE33" s="331"/>
      <c r="AF33" s="331"/>
    </row>
    <row r="34" spans="1:32" ht="12.75" customHeight="1">
      <c r="A34" s="54" t="s">
        <v>624</v>
      </c>
      <c r="B34" s="330" t="s">
        <v>530</v>
      </c>
      <c r="C34" s="334"/>
      <c r="D34" s="330"/>
      <c r="E34" s="331"/>
      <c r="F34" s="331"/>
      <c r="G34" s="331"/>
      <c r="H34" s="331"/>
      <c r="I34" s="331" t="s">
        <v>604</v>
      </c>
      <c r="J34" s="331" t="s">
        <v>617</v>
      </c>
      <c r="K34" s="331"/>
      <c r="L34" s="331"/>
      <c r="M34" s="331"/>
      <c r="N34" s="331"/>
      <c r="O34" s="331" t="s">
        <v>625</v>
      </c>
      <c r="P34" s="331" t="s">
        <v>617</v>
      </c>
      <c r="Q34" s="331"/>
      <c r="R34" s="331"/>
      <c r="S34" s="331"/>
      <c r="T34" s="331"/>
      <c r="U34" s="331" t="s">
        <v>625</v>
      </c>
      <c r="V34" s="714" t="s">
        <v>626</v>
      </c>
      <c r="W34" s="687"/>
      <c r="X34" s="687"/>
      <c r="Y34" s="331"/>
      <c r="Z34" s="331"/>
      <c r="AA34" s="331" t="s">
        <v>625</v>
      </c>
      <c r="AB34" s="714" t="s">
        <v>626</v>
      </c>
      <c r="AC34" s="687"/>
      <c r="AD34" s="687"/>
      <c r="AE34" s="331"/>
      <c r="AF34" s="331"/>
    </row>
    <row r="35" spans="1:32" ht="12.75" customHeight="1">
      <c r="A35" s="332" t="s">
        <v>627</v>
      </c>
      <c r="B35" s="330" t="s">
        <v>523</v>
      </c>
      <c r="C35" s="334"/>
      <c r="D35" s="330"/>
      <c r="E35" s="331"/>
      <c r="F35" s="331"/>
      <c r="G35" s="331"/>
      <c r="H35" s="331"/>
      <c r="I35" s="331" t="s">
        <v>628</v>
      </c>
      <c r="J35" s="331" t="s">
        <v>620</v>
      </c>
      <c r="K35" s="331"/>
      <c r="L35" s="331"/>
      <c r="M35" s="331"/>
      <c r="N35" s="331"/>
      <c r="O35" s="331" t="s">
        <v>629</v>
      </c>
      <c r="P35" s="331" t="s">
        <v>620</v>
      </c>
      <c r="Q35" s="331"/>
      <c r="R35" s="331"/>
      <c r="S35" s="331"/>
      <c r="T35" s="331"/>
      <c r="U35" s="331" t="s">
        <v>629</v>
      </c>
      <c r="V35" s="331" t="s">
        <v>630</v>
      </c>
      <c r="W35" s="331"/>
      <c r="X35" s="331"/>
      <c r="Y35" s="331"/>
      <c r="Z35" s="331"/>
      <c r="AA35" s="331" t="s">
        <v>629</v>
      </c>
      <c r="AB35" s="331" t="s">
        <v>630</v>
      </c>
      <c r="AC35" s="331"/>
      <c r="AD35" s="331"/>
      <c r="AE35" s="331"/>
      <c r="AF35" s="331"/>
    </row>
    <row r="36" spans="1:32" ht="12.75" customHeight="1">
      <c r="A36" s="333" t="s">
        <v>631</v>
      </c>
      <c r="B36" s="330" t="s">
        <v>543</v>
      </c>
      <c r="C36" s="334"/>
      <c r="D36" s="334"/>
      <c r="E36" s="331"/>
      <c r="F36" s="331"/>
      <c r="G36" s="331"/>
      <c r="H36" s="331"/>
      <c r="I36" s="331" t="s">
        <v>632</v>
      </c>
      <c r="J36" s="331" t="s">
        <v>623</v>
      </c>
      <c r="K36" s="331"/>
      <c r="L36" s="331"/>
      <c r="M36" s="331"/>
      <c r="N36" s="331"/>
      <c r="O36" s="331" t="s">
        <v>633</v>
      </c>
      <c r="P36" s="331" t="s">
        <v>623</v>
      </c>
      <c r="Q36" s="331"/>
      <c r="R36" s="331"/>
      <c r="S36" s="331"/>
      <c r="T36" s="331"/>
      <c r="U36" s="331" t="s">
        <v>633</v>
      </c>
      <c r="V36" s="331" t="s">
        <v>634</v>
      </c>
      <c r="W36" s="331"/>
      <c r="X36" s="331"/>
      <c r="Y36" s="331"/>
      <c r="Z36" s="331"/>
      <c r="AA36" s="331" t="s">
        <v>633</v>
      </c>
      <c r="AB36" s="331" t="s">
        <v>634</v>
      </c>
      <c r="AC36" s="331"/>
      <c r="AD36" s="331"/>
      <c r="AE36" s="331"/>
      <c r="AF36" s="331"/>
    </row>
    <row r="37" spans="1:32" ht="12.75" customHeight="1">
      <c r="A37" s="332" t="s">
        <v>635</v>
      </c>
      <c r="C37" s="334"/>
      <c r="D37" s="334"/>
      <c r="E37" s="331"/>
      <c r="F37" s="331"/>
      <c r="G37" s="331"/>
      <c r="H37" s="331"/>
      <c r="I37" s="331" t="s">
        <v>613</v>
      </c>
      <c r="J37" s="714" t="s">
        <v>626</v>
      </c>
      <c r="K37" s="687"/>
      <c r="L37" s="331"/>
      <c r="M37" s="331"/>
      <c r="N37" s="331"/>
      <c r="O37" s="331" t="s">
        <v>636</v>
      </c>
      <c r="P37" s="714" t="s">
        <v>626</v>
      </c>
      <c r="Q37" s="687"/>
      <c r="R37" s="331"/>
      <c r="S37" s="331"/>
      <c r="T37" s="331"/>
      <c r="U37" s="331" t="s">
        <v>636</v>
      </c>
      <c r="V37" s="331" t="s">
        <v>451</v>
      </c>
      <c r="W37" s="331"/>
      <c r="X37" s="331"/>
      <c r="Y37" s="331"/>
      <c r="Z37" s="331"/>
      <c r="AA37" s="331" t="s">
        <v>636</v>
      </c>
      <c r="AB37" s="331" t="s">
        <v>451</v>
      </c>
      <c r="AC37" s="331"/>
      <c r="AD37" s="331"/>
      <c r="AE37" s="331"/>
      <c r="AF37" s="331"/>
    </row>
    <row r="38" spans="1:32" ht="12.75" customHeight="1">
      <c r="A38" s="332" t="s">
        <v>637</v>
      </c>
      <c r="C38" s="334"/>
      <c r="D38" s="334"/>
      <c r="E38" s="331"/>
      <c r="F38" s="331"/>
      <c r="G38" s="331"/>
      <c r="H38" s="331"/>
      <c r="I38" s="331" t="s">
        <v>616</v>
      </c>
      <c r="J38" s="331" t="s">
        <v>630</v>
      </c>
      <c r="K38" s="331"/>
      <c r="L38" s="331"/>
      <c r="M38" s="331"/>
      <c r="N38" s="331"/>
      <c r="O38" s="331" t="s">
        <v>546</v>
      </c>
      <c r="P38" s="331" t="s">
        <v>630</v>
      </c>
      <c r="Q38" s="331"/>
      <c r="R38" s="331"/>
      <c r="S38" s="331"/>
      <c r="T38" s="331"/>
      <c r="U38" s="331" t="s">
        <v>546</v>
      </c>
      <c r="V38" s="331" t="s">
        <v>465</v>
      </c>
      <c r="W38" s="331"/>
      <c r="X38" s="331"/>
      <c r="Y38" s="331"/>
      <c r="Z38" s="331"/>
      <c r="AA38" s="331" t="s">
        <v>546</v>
      </c>
      <c r="AB38" s="331" t="s">
        <v>465</v>
      </c>
      <c r="AC38" s="331"/>
      <c r="AD38" s="331"/>
      <c r="AE38" s="331"/>
      <c r="AF38" s="331"/>
    </row>
    <row r="39" spans="1:32" ht="12.75" customHeight="1">
      <c r="A39" s="332" t="s">
        <v>638</v>
      </c>
      <c r="C39" s="334"/>
      <c r="D39" s="334"/>
      <c r="E39" s="331"/>
      <c r="F39" s="331"/>
      <c r="G39" s="331"/>
      <c r="H39" s="331"/>
      <c r="I39" s="331" t="s">
        <v>619</v>
      </c>
      <c r="J39" s="331" t="s">
        <v>634</v>
      </c>
      <c r="K39" s="331"/>
      <c r="L39" s="331"/>
      <c r="M39" s="331"/>
      <c r="N39" s="331"/>
      <c r="O39" s="331" t="s">
        <v>639</v>
      </c>
      <c r="P39" s="331" t="s">
        <v>634</v>
      </c>
      <c r="Q39" s="331"/>
      <c r="R39" s="331"/>
      <c r="S39" s="331"/>
      <c r="T39" s="331"/>
      <c r="U39" s="331" t="s">
        <v>639</v>
      </c>
      <c r="V39" s="331" t="s">
        <v>476</v>
      </c>
      <c r="W39" s="331"/>
      <c r="X39" s="331"/>
      <c r="Y39" s="331"/>
      <c r="Z39" s="331"/>
      <c r="AA39" s="331" t="s">
        <v>639</v>
      </c>
      <c r="AB39" s="331" t="s">
        <v>476</v>
      </c>
      <c r="AC39" s="331"/>
      <c r="AD39" s="331"/>
      <c r="AE39" s="331"/>
      <c r="AF39" s="331"/>
    </row>
    <row r="40" spans="1:32" ht="12.75" customHeight="1">
      <c r="A40" s="332" t="s">
        <v>640</v>
      </c>
      <c r="C40" s="334"/>
      <c r="D40" s="334"/>
      <c r="E40" s="331"/>
      <c r="F40" s="331"/>
      <c r="G40" s="331"/>
      <c r="H40" s="331"/>
      <c r="I40" s="331" t="s">
        <v>622</v>
      </c>
      <c r="J40" s="331" t="s">
        <v>451</v>
      </c>
      <c r="K40" s="331"/>
      <c r="L40" s="331"/>
      <c r="M40" s="331"/>
      <c r="N40" s="331"/>
      <c r="O40" s="331" t="s">
        <v>641</v>
      </c>
      <c r="P40" s="331" t="s">
        <v>451</v>
      </c>
      <c r="Q40" s="331"/>
      <c r="R40" s="331"/>
      <c r="S40" s="331"/>
      <c r="T40" s="331"/>
      <c r="U40" s="331" t="s">
        <v>641</v>
      </c>
      <c r="V40" s="331" t="s">
        <v>489</v>
      </c>
      <c r="W40" s="331"/>
      <c r="X40" s="331"/>
      <c r="Y40" s="331"/>
      <c r="Z40" s="331"/>
      <c r="AA40" s="331" t="s">
        <v>641</v>
      </c>
      <c r="AB40" s="331" t="s">
        <v>489</v>
      </c>
      <c r="AC40" s="331"/>
      <c r="AD40" s="331"/>
      <c r="AE40" s="331"/>
      <c r="AF40" s="331"/>
    </row>
    <row r="41" spans="1:32" ht="12.75" customHeight="1">
      <c r="A41" s="54" t="s">
        <v>642</v>
      </c>
      <c r="C41" s="331"/>
      <c r="D41" s="331"/>
      <c r="E41" s="331"/>
      <c r="F41" s="331"/>
      <c r="G41" s="331"/>
      <c r="H41" s="331"/>
      <c r="I41" s="331" t="s">
        <v>625</v>
      </c>
      <c r="J41" s="331" t="s">
        <v>465</v>
      </c>
      <c r="K41" s="331"/>
      <c r="L41" s="331"/>
      <c r="M41" s="331"/>
      <c r="N41" s="331"/>
      <c r="O41" s="331" t="s">
        <v>643</v>
      </c>
      <c r="P41" s="331" t="s">
        <v>465</v>
      </c>
      <c r="Q41" s="331"/>
      <c r="R41" s="331"/>
      <c r="S41" s="331"/>
      <c r="T41" s="331"/>
      <c r="U41" s="331" t="s">
        <v>643</v>
      </c>
      <c r="V41" s="331" t="s">
        <v>497</v>
      </c>
      <c r="W41" s="331"/>
      <c r="X41" s="331"/>
      <c r="Y41" s="331"/>
      <c r="Z41" s="331"/>
      <c r="AA41" s="331" t="s">
        <v>643</v>
      </c>
      <c r="AB41" s="331" t="s">
        <v>497</v>
      </c>
      <c r="AC41" s="331"/>
      <c r="AD41" s="331"/>
      <c r="AE41" s="331"/>
      <c r="AF41" s="331"/>
    </row>
    <row r="42" spans="1:32" ht="12.75" customHeight="1">
      <c r="C42" s="331"/>
      <c r="D42" s="331"/>
      <c r="E42" s="331"/>
      <c r="F42" s="331"/>
      <c r="G42" s="331"/>
      <c r="H42" s="331"/>
      <c r="I42" s="331" t="s">
        <v>629</v>
      </c>
      <c r="J42" s="331" t="s">
        <v>476</v>
      </c>
      <c r="K42" s="331"/>
      <c r="L42" s="331"/>
      <c r="M42" s="331"/>
      <c r="N42" s="331"/>
      <c r="O42" s="331" t="s">
        <v>644</v>
      </c>
      <c r="P42" s="331" t="s">
        <v>476</v>
      </c>
      <c r="Q42" s="331"/>
      <c r="R42" s="331"/>
      <c r="S42" s="331"/>
      <c r="T42" s="331"/>
      <c r="U42" s="331" t="s">
        <v>644</v>
      </c>
      <c r="V42" s="714" t="s">
        <v>585</v>
      </c>
      <c r="W42" s="687"/>
      <c r="X42" s="331"/>
      <c r="Y42" s="331"/>
      <c r="Z42" s="331"/>
      <c r="AA42" s="331" t="s">
        <v>644</v>
      </c>
      <c r="AB42" s="714" t="s">
        <v>585</v>
      </c>
      <c r="AC42" s="687"/>
      <c r="AD42" s="331"/>
      <c r="AE42" s="331"/>
      <c r="AF42" s="331"/>
    </row>
    <row r="43" spans="1:32" ht="12.75" customHeight="1">
      <c r="C43" s="331"/>
      <c r="D43" s="331"/>
      <c r="E43" s="331"/>
      <c r="F43" s="331"/>
      <c r="G43" s="331"/>
      <c r="H43" s="331"/>
      <c r="I43" s="331" t="s">
        <v>633</v>
      </c>
      <c r="J43" s="331" t="s">
        <v>489</v>
      </c>
      <c r="K43" s="331"/>
      <c r="L43" s="331"/>
      <c r="M43" s="331"/>
      <c r="N43" s="331"/>
      <c r="O43" s="331" t="s">
        <v>645</v>
      </c>
      <c r="P43" s="331" t="s">
        <v>489</v>
      </c>
      <c r="Q43" s="331"/>
      <c r="R43" s="331"/>
      <c r="S43" s="331"/>
      <c r="T43" s="331"/>
      <c r="U43" s="331" t="s">
        <v>645</v>
      </c>
      <c r="V43" s="331" t="s">
        <v>587</v>
      </c>
      <c r="W43" s="331"/>
      <c r="X43" s="331"/>
      <c r="Y43" s="331"/>
      <c r="Z43" s="331"/>
      <c r="AA43" s="331" t="s">
        <v>645</v>
      </c>
      <c r="AB43" s="331" t="s">
        <v>587</v>
      </c>
      <c r="AC43" s="331"/>
      <c r="AD43" s="331"/>
      <c r="AE43" s="331"/>
      <c r="AF43" s="331"/>
    </row>
    <row r="44" spans="1:32" ht="12.75" customHeight="1">
      <c r="C44" s="331"/>
      <c r="D44" s="331"/>
      <c r="E44" s="331"/>
      <c r="F44" s="331"/>
      <c r="G44" s="331"/>
      <c r="H44" s="331"/>
      <c r="I44" s="331" t="s">
        <v>636</v>
      </c>
      <c r="J44" s="331" t="s">
        <v>497</v>
      </c>
      <c r="K44" s="331"/>
      <c r="L44" s="331"/>
      <c r="M44" s="331"/>
      <c r="N44" s="331"/>
      <c r="O44" s="331" t="s">
        <v>646</v>
      </c>
      <c r="P44" s="331" t="s">
        <v>497</v>
      </c>
      <c r="Q44" s="331"/>
      <c r="R44" s="331"/>
      <c r="S44" s="331"/>
      <c r="T44" s="331"/>
      <c r="U44" s="714" t="s">
        <v>646</v>
      </c>
      <c r="V44" s="687"/>
      <c r="W44" s="331"/>
      <c r="X44" s="331"/>
      <c r="Y44" s="331"/>
      <c r="Z44" s="331"/>
      <c r="AA44" s="714" t="s">
        <v>646</v>
      </c>
      <c r="AB44" s="687"/>
      <c r="AC44" s="331"/>
      <c r="AD44" s="331"/>
      <c r="AE44" s="331"/>
      <c r="AF44" s="331"/>
    </row>
    <row r="45" spans="1:32" ht="12.75" customHeight="1">
      <c r="C45" s="331"/>
      <c r="D45" s="331"/>
      <c r="E45" s="331"/>
      <c r="F45" s="331"/>
      <c r="G45" s="331"/>
      <c r="H45" s="331"/>
      <c r="I45" s="331" t="s">
        <v>639</v>
      </c>
      <c r="J45" s="331" t="s">
        <v>585</v>
      </c>
      <c r="K45" s="331"/>
      <c r="L45" s="331"/>
      <c r="M45" s="331"/>
      <c r="N45" s="331"/>
      <c r="O45" s="331" t="s">
        <v>647</v>
      </c>
      <c r="P45" s="331" t="s">
        <v>585</v>
      </c>
      <c r="Q45" s="331"/>
      <c r="R45" s="331"/>
      <c r="S45" s="331"/>
      <c r="T45" s="331"/>
      <c r="U45" s="714" t="s">
        <v>647</v>
      </c>
      <c r="V45" s="687"/>
      <c r="W45" s="331"/>
      <c r="X45" s="331"/>
      <c r="Y45" s="331"/>
      <c r="Z45" s="331"/>
      <c r="AA45" s="714" t="s">
        <v>647</v>
      </c>
      <c r="AB45" s="687"/>
      <c r="AC45" s="331"/>
      <c r="AD45" s="331"/>
      <c r="AE45" s="331"/>
      <c r="AF45" s="331"/>
    </row>
    <row r="46" spans="1:32" ht="12.75" customHeight="1">
      <c r="C46" s="331"/>
      <c r="D46" s="331"/>
      <c r="E46" s="331"/>
      <c r="F46" s="331"/>
      <c r="G46" s="331"/>
      <c r="H46" s="331"/>
      <c r="I46" s="331" t="s">
        <v>641</v>
      </c>
      <c r="J46" s="714" t="s">
        <v>648</v>
      </c>
      <c r="K46" s="687"/>
      <c r="L46" s="331"/>
      <c r="M46" s="331"/>
      <c r="N46" s="331"/>
      <c r="O46" s="331" t="s">
        <v>649</v>
      </c>
      <c r="P46" s="331" t="s">
        <v>587</v>
      </c>
      <c r="Q46" s="331"/>
      <c r="R46" s="331"/>
      <c r="S46" s="331"/>
      <c r="T46" s="331"/>
      <c r="U46" s="331" t="s">
        <v>649</v>
      </c>
      <c r="V46" s="331"/>
      <c r="W46" s="331"/>
      <c r="X46" s="331"/>
      <c r="Y46" s="331"/>
      <c r="Z46" s="331"/>
      <c r="AA46" s="331" t="s">
        <v>649</v>
      </c>
      <c r="AB46" s="331"/>
      <c r="AC46" s="331"/>
      <c r="AD46" s="331"/>
      <c r="AE46" s="331"/>
      <c r="AF46" s="331"/>
    </row>
    <row r="47" spans="1:32" ht="12.75" customHeight="1">
      <c r="B47" s="331"/>
      <c r="C47" s="331"/>
      <c r="D47" s="331"/>
      <c r="E47" s="331"/>
      <c r="F47" s="331"/>
      <c r="G47" s="331"/>
      <c r="H47" s="331"/>
      <c r="I47" s="331" t="s">
        <v>643</v>
      </c>
      <c r="J47" s="331"/>
      <c r="K47" s="331"/>
      <c r="L47" s="331"/>
      <c r="M47" s="331"/>
      <c r="N47" s="331"/>
      <c r="O47" s="714" t="s">
        <v>650</v>
      </c>
      <c r="P47" s="687"/>
      <c r="Q47" s="331"/>
      <c r="R47" s="331"/>
      <c r="S47" s="331"/>
      <c r="T47" s="331"/>
      <c r="U47" s="714" t="s">
        <v>650</v>
      </c>
      <c r="V47" s="687"/>
      <c r="W47" s="687"/>
      <c r="X47" s="331"/>
      <c r="Y47" s="331"/>
      <c r="Z47" s="331"/>
      <c r="AA47" s="714" t="s">
        <v>650</v>
      </c>
      <c r="AB47" s="687"/>
      <c r="AC47" s="687"/>
      <c r="AD47" s="331"/>
      <c r="AE47" s="331"/>
      <c r="AF47" s="331"/>
    </row>
    <row r="48" spans="1:32" ht="12.75" customHeight="1">
      <c r="B48" s="331"/>
      <c r="C48" s="331"/>
      <c r="D48" s="331"/>
      <c r="E48" s="331"/>
      <c r="F48" s="331"/>
      <c r="G48" s="331"/>
      <c r="H48" s="331"/>
      <c r="I48" s="331" t="s">
        <v>644</v>
      </c>
      <c r="J48" s="331"/>
      <c r="K48" s="331"/>
      <c r="L48" s="331"/>
      <c r="M48" s="331"/>
      <c r="N48" s="331"/>
      <c r="O48" s="331" t="s">
        <v>651</v>
      </c>
      <c r="P48" s="331"/>
      <c r="Q48" s="331"/>
      <c r="R48" s="331"/>
      <c r="S48" s="331"/>
      <c r="T48" s="331"/>
      <c r="U48" s="714" t="s">
        <v>651</v>
      </c>
      <c r="V48" s="687"/>
      <c r="W48" s="331"/>
      <c r="X48" s="331"/>
      <c r="Y48" s="331"/>
      <c r="Z48" s="331"/>
      <c r="AA48" s="714" t="s">
        <v>651</v>
      </c>
      <c r="AB48" s="687"/>
      <c r="AC48" s="331"/>
      <c r="AD48" s="331"/>
      <c r="AE48" s="331"/>
      <c r="AF48" s="331"/>
    </row>
    <row r="49" spans="1:32" ht="12.75" customHeight="1">
      <c r="B49" s="331"/>
      <c r="C49" s="331"/>
      <c r="D49" s="331"/>
      <c r="E49" s="331"/>
      <c r="F49" s="331"/>
      <c r="G49" s="331"/>
      <c r="H49" s="331"/>
      <c r="I49" s="331" t="s">
        <v>645</v>
      </c>
      <c r="J49" s="331"/>
      <c r="K49" s="331"/>
      <c r="L49" s="331"/>
      <c r="M49" s="331"/>
      <c r="N49" s="331"/>
      <c r="O49" s="714" t="s">
        <v>652</v>
      </c>
      <c r="P49" s="687"/>
      <c r="Q49" s="331"/>
      <c r="R49" s="331"/>
      <c r="S49" s="331"/>
      <c r="T49" s="331"/>
      <c r="U49" s="714" t="s">
        <v>652</v>
      </c>
      <c r="V49" s="687"/>
      <c r="W49" s="331"/>
      <c r="X49" s="331"/>
      <c r="Y49" s="331"/>
      <c r="Z49" s="331"/>
      <c r="AA49" s="714" t="s">
        <v>652</v>
      </c>
      <c r="AB49" s="687"/>
      <c r="AC49" s="687"/>
      <c r="AD49" s="331"/>
      <c r="AE49" s="331"/>
      <c r="AF49" s="331"/>
    </row>
    <row r="50" spans="1:32" ht="12.75" customHeight="1">
      <c r="B50" s="331"/>
      <c r="C50" s="331"/>
      <c r="D50" s="331"/>
      <c r="E50" s="331"/>
      <c r="F50" s="331"/>
      <c r="G50" s="331"/>
      <c r="H50" s="331"/>
      <c r="I50" s="331" t="s">
        <v>646</v>
      </c>
      <c r="J50" s="331"/>
      <c r="K50" s="331"/>
      <c r="L50" s="331"/>
      <c r="M50" s="331"/>
      <c r="N50" s="331"/>
      <c r="O50" s="714" t="s">
        <v>653</v>
      </c>
      <c r="P50" s="687"/>
      <c r="Q50" s="331"/>
      <c r="R50" s="331"/>
      <c r="S50" s="331"/>
      <c r="T50" s="331"/>
      <c r="U50" s="714" t="s">
        <v>653</v>
      </c>
      <c r="V50" s="687"/>
      <c r="W50" s="331"/>
      <c r="X50" s="331"/>
      <c r="Y50" s="331"/>
      <c r="Z50" s="331"/>
      <c r="AA50" s="714" t="s">
        <v>653</v>
      </c>
      <c r="AB50" s="687"/>
      <c r="AC50" s="687"/>
      <c r="AD50" s="331"/>
      <c r="AE50" s="331"/>
      <c r="AF50" s="331"/>
    </row>
    <row r="51" spans="1:32" ht="12.75" customHeight="1">
      <c r="B51" s="331"/>
      <c r="C51" s="331"/>
      <c r="D51" s="331"/>
      <c r="E51" s="331"/>
      <c r="F51" s="331"/>
      <c r="G51" s="331"/>
      <c r="H51" s="331"/>
      <c r="I51" s="331" t="s">
        <v>647</v>
      </c>
      <c r="J51" s="331"/>
      <c r="K51" s="331"/>
      <c r="L51" s="331"/>
      <c r="M51" s="331"/>
      <c r="N51" s="331"/>
      <c r="O51" s="331" t="s">
        <v>654</v>
      </c>
      <c r="P51" s="331"/>
      <c r="Q51" s="331"/>
      <c r="R51" s="331"/>
      <c r="S51" s="331"/>
      <c r="T51" s="331"/>
      <c r="U51" s="714" t="s">
        <v>654</v>
      </c>
      <c r="V51" s="687"/>
      <c r="W51" s="331"/>
      <c r="X51" s="331"/>
      <c r="Y51" s="331"/>
      <c r="Z51" s="331"/>
      <c r="AA51" s="714" t="s">
        <v>654</v>
      </c>
      <c r="AB51" s="687"/>
      <c r="AC51" s="331"/>
      <c r="AD51" s="331"/>
      <c r="AE51" s="331"/>
      <c r="AF51" s="331"/>
    </row>
    <row r="52" spans="1:32" ht="12.75" customHeight="1">
      <c r="B52" s="331"/>
      <c r="C52" s="331"/>
      <c r="D52" s="331"/>
      <c r="E52" s="331"/>
      <c r="F52" s="331"/>
      <c r="G52" s="331"/>
      <c r="H52" s="331"/>
      <c r="I52" s="331" t="s">
        <v>649</v>
      </c>
      <c r="J52" s="331"/>
      <c r="K52" s="331"/>
      <c r="L52" s="331"/>
      <c r="M52" s="331"/>
      <c r="N52" s="331"/>
      <c r="O52" s="331" t="s">
        <v>655</v>
      </c>
      <c r="P52" s="331"/>
      <c r="Q52" s="331"/>
      <c r="R52" s="331"/>
      <c r="S52" s="331"/>
      <c r="T52" s="331"/>
      <c r="U52" s="714" t="s">
        <v>655</v>
      </c>
      <c r="V52" s="687"/>
      <c r="W52" s="331"/>
      <c r="X52" s="331"/>
      <c r="Y52" s="331"/>
      <c r="Z52" s="331"/>
      <c r="AA52" s="714" t="s">
        <v>655</v>
      </c>
      <c r="AB52" s="687"/>
      <c r="AC52" s="331"/>
      <c r="AD52" s="331"/>
      <c r="AE52" s="331"/>
      <c r="AF52" s="331"/>
    </row>
    <row r="53" spans="1:32" ht="12.75" customHeight="1">
      <c r="B53" s="331"/>
      <c r="C53" s="331"/>
      <c r="D53" s="331"/>
      <c r="E53" s="331"/>
      <c r="F53" s="331"/>
      <c r="G53" s="331"/>
      <c r="H53" s="331"/>
      <c r="I53" s="714" t="s">
        <v>650</v>
      </c>
      <c r="J53" s="687"/>
      <c r="K53" s="331"/>
      <c r="L53" s="331"/>
      <c r="M53" s="331"/>
      <c r="N53" s="331"/>
      <c r="O53" s="714" t="s">
        <v>656</v>
      </c>
      <c r="P53" s="687"/>
      <c r="Q53" s="331"/>
      <c r="R53" s="331"/>
      <c r="S53" s="331"/>
      <c r="T53" s="331"/>
      <c r="U53" s="714" t="s">
        <v>656</v>
      </c>
      <c r="V53" s="687"/>
      <c r="W53" s="331"/>
      <c r="X53" s="331"/>
      <c r="Y53" s="331"/>
      <c r="Z53" s="331"/>
      <c r="AA53" s="714" t="s">
        <v>656</v>
      </c>
      <c r="AB53" s="687"/>
      <c r="AC53" s="687"/>
      <c r="AD53" s="331"/>
      <c r="AE53" s="331"/>
      <c r="AF53" s="331"/>
    </row>
    <row r="54" spans="1:32" ht="12.75" customHeight="1">
      <c r="C54" s="331"/>
      <c r="D54" s="331"/>
      <c r="E54" s="331"/>
      <c r="F54" s="331"/>
      <c r="G54" s="331"/>
      <c r="H54" s="331"/>
      <c r="I54" s="714" t="s">
        <v>651</v>
      </c>
      <c r="J54" s="687"/>
      <c r="K54" s="331"/>
      <c r="L54" s="331"/>
      <c r="M54" s="331"/>
      <c r="N54" s="331"/>
      <c r="O54" s="331"/>
      <c r="P54" s="331"/>
      <c r="Q54" s="331"/>
      <c r="R54" s="331"/>
      <c r="S54" s="331"/>
      <c r="T54" s="331"/>
      <c r="U54" s="331"/>
      <c r="V54" s="331"/>
      <c r="W54" s="331"/>
      <c r="X54" s="331"/>
      <c r="Y54" s="331"/>
      <c r="Z54" s="331"/>
      <c r="AA54" s="331"/>
      <c r="AB54" s="331"/>
      <c r="AC54" s="331"/>
      <c r="AD54" s="331"/>
      <c r="AE54" s="331"/>
      <c r="AF54" s="331"/>
    </row>
    <row r="55" spans="1:32" ht="12.75" customHeight="1">
      <c r="C55" s="331"/>
      <c r="D55" s="331"/>
      <c r="E55" s="331"/>
      <c r="F55" s="331"/>
      <c r="G55" s="331"/>
      <c r="H55" s="331"/>
      <c r="I55" s="714" t="s">
        <v>652</v>
      </c>
      <c r="J55" s="687"/>
      <c r="K55" s="331"/>
      <c r="L55" s="331"/>
      <c r="M55" s="331"/>
      <c r="N55" s="331"/>
      <c r="O55" s="331"/>
      <c r="P55" s="331"/>
      <c r="Q55" s="331"/>
      <c r="R55" s="331"/>
      <c r="S55" s="331"/>
      <c r="T55" s="331"/>
      <c r="U55" s="331"/>
      <c r="V55" s="331"/>
      <c r="W55" s="331"/>
      <c r="X55" s="331"/>
      <c r="Y55" s="331"/>
      <c r="Z55" s="331"/>
      <c r="AA55" s="331"/>
      <c r="AB55" s="331"/>
      <c r="AC55" s="331"/>
      <c r="AD55" s="331"/>
      <c r="AE55" s="331"/>
      <c r="AF55" s="331"/>
    </row>
    <row r="56" spans="1:32" ht="12.75" customHeight="1">
      <c r="B56" s="331"/>
      <c r="C56" s="331"/>
      <c r="D56" s="331"/>
      <c r="E56" s="331"/>
      <c r="F56" s="331"/>
      <c r="G56" s="331"/>
      <c r="H56" s="331"/>
      <c r="I56" s="714" t="s">
        <v>653</v>
      </c>
      <c r="J56" s="687"/>
      <c r="K56" s="331"/>
      <c r="L56" s="331"/>
      <c r="M56" s="331"/>
      <c r="N56" s="331"/>
      <c r="T56" s="331"/>
      <c r="U56" s="331"/>
      <c r="V56" s="331"/>
      <c r="W56" s="331"/>
      <c r="X56" s="331"/>
      <c r="Y56" s="331"/>
      <c r="Z56" s="331"/>
      <c r="AA56" s="331"/>
      <c r="AB56" s="331"/>
      <c r="AC56" s="331"/>
      <c r="AD56" s="331"/>
      <c r="AE56" s="331"/>
      <c r="AF56" s="331"/>
    </row>
    <row r="57" spans="1:32" ht="12.75" customHeight="1">
      <c r="B57" s="331"/>
      <c r="C57" s="331"/>
      <c r="D57" s="331"/>
      <c r="E57" s="331"/>
      <c r="F57" s="331"/>
      <c r="G57" s="331"/>
      <c r="H57" s="331"/>
      <c r="I57" s="331" t="s">
        <v>654</v>
      </c>
      <c r="J57" s="331"/>
      <c r="K57" s="331"/>
      <c r="L57" s="331"/>
      <c r="M57" s="331"/>
      <c r="N57" s="331"/>
      <c r="T57" s="331"/>
      <c r="U57" s="331"/>
      <c r="V57" s="331"/>
      <c r="W57" s="331"/>
      <c r="X57" s="331"/>
      <c r="Y57" s="331"/>
      <c r="Z57" s="331"/>
      <c r="AA57" s="331"/>
      <c r="AB57" s="331"/>
      <c r="AC57" s="331"/>
      <c r="AD57" s="331"/>
      <c r="AE57" s="331"/>
      <c r="AF57" s="331"/>
    </row>
    <row r="58" spans="1:32" ht="12.75" customHeight="1">
      <c r="B58" s="331"/>
      <c r="C58" s="331"/>
      <c r="D58" s="331"/>
      <c r="E58" s="331"/>
      <c r="F58" s="331"/>
      <c r="G58" s="331"/>
      <c r="H58" s="331"/>
      <c r="I58" s="714" t="s">
        <v>657</v>
      </c>
      <c r="J58" s="687"/>
      <c r="K58" s="331"/>
      <c r="L58" s="331"/>
      <c r="M58" s="331"/>
      <c r="N58" s="331"/>
      <c r="T58" s="331"/>
      <c r="U58" s="331"/>
      <c r="V58" s="331"/>
      <c r="W58" s="331"/>
      <c r="X58" s="331"/>
      <c r="Y58" s="331"/>
      <c r="Z58" s="331"/>
      <c r="AA58" s="331"/>
      <c r="AB58" s="331"/>
      <c r="AC58" s="331"/>
      <c r="AD58" s="331"/>
      <c r="AE58" s="331"/>
      <c r="AF58" s="331"/>
    </row>
    <row r="59" spans="1:32" ht="12.75" customHeight="1">
      <c r="B59" s="331"/>
      <c r="C59" s="331"/>
      <c r="D59" s="331"/>
      <c r="E59" s="331"/>
      <c r="F59" s="331"/>
      <c r="G59" s="331"/>
      <c r="H59" s="331"/>
      <c r="I59" s="714" t="s">
        <v>656</v>
      </c>
      <c r="J59" s="687"/>
      <c r="K59" s="331"/>
      <c r="L59" s="331"/>
      <c r="M59" s="331"/>
      <c r="N59" s="331"/>
      <c r="T59" s="331"/>
      <c r="U59" s="331"/>
      <c r="V59" s="331"/>
      <c r="W59" s="331"/>
      <c r="X59" s="331"/>
      <c r="Y59" s="331"/>
      <c r="Z59" s="331"/>
      <c r="AA59" s="331"/>
      <c r="AB59" s="331"/>
      <c r="AC59" s="331"/>
      <c r="AD59" s="331"/>
      <c r="AE59" s="331"/>
      <c r="AF59" s="331"/>
    </row>
    <row r="60" spans="1:32" ht="12.75" customHeight="1">
      <c r="B60" s="331"/>
      <c r="C60" s="331"/>
      <c r="D60" s="331"/>
      <c r="E60" s="331"/>
      <c r="F60" s="331"/>
      <c r="G60" s="331"/>
      <c r="H60" s="331"/>
      <c r="I60" s="331"/>
      <c r="J60" s="331"/>
      <c r="K60" s="331"/>
      <c r="L60" s="331"/>
      <c r="M60" s="331"/>
      <c r="N60" s="331"/>
      <c r="T60" s="331"/>
      <c r="U60" s="331"/>
      <c r="V60" s="331"/>
      <c r="W60" s="331"/>
      <c r="X60" s="331"/>
      <c r="Y60" s="331"/>
      <c r="Z60" s="331"/>
      <c r="AA60" s="331"/>
      <c r="AB60" s="331"/>
      <c r="AC60" s="331"/>
      <c r="AD60" s="331"/>
      <c r="AE60" s="331"/>
      <c r="AF60" s="331"/>
    </row>
    <row r="61" spans="1:32" ht="12.75" customHeight="1">
      <c r="B61" s="331"/>
      <c r="C61" s="331"/>
      <c r="D61" s="331"/>
      <c r="E61" s="331"/>
      <c r="F61" s="331"/>
      <c r="G61" s="331"/>
      <c r="H61" s="331"/>
      <c r="I61" s="331"/>
      <c r="J61" s="331"/>
      <c r="K61" s="331"/>
      <c r="L61" s="331"/>
      <c r="M61" s="331"/>
      <c r="N61" s="331"/>
      <c r="T61" s="331"/>
      <c r="U61" s="331"/>
      <c r="V61" s="331"/>
      <c r="W61" s="331"/>
      <c r="X61" s="331"/>
      <c r="Y61" s="331"/>
      <c r="Z61" s="331"/>
      <c r="AA61" s="331"/>
      <c r="AB61" s="331"/>
      <c r="AC61" s="331"/>
      <c r="AD61" s="331"/>
      <c r="AE61" s="331"/>
      <c r="AF61" s="331"/>
    </row>
    <row r="62" spans="1:32" ht="12.75" customHeight="1">
      <c r="A62" s="331"/>
      <c r="B62" s="331"/>
      <c r="C62" s="331"/>
      <c r="D62" s="331"/>
      <c r="E62" s="331"/>
      <c r="F62" s="331"/>
      <c r="G62" s="331"/>
      <c r="H62" s="331"/>
      <c r="I62" s="331"/>
      <c r="J62" s="331"/>
      <c r="K62" s="331"/>
      <c r="L62" s="331"/>
      <c r="M62" s="331"/>
      <c r="N62" s="331"/>
      <c r="T62" s="331"/>
      <c r="U62" s="331"/>
      <c r="V62" s="331"/>
      <c r="W62" s="331"/>
      <c r="X62" s="331"/>
      <c r="Y62" s="331"/>
      <c r="Z62" s="331"/>
      <c r="AA62" s="331"/>
      <c r="AB62" s="331"/>
      <c r="AC62" s="331"/>
      <c r="AD62" s="331"/>
      <c r="AE62" s="331"/>
      <c r="AF62" s="331"/>
    </row>
    <row r="63" spans="1:32" ht="12.75" customHeight="1">
      <c r="A63" s="331"/>
      <c r="B63" s="331"/>
      <c r="C63" s="331"/>
      <c r="D63" s="331"/>
      <c r="E63" s="331"/>
      <c r="F63" s="331"/>
      <c r="G63" s="331"/>
      <c r="H63" s="331"/>
      <c r="I63" s="331"/>
      <c r="J63" s="331"/>
      <c r="K63" s="331"/>
      <c r="L63" s="331"/>
      <c r="M63" s="331"/>
      <c r="N63" s="331"/>
      <c r="T63" s="331"/>
      <c r="U63" s="331"/>
      <c r="V63" s="331"/>
      <c r="W63" s="331"/>
      <c r="X63" s="331"/>
      <c r="Y63" s="331"/>
      <c r="Z63" s="331"/>
      <c r="AA63" s="331"/>
      <c r="AB63" s="331"/>
      <c r="AC63" s="331"/>
      <c r="AD63" s="331"/>
      <c r="AE63" s="331"/>
      <c r="AF63" s="331"/>
    </row>
    <row r="64" spans="1:32" ht="12.75" customHeight="1">
      <c r="A64" s="331"/>
      <c r="B64" s="331"/>
      <c r="C64" s="331"/>
      <c r="D64" s="331"/>
      <c r="E64" s="331"/>
      <c r="F64" s="331"/>
      <c r="G64" s="331"/>
      <c r="H64" s="331"/>
      <c r="I64" s="331"/>
      <c r="J64" s="331"/>
      <c r="K64" s="329" t="s">
        <v>658</v>
      </c>
      <c r="L64" s="329" t="s">
        <v>659</v>
      </c>
      <c r="M64" s="329" t="s">
        <v>660</v>
      </c>
      <c r="N64" s="331"/>
      <c r="T64" s="331"/>
      <c r="U64" s="331"/>
      <c r="V64" s="331"/>
      <c r="W64" s="331"/>
      <c r="X64" s="331"/>
      <c r="Y64" s="331"/>
      <c r="Z64" s="331"/>
      <c r="AA64" s="331"/>
      <c r="AB64" s="331"/>
      <c r="AC64" s="331"/>
      <c r="AD64" s="331"/>
      <c r="AE64" s="331"/>
      <c r="AF64" s="331"/>
    </row>
    <row r="65" spans="1:32" ht="12.75" customHeight="1">
      <c r="A65" s="331"/>
      <c r="B65" s="335">
        <v>2016</v>
      </c>
      <c r="C65" s="331"/>
      <c r="D65" s="331"/>
      <c r="E65" s="331"/>
      <c r="F65" s="331"/>
      <c r="G65" s="331"/>
      <c r="H65" s="331"/>
      <c r="I65" s="331"/>
      <c r="J65" s="331"/>
      <c r="K65" s="54" t="s">
        <v>661</v>
      </c>
      <c r="L65" s="333" t="s">
        <v>662</v>
      </c>
      <c r="M65" s="333" t="s">
        <v>663</v>
      </c>
      <c r="N65" s="331"/>
      <c r="Q65" s="54">
        <v>30</v>
      </c>
      <c r="T65" s="331"/>
      <c r="U65" s="331"/>
      <c r="V65" s="331"/>
      <c r="W65" s="331"/>
      <c r="X65" s="331"/>
      <c r="Y65" s="331"/>
      <c r="Z65" s="331"/>
      <c r="AA65" s="331"/>
      <c r="AB65" s="331"/>
      <c r="AC65" s="331"/>
      <c r="AD65" s="331"/>
      <c r="AE65" s="331"/>
      <c r="AF65" s="331"/>
    </row>
    <row r="66" spans="1:32" ht="25.5" customHeight="1">
      <c r="A66" s="331"/>
      <c r="B66" s="331" t="s">
        <v>351</v>
      </c>
      <c r="C66" s="331" t="s">
        <v>664</v>
      </c>
      <c r="D66" s="331"/>
      <c r="E66" s="331"/>
      <c r="F66" s="331"/>
      <c r="G66" s="331"/>
      <c r="H66" s="331"/>
      <c r="I66" s="331"/>
      <c r="J66" s="331"/>
      <c r="K66" s="329" t="s">
        <v>665</v>
      </c>
      <c r="L66" s="329" t="s">
        <v>666</v>
      </c>
      <c r="M66" s="329" t="s">
        <v>667</v>
      </c>
      <c r="N66" s="331"/>
      <c r="Q66" s="336">
        <f>Q65*0.28</f>
        <v>8.4</v>
      </c>
      <c r="T66" s="331"/>
      <c r="U66" s="331"/>
      <c r="V66" s="331"/>
      <c r="W66" s="331"/>
      <c r="X66" s="331"/>
      <c r="Y66" s="331"/>
      <c r="Z66" s="331"/>
      <c r="AA66" s="331"/>
      <c r="AB66" s="331"/>
      <c r="AC66" s="331"/>
      <c r="AD66" s="331"/>
      <c r="AE66" s="331"/>
      <c r="AF66" s="331"/>
    </row>
    <row r="67" spans="1:32" ht="12.75" customHeight="1">
      <c r="A67" s="331" t="s">
        <v>4</v>
      </c>
      <c r="B67" s="335">
        <v>30</v>
      </c>
      <c r="C67" s="335">
        <v>34</v>
      </c>
      <c r="D67" s="337">
        <f t="shared" ref="D67:D72" si="0">SUM(B67:C67)</f>
        <v>64</v>
      </c>
      <c r="E67" s="331"/>
      <c r="F67" s="331"/>
      <c r="G67" s="331"/>
      <c r="H67" s="331"/>
      <c r="I67" s="331"/>
      <c r="J67" s="331" t="s">
        <v>4</v>
      </c>
      <c r="K67" s="335">
        <v>30</v>
      </c>
      <c r="L67" s="335">
        <v>39</v>
      </c>
      <c r="M67" s="333">
        <v>106</v>
      </c>
      <c r="N67" s="331"/>
      <c r="T67" s="331"/>
      <c r="U67" s="331"/>
      <c r="V67" s="331"/>
      <c r="W67" s="331"/>
      <c r="X67" s="331"/>
      <c r="Y67" s="331"/>
      <c r="Z67" s="331"/>
      <c r="AA67" s="331"/>
      <c r="AB67" s="331"/>
      <c r="AC67" s="331"/>
      <c r="AD67" s="331"/>
      <c r="AE67" s="331"/>
      <c r="AF67" s="331"/>
    </row>
    <row r="68" spans="1:32" ht="12.75" customHeight="1">
      <c r="A68" s="331" t="s">
        <v>422</v>
      </c>
      <c r="B68" s="335">
        <v>15</v>
      </c>
      <c r="C68" s="335">
        <v>51</v>
      </c>
      <c r="D68" s="337">
        <f t="shared" si="0"/>
        <v>66</v>
      </c>
      <c r="E68" s="331"/>
      <c r="F68" s="331"/>
      <c r="G68" s="331"/>
      <c r="H68" s="331"/>
      <c r="I68" s="331"/>
      <c r="J68" s="331"/>
      <c r="K68" s="331"/>
      <c r="L68" s="331"/>
      <c r="M68" s="331"/>
      <c r="N68" s="331"/>
      <c r="T68" s="331"/>
      <c r="U68" s="331"/>
      <c r="V68" s="331"/>
      <c r="W68" s="331"/>
      <c r="X68" s="331"/>
      <c r="Y68" s="331"/>
      <c r="Z68" s="331"/>
      <c r="AA68" s="331"/>
      <c r="AB68" s="331"/>
      <c r="AC68" s="331"/>
      <c r="AD68" s="331"/>
      <c r="AE68" s="331"/>
      <c r="AF68" s="331"/>
    </row>
    <row r="69" spans="1:32" ht="12.75" customHeight="1">
      <c r="A69" s="331" t="s">
        <v>7</v>
      </c>
      <c r="B69" s="337">
        <v>12</v>
      </c>
      <c r="C69" s="335">
        <v>14</v>
      </c>
      <c r="D69" s="337">
        <f t="shared" si="0"/>
        <v>26</v>
      </c>
      <c r="E69" s="331"/>
      <c r="F69" s="331"/>
      <c r="G69" s="331"/>
      <c r="H69" s="331"/>
      <c r="I69" s="331"/>
      <c r="J69" s="331"/>
      <c r="K69" s="331"/>
      <c r="L69" s="331"/>
      <c r="M69" s="331"/>
      <c r="N69" s="331"/>
      <c r="T69" s="331"/>
      <c r="U69" s="331"/>
      <c r="V69" s="331"/>
      <c r="W69" s="331"/>
      <c r="X69" s="331"/>
      <c r="Y69" s="331"/>
      <c r="Z69" s="331"/>
      <c r="AA69" s="331"/>
      <c r="AB69" s="331"/>
      <c r="AC69" s="331"/>
      <c r="AD69" s="331"/>
      <c r="AE69" s="331"/>
      <c r="AF69" s="331"/>
    </row>
    <row r="70" spans="1:32" ht="12.75" customHeight="1">
      <c r="A70" s="331" t="s">
        <v>85</v>
      </c>
      <c r="B70" s="335">
        <v>6</v>
      </c>
      <c r="C70" s="335">
        <v>10</v>
      </c>
      <c r="D70" s="337">
        <f t="shared" si="0"/>
        <v>16</v>
      </c>
      <c r="E70" s="331"/>
      <c r="F70" s="331"/>
      <c r="G70" s="331"/>
      <c r="H70" s="331"/>
      <c r="I70" s="331"/>
      <c r="J70" s="331"/>
      <c r="K70" s="331"/>
      <c r="L70" s="331"/>
      <c r="M70" s="331"/>
      <c r="N70" s="331"/>
      <c r="T70" s="331"/>
      <c r="U70" s="331"/>
      <c r="V70" s="331"/>
      <c r="W70" s="331"/>
      <c r="X70" s="331"/>
      <c r="Y70" s="331"/>
      <c r="Z70" s="331"/>
      <c r="AA70" s="331"/>
      <c r="AB70" s="331"/>
      <c r="AC70" s="331"/>
      <c r="AD70" s="331"/>
      <c r="AE70" s="331"/>
      <c r="AF70" s="331"/>
    </row>
    <row r="71" spans="1:32" ht="12.75" customHeight="1">
      <c r="A71" s="331" t="s">
        <v>423</v>
      </c>
      <c r="B71" s="335">
        <v>27</v>
      </c>
      <c r="C71" s="335">
        <v>5</v>
      </c>
      <c r="D71" s="337">
        <f t="shared" si="0"/>
        <v>32</v>
      </c>
      <c r="E71" s="331"/>
      <c r="F71" s="331"/>
      <c r="G71" s="331"/>
      <c r="H71" s="331"/>
      <c r="I71" s="331"/>
      <c r="J71" s="331"/>
      <c r="K71" s="331"/>
      <c r="L71" s="331"/>
      <c r="M71" s="331"/>
      <c r="N71" s="331"/>
      <c r="T71" s="331"/>
      <c r="U71" s="331"/>
      <c r="V71" s="331"/>
      <c r="W71" s="331"/>
      <c r="X71" s="331"/>
      <c r="Y71" s="331"/>
      <c r="Z71" s="331"/>
      <c r="AA71" s="331"/>
      <c r="AB71" s="331"/>
      <c r="AC71" s="331"/>
      <c r="AD71" s="331"/>
      <c r="AE71" s="331"/>
      <c r="AF71" s="331"/>
    </row>
    <row r="72" spans="1:32" ht="12.75" customHeight="1">
      <c r="A72" s="331" t="s">
        <v>114</v>
      </c>
      <c r="B72" s="337">
        <f t="shared" ref="B72:C72" si="1">SUM(B67:B71)</f>
        <v>90</v>
      </c>
      <c r="C72" s="337">
        <f t="shared" si="1"/>
        <v>114</v>
      </c>
      <c r="D72" s="337">
        <f t="shared" si="0"/>
        <v>204</v>
      </c>
      <c r="E72" s="331"/>
      <c r="F72" s="331"/>
      <c r="G72" s="331"/>
      <c r="H72" s="331"/>
      <c r="I72" s="331"/>
      <c r="J72" s="331"/>
      <c r="K72" s="331"/>
      <c r="L72" s="331"/>
      <c r="M72" s="331"/>
      <c r="N72" s="331"/>
      <c r="T72" s="331"/>
      <c r="U72" s="331"/>
      <c r="V72" s="331"/>
      <c r="W72" s="331"/>
      <c r="X72" s="331"/>
      <c r="Y72" s="331"/>
      <c r="Z72" s="331"/>
      <c r="AA72" s="331"/>
      <c r="AB72" s="331"/>
      <c r="AC72" s="331"/>
      <c r="AD72" s="331"/>
      <c r="AE72" s="331"/>
      <c r="AF72" s="331"/>
    </row>
    <row r="73" spans="1:32" ht="12.75" customHeight="1">
      <c r="A73" s="331"/>
      <c r="B73" s="331"/>
      <c r="C73" s="331"/>
      <c r="D73" s="331"/>
      <c r="E73" s="331"/>
      <c r="F73" s="331"/>
      <c r="G73" s="331"/>
      <c r="H73" s="331"/>
      <c r="I73" s="331"/>
      <c r="J73" s="331"/>
      <c r="K73" s="331"/>
      <c r="L73" s="331"/>
      <c r="M73" s="331"/>
      <c r="N73" s="331"/>
      <c r="T73" s="331"/>
      <c r="U73" s="331"/>
      <c r="V73" s="331"/>
      <c r="W73" s="331"/>
      <c r="X73" s="331"/>
      <c r="Y73" s="331"/>
      <c r="Z73" s="331"/>
      <c r="AA73" s="331"/>
      <c r="AB73" s="331"/>
      <c r="AC73" s="331"/>
      <c r="AD73" s="331"/>
      <c r="AE73" s="331"/>
      <c r="AF73" s="331"/>
    </row>
    <row r="74" spans="1:32" ht="12.75" customHeight="1">
      <c r="A74" s="331"/>
      <c r="B74" s="331"/>
      <c r="C74" s="331"/>
      <c r="D74" s="331"/>
      <c r="E74" s="331"/>
      <c r="F74" s="331"/>
      <c r="G74" s="331"/>
      <c r="H74" s="331"/>
      <c r="I74" s="331"/>
      <c r="J74" s="331"/>
      <c r="K74" s="331"/>
      <c r="L74" s="331"/>
      <c r="M74" s="331"/>
      <c r="N74" s="331"/>
      <c r="T74" s="331"/>
      <c r="U74" s="331"/>
      <c r="V74" s="331"/>
      <c r="W74" s="331"/>
      <c r="X74" s="331"/>
      <c r="Y74" s="331"/>
      <c r="Z74" s="331"/>
      <c r="AA74" s="331"/>
      <c r="AB74" s="331"/>
      <c r="AC74" s="331"/>
      <c r="AD74" s="331"/>
      <c r="AE74" s="331"/>
      <c r="AF74" s="331"/>
    </row>
    <row r="75" spans="1:32" ht="12.75" customHeight="1">
      <c r="A75" s="331"/>
      <c r="B75" s="337">
        <v>2015</v>
      </c>
      <c r="C75" s="331"/>
      <c r="D75" s="331"/>
      <c r="E75" s="331"/>
      <c r="F75" s="331"/>
      <c r="G75" s="331"/>
      <c r="H75" s="331"/>
      <c r="I75" s="331"/>
      <c r="J75" s="331"/>
      <c r="K75" s="331"/>
      <c r="L75" s="331"/>
      <c r="M75" s="331"/>
      <c r="N75" s="331"/>
      <c r="T75" s="331"/>
      <c r="U75" s="331"/>
      <c r="V75" s="331"/>
      <c r="W75" s="331"/>
      <c r="X75" s="331"/>
      <c r="Y75" s="331"/>
      <c r="Z75" s="331"/>
      <c r="AA75" s="331"/>
      <c r="AB75" s="331"/>
      <c r="AC75" s="331"/>
      <c r="AD75" s="331"/>
      <c r="AE75" s="331"/>
      <c r="AF75" s="331"/>
    </row>
    <row r="76" spans="1:32" ht="12.75" customHeight="1">
      <c r="A76" s="331"/>
      <c r="B76" s="331" t="s">
        <v>351</v>
      </c>
      <c r="C76" s="331" t="s">
        <v>664</v>
      </c>
      <c r="D76" s="331"/>
      <c r="E76" s="331"/>
      <c r="F76" s="331"/>
      <c r="G76" s="331"/>
      <c r="H76" s="331"/>
      <c r="I76" s="331"/>
      <c r="J76" s="331"/>
      <c r="K76" s="331"/>
      <c r="L76" s="331"/>
      <c r="M76" s="331"/>
      <c r="N76" s="331"/>
      <c r="T76" s="331"/>
      <c r="U76" s="331"/>
      <c r="V76" s="331"/>
      <c r="W76" s="331"/>
      <c r="X76" s="331"/>
      <c r="Y76" s="331"/>
      <c r="Z76" s="331"/>
      <c r="AA76" s="331"/>
      <c r="AB76" s="331"/>
      <c r="AC76" s="331"/>
      <c r="AD76" s="331"/>
      <c r="AE76" s="331"/>
      <c r="AF76" s="331"/>
    </row>
    <row r="77" spans="1:32" ht="12.75" customHeight="1">
      <c r="A77" s="331" t="s">
        <v>4</v>
      </c>
      <c r="B77" s="337">
        <v>31</v>
      </c>
      <c r="C77" s="337">
        <v>44</v>
      </c>
      <c r="D77" s="337">
        <v>75</v>
      </c>
      <c r="E77" s="331"/>
      <c r="F77" s="331"/>
      <c r="G77" s="331"/>
      <c r="H77" s="331"/>
      <c r="I77" s="331"/>
      <c r="J77" s="331"/>
      <c r="K77" s="331"/>
      <c r="L77" s="331"/>
      <c r="M77" s="331"/>
      <c r="N77" s="331"/>
      <c r="T77" s="331"/>
      <c r="U77" s="331"/>
      <c r="V77" s="331"/>
      <c r="W77" s="331"/>
      <c r="X77" s="331"/>
      <c r="Y77" s="331"/>
      <c r="Z77" s="331"/>
      <c r="AA77" s="331"/>
      <c r="AB77" s="331"/>
      <c r="AC77" s="331"/>
      <c r="AD77" s="331"/>
      <c r="AE77" s="331"/>
      <c r="AF77" s="331"/>
    </row>
    <row r="78" spans="1:32" ht="12.75" customHeight="1">
      <c r="A78" s="331" t="s">
        <v>422</v>
      </c>
      <c r="B78" s="337">
        <v>12</v>
      </c>
      <c r="C78" s="337">
        <v>51</v>
      </c>
      <c r="D78" s="337">
        <v>63</v>
      </c>
      <c r="E78" s="331"/>
      <c r="F78" s="331"/>
      <c r="G78" s="331"/>
      <c r="H78" s="331"/>
      <c r="I78" s="331"/>
      <c r="J78" s="331"/>
      <c r="K78" s="331"/>
      <c r="L78" s="331"/>
      <c r="M78" s="331"/>
      <c r="N78" s="331"/>
      <c r="T78" s="331"/>
      <c r="U78" s="331"/>
      <c r="V78" s="331"/>
      <c r="W78" s="331"/>
      <c r="X78" s="331"/>
      <c r="Y78" s="331"/>
      <c r="Z78" s="331"/>
      <c r="AA78" s="331"/>
      <c r="AB78" s="331"/>
      <c r="AC78" s="331"/>
      <c r="AD78" s="331"/>
      <c r="AE78" s="331"/>
      <c r="AF78" s="331"/>
    </row>
    <row r="79" spans="1:32" ht="12.75" customHeight="1">
      <c r="A79" s="331" t="s">
        <v>7</v>
      </c>
      <c r="B79" s="337">
        <v>12</v>
      </c>
      <c r="C79" s="337">
        <v>15</v>
      </c>
      <c r="D79" s="337">
        <v>27</v>
      </c>
      <c r="E79" s="331"/>
      <c r="F79" s="331"/>
      <c r="G79" s="331"/>
      <c r="H79" s="331"/>
      <c r="I79" s="331"/>
      <c r="J79" s="331"/>
      <c r="K79" s="331"/>
      <c r="L79" s="331"/>
      <c r="M79" s="331"/>
      <c r="N79" s="331"/>
      <c r="T79" s="331"/>
      <c r="U79" s="331"/>
      <c r="V79" s="331"/>
      <c r="W79" s="331"/>
      <c r="X79" s="331"/>
      <c r="Y79" s="331"/>
      <c r="Z79" s="331"/>
      <c r="AA79" s="331"/>
      <c r="AB79" s="331"/>
      <c r="AC79" s="331"/>
      <c r="AD79" s="331"/>
      <c r="AE79" s="331"/>
      <c r="AF79" s="331"/>
    </row>
    <row r="80" spans="1:32" ht="12.75" customHeight="1">
      <c r="A80" s="331" t="s">
        <v>85</v>
      </c>
      <c r="B80" s="337">
        <v>6</v>
      </c>
      <c r="C80" s="337">
        <v>14</v>
      </c>
      <c r="D80" s="337">
        <v>20</v>
      </c>
      <c r="E80" s="331"/>
      <c r="F80" s="331"/>
      <c r="G80" s="331"/>
      <c r="H80" s="331"/>
      <c r="I80" s="331"/>
      <c r="J80" s="331"/>
      <c r="K80" s="331"/>
      <c r="L80" s="331"/>
      <c r="M80" s="331"/>
      <c r="N80" s="331"/>
      <c r="T80" s="331"/>
      <c r="U80" s="331"/>
      <c r="V80" s="331"/>
      <c r="W80" s="331"/>
      <c r="X80" s="331"/>
      <c r="Y80" s="331"/>
      <c r="Z80" s="331"/>
      <c r="AA80" s="331"/>
      <c r="AB80" s="331"/>
      <c r="AC80" s="331"/>
      <c r="AD80" s="331"/>
      <c r="AE80" s="331"/>
      <c r="AF80" s="331"/>
    </row>
    <row r="81" spans="1:32" ht="12.75" customHeight="1">
      <c r="A81" s="331" t="s">
        <v>423</v>
      </c>
      <c r="B81" s="337">
        <v>27</v>
      </c>
      <c r="C81" s="337">
        <v>5</v>
      </c>
      <c r="D81" s="337">
        <v>32</v>
      </c>
      <c r="E81" s="331"/>
      <c r="F81" s="331"/>
      <c r="G81" s="331"/>
      <c r="H81" s="331"/>
      <c r="I81" s="331"/>
      <c r="J81" s="331"/>
      <c r="K81" s="331"/>
      <c r="L81" s="331"/>
      <c r="M81" s="331"/>
      <c r="N81" s="331"/>
      <c r="T81" s="331"/>
      <c r="U81" s="331"/>
      <c r="V81" s="331"/>
      <c r="W81" s="331"/>
      <c r="X81" s="331"/>
      <c r="Y81" s="331"/>
      <c r="Z81" s="331"/>
      <c r="AA81" s="331"/>
      <c r="AB81" s="331"/>
      <c r="AC81" s="331"/>
      <c r="AD81" s="331"/>
      <c r="AE81" s="331"/>
      <c r="AF81" s="331"/>
    </row>
    <row r="82" spans="1:32" ht="12.75" customHeight="1">
      <c r="A82" s="331" t="s">
        <v>114</v>
      </c>
      <c r="B82" s="337">
        <v>88</v>
      </c>
      <c r="C82" s="337">
        <v>129</v>
      </c>
      <c r="D82" s="337">
        <f>SUM(D77:D81)</f>
        <v>217</v>
      </c>
      <c r="E82" s="331"/>
      <c r="F82" s="331"/>
      <c r="G82" s="331"/>
      <c r="H82" s="331"/>
      <c r="I82" s="331"/>
      <c r="J82" s="331"/>
      <c r="K82" s="331"/>
      <c r="L82" s="331"/>
      <c r="M82" s="331"/>
      <c r="N82" s="331"/>
      <c r="T82" s="331"/>
      <c r="U82" s="331"/>
      <c r="V82" s="331"/>
      <c r="W82" s="331"/>
      <c r="X82" s="331"/>
      <c r="Y82" s="331"/>
      <c r="Z82" s="331"/>
      <c r="AA82" s="331"/>
      <c r="AB82" s="331"/>
      <c r="AC82" s="331"/>
      <c r="AD82" s="331"/>
      <c r="AE82" s="331"/>
      <c r="AF82" s="331"/>
    </row>
    <row r="83" spans="1:32" ht="12.75" customHeight="1">
      <c r="A83" s="331"/>
      <c r="B83" s="337"/>
      <c r="C83" s="337"/>
      <c r="D83" s="337"/>
      <c r="E83" s="331"/>
      <c r="F83" s="331"/>
      <c r="G83" s="331"/>
      <c r="H83" s="331"/>
      <c r="I83" s="331"/>
      <c r="J83" s="331"/>
      <c r="K83" s="331"/>
      <c r="L83" s="331"/>
      <c r="M83" s="331"/>
      <c r="N83" s="331"/>
      <c r="T83" s="331"/>
      <c r="U83" s="331"/>
      <c r="V83" s="331"/>
      <c r="W83" s="331"/>
      <c r="X83" s="331"/>
      <c r="Y83" s="331"/>
      <c r="Z83" s="331"/>
      <c r="AA83" s="331"/>
      <c r="AB83" s="331"/>
      <c r="AC83" s="331"/>
      <c r="AD83" s="331"/>
      <c r="AE83" s="331"/>
      <c r="AF83" s="331"/>
    </row>
    <row r="84" spans="1:32" ht="12.75" customHeight="1">
      <c r="A84" s="331"/>
      <c r="B84" s="331"/>
      <c r="C84" s="331"/>
      <c r="D84" s="331"/>
      <c r="E84" s="331"/>
      <c r="F84" s="331"/>
      <c r="G84" s="331"/>
      <c r="H84" s="331"/>
      <c r="I84" s="331"/>
      <c r="J84" s="331"/>
      <c r="K84" s="331"/>
      <c r="L84" s="331"/>
      <c r="M84" s="331"/>
      <c r="N84" s="331"/>
      <c r="T84" s="331"/>
      <c r="U84" s="331"/>
      <c r="V84" s="331"/>
      <c r="W84" s="331"/>
      <c r="X84" s="331"/>
      <c r="Y84" s="331"/>
      <c r="Z84" s="331"/>
      <c r="AA84" s="331"/>
      <c r="AB84" s="331"/>
      <c r="AC84" s="331"/>
      <c r="AD84" s="331"/>
      <c r="AE84" s="331"/>
      <c r="AF84" s="331"/>
    </row>
    <row r="85" spans="1:32" ht="12.75" customHeight="1">
      <c r="A85" s="331"/>
      <c r="B85" s="337">
        <v>2014</v>
      </c>
      <c r="C85" s="331"/>
      <c r="D85" s="331"/>
      <c r="E85" s="331"/>
      <c r="F85" s="331"/>
      <c r="G85" s="331"/>
      <c r="H85" s="331"/>
      <c r="I85" s="331"/>
      <c r="J85" s="331"/>
      <c r="K85" s="331"/>
      <c r="L85" s="331"/>
      <c r="M85" s="331"/>
      <c r="N85" s="331"/>
      <c r="T85" s="331"/>
      <c r="U85" s="331"/>
      <c r="V85" s="331"/>
      <c r="W85" s="331"/>
      <c r="X85" s="331"/>
      <c r="Y85" s="331"/>
      <c r="Z85" s="331"/>
      <c r="AA85" s="331"/>
      <c r="AB85" s="331"/>
      <c r="AC85" s="331"/>
      <c r="AD85" s="331"/>
      <c r="AE85" s="331"/>
      <c r="AF85" s="331"/>
    </row>
    <row r="86" spans="1:32" ht="12.75">
      <c r="A86" s="331"/>
      <c r="B86" s="331" t="s">
        <v>351</v>
      </c>
      <c r="C86" s="331" t="s">
        <v>664</v>
      </c>
      <c r="D86" s="331"/>
      <c r="E86" s="331"/>
    </row>
    <row r="87" spans="1:32" ht="12.75">
      <c r="A87" s="331" t="s">
        <v>4</v>
      </c>
      <c r="B87" s="337">
        <v>30</v>
      </c>
      <c r="C87" s="337">
        <v>44</v>
      </c>
      <c r="D87" s="337">
        <v>74</v>
      </c>
      <c r="E87" s="331"/>
    </row>
    <row r="88" spans="1:32" ht="12.75">
      <c r="A88" s="331" t="s">
        <v>422</v>
      </c>
      <c r="B88" s="337">
        <v>15</v>
      </c>
      <c r="C88" s="337">
        <v>51</v>
      </c>
      <c r="D88" s="337">
        <v>66</v>
      </c>
      <c r="E88" s="331"/>
    </row>
    <row r="89" spans="1:32" ht="12.75">
      <c r="A89" s="331" t="s">
        <v>7</v>
      </c>
      <c r="B89" s="337">
        <v>12</v>
      </c>
      <c r="C89" s="337">
        <v>15</v>
      </c>
      <c r="D89" s="337">
        <v>27</v>
      </c>
      <c r="E89" s="331"/>
    </row>
    <row r="90" spans="1:32" ht="12.75">
      <c r="A90" s="331" t="s">
        <v>85</v>
      </c>
      <c r="B90" s="337">
        <v>6</v>
      </c>
      <c r="C90" s="337">
        <v>14</v>
      </c>
      <c r="D90" s="337">
        <v>20</v>
      </c>
      <c r="E90" s="331"/>
    </row>
    <row r="91" spans="1:32" ht="12.75">
      <c r="A91" s="331" t="s">
        <v>423</v>
      </c>
      <c r="B91" s="337">
        <v>27</v>
      </c>
      <c r="C91" s="337">
        <v>5</v>
      </c>
      <c r="D91" s="337">
        <v>32</v>
      </c>
      <c r="E91" s="331"/>
    </row>
    <row r="92" spans="1:32" ht="12.75">
      <c r="A92" s="331" t="s">
        <v>114</v>
      </c>
      <c r="B92" s="337">
        <v>90</v>
      </c>
      <c r="C92" s="337">
        <v>129</v>
      </c>
      <c r="D92" s="337">
        <v>219</v>
      </c>
      <c r="E92" s="331"/>
    </row>
    <row r="93" spans="1:32" ht="12.75">
      <c r="A93" s="331"/>
      <c r="B93" s="331"/>
      <c r="C93" s="331"/>
      <c r="D93" s="331"/>
      <c r="E93" s="331"/>
    </row>
    <row r="94" spans="1:32" ht="12.75">
      <c r="A94" s="331"/>
      <c r="B94" s="337">
        <v>2013</v>
      </c>
      <c r="C94" s="331"/>
      <c r="D94" s="331"/>
      <c r="E94" s="331"/>
    </row>
    <row r="95" spans="1:32" ht="12.75">
      <c r="A95" s="331"/>
      <c r="B95" s="331" t="s">
        <v>351</v>
      </c>
      <c r="C95" s="331" t="s">
        <v>664</v>
      </c>
      <c r="D95" s="331"/>
      <c r="E95" s="331"/>
    </row>
    <row r="96" spans="1:32" ht="12.75">
      <c r="A96" s="331" t="s">
        <v>4</v>
      </c>
      <c r="B96" s="337">
        <v>30</v>
      </c>
      <c r="C96" s="337">
        <v>41</v>
      </c>
      <c r="D96" s="337">
        <v>71</v>
      </c>
      <c r="E96" s="331"/>
    </row>
    <row r="97" spans="1:5" ht="12.75">
      <c r="A97" s="331" t="s">
        <v>422</v>
      </c>
      <c r="B97" s="337">
        <v>15</v>
      </c>
      <c r="C97" s="337">
        <v>50</v>
      </c>
      <c r="D97" s="337">
        <v>62</v>
      </c>
      <c r="E97" s="331"/>
    </row>
    <row r="98" spans="1:5" ht="12.75">
      <c r="A98" s="331" t="s">
        <v>7</v>
      </c>
      <c r="B98" s="337">
        <v>12</v>
      </c>
      <c r="C98" s="337">
        <v>14</v>
      </c>
      <c r="D98" s="337">
        <v>26</v>
      </c>
      <c r="E98" s="331"/>
    </row>
    <row r="99" spans="1:5" ht="12.75">
      <c r="A99" s="331" t="s">
        <v>85</v>
      </c>
      <c r="B99" s="337">
        <v>6</v>
      </c>
      <c r="C99" s="337">
        <v>13</v>
      </c>
      <c r="D99" s="337">
        <v>19</v>
      </c>
      <c r="E99" s="331"/>
    </row>
    <row r="100" spans="1:5" ht="12.75">
      <c r="A100" s="331" t="s">
        <v>423</v>
      </c>
      <c r="B100" s="337">
        <v>27</v>
      </c>
      <c r="C100" s="337">
        <v>5</v>
      </c>
      <c r="D100" s="337">
        <v>32</v>
      </c>
      <c r="E100" s="331"/>
    </row>
    <row r="101" spans="1:5" ht="12.75">
      <c r="A101" s="331" t="s">
        <v>114</v>
      </c>
      <c r="B101" s="337">
        <v>87</v>
      </c>
      <c r="C101" s="337">
        <v>123</v>
      </c>
      <c r="D101" s="337">
        <v>210</v>
      </c>
      <c r="E101" s="331"/>
    </row>
    <row r="102" spans="1:5" ht="12.75">
      <c r="A102" s="331"/>
      <c r="B102" s="331"/>
      <c r="C102" s="331"/>
      <c r="D102" s="331"/>
      <c r="E102" s="331"/>
    </row>
    <row r="103" spans="1:5" ht="12.75">
      <c r="A103" s="331" t="s">
        <v>668</v>
      </c>
      <c r="B103" s="337">
        <v>2012</v>
      </c>
      <c r="C103" s="331"/>
      <c r="D103" s="331"/>
      <c r="E103" s="331"/>
    </row>
    <row r="104" spans="1:5" ht="12.75">
      <c r="A104" s="331"/>
      <c r="B104" s="331" t="s">
        <v>351</v>
      </c>
      <c r="C104" s="331" t="s">
        <v>664</v>
      </c>
      <c r="D104" s="331"/>
      <c r="E104" s="331"/>
    </row>
    <row r="105" spans="1:5" ht="12.75">
      <c r="A105" s="331" t="s">
        <v>4</v>
      </c>
      <c r="B105" s="337">
        <v>28</v>
      </c>
      <c r="C105" s="337">
        <v>33</v>
      </c>
      <c r="D105" s="337">
        <v>61</v>
      </c>
      <c r="E105" s="331"/>
    </row>
    <row r="106" spans="1:5" ht="12.75">
      <c r="A106" s="331" t="s">
        <v>422</v>
      </c>
      <c r="B106" s="337">
        <v>15</v>
      </c>
      <c r="C106" s="337">
        <v>50</v>
      </c>
      <c r="D106" s="337">
        <v>65</v>
      </c>
      <c r="E106" s="331"/>
    </row>
    <row r="107" spans="1:5" ht="12.75">
      <c r="A107" s="331" t="s">
        <v>7</v>
      </c>
      <c r="B107" s="337">
        <v>12</v>
      </c>
      <c r="C107" s="337">
        <v>14</v>
      </c>
      <c r="D107" s="337">
        <v>26</v>
      </c>
      <c r="E107" s="331"/>
    </row>
    <row r="108" spans="1:5" ht="12.75">
      <c r="A108" s="331" t="s">
        <v>85</v>
      </c>
      <c r="B108" s="337">
        <v>6</v>
      </c>
      <c r="C108" s="337">
        <v>12</v>
      </c>
      <c r="D108" s="337">
        <v>18</v>
      </c>
      <c r="E108" s="331"/>
    </row>
    <row r="109" spans="1:5" ht="12.75">
      <c r="A109" s="331" t="s">
        <v>423</v>
      </c>
      <c r="B109" s="337">
        <v>27</v>
      </c>
      <c r="C109" s="337">
        <v>5</v>
      </c>
      <c r="D109" s="337">
        <v>32</v>
      </c>
      <c r="E109" s="331"/>
    </row>
    <row r="110" spans="1:5" ht="12.75">
      <c r="A110" s="331" t="s">
        <v>114</v>
      </c>
      <c r="B110" s="337">
        <v>61</v>
      </c>
      <c r="C110" s="337">
        <v>109</v>
      </c>
      <c r="D110" s="337">
        <v>170</v>
      </c>
      <c r="E110" s="331"/>
    </row>
    <row r="111" spans="1:5" ht="12.75">
      <c r="A111" s="331"/>
      <c r="B111" s="331"/>
      <c r="C111" s="331"/>
      <c r="D111" s="331"/>
      <c r="E111" s="331"/>
    </row>
  </sheetData>
  <mergeCells count="77">
    <mergeCell ref="AB31:AC31"/>
    <mergeCell ref="AB33:AC33"/>
    <mergeCell ref="AB29:AC29"/>
    <mergeCell ref="U44:V44"/>
    <mergeCell ref="V33:W33"/>
    <mergeCell ref="AB34:AD34"/>
    <mergeCell ref="V34:X34"/>
    <mergeCell ref="AB42:AC42"/>
    <mergeCell ref="V42:W42"/>
    <mergeCell ref="AA44:AB44"/>
    <mergeCell ref="U48:V48"/>
    <mergeCell ref="AA48:AB48"/>
    <mergeCell ref="U49:V49"/>
    <mergeCell ref="U50:V50"/>
    <mergeCell ref="AA45:AB45"/>
    <mergeCell ref="U45:V45"/>
    <mergeCell ref="C15:D15"/>
    <mergeCell ref="B16:C16"/>
    <mergeCell ref="X10:Y10"/>
    <mergeCell ref="A1:E1"/>
    <mergeCell ref="R14:T14"/>
    <mergeCell ref="S5:T5"/>
    <mergeCell ref="R10:S10"/>
    <mergeCell ref="S7:T7"/>
    <mergeCell ref="M5:N5"/>
    <mergeCell ref="L9:N9"/>
    <mergeCell ref="M7:N7"/>
    <mergeCell ref="AE10:AF10"/>
    <mergeCell ref="AE14:AF14"/>
    <mergeCell ref="I1:M1"/>
    <mergeCell ref="AC21:AD21"/>
    <mergeCell ref="AB23:AD23"/>
    <mergeCell ref="X15:Y15"/>
    <mergeCell ref="X14:Y14"/>
    <mergeCell ref="U1:Y1"/>
    <mergeCell ref="O1:S1"/>
    <mergeCell ref="AC15:AD15"/>
    <mergeCell ref="R15:S15"/>
    <mergeCell ref="L14:M14"/>
    <mergeCell ref="W16:X16"/>
    <mergeCell ref="J25:K25"/>
    <mergeCell ref="J37:K37"/>
    <mergeCell ref="P37:Q37"/>
    <mergeCell ref="P25:Q25"/>
    <mergeCell ref="AC16:AD16"/>
    <mergeCell ref="V20:W20"/>
    <mergeCell ref="V19:W19"/>
    <mergeCell ref="AC20:AD20"/>
    <mergeCell ref="AC19:AD19"/>
    <mergeCell ref="V26:W26"/>
    <mergeCell ref="P26:Q26"/>
    <mergeCell ref="V18:W18"/>
    <mergeCell ref="AC18:AD18"/>
    <mergeCell ref="AB26:AC26"/>
    <mergeCell ref="V22:X22"/>
    <mergeCell ref="V23:W23"/>
    <mergeCell ref="I55:J55"/>
    <mergeCell ref="I56:J56"/>
    <mergeCell ref="I58:J58"/>
    <mergeCell ref="I59:J59"/>
    <mergeCell ref="I54:J54"/>
    <mergeCell ref="J46:K46"/>
    <mergeCell ref="I53:J53"/>
    <mergeCell ref="AA47:AC47"/>
    <mergeCell ref="U47:W47"/>
    <mergeCell ref="O53:P53"/>
    <mergeCell ref="O49:P49"/>
    <mergeCell ref="O50:P50"/>
    <mergeCell ref="O47:P47"/>
    <mergeCell ref="U52:V52"/>
    <mergeCell ref="U51:V51"/>
    <mergeCell ref="AA53:AC53"/>
    <mergeCell ref="AA52:AB52"/>
    <mergeCell ref="U53:V53"/>
    <mergeCell ref="AA51:AB51"/>
    <mergeCell ref="AA49:AC49"/>
    <mergeCell ref="AA50:AC5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20.125" customWidth="1"/>
    <col min="2" max="2" width="10.375" customWidth="1"/>
    <col min="3" max="3" width="10" customWidth="1"/>
    <col min="4" max="4" width="9.625" customWidth="1"/>
    <col min="5" max="5" width="11.5" customWidth="1"/>
    <col min="6" max="6" width="14.125" customWidth="1"/>
    <col min="7" max="7" width="15.375" customWidth="1"/>
    <col min="8" max="8" width="11.625" customWidth="1"/>
    <col min="9" max="14" width="9.5" customWidth="1"/>
    <col min="15" max="26" width="17.375" customWidth="1"/>
  </cols>
  <sheetData>
    <row r="1" spans="1:15" ht="18" customHeight="1">
      <c r="A1" s="1"/>
      <c r="B1" s="712" t="s">
        <v>669</v>
      </c>
      <c r="C1" s="687"/>
      <c r="D1" s="687"/>
      <c r="E1" s="687"/>
      <c r="F1" s="687"/>
      <c r="G1" s="687"/>
      <c r="H1" s="687"/>
      <c r="I1" s="687"/>
      <c r="J1" s="687"/>
      <c r="K1" s="687"/>
      <c r="L1" s="687"/>
      <c r="M1" s="687"/>
      <c r="N1" s="36"/>
    </row>
    <row r="2" spans="1:15" ht="15.75" customHeight="1">
      <c r="A2" s="186"/>
      <c r="B2" s="11">
        <v>1984</v>
      </c>
      <c r="C2" s="11">
        <v>1988</v>
      </c>
      <c r="D2" s="11">
        <v>1992</v>
      </c>
      <c r="E2" s="11">
        <v>1996</v>
      </c>
      <c r="F2" s="11">
        <v>2000</v>
      </c>
      <c r="G2" s="11">
        <v>2004</v>
      </c>
      <c r="H2" s="11">
        <v>2008</v>
      </c>
      <c r="I2" s="11">
        <v>2010</v>
      </c>
      <c r="J2" s="11">
        <v>2011</v>
      </c>
      <c r="K2" s="11">
        <v>2012</v>
      </c>
      <c r="L2" s="11">
        <v>2013</v>
      </c>
      <c r="M2" s="4">
        <v>2014</v>
      </c>
      <c r="N2" s="4">
        <v>2015</v>
      </c>
      <c r="O2" s="11">
        <v>2016</v>
      </c>
    </row>
    <row r="3" spans="1:15" ht="15.75" customHeight="1">
      <c r="A3" s="317" t="s">
        <v>50</v>
      </c>
      <c r="B3" s="41"/>
      <c r="C3" s="41"/>
      <c r="D3" s="41"/>
      <c r="E3" s="41"/>
      <c r="F3" s="41"/>
      <c r="G3" s="41"/>
      <c r="H3" s="41"/>
      <c r="I3" s="41"/>
      <c r="J3" s="41">
        <v>160.5</v>
      </c>
      <c r="K3" s="41">
        <v>157.19999999999999</v>
      </c>
      <c r="L3" s="41">
        <f>108.7+314</f>
        <v>422.7</v>
      </c>
      <c r="M3" s="12">
        <v>414.1</v>
      </c>
      <c r="N3" s="16">
        <v>410.8</v>
      </c>
      <c r="O3" s="338">
        <v>397.1</v>
      </c>
    </row>
    <row r="4" spans="1:15" ht="15.75" customHeight="1">
      <c r="A4" s="82" t="s">
        <v>670</v>
      </c>
      <c r="B4" s="41"/>
      <c r="C4" s="41"/>
      <c r="D4" s="41"/>
      <c r="E4" s="41"/>
      <c r="F4" s="41">
        <v>40.799999999999997</v>
      </c>
      <c r="G4" s="41">
        <v>119.4</v>
      </c>
      <c r="H4" s="41">
        <v>291.10000000000002</v>
      </c>
      <c r="I4" s="41">
        <v>326</v>
      </c>
      <c r="J4" s="41">
        <v>340.3</v>
      </c>
      <c r="K4" s="41">
        <f>108.7+221.3</f>
        <v>330</v>
      </c>
      <c r="L4" s="41" t="s">
        <v>4</v>
      </c>
      <c r="M4" s="12"/>
      <c r="N4" s="16"/>
      <c r="O4" s="169"/>
    </row>
    <row r="5" spans="1:15" ht="15.75" customHeight="1">
      <c r="A5" s="82" t="s">
        <v>671</v>
      </c>
      <c r="B5" s="41">
        <v>80</v>
      </c>
      <c r="C5" s="41">
        <v>82</v>
      </c>
      <c r="D5" s="41">
        <v>84</v>
      </c>
      <c r="E5" s="41">
        <v>88.2</v>
      </c>
      <c r="F5" s="41">
        <v>90.9</v>
      </c>
      <c r="G5" s="41">
        <v>162.9</v>
      </c>
      <c r="H5" s="41" t="s">
        <v>672</v>
      </c>
      <c r="I5" s="41"/>
      <c r="J5" s="41"/>
      <c r="K5" s="41"/>
      <c r="L5" s="41"/>
      <c r="M5" s="12"/>
      <c r="N5" s="16"/>
      <c r="O5" s="169"/>
    </row>
    <row r="6" spans="1:15" ht="15.75" customHeight="1">
      <c r="A6" s="82" t="s">
        <v>673</v>
      </c>
      <c r="B6" s="41">
        <v>22.8</v>
      </c>
      <c r="C6" s="41">
        <v>32.5</v>
      </c>
      <c r="D6" s="41">
        <v>46.3</v>
      </c>
      <c r="E6" s="41">
        <v>66.099999999999994</v>
      </c>
      <c r="F6" s="41">
        <v>125.3</v>
      </c>
      <c r="G6" s="41" t="s">
        <v>674</v>
      </c>
      <c r="H6" s="41"/>
      <c r="I6" s="41"/>
      <c r="J6" s="41"/>
      <c r="K6" s="41"/>
      <c r="L6" s="41"/>
      <c r="M6" s="12"/>
      <c r="N6" s="16"/>
      <c r="O6" s="169"/>
    </row>
    <row r="7" spans="1:15" ht="15.75" customHeight="1">
      <c r="A7" s="82" t="s">
        <v>675</v>
      </c>
      <c r="B7" s="41">
        <v>0.70774647887323949</v>
      </c>
      <c r="C7" s="41">
        <v>0.99084507042253533</v>
      </c>
      <c r="D7" s="41">
        <v>3.75</v>
      </c>
      <c r="E7" s="41">
        <v>4.5999999999999996</v>
      </c>
      <c r="F7" s="41" t="s">
        <v>283</v>
      </c>
      <c r="G7" s="41"/>
      <c r="H7" s="41"/>
      <c r="I7" s="41"/>
      <c r="J7" s="41"/>
      <c r="K7" s="41"/>
      <c r="L7" s="41"/>
      <c r="M7" s="12"/>
      <c r="N7" s="16"/>
      <c r="O7" s="169"/>
    </row>
    <row r="8" spans="1:15" ht="15.75" customHeight="1">
      <c r="A8" s="82" t="s">
        <v>676</v>
      </c>
      <c r="B8" s="41">
        <v>13.7</v>
      </c>
      <c r="C8" s="41">
        <v>19.600000000000001</v>
      </c>
      <c r="D8" s="41">
        <v>27.9</v>
      </c>
      <c r="E8" s="41">
        <v>39.799999999999997</v>
      </c>
      <c r="F8" s="41" t="s">
        <v>424</v>
      </c>
      <c r="G8" s="41"/>
      <c r="H8" s="41"/>
      <c r="I8" s="41"/>
      <c r="J8" s="41"/>
      <c r="K8" s="41"/>
      <c r="L8" s="41"/>
      <c r="M8" s="12"/>
      <c r="N8" s="16"/>
      <c r="O8" s="169"/>
    </row>
    <row r="9" spans="1:15" ht="15.75" customHeight="1">
      <c r="A9" s="82" t="s">
        <v>677</v>
      </c>
      <c r="B9" s="41"/>
      <c r="C9" s="41"/>
      <c r="D9" s="41"/>
      <c r="E9" s="41"/>
      <c r="F9" s="41"/>
      <c r="G9" s="41"/>
      <c r="H9" s="41">
        <v>172.1</v>
      </c>
      <c r="I9" s="41">
        <v>161.19999999999999</v>
      </c>
      <c r="J9" s="41" t="s">
        <v>50</v>
      </c>
      <c r="K9" s="41"/>
      <c r="L9" s="41"/>
      <c r="M9" s="12"/>
      <c r="N9" s="16"/>
      <c r="O9" s="169"/>
    </row>
    <row r="10" spans="1:15" ht="15.75" customHeight="1">
      <c r="A10" s="82" t="s">
        <v>678</v>
      </c>
      <c r="B10" s="41"/>
      <c r="C10" s="41"/>
      <c r="D10" s="41"/>
      <c r="E10" s="41"/>
      <c r="F10" s="41"/>
      <c r="G10" s="41"/>
      <c r="H10" s="41" t="s">
        <v>679</v>
      </c>
      <c r="I10" s="41"/>
      <c r="J10" s="41"/>
      <c r="K10" s="41"/>
      <c r="L10" s="41"/>
      <c r="M10" s="12"/>
      <c r="N10" s="16"/>
      <c r="O10" s="169"/>
    </row>
    <row r="11" spans="1:15" ht="15.75" customHeight="1">
      <c r="A11" s="82" t="s">
        <v>680</v>
      </c>
      <c r="B11" s="41">
        <v>30.2</v>
      </c>
      <c r="C11" s="41">
        <v>51.2</v>
      </c>
      <c r="D11" s="41">
        <v>74</v>
      </c>
      <c r="E11" s="41">
        <v>69.7</v>
      </c>
      <c r="F11" s="41">
        <v>98.2</v>
      </c>
      <c r="G11" s="41">
        <v>122.8</v>
      </c>
      <c r="H11" s="41" t="s">
        <v>681</v>
      </c>
      <c r="I11" s="41"/>
      <c r="J11" s="41"/>
      <c r="K11" s="41"/>
      <c r="L11" s="41"/>
      <c r="M11" s="12"/>
      <c r="N11" s="16"/>
      <c r="O11" s="169"/>
    </row>
    <row r="12" spans="1:15" ht="15.75" customHeight="1">
      <c r="A12" s="82" t="s">
        <v>682</v>
      </c>
      <c r="B12" s="41">
        <v>251.18999999999997</v>
      </c>
      <c r="C12" s="41">
        <v>275.96999999999997</v>
      </c>
      <c r="D12" s="41">
        <v>270.18</v>
      </c>
      <c r="E12" s="41">
        <v>288.98999999999995</v>
      </c>
      <c r="F12" s="41">
        <v>280.41000000000003</v>
      </c>
      <c r="G12" s="41">
        <v>316.05</v>
      </c>
      <c r="H12" s="41">
        <v>396.6</v>
      </c>
      <c r="I12" s="41">
        <v>364.7</v>
      </c>
      <c r="J12" s="41">
        <v>336.9</v>
      </c>
      <c r="K12" s="41">
        <v>325.8</v>
      </c>
      <c r="L12" s="41">
        <v>304.8</v>
      </c>
      <c r="M12" s="12">
        <v>288.7</v>
      </c>
      <c r="N12" s="16">
        <v>276.5</v>
      </c>
      <c r="O12" s="338">
        <v>290.7</v>
      </c>
    </row>
    <row r="13" spans="1:15" ht="15.75" customHeight="1">
      <c r="A13" s="82" t="s">
        <v>7</v>
      </c>
      <c r="B13" s="41">
        <v>23</v>
      </c>
      <c r="C13" s="41">
        <v>25.2</v>
      </c>
      <c r="D13" s="41">
        <v>36</v>
      </c>
      <c r="E13" s="41">
        <v>77.900000000000006</v>
      </c>
      <c r="F13" s="41">
        <v>141.1</v>
      </c>
      <c r="G13" s="41">
        <v>204.7</v>
      </c>
      <c r="H13" s="41">
        <v>241.3</v>
      </c>
      <c r="I13" s="41">
        <v>204.4</v>
      </c>
      <c r="J13" s="41">
        <v>220.8</v>
      </c>
      <c r="K13" s="41">
        <v>225.1</v>
      </c>
      <c r="L13" s="41">
        <v>224.5</v>
      </c>
      <c r="M13" s="12">
        <v>228.5</v>
      </c>
      <c r="N13" s="16">
        <v>233.4</v>
      </c>
      <c r="O13" s="338">
        <v>220.8</v>
      </c>
    </row>
    <row r="14" spans="1:15" ht="15.75" customHeight="1">
      <c r="A14" s="82" t="s">
        <v>683</v>
      </c>
      <c r="B14" s="41">
        <v>17.349300000000003</v>
      </c>
      <c r="C14" s="41">
        <v>23</v>
      </c>
      <c r="D14" s="41">
        <v>35.4</v>
      </c>
      <c r="E14" s="41" t="s">
        <v>160</v>
      </c>
      <c r="F14" s="41"/>
      <c r="G14" s="41"/>
      <c r="H14" s="41"/>
      <c r="I14" s="41"/>
      <c r="J14" s="41"/>
      <c r="K14" s="41"/>
      <c r="L14" s="41"/>
      <c r="M14" s="12"/>
      <c r="N14" s="16"/>
      <c r="O14" s="169"/>
    </row>
    <row r="15" spans="1:15" ht="15.75" customHeight="1">
      <c r="A15" s="82" t="s">
        <v>163</v>
      </c>
      <c r="B15" s="41">
        <v>24.2</v>
      </c>
      <c r="C15" s="41">
        <v>20.7</v>
      </c>
      <c r="D15" s="41" t="s">
        <v>684</v>
      </c>
      <c r="E15" s="41"/>
      <c r="F15" s="41"/>
      <c r="G15" s="41"/>
      <c r="H15" s="41"/>
      <c r="I15" s="41"/>
      <c r="J15" s="41"/>
      <c r="K15" s="41"/>
      <c r="L15" s="41"/>
      <c r="M15" s="12"/>
      <c r="N15" s="16"/>
      <c r="O15" s="169"/>
    </row>
    <row r="16" spans="1:15" ht="15.75" customHeight="1">
      <c r="A16" s="82" t="s">
        <v>685</v>
      </c>
      <c r="B16" s="41">
        <v>5.0999999999999996</v>
      </c>
      <c r="C16" s="41">
        <v>4.2</v>
      </c>
      <c r="D16" s="41">
        <v>5.7</v>
      </c>
      <c r="E16" s="41">
        <v>48.6</v>
      </c>
      <c r="F16" s="41">
        <v>166.7</v>
      </c>
      <c r="G16" s="41">
        <v>227.9</v>
      </c>
      <c r="H16" s="41">
        <v>286.39999999999998</v>
      </c>
      <c r="I16" s="41">
        <v>261.10000000000002</v>
      </c>
      <c r="J16" s="41">
        <v>195.7</v>
      </c>
      <c r="K16" s="41">
        <v>191.4</v>
      </c>
      <c r="L16" s="41">
        <v>183.7</v>
      </c>
      <c r="M16" s="12">
        <v>172.6</v>
      </c>
      <c r="N16" s="16">
        <v>161.5</v>
      </c>
      <c r="O16" s="338">
        <v>155.69999999999999</v>
      </c>
    </row>
    <row r="17" spans="1:17" ht="15.75" customHeight="1">
      <c r="A17" s="82" t="s">
        <v>686</v>
      </c>
      <c r="B17" s="41">
        <v>7.7</v>
      </c>
      <c r="C17" s="41">
        <v>11.1</v>
      </c>
      <c r="D17" s="41">
        <v>15.8</v>
      </c>
      <c r="E17" s="41">
        <v>22.5</v>
      </c>
      <c r="F17" s="41">
        <v>32.5</v>
      </c>
      <c r="G17" s="41" t="s">
        <v>81</v>
      </c>
      <c r="H17" s="41"/>
      <c r="I17" s="41"/>
      <c r="J17" s="41"/>
      <c r="K17" s="41"/>
      <c r="L17" s="41"/>
      <c r="M17" s="12"/>
      <c r="N17" s="16"/>
      <c r="O17" s="169"/>
    </row>
    <row r="18" spans="1:17" ht="15.75" customHeight="1">
      <c r="A18" s="82" t="s">
        <v>687</v>
      </c>
      <c r="B18" s="41">
        <v>23.9</v>
      </c>
      <c r="C18" s="41">
        <v>34</v>
      </c>
      <c r="D18" s="41">
        <v>48.6</v>
      </c>
      <c r="E18" s="41">
        <v>69.3</v>
      </c>
      <c r="F18" s="41" t="s">
        <v>25</v>
      </c>
      <c r="G18" s="41"/>
      <c r="H18" s="41"/>
      <c r="I18" s="41"/>
      <c r="J18" s="41"/>
      <c r="K18" s="41"/>
      <c r="L18" s="41"/>
      <c r="M18" s="12"/>
      <c r="N18" s="16"/>
      <c r="O18" s="169"/>
    </row>
    <row r="19" spans="1:17" ht="15.75" customHeight="1">
      <c r="A19" s="82" t="s">
        <v>688</v>
      </c>
      <c r="B19" s="41"/>
      <c r="C19" s="41">
        <v>9.4</v>
      </c>
      <c r="D19" s="41">
        <v>13.5</v>
      </c>
      <c r="E19" s="41">
        <v>19.2</v>
      </c>
      <c r="F19" s="41">
        <v>32.200000000000003</v>
      </c>
      <c r="G19" s="41">
        <v>58</v>
      </c>
      <c r="H19" s="41">
        <v>95.8</v>
      </c>
      <c r="I19" s="41">
        <v>105.5</v>
      </c>
      <c r="J19" s="41">
        <v>113.6</v>
      </c>
      <c r="K19" s="41">
        <v>117.1</v>
      </c>
      <c r="L19" s="41">
        <v>122</v>
      </c>
      <c r="M19" s="12">
        <v>135.69999999999999</v>
      </c>
      <c r="N19" s="16">
        <v>152.5</v>
      </c>
      <c r="O19" s="339">
        <v>156</v>
      </c>
    </row>
    <row r="20" spans="1:17" ht="15.75" customHeight="1">
      <c r="A20" s="82" t="s">
        <v>689</v>
      </c>
      <c r="B20" s="41">
        <v>12.2</v>
      </c>
      <c r="C20" s="41">
        <v>17.399999999999999</v>
      </c>
      <c r="D20" s="41">
        <v>26</v>
      </c>
      <c r="E20" s="41"/>
      <c r="F20" s="41"/>
      <c r="G20" s="41"/>
      <c r="H20" s="41"/>
      <c r="I20" s="41"/>
      <c r="J20" s="41"/>
      <c r="K20" s="41"/>
      <c r="L20" s="41"/>
      <c r="M20" s="12"/>
      <c r="N20" s="16"/>
      <c r="O20" s="169"/>
    </row>
    <row r="21" spans="1:17" ht="15.75" customHeight="1">
      <c r="A21" s="82" t="s">
        <v>36</v>
      </c>
      <c r="B21" s="41"/>
      <c r="C21" s="41"/>
      <c r="D21" s="41"/>
      <c r="E21" s="41"/>
      <c r="F21" s="41"/>
      <c r="G21" s="41"/>
      <c r="H21" s="41">
        <v>33.200000000000003</v>
      </c>
      <c r="I21" s="41">
        <v>41.8</v>
      </c>
      <c r="J21" s="41">
        <v>84.1</v>
      </c>
      <c r="K21" s="41">
        <v>95.4</v>
      </c>
      <c r="L21" s="41">
        <v>94.7</v>
      </c>
      <c r="M21" s="12">
        <v>97.1</v>
      </c>
      <c r="N21" s="16">
        <v>94.7</v>
      </c>
      <c r="O21" s="338">
        <v>103.2</v>
      </c>
    </row>
    <row r="22" spans="1:17" ht="15.75" customHeight="1">
      <c r="A22" s="82" t="s">
        <v>690</v>
      </c>
      <c r="B22" s="41"/>
      <c r="C22" s="41"/>
      <c r="D22" s="41"/>
      <c r="E22" s="41"/>
      <c r="F22" s="41"/>
      <c r="G22" s="41">
        <v>33.6</v>
      </c>
      <c r="H22" s="41">
        <v>40.799999999999997</v>
      </c>
      <c r="I22" s="41">
        <v>44.322302158273374</v>
      </c>
      <c r="J22" s="41">
        <v>45.080778451272415</v>
      </c>
      <c r="K22" s="41">
        <v>46.278616011557681</v>
      </c>
      <c r="L22" s="41">
        <v>45.596565330509321</v>
      </c>
      <c r="M22" s="12">
        <f t="shared" ref="M22:M25" si="0">L22*1.018</f>
        <v>46.417303506458488</v>
      </c>
      <c r="N22" s="16">
        <f t="shared" ref="N22:N25" si="1">M22*1.013</f>
        <v>47.020728452042441</v>
      </c>
      <c r="O22" s="340">
        <v>46.326509929908937</v>
      </c>
    </row>
    <row r="23" spans="1:17" ht="15.75" customHeight="1">
      <c r="A23" s="82" t="s">
        <v>691</v>
      </c>
      <c r="B23" s="41">
        <v>5.2</v>
      </c>
      <c r="C23" s="41">
        <v>7.4</v>
      </c>
      <c r="D23" s="41">
        <v>10.6</v>
      </c>
      <c r="E23" s="41">
        <v>15.1</v>
      </c>
      <c r="F23" s="41">
        <v>17.2</v>
      </c>
      <c r="G23" s="41">
        <v>28.9</v>
      </c>
      <c r="H23" s="41">
        <v>35.083842794759825</v>
      </c>
      <c r="I23" s="41">
        <v>38.112663755458513</v>
      </c>
      <c r="J23" s="41">
        <v>38.764876084554849</v>
      </c>
      <c r="K23" s="41">
        <v>39.794894335993746</v>
      </c>
      <c r="L23" s="41">
        <v>39.208400245994738</v>
      </c>
      <c r="M23" s="12">
        <f t="shared" si="0"/>
        <v>39.914151450422644</v>
      </c>
      <c r="N23" s="16">
        <f t="shared" si="1"/>
        <v>40.433035419278134</v>
      </c>
      <c r="O23" s="340">
        <v>39.836078225755038</v>
      </c>
    </row>
    <row r="24" spans="1:17" ht="15.75" customHeight="1">
      <c r="A24" s="82" t="s">
        <v>692</v>
      </c>
      <c r="B24" s="41">
        <v>5.6</v>
      </c>
      <c r="C24" s="41">
        <v>8</v>
      </c>
      <c r="D24" s="41">
        <v>11.4</v>
      </c>
      <c r="E24" s="41">
        <v>16.3</v>
      </c>
      <c r="F24" s="41">
        <v>23.2</v>
      </c>
      <c r="G24" s="41">
        <v>22.9</v>
      </c>
      <c r="H24" s="41">
        <v>27.8</v>
      </c>
      <c r="I24" s="41">
        <v>30.2</v>
      </c>
      <c r="J24" s="41">
        <v>30.716804925131701</v>
      </c>
      <c r="K24" s="41">
        <v>31.532978556894701</v>
      </c>
      <c r="L24" s="41">
        <v>31.068247945788222</v>
      </c>
      <c r="M24" s="12">
        <f t="shared" si="0"/>
        <v>31.627476408812409</v>
      </c>
      <c r="N24" s="16">
        <f t="shared" si="1"/>
        <v>32.038633602126964</v>
      </c>
      <c r="O24" s="340">
        <v>31.565612158124232</v>
      </c>
    </row>
    <row r="25" spans="1:17" ht="15.75" customHeight="1">
      <c r="A25" s="82" t="s">
        <v>693</v>
      </c>
      <c r="B25" s="41">
        <v>5.3</v>
      </c>
      <c r="C25" s="41">
        <v>7.6</v>
      </c>
      <c r="D25" s="41">
        <v>10.9</v>
      </c>
      <c r="E25" s="41">
        <v>15.5</v>
      </c>
      <c r="F25" s="41">
        <v>22.1</v>
      </c>
      <c r="G25" s="41">
        <v>27.1</v>
      </c>
      <c r="H25" s="41">
        <v>32.9</v>
      </c>
      <c r="I25" s="41">
        <v>29</v>
      </c>
      <c r="J25" s="41">
        <v>29.496269630093401</v>
      </c>
      <c r="K25" s="41">
        <v>30.2800125215213</v>
      </c>
      <c r="L25" s="41">
        <v>29.833748027412433</v>
      </c>
      <c r="M25" s="12">
        <f t="shared" si="0"/>
        <v>30.370755491905857</v>
      </c>
      <c r="N25" s="16">
        <f t="shared" si="1"/>
        <v>30.76557531330063</v>
      </c>
      <c r="O25" s="340">
        <v>30.311349423364234</v>
      </c>
    </row>
    <row r="26" spans="1:17" ht="15.75" customHeight="1">
      <c r="A26" s="82" t="s">
        <v>694</v>
      </c>
      <c r="B26" s="41">
        <v>282.75295352112687</v>
      </c>
      <c r="C26" s="41">
        <v>369.34615492957744</v>
      </c>
      <c r="D26" s="41">
        <v>318.10899999999992</v>
      </c>
      <c r="E26" s="41">
        <v>257.2560000000002</v>
      </c>
      <c r="F26" s="41">
        <v>260.33399999999983</v>
      </c>
      <c r="G26" s="41">
        <v>258.79299999999967</v>
      </c>
      <c r="H26" s="41">
        <v>316.44415720524012</v>
      </c>
      <c r="I26" s="41">
        <v>385.87003408626811</v>
      </c>
      <c r="J26" s="41">
        <v>429.65327090894789</v>
      </c>
      <c r="K26" s="41">
        <v>428.05349857403257</v>
      </c>
      <c r="L26" s="41">
        <v>500.67603845029544</v>
      </c>
      <c r="M26" s="12">
        <v>417.9</v>
      </c>
      <c r="N26" s="16">
        <v>389.8</v>
      </c>
      <c r="O26" s="340">
        <v>384.04495560072746</v>
      </c>
    </row>
    <row r="27" spans="1:17" ht="15.75" customHeight="1">
      <c r="A27" s="82"/>
      <c r="B27" s="41"/>
      <c r="C27" s="41"/>
      <c r="D27" s="41"/>
      <c r="E27" s="41"/>
      <c r="F27" s="41"/>
      <c r="G27" s="41"/>
      <c r="H27" s="41"/>
      <c r="I27" s="41"/>
      <c r="J27" s="41"/>
      <c r="K27" s="41"/>
      <c r="L27" s="41"/>
      <c r="M27" s="12"/>
      <c r="N27" s="16"/>
      <c r="O27" s="169"/>
    </row>
    <row r="28" spans="1:17" ht="15.75" customHeight="1">
      <c r="A28" s="82"/>
      <c r="B28" s="41"/>
      <c r="C28" s="41"/>
      <c r="D28" s="41"/>
      <c r="E28" s="41"/>
      <c r="F28" s="41"/>
      <c r="G28" s="41"/>
      <c r="H28" s="41"/>
      <c r="I28" s="41"/>
      <c r="J28" s="41"/>
      <c r="K28" s="41"/>
      <c r="L28" s="41"/>
      <c r="M28" s="12"/>
      <c r="N28" s="16"/>
      <c r="Q28" s="341"/>
    </row>
    <row r="29" spans="1:17" ht="15.75" customHeight="1">
      <c r="A29" s="82"/>
      <c r="B29" s="41"/>
      <c r="C29" s="41"/>
      <c r="D29" s="41"/>
      <c r="E29" s="41"/>
      <c r="F29" s="41"/>
      <c r="G29" s="41"/>
      <c r="H29" s="41"/>
      <c r="I29" s="41"/>
      <c r="J29" s="41"/>
      <c r="K29" s="41"/>
      <c r="L29" s="41"/>
      <c r="M29" s="12"/>
      <c r="N29" s="16"/>
    </row>
    <row r="30" spans="1:17" ht="15.75" customHeight="1">
      <c r="A30" s="309" t="s">
        <v>35</v>
      </c>
      <c r="B30" s="258">
        <v>810.90000000000009</v>
      </c>
      <c r="C30" s="258">
        <v>999.60699999999997</v>
      </c>
      <c r="D30" s="258">
        <v>1038.1389999999999</v>
      </c>
      <c r="E30" s="258">
        <v>1099.046</v>
      </c>
      <c r="F30" s="258">
        <v>1330.944</v>
      </c>
      <c r="G30" s="258">
        <v>1583.0429999999999</v>
      </c>
      <c r="H30" s="258">
        <v>1969.528</v>
      </c>
      <c r="I30" s="258">
        <v>1992.2049999999999</v>
      </c>
      <c r="J30" s="258">
        <v>2025.6120000000001</v>
      </c>
      <c r="K30" s="258">
        <v>2017.94</v>
      </c>
      <c r="L30" s="258">
        <v>1998.7830000000001</v>
      </c>
      <c r="M30" s="258">
        <v>1902.7</v>
      </c>
      <c r="N30" s="66">
        <v>1869.4</v>
      </c>
      <c r="O30" s="342">
        <v>1841.8</v>
      </c>
      <c r="Q30" s="343"/>
    </row>
    <row r="31" spans="1:17" ht="15.75" customHeight="1">
      <c r="A31" s="309" t="s">
        <v>695</v>
      </c>
      <c r="B31" s="41">
        <f>'Radio (MS)'!B31</f>
        <v>47.550869404365507</v>
      </c>
      <c r="C31" s="41">
        <f>'Radio (MS)'!C31</f>
        <v>44.334423428407355</v>
      </c>
      <c r="D31" s="41">
        <f>'Radio (MS)'!D31</f>
        <v>45.926412551691058</v>
      </c>
      <c r="E31" s="41">
        <f>'Radio (MS)'!E31</f>
        <v>47.749593738569629</v>
      </c>
      <c r="F31" s="41">
        <f>'Radio (MS)'!F31</f>
        <v>53.609317897672632</v>
      </c>
      <c r="G31" s="41">
        <f>'Radio (MS)'!G31</f>
        <v>57.582137693038035</v>
      </c>
      <c r="H31" s="41">
        <f>'Radio (MS)'!H31</f>
        <v>61.710216864142076</v>
      </c>
      <c r="I31" s="41">
        <f>'Radio (MS)'!I31</f>
        <v>58.036196074199196</v>
      </c>
      <c r="J31" s="41">
        <f>'Radio (MS)'!J31</f>
        <v>53.993558489977353</v>
      </c>
      <c r="K31" s="41">
        <f>'Radio (MS)'!K31</f>
        <v>53.138349009385799</v>
      </c>
      <c r="L31" s="41">
        <f>'Radio (MS)'!L31</f>
        <v>56.819574711211764</v>
      </c>
      <c r="M31" s="41">
        <f>'Radio (MS)'!M31</f>
        <v>58.01755400220739</v>
      </c>
      <c r="N31" s="41">
        <v>57.9</v>
      </c>
      <c r="O31" s="340">
        <v>57.785861657074605</v>
      </c>
    </row>
    <row r="32" spans="1:17" ht="15.75" customHeight="1">
      <c r="A32" s="309" t="s">
        <v>44</v>
      </c>
      <c r="B32" s="41">
        <f>'Radio (MS)'!B32</f>
        <v>1116.6144244279585</v>
      </c>
      <c r="C32" s="41">
        <f>'Radio (MS)'!C32</f>
        <v>904.74391572049888</v>
      </c>
      <c r="D32" s="41">
        <f>'Radio (MS)'!D32</f>
        <v>880.34848689121281</v>
      </c>
      <c r="E32" s="41">
        <f>'Radio (MS)'!E32</f>
        <v>968.36208100312842</v>
      </c>
      <c r="F32" s="41">
        <f>'Radio (MS)'!F32</f>
        <v>931.54068344891982</v>
      </c>
      <c r="G32" s="41">
        <f>'Radio (MS)'!G32</f>
        <v>1022.2870410447542</v>
      </c>
      <c r="H32" s="41">
        <f>'Radio (MS)'!H32</f>
        <v>1100.6084399387023</v>
      </c>
      <c r="I32" s="41">
        <f>'Radio (MS)'!I32</f>
        <v>990.87802125477083</v>
      </c>
      <c r="J32" s="41">
        <f>'Radio (MS)'!J32</f>
        <v>895.52542784724187</v>
      </c>
      <c r="K32" s="41">
        <f>'Radio (MS)'!K32</f>
        <v>873.04623400160961</v>
      </c>
      <c r="L32" s="41">
        <f>'Radio (MS)'!L32</f>
        <v>963.79256361321018</v>
      </c>
      <c r="M32" s="41">
        <f>'Radio (MS)'!M32</f>
        <v>1022.9708635794045</v>
      </c>
      <c r="N32" s="41">
        <v>1041</v>
      </c>
      <c r="O32" s="340">
        <v>1032.2901304218051</v>
      </c>
    </row>
    <row r="33" spans="1:14" ht="15.75" customHeight="1">
      <c r="A33" s="82"/>
      <c r="B33" s="41"/>
      <c r="C33" s="41"/>
      <c r="D33" s="41"/>
      <c r="E33" s="41"/>
      <c r="F33" s="41"/>
      <c r="G33" s="41"/>
      <c r="H33" s="41"/>
      <c r="I33" s="41"/>
      <c r="J33" s="41"/>
      <c r="K33" s="41"/>
      <c r="L33" s="41"/>
      <c r="M33" s="12"/>
      <c r="N33" s="16"/>
    </row>
    <row r="34" spans="1:14" ht="15.75" customHeight="1">
      <c r="A34" s="5"/>
      <c r="B34" s="698" t="s">
        <v>67</v>
      </c>
      <c r="C34" s="687"/>
      <c r="D34" s="687"/>
      <c r="E34" s="687"/>
      <c r="F34" s="43"/>
      <c r="G34" s="43"/>
      <c r="H34" s="43"/>
      <c r="I34" s="43"/>
      <c r="J34" s="43"/>
      <c r="K34" s="43"/>
      <c r="L34" s="43"/>
      <c r="M34" s="16"/>
      <c r="N34" s="16"/>
    </row>
    <row r="35" spans="1:14" ht="15.75" customHeight="1">
      <c r="A35" s="5"/>
      <c r="B35" s="717" t="s">
        <v>696</v>
      </c>
      <c r="C35" s="687"/>
      <c r="D35" s="687"/>
      <c r="E35" s="687"/>
      <c r="F35" s="687"/>
      <c r="G35" s="687"/>
      <c r="H35" s="687"/>
      <c r="I35" s="687"/>
      <c r="J35" s="687"/>
      <c r="K35" s="687"/>
      <c r="L35" s="687"/>
      <c r="M35" s="687"/>
      <c r="N35" s="16"/>
    </row>
    <row r="36" spans="1:14" ht="15.75" customHeight="1">
      <c r="A36" s="5"/>
      <c r="B36" s="687"/>
      <c r="C36" s="687"/>
      <c r="D36" s="687"/>
      <c r="E36" s="687"/>
      <c r="F36" s="687"/>
      <c r="G36" s="687"/>
      <c r="H36" s="687"/>
      <c r="I36" s="687"/>
      <c r="J36" s="687"/>
      <c r="K36" s="687"/>
      <c r="L36" s="687"/>
      <c r="M36" s="687"/>
      <c r="N36" s="16"/>
    </row>
    <row r="37" spans="1:14" ht="15.75" customHeight="1">
      <c r="A37" s="5"/>
      <c r="B37" s="687"/>
      <c r="C37" s="687"/>
      <c r="D37" s="687"/>
      <c r="E37" s="687"/>
      <c r="F37" s="687"/>
      <c r="G37" s="687"/>
      <c r="H37" s="687"/>
      <c r="I37" s="687"/>
      <c r="J37" s="687"/>
      <c r="K37" s="687"/>
      <c r="L37" s="687"/>
      <c r="M37" s="687"/>
      <c r="N37" s="16"/>
    </row>
    <row r="38" spans="1:14" ht="15.75" customHeight="1">
      <c r="A38" s="94"/>
      <c r="B38" s="687"/>
      <c r="C38" s="687"/>
      <c r="D38" s="687"/>
      <c r="E38" s="687"/>
      <c r="F38" s="687"/>
      <c r="G38" s="687"/>
      <c r="H38" s="687"/>
      <c r="I38" s="687"/>
      <c r="J38" s="687"/>
      <c r="K38" s="687"/>
      <c r="L38" s="687"/>
      <c r="M38" s="687"/>
      <c r="N38" s="16"/>
    </row>
    <row r="39" spans="1:14" ht="12.75">
      <c r="A39" s="61"/>
      <c r="B39" s="61"/>
      <c r="C39" s="61"/>
      <c r="D39" s="61"/>
      <c r="E39" s="61"/>
      <c r="F39" s="61"/>
      <c r="G39" s="61"/>
      <c r="H39" s="61"/>
      <c r="I39" s="61"/>
      <c r="J39" s="61"/>
      <c r="K39" s="61"/>
      <c r="L39" s="61"/>
      <c r="M39" s="61"/>
      <c r="N39" s="61"/>
    </row>
    <row r="40" spans="1:14" ht="12.75">
      <c r="A40" s="61"/>
      <c r="B40" s="61"/>
      <c r="C40" s="61"/>
      <c r="D40" s="61"/>
      <c r="E40" s="61"/>
      <c r="F40" s="61"/>
      <c r="G40" s="61"/>
      <c r="H40" s="61"/>
      <c r="I40" s="61"/>
      <c r="J40" s="61"/>
      <c r="K40" s="61"/>
      <c r="L40" s="61"/>
      <c r="M40" s="61"/>
      <c r="N40" s="61"/>
    </row>
    <row r="41" spans="1:14" ht="12.75">
      <c r="A41" s="61"/>
      <c r="B41" s="61"/>
      <c r="C41" s="61"/>
      <c r="D41" s="61"/>
      <c r="E41" s="61"/>
      <c r="F41" s="61"/>
      <c r="G41" s="61"/>
      <c r="H41" s="61"/>
      <c r="I41" s="61"/>
      <c r="J41" s="61"/>
      <c r="K41" s="61"/>
      <c r="L41" s="61"/>
      <c r="M41" s="61"/>
      <c r="N41" s="61"/>
    </row>
    <row r="42" spans="1:14" ht="12.75">
      <c r="A42" s="61"/>
      <c r="B42" s="61"/>
      <c r="C42" s="61"/>
      <c r="D42" s="61"/>
      <c r="E42" s="61"/>
      <c r="F42" s="61"/>
      <c r="G42" s="61"/>
      <c r="H42" s="61"/>
      <c r="I42" s="61"/>
      <c r="J42" s="61"/>
      <c r="K42" s="61"/>
      <c r="L42" s="61"/>
      <c r="M42" s="61"/>
      <c r="N42" s="61"/>
    </row>
    <row r="43" spans="1:14" ht="12.75">
      <c r="A43" s="61"/>
      <c r="B43" s="61"/>
      <c r="C43" s="61"/>
      <c r="D43" s="61"/>
      <c r="E43" s="61"/>
      <c r="F43" s="61"/>
      <c r="G43" s="61"/>
      <c r="H43" s="61"/>
      <c r="I43" s="61"/>
      <c r="J43" s="61"/>
      <c r="K43" s="61"/>
      <c r="L43" s="61"/>
      <c r="M43" s="61"/>
      <c r="N43" s="61"/>
    </row>
    <row r="44" spans="1:14" ht="12.75">
      <c r="A44" s="61"/>
      <c r="B44" s="61"/>
      <c r="C44" s="61"/>
      <c r="D44" s="61"/>
      <c r="E44" s="61"/>
      <c r="F44" s="61"/>
      <c r="G44" s="61"/>
      <c r="H44" s="61"/>
      <c r="I44" s="61"/>
      <c r="J44" s="61"/>
      <c r="K44" s="61"/>
      <c r="L44" s="61"/>
      <c r="M44" s="61"/>
      <c r="N44" s="61"/>
    </row>
    <row r="45" spans="1:14" ht="12.75">
      <c r="A45" s="61"/>
      <c r="B45" s="61"/>
      <c r="C45" s="61"/>
      <c r="D45" s="61"/>
      <c r="E45" s="61"/>
      <c r="F45" s="61"/>
      <c r="G45" s="61"/>
      <c r="H45" s="61"/>
      <c r="I45" s="61"/>
      <c r="J45" s="61"/>
      <c r="K45" s="61"/>
      <c r="L45" s="61"/>
      <c r="M45" s="61"/>
      <c r="N45" s="61"/>
    </row>
    <row r="46" spans="1:14" ht="12.75">
      <c r="A46" s="61"/>
      <c r="B46" s="61"/>
      <c r="C46" s="61"/>
      <c r="D46" s="61"/>
      <c r="E46" s="61"/>
      <c r="F46" s="61"/>
      <c r="G46" s="61"/>
      <c r="H46" s="61"/>
      <c r="I46" s="61"/>
      <c r="J46" s="61"/>
      <c r="K46" s="61"/>
      <c r="L46" s="61"/>
      <c r="M46" s="61"/>
      <c r="N46" s="61"/>
    </row>
    <row r="47" spans="1:14" ht="12.75">
      <c r="A47" s="61"/>
      <c r="B47" s="61"/>
      <c r="C47" s="61"/>
      <c r="D47" s="61"/>
      <c r="E47" s="61"/>
      <c r="F47" s="61"/>
      <c r="G47" s="61"/>
      <c r="H47" s="61"/>
      <c r="I47" s="61"/>
      <c r="J47" s="61"/>
      <c r="K47" s="61"/>
      <c r="L47" s="61"/>
      <c r="M47" s="61"/>
      <c r="N47" s="61"/>
    </row>
    <row r="48" spans="1:14" ht="12.75">
      <c r="A48" s="61"/>
      <c r="B48" s="61"/>
      <c r="C48" s="61"/>
      <c r="D48" s="61"/>
      <c r="E48" s="61"/>
      <c r="F48" s="61"/>
      <c r="G48" s="61"/>
      <c r="H48" s="61"/>
      <c r="I48" s="61"/>
      <c r="J48" s="61"/>
      <c r="K48" s="61"/>
      <c r="L48" s="61"/>
      <c r="M48" s="61"/>
      <c r="N48" s="61"/>
    </row>
    <row r="49" spans="1:14" ht="12.75">
      <c r="A49" s="61"/>
      <c r="B49" s="61"/>
      <c r="C49" s="61"/>
      <c r="D49" s="61"/>
      <c r="E49" s="61"/>
      <c r="F49" s="61"/>
      <c r="G49" s="61"/>
      <c r="H49" s="61"/>
      <c r="I49" s="61"/>
      <c r="J49" s="61"/>
      <c r="K49" s="61"/>
      <c r="L49" s="61"/>
      <c r="M49" s="61"/>
      <c r="N49" s="61"/>
    </row>
    <row r="50" spans="1:14" ht="12.75">
      <c r="A50" s="61"/>
      <c r="B50" s="61"/>
      <c r="C50" s="61"/>
      <c r="D50" s="61"/>
      <c r="E50" s="61"/>
      <c r="F50" s="61"/>
      <c r="G50" s="61"/>
      <c r="H50" s="61"/>
      <c r="I50" s="61"/>
      <c r="J50" s="61"/>
      <c r="K50" s="61"/>
      <c r="L50" s="61"/>
      <c r="M50" s="61"/>
      <c r="N50" s="61"/>
    </row>
    <row r="51" spans="1:14" ht="12.75">
      <c r="A51" s="61"/>
      <c r="B51" s="61"/>
      <c r="C51" s="61"/>
      <c r="D51" s="61"/>
      <c r="E51" s="61"/>
      <c r="F51" s="61"/>
      <c r="G51" s="61"/>
      <c r="H51" s="61"/>
      <c r="I51" s="61"/>
      <c r="J51" s="61"/>
      <c r="K51" s="61"/>
      <c r="L51" s="61"/>
      <c r="M51" s="61"/>
      <c r="N51" s="61"/>
    </row>
    <row r="52" spans="1:14" ht="12.75">
      <c r="A52" s="61"/>
      <c r="B52" s="61"/>
      <c r="C52" s="61"/>
      <c r="D52" s="61"/>
      <c r="E52" s="61"/>
      <c r="F52" s="61"/>
      <c r="G52" s="61"/>
      <c r="H52" s="61"/>
      <c r="I52" s="61"/>
      <c r="J52" s="61"/>
      <c r="K52" s="61"/>
      <c r="L52" s="61"/>
      <c r="M52" s="61"/>
      <c r="N52" s="61"/>
    </row>
    <row r="53" spans="1:14" ht="12.75">
      <c r="A53" s="61"/>
      <c r="B53" s="61"/>
      <c r="C53" s="61"/>
      <c r="D53" s="61"/>
      <c r="E53" s="61"/>
      <c r="F53" s="61"/>
      <c r="G53" s="61"/>
      <c r="H53" s="61"/>
      <c r="I53" s="61"/>
      <c r="J53" s="61"/>
      <c r="K53" s="61"/>
      <c r="L53" s="61"/>
      <c r="M53" s="61"/>
      <c r="N53" s="61"/>
    </row>
    <row r="54" spans="1:14" ht="12.75">
      <c r="A54" s="61"/>
      <c r="B54" s="61"/>
      <c r="C54" s="61"/>
      <c r="D54" s="61"/>
      <c r="E54" s="61"/>
      <c r="F54" s="61"/>
      <c r="G54" s="61"/>
      <c r="H54" s="61"/>
      <c r="I54" s="61"/>
      <c r="J54" s="61"/>
      <c r="K54" s="61"/>
      <c r="L54" s="61"/>
      <c r="M54" s="61"/>
      <c r="N54" s="61"/>
    </row>
    <row r="55" spans="1:14" ht="12.75">
      <c r="A55" s="61"/>
      <c r="B55" s="61"/>
      <c r="C55" s="61"/>
      <c r="D55" s="61"/>
      <c r="E55" s="61"/>
      <c r="F55" s="61"/>
      <c r="G55" s="61"/>
      <c r="H55" s="61"/>
      <c r="I55" s="61"/>
      <c r="J55" s="61"/>
      <c r="K55" s="61"/>
      <c r="L55" s="61"/>
      <c r="M55" s="61"/>
      <c r="N55" s="61"/>
    </row>
    <row r="56" spans="1:14" ht="12.75">
      <c r="A56" s="61"/>
      <c r="B56" s="61"/>
      <c r="C56" s="61"/>
      <c r="D56" s="61"/>
      <c r="E56" s="61"/>
      <c r="F56" s="61"/>
      <c r="G56" s="61"/>
      <c r="H56" s="61"/>
      <c r="I56" s="61"/>
      <c r="J56" s="61"/>
      <c r="K56" s="61"/>
      <c r="L56" s="61"/>
      <c r="M56" s="61"/>
      <c r="N56" s="61"/>
    </row>
    <row r="57" spans="1:14" ht="12.75">
      <c r="A57" s="61"/>
      <c r="B57" s="61"/>
      <c r="C57" s="61"/>
      <c r="D57" s="61"/>
      <c r="E57" s="61"/>
      <c r="F57" s="61"/>
      <c r="G57" s="61"/>
      <c r="H57" s="61"/>
      <c r="I57" s="61"/>
      <c r="J57" s="61"/>
      <c r="K57" s="61"/>
      <c r="L57" s="61"/>
      <c r="M57" s="61"/>
      <c r="N57" s="61"/>
    </row>
    <row r="58" spans="1:14" ht="12.75">
      <c r="A58" s="61"/>
      <c r="B58" s="61"/>
      <c r="C58" s="61"/>
      <c r="D58" s="61"/>
      <c r="E58" s="61"/>
      <c r="F58" s="61"/>
      <c r="G58" s="61"/>
      <c r="H58" s="61"/>
      <c r="I58" s="61"/>
      <c r="J58" s="61"/>
      <c r="K58" s="61"/>
      <c r="L58" s="61"/>
      <c r="M58" s="61"/>
      <c r="N58" s="61"/>
    </row>
    <row r="59" spans="1:14" ht="12.75">
      <c r="A59" s="61"/>
      <c r="B59" s="61"/>
      <c r="C59" s="61"/>
      <c r="D59" s="61"/>
      <c r="E59" s="61"/>
      <c r="F59" s="61"/>
      <c r="G59" s="61"/>
      <c r="H59" s="61"/>
      <c r="I59" s="61"/>
      <c r="J59" s="61"/>
      <c r="K59" s="61"/>
      <c r="L59" s="61"/>
      <c r="M59" s="61"/>
      <c r="N59" s="61"/>
    </row>
    <row r="60" spans="1:14" ht="12.75">
      <c r="A60" s="61"/>
      <c r="B60" s="61"/>
      <c r="C60" s="61"/>
      <c r="D60" s="61"/>
      <c r="E60" s="61"/>
      <c r="F60" s="61"/>
      <c r="G60" s="61"/>
      <c r="H60" s="61"/>
      <c r="I60" s="61"/>
      <c r="J60" s="61"/>
      <c r="K60" s="61"/>
      <c r="L60" s="61"/>
      <c r="M60" s="61"/>
      <c r="N60" s="61"/>
    </row>
    <row r="61" spans="1:14" ht="12.75">
      <c r="A61" s="61"/>
      <c r="B61" s="61"/>
      <c r="C61" s="61"/>
      <c r="D61" s="61"/>
      <c r="E61" s="61"/>
      <c r="F61" s="61"/>
      <c r="G61" s="61"/>
      <c r="H61" s="61"/>
      <c r="I61" s="61"/>
      <c r="J61" s="61"/>
      <c r="K61" s="61"/>
      <c r="L61" s="61"/>
      <c r="M61" s="61"/>
      <c r="N61" s="61"/>
    </row>
    <row r="62" spans="1:14" ht="12.75">
      <c r="A62" s="61"/>
      <c r="B62" s="61"/>
      <c r="C62" s="61"/>
      <c r="D62" s="61"/>
      <c r="E62" s="61"/>
      <c r="F62" s="61"/>
      <c r="G62" s="61"/>
      <c r="H62" s="61"/>
      <c r="I62" s="61"/>
      <c r="J62" s="61"/>
      <c r="K62" s="61"/>
      <c r="L62" s="61"/>
      <c r="M62" s="61"/>
      <c r="N62" s="61"/>
    </row>
    <row r="63" spans="1:14" ht="12.75">
      <c r="A63" s="61"/>
      <c r="B63" s="61"/>
      <c r="C63" s="61"/>
      <c r="D63" s="61"/>
      <c r="E63" s="61"/>
      <c r="F63" s="61"/>
      <c r="G63" s="61"/>
      <c r="H63" s="61"/>
      <c r="I63" s="61"/>
      <c r="J63" s="61"/>
      <c r="K63" s="61"/>
      <c r="L63" s="61"/>
      <c r="M63" s="61"/>
      <c r="N63" s="61"/>
    </row>
    <row r="64" spans="1:14" ht="12.75">
      <c r="A64" s="61"/>
      <c r="B64" s="61"/>
      <c r="C64" s="61"/>
      <c r="D64" s="61"/>
      <c r="E64" s="61"/>
      <c r="F64" s="61"/>
      <c r="G64" s="61"/>
      <c r="H64" s="61"/>
      <c r="I64" s="61"/>
      <c r="J64" s="61"/>
      <c r="K64" s="61"/>
      <c r="L64" s="61"/>
      <c r="M64" s="61"/>
      <c r="N64" s="61"/>
    </row>
    <row r="65" spans="1:14" ht="12.75">
      <c r="A65" s="61"/>
      <c r="B65" s="61"/>
      <c r="C65" s="61"/>
      <c r="D65" s="61"/>
      <c r="E65" s="61"/>
      <c r="F65" s="61"/>
      <c r="G65" s="61"/>
      <c r="H65" s="61"/>
      <c r="I65" s="61"/>
      <c r="J65" s="61"/>
      <c r="K65" s="61"/>
      <c r="L65" s="61"/>
      <c r="M65" s="61"/>
      <c r="N65" s="61"/>
    </row>
    <row r="66" spans="1:14" ht="12.75">
      <c r="A66" s="61"/>
      <c r="B66" s="61"/>
      <c r="C66" s="61"/>
      <c r="D66" s="61"/>
      <c r="E66" s="61"/>
      <c r="F66" s="61"/>
      <c r="G66" s="61"/>
      <c r="H66" s="61"/>
      <c r="I66" s="61"/>
      <c r="J66" s="61"/>
      <c r="K66" s="61"/>
      <c r="L66" s="61"/>
      <c r="M66" s="61"/>
      <c r="N66" s="61"/>
    </row>
    <row r="67" spans="1:14" ht="12.75">
      <c r="A67" s="61"/>
      <c r="B67" s="61"/>
      <c r="C67" s="61"/>
      <c r="D67" s="61"/>
      <c r="E67" s="61"/>
      <c r="F67" s="61"/>
      <c r="G67" s="61"/>
      <c r="H67" s="61"/>
      <c r="I67" s="61"/>
      <c r="J67" s="61"/>
      <c r="K67" s="61"/>
      <c r="L67" s="61"/>
      <c r="M67" s="61"/>
      <c r="N67" s="61"/>
    </row>
    <row r="68" spans="1:14" ht="12.75">
      <c r="A68" s="61"/>
      <c r="B68" s="61"/>
      <c r="C68" s="61"/>
      <c r="D68" s="61"/>
      <c r="E68" s="61"/>
      <c r="F68" s="61"/>
      <c r="G68" s="61"/>
      <c r="H68" s="61"/>
      <c r="I68" s="61"/>
      <c r="J68" s="61"/>
      <c r="K68" s="61"/>
      <c r="L68" s="61"/>
      <c r="M68" s="61"/>
      <c r="N68" s="61"/>
    </row>
    <row r="69" spans="1:14" ht="12.75">
      <c r="A69" s="61"/>
      <c r="B69" s="61"/>
      <c r="C69" s="61"/>
      <c r="D69" s="61"/>
      <c r="E69" s="61"/>
      <c r="F69" s="61"/>
      <c r="G69" s="61"/>
      <c r="H69" s="61"/>
      <c r="I69" s="61"/>
      <c r="J69" s="61"/>
      <c r="K69" s="61"/>
      <c r="L69" s="61"/>
      <c r="M69" s="61"/>
      <c r="N69" s="61"/>
    </row>
    <row r="70" spans="1:14" ht="12.75">
      <c r="A70" s="61"/>
      <c r="B70" s="61"/>
      <c r="C70" s="61"/>
      <c r="D70" s="61"/>
      <c r="E70" s="61"/>
      <c r="F70" s="61"/>
      <c r="G70" s="61"/>
      <c r="H70" s="61"/>
      <c r="I70" s="61"/>
      <c r="J70" s="61"/>
      <c r="K70" s="61"/>
      <c r="L70" s="61"/>
      <c r="M70" s="61"/>
      <c r="N70" s="61"/>
    </row>
    <row r="71" spans="1:14" ht="12.75">
      <c r="A71" s="61"/>
      <c r="B71" s="61"/>
      <c r="C71" s="61"/>
      <c r="D71" s="61"/>
      <c r="E71" s="61"/>
      <c r="F71" s="61"/>
      <c r="G71" s="61"/>
      <c r="H71" s="61"/>
      <c r="I71" s="61"/>
      <c r="J71" s="61"/>
      <c r="K71" s="61"/>
      <c r="L71" s="61"/>
      <c r="M71" s="61"/>
      <c r="N71" s="61"/>
    </row>
    <row r="72" spans="1:14" ht="12.75">
      <c r="A72" s="61"/>
      <c r="B72" s="61"/>
      <c r="C72" s="61"/>
      <c r="D72" s="61"/>
      <c r="E72" s="61"/>
      <c r="F72" s="61"/>
      <c r="G72" s="61"/>
      <c r="H72" s="61"/>
      <c r="I72" s="61"/>
      <c r="J72" s="61"/>
      <c r="K72" s="61"/>
      <c r="L72" s="61"/>
      <c r="M72" s="61"/>
      <c r="N72" s="61"/>
    </row>
    <row r="73" spans="1:14" ht="12.75">
      <c r="A73" s="61"/>
      <c r="B73" s="61"/>
      <c r="C73" s="61"/>
      <c r="D73" s="61"/>
      <c r="E73" s="61"/>
      <c r="F73" s="61"/>
      <c r="G73" s="61"/>
      <c r="H73" s="61"/>
      <c r="I73" s="61"/>
      <c r="J73" s="61"/>
      <c r="K73" s="61"/>
      <c r="L73" s="61"/>
      <c r="M73" s="61"/>
      <c r="N73" s="61"/>
    </row>
    <row r="74" spans="1:14" ht="12.75">
      <c r="A74" s="61"/>
      <c r="B74" s="61"/>
      <c r="C74" s="61"/>
      <c r="D74" s="61"/>
      <c r="E74" s="61"/>
      <c r="F74" s="61"/>
      <c r="G74" s="61"/>
      <c r="H74" s="61"/>
      <c r="I74" s="61"/>
      <c r="J74" s="61"/>
      <c r="K74" s="61"/>
      <c r="L74" s="61"/>
      <c r="M74" s="61"/>
      <c r="N74" s="61"/>
    </row>
    <row r="75" spans="1:14" ht="12.75">
      <c r="A75" s="61"/>
      <c r="B75" s="61"/>
      <c r="C75" s="61"/>
      <c r="D75" s="61"/>
      <c r="E75" s="61"/>
      <c r="F75" s="61"/>
      <c r="G75" s="61"/>
      <c r="H75" s="61"/>
      <c r="I75" s="61"/>
      <c r="J75" s="61"/>
      <c r="K75" s="61"/>
      <c r="L75" s="61"/>
      <c r="M75" s="61"/>
      <c r="N75" s="61"/>
    </row>
    <row r="76" spans="1:14" ht="12.75">
      <c r="A76" s="61"/>
      <c r="B76" s="61"/>
      <c r="C76" s="61"/>
      <c r="D76" s="61"/>
      <c r="E76" s="61"/>
      <c r="F76" s="61"/>
      <c r="G76" s="61"/>
      <c r="H76" s="61"/>
      <c r="I76" s="61"/>
      <c r="J76" s="61"/>
      <c r="K76" s="61"/>
      <c r="L76" s="61"/>
      <c r="M76" s="61"/>
      <c r="N76" s="61"/>
    </row>
    <row r="77" spans="1:14" ht="12.75">
      <c r="A77" s="61"/>
      <c r="B77" s="61"/>
      <c r="C77" s="61"/>
      <c r="D77" s="61"/>
      <c r="E77" s="61"/>
      <c r="F77" s="61"/>
      <c r="G77" s="61"/>
      <c r="H77" s="61"/>
      <c r="I77" s="61"/>
      <c r="J77" s="61"/>
      <c r="K77" s="61"/>
      <c r="L77" s="61"/>
      <c r="M77" s="61"/>
      <c r="N77" s="61"/>
    </row>
    <row r="78" spans="1:14" ht="12.75">
      <c r="A78" s="61"/>
      <c r="B78" s="61"/>
      <c r="C78" s="61"/>
      <c r="D78" s="61"/>
      <c r="E78" s="61"/>
      <c r="F78" s="61"/>
      <c r="G78" s="61"/>
      <c r="H78" s="61"/>
      <c r="I78" s="61"/>
      <c r="J78" s="61"/>
      <c r="K78" s="61"/>
      <c r="L78" s="61"/>
      <c r="M78" s="61"/>
      <c r="N78" s="61"/>
    </row>
    <row r="79" spans="1:14" ht="12.75">
      <c r="A79" s="61"/>
      <c r="B79" s="61"/>
      <c r="C79" s="61"/>
      <c r="D79" s="61"/>
      <c r="E79" s="61"/>
      <c r="F79" s="61"/>
      <c r="G79" s="61"/>
      <c r="H79" s="61"/>
      <c r="I79" s="61"/>
      <c r="J79" s="61"/>
      <c r="K79" s="61"/>
      <c r="L79" s="61"/>
      <c r="M79" s="61"/>
      <c r="N79" s="61"/>
    </row>
    <row r="80" spans="1:14" ht="12.75">
      <c r="A80" s="61"/>
      <c r="B80" s="61"/>
      <c r="C80" s="61"/>
      <c r="D80" s="61"/>
      <c r="E80" s="61"/>
      <c r="F80" s="61"/>
      <c r="G80" s="61"/>
      <c r="H80" s="61"/>
      <c r="I80" s="61"/>
      <c r="J80" s="61"/>
      <c r="K80" s="61"/>
      <c r="L80" s="61"/>
      <c r="M80" s="61"/>
      <c r="N80" s="61"/>
    </row>
    <row r="81" spans="1:14" ht="12.75">
      <c r="A81" s="61"/>
      <c r="B81" s="61"/>
      <c r="C81" s="61"/>
      <c r="D81" s="61"/>
      <c r="E81" s="61"/>
      <c r="F81" s="61"/>
      <c r="G81" s="61"/>
      <c r="H81" s="61"/>
      <c r="I81" s="61"/>
      <c r="J81" s="61"/>
      <c r="K81" s="61"/>
      <c r="L81" s="61"/>
      <c r="M81" s="61"/>
      <c r="N81" s="61"/>
    </row>
    <row r="82" spans="1:14" ht="12.75">
      <c r="A82" s="61"/>
      <c r="B82" s="61"/>
      <c r="C82" s="61"/>
      <c r="D82" s="61"/>
      <c r="E82" s="61"/>
      <c r="F82" s="61"/>
      <c r="G82" s="61"/>
      <c r="H82" s="61"/>
      <c r="I82" s="61"/>
      <c r="J82" s="61"/>
      <c r="K82" s="61"/>
      <c r="L82" s="61"/>
      <c r="M82" s="61"/>
      <c r="N82" s="61"/>
    </row>
    <row r="83" spans="1:14" ht="12.75">
      <c r="A83" s="61"/>
      <c r="B83" s="61"/>
      <c r="C83" s="61"/>
      <c r="D83" s="61"/>
      <c r="E83" s="61"/>
      <c r="F83" s="61"/>
      <c r="G83" s="61"/>
      <c r="H83" s="61"/>
      <c r="I83" s="61"/>
      <c r="J83" s="61"/>
      <c r="K83" s="61"/>
      <c r="L83" s="61"/>
      <c r="M83" s="61"/>
      <c r="N83" s="61"/>
    </row>
    <row r="84" spans="1:14" ht="12.75">
      <c r="A84" s="61"/>
      <c r="B84" s="61"/>
      <c r="C84" s="61"/>
      <c r="D84" s="61"/>
      <c r="E84" s="61"/>
      <c r="F84" s="61"/>
      <c r="G84" s="61"/>
      <c r="H84" s="61"/>
      <c r="I84" s="61"/>
      <c r="J84" s="61"/>
      <c r="K84" s="61"/>
      <c r="L84" s="61"/>
      <c r="M84" s="61"/>
      <c r="N84" s="61"/>
    </row>
    <row r="85" spans="1:14" ht="12.75">
      <c r="A85" s="61"/>
      <c r="B85" s="61"/>
      <c r="C85" s="61"/>
      <c r="D85" s="61"/>
      <c r="E85" s="61"/>
      <c r="F85" s="61"/>
      <c r="G85" s="61"/>
      <c r="H85" s="61"/>
      <c r="I85" s="61"/>
      <c r="J85" s="61"/>
      <c r="K85" s="61"/>
      <c r="L85" s="61"/>
      <c r="M85" s="61"/>
      <c r="N85" s="61"/>
    </row>
    <row r="86" spans="1:14" ht="12.75">
      <c r="A86" s="61"/>
      <c r="B86" s="61"/>
      <c r="C86" s="61"/>
      <c r="D86" s="61"/>
      <c r="E86" s="61"/>
      <c r="F86" s="61"/>
      <c r="G86" s="61"/>
      <c r="H86" s="61"/>
      <c r="I86" s="61"/>
      <c r="J86" s="61"/>
      <c r="K86" s="61"/>
      <c r="L86" s="61"/>
      <c r="M86" s="61"/>
      <c r="N86" s="61"/>
    </row>
    <row r="87" spans="1:14" ht="12.75">
      <c r="A87" s="61"/>
      <c r="B87" s="61"/>
      <c r="C87" s="61"/>
      <c r="D87" s="61"/>
      <c r="E87" s="61"/>
      <c r="F87" s="61"/>
      <c r="G87" s="61"/>
      <c r="H87" s="61"/>
      <c r="I87" s="61"/>
      <c r="J87" s="61"/>
      <c r="K87" s="61"/>
      <c r="L87" s="61"/>
      <c r="M87" s="61"/>
      <c r="N87" s="61"/>
    </row>
    <row r="88" spans="1:14" ht="12.75">
      <c r="A88" s="61"/>
      <c r="B88" s="61"/>
      <c r="C88" s="61"/>
      <c r="D88" s="61"/>
      <c r="E88" s="61"/>
      <c r="F88" s="61"/>
      <c r="G88" s="61"/>
      <c r="H88" s="61"/>
      <c r="I88" s="61"/>
      <c r="J88" s="61"/>
      <c r="K88" s="61"/>
      <c r="L88" s="61"/>
      <c r="M88" s="61"/>
      <c r="N88" s="61"/>
    </row>
    <row r="89" spans="1:14" ht="12.75">
      <c r="A89" s="61"/>
      <c r="B89" s="61"/>
      <c r="C89" s="61"/>
      <c r="D89" s="61"/>
      <c r="E89" s="61"/>
      <c r="F89" s="61"/>
      <c r="G89" s="61"/>
      <c r="H89" s="61"/>
      <c r="I89" s="61"/>
      <c r="J89" s="61"/>
      <c r="K89" s="61"/>
      <c r="L89" s="61"/>
      <c r="M89" s="61"/>
      <c r="N89" s="61"/>
    </row>
    <row r="90" spans="1:14" ht="12.75">
      <c r="A90" s="61"/>
      <c r="B90" s="61"/>
      <c r="C90" s="61"/>
      <c r="D90" s="61"/>
      <c r="E90" s="61"/>
      <c r="F90" s="61"/>
      <c r="G90" s="61"/>
      <c r="H90" s="61"/>
      <c r="I90" s="61"/>
      <c r="J90" s="61"/>
      <c r="K90" s="61"/>
      <c r="L90" s="61"/>
      <c r="M90" s="61"/>
      <c r="N90" s="61"/>
    </row>
    <row r="91" spans="1:14" ht="12.75">
      <c r="A91" s="61"/>
      <c r="B91" s="61"/>
      <c r="C91" s="61"/>
      <c r="D91" s="61"/>
      <c r="E91" s="61"/>
      <c r="F91" s="61"/>
      <c r="G91" s="61"/>
      <c r="H91" s="61"/>
      <c r="I91" s="61"/>
      <c r="J91" s="61"/>
      <c r="K91" s="61"/>
      <c r="L91" s="61"/>
      <c r="M91" s="61"/>
      <c r="N91" s="61"/>
    </row>
    <row r="92" spans="1:14" ht="12.75">
      <c r="A92" s="61"/>
      <c r="B92" s="61"/>
      <c r="C92" s="61"/>
      <c r="D92" s="61"/>
      <c r="E92" s="61"/>
      <c r="F92" s="61"/>
      <c r="G92" s="61"/>
      <c r="H92" s="61"/>
      <c r="I92" s="61"/>
      <c r="J92" s="61"/>
      <c r="K92" s="61"/>
      <c r="L92" s="61"/>
      <c r="M92" s="61"/>
      <c r="N92" s="61"/>
    </row>
    <row r="93" spans="1:14" ht="12.75">
      <c r="A93" s="61"/>
      <c r="B93" s="61"/>
      <c r="C93" s="61"/>
      <c r="D93" s="61"/>
      <c r="E93" s="61"/>
      <c r="F93" s="61"/>
      <c r="G93" s="61"/>
      <c r="H93" s="61"/>
      <c r="I93" s="61"/>
      <c r="J93" s="61"/>
      <c r="K93" s="61"/>
      <c r="L93" s="61"/>
      <c r="M93" s="61"/>
      <c r="N93" s="61"/>
    </row>
    <row r="94" spans="1:14" ht="12.75">
      <c r="A94" s="61"/>
      <c r="B94" s="61"/>
      <c r="C94" s="61"/>
      <c r="D94" s="61"/>
      <c r="E94" s="61"/>
      <c r="F94" s="61"/>
      <c r="G94" s="61"/>
      <c r="H94" s="61"/>
      <c r="I94" s="61"/>
      <c r="J94" s="61"/>
      <c r="K94" s="61"/>
      <c r="L94" s="61"/>
      <c r="M94" s="61"/>
      <c r="N94" s="61"/>
    </row>
    <row r="95" spans="1:14" ht="12.75">
      <c r="A95" s="61"/>
      <c r="B95" s="61"/>
      <c r="C95" s="61"/>
      <c r="D95" s="61"/>
      <c r="E95" s="61"/>
      <c r="F95" s="61"/>
      <c r="G95" s="61"/>
      <c r="H95" s="61"/>
      <c r="I95" s="61"/>
      <c r="J95" s="61"/>
      <c r="K95" s="61"/>
      <c r="L95" s="61"/>
      <c r="M95" s="61"/>
      <c r="N95" s="61"/>
    </row>
    <row r="96" spans="1:14" ht="12.75">
      <c r="A96" s="61"/>
      <c r="B96" s="61"/>
      <c r="C96" s="61"/>
      <c r="D96" s="61"/>
      <c r="E96" s="61"/>
      <c r="F96" s="61"/>
      <c r="G96" s="61"/>
      <c r="H96" s="61"/>
      <c r="I96" s="61"/>
      <c r="J96" s="61"/>
      <c r="K96" s="61"/>
      <c r="L96" s="61"/>
      <c r="M96" s="61"/>
      <c r="N96" s="61"/>
    </row>
    <row r="97" spans="1:14" ht="12.75">
      <c r="A97" s="61"/>
      <c r="B97" s="61"/>
      <c r="C97" s="61"/>
      <c r="D97" s="61"/>
      <c r="E97" s="61"/>
      <c r="F97" s="61"/>
      <c r="G97" s="61"/>
      <c r="H97" s="61"/>
      <c r="I97" s="61"/>
      <c r="J97" s="61"/>
      <c r="K97" s="61"/>
      <c r="L97" s="61"/>
      <c r="M97" s="61"/>
      <c r="N97" s="61"/>
    </row>
    <row r="98" spans="1:14" ht="12.75">
      <c r="A98" s="61"/>
      <c r="B98" s="61"/>
      <c r="C98" s="61"/>
      <c r="D98" s="61"/>
      <c r="E98" s="61"/>
      <c r="F98" s="61"/>
      <c r="G98" s="61"/>
      <c r="H98" s="61"/>
      <c r="I98" s="61"/>
      <c r="J98" s="61"/>
      <c r="K98" s="61"/>
      <c r="L98" s="61"/>
      <c r="M98" s="61"/>
      <c r="N98" s="61"/>
    </row>
    <row r="99" spans="1:14" ht="12.75">
      <c r="A99" s="61"/>
      <c r="B99" s="61"/>
      <c r="C99" s="61"/>
      <c r="D99" s="61"/>
      <c r="E99" s="61"/>
      <c r="F99" s="61"/>
      <c r="G99" s="61"/>
      <c r="H99" s="61"/>
      <c r="I99" s="61"/>
      <c r="J99" s="61"/>
      <c r="K99" s="61"/>
      <c r="L99" s="61"/>
      <c r="M99" s="61"/>
      <c r="N99" s="61"/>
    </row>
    <row r="100" spans="1:14" ht="12.75">
      <c r="A100" s="61"/>
      <c r="B100" s="61"/>
      <c r="C100" s="61"/>
      <c r="D100" s="61"/>
      <c r="E100" s="61"/>
      <c r="F100" s="61"/>
      <c r="G100" s="61"/>
      <c r="H100" s="61"/>
      <c r="I100" s="61"/>
      <c r="J100" s="61"/>
      <c r="K100" s="61"/>
      <c r="L100" s="61"/>
      <c r="M100" s="61"/>
      <c r="N100" s="61"/>
    </row>
    <row r="101" spans="1:14" ht="12.75">
      <c r="A101" s="61"/>
      <c r="B101" s="61"/>
      <c r="C101" s="61"/>
      <c r="D101" s="61"/>
      <c r="E101" s="61"/>
      <c r="F101" s="61"/>
      <c r="G101" s="61"/>
      <c r="H101" s="61"/>
      <c r="I101" s="61"/>
      <c r="J101" s="61"/>
      <c r="K101" s="61"/>
      <c r="L101" s="61"/>
      <c r="M101" s="61"/>
      <c r="N101" s="61"/>
    </row>
    <row r="102" spans="1:14" ht="12.75">
      <c r="A102" s="61"/>
      <c r="B102" s="61"/>
      <c r="C102" s="61"/>
      <c r="D102" s="61"/>
      <c r="E102" s="61"/>
      <c r="F102" s="61"/>
      <c r="G102" s="61"/>
      <c r="H102" s="61"/>
      <c r="I102" s="61"/>
      <c r="J102" s="61"/>
      <c r="K102" s="61"/>
      <c r="L102" s="61"/>
      <c r="M102" s="61"/>
      <c r="N102" s="61"/>
    </row>
    <row r="103" spans="1:14" ht="12.75">
      <c r="A103" s="61"/>
      <c r="B103" s="61"/>
      <c r="C103" s="61"/>
      <c r="D103" s="61"/>
      <c r="E103" s="61"/>
      <c r="F103" s="61"/>
      <c r="G103" s="61"/>
      <c r="H103" s="61"/>
      <c r="I103" s="61"/>
      <c r="J103" s="61"/>
      <c r="K103" s="61"/>
      <c r="L103" s="61"/>
      <c r="M103" s="61"/>
      <c r="N103" s="61"/>
    </row>
    <row r="104" spans="1:14" ht="12.75">
      <c r="A104" s="61"/>
      <c r="B104" s="61"/>
      <c r="C104" s="61"/>
      <c r="D104" s="61"/>
      <c r="E104" s="61"/>
      <c r="F104" s="61"/>
      <c r="G104" s="61"/>
      <c r="H104" s="61"/>
      <c r="I104" s="61"/>
      <c r="J104" s="61"/>
      <c r="K104" s="61"/>
      <c r="L104" s="61"/>
      <c r="M104" s="61"/>
      <c r="N104" s="61"/>
    </row>
    <row r="105" spans="1:14" ht="12.75">
      <c r="A105" s="61"/>
      <c r="B105" s="61"/>
      <c r="C105" s="61"/>
      <c r="D105" s="61"/>
      <c r="E105" s="61"/>
      <c r="F105" s="61"/>
      <c r="G105" s="61"/>
      <c r="H105" s="61"/>
      <c r="I105" s="61"/>
      <c r="J105" s="61"/>
      <c r="K105" s="61"/>
      <c r="L105" s="61"/>
      <c r="M105" s="61"/>
      <c r="N105" s="61"/>
    </row>
    <row r="106" spans="1:14" ht="12.75">
      <c r="A106" s="61"/>
      <c r="B106" s="61"/>
      <c r="C106" s="61"/>
      <c r="D106" s="61"/>
      <c r="E106" s="61"/>
      <c r="F106" s="61"/>
      <c r="G106" s="61"/>
      <c r="H106" s="61"/>
      <c r="I106" s="61"/>
      <c r="J106" s="61"/>
      <c r="K106" s="61"/>
      <c r="L106" s="61"/>
      <c r="M106" s="61"/>
      <c r="N106" s="61"/>
    </row>
    <row r="107" spans="1:14" ht="12.75">
      <c r="A107" s="61"/>
      <c r="B107" s="61"/>
      <c r="C107" s="61"/>
      <c r="D107" s="61"/>
      <c r="E107" s="61"/>
      <c r="F107" s="61"/>
      <c r="G107" s="61"/>
      <c r="H107" s="61"/>
      <c r="I107" s="61"/>
      <c r="J107" s="61"/>
      <c r="K107" s="61"/>
      <c r="L107" s="61"/>
      <c r="M107" s="61"/>
      <c r="N107" s="61"/>
    </row>
    <row r="108" spans="1:14" ht="12.75">
      <c r="A108" s="61"/>
      <c r="B108" s="61"/>
      <c r="C108" s="61"/>
      <c r="D108" s="61"/>
      <c r="E108" s="61"/>
      <c r="F108" s="61"/>
      <c r="G108" s="61"/>
      <c r="H108" s="61"/>
      <c r="I108" s="61"/>
      <c r="J108" s="61"/>
      <c r="K108" s="61"/>
      <c r="L108" s="61"/>
      <c r="M108" s="61"/>
      <c r="N108" s="61"/>
    </row>
    <row r="109" spans="1:14" ht="12.75">
      <c r="A109" s="61"/>
      <c r="B109" s="61"/>
      <c r="C109" s="61"/>
      <c r="D109" s="61"/>
      <c r="E109" s="61"/>
      <c r="F109" s="61"/>
      <c r="G109" s="61"/>
      <c r="H109" s="61"/>
      <c r="I109" s="61"/>
      <c r="J109" s="61"/>
      <c r="K109" s="61"/>
      <c r="L109" s="61"/>
      <c r="M109" s="61"/>
      <c r="N109" s="61"/>
    </row>
    <row r="110" spans="1:14" ht="12.75">
      <c r="A110" s="61"/>
      <c r="B110" s="61"/>
      <c r="C110" s="61"/>
      <c r="D110" s="61"/>
      <c r="E110" s="61"/>
      <c r="F110" s="61"/>
      <c r="G110" s="61"/>
      <c r="H110" s="61"/>
      <c r="I110" s="61"/>
      <c r="J110" s="61"/>
      <c r="K110" s="61"/>
      <c r="L110" s="61"/>
      <c r="M110" s="61"/>
      <c r="N110" s="61"/>
    </row>
    <row r="111" spans="1:14" ht="12.75">
      <c r="A111" s="61"/>
      <c r="B111" s="61"/>
      <c r="C111" s="61"/>
      <c r="D111" s="61"/>
      <c r="E111" s="61"/>
      <c r="F111" s="61"/>
      <c r="G111" s="61"/>
      <c r="H111" s="61"/>
      <c r="I111" s="61"/>
      <c r="J111" s="61"/>
      <c r="K111" s="61"/>
      <c r="L111" s="61"/>
      <c r="M111" s="61"/>
      <c r="N111" s="61"/>
    </row>
    <row r="112" spans="1:14" ht="12.75">
      <c r="A112" s="61"/>
      <c r="B112" s="61"/>
      <c r="C112" s="61"/>
      <c r="D112" s="61"/>
      <c r="E112" s="61"/>
      <c r="F112" s="61"/>
      <c r="G112" s="61"/>
      <c r="H112" s="61"/>
      <c r="I112" s="61"/>
      <c r="J112" s="61"/>
      <c r="K112" s="61"/>
      <c r="L112" s="61"/>
      <c r="M112" s="61"/>
      <c r="N112" s="61"/>
    </row>
    <row r="113" spans="1:14" ht="12.75">
      <c r="A113" s="61"/>
      <c r="B113" s="61"/>
      <c r="C113" s="61"/>
      <c r="D113" s="61"/>
      <c r="E113" s="61"/>
      <c r="F113" s="61"/>
      <c r="G113" s="61"/>
      <c r="H113" s="61"/>
      <c r="I113" s="61"/>
      <c r="J113" s="61"/>
      <c r="K113" s="61"/>
      <c r="L113" s="61"/>
      <c r="M113" s="61"/>
      <c r="N113" s="61"/>
    </row>
    <row r="114" spans="1:14" ht="12.75">
      <c r="A114" s="61"/>
      <c r="B114" s="61"/>
      <c r="C114" s="61"/>
      <c r="D114" s="61"/>
      <c r="E114" s="61"/>
      <c r="F114" s="61"/>
      <c r="G114" s="61"/>
      <c r="H114" s="61"/>
      <c r="I114" s="61"/>
      <c r="J114" s="61"/>
      <c r="K114" s="61"/>
      <c r="L114" s="61"/>
      <c r="M114" s="61"/>
      <c r="N114" s="61"/>
    </row>
    <row r="115" spans="1:14" ht="12.75">
      <c r="A115" s="61"/>
      <c r="B115" s="61"/>
      <c r="C115" s="61"/>
      <c r="D115" s="61"/>
      <c r="E115" s="61"/>
      <c r="F115" s="61"/>
      <c r="G115" s="61"/>
      <c r="H115" s="61"/>
      <c r="I115" s="61"/>
      <c r="J115" s="61"/>
      <c r="K115" s="61"/>
      <c r="L115" s="61"/>
      <c r="M115" s="61"/>
      <c r="N115" s="61"/>
    </row>
    <row r="116" spans="1:14" ht="12.75">
      <c r="A116" s="61"/>
      <c r="B116" s="61"/>
      <c r="C116" s="61"/>
      <c r="D116" s="61"/>
      <c r="E116" s="61"/>
      <c r="F116" s="61"/>
      <c r="G116" s="61"/>
      <c r="H116" s="61"/>
      <c r="I116" s="61"/>
      <c r="J116" s="61"/>
      <c r="K116" s="61"/>
      <c r="L116" s="61"/>
      <c r="M116" s="61"/>
      <c r="N116" s="61"/>
    </row>
    <row r="117" spans="1:14" ht="12.75">
      <c r="A117" s="61"/>
      <c r="B117" s="61"/>
      <c r="C117" s="61"/>
      <c r="D117" s="61"/>
      <c r="E117" s="61"/>
      <c r="F117" s="61"/>
      <c r="G117" s="61"/>
      <c r="H117" s="61"/>
      <c r="I117" s="61"/>
      <c r="J117" s="61"/>
      <c r="K117" s="61"/>
      <c r="L117" s="61"/>
      <c r="M117" s="61"/>
      <c r="N117" s="61"/>
    </row>
    <row r="118" spans="1:14" ht="12.75">
      <c r="A118" s="61"/>
      <c r="B118" s="61"/>
      <c r="C118" s="61"/>
      <c r="D118" s="61"/>
      <c r="E118" s="61"/>
      <c r="F118" s="61"/>
      <c r="G118" s="61"/>
      <c r="H118" s="61"/>
      <c r="I118" s="61"/>
      <c r="J118" s="61"/>
      <c r="K118" s="61"/>
      <c r="L118" s="61"/>
      <c r="M118" s="61"/>
      <c r="N118" s="61"/>
    </row>
    <row r="119" spans="1:14" ht="12.75">
      <c r="A119" s="61"/>
      <c r="B119" s="61"/>
      <c r="C119" s="61"/>
      <c r="D119" s="61"/>
      <c r="E119" s="61"/>
      <c r="F119" s="61"/>
      <c r="G119" s="61"/>
      <c r="H119" s="61"/>
      <c r="I119" s="61"/>
      <c r="J119" s="61"/>
      <c r="K119" s="61"/>
      <c r="L119" s="61"/>
      <c r="M119" s="61"/>
      <c r="N119" s="61"/>
    </row>
    <row r="120" spans="1:14" ht="12.75">
      <c r="A120" s="61"/>
      <c r="B120" s="61"/>
      <c r="C120" s="61"/>
      <c r="D120" s="61"/>
      <c r="E120" s="61"/>
      <c r="F120" s="61"/>
      <c r="G120" s="61"/>
      <c r="H120" s="61"/>
      <c r="I120" s="61"/>
      <c r="J120" s="61"/>
      <c r="K120" s="61"/>
      <c r="L120" s="61"/>
      <c r="M120" s="61"/>
      <c r="N120" s="61"/>
    </row>
    <row r="121" spans="1:14" ht="12.75">
      <c r="A121" s="61"/>
      <c r="B121" s="61"/>
      <c r="C121" s="61"/>
      <c r="D121" s="61"/>
      <c r="E121" s="61"/>
      <c r="F121" s="61"/>
      <c r="G121" s="61"/>
      <c r="H121" s="61"/>
      <c r="I121" s="61"/>
      <c r="J121" s="61"/>
      <c r="K121" s="61"/>
      <c r="L121" s="61"/>
      <c r="M121" s="61"/>
      <c r="N121" s="61"/>
    </row>
    <row r="122" spans="1:14" ht="12.75">
      <c r="A122" s="61"/>
      <c r="B122" s="61"/>
      <c r="C122" s="61"/>
      <c r="D122" s="61"/>
      <c r="E122" s="61"/>
      <c r="F122" s="61"/>
      <c r="G122" s="61"/>
      <c r="H122" s="61"/>
      <c r="I122" s="61"/>
      <c r="J122" s="61"/>
      <c r="K122" s="61"/>
      <c r="L122" s="61"/>
      <c r="M122" s="61"/>
      <c r="N122" s="61"/>
    </row>
    <row r="123" spans="1:14" ht="12.75">
      <c r="A123" s="61"/>
      <c r="B123" s="61"/>
      <c r="C123" s="61"/>
      <c r="D123" s="61"/>
      <c r="E123" s="61"/>
      <c r="F123" s="61"/>
      <c r="G123" s="61"/>
      <c r="H123" s="61"/>
      <c r="I123" s="61"/>
      <c r="J123" s="61"/>
      <c r="K123" s="61"/>
      <c r="L123" s="61"/>
      <c r="M123" s="61"/>
      <c r="N123" s="61"/>
    </row>
    <row r="124" spans="1:14" ht="12.75">
      <c r="A124" s="61"/>
      <c r="B124" s="61"/>
      <c r="C124" s="61"/>
      <c r="D124" s="61"/>
      <c r="E124" s="61"/>
      <c r="F124" s="61"/>
      <c r="G124" s="61"/>
      <c r="H124" s="61"/>
      <c r="I124" s="61"/>
      <c r="J124" s="61"/>
      <c r="K124" s="61"/>
      <c r="L124" s="61"/>
      <c r="M124" s="61"/>
      <c r="N124" s="61"/>
    </row>
    <row r="125" spans="1:14" ht="12.75">
      <c r="A125" s="61"/>
      <c r="B125" s="61"/>
      <c r="C125" s="61"/>
      <c r="D125" s="61"/>
      <c r="E125" s="61"/>
      <c r="F125" s="61"/>
      <c r="G125" s="61"/>
      <c r="H125" s="61"/>
      <c r="I125" s="61"/>
      <c r="J125" s="61"/>
      <c r="K125" s="61"/>
      <c r="L125" s="61"/>
      <c r="M125" s="61"/>
      <c r="N125" s="61"/>
    </row>
    <row r="126" spans="1:14" ht="12.75">
      <c r="A126" s="61"/>
      <c r="B126" s="61"/>
      <c r="C126" s="61"/>
      <c r="D126" s="61"/>
      <c r="E126" s="61"/>
      <c r="F126" s="61"/>
      <c r="G126" s="61"/>
      <c r="H126" s="61"/>
      <c r="I126" s="61"/>
      <c r="J126" s="61"/>
      <c r="K126" s="61"/>
      <c r="L126" s="61"/>
      <c r="M126" s="61"/>
      <c r="N126" s="61"/>
    </row>
    <row r="127" spans="1:14" ht="12.75">
      <c r="A127" s="61"/>
      <c r="B127" s="61"/>
      <c r="C127" s="61"/>
      <c r="D127" s="61"/>
      <c r="E127" s="61"/>
      <c r="F127" s="61"/>
      <c r="G127" s="61"/>
      <c r="H127" s="61"/>
      <c r="I127" s="61"/>
      <c r="J127" s="61"/>
      <c r="K127" s="61"/>
      <c r="L127" s="61"/>
      <c r="M127" s="61"/>
      <c r="N127" s="61"/>
    </row>
    <row r="128" spans="1:14" ht="12.75">
      <c r="A128" s="61"/>
      <c r="B128" s="61"/>
      <c r="C128" s="61"/>
      <c r="D128" s="61"/>
      <c r="E128" s="61"/>
      <c r="F128" s="61"/>
      <c r="G128" s="61"/>
      <c r="H128" s="61"/>
      <c r="I128" s="61"/>
      <c r="J128" s="61"/>
      <c r="K128" s="61"/>
      <c r="L128" s="61"/>
      <c r="M128" s="61"/>
      <c r="N128" s="61"/>
    </row>
    <row r="129" spans="1:14" ht="12.75">
      <c r="A129" s="61"/>
      <c r="B129" s="61"/>
      <c r="C129" s="61"/>
      <c r="D129" s="61"/>
      <c r="E129" s="61"/>
      <c r="F129" s="61"/>
      <c r="G129" s="61"/>
      <c r="H129" s="61"/>
      <c r="I129" s="61"/>
      <c r="J129" s="61"/>
      <c r="K129" s="61"/>
      <c r="L129" s="61"/>
      <c r="M129" s="61"/>
      <c r="N129" s="61"/>
    </row>
    <row r="130" spans="1:14" ht="12.75">
      <c r="A130" s="61"/>
      <c r="B130" s="61"/>
      <c r="C130" s="61"/>
      <c r="D130" s="61"/>
      <c r="E130" s="61"/>
      <c r="F130" s="61"/>
      <c r="G130" s="61"/>
      <c r="H130" s="61"/>
      <c r="I130" s="61"/>
      <c r="J130" s="61"/>
      <c r="K130" s="61"/>
      <c r="L130" s="61"/>
      <c r="M130" s="61"/>
      <c r="N130" s="61"/>
    </row>
    <row r="131" spans="1:14" ht="12.75">
      <c r="A131" s="61"/>
      <c r="B131" s="61"/>
      <c r="C131" s="61"/>
      <c r="D131" s="61"/>
      <c r="E131" s="61"/>
      <c r="F131" s="61"/>
      <c r="G131" s="61"/>
      <c r="H131" s="61"/>
      <c r="I131" s="61"/>
      <c r="J131" s="61"/>
      <c r="K131" s="61"/>
      <c r="L131" s="61"/>
      <c r="M131" s="61"/>
      <c r="N131" s="61"/>
    </row>
    <row r="132" spans="1:14" ht="12.75">
      <c r="A132" s="61"/>
      <c r="B132" s="61"/>
      <c r="C132" s="61"/>
      <c r="D132" s="61"/>
      <c r="E132" s="61"/>
      <c r="F132" s="61"/>
      <c r="G132" s="61"/>
      <c r="H132" s="61"/>
      <c r="I132" s="61"/>
      <c r="J132" s="61"/>
      <c r="K132" s="61"/>
      <c r="L132" s="61"/>
      <c r="M132" s="61"/>
      <c r="N132" s="61"/>
    </row>
    <row r="133" spans="1:14" ht="12.75">
      <c r="A133" s="61"/>
      <c r="B133" s="61"/>
      <c r="C133" s="61"/>
      <c r="D133" s="61"/>
      <c r="E133" s="61"/>
      <c r="F133" s="61"/>
      <c r="G133" s="61"/>
      <c r="H133" s="61"/>
      <c r="I133" s="61"/>
      <c r="J133" s="61"/>
      <c r="K133" s="61"/>
      <c r="L133" s="61"/>
      <c r="M133" s="61"/>
      <c r="N133" s="61"/>
    </row>
    <row r="134" spans="1:14" ht="12.75">
      <c r="A134" s="61"/>
      <c r="B134" s="61"/>
      <c r="C134" s="61"/>
      <c r="D134" s="61"/>
      <c r="E134" s="61"/>
      <c r="F134" s="61"/>
      <c r="G134" s="61"/>
      <c r="H134" s="61"/>
      <c r="I134" s="61"/>
      <c r="J134" s="61"/>
      <c r="K134" s="61"/>
      <c r="L134" s="61"/>
      <c r="M134" s="61"/>
      <c r="N134" s="61"/>
    </row>
    <row r="135" spans="1:14" ht="12.75">
      <c r="A135" s="61"/>
      <c r="B135" s="61"/>
      <c r="C135" s="61"/>
      <c r="D135" s="61"/>
      <c r="E135" s="61"/>
      <c r="F135" s="61"/>
      <c r="G135" s="61"/>
      <c r="H135" s="61"/>
      <c r="I135" s="61"/>
      <c r="J135" s="61"/>
      <c r="K135" s="61"/>
      <c r="L135" s="61"/>
      <c r="M135" s="61"/>
      <c r="N135" s="61"/>
    </row>
    <row r="136" spans="1:14" ht="12.75">
      <c r="A136" s="61"/>
      <c r="B136" s="61"/>
      <c r="C136" s="61"/>
      <c r="D136" s="61"/>
      <c r="E136" s="61"/>
      <c r="F136" s="61"/>
      <c r="G136" s="61"/>
      <c r="H136" s="61"/>
      <c r="I136" s="61"/>
      <c r="J136" s="61"/>
      <c r="K136" s="61"/>
      <c r="L136" s="61"/>
      <c r="M136" s="61"/>
      <c r="N136" s="61"/>
    </row>
    <row r="137" spans="1:14" ht="12.75">
      <c r="A137" s="61"/>
      <c r="B137" s="61"/>
      <c r="C137" s="61"/>
      <c r="D137" s="61"/>
      <c r="E137" s="61"/>
      <c r="F137" s="61"/>
      <c r="G137" s="61"/>
      <c r="H137" s="61"/>
      <c r="I137" s="61"/>
      <c r="J137" s="61"/>
      <c r="K137" s="61"/>
      <c r="L137" s="61"/>
      <c r="M137" s="61"/>
      <c r="N137" s="61"/>
    </row>
    <row r="138" spans="1:14" ht="12.75">
      <c r="A138" s="61"/>
      <c r="B138" s="61"/>
      <c r="C138" s="61"/>
      <c r="D138" s="61"/>
      <c r="E138" s="61"/>
      <c r="F138" s="61"/>
      <c r="G138" s="61"/>
      <c r="H138" s="61"/>
      <c r="I138" s="61"/>
      <c r="J138" s="61"/>
      <c r="K138" s="61"/>
      <c r="L138" s="61"/>
      <c r="M138" s="61"/>
      <c r="N138" s="61"/>
    </row>
    <row r="139" spans="1:14" ht="12.75">
      <c r="A139" s="61"/>
      <c r="B139" s="61"/>
      <c r="C139" s="61"/>
      <c r="D139" s="61"/>
      <c r="E139" s="61"/>
      <c r="F139" s="61"/>
      <c r="G139" s="61"/>
      <c r="H139" s="61"/>
      <c r="I139" s="61"/>
      <c r="J139" s="61"/>
      <c r="K139" s="61"/>
      <c r="L139" s="61"/>
      <c r="M139" s="61"/>
      <c r="N139" s="61"/>
    </row>
    <row r="140" spans="1:14" ht="12.75">
      <c r="A140" s="61"/>
      <c r="B140" s="61"/>
      <c r="C140" s="61"/>
      <c r="D140" s="61"/>
      <c r="E140" s="61"/>
      <c r="F140" s="61"/>
      <c r="G140" s="61"/>
      <c r="H140" s="61"/>
      <c r="I140" s="61"/>
      <c r="J140" s="61"/>
      <c r="K140" s="61"/>
      <c r="L140" s="61"/>
      <c r="M140" s="61"/>
      <c r="N140" s="61"/>
    </row>
    <row r="141" spans="1:14" ht="12.75">
      <c r="A141" s="61"/>
      <c r="B141" s="61"/>
      <c r="C141" s="61"/>
      <c r="D141" s="61"/>
      <c r="E141" s="61"/>
      <c r="F141" s="61"/>
      <c r="G141" s="61"/>
      <c r="H141" s="61"/>
      <c r="I141" s="61"/>
      <c r="J141" s="61"/>
      <c r="K141" s="61"/>
      <c r="L141" s="61"/>
      <c r="M141" s="61"/>
      <c r="N141" s="61"/>
    </row>
    <row r="142" spans="1:14" ht="12.75">
      <c r="A142" s="61"/>
      <c r="B142" s="61"/>
      <c r="C142" s="61"/>
      <c r="D142" s="61"/>
      <c r="E142" s="61"/>
      <c r="F142" s="61"/>
      <c r="G142" s="61"/>
      <c r="H142" s="61"/>
      <c r="I142" s="61"/>
      <c r="J142" s="61"/>
      <c r="K142" s="61"/>
      <c r="L142" s="61"/>
      <c r="M142" s="61"/>
      <c r="N142" s="61"/>
    </row>
    <row r="143" spans="1:14" ht="12.75">
      <c r="A143" s="61"/>
      <c r="B143" s="61"/>
      <c r="C143" s="61"/>
      <c r="D143" s="61"/>
      <c r="E143" s="61"/>
      <c r="F143" s="61"/>
      <c r="G143" s="61"/>
      <c r="H143" s="61"/>
      <c r="I143" s="61"/>
      <c r="J143" s="61"/>
      <c r="K143" s="61"/>
      <c r="L143" s="61"/>
      <c r="M143" s="61"/>
      <c r="N143" s="61"/>
    </row>
    <row r="144" spans="1:14" ht="12.75">
      <c r="A144" s="61"/>
      <c r="B144" s="61"/>
      <c r="C144" s="61"/>
      <c r="D144" s="61"/>
      <c r="E144" s="61"/>
      <c r="F144" s="61"/>
      <c r="G144" s="61"/>
      <c r="H144" s="61"/>
      <c r="I144" s="61"/>
      <c r="J144" s="61"/>
      <c r="K144" s="61"/>
      <c r="L144" s="61"/>
      <c r="M144" s="61"/>
      <c r="N144" s="61"/>
    </row>
    <row r="145" spans="1:14" ht="12.75">
      <c r="A145" s="61"/>
      <c r="B145" s="61"/>
      <c r="C145" s="61"/>
      <c r="D145" s="61"/>
      <c r="E145" s="61"/>
      <c r="F145" s="61"/>
      <c r="G145" s="61"/>
      <c r="H145" s="61"/>
      <c r="I145" s="61"/>
      <c r="J145" s="61"/>
      <c r="K145" s="61"/>
      <c r="L145" s="61"/>
      <c r="M145" s="61"/>
      <c r="N145" s="61"/>
    </row>
    <row r="146" spans="1:14" ht="12.75">
      <c r="A146" s="61"/>
      <c r="B146" s="61"/>
      <c r="C146" s="61"/>
      <c r="D146" s="61"/>
      <c r="E146" s="61"/>
      <c r="F146" s="61"/>
      <c r="G146" s="61"/>
      <c r="H146" s="61"/>
      <c r="I146" s="61"/>
      <c r="J146" s="61"/>
      <c r="K146" s="61"/>
      <c r="L146" s="61"/>
      <c r="M146" s="61"/>
      <c r="N146" s="61"/>
    </row>
    <row r="147" spans="1:14" ht="12.75">
      <c r="A147" s="61"/>
      <c r="B147" s="61"/>
      <c r="C147" s="61"/>
      <c r="D147" s="61"/>
      <c r="E147" s="61"/>
      <c r="F147" s="61"/>
      <c r="G147" s="61"/>
      <c r="H147" s="61"/>
      <c r="I147" s="61"/>
      <c r="J147" s="61"/>
      <c r="K147" s="61"/>
      <c r="L147" s="61"/>
      <c r="M147" s="61"/>
      <c r="N147" s="61"/>
    </row>
    <row r="148" spans="1:14" ht="12.75">
      <c r="A148" s="61"/>
      <c r="B148" s="61"/>
      <c r="C148" s="61"/>
      <c r="D148" s="61"/>
      <c r="E148" s="61"/>
      <c r="F148" s="61"/>
      <c r="G148" s="61"/>
      <c r="H148" s="61"/>
      <c r="I148" s="61"/>
      <c r="J148" s="61"/>
      <c r="K148" s="61"/>
      <c r="L148" s="61"/>
      <c r="M148" s="61"/>
      <c r="N148" s="61"/>
    </row>
    <row r="149" spans="1:14" ht="12.75">
      <c r="A149" s="61"/>
      <c r="B149" s="61"/>
      <c r="C149" s="61"/>
      <c r="D149" s="61"/>
      <c r="E149" s="61"/>
      <c r="F149" s="61"/>
      <c r="G149" s="61"/>
      <c r="H149" s="61"/>
      <c r="I149" s="61"/>
      <c r="J149" s="61"/>
      <c r="K149" s="61"/>
      <c r="L149" s="61"/>
      <c r="M149" s="61"/>
      <c r="N149" s="61"/>
    </row>
    <row r="150" spans="1:14" ht="12.75">
      <c r="A150" s="61"/>
      <c r="B150" s="61"/>
      <c r="C150" s="61"/>
      <c r="D150" s="61"/>
      <c r="E150" s="61"/>
      <c r="F150" s="61"/>
      <c r="G150" s="61"/>
      <c r="H150" s="61"/>
      <c r="I150" s="61"/>
      <c r="J150" s="61"/>
      <c r="K150" s="61"/>
      <c r="L150" s="61"/>
      <c r="M150" s="61"/>
      <c r="N150" s="61"/>
    </row>
    <row r="151" spans="1:14" ht="12.75">
      <c r="A151" s="61"/>
      <c r="B151" s="61"/>
      <c r="C151" s="61"/>
      <c r="D151" s="61"/>
      <c r="E151" s="61"/>
      <c r="F151" s="61"/>
      <c r="G151" s="61"/>
      <c r="H151" s="61"/>
      <c r="I151" s="61"/>
      <c r="J151" s="61"/>
      <c r="K151" s="61"/>
      <c r="L151" s="61"/>
      <c r="M151" s="61"/>
      <c r="N151" s="61"/>
    </row>
    <row r="152" spans="1:14" ht="12.75">
      <c r="A152" s="61"/>
      <c r="B152" s="61"/>
      <c r="C152" s="61"/>
      <c r="D152" s="61"/>
      <c r="E152" s="61"/>
      <c r="F152" s="61"/>
      <c r="G152" s="61"/>
      <c r="H152" s="61"/>
      <c r="I152" s="61"/>
      <c r="J152" s="61"/>
      <c r="K152" s="61"/>
      <c r="L152" s="61"/>
      <c r="M152" s="61"/>
      <c r="N152" s="61"/>
    </row>
    <row r="153" spans="1:14" ht="12.75">
      <c r="A153" s="61"/>
      <c r="B153" s="61"/>
      <c r="C153" s="61"/>
      <c r="D153" s="61"/>
      <c r="E153" s="61"/>
      <c r="F153" s="61"/>
      <c r="G153" s="61"/>
      <c r="H153" s="61"/>
      <c r="I153" s="61"/>
      <c r="J153" s="61"/>
      <c r="K153" s="61"/>
      <c r="L153" s="61"/>
      <c r="M153" s="61"/>
      <c r="N153" s="61"/>
    </row>
    <row r="154" spans="1:14" ht="12.75">
      <c r="A154" s="61"/>
      <c r="B154" s="61"/>
      <c r="C154" s="61"/>
      <c r="D154" s="61"/>
      <c r="E154" s="61"/>
      <c r="F154" s="61"/>
      <c r="G154" s="61"/>
      <c r="H154" s="61"/>
      <c r="I154" s="61"/>
      <c r="J154" s="61"/>
      <c r="K154" s="61"/>
      <c r="L154" s="61"/>
      <c r="M154" s="61"/>
      <c r="N154" s="61"/>
    </row>
    <row r="155" spans="1:14" ht="12.75">
      <c r="A155" s="61"/>
      <c r="B155" s="61"/>
      <c r="C155" s="61"/>
      <c r="D155" s="61"/>
      <c r="E155" s="61"/>
      <c r="F155" s="61"/>
      <c r="G155" s="61"/>
      <c r="H155" s="61"/>
      <c r="I155" s="61"/>
      <c r="J155" s="61"/>
      <c r="K155" s="61"/>
      <c r="L155" s="61"/>
      <c r="M155" s="61"/>
      <c r="N155" s="61"/>
    </row>
    <row r="156" spans="1:14" ht="12.75">
      <c r="A156" s="61"/>
      <c r="B156" s="61"/>
      <c r="C156" s="61"/>
      <c r="D156" s="61"/>
      <c r="E156" s="61"/>
      <c r="F156" s="61"/>
      <c r="G156" s="61"/>
      <c r="H156" s="61"/>
      <c r="I156" s="61"/>
      <c r="J156" s="61"/>
      <c r="K156" s="61"/>
      <c r="L156" s="61"/>
      <c r="M156" s="61"/>
      <c r="N156" s="61"/>
    </row>
    <row r="157" spans="1:14" ht="12.75">
      <c r="A157" s="61"/>
      <c r="B157" s="61"/>
      <c r="C157" s="61"/>
      <c r="D157" s="61"/>
      <c r="E157" s="61"/>
      <c r="F157" s="61"/>
      <c r="G157" s="61"/>
      <c r="H157" s="61"/>
      <c r="I157" s="61"/>
      <c r="J157" s="61"/>
      <c r="K157" s="61"/>
      <c r="L157" s="61"/>
      <c r="M157" s="61"/>
      <c r="N157" s="61"/>
    </row>
    <row r="158" spans="1:14" ht="12.75">
      <c r="A158" s="61"/>
      <c r="B158" s="61"/>
      <c r="C158" s="61"/>
      <c r="D158" s="61"/>
      <c r="E158" s="61"/>
      <c r="F158" s="61"/>
      <c r="G158" s="61"/>
      <c r="H158" s="61"/>
      <c r="I158" s="61"/>
      <c r="J158" s="61"/>
      <c r="K158" s="61"/>
      <c r="L158" s="61"/>
      <c r="M158" s="61"/>
      <c r="N158" s="61"/>
    </row>
    <row r="159" spans="1:14" ht="12.75">
      <c r="A159" s="61"/>
      <c r="B159" s="61"/>
      <c r="C159" s="61"/>
      <c r="D159" s="61"/>
      <c r="E159" s="61"/>
      <c r="F159" s="61"/>
      <c r="G159" s="61"/>
      <c r="H159" s="61"/>
      <c r="I159" s="61"/>
      <c r="J159" s="61"/>
      <c r="K159" s="61"/>
      <c r="L159" s="61"/>
      <c r="M159" s="61"/>
      <c r="N159" s="61"/>
    </row>
    <row r="160" spans="1:14" ht="12.75">
      <c r="A160" s="61"/>
      <c r="B160" s="61"/>
      <c r="C160" s="61"/>
      <c r="D160" s="61"/>
      <c r="E160" s="61"/>
      <c r="F160" s="61"/>
      <c r="G160" s="61"/>
      <c r="H160" s="61"/>
      <c r="I160" s="61"/>
      <c r="J160" s="61"/>
      <c r="K160" s="61"/>
      <c r="L160" s="61"/>
      <c r="M160" s="61"/>
      <c r="N160" s="61"/>
    </row>
    <row r="161" spans="1:14" ht="12.75">
      <c r="A161" s="61"/>
      <c r="B161" s="61"/>
      <c r="C161" s="61"/>
      <c r="D161" s="61"/>
      <c r="E161" s="61"/>
      <c r="F161" s="61"/>
      <c r="G161" s="61"/>
      <c r="H161" s="61"/>
      <c r="I161" s="61"/>
      <c r="J161" s="61"/>
      <c r="K161" s="61"/>
      <c r="L161" s="61"/>
      <c r="M161" s="61"/>
      <c r="N161" s="61"/>
    </row>
    <row r="162" spans="1:14" ht="12.75">
      <c r="A162" s="61"/>
      <c r="B162" s="61"/>
      <c r="C162" s="61"/>
      <c r="D162" s="61"/>
      <c r="E162" s="61"/>
      <c r="F162" s="61"/>
      <c r="G162" s="61"/>
      <c r="H162" s="61"/>
      <c r="I162" s="61"/>
      <c r="J162" s="61"/>
      <c r="K162" s="61"/>
      <c r="L162" s="61"/>
      <c r="M162" s="61"/>
      <c r="N162" s="61"/>
    </row>
    <row r="163" spans="1:14" ht="12.75">
      <c r="A163" s="61"/>
      <c r="B163" s="61"/>
      <c r="C163" s="61"/>
      <c r="D163" s="61"/>
      <c r="E163" s="61"/>
      <c r="F163" s="61"/>
      <c r="G163" s="61"/>
      <c r="H163" s="61"/>
      <c r="I163" s="61"/>
      <c r="J163" s="61"/>
      <c r="K163" s="61"/>
      <c r="L163" s="61"/>
      <c r="M163" s="61"/>
      <c r="N163" s="61"/>
    </row>
    <row r="164" spans="1:14" ht="12.75">
      <c r="A164" s="61"/>
      <c r="B164" s="61"/>
      <c r="C164" s="61"/>
      <c r="D164" s="61"/>
      <c r="E164" s="61"/>
      <c r="F164" s="61"/>
      <c r="G164" s="61"/>
      <c r="H164" s="61"/>
      <c r="I164" s="61"/>
      <c r="J164" s="61"/>
      <c r="K164" s="61"/>
      <c r="L164" s="61"/>
      <c r="M164" s="61"/>
      <c r="N164" s="61"/>
    </row>
    <row r="165" spans="1:14" ht="12.75">
      <c r="A165" s="61"/>
      <c r="B165" s="61"/>
      <c r="C165" s="61"/>
      <c r="D165" s="61"/>
      <c r="E165" s="61"/>
      <c r="F165" s="61"/>
      <c r="G165" s="61"/>
      <c r="H165" s="61"/>
      <c r="I165" s="61"/>
      <c r="J165" s="61"/>
      <c r="K165" s="61"/>
      <c r="L165" s="61"/>
      <c r="M165" s="61"/>
      <c r="N165" s="61"/>
    </row>
    <row r="166" spans="1:14" ht="12.75">
      <c r="A166" s="61"/>
      <c r="B166" s="61"/>
      <c r="C166" s="61"/>
      <c r="D166" s="61"/>
      <c r="E166" s="61"/>
      <c r="F166" s="61"/>
      <c r="G166" s="61"/>
      <c r="H166" s="61"/>
      <c r="I166" s="61"/>
      <c r="J166" s="61"/>
      <c r="K166" s="61"/>
      <c r="L166" s="61"/>
      <c r="M166" s="61"/>
      <c r="N166" s="61"/>
    </row>
    <row r="167" spans="1:14" ht="12.75">
      <c r="A167" s="61"/>
      <c r="B167" s="61"/>
      <c r="C167" s="61"/>
      <c r="D167" s="61"/>
      <c r="E167" s="61"/>
      <c r="F167" s="61"/>
      <c r="G167" s="61"/>
      <c r="H167" s="61"/>
      <c r="I167" s="61"/>
      <c r="J167" s="61"/>
      <c r="K167" s="61"/>
      <c r="L167" s="61"/>
      <c r="M167" s="61"/>
      <c r="N167" s="61"/>
    </row>
    <row r="168" spans="1:14" ht="12.75">
      <c r="A168" s="61"/>
      <c r="B168" s="61"/>
      <c r="C168" s="61"/>
      <c r="D168" s="61"/>
      <c r="E168" s="61"/>
      <c r="F168" s="61"/>
      <c r="G168" s="61"/>
      <c r="H168" s="61"/>
      <c r="I168" s="61"/>
      <c r="J168" s="61"/>
      <c r="K168" s="61"/>
      <c r="L168" s="61"/>
      <c r="M168" s="61"/>
      <c r="N168" s="61"/>
    </row>
    <row r="169" spans="1:14" ht="12.75">
      <c r="A169" s="61"/>
      <c r="B169" s="61"/>
      <c r="C169" s="61"/>
      <c r="D169" s="61"/>
      <c r="E169" s="61"/>
      <c r="F169" s="61"/>
      <c r="G169" s="61"/>
      <c r="H169" s="61"/>
      <c r="I169" s="61"/>
      <c r="J169" s="61"/>
      <c r="K169" s="61"/>
      <c r="L169" s="61"/>
      <c r="M169" s="61"/>
      <c r="N169" s="61"/>
    </row>
    <row r="170" spans="1:14" ht="12.75">
      <c r="A170" s="61"/>
      <c r="B170" s="61"/>
      <c r="C170" s="61"/>
      <c r="D170" s="61"/>
      <c r="E170" s="61"/>
      <c r="F170" s="61"/>
      <c r="G170" s="61"/>
      <c r="H170" s="61"/>
      <c r="I170" s="61"/>
      <c r="J170" s="61"/>
      <c r="K170" s="61"/>
      <c r="L170" s="61"/>
      <c r="M170" s="61"/>
      <c r="N170" s="61"/>
    </row>
    <row r="171" spans="1:14" ht="12.75">
      <c r="A171" s="61"/>
      <c r="B171" s="61"/>
      <c r="C171" s="61"/>
      <c r="D171" s="61"/>
      <c r="E171" s="61"/>
      <c r="F171" s="61"/>
      <c r="G171" s="61"/>
      <c r="H171" s="61"/>
      <c r="I171" s="61"/>
      <c r="J171" s="61"/>
      <c r="K171" s="61"/>
      <c r="L171" s="61"/>
      <c r="M171" s="61"/>
      <c r="N171" s="61"/>
    </row>
    <row r="172" spans="1:14" ht="12.75">
      <c r="A172" s="61"/>
      <c r="B172" s="61"/>
      <c r="C172" s="61"/>
      <c r="D172" s="61"/>
      <c r="E172" s="61"/>
      <c r="F172" s="61"/>
      <c r="G172" s="61"/>
      <c r="H172" s="61"/>
      <c r="I172" s="61"/>
      <c r="J172" s="61"/>
      <c r="K172" s="61"/>
      <c r="L172" s="61"/>
      <c r="M172" s="61"/>
      <c r="N172" s="61"/>
    </row>
    <row r="173" spans="1:14" ht="12.75">
      <c r="A173" s="61"/>
      <c r="B173" s="61"/>
      <c r="C173" s="61"/>
      <c r="D173" s="61"/>
      <c r="E173" s="61"/>
      <c r="F173" s="61"/>
      <c r="G173" s="61"/>
      <c r="H173" s="61"/>
      <c r="I173" s="61"/>
      <c r="J173" s="61"/>
      <c r="K173" s="61"/>
      <c r="L173" s="61"/>
      <c r="M173" s="61"/>
      <c r="N173" s="61"/>
    </row>
    <row r="174" spans="1:14" ht="12.75">
      <c r="A174" s="61"/>
      <c r="B174" s="61"/>
      <c r="C174" s="61"/>
      <c r="D174" s="61"/>
      <c r="E174" s="61"/>
      <c r="F174" s="61"/>
      <c r="G174" s="61"/>
      <c r="H174" s="61"/>
      <c r="I174" s="61"/>
      <c r="J174" s="61"/>
      <c r="K174" s="61"/>
      <c r="L174" s="61"/>
      <c r="M174" s="61"/>
      <c r="N174" s="61"/>
    </row>
    <row r="175" spans="1:14" ht="12.75">
      <c r="A175" s="61"/>
      <c r="B175" s="61"/>
      <c r="C175" s="61"/>
      <c r="D175" s="61"/>
      <c r="E175" s="61"/>
      <c r="F175" s="61"/>
      <c r="G175" s="61"/>
      <c r="H175" s="61"/>
      <c r="I175" s="61"/>
      <c r="J175" s="61"/>
      <c r="K175" s="61"/>
      <c r="L175" s="61"/>
      <c r="M175" s="61"/>
      <c r="N175" s="61"/>
    </row>
    <row r="176" spans="1:14" ht="12.75">
      <c r="A176" s="61"/>
      <c r="B176" s="61"/>
      <c r="C176" s="61"/>
      <c r="D176" s="61"/>
      <c r="E176" s="61"/>
      <c r="F176" s="61"/>
      <c r="G176" s="61"/>
      <c r="H176" s="61"/>
      <c r="I176" s="61"/>
      <c r="J176" s="61"/>
      <c r="K176" s="61"/>
      <c r="L176" s="61"/>
      <c r="M176" s="61"/>
      <c r="N176" s="61"/>
    </row>
    <row r="177" spans="1:14" ht="12.75">
      <c r="A177" s="61"/>
      <c r="B177" s="61"/>
      <c r="C177" s="61"/>
      <c r="D177" s="61"/>
      <c r="E177" s="61"/>
      <c r="F177" s="61"/>
      <c r="G177" s="61"/>
      <c r="H177" s="61"/>
      <c r="I177" s="61"/>
      <c r="J177" s="61"/>
      <c r="K177" s="61"/>
      <c r="L177" s="61"/>
      <c r="M177" s="61"/>
      <c r="N177" s="61"/>
    </row>
    <row r="178" spans="1:14" ht="12.75">
      <c r="A178" s="61"/>
      <c r="B178" s="61"/>
      <c r="C178" s="61"/>
      <c r="D178" s="61"/>
      <c r="E178" s="61"/>
      <c r="F178" s="61"/>
      <c r="G178" s="61"/>
      <c r="H178" s="61"/>
      <c r="I178" s="61"/>
      <c r="J178" s="61"/>
      <c r="K178" s="61"/>
      <c r="L178" s="61"/>
      <c r="M178" s="61"/>
      <c r="N178" s="61"/>
    </row>
    <row r="179" spans="1:14" ht="12.75">
      <c r="A179" s="61"/>
      <c r="B179" s="61"/>
      <c r="C179" s="61"/>
      <c r="D179" s="61"/>
      <c r="E179" s="61"/>
      <c r="F179" s="61"/>
      <c r="G179" s="61"/>
      <c r="H179" s="61"/>
      <c r="I179" s="61"/>
      <c r="J179" s="61"/>
      <c r="K179" s="61"/>
      <c r="L179" s="61"/>
      <c r="M179" s="61"/>
      <c r="N179" s="61"/>
    </row>
    <row r="180" spans="1:14" ht="12.75">
      <c r="A180" s="61"/>
      <c r="B180" s="61"/>
      <c r="C180" s="61"/>
      <c r="D180" s="61"/>
      <c r="E180" s="61"/>
      <c r="F180" s="61"/>
      <c r="G180" s="61"/>
      <c r="H180" s="61"/>
      <c r="I180" s="61"/>
      <c r="J180" s="61"/>
      <c r="K180" s="61"/>
      <c r="L180" s="61"/>
      <c r="M180" s="61"/>
      <c r="N180" s="61"/>
    </row>
    <row r="181" spans="1:14" ht="12.75">
      <c r="A181" s="61"/>
      <c r="B181" s="61"/>
      <c r="C181" s="61"/>
      <c r="D181" s="61"/>
      <c r="E181" s="61"/>
      <c r="F181" s="61"/>
      <c r="G181" s="61"/>
      <c r="H181" s="61"/>
      <c r="I181" s="61"/>
      <c r="J181" s="61"/>
      <c r="K181" s="61"/>
      <c r="L181" s="61"/>
      <c r="M181" s="61"/>
      <c r="N181" s="61"/>
    </row>
    <row r="182" spans="1:14" ht="12.75">
      <c r="A182" s="61"/>
      <c r="B182" s="61"/>
      <c r="C182" s="61"/>
      <c r="D182" s="61"/>
      <c r="E182" s="61"/>
      <c r="F182" s="61"/>
      <c r="G182" s="61"/>
      <c r="H182" s="61"/>
      <c r="I182" s="61"/>
      <c r="J182" s="61"/>
      <c r="K182" s="61"/>
      <c r="L182" s="61"/>
      <c r="M182" s="61"/>
      <c r="N182" s="61"/>
    </row>
    <row r="183" spans="1:14" ht="12.75">
      <c r="A183" s="61"/>
      <c r="B183" s="61"/>
      <c r="C183" s="61"/>
      <c r="D183" s="61"/>
      <c r="E183" s="61"/>
      <c r="F183" s="61"/>
      <c r="G183" s="61"/>
      <c r="H183" s="61"/>
      <c r="I183" s="61"/>
      <c r="J183" s="61"/>
      <c r="K183" s="61"/>
      <c r="L183" s="61"/>
      <c r="M183" s="61"/>
      <c r="N183" s="61"/>
    </row>
    <row r="184" spans="1:14" ht="12.75">
      <c r="A184" s="61"/>
      <c r="B184" s="61"/>
      <c r="C184" s="61"/>
      <c r="D184" s="61"/>
      <c r="E184" s="61"/>
      <c r="F184" s="61"/>
      <c r="G184" s="61"/>
      <c r="H184" s="61"/>
      <c r="I184" s="61"/>
      <c r="J184" s="61"/>
      <c r="K184" s="61"/>
      <c r="L184" s="61"/>
      <c r="M184" s="61"/>
      <c r="N184" s="61"/>
    </row>
    <row r="185" spans="1:14" ht="12.75">
      <c r="A185" s="61"/>
      <c r="B185" s="61"/>
      <c r="C185" s="61"/>
      <c r="D185" s="61"/>
      <c r="E185" s="61"/>
      <c r="F185" s="61"/>
      <c r="G185" s="61"/>
      <c r="H185" s="61"/>
      <c r="I185" s="61"/>
      <c r="J185" s="61"/>
      <c r="K185" s="61"/>
      <c r="L185" s="61"/>
      <c r="M185" s="61"/>
      <c r="N185" s="61"/>
    </row>
    <row r="186" spans="1:14" ht="12.75">
      <c r="A186" s="61"/>
      <c r="B186" s="61"/>
      <c r="C186" s="61"/>
      <c r="D186" s="61"/>
      <c r="E186" s="61"/>
      <c r="F186" s="61"/>
      <c r="G186" s="61"/>
      <c r="H186" s="61"/>
      <c r="I186" s="61"/>
      <c r="J186" s="61"/>
      <c r="K186" s="61"/>
      <c r="L186" s="61"/>
      <c r="M186" s="61"/>
      <c r="N186" s="61"/>
    </row>
    <row r="187" spans="1:14" ht="12.75">
      <c r="A187" s="61"/>
      <c r="B187" s="61"/>
      <c r="C187" s="61"/>
      <c r="D187" s="61"/>
      <c r="E187" s="61"/>
      <c r="F187" s="61"/>
      <c r="G187" s="61"/>
      <c r="H187" s="61"/>
      <c r="I187" s="61"/>
      <c r="J187" s="61"/>
      <c r="K187" s="61"/>
      <c r="L187" s="61"/>
      <c r="M187" s="61"/>
      <c r="N187" s="61"/>
    </row>
    <row r="188" spans="1:14" ht="12.75">
      <c r="A188" s="61"/>
      <c r="B188" s="61"/>
      <c r="C188" s="61"/>
      <c r="D188" s="61"/>
      <c r="E188" s="61"/>
      <c r="F188" s="61"/>
      <c r="G188" s="61"/>
      <c r="H188" s="61"/>
      <c r="I188" s="61"/>
      <c r="J188" s="61"/>
      <c r="K188" s="61"/>
      <c r="L188" s="61"/>
      <c r="M188" s="61"/>
      <c r="N188" s="61"/>
    </row>
    <row r="189" spans="1:14" ht="12.75">
      <c r="A189" s="61"/>
      <c r="B189" s="61"/>
      <c r="C189" s="61"/>
      <c r="D189" s="61"/>
      <c r="E189" s="61"/>
      <c r="F189" s="61"/>
      <c r="G189" s="61"/>
      <c r="H189" s="61"/>
      <c r="I189" s="61"/>
      <c r="J189" s="61"/>
      <c r="K189" s="61"/>
      <c r="L189" s="61"/>
      <c r="M189" s="61"/>
      <c r="N189" s="61"/>
    </row>
    <row r="190" spans="1:14" ht="12.75">
      <c r="A190" s="61"/>
      <c r="B190" s="61"/>
      <c r="C190" s="61"/>
      <c r="D190" s="61"/>
      <c r="E190" s="61"/>
      <c r="F190" s="61"/>
      <c r="G190" s="61"/>
      <c r="H190" s="61"/>
      <c r="I190" s="61"/>
      <c r="J190" s="61"/>
      <c r="K190" s="61"/>
      <c r="L190" s="61"/>
      <c r="M190" s="61"/>
      <c r="N190" s="61"/>
    </row>
    <row r="191" spans="1:14" ht="12.75">
      <c r="A191" s="61"/>
      <c r="B191" s="61"/>
      <c r="C191" s="61"/>
      <c r="D191" s="61"/>
      <c r="E191" s="61"/>
      <c r="F191" s="61"/>
      <c r="G191" s="61"/>
      <c r="H191" s="61"/>
      <c r="I191" s="61"/>
      <c r="J191" s="61"/>
      <c r="K191" s="61"/>
      <c r="L191" s="61"/>
      <c r="M191" s="61"/>
      <c r="N191" s="61"/>
    </row>
    <row r="192" spans="1:14" ht="12.75">
      <c r="A192" s="61"/>
      <c r="B192" s="61"/>
      <c r="C192" s="61"/>
      <c r="D192" s="61"/>
      <c r="E192" s="61"/>
      <c r="F192" s="61"/>
      <c r="G192" s="61"/>
      <c r="H192" s="61"/>
      <c r="I192" s="61"/>
      <c r="J192" s="61"/>
      <c r="K192" s="61"/>
      <c r="L192" s="61"/>
      <c r="M192" s="61"/>
      <c r="N192" s="61"/>
    </row>
    <row r="193" spans="1:14" ht="12.75">
      <c r="A193" s="61"/>
      <c r="B193" s="61"/>
      <c r="C193" s="61"/>
      <c r="D193" s="61"/>
      <c r="E193" s="61"/>
      <c r="F193" s="61"/>
      <c r="G193" s="61"/>
      <c r="H193" s="61"/>
      <c r="I193" s="61"/>
      <c r="J193" s="61"/>
      <c r="K193" s="61"/>
      <c r="L193" s="61"/>
      <c r="M193" s="61"/>
      <c r="N193" s="61"/>
    </row>
    <row r="194" spans="1:14" ht="12.75">
      <c r="A194" s="61"/>
      <c r="B194" s="61"/>
      <c r="C194" s="61"/>
      <c r="D194" s="61"/>
      <c r="E194" s="61"/>
      <c r="F194" s="61"/>
      <c r="G194" s="61"/>
      <c r="H194" s="61"/>
      <c r="I194" s="61"/>
      <c r="J194" s="61"/>
      <c r="K194" s="61"/>
      <c r="L194" s="61"/>
      <c r="M194" s="61"/>
      <c r="N194" s="61"/>
    </row>
    <row r="195" spans="1:14" ht="12.75">
      <c r="A195" s="61"/>
      <c r="B195" s="61"/>
      <c r="C195" s="61"/>
      <c r="D195" s="61"/>
      <c r="E195" s="61"/>
      <c r="F195" s="61"/>
      <c r="G195" s="61"/>
      <c r="H195" s="61"/>
      <c r="I195" s="61"/>
      <c r="J195" s="61"/>
      <c r="K195" s="61"/>
      <c r="L195" s="61"/>
      <c r="M195" s="61"/>
      <c r="N195" s="61"/>
    </row>
    <row r="196" spans="1:14" ht="12.75">
      <c r="A196" s="61"/>
      <c r="B196" s="61"/>
      <c r="C196" s="61"/>
      <c r="D196" s="61"/>
      <c r="E196" s="61"/>
      <c r="F196" s="61"/>
      <c r="G196" s="61"/>
      <c r="H196" s="61"/>
      <c r="I196" s="61"/>
      <c r="J196" s="61"/>
      <c r="K196" s="61"/>
      <c r="L196" s="61"/>
      <c r="M196" s="61"/>
      <c r="N196" s="61"/>
    </row>
    <row r="197" spans="1:14" ht="12.75">
      <c r="A197" s="61"/>
      <c r="B197" s="61"/>
      <c r="C197" s="61"/>
      <c r="D197" s="61"/>
      <c r="E197" s="61"/>
      <c r="F197" s="61"/>
      <c r="G197" s="61"/>
      <c r="H197" s="61"/>
      <c r="I197" s="61"/>
      <c r="J197" s="61"/>
      <c r="K197" s="61"/>
      <c r="L197" s="61"/>
      <c r="M197" s="61"/>
      <c r="N197" s="61"/>
    </row>
    <row r="198" spans="1:14" ht="12.75">
      <c r="A198" s="61"/>
      <c r="B198" s="61"/>
      <c r="C198" s="61"/>
      <c r="D198" s="61"/>
      <c r="E198" s="61"/>
      <c r="F198" s="61"/>
      <c r="G198" s="61"/>
      <c r="H198" s="61"/>
      <c r="I198" s="61"/>
      <c r="J198" s="61"/>
      <c r="K198" s="61"/>
      <c r="L198" s="61"/>
      <c r="M198" s="61"/>
      <c r="N198" s="61"/>
    </row>
    <row r="199" spans="1:14" ht="12.75">
      <c r="A199" s="61"/>
      <c r="B199" s="61"/>
      <c r="C199" s="61"/>
      <c r="D199" s="61"/>
      <c r="E199" s="61"/>
      <c r="F199" s="61"/>
      <c r="G199" s="61"/>
      <c r="H199" s="61"/>
      <c r="I199" s="61"/>
      <c r="J199" s="61"/>
      <c r="K199" s="61"/>
      <c r="L199" s="61"/>
      <c r="M199" s="61"/>
      <c r="N199" s="61"/>
    </row>
    <row r="200" spans="1:14" ht="12.75">
      <c r="A200" s="61"/>
      <c r="B200" s="61"/>
      <c r="C200" s="61"/>
      <c r="D200" s="61"/>
      <c r="E200" s="61"/>
      <c r="F200" s="61"/>
      <c r="G200" s="61"/>
      <c r="H200" s="61"/>
      <c r="I200" s="61"/>
      <c r="J200" s="61"/>
      <c r="K200" s="61"/>
      <c r="L200" s="61"/>
      <c r="M200" s="61"/>
      <c r="N200" s="61"/>
    </row>
    <row r="201" spans="1:14" ht="12.75">
      <c r="A201" s="61"/>
      <c r="B201" s="61"/>
      <c r="C201" s="61"/>
      <c r="D201" s="61"/>
      <c r="E201" s="61"/>
      <c r="F201" s="61"/>
      <c r="G201" s="61"/>
      <c r="H201" s="61"/>
      <c r="I201" s="61"/>
      <c r="J201" s="61"/>
      <c r="K201" s="61"/>
      <c r="L201" s="61"/>
      <c r="M201" s="61"/>
      <c r="N201" s="61"/>
    </row>
    <row r="202" spans="1:14" ht="12.75">
      <c r="A202" s="61"/>
      <c r="B202" s="61"/>
      <c r="C202" s="61"/>
      <c r="D202" s="61"/>
      <c r="E202" s="61"/>
      <c r="F202" s="61"/>
      <c r="G202" s="61"/>
      <c r="H202" s="61"/>
      <c r="I202" s="61"/>
      <c r="J202" s="61"/>
      <c r="K202" s="61"/>
      <c r="L202" s="61"/>
      <c r="M202" s="61"/>
      <c r="N202" s="61"/>
    </row>
    <row r="203" spans="1:14" ht="12.75">
      <c r="A203" s="61"/>
      <c r="B203" s="61"/>
      <c r="C203" s="61"/>
      <c r="D203" s="61"/>
      <c r="E203" s="61"/>
      <c r="F203" s="61"/>
      <c r="G203" s="61"/>
      <c r="H203" s="61"/>
      <c r="I203" s="61"/>
      <c r="J203" s="61"/>
      <c r="K203" s="61"/>
      <c r="L203" s="61"/>
      <c r="M203" s="61"/>
      <c r="N203" s="61"/>
    </row>
    <row r="204" spans="1:14" ht="12.75">
      <c r="A204" s="61"/>
      <c r="B204" s="61"/>
      <c r="C204" s="61"/>
      <c r="D204" s="61"/>
      <c r="E204" s="61"/>
      <c r="F204" s="61"/>
      <c r="G204" s="61"/>
      <c r="H204" s="61"/>
      <c r="I204" s="61"/>
      <c r="J204" s="61"/>
      <c r="K204" s="61"/>
      <c r="L204" s="61"/>
      <c r="M204" s="61"/>
      <c r="N204" s="61"/>
    </row>
    <row r="205" spans="1:14" ht="12.75">
      <c r="A205" s="61"/>
      <c r="B205" s="61"/>
      <c r="C205" s="61"/>
      <c r="D205" s="61"/>
      <c r="E205" s="61"/>
      <c r="F205" s="61"/>
      <c r="G205" s="61"/>
      <c r="H205" s="61"/>
      <c r="I205" s="61"/>
      <c r="J205" s="61"/>
      <c r="K205" s="61"/>
      <c r="L205" s="61"/>
      <c r="M205" s="61"/>
      <c r="N205" s="61"/>
    </row>
    <row r="206" spans="1:14" ht="12.75">
      <c r="A206" s="61"/>
      <c r="B206" s="61"/>
      <c r="C206" s="61"/>
      <c r="D206" s="61"/>
      <c r="E206" s="61"/>
      <c r="F206" s="61"/>
      <c r="G206" s="61"/>
      <c r="H206" s="61"/>
      <c r="I206" s="61"/>
      <c r="J206" s="61"/>
      <c r="K206" s="61"/>
      <c r="L206" s="61"/>
      <c r="M206" s="61"/>
      <c r="N206" s="61"/>
    </row>
    <row r="207" spans="1:14" ht="12.75">
      <c r="A207" s="61"/>
      <c r="B207" s="61"/>
      <c r="C207" s="61"/>
      <c r="D207" s="61"/>
      <c r="E207" s="61"/>
      <c r="F207" s="61"/>
      <c r="G207" s="61"/>
      <c r="H207" s="61"/>
      <c r="I207" s="61"/>
      <c r="J207" s="61"/>
      <c r="K207" s="61"/>
      <c r="L207" s="61"/>
      <c r="M207" s="61"/>
      <c r="N207" s="61"/>
    </row>
    <row r="208" spans="1:14" ht="12.75">
      <c r="A208" s="61"/>
      <c r="B208" s="61"/>
      <c r="C208" s="61"/>
      <c r="D208" s="61"/>
      <c r="E208" s="61"/>
      <c r="F208" s="61"/>
      <c r="G208" s="61"/>
      <c r="H208" s="61"/>
      <c r="I208" s="61"/>
      <c r="J208" s="61"/>
      <c r="K208" s="61"/>
      <c r="L208" s="61"/>
      <c r="M208" s="61"/>
      <c r="N208" s="61"/>
    </row>
    <row r="209" spans="1:14" ht="12.75">
      <c r="A209" s="61"/>
      <c r="B209" s="61"/>
      <c r="C209" s="61"/>
      <c r="D209" s="61"/>
      <c r="E209" s="61"/>
      <c r="F209" s="61"/>
      <c r="G209" s="61"/>
      <c r="H209" s="61"/>
      <c r="I209" s="61"/>
      <c r="J209" s="61"/>
      <c r="K209" s="61"/>
      <c r="L209" s="61"/>
      <c r="M209" s="61"/>
      <c r="N209" s="61"/>
    </row>
    <row r="210" spans="1:14" ht="12.75">
      <c r="A210" s="61"/>
      <c r="B210" s="61"/>
      <c r="C210" s="61"/>
      <c r="D210" s="61"/>
      <c r="E210" s="61"/>
      <c r="F210" s="61"/>
      <c r="G210" s="61"/>
      <c r="H210" s="61"/>
      <c r="I210" s="61"/>
      <c r="J210" s="61"/>
      <c r="K210" s="61"/>
      <c r="L210" s="61"/>
      <c r="M210" s="61"/>
      <c r="N210" s="61"/>
    </row>
    <row r="211" spans="1:14" ht="12.75">
      <c r="A211" s="61"/>
      <c r="B211" s="61"/>
      <c r="C211" s="61"/>
      <c r="D211" s="61"/>
      <c r="E211" s="61"/>
      <c r="F211" s="61"/>
      <c r="G211" s="61"/>
      <c r="H211" s="61"/>
      <c r="I211" s="61"/>
      <c r="J211" s="61"/>
      <c r="K211" s="61"/>
      <c r="L211" s="61"/>
      <c r="M211" s="61"/>
      <c r="N211" s="61"/>
    </row>
    <row r="212" spans="1:14" ht="12.75">
      <c r="A212" s="61"/>
      <c r="B212" s="61"/>
      <c r="C212" s="61"/>
      <c r="D212" s="61"/>
      <c r="E212" s="61"/>
      <c r="F212" s="61"/>
      <c r="G212" s="61"/>
      <c r="H212" s="61"/>
      <c r="I212" s="61"/>
      <c r="J212" s="61"/>
      <c r="K212" s="61"/>
      <c r="L212" s="61"/>
      <c r="M212" s="61"/>
      <c r="N212" s="61"/>
    </row>
    <row r="213" spans="1:14" ht="12.75">
      <c r="A213" s="61"/>
      <c r="B213" s="61"/>
      <c r="C213" s="61"/>
      <c r="D213" s="61"/>
      <c r="E213" s="61"/>
      <c r="F213" s="61"/>
      <c r="G213" s="61"/>
      <c r="H213" s="61"/>
      <c r="I213" s="61"/>
      <c r="J213" s="61"/>
      <c r="K213" s="61"/>
      <c r="L213" s="61"/>
      <c r="M213" s="61"/>
      <c r="N213" s="61"/>
    </row>
    <row r="214" spans="1:14" ht="12.75">
      <c r="A214" s="61"/>
      <c r="B214" s="61"/>
      <c r="C214" s="61"/>
      <c r="D214" s="61"/>
      <c r="E214" s="61"/>
      <c r="F214" s="61"/>
      <c r="G214" s="61"/>
      <c r="H214" s="61"/>
      <c r="I214" s="61"/>
      <c r="J214" s="61"/>
      <c r="K214" s="61"/>
      <c r="L214" s="61"/>
      <c r="M214" s="61"/>
      <c r="N214" s="61"/>
    </row>
    <row r="215" spans="1:14" ht="12.75">
      <c r="A215" s="61"/>
      <c r="B215" s="61"/>
      <c r="C215" s="61"/>
      <c r="D215" s="61"/>
      <c r="E215" s="61"/>
      <c r="F215" s="61"/>
      <c r="G215" s="61"/>
      <c r="H215" s="61"/>
      <c r="I215" s="61"/>
      <c r="J215" s="61"/>
      <c r="K215" s="61"/>
      <c r="L215" s="61"/>
      <c r="M215" s="61"/>
      <c r="N215" s="61"/>
    </row>
    <row r="216" spans="1:14" ht="12.75">
      <c r="A216" s="61"/>
      <c r="B216" s="61"/>
      <c r="C216" s="61"/>
      <c r="D216" s="61"/>
      <c r="E216" s="61"/>
      <c r="F216" s="61"/>
      <c r="G216" s="61"/>
      <c r="H216" s="61"/>
      <c r="I216" s="61"/>
      <c r="J216" s="61"/>
      <c r="K216" s="61"/>
      <c r="L216" s="61"/>
      <c r="M216" s="61"/>
      <c r="N216" s="61"/>
    </row>
    <row r="217" spans="1:14" ht="12.75">
      <c r="A217" s="61"/>
      <c r="B217" s="61"/>
      <c r="C217" s="61"/>
      <c r="D217" s="61"/>
      <c r="E217" s="61"/>
      <c r="F217" s="61"/>
      <c r="G217" s="61"/>
      <c r="H217" s="61"/>
      <c r="I217" s="61"/>
      <c r="J217" s="61"/>
      <c r="K217" s="61"/>
      <c r="L217" s="61"/>
      <c r="M217" s="61"/>
      <c r="N217" s="61"/>
    </row>
    <row r="218" spans="1:14" ht="12.75">
      <c r="A218" s="61"/>
      <c r="B218" s="61"/>
      <c r="C218" s="61"/>
      <c r="D218" s="61"/>
      <c r="E218" s="61"/>
      <c r="F218" s="61"/>
      <c r="G218" s="61"/>
      <c r="H218" s="61"/>
      <c r="I218" s="61"/>
      <c r="J218" s="61"/>
      <c r="K218" s="61"/>
      <c r="L218" s="61"/>
      <c r="M218" s="61"/>
      <c r="N218" s="61"/>
    </row>
    <row r="219" spans="1:14" ht="12.75">
      <c r="A219" s="61"/>
      <c r="B219" s="61"/>
      <c r="C219" s="61"/>
      <c r="D219" s="61"/>
      <c r="E219" s="61"/>
      <c r="F219" s="61"/>
      <c r="G219" s="61"/>
      <c r="H219" s="61"/>
      <c r="I219" s="61"/>
      <c r="J219" s="61"/>
      <c r="K219" s="61"/>
      <c r="L219" s="61"/>
      <c r="M219" s="61"/>
      <c r="N219" s="61"/>
    </row>
    <row r="220" spans="1:14" ht="12.75">
      <c r="A220" s="61"/>
      <c r="B220" s="61"/>
      <c r="C220" s="61"/>
      <c r="D220" s="61"/>
      <c r="E220" s="61"/>
      <c r="F220" s="61"/>
      <c r="G220" s="61"/>
      <c r="H220" s="61"/>
      <c r="I220" s="61"/>
      <c r="J220" s="61"/>
      <c r="K220" s="61"/>
      <c r="L220" s="61"/>
      <c r="M220" s="61"/>
      <c r="N220" s="61"/>
    </row>
    <row r="221" spans="1:14" ht="12.75">
      <c r="A221" s="61"/>
      <c r="B221" s="61"/>
      <c r="C221" s="61"/>
      <c r="D221" s="61"/>
      <c r="E221" s="61"/>
      <c r="F221" s="61"/>
      <c r="G221" s="61"/>
      <c r="H221" s="61"/>
      <c r="I221" s="61"/>
      <c r="J221" s="61"/>
      <c r="K221" s="61"/>
      <c r="L221" s="61"/>
      <c r="M221" s="61"/>
      <c r="N221" s="61"/>
    </row>
    <row r="222" spans="1:14" ht="12.75">
      <c r="A222" s="61"/>
      <c r="B222" s="61"/>
      <c r="C222" s="61"/>
      <c r="D222" s="61"/>
      <c r="E222" s="61"/>
      <c r="F222" s="61"/>
      <c r="G222" s="61"/>
      <c r="H222" s="61"/>
      <c r="I222" s="61"/>
      <c r="J222" s="61"/>
      <c r="K222" s="61"/>
      <c r="L222" s="61"/>
      <c r="M222" s="61"/>
      <c r="N222" s="61"/>
    </row>
    <row r="223" spans="1:14" ht="12.75">
      <c r="A223" s="61"/>
      <c r="B223" s="61"/>
      <c r="C223" s="61"/>
      <c r="D223" s="61"/>
      <c r="E223" s="61"/>
      <c r="F223" s="61"/>
      <c r="G223" s="61"/>
      <c r="H223" s="61"/>
      <c r="I223" s="61"/>
      <c r="J223" s="61"/>
      <c r="K223" s="61"/>
      <c r="L223" s="61"/>
      <c r="M223" s="61"/>
      <c r="N223" s="61"/>
    </row>
    <row r="224" spans="1:14" ht="12.75">
      <c r="A224" s="61"/>
      <c r="B224" s="61"/>
      <c r="C224" s="61"/>
      <c r="D224" s="61"/>
      <c r="E224" s="61"/>
      <c r="F224" s="61"/>
      <c r="G224" s="61"/>
      <c r="H224" s="61"/>
      <c r="I224" s="61"/>
      <c r="J224" s="61"/>
      <c r="K224" s="61"/>
      <c r="L224" s="61"/>
      <c r="M224" s="61"/>
      <c r="N224" s="61"/>
    </row>
    <row r="225" spans="1:14" ht="12.75">
      <c r="A225" s="61"/>
      <c r="B225" s="61"/>
      <c r="C225" s="61"/>
      <c r="D225" s="61"/>
      <c r="E225" s="61"/>
      <c r="F225" s="61"/>
      <c r="G225" s="61"/>
      <c r="H225" s="61"/>
      <c r="I225" s="61"/>
      <c r="J225" s="61"/>
      <c r="K225" s="61"/>
      <c r="L225" s="61"/>
      <c r="M225" s="61"/>
      <c r="N225" s="61"/>
    </row>
    <row r="226" spans="1:14" ht="12.75">
      <c r="A226" s="61"/>
      <c r="B226" s="61"/>
      <c r="C226" s="61"/>
      <c r="D226" s="61"/>
      <c r="E226" s="61"/>
      <c r="F226" s="61"/>
      <c r="G226" s="61"/>
      <c r="H226" s="61"/>
      <c r="I226" s="61"/>
      <c r="J226" s="61"/>
      <c r="K226" s="61"/>
      <c r="L226" s="61"/>
      <c r="M226" s="61"/>
      <c r="N226" s="61"/>
    </row>
    <row r="227" spans="1:14" ht="12.75">
      <c r="A227" s="61"/>
      <c r="B227" s="61"/>
      <c r="C227" s="61"/>
      <c r="D227" s="61"/>
      <c r="E227" s="61"/>
      <c r="F227" s="61"/>
      <c r="G227" s="61"/>
      <c r="H227" s="61"/>
      <c r="I227" s="61"/>
      <c r="J227" s="61"/>
      <c r="K227" s="61"/>
      <c r="L227" s="61"/>
      <c r="M227" s="61"/>
      <c r="N227" s="61"/>
    </row>
    <row r="228" spans="1:14" ht="12.75">
      <c r="A228" s="61"/>
      <c r="B228" s="61"/>
      <c r="C228" s="61"/>
      <c r="D228" s="61"/>
      <c r="E228" s="61"/>
      <c r="F228" s="61"/>
      <c r="G228" s="61"/>
      <c r="H228" s="61"/>
      <c r="I228" s="61"/>
      <c r="J228" s="61"/>
      <c r="K228" s="61"/>
      <c r="L228" s="61"/>
      <c r="M228" s="61"/>
      <c r="N228" s="61"/>
    </row>
    <row r="229" spans="1:14" ht="12.75">
      <c r="A229" s="61"/>
      <c r="B229" s="61"/>
      <c r="C229" s="61"/>
      <c r="D229" s="61"/>
      <c r="E229" s="61"/>
      <c r="F229" s="61"/>
      <c r="G229" s="61"/>
      <c r="H229" s="61"/>
      <c r="I229" s="61"/>
      <c r="J229" s="61"/>
      <c r="K229" s="61"/>
      <c r="L229" s="61"/>
      <c r="M229" s="61"/>
      <c r="N229" s="61"/>
    </row>
    <row r="230" spans="1:14" ht="12.75">
      <c r="A230" s="61"/>
      <c r="B230" s="61"/>
      <c r="C230" s="61"/>
      <c r="D230" s="61"/>
      <c r="E230" s="61"/>
      <c r="F230" s="61"/>
      <c r="G230" s="61"/>
      <c r="H230" s="61"/>
      <c r="I230" s="61"/>
      <c r="J230" s="61"/>
      <c r="K230" s="61"/>
      <c r="L230" s="61"/>
      <c r="M230" s="61"/>
      <c r="N230" s="61"/>
    </row>
    <row r="231" spans="1:14" ht="12.75">
      <c r="A231" s="61"/>
      <c r="B231" s="61"/>
      <c r="C231" s="61"/>
      <c r="D231" s="61"/>
      <c r="E231" s="61"/>
      <c r="F231" s="61"/>
      <c r="G231" s="61"/>
      <c r="H231" s="61"/>
      <c r="I231" s="61"/>
      <c r="J231" s="61"/>
      <c r="K231" s="61"/>
      <c r="L231" s="61"/>
      <c r="M231" s="61"/>
      <c r="N231" s="61"/>
    </row>
    <row r="232" spans="1:14" ht="12.75">
      <c r="A232" s="61"/>
      <c r="B232" s="61"/>
      <c r="C232" s="61"/>
      <c r="D232" s="61"/>
      <c r="E232" s="61"/>
      <c r="F232" s="61"/>
      <c r="G232" s="61"/>
      <c r="H232" s="61"/>
      <c r="I232" s="61"/>
      <c r="J232" s="61"/>
      <c r="K232" s="61"/>
      <c r="L232" s="61"/>
      <c r="M232" s="61"/>
      <c r="N232" s="61"/>
    </row>
    <row r="233" spans="1:14" ht="12.75">
      <c r="A233" s="61"/>
      <c r="B233" s="61"/>
      <c r="C233" s="61"/>
      <c r="D233" s="61"/>
      <c r="E233" s="61"/>
      <c r="F233" s="61"/>
      <c r="G233" s="61"/>
      <c r="H233" s="61"/>
      <c r="I233" s="61"/>
      <c r="J233" s="61"/>
      <c r="K233" s="61"/>
      <c r="L233" s="61"/>
      <c r="M233" s="61"/>
      <c r="N233" s="61"/>
    </row>
    <row r="234" spans="1:14" ht="12.75">
      <c r="A234" s="61"/>
      <c r="B234" s="61"/>
      <c r="C234" s="61"/>
      <c r="D234" s="61"/>
      <c r="E234" s="61"/>
      <c r="F234" s="61"/>
      <c r="G234" s="61"/>
      <c r="H234" s="61"/>
      <c r="I234" s="61"/>
      <c r="J234" s="61"/>
      <c r="K234" s="61"/>
      <c r="L234" s="61"/>
      <c r="M234" s="61"/>
      <c r="N234" s="61"/>
    </row>
    <row r="235" spans="1:14" ht="12.75">
      <c r="A235" s="61"/>
      <c r="B235" s="61"/>
      <c r="C235" s="61"/>
      <c r="D235" s="61"/>
      <c r="E235" s="61"/>
      <c r="F235" s="61"/>
      <c r="G235" s="61"/>
      <c r="H235" s="61"/>
      <c r="I235" s="61"/>
      <c r="J235" s="61"/>
      <c r="K235" s="61"/>
      <c r="L235" s="61"/>
      <c r="M235" s="61"/>
      <c r="N235" s="61"/>
    </row>
    <row r="236" spans="1:14" ht="12.75">
      <c r="A236" s="61"/>
      <c r="B236" s="61"/>
      <c r="C236" s="61"/>
      <c r="D236" s="61"/>
      <c r="E236" s="61"/>
      <c r="F236" s="61"/>
      <c r="G236" s="61"/>
      <c r="H236" s="61"/>
      <c r="I236" s="61"/>
      <c r="J236" s="61"/>
      <c r="K236" s="61"/>
      <c r="L236" s="61"/>
      <c r="M236" s="61"/>
      <c r="N236" s="61"/>
    </row>
    <row r="237" spans="1:14" ht="12.75">
      <c r="A237" s="61"/>
      <c r="B237" s="61"/>
      <c r="C237" s="61"/>
      <c r="D237" s="61"/>
      <c r="E237" s="61"/>
      <c r="F237" s="61"/>
      <c r="G237" s="61"/>
      <c r="H237" s="61"/>
      <c r="I237" s="61"/>
      <c r="J237" s="61"/>
      <c r="K237" s="61"/>
      <c r="L237" s="61"/>
      <c r="M237" s="61"/>
      <c r="N237" s="61"/>
    </row>
    <row r="238" spans="1:14" ht="12.75">
      <c r="A238" s="61"/>
      <c r="B238" s="61"/>
      <c r="C238" s="61"/>
      <c r="D238" s="61"/>
      <c r="E238" s="61"/>
      <c r="F238" s="61"/>
      <c r="G238" s="61"/>
      <c r="H238" s="61"/>
      <c r="I238" s="61"/>
      <c r="J238" s="61"/>
      <c r="K238" s="61"/>
      <c r="L238" s="61"/>
      <c r="M238" s="61"/>
      <c r="N238" s="61"/>
    </row>
    <row r="239" spans="1:14" ht="12.75">
      <c r="A239" s="61"/>
      <c r="B239" s="61"/>
      <c r="C239" s="61"/>
      <c r="D239" s="61"/>
      <c r="E239" s="61"/>
      <c r="F239" s="61"/>
      <c r="G239" s="61"/>
      <c r="H239" s="61"/>
      <c r="I239" s="61"/>
      <c r="J239" s="61"/>
      <c r="K239" s="61"/>
      <c r="L239" s="61"/>
      <c r="M239" s="61"/>
      <c r="N239" s="61"/>
    </row>
    <row r="240" spans="1:14" ht="12.75">
      <c r="A240" s="61"/>
      <c r="B240" s="61"/>
      <c r="C240" s="61"/>
      <c r="D240" s="61"/>
      <c r="E240" s="61"/>
      <c r="F240" s="61"/>
      <c r="G240" s="61"/>
      <c r="H240" s="61"/>
      <c r="I240" s="61"/>
      <c r="J240" s="61"/>
      <c r="K240" s="61"/>
      <c r="L240" s="61"/>
      <c r="M240" s="61"/>
      <c r="N240" s="61"/>
    </row>
    <row r="241" spans="1:14" ht="12.75">
      <c r="A241" s="61"/>
      <c r="B241" s="61"/>
      <c r="C241" s="61"/>
      <c r="D241" s="61"/>
      <c r="E241" s="61"/>
      <c r="F241" s="61"/>
      <c r="G241" s="61"/>
      <c r="H241" s="61"/>
      <c r="I241" s="61"/>
      <c r="J241" s="61"/>
      <c r="K241" s="61"/>
      <c r="L241" s="61"/>
      <c r="M241" s="61"/>
      <c r="N241" s="61"/>
    </row>
    <row r="242" spans="1:14" ht="12.75">
      <c r="A242" s="61"/>
      <c r="B242" s="61"/>
      <c r="C242" s="61"/>
      <c r="D242" s="61"/>
      <c r="E242" s="61"/>
      <c r="F242" s="61"/>
      <c r="G242" s="61"/>
      <c r="H242" s="61"/>
      <c r="I242" s="61"/>
      <c r="J242" s="61"/>
      <c r="K242" s="61"/>
      <c r="L242" s="61"/>
      <c r="M242" s="61"/>
      <c r="N242" s="61"/>
    </row>
    <row r="243" spans="1:14" ht="12.75">
      <c r="A243" s="61"/>
      <c r="B243" s="61"/>
      <c r="C243" s="61"/>
      <c r="D243" s="61"/>
      <c r="E243" s="61"/>
      <c r="F243" s="61"/>
      <c r="G243" s="61"/>
      <c r="H243" s="61"/>
      <c r="I243" s="61"/>
      <c r="J243" s="61"/>
      <c r="K243" s="61"/>
      <c r="L243" s="61"/>
      <c r="M243" s="61"/>
      <c r="N243" s="61"/>
    </row>
    <row r="244" spans="1:14" ht="12.75">
      <c r="A244" s="61"/>
      <c r="B244" s="61"/>
      <c r="C244" s="61"/>
      <c r="D244" s="61"/>
      <c r="E244" s="61"/>
      <c r="F244" s="61"/>
      <c r="G244" s="61"/>
      <c r="H244" s="61"/>
      <c r="I244" s="61"/>
      <c r="J244" s="61"/>
      <c r="K244" s="61"/>
      <c r="L244" s="61"/>
      <c r="M244" s="61"/>
      <c r="N244" s="61"/>
    </row>
    <row r="245" spans="1:14" ht="12.75">
      <c r="A245" s="61"/>
      <c r="B245" s="61"/>
      <c r="C245" s="61"/>
      <c r="D245" s="61"/>
      <c r="E245" s="61"/>
      <c r="F245" s="61"/>
      <c r="G245" s="61"/>
      <c r="H245" s="61"/>
      <c r="I245" s="61"/>
      <c r="J245" s="61"/>
      <c r="K245" s="61"/>
      <c r="L245" s="61"/>
      <c r="M245" s="61"/>
      <c r="N245" s="61"/>
    </row>
    <row r="246" spans="1:14" ht="12.75">
      <c r="A246" s="61"/>
      <c r="B246" s="61"/>
      <c r="C246" s="61"/>
      <c r="D246" s="61"/>
      <c r="E246" s="61"/>
      <c r="F246" s="61"/>
      <c r="G246" s="61"/>
      <c r="H246" s="61"/>
      <c r="I246" s="61"/>
      <c r="J246" s="61"/>
      <c r="K246" s="61"/>
      <c r="L246" s="61"/>
      <c r="M246" s="61"/>
      <c r="N246" s="61"/>
    </row>
    <row r="247" spans="1:14" ht="12.75">
      <c r="A247" s="61"/>
      <c r="B247" s="61"/>
      <c r="C247" s="61"/>
      <c r="D247" s="61"/>
      <c r="E247" s="61"/>
      <c r="F247" s="61"/>
      <c r="G247" s="61"/>
      <c r="H247" s="61"/>
      <c r="I247" s="61"/>
      <c r="J247" s="61"/>
      <c r="K247" s="61"/>
      <c r="L247" s="61"/>
      <c r="M247" s="61"/>
      <c r="N247" s="61"/>
    </row>
    <row r="248" spans="1:14" ht="12.75">
      <c r="A248" s="61"/>
      <c r="B248" s="61"/>
      <c r="C248" s="61"/>
      <c r="D248" s="61"/>
      <c r="E248" s="61"/>
      <c r="F248" s="61"/>
      <c r="G248" s="61"/>
      <c r="H248" s="61"/>
      <c r="I248" s="61"/>
      <c r="J248" s="61"/>
      <c r="K248" s="61"/>
      <c r="L248" s="61"/>
      <c r="M248" s="61"/>
      <c r="N248" s="61"/>
    </row>
    <row r="249" spans="1:14" ht="12.75">
      <c r="A249" s="61"/>
      <c r="B249" s="61"/>
      <c r="C249" s="61"/>
      <c r="D249" s="61"/>
      <c r="E249" s="61"/>
      <c r="F249" s="61"/>
      <c r="G249" s="61"/>
      <c r="H249" s="61"/>
      <c r="I249" s="61"/>
      <c r="J249" s="61"/>
      <c r="K249" s="61"/>
      <c r="L249" s="61"/>
      <c r="M249" s="61"/>
      <c r="N249" s="61"/>
    </row>
    <row r="250" spans="1:14" ht="12.75">
      <c r="A250" s="61"/>
      <c r="B250" s="61"/>
      <c r="C250" s="61"/>
      <c r="D250" s="61"/>
      <c r="E250" s="61"/>
      <c r="F250" s="61"/>
      <c r="G250" s="61"/>
      <c r="H250" s="61"/>
      <c r="I250" s="61"/>
      <c r="J250" s="61"/>
      <c r="K250" s="61"/>
      <c r="L250" s="61"/>
      <c r="M250" s="61"/>
      <c r="N250" s="61"/>
    </row>
    <row r="251" spans="1:14" ht="12.75">
      <c r="A251" s="61"/>
      <c r="B251" s="61"/>
      <c r="C251" s="61"/>
      <c r="D251" s="61"/>
      <c r="E251" s="61"/>
      <c r="F251" s="61"/>
      <c r="G251" s="61"/>
      <c r="H251" s="61"/>
      <c r="I251" s="61"/>
      <c r="J251" s="61"/>
      <c r="K251" s="61"/>
      <c r="L251" s="61"/>
      <c r="M251" s="61"/>
      <c r="N251" s="61"/>
    </row>
    <row r="252" spans="1:14" ht="12.75">
      <c r="A252" s="61"/>
      <c r="B252" s="61"/>
      <c r="C252" s="61"/>
      <c r="D252" s="61"/>
      <c r="E252" s="61"/>
      <c r="F252" s="61"/>
      <c r="G252" s="61"/>
      <c r="H252" s="61"/>
      <c r="I252" s="61"/>
      <c r="J252" s="61"/>
      <c r="K252" s="61"/>
      <c r="L252" s="61"/>
      <c r="M252" s="61"/>
      <c r="N252" s="61"/>
    </row>
    <row r="253" spans="1:14" ht="12.75">
      <c r="A253" s="61"/>
      <c r="B253" s="61"/>
      <c r="C253" s="61"/>
      <c r="D253" s="61"/>
      <c r="E253" s="61"/>
      <c r="F253" s="61"/>
      <c r="G253" s="61"/>
      <c r="H253" s="61"/>
      <c r="I253" s="61"/>
      <c r="J253" s="61"/>
      <c r="K253" s="61"/>
      <c r="L253" s="61"/>
      <c r="M253" s="61"/>
      <c r="N253" s="61"/>
    </row>
    <row r="254" spans="1:14" ht="12.75">
      <c r="A254" s="61"/>
      <c r="B254" s="61"/>
      <c r="C254" s="61"/>
      <c r="D254" s="61"/>
      <c r="E254" s="61"/>
      <c r="F254" s="61"/>
      <c r="G254" s="61"/>
      <c r="H254" s="61"/>
      <c r="I254" s="61"/>
      <c r="J254" s="61"/>
      <c r="K254" s="61"/>
      <c r="L254" s="61"/>
      <c r="M254" s="61"/>
      <c r="N254" s="61"/>
    </row>
    <row r="255" spans="1:14" ht="12.75">
      <c r="A255" s="61"/>
      <c r="B255" s="61"/>
      <c r="C255" s="61"/>
      <c r="D255" s="61"/>
      <c r="E255" s="61"/>
      <c r="F255" s="61"/>
      <c r="G255" s="61"/>
      <c r="H255" s="61"/>
      <c r="I255" s="61"/>
      <c r="J255" s="61"/>
      <c r="K255" s="61"/>
      <c r="L255" s="61"/>
      <c r="M255" s="61"/>
      <c r="N255" s="61"/>
    </row>
    <row r="256" spans="1:14" ht="12.75">
      <c r="A256" s="61"/>
      <c r="B256" s="61"/>
      <c r="C256" s="61"/>
      <c r="D256" s="61"/>
      <c r="E256" s="61"/>
      <c r="F256" s="61"/>
      <c r="G256" s="61"/>
      <c r="H256" s="61"/>
      <c r="I256" s="61"/>
      <c r="J256" s="61"/>
      <c r="K256" s="61"/>
      <c r="L256" s="61"/>
      <c r="M256" s="61"/>
      <c r="N256" s="61"/>
    </row>
    <row r="257" spans="1:14" ht="12.75">
      <c r="A257" s="61"/>
      <c r="B257" s="61"/>
      <c r="C257" s="61"/>
      <c r="D257" s="61"/>
      <c r="E257" s="61"/>
      <c r="F257" s="61"/>
      <c r="G257" s="61"/>
      <c r="H257" s="61"/>
      <c r="I257" s="61"/>
      <c r="J257" s="61"/>
      <c r="K257" s="61"/>
      <c r="L257" s="61"/>
      <c r="M257" s="61"/>
      <c r="N257" s="61"/>
    </row>
    <row r="258" spans="1:14" ht="12.75">
      <c r="A258" s="61"/>
      <c r="B258" s="61"/>
      <c r="C258" s="61"/>
      <c r="D258" s="61"/>
      <c r="E258" s="61"/>
      <c r="F258" s="61"/>
      <c r="G258" s="61"/>
      <c r="H258" s="61"/>
      <c r="I258" s="61"/>
      <c r="J258" s="61"/>
      <c r="K258" s="61"/>
      <c r="L258" s="61"/>
      <c r="M258" s="61"/>
      <c r="N258" s="61"/>
    </row>
    <row r="259" spans="1:14" ht="12.75">
      <c r="A259" s="61"/>
      <c r="B259" s="61"/>
      <c r="C259" s="61"/>
      <c r="D259" s="61"/>
      <c r="E259" s="61"/>
      <c r="F259" s="61"/>
      <c r="G259" s="61"/>
      <c r="H259" s="61"/>
      <c r="I259" s="61"/>
      <c r="J259" s="61"/>
      <c r="K259" s="61"/>
      <c r="L259" s="61"/>
      <c r="M259" s="61"/>
      <c r="N259" s="61"/>
    </row>
    <row r="260" spans="1:14" ht="12.75">
      <c r="A260" s="61"/>
      <c r="B260" s="61"/>
      <c r="C260" s="61"/>
      <c r="D260" s="61"/>
      <c r="E260" s="61"/>
      <c r="F260" s="61"/>
      <c r="G260" s="61"/>
      <c r="H260" s="61"/>
      <c r="I260" s="61"/>
      <c r="J260" s="61"/>
      <c r="K260" s="61"/>
      <c r="L260" s="61"/>
      <c r="M260" s="61"/>
      <c r="N260" s="61"/>
    </row>
    <row r="261" spans="1:14" ht="12.75">
      <c r="A261" s="61"/>
      <c r="B261" s="61"/>
      <c r="C261" s="61"/>
      <c r="D261" s="61"/>
      <c r="E261" s="61"/>
      <c r="F261" s="61"/>
      <c r="G261" s="61"/>
      <c r="H261" s="61"/>
      <c r="I261" s="61"/>
      <c r="J261" s="61"/>
      <c r="K261" s="61"/>
      <c r="L261" s="61"/>
      <c r="M261" s="61"/>
      <c r="N261" s="61"/>
    </row>
    <row r="262" spans="1:14" ht="12.75">
      <c r="A262" s="61"/>
      <c r="B262" s="61"/>
      <c r="C262" s="61"/>
      <c r="D262" s="61"/>
      <c r="E262" s="61"/>
      <c r="F262" s="61"/>
      <c r="G262" s="61"/>
      <c r="H262" s="61"/>
      <c r="I262" s="61"/>
      <c r="J262" s="61"/>
      <c r="K262" s="61"/>
      <c r="L262" s="61"/>
      <c r="M262" s="61"/>
      <c r="N262" s="61"/>
    </row>
    <row r="263" spans="1:14" ht="12.75">
      <c r="A263" s="61"/>
      <c r="B263" s="61"/>
      <c r="C263" s="61"/>
      <c r="D263" s="61"/>
      <c r="E263" s="61"/>
      <c r="F263" s="61"/>
      <c r="G263" s="61"/>
      <c r="H263" s="61"/>
      <c r="I263" s="61"/>
      <c r="J263" s="61"/>
      <c r="K263" s="61"/>
      <c r="L263" s="61"/>
      <c r="M263" s="61"/>
      <c r="N263" s="61"/>
    </row>
    <row r="264" spans="1:14" ht="12.75">
      <c r="A264" s="61"/>
      <c r="B264" s="61"/>
      <c r="C264" s="61"/>
      <c r="D264" s="61"/>
      <c r="E264" s="61"/>
      <c r="F264" s="61"/>
      <c r="G264" s="61"/>
      <c r="H264" s="61"/>
      <c r="I264" s="61"/>
      <c r="J264" s="61"/>
      <c r="K264" s="61"/>
      <c r="L264" s="61"/>
      <c r="M264" s="61"/>
      <c r="N264" s="61"/>
    </row>
    <row r="265" spans="1:14" ht="12.75">
      <c r="A265" s="61"/>
      <c r="B265" s="61"/>
      <c r="C265" s="61"/>
      <c r="D265" s="61"/>
      <c r="E265" s="61"/>
      <c r="F265" s="61"/>
      <c r="G265" s="61"/>
      <c r="H265" s="61"/>
      <c r="I265" s="61"/>
      <c r="J265" s="61"/>
      <c r="K265" s="61"/>
      <c r="L265" s="61"/>
      <c r="M265" s="61"/>
      <c r="N265" s="61"/>
    </row>
    <row r="266" spans="1:14" ht="12.75">
      <c r="A266" s="61"/>
      <c r="B266" s="61"/>
      <c r="C266" s="61"/>
      <c r="D266" s="61"/>
      <c r="E266" s="61"/>
      <c r="F266" s="61"/>
      <c r="G266" s="61"/>
      <c r="H266" s="61"/>
      <c r="I266" s="61"/>
      <c r="J266" s="61"/>
      <c r="K266" s="61"/>
      <c r="L266" s="61"/>
      <c r="M266" s="61"/>
      <c r="N266" s="61"/>
    </row>
    <row r="267" spans="1:14" ht="12.75">
      <c r="A267" s="61"/>
      <c r="B267" s="61"/>
      <c r="C267" s="61"/>
      <c r="D267" s="61"/>
      <c r="E267" s="61"/>
      <c r="F267" s="61"/>
      <c r="G267" s="61"/>
      <c r="H267" s="61"/>
      <c r="I267" s="61"/>
      <c r="J267" s="61"/>
      <c r="K267" s="61"/>
      <c r="L267" s="61"/>
      <c r="M267" s="61"/>
      <c r="N267" s="61"/>
    </row>
    <row r="268" spans="1:14" ht="12.75">
      <c r="A268" s="61"/>
      <c r="B268" s="61"/>
      <c r="C268" s="61"/>
      <c r="D268" s="61"/>
      <c r="E268" s="61"/>
      <c r="F268" s="61"/>
      <c r="G268" s="61"/>
      <c r="H268" s="61"/>
      <c r="I268" s="61"/>
      <c r="J268" s="61"/>
      <c r="K268" s="61"/>
      <c r="L268" s="61"/>
      <c r="M268" s="61"/>
      <c r="N268" s="61"/>
    </row>
    <row r="269" spans="1:14" ht="12.75">
      <c r="A269" s="61"/>
      <c r="B269" s="61"/>
      <c r="C269" s="61"/>
      <c r="D269" s="61"/>
      <c r="E269" s="61"/>
      <c r="F269" s="61"/>
      <c r="G269" s="61"/>
      <c r="H269" s="61"/>
      <c r="I269" s="61"/>
      <c r="J269" s="61"/>
      <c r="K269" s="61"/>
      <c r="L269" s="61"/>
      <c r="M269" s="61"/>
      <c r="N269" s="61"/>
    </row>
    <row r="270" spans="1:14" ht="12.75">
      <c r="A270" s="61"/>
      <c r="B270" s="61"/>
      <c r="C270" s="61"/>
      <c r="D270" s="61"/>
      <c r="E270" s="61"/>
      <c r="F270" s="61"/>
      <c r="G270" s="61"/>
      <c r="H270" s="61"/>
      <c r="I270" s="61"/>
      <c r="J270" s="61"/>
      <c r="K270" s="61"/>
      <c r="L270" s="61"/>
      <c r="M270" s="61"/>
      <c r="N270" s="61"/>
    </row>
    <row r="271" spans="1:14" ht="12.75">
      <c r="A271" s="61"/>
      <c r="B271" s="61"/>
      <c r="C271" s="61"/>
      <c r="D271" s="61"/>
      <c r="E271" s="61"/>
      <c r="F271" s="61"/>
      <c r="G271" s="61"/>
      <c r="H271" s="61"/>
      <c r="I271" s="61"/>
      <c r="J271" s="61"/>
      <c r="K271" s="61"/>
      <c r="L271" s="61"/>
      <c r="M271" s="61"/>
      <c r="N271" s="61"/>
    </row>
    <row r="272" spans="1:14" ht="12.75">
      <c r="A272" s="61"/>
      <c r="B272" s="61"/>
      <c r="C272" s="61"/>
      <c r="D272" s="61"/>
      <c r="E272" s="61"/>
      <c r="F272" s="61"/>
      <c r="G272" s="61"/>
      <c r="H272" s="61"/>
      <c r="I272" s="61"/>
      <c r="J272" s="61"/>
      <c r="K272" s="61"/>
      <c r="L272" s="61"/>
      <c r="M272" s="61"/>
      <c r="N272" s="61"/>
    </row>
    <row r="273" spans="1:14" ht="12.75">
      <c r="A273" s="61"/>
      <c r="B273" s="61"/>
      <c r="C273" s="61"/>
      <c r="D273" s="61"/>
      <c r="E273" s="61"/>
      <c r="F273" s="61"/>
      <c r="G273" s="61"/>
      <c r="H273" s="61"/>
      <c r="I273" s="61"/>
      <c r="J273" s="61"/>
      <c r="K273" s="61"/>
      <c r="L273" s="61"/>
      <c r="M273" s="61"/>
      <c r="N273" s="61"/>
    </row>
    <row r="274" spans="1:14" ht="12.75">
      <c r="A274" s="61"/>
      <c r="B274" s="61"/>
      <c r="C274" s="61"/>
      <c r="D274" s="61"/>
      <c r="E274" s="61"/>
      <c r="F274" s="61"/>
      <c r="G274" s="61"/>
      <c r="H274" s="61"/>
      <c r="I274" s="61"/>
      <c r="J274" s="61"/>
      <c r="K274" s="61"/>
      <c r="L274" s="61"/>
      <c r="M274" s="61"/>
      <c r="N274" s="61"/>
    </row>
    <row r="275" spans="1:14" ht="12.75">
      <c r="A275" s="61"/>
      <c r="B275" s="61"/>
      <c r="C275" s="61"/>
      <c r="D275" s="61"/>
      <c r="E275" s="61"/>
      <c r="F275" s="61"/>
      <c r="G275" s="61"/>
      <c r="H275" s="61"/>
      <c r="I275" s="61"/>
      <c r="J275" s="61"/>
      <c r="K275" s="61"/>
      <c r="L275" s="61"/>
      <c r="M275" s="61"/>
      <c r="N275" s="61"/>
    </row>
    <row r="276" spans="1:14" ht="12.75">
      <c r="A276" s="61"/>
      <c r="B276" s="61"/>
      <c r="C276" s="61"/>
      <c r="D276" s="61"/>
      <c r="E276" s="61"/>
      <c r="F276" s="61"/>
      <c r="G276" s="61"/>
      <c r="H276" s="61"/>
      <c r="I276" s="61"/>
      <c r="J276" s="61"/>
      <c r="K276" s="61"/>
      <c r="L276" s="61"/>
      <c r="M276" s="61"/>
      <c r="N276" s="61"/>
    </row>
    <row r="277" spans="1:14" ht="12.75">
      <c r="A277" s="61"/>
      <c r="B277" s="61"/>
      <c r="C277" s="61"/>
      <c r="D277" s="61"/>
      <c r="E277" s="61"/>
      <c r="F277" s="61"/>
      <c r="G277" s="61"/>
      <c r="H277" s="61"/>
      <c r="I277" s="61"/>
      <c r="J277" s="61"/>
      <c r="K277" s="61"/>
      <c r="L277" s="61"/>
      <c r="M277" s="61"/>
      <c r="N277" s="61"/>
    </row>
    <row r="278" spans="1:14" ht="12.75">
      <c r="A278" s="61"/>
      <c r="B278" s="61"/>
      <c r="C278" s="61"/>
      <c r="D278" s="61"/>
      <c r="E278" s="61"/>
      <c r="F278" s="61"/>
      <c r="G278" s="61"/>
      <c r="H278" s="61"/>
      <c r="I278" s="61"/>
      <c r="J278" s="61"/>
      <c r="K278" s="61"/>
      <c r="L278" s="61"/>
      <c r="M278" s="61"/>
      <c r="N278" s="61"/>
    </row>
    <row r="279" spans="1:14" ht="12.75">
      <c r="A279" s="61"/>
      <c r="B279" s="61"/>
      <c r="C279" s="61"/>
      <c r="D279" s="61"/>
      <c r="E279" s="61"/>
      <c r="F279" s="61"/>
      <c r="G279" s="61"/>
      <c r="H279" s="61"/>
      <c r="I279" s="61"/>
      <c r="J279" s="61"/>
      <c r="K279" s="61"/>
      <c r="L279" s="61"/>
      <c r="M279" s="61"/>
      <c r="N279" s="61"/>
    </row>
    <row r="280" spans="1:14" ht="12.75">
      <c r="A280" s="61"/>
      <c r="B280" s="61"/>
      <c r="C280" s="61"/>
      <c r="D280" s="61"/>
      <c r="E280" s="61"/>
      <c r="F280" s="61"/>
      <c r="G280" s="61"/>
      <c r="H280" s="61"/>
      <c r="I280" s="61"/>
      <c r="J280" s="61"/>
      <c r="K280" s="61"/>
      <c r="L280" s="61"/>
      <c r="M280" s="61"/>
      <c r="N280" s="61"/>
    </row>
    <row r="281" spans="1:14" ht="12.75">
      <c r="A281" s="61"/>
      <c r="B281" s="61"/>
      <c r="C281" s="61"/>
      <c r="D281" s="61"/>
      <c r="E281" s="61"/>
      <c r="F281" s="61"/>
      <c r="G281" s="61"/>
      <c r="H281" s="61"/>
      <c r="I281" s="61"/>
      <c r="J281" s="61"/>
      <c r="K281" s="61"/>
      <c r="L281" s="61"/>
      <c r="M281" s="61"/>
      <c r="N281" s="61"/>
    </row>
    <row r="282" spans="1:14" ht="12.75">
      <c r="A282" s="61"/>
      <c r="B282" s="61"/>
      <c r="C282" s="61"/>
      <c r="D282" s="61"/>
      <c r="E282" s="61"/>
      <c r="F282" s="61"/>
      <c r="G282" s="61"/>
      <c r="H282" s="61"/>
      <c r="I282" s="61"/>
      <c r="J282" s="61"/>
      <c r="K282" s="61"/>
      <c r="L282" s="61"/>
      <c r="M282" s="61"/>
      <c r="N282" s="61"/>
    </row>
    <row r="283" spans="1:14" ht="12.75">
      <c r="A283" s="61"/>
      <c r="B283" s="61"/>
      <c r="C283" s="61"/>
      <c r="D283" s="61"/>
      <c r="E283" s="61"/>
      <c r="F283" s="61"/>
      <c r="G283" s="61"/>
      <c r="H283" s="61"/>
      <c r="I283" s="61"/>
      <c r="J283" s="61"/>
      <c r="K283" s="61"/>
      <c r="L283" s="61"/>
      <c r="M283" s="61"/>
      <c r="N283" s="61"/>
    </row>
    <row r="284" spans="1:14" ht="12.75">
      <c r="A284" s="61"/>
      <c r="B284" s="61"/>
      <c r="C284" s="61"/>
      <c r="D284" s="61"/>
      <c r="E284" s="61"/>
      <c r="F284" s="61"/>
      <c r="G284" s="61"/>
      <c r="H284" s="61"/>
      <c r="I284" s="61"/>
      <c r="J284" s="61"/>
      <c r="K284" s="61"/>
      <c r="L284" s="61"/>
      <c r="M284" s="61"/>
      <c r="N284" s="61"/>
    </row>
    <row r="285" spans="1:14" ht="12.75">
      <c r="A285" s="61"/>
      <c r="B285" s="61"/>
      <c r="C285" s="61"/>
      <c r="D285" s="61"/>
      <c r="E285" s="61"/>
      <c r="F285" s="61"/>
      <c r="G285" s="61"/>
      <c r="H285" s="61"/>
      <c r="I285" s="61"/>
      <c r="J285" s="61"/>
      <c r="K285" s="61"/>
      <c r="L285" s="61"/>
      <c r="M285" s="61"/>
      <c r="N285" s="61"/>
    </row>
    <row r="286" spans="1:14" ht="12.75">
      <c r="A286" s="61"/>
      <c r="B286" s="61"/>
      <c r="C286" s="61"/>
      <c r="D286" s="61"/>
      <c r="E286" s="61"/>
      <c r="F286" s="61"/>
      <c r="G286" s="61"/>
      <c r="H286" s="61"/>
      <c r="I286" s="61"/>
      <c r="J286" s="61"/>
      <c r="K286" s="61"/>
      <c r="L286" s="61"/>
      <c r="M286" s="61"/>
      <c r="N286" s="61"/>
    </row>
    <row r="287" spans="1:14" ht="12.75">
      <c r="A287" s="61"/>
      <c r="B287" s="61"/>
      <c r="C287" s="61"/>
      <c r="D287" s="61"/>
      <c r="E287" s="61"/>
      <c r="F287" s="61"/>
      <c r="G287" s="61"/>
      <c r="H287" s="61"/>
      <c r="I287" s="61"/>
      <c r="J287" s="61"/>
      <c r="K287" s="61"/>
      <c r="L287" s="61"/>
      <c r="M287" s="61"/>
      <c r="N287" s="61"/>
    </row>
    <row r="288" spans="1:14" ht="12.75">
      <c r="A288" s="61"/>
      <c r="B288" s="61"/>
      <c r="C288" s="61"/>
      <c r="D288" s="61"/>
      <c r="E288" s="61"/>
      <c r="F288" s="61"/>
      <c r="G288" s="61"/>
      <c r="H288" s="61"/>
      <c r="I288" s="61"/>
      <c r="J288" s="61"/>
      <c r="K288" s="61"/>
      <c r="L288" s="61"/>
      <c r="M288" s="61"/>
      <c r="N288" s="61"/>
    </row>
    <row r="289" spans="1:14" ht="12.75">
      <c r="A289" s="61"/>
      <c r="B289" s="61"/>
      <c r="C289" s="61"/>
      <c r="D289" s="61"/>
      <c r="E289" s="61"/>
      <c r="F289" s="61"/>
      <c r="G289" s="61"/>
      <c r="H289" s="61"/>
      <c r="I289" s="61"/>
      <c r="J289" s="61"/>
      <c r="K289" s="61"/>
      <c r="L289" s="61"/>
      <c r="M289" s="61"/>
      <c r="N289" s="61"/>
    </row>
    <row r="290" spans="1:14" ht="12.75">
      <c r="A290" s="61"/>
      <c r="B290" s="61"/>
      <c r="C290" s="61"/>
      <c r="D290" s="61"/>
      <c r="E290" s="61"/>
      <c r="F290" s="61"/>
      <c r="G290" s="61"/>
      <c r="H290" s="61"/>
      <c r="I290" s="61"/>
      <c r="J290" s="61"/>
      <c r="K290" s="61"/>
      <c r="L290" s="61"/>
      <c r="M290" s="61"/>
      <c r="N290" s="61"/>
    </row>
    <row r="291" spans="1:14" ht="12.75">
      <c r="A291" s="61"/>
      <c r="B291" s="61"/>
      <c r="C291" s="61"/>
      <c r="D291" s="61"/>
      <c r="E291" s="61"/>
      <c r="F291" s="61"/>
      <c r="G291" s="61"/>
      <c r="H291" s="61"/>
      <c r="I291" s="61"/>
      <c r="J291" s="61"/>
      <c r="K291" s="61"/>
      <c r="L291" s="61"/>
      <c r="M291" s="61"/>
      <c r="N291" s="61"/>
    </row>
    <row r="292" spans="1:14" ht="12.75">
      <c r="A292" s="61"/>
      <c r="B292" s="61"/>
      <c r="C292" s="61"/>
      <c r="D292" s="61"/>
      <c r="E292" s="61"/>
      <c r="F292" s="61"/>
      <c r="G292" s="61"/>
      <c r="H292" s="61"/>
      <c r="I292" s="61"/>
      <c r="J292" s="61"/>
      <c r="K292" s="61"/>
      <c r="L292" s="61"/>
      <c r="M292" s="61"/>
      <c r="N292" s="61"/>
    </row>
    <row r="293" spans="1:14" ht="12.75">
      <c r="A293" s="61"/>
      <c r="B293" s="61"/>
      <c r="C293" s="61"/>
      <c r="D293" s="61"/>
      <c r="E293" s="61"/>
      <c r="F293" s="61"/>
      <c r="G293" s="61"/>
      <c r="H293" s="61"/>
      <c r="I293" s="61"/>
      <c r="J293" s="61"/>
      <c r="K293" s="61"/>
      <c r="L293" s="61"/>
      <c r="M293" s="61"/>
      <c r="N293" s="61"/>
    </row>
    <row r="294" spans="1:14" ht="12.75">
      <c r="A294" s="61"/>
      <c r="B294" s="61"/>
      <c r="C294" s="61"/>
      <c r="D294" s="61"/>
      <c r="E294" s="61"/>
      <c r="F294" s="61"/>
      <c r="G294" s="61"/>
      <c r="H294" s="61"/>
      <c r="I294" s="61"/>
      <c r="J294" s="61"/>
      <c r="K294" s="61"/>
      <c r="L294" s="61"/>
      <c r="M294" s="61"/>
      <c r="N294" s="61"/>
    </row>
    <row r="295" spans="1:14" ht="12.75">
      <c r="A295" s="61"/>
      <c r="B295" s="61"/>
      <c r="C295" s="61"/>
      <c r="D295" s="61"/>
      <c r="E295" s="61"/>
      <c r="F295" s="61"/>
      <c r="G295" s="61"/>
      <c r="H295" s="61"/>
      <c r="I295" s="61"/>
      <c r="J295" s="61"/>
      <c r="K295" s="61"/>
      <c r="L295" s="61"/>
      <c r="M295" s="61"/>
      <c r="N295" s="61"/>
    </row>
    <row r="296" spans="1:14" ht="12.75">
      <c r="A296" s="61"/>
      <c r="B296" s="61"/>
      <c r="C296" s="61"/>
      <c r="D296" s="61"/>
      <c r="E296" s="61"/>
      <c r="F296" s="61"/>
      <c r="G296" s="61"/>
      <c r="H296" s="61"/>
      <c r="I296" s="61"/>
      <c r="J296" s="61"/>
      <c r="K296" s="61"/>
      <c r="L296" s="61"/>
      <c r="M296" s="61"/>
      <c r="N296" s="61"/>
    </row>
    <row r="297" spans="1:14" ht="12.75">
      <c r="A297" s="61"/>
      <c r="B297" s="61"/>
      <c r="C297" s="61"/>
      <c r="D297" s="61"/>
      <c r="E297" s="61"/>
      <c r="F297" s="61"/>
      <c r="G297" s="61"/>
      <c r="H297" s="61"/>
      <c r="I297" s="61"/>
      <c r="J297" s="61"/>
      <c r="K297" s="61"/>
      <c r="L297" s="61"/>
      <c r="M297" s="61"/>
      <c r="N297" s="61"/>
    </row>
    <row r="298" spans="1:14" ht="12.75">
      <c r="A298" s="61"/>
      <c r="B298" s="61"/>
      <c r="C298" s="61"/>
      <c r="D298" s="61"/>
      <c r="E298" s="61"/>
      <c r="F298" s="61"/>
      <c r="G298" s="61"/>
      <c r="H298" s="61"/>
      <c r="I298" s="61"/>
      <c r="J298" s="61"/>
      <c r="K298" s="61"/>
      <c r="L298" s="61"/>
      <c r="M298" s="61"/>
      <c r="N298" s="61"/>
    </row>
    <row r="299" spans="1:14" ht="12.75">
      <c r="A299" s="61"/>
      <c r="B299" s="61"/>
      <c r="C299" s="61"/>
      <c r="D299" s="61"/>
      <c r="E299" s="61"/>
      <c r="F299" s="61"/>
      <c r="G299" s="61"/>
      <c r="H299" s="61"/>
      <c r="I299" s="61"/>
      <c r="J299" s="61"/>
      <c r="K299" s="61"/>
      <c r="L299" s="61"/>
      <c r="M299" s="61"/>
      <c r="N299" s="61"/>
    </row>
    <row r="300" spans="1:14" ht="12.75">
      <c r="A300" s="61"/>
      <c r="B300" s="61"/>
      <c r="C300" s="61"/>
      <c r="D300" s="61"/>
      <c r="E300" s="61"/>
      <c r="F300" s="61"/>
      <c r="G300" s="61"/>
      <c r="H300" s="61"/>
      <c r="I300" s="61"/>
      <c r="J300" s="61"/>
      <c r="K300" s="61"/>
      <c r="L300" s="61"/>
      <c r="M300" s="61"/>
      <c r="N300" s="61"/>
    </row>
    <row r="301" spans="1:14" ht="12.75">
      <c r="A301" s="61"/>
      <c r="B301" s="61"/>
      <c r="C301" s="61"/>
      <c r="D301" s="61"/>
      <c r="E301" s="61"/>
      <c r="F301" s="61"/>
      <c r="G301" s="61"/>
      <c r="H301" s="61"/>
      <c r="I301" s="61"/>
      <c r="J301" s="61"/>
      <c r="K301" s="61"/>
      <c r="L301" s="61"/>
      <c r="M301" s="61"/>
      <c r="N301" s="61"/>
    </row>
    <row r="302" spans="1:14" ht="12.75">
      <c r="A302" s="61"/>
      <c r="B302" s="61"/>
      <c r="C302" s="61"/>
      <c r="D302" s="61"/>
      <c r="E302" s="61"/>
      <c r="F302" s="61"/>
      <c r="G302" s="61"/>
      <c r="H302" s="61"/>
      <c r="I302" s="61"/>
      <c r="J302" s="61"/>
      <c r="K302" s="61"/>
      <c r="L302" s="61"/>
      <c r="M302" s="61"/>
      <c r="N302" s="61"/>
    </row>
    <row r="303" spans="1:14" ht="12.75">
      <c r="A303" s="61"/>
      <c r="B303" s="61"/>
      <c r="C303" s="61"/>
      <c r="D303" s="61"/>
      <c r="E303" s="61"/>
      <c r="F303" s="61"/>
      <c r="G303" s="61"/>
      <c r="H303" s="61"/>
      <c r="I303" s="61"/>
      <c r="J303" s="61"/>
      <c r="K303" s="61"/>
      <c r="L303" s="61"/>
      <c r="M303" s="61"/>
      <c r="N303" s="61"/>
    </row>
    <row r="304" spans="1:14" ht="12.75">
      <c r="A304" s="61"/>
      <c r="B304" s="61"/>
      <c r="C304" s="61"/>
      <c r="D304" s="61"/>
      <c r="E304" s="61"/>
      <c r="F304" s="61"/>
      <c r="G304" s="61"/>
      <c r="H304" s="61"/>
      <c r="I304" s="61"/>
      <c r="J304" s="61"/>
      <c r="K304" s="61"/>
      <c r="L304" s="61"/>
      <c r="M304" s="61"/>
      <c r="N304" s="61"/>
    </row>
    <row r="305" spans="1:14" ht="12.75">
      <c r="A305" s="61"/>
      <c r="B305" s="61"/>
      <c r="C305" s="61"/>
      <c r="D305" s="61"/>
      <c r="E305" s="61"/>
      <c r="F305" s="61"/>
      <c r="G305" s="61"/>
      <c r="H305" s="61"/>
      <c r="I305" s="61"/>
      <c r="J305" s="61"/>
      <c r="K305" s="61"/>
      <c r="L305" s="61"/>
      <c r="M305" s="61"/>
      <c r="N305" s="61"/>
    </row>
    <row r="306" spans="1:14" ht="12.75">
      <c r="A306" s="61"/>
      <c r="B306" s="61"/>
      <c r="C306" s="61"/>
      <c r="D306" s="61"/>
      <c r="E306" s="61"/>
      <c r="F306" s="61"/>
      <c r="G306" s="61"/>
      <c r="H306" s="61"/>
      <c r="I306" s="61"/>
      <c r="J306" s="61"/>
      <c r="K306" s="61"/>
      <c r="L306" s="61"/>
      <c r="M306" s="61"/>
      <c r="N306" s="61"/>
    </row>
    <row r="307" spans="1:14" ht="12.75">
      <c r="A307" s="61"/>
      <c r="B307" s="61"/>
      <c r="C307" s="61"/>
      <c r="D307" s="61"/>
      <c r="E307" s="61"/>
      <c r="F307" s="61"/>
      <c r="G307" s="61"/>
      <c r="H307" s="61"/>
      <c r="I307" s="61"/>
      <c r="J307" s="61"/>
      <c r="K307" s="61"/>
      <c r="L307" s="61"/>
      <c r="M307" s="61"/>
      <c r="N307" s="61"/>
    </row>
    <row r="308" spans="1:14" ht="12.75">
      <c r="A308" s="61"/>
      <c r="B308" s="61"/>
      <c r="C308" s="61"/>
      <c r="D308" s="61"/>
      <c r="E308" s="61"/>
      <c r="F308" s="61"/>
      <c r="G308" s="61"/>
      <c r="H308" s="61"/>
      <c r="I308" s="61"/>
      <c r="J308" s="61"/>
      <c r="K308" s="61"/>
      <c r="L308" s="61"/>
      <c r="M308" s="61"/>
      <c r="N308" s="61"/>
    </row>
    <row r="309" spans="1:14" ht="12.75">
      <c r="A309" s="61"/>
      <c r="B309" s="61"/>
      <c r="C309" s="61"/>
      <c r="D309" s="61"/>
      <c r="E309" s="61"/>
      <c r="F309" s="61"/>
      <c r="G309" s="61"/>
      <c r="H309" s="61"/>
      <c r="I309" s="61"/>
      <c r="J309" s="61"/>
      <c r="K309" s="61"/>
      <c r="L309" s="61"/>
      <c r="M309" s="61"/>
      <c r="N309" s="61"/>
    </row>
    <row r="310" spans="1:14" ht="12.75">
      <c r="A310" s="61"/>
      <c r="B310" s="61"/>
      <c r="C310" s="61"/>
      <c r="D310" s="61"/>
      <c r="E310" s="61"/>
      <c r="F310" s="61"/>
      <c r="G310" s="61"/>
      <c r="H310" s="61"/>
      <c r="I310" s="61"/>
      <c r="J310" s="61"/>
      <c r="K310" s="61"/>
      <c r="L310" s="61"/>
      <c r="M310" s="61"/>
      <c r="N310" s="61"/>
    </row>
    <row r="311" spans="1:14" ht="12.75">
      <c r="A311" s="61"/>
      <c r="B311" s="61"/>
      <c r="C311" s="61"/>
      <c r="D311" s="61"/>
      <c r="E311" s="61"/>
      <c r="F311" s="61"/>
      <c r="G311" s="61"/>
      <c r="H311" s="61"/>
      <c r="I311" s="61"/>
      <c r="J311" s="61"/>
      <c r="K311" s="61"/>
      <c r="L311" s="61"/>
      <c r="M311" s="61"/>
      <c r="N311" s="61"/>
    </row>
    <row r="312" spans="1:14" ht="12.75">
      <c r="A312" s="61"/>
      <c r="B312" s="61"/>
      <c r="C312" s="61"/>
      <c r="D312" s="61"/>
      <c r="E312" s="61"/>
      <c r="F312" s="61"/>
      <c r="G312" s="61"/>
      <c r="H312" s="61"/>
      <c r="I312" s="61"/>
      <c r="J312" s="61"/>
      <c r="K312" s="61"/>
      <c r="L312" s="61"/>
      <c r="M312" s="61"/>
      <c r="N312" s="61"/>
    </row>
    <row r="313" spans="1:14" ht="12.75">
      <c r="A313" s="61"/>
      <c r="B313" s="61"/>
      <c r="C313" s="61"/>
      <c r="D313" s="61"/>
      <c r="E313" s="61"/>
      <c r="F313" s="61"/>
      <c r="G313" s="61"/>
      <c r="H313" s="61"/>
      <c r="I313" s="61"/>
      <c r="J313" s="61"/>
      <c r="K313" s="61"/>
      <c r="L313" s="61"/>
      <c r="M313" s="61"/>
      <c r="N313" s="61"/>
    </row>
    <row r="314" spans="1:14" ht="12.75">
      <c r="A314" s="61"/>
      <c r="B314" s="61"/>
      <c r="C314" s="61"/>
      <c r="D314" s="61"/>
      <c r="E314" s="61"/>
      <c r="F314" s="61"/>
      <c r="G314" s="61"/>
      <c r="H314" s="61"/>
      <c r="I314" s="61"/>
      <c r="J314" s="61"/>
      <c r="K314" s="61"/>
      <c r="L314" s="61"/>
      <c r="M314" s="61"/>
      <c r="N314" s="61"/>
    </row>
    <row r="315" spans="1:14" ht="12.75">
      <c r="A315" s="61"/>
      <c r="B315" s="61"/>
      <c r="C315" s="61"/>
      <c r="D315" s="61"/>
      <c r="E315" s="61"/>
      <c r="F315" s="61"/>
      <c r="G315" s="61"/>
      <c r="H315" s="61"/>
      <c r="I315" s="61"/>
      <c r="J315" s="61"/>
      <c r="K315" s="61"/>
      <c r="L315" s="61"/>
      <c r="M315" s="61"/>
      <c r="N315" s="61"/>
    </row>
    <row r="316" spans="1:14" ht="12.75">
      <c r="A316" s="61"/>
      <c r="B316" s="61"/>
      <c r="C316" s="61"/>
      <c r="D316" s="61"/>
      <c r="E316" s="61"/>
      <c r="F316" s="61"/>
      <c r="G316" s="61"/>
      <c r="H316" s="61"/>
      <c r="I316" s="61"/>
      <c r="J316" s="61"/>
      <c r="K316" s="61"/>
      <c r="L316" s="61"/>
      <c r="M316" s="61"/>
      <c r="N316" s="61"/>
    </row>
    <row r="317" spans="1:14" ht="12.75">
      <c r="A317" s="61"/>
      <c r="B317" s="61"/>
      <c r="C317" s="61"/>
      <c r="D317" s="61"/>
      <c r="E317" s="61"/>
      <c r="F317" s="61"/>
      <c r="G317" s="61"/>
      <c r="H317" s="61"/>
      <c r="I317" s="61"/>
      <c r="J317" s="61"/>
      <c r="K317" s="61"/>
      <c r="L317" s="61"/>
      <c r="M317" s="61"/>
      <c r="N317" s="61"/>
    </row>
    <row r="318" spans="1:14" ht="12.75">
      <c r="A318" s="61"/>
      <c r="B318" s="61"/>
      <c r="C318" s="61"/>
      <c r="D318" s="61"/>
      <c r="E318" s="61"/>
      <c r="F318" s="61"/>
      <c r="G318" s="61"/>
      <c r="H318" s="61"/>
      <c r="I318" s="61"/>
      <c r="J318" s="61"/>
      <c r="K318" s="61"/>
      <c r="L318" s="61"/>
      <c r="M318" s="61"/>
      <c r="N318" s="61"/>
    </row>
    <row r="319" spans="1:14" ht="12.75">
      <c r="A319" s="61"/>
      <c r="B319" s="61"/>
      <c r="C319" s="61"/>
      <c r="D319" s="61"/>
      <c r="E319" s="61"/>
      <c r="F319" s="61"/>
      <c r="G319" s="61"/>
      <c r="H319" s="61"/>
      <c r="I319" s="61"/>
      <c r="J319" s="61"/>
      <c r="K319" s="61"/>
      <c r="L319" s="61"/>
      <c r="M319" s="61"/>
      <c r="N319" s="61"/>
    </row>
    <row r="320" spans="1:14" ht="12.75">
      <c r="A320" s="61"/>
      <c r="B320" s="61"/>
      <c r="C320" s="61"/>
      <c r="D320" s="61"/>
      <c r="E320" s="61"/>
      <c r="F320" s="61"/>
      <c r="G320" s="61"/>
      <c r="H320" s="61"/>
      <c r="I320" s="61"/>
      <c r="J320" s="61"/>
      <c r="K320" s="61"/>
      <c r="L320" s="61"/>
      <c r="M320" s="61"/>
      <c r="N320" s="61"/>
    </row>
    <row r="321" spans="1:14" ht="12.75">
      <c r="A321" s="61"/>
      <c r="B321" s="61"/>
      <c r="C321" s="61"/>
      <c r="D321" s="61"/>
      <c r="E321" s="61"/>
      <c r="F321" s="61"/>
      <c r="G321" s="61"/>
      <c r="H321" s="61"/>
      <c r="I321" s="61"/>
      <c r="J321" s="61"/>
      <c r="K321" s="61"/>
      <c r="L321" s="61"/>
      <c r="M321" s="61"/>
      <c r="N321" s="61"/>
    </row>
    <row r="322" spans="1:14" ht="12.75">
      <c r="A322" s="61"/>
      <c r="B322" s="61"/>
      <c r="C322" s="61"/>
      <c r="D322" s="61"/>
      <c r="E322" s="61"/>
      <c r="F322" s="61"/>
      <c r="G322" s="61"/>
      <c r="H322" s="61"/>
      <c r="I322" s="61"/>
      <c r="J322" s="61"/>
      <c r="K322" s="61"/>
      <c r="L322" s="61"/>
      <c r="M322" s="61"/>
      <c r="N322" s="61"/>
    </row>
    <row r="323" spans="1:14" ht="12.75">
      <c r="A323" s="61"/>
      <c r="B323" s="61"/>
      <c r="C323" s="61"/>
      <c r="D323" s="61"/>
      <c r="E323" s="61"/>
      <c r="F323" s="61"/>
      <c r="G323" s="61"/>
      <c r="H323" s="61"/>
      <c r="I323" s="61"/>
      <c r="J323" s="61"/>
      <c r="K323" s="61"/>
      <c r="L323" s="61"/>
      <c r="M323" s="61"/>
      <c r="N323" s="61"/>
    </row>
    <row r="324" spans="1:14" ht="12.75">
      <c r="A324" s="61"/>
      <c r="B324" s="61"/>
      <c r="C324" s="61"/>
      <c r="D324" s="61"/>
      <c r="E324" s="61"/>
      <c r="F324" s="61"/>
      <c r="G324" s="61"/>
      <c r="H324" s="61"/>
      <c r="I324" s="61"/>
      <c r="J324" s="61"/>
      <c r="K324" s="61"/>
      <c r="L324" s="61"/>
      <c r="M324" s="61"/>
      <c r="N324" s="61"/>
    </row>
    <row r="325" spans="1:14" ht="12.75">
      <c r="A325" s="61"/>
      <c r="B325" s="61"/>
      <c r="C325" s="61"/>
      <c r="D325" s="61"/>
      <c r="E325" s="61"/>
      <c r="F325" s="61"/>
      <c r="G325" s="61"/>
      <c r="H325" s="61"/>
      <c r="I325" s="61"/>
      <c r="J325" s="61"/>
      <c r="K325" s="61"/>
      <c r="L325" s="61"/>
      <c r="M325" s="61"/>
      <c r="N325" s="61"/>
    </row>
    <row r="326" spans="1:14" ht="12.75">
      <c r="A326" s="61"/>
      <c r="B326" s="61"/>
      <c r="C326" s="61"/>
      <c r="D326" s="61"/>
      <c r="E326" s="61"/>
      <c r="F326" s="61"/>
      <c r="G326" s="61"/>
      <c r="H326" s="61"/>
      <c r="I326" s="61"/>
      <c r="J326" s="61"/>
      <c r="K326" s="61"/>
      <c r="L326" s="61"/>
      <c r="M326" s="61"/>
      <c r="N326" s="61"/>
    </row>
    <row r="327" spans="1:14" ht="12.75">
      <c r="A327" s="61"/>
      <c r="B327" s="61"/>
      <c r="C327" s="61"/>
      <c r="D327" s="61"/>
      <c r="E327" s="61"/>
      <c r="F327" s="61"/>
      <c r="G327" s="61"/>
      <c r="H327" s="61"/>
      <c r="I327" s="61"/>
      <c r="J327" s="61"/>
      <c r="K327" s="61"/>
      <c r="L327" s="61"/>
      <c r="M327" s="61"/>
      <c r="N327" s="61"/>
    </row>
    <row r="328" spans="1:14" ht="12.75">
      <c r="A328" s="61"/>
      <c r="B328" s="61"/>
      <c r="C328" s="61"/>
      <c r="D328" s="61"/>
      <c r="E328" s="61"/>
      <c r="F328" s="61"/>
      <c r="G328" s="61"/>
      <c r="H328" s="61"/>
      <c r="I328" s="61"/>
      <c r="J328" s="61"/>
      <c r="K328" s="61"/>
      <c r="L328" s="61"/>
      <c r="M328" s="61"/>
      <c r="N328" s="61"/>
    </row>
    <row r="329" spans="1:14" ht="12.75">
      <c r="A329" s="61"/>
      <c r="B329" s="61"/>
      <c r="C329" s="61"/>
      <c r="D329" s="61"/>
      <c r="E329" s="61"/>
      <c r="F329" s="61"/>
      <c r="G329" s="61"/>
      <c r="H329" s="61"/>
      <c r="I329" s="61"/>
      <c r="J329" s="61"/>
      <c r="K329" s="61"/>
      <c r="L329" s="61"/>
      <c r="M329" s="61"/>
      <c r="N329" s="61"/>
    </row>
    <row r="330" spans="1:14" ht="12.75">
      <c r="A330" s="61"/>
      <c r="B330" s="61"/>
      <c r="C330" s="61"/>
      <c r="D330" s="61"/>
      <c r="E330" s="61"/>
      <c r="F330" s="61"/>
      <c r="G330" s="61"/>
      <c r="H330" s="61"/>
      <c r="I330" s="61"/>
      <c r="J330" s="61"/>
      <c r="K330" s="61"/>
      <c r="L330" s="61"/>
      <c r="M330" s="61"/>
      <c r="N330" s="61"/>
    </row>
    <row r="331" spans="1:14" ht="12.75">
      <c r="A331" s="61"/>
      <c r="B331" s="61"/>
      <c r="C331" s="61"/>
      <c r="D331" s="61"/>
      <c r="E331" s="61"/>
      <c r="F331" s="61"/>
      <c r="G331" s="61"/>
      <c r="H331" s="61"/>
      <c r="I331" s="61"/>
      <c r="J331" s="61"/>
      <c r="K331" s="61"/>
      <c r="L331" s="61"/>
      <c r="M331" s="61"/>
      <c r="N331" s="61"/>
    </row>
    <row r="332" spans="1:14" ht="12.75">
      <c r="A332" s="61"/>
      <c r="B332" s="61"/>
      <c r="C332" s="61"/>
      <c r="D332" s="61"/>
      <c r="E332" s="61"/>
      <c r="F332" s="61"/>
      <c r="G332" s="61"/>
      <c r="H332" s="61"/>
      <c r="I332" s="61"/>
      <c r="J332" s="61"/>
      <c r="K332" s="61"/>
      <c r="L332" s="61"/>
      <c r="M332" s="61"/>
      <c r="N332" s="61"/>
    </row>
    <row r="333" spans="1:14" ht="12.75">
      <c r="A333" s="61"/>
      <c r="B333" s="61"/>
      <c r="C333" s="61"/>
      <c r="D333" s="61"/>
      <c r="E333" s="61"/>
      <c r="F333" s="61"/>
      <c r="G333" s="61"/>
      <c r="H333" s="61"/>
      <c r="I333" s="61"/>
      <c r="J333" s="61"/>
      <c r="K333" s="61"/>
      <c r="L333" s="61"/>
      <c r="M333" s="61"/>
      <c r="N333" s="61"/>
    </row>
    <row r="334" spans="1:14" ht="12.75">
      <c r="A334" s="61"/>
      <c r="B334" s="61"/>
      <c r="C334" s="61"/>
      <c r="D334" s="61"/>
      <c r="E334" s="61"/>
      <c r="F334" s="61"/>
      <c r="G334" s="61"/>
      <c r="H334" s="61"/>
      <c r="I334" s="61"/>
      <c r="J334" s="61"/>
      <c r="K334" s="61"/>
      <c r="L334" s="61"/>
      <c r="M334" s="61"/>
      <c r="N334" s="61"/>
    </row>
    <row r="335" spans="1:14" ht="12.75">
      <c r="A335" s="61"/>
      <c r="B335" s="61"/>
      <c r="C335" s="61"/>
      <c r="D335" s="61"/>
      <c r="E335" s="61"/>
      <c r="F335" s="61"/>
      <c r="G335" s="61"/>
      <c r="H335" s="61"/>
      <c r="I335" s="61"/>
      <c r="J335" s="61"/>
      <c r="K335" s="61"/>
      <c r="L335" s="61"/>
      <c r="M335" s="61"/>
      <c r="N335" s="61"/>
    </row>
    <row r="336" spans="1:14" ht="12.75">
      <c r="A336" s="61"/>
      <c r="B336" s="61"/>
      <c r="C336" s="61"/>
      <c r="D336" s="61"/>
      <c r="E336" s="61"/>
      <c r="F336" s="61"/>
      <c r="G336" s="61"/>
      <c r="H336" s="61"/>
      <c r="I336" s="61"/>
      <c r="J336" s="61"/>
      <c r="K336" s="61"/>
      <c r="L336" s="61"/>
      <c r="M336" s="61"/>
      <c r="N336" s="61"/>
    </row>
    <row r="337" spans="1:14" ht="12.75">
      <c r="A337" s="61"/>
      <c r="B337" s="61"/>
      <c r="C337" s="61"/>
      <c r="D337" s="61"/>
      <c r="E337" s="61"/>
      <c r="F337" s="61"/>
      <c r="G337" s="61"/>
      <c r="H337" s="61"/>
      <c r="I337" s="61"/>
      <c r="J337" s="61"/>
      <c r="K337" s="61"/>
      <c r="L337" s="61"/>
      <c r="M337" s="61"/>
      <c r="N337" s="61"/>
    </row>
    <row r="338" spans="1:14" ht="12.75">
      <c r="A338" s="61"/>
      <c r="B338" s="61"/>
      <c r="C338" s="61"/>
      <c r="D338" s="61"/>
      <c r="E338" s="61"/>
      <c r="F338" s="61"/>
      <c r="G338" s="61"/>
      <c r="H338" s="61"/>
      <c r="I338" s="61"/>
      <c r="J338" s="61"/>
      <c r="K338" s="61"/>
      <c r="L338" s="61"/>
      <c r="M338" s="61"/>
      <c r="N338" s="61"/>
    </row>
    <row r="339" spans="1:14" ht="12.75">
      <c r="A339" s="61"/>
      <c r="B339" s="61"/>
      <c r="C339" s="61"/>
      <c r="D339" s="61"/>
      <c r="E339" s="61"/>
      <c r="F339" s="61"/>
      <c r="G339" s="61"/>
      <c r="H339" s="61"/>
      <c r="I339" s="61"/>
      <c r="J339" s="61"/>
      <c r="K339" s="61"/>
      <c r="L339" s="61"/>
      <c r="M339" s="61"/>
      <c r="N339" s="61"/>
    </row>
    <row r="340" spans="1:14" ht="12.75">
      <c r="A340" s="61"/>
      <c r="B340" s="61"/>
      <c r="C340" s="61"/>
      <c r="D340" s="61"/>
      <c r="E340" s="61"/>
      <c r="F340" s="61"/>
      <c r="G340" s="61"/>
      <c r="H340" s="61"/>
      <c r="I340" s="61"/>
      <c r="J340" s="61"/>
      <c r="K340" s="61"/>
      <c r="L340" s="61"/>
      <c r="M340" s="61"/>
      <c r="N340" s="61"/>
    </row>
    <row r="341" spans="1:14" ht="12.75">
      <c r="A341" s="61"/>
      <c r="B341" s="61"/>
      <c r="C341" s="61"/>
      <c r="D341" s="61"/>
      <c r="E341" s="61"/>
      <c r="F341" s="61"/>
      <c r="G341" s="61"/>
      <c r="H341" s="61"/>
      <c r="I341" s="61"/>
      <c r="J341" s="61"/>
      <c r="K341" s="61"/>
      <c r="L341" s="61"/>
      <c r="M341" s="61"/>
      <c r="N341" s="61"/>
    </row>
    <row r="342" spans="1:14" ht="12.75">
      <c r="A342" s="61"/>
      <c r="B342" s="61"/>
      <c r="C342" s="61"/>
      <c r="D342" s="61"/>
      <c r="E342" s="61"/>
      <c r="F342" s="61"/>
      <c r="G342" s="61"/>
      <c r="H342" s="61"/>
      <c r="I342" s="61"/>
      <c r="J342" s="61"/>
      <c r="K342" s="61"/>
      <c r="L342" s="61"/>
      <c r="M342" s="61"/>
      <c r="N342" s="61"/>
    </row>
    <row r="343" spans="1:14" ht="12.75">
      <c r="A343" s="61"/>
      <c r="B343" s="61"/>
      <c r="C343" s="61"/>
      <c r="D343" s="61"/>
      <c r="E343" s="61"/>
      <c r="F343" s="61"/>
      <c r="G343" s="61"/>
      <c r="H343" s="61"/>
      <c r="I343" s="61"/>
      <c r="J343" s="61"/>
      <c r="K343" s="61"/>
      <c r="L343" s="61"/>
      <c r="M343" s="61"/>
      <c r="N343" s="61"/>
    </row>
    <row r="344" spans="1:14" ht="12.75">
      <c r="A344" s="61"/>
      <c r="B344" s="61"/>
      <c r="C344" s="61"/>
      <c r="D344" s="61"/>
      <c r="E344" s="61"/>
      <c r="F344" s="61"/>
      <c r="G344" s="61"/>
      <c r="H344" s="61"/>
      <c r="I344" s="61"/>
      <c r="J344" s="61"/>
      <c r="K344" s="61"/>
      <c r="L344" s="61"/>
      <c r="M344" s="61"/>
      <c r="N344" s="61"/>
    </row>
    <row r="345" spans="1:14" ht="12.75">
      <c r="A345" s="61"/>
      <c r="B345" s="61"/>
      <c r="C345" s="61"/>
      <c r="D345" s="61"/>
      <c r="E345" s="61"/>
      <c r="F345" s="61"/>
      <c r="G345" s="61"/>
      <c r="H345" s="61"/>
      <c r="I345" s="61"/>
      <c r="J345" s="61"/>
      <c r="K345" s="61"/>
      <c r="L345" s="61"/>
      <c r="M345" s="61"/>
      <c r="N345" s="61"/>
    </row>
    <row r="346" spans="1:14" ht="12.75">
      <c r="A346" s="61"/>
      <c r="B346" s="61"/>
      <c r="C346" s="61"/>
      <c r="D346" s="61"/>
      <c r="E346" s="61"/>
      <c r="F346" s="61"/>
      <c r="G346" s="61"/>
      <c r="H346" s="61"/>
      <c r="I346" s="61"/>
      <c r="J346" s="61"/>
      <c r="K346" s="61"/>
      <c r="L346" s="61"/>
      <c r="M346" s="61"/>
      <c r="N346" s="61"/>
    </row>
    <row r="347" spans="1:14" ht="12.75">
      <c r="A347" s="61"/>
      <c r="B347" s="61"/>
      <c r="C347" s="61"/>
      <c r="D347" s="61"/>
      <c r="E347" s="61"/>
      <c r="F347" s="61"/>
      <c r="G347" s="61"/>
      <c r="H347" s="61"/>
      <c r="I347" s="61"/>
      <c r="J347" s="61"/>
      <c r="K347" s="61"/>
      <c r="L347" s="61"/>
      <c r="M347" s="61"/>
      <c r="N347" s="61"/>
    </row>
    <row r="348" spans="1:14" ht="12.75">
      <c r="A348" s="61"/>
      <c r="B348" s="61"/>
      <c r="C348" s="61"/>
      <c r="D348" s="61"/>
      <c r="E348" s="61"/>
      <c r="F348" s="61"/>
      <c r="G348" s="61"/>
      <c r="H348" s="61"/>
      <c r="I348" s="61"/>
      <c r="J348" s="61"/>
      <c r="K348" s="61"/>
      <c r="L348" s="61"/>
      <c r="M348" s="61"/>
      <c r="N348" s="61"/>
    </row>
    <row r="349" spans="1:14" ht="12.75">
      <c r="A349" s="61"/>
      <c r="B349" s="61"/>
      <c r="C349" s="61"/>
      <c r="D349" s="61"/>
      <c r="E349" s="61"/>
      <c r="F349" s="61"/>
      <c r="G349" s="61"/>
      <c r="H349" s="61"/>
      <c r="I349" s="61"/>
      <c r="J349" s="61"/>
      <c r="K349" s="61"/>
      <c r="L349" s="61"/>
      <c r="M349" s="61"/>
      <c r="N349" s="61"/>
    </row>
    <row r="350" spans="1:14" ht="12.75">
      <c r="A350" s="61"/>
      <c r="B350" s="61"/>
      <c r="C350" s="61"/>
      <c r="D350" s="61"/>
      <c r="E350" s="61"/>
      <c r="F350" s="61"/>
      <c r="G350" s="61"/>
      <c r="H350" s="61"/>
      <c r="I350" s="61"/>
      <c r="J350" s="61"/>
      <c r="K350" s="61"/>
      <c r="L350" s="61"/>
      <c r="M350" s="61"/>
      <c r="N350" s="61"/>
    </row>
    <row r="351" spans="1:14" ht="12.75">
      <c r="A351" s="61"/>
      <c r="B351" s="61"/>
      <c r="C351" s="61"/>
      <c r="D351" s="61"/>
      <c r="E351" s="61"/>
      <c r="F351" s="61"/>
      <c r="G351" s="61"/>
      <c r="H351" s="61"/>
      <c r="I351" s="61"/>
      <c r="J351" s="61"/>
      <c r="K351" s="61"/>
      <c r="L351" s="61"/>
      <c r="M351" s="61"/>
      <c r="N351" s="61"/>
    </row>
    <row r="352" spans="1:14" ht="12.75">
      <c r="A352" s="61"/>
      <c r="B352" s="61"/>
      <c r="C352" s="61"/>
      <c r="D352" s="61"/>
      <c r="E352" s="61"/>
      <c r="F352" s="61"/>
      <c r="G352" s="61"/>
      <c r="H352" s="61"/>
      <c r="I352" s="61"/>
      <c r="J352" s="61"/>
      <c r="K352" s="61"/>
      <c r="L352" s="61"/>
      <c r="M352" s="61"/>
      <c r="N352" s="61"/>
    </row>
    <row r="353" spans="1:14" ht="12.75">
      <c r="A353" s="61"/>
      <c r="B353" s="61"/>
      <c r="C353" s="61"/>
      <c r="D353" s="61"/>
      <c r="E353" s="61"/>
      <c r="F353" s="61"/>
      <c r="G353" s="61"/>
      <c r="H353" s="61"/>
      <c r="I353" s="61"/>
      <c r="J353" s="61"/>
      <c r="K353" s="61"/>
      <c r="L353" s="61"/>
      <c r="M353" s="61"/>
      <c r="N353" s="61"/>
    </row>
    <row r="354" spans="1:14" ht="12.75">
      <c r="A354" s="61"/>
      <c r="B354" s="61"/>
      <c r="C354" s="61"/>
      <c r="D354" s="61"/>
      <c r="E354" s="61"/>
      <c r="F354" s="61"/>
      <c r="G354" s="61"/>
      <c r="H354" s="61"/>
      <c r="I354" s="61"/>
      <c r="J354" s="61"/>
      <c r="K354" s="61"/>
      <c r="L354" s="61"/>
      <c r="M354" s="61"/>
      <c r="N354" s="61"/>
    </row>
    <row r="355" spans="1:14" ht="12.75">
      <c r="A355" s="61"/>
      <c r="B355" s="61"/>
      <c r="C355" s="61"/>
      <c r="D355" s="61"/>
      <c r="E355" s="61"/>
      <c r="F355" s="61"/>
      <c r="G355" s="61"/>
      <c r="H355" s="61"/>
      <c r="I355" s="61"/>
      <c r="J355" s="61"/>
      <c r="K355" s="61"/>
      <c r="L355" s="61"/>
      <c r="M355" s="61"/>
      <c r="N355" s="61"/>
    </row>
    <row r="356" spans="1:14" ht="12.75">
      <c r="A356" s="61"/>
      <c r="B356" s="61"/>
      <c r="C356" s="61"/>
      <c r="D356" s="61"/>
      <c r="E356" s="61"/>
      <c r="F356" s="61"/>
      <c r="G356" s="61"/>
      <c r="H356" s="61"/>
      <c r="I356" s="61"/>
      <c r="J356" s="61"/>
      <c r="K356" s="61"/>
      <c r="L356" s="61"/>
      <c r="M356" s="61"/>
      <c r="N356" s="61"/>
    </row>
    <row r="357" spans="1:14" ht="12.75">
      <c r="A357" s="61"/>
      <c r="B357" s="61"/>
      <c r="C357" s="61"/>
      <c r="D357" s="61"/>
      <c r="E357" s="61"/>
      <c r="F357" s="61"/>
      <c r="G357" s="61"/>
      <c r="H357" s="61"/>
      <c r="I357" s="61"/>
      <c r="J357" s="61"/>
      <c r="K357" s="61"/>
      <c r="L357" s="61"/>
      <c r="M357" s="61"/>
      <c r="N357" s="61"/>
    </row>
    <row r="358" spans="1:14" ht="12.75">
      <c r="A358" s="61"/>
      <c r="B358" s="61"/>
      <c r="C358" s="61"/>
      <c r="D358" s="61"/>
      <c r="E358" s="61"/>
      <c r="F358" s="61"/>
      <c r="G358" s="61"/>
      <c r="H358" s="61"/>
      <c r="I358" s="61"/>
      <c r="J358" s="61"/>
      <c r="K358" s="61"/>
      <c r="L358" s="61"/>
      <c r="M358" s="61"/>
      <c r="N358" s="61"/>
    </row>
    <row r="359" spans="1:14" ht="12.75">
      <c r="A359" s="61"/>
      <c r="B359" s="61"/>
      <c r="C359" s="61"/>
      <c r="D359" s="61"/>
      <c r="E359" s="61"/>
      <c r="F359" s="61"/>
      <c r="G359" s="61"/>
      <c r="H359" s="61"/>
      <c r="I359" s="61"/>
      <c r="J359" s="61"/>
      <c r="K359" s="61"/>
      <c r="L359" s="61"/>
      <c r="M359" s="61"/>
      <c r="N359" s="61"/>
    </row>
    <row r="360" spans="1:14" ht="12.75">
      <c r="A360" s="61"/>
      <c r="B360" s="61"/>
      <c r="C360" s="61"/>
      <c r="D360" s="61"/>
      <c r="E360" s="61"/>
      <c r="F360" s="61"/>
      <c r="G360" s="61"/>
      <c r="H360" s="61"/>
      <c r="I360" s="61"/>
      <c r="J360" s="61"/>
      <c r="K360" s="61"/>
      <c r="L360" s="61"/>
      <c r="M360" s="61"/>
      <c r="N360" s="61"/>
    </row>
    <row r="361" spans="1:14" ht="12.75">
      <c r="A361" s="61"/>
      <c r="B361" s="61"/>
      <c r="C361" s="61"/>
      <c r="D361" s="61"/>
      <c r="E361" s="61"/>
      <c r="F361" s="61"/>
      <c r="G361" s="61"/>
      <c r="H361" s="61"/>
      <c r="I361" s="61"/>
      <c r="J361" s="61"/>
      <c r="K361" s="61"/>
      <c r="L361" s="61"/>
      <c r="M361" s="61"/>
      <c r="N361" s="61"/>
    </row>
    <row r="362" spans="1:14" ht="12.75">
      <c r="A362" s="61"/>
      <c r="B362" s="61"/>
      <c r="C362" s="61"/>
      <c r="D362" s="61"/>
      <c r="E362" s="61"/>
      <c r="F362" s="61"/>
      <c r="G362" s="61"/>
      <c r="H362" s="61"/>
      <c r="I362" s="61"/>
      <c r="J362" s="61"/>
      <c r="K362" s="61"/>
      <c r="L362" s="61"/>
      <c r="M362" s="61"/>
      <c r="N362" s="61"/>
    </row>
    <row r="363" spans="1:14" ht="12.75">
      <c r="A363" s="61"/>
      <c r="B363" s="61"/>
      <c r="C363" s="61"/>
      <c r="D363" s="61"/>
      <c r="E363" s="61"/>
      <c r="F363" s="61"/>
      <c r="G363" s="61"/>
      <c r="H363" s="61"/>
      <c r="I363" s="61"/>
      <c r="J363" s="61"/>
      <c r="K363" s="61"/>
      <c r="L363" s="61"/>
      <c r="M363" s="61"/>
      <c r="N363" s="61"/>
    </row>
    <row r="364" spans="1:14" ht="12.75">
      <c r="A364" s="61"/>
      <c r="B364" s="61"/>
      <c r="C364" s="61"/>
      <c r="D364" s="61"/>
      <c r="E364" s="61"/>
      <c r="F364" s="61"/>
      <c r="G364" s="61"/>
      <c r="H364" s="61"/>
      <c r="I364" s="61"/>
      <c r="J364" s="61"/>
      <c r="K364" s="61"/>
      <c r="L364" s="61"/>
      <c r="M364" s="61"/>
      <c r="N364" s="61"/>
    </row>
    <row r="365" spans="1:14" ht="12.75">
      <c r="A365" s="61"/>
      <c r="B365" s="61"/>
      <c r="C365" s="61"/>
      <c r="D365" s="61"/>
      <c r="E365" s="61"/>
      <c r="F365" s="61"/>
      <c r="G365" s="61"/>
      <c r="H365" s="61"/>
      <c r="I365" s="61"/>
      <c r="J365" s="61"/>
      <c r="K365" s="61"/>
      <c r="L365" s="61"/>
      <c r="M365" s="61"/>
      <c r="N365" s="61"/>
    </row>
    <row r="366" spans="1:14" ht="12.75">
      <c r="A366" s="61"/>
      <c r="B366" s="61"/>
      <c r="C366" s="61"/>
      <c r="D366" s="61"/>
      <c r="E366" s="61"/>
      <c r="F366" s="61"/>
      <c r="G366" s="61"/>
      <c r="H366" s="61"/>
      <c r="I366" s="61"/>
      <c r="J366" s="61"/>
      <c r="K366" s="61"/>
      <c r="L366" s="61"/>
      <c r="M366" s="61"/>
      <c r="N366" s="61"/>
    </row>
    <row r="367" spans="1:14" ht="12.75">
      <c r="A367" s="61"/>
      <c r="B367" s="61"/>
      <c r="C367" s="61"/>
      <c r="D367" s="61"/>
      <c r="E367" s="61"/>
      <c r="F367" s="61"/>
      <c r="G367" s="61"/>
      <c r="H367" s="61"/>
      <c r="I367" s="61"/>
      <c r="J367" s="61"/>
      <c r="K367" s="61"/>
      <c r="L367" s="61"/>
      <c r="M367" s="61"/>
      <c r="N367" s="61"/>
    </row>
    <row r="368" spans="1:14" ht="12.75">
      <c r="A368" s="61"/>
      <c r="B368" s="61"/>
      <c r="C368" s="61"/>
      <c r="D368" s="61"/>
      <c r="E368" s="61"/>
      <c r="F368" s="61"/>
      <c r="G368" s="61"/>
      <c r="H368" s="61"/>
      <c r="I368" s="61"/>
      <c r="J368" s="61"/>
      <c r="K368" s="61"/>
      <c r="L368" s="61"/>
      <c r="M368" s="61"/>
      <c r="N368" s="61"/>
    </row>
    <row r="369" spans="1:14" ht="12.75">
      <c r="A369" s="61"/>
      <c r="B369" s="61"/>
      <c r="C369" s="61"/>
      <c r="D369" s="61"/>
      <c r="E369" s="61"/>
      <c r="F369" s="61"/>
      <c r="G369" s="61"/>
      <c r="H369" s="61"/>
      <c r="I369" s="61"/>
      <c r="J369" s="61"/>
      <c r="K369" s="61"/>
      <c r="L369" s="61"/>
      <c r="M369" s="61"/>
      <c r="N369" s="61"/>
    </row>
    <row r="370" spans="1:14" ht="12.75">
      <c r="A370" s="61"/>
      <c r="B370" s="61"/>
      <c r="C370" s="61"/>
      <c r="D370" s="61"/>
      <c r="E370" s="61"/>
      <c r="F370" s="61"/>
      <c r="G370" s="61"/>
      <c r="H370" s="61"/>
      <c r="I370" s="61"/>
      <c r="J370" s="61"/>
      <c r="K370" s="61"/>
      <c r="L370" s="61"/>
      <c r="M370" s="61"/>
      <c r="N370" s="61"/>
    </row>
    <row r="371" spans="1:14" ht="12.75">
      <c r="A371" s="61"/>
      <c r="B371" s="61"/>
      <c r="C371" s="61"/>
      <c r="D371" s="61"/>
      <c r="E371" s="61"/>
      <c r="F371" s="61"/>
      <c r="G371" s="61"/>
      <c r="H371" s="61"/>
      <c r="I371" s="61"/>
      <c r="J371" s="61"/>
      <c r="K371" s="61"/>
      <c r="L371" s="61"/>
      <c r="M371" s="61"/>
      <c r="N371" s="61"/>
    </row>
    <row r="372" spans="1:14" ht="12.75">
      <c r="A372" s="61"/>
      <c r="B372" s="61"/>
      <c r="C372" s="61"/>
      <c r="D372" s="61"/>
      <c r="E372" s="61"/>
      <c r="F372" s="61"/>
      <c r="G372" s="61"/>
      <c r="H372" s="61"/>
      <c r="I372" s="61"/>
      <c r="J372" s="61"/>
      <c r="K372" s="61"/>
      <c r="L372" s="61"/>
      <c r="M372" s="61"/>
      <c r="N372" s="61"/>
    </row>
    <row r="373" spans="1:14" ht="12.75">
      <c r="A373" s="61"/>
      <c r="B373" s="61"/>
      <c r="C373" s="61"/>
      <c r="D373" s="61"/>
      <c r="E373" s="61"/>
      <c r="F373" s="61"/>
      <c r="G373" s="61"/>
      <c r="H373" s="61"/>
      <c r="I373" s="61"/>
      <c r="J373" s="61"/>
      <c r="K373" s="61"/>
      <c r="L373" s="61"/>
      <c r="M373" s="61"/>
      <c r="N373" s="61"/>
    </row>
    <row r="374" spans="1:14" ht="12.75">
      <c r="A374" s="61"/>
      <c r="B374" s="61"/>
      <c r="C374" s="61"/>
      <c r="D374" s="61"/>
      <c r="E374" s="61"/>
      <c r="F374" s="61"/>
      <c r="G374" s="61"/>
      <c r="H374" s="61"/>
      <c r="I374" s="61"/>
      <c r="J374" s="61"/>
      <c r="K374" s="61"/>
      <c r="L374" s="61"/>
      <c r="M374" s="61"/>
      <c r="N374" s="61"/>
    </row>
    <row r="375" spans="1:14" ht="12.75">
      <c r="A375" s="61"/>
      <c r="B375" s="61"/>
      <c r="C375" s="61"/>
      <c r="D375" s="61"/>
      <c r="E375" s="61"/>
      <c r="F375" s="61"/>
      <c r="G375" s="61"/>
      <c r="H375" s="61"/>
      <c r="I375" s="61"/>
      <c r="J375" s="61"/>
      <c r="K375" s="61"/>
      <c r="L375" s="61"/>
      <c r="M375" s="61"/>
      <c r="N375" s="61"/>
    </row>
    <row r="376" spans="1:14" ht="12.75">
      <c r="A376" s="61"/>
      <c r="B376" s="61"/>
      <c r="C376" s="61"/>
      <c r="D376" s="61"/>
      <c r="E376" s="61"/>
      <c r="F376" s="61"/>
      <c r="G376" s="61"/>
      <c r="H376" s="61"/>
      <c r="I376" s="61"/>
      <c r="J376" s="61"/>
      <c r="K376" s="61"/>
      <c r="L376" s="61"/>
      <c r="M376" s="61"/>
      <c r="N376" s="61"/>
    </row>
    <row r="377" spans="1:14" ht="12.75">
      <c r="A377" s="61"/>
      <c r="B377" s="61"/>
      <c r="C377" s="61"/>
      <c r="D377" s="61"/>
      <c r="E377" s="61"/>
      <c r="F377" s="61"/>
      <c r="G377" s="61"/>
      <c r="H377" s="61"/>
      <c r="I377" s="61"/>
      <c r="J377" s="61"/>
      <c r="K377" s="61"/>
      <c r="L377" s="61"/>
      <c r="M377" s="61"/>
      <c r="N377" s="61"/>
    </row>
    <row r="378" spans="1:14" ht="12.75">
      <c r="A378" s="61"/>
      <c r="B378" s="61"/>
      <c r="C378" s="61"/>
      <c r="D378" s="61"/>
      <c r="E378" s="61"/>
      <c r="F378" s="61"/>
      <c r="G378" s="61"/>
      <c r="H378" s="61"/>
      <c r="I378" s="61"/>
      <c r="J378" s="61"/>
      <c r="K378" s="61"/>
      <c r="L378" s="61"/>
      <c r="M378" s="61"/>
      <c r="N378" s="61"/>
    </row>
    <row r="379" spans="1:14" ht="12.75">
      <c r="A379" s="61"/>
      <c r="B379" s="61"/>
      <c r="C379" s="61"/>
      <c r="D379" s="61"/>
      <c r="E379" s="61"/>
      <c r="F379" s="61"/>
      <c r="G379" s="61"/>
      <c r="H379" s="61"/>
      <c r="I379" s="61"/>
      <c r="J379" s="61"/>
      <c r="K379" s="61"/>
      <c r="L379" s="61"/>
      <c r="M379" s="61"/>
      <c r="N379" s="61"/>
    </row>
    <row r="380" spans="1:14" ht="12.75">
      <c r="A380" s="61"/>
      <c r="B380" s="61"/>
      <c r="C380" s="61"/>
      <c r="D380" s="61"/>
      <c r="E380" s="61"/>
      <c r="F380" s="61"/>
      <c r="G380" s="61"/>
      <c r="H380" s="61"/>
      <c r="I380" s="61"/>
      <c r="J380" s="61"/>
      <c r="K380" s="61"/>
      <c r="L380" s="61"/>
      <c r="M380" s="61"/>
      <c r="N380" s="61"/>
    </row>
    <row r="381" spans="1:14" ht="12.75">
      <c r="A381" s="61"/>
      <c r="B381" s="61"/>
      <c r="C381" s="61"/>
      <c r="D381" s="61"/>
      <c r="E381" s="61"/>
      <c r="F381" s="61"/>
      <c r="G381" s="61"/>
      <c r="H381" s="61"/>
      <c r="I381" s="61"/>
      <c r="J381" s="61"/>
      <c r="K381" s="61"/>
      <c r="L381" s="61"/>
      <c r="M381" s="61"/>
      <c r="N381" s="61"/>
    </row>
    <row r="382" spans="1:14" ht="12.75">
      <c r="A382" s="61"/>
      <c r="B382" s="61"/>
      <c r="C382" s="61"/>
      <c r="D382" s="61"/>
      <c r="E382" s="61"/>
      <c r="F382" s="61"/>
      <c r="G382" s="61"/>
      <c r="H382" s="61"/>
      <c r="I382" s="61"/>
      <c r="J382" s="61"/>
      <c r="K382" s="61"/>
      <c r="L382" s="61"/>
      <c r="M382" s="61"/>
      <c r="N382" s="61"/>
    </row>
    <row r="383" spans="1:14" ht="12.75">
      <c r="A383" s="61"/>
      <c r="B383" s="61"/>
      <c r="C383" s="61"/>
      <c r="D383" s="61"/>
      <c r="E383" s="61"/>
      <c r="F383" s="61"/>
      <c r="G383" s="61"/>
      <c r="H383" s="61"/>
      <c r="I383" s="61"/>
      <c r="J383" s="61"/>
      <c r="K383" s="61"/>
      <c r="L383" s="61"/>
      <c r="M383" s="61"/>
      <c r="N383" s="61"/>
    </row>
    <row r="384" spans="1:14" ht="12.75">
      <c r="A384" s="61"/>
      <c r="B384" s="61"/>
      <c r="C384" s="61"/>
      <c r="D384" s="61"/>
      <c r="E384" s="61"/>
      <c r="F384" s="61"/>
      <c r="G384" s="61"/>
      <c r="H384" s="61"/>
      <c r="I384" s="61"/>
      <c r="J384" s="61"/>
      <c r="K384" s="61"/>
      <c r="L384" s="61"/>
      <c r="M384" s="61"/>
      <c r="N384" s="61"/>
    </row>
    <row r="385" spans="1:14" ht="12.75">
      <c r="A385" s="61"/>
      <c r="B385" s="61"/>
      <c r="C385" s="61"/>
      <c r="D385" s="61"/>
      <c r="E385" s="61"/>
      <c r="F385" s="61"/>
      <c r="G385" s="61"/>
      <c r="H385" s="61"/>
      <c r="I385" s="61"/>
      <c r="J385" s="61"/>
      <c r="K385" s="61"/>
      <c r="L385" s="61"/>
      <c r="M385" s="61"/>
      <c r="N385" s="61"/>
    </row>
    <row r="386" spans="1:14" ht="12.75">
      <c r="A386" s="61"/>
      <c r="B386" s="61"/>
      <c r="C386" s="61"/>
      <c r="D386" s="61"/>
      <c r="E386" s="61"/>
      <c r="F386" s="61"/>
      <c r="G386" s="61"/>
      <c r="H386" s="61"/>
      <c r="I386" s="61"/>
      <c r="J386" s="61"/>
      <c r="K386" s="61"/>
      <c r="L386" s="61"/>
      <c r="M386" s="61"/>
      <c r="N386" s="61"/>
    </row>
    <row r="387" spans="1:14" ht="12.75">
      <c r="A387" s="61"/>
      <c r="B387" s="61"/>
      <c r="C387" s="61"/>
      <c r="D387" s="61"/>
      <c r="E387" s="61"/>
      <c r="F387" s="61"/>
      <c r="G387" s="61"/>
      <c r="H387" s="61"/>
      <c r="I387" s="61"/>
      <c r="J387" s="61"/>
      <c r="K387" s="61"/>
      <c r="L387" s="61"/>
      <c r="M387" s="61"/>
      <c r="N387" s="61"/>
    </row>
    <row r="388" spans="1:14" ht="12.75">
      <c r="A388" s="61"/>
      <c r="B388" s="61"/>
      <c r="C388" s="61"/>
      <c r="D388" s="61"/>
      <c r="E388" s="61"/>
      <c r="F388" s="61"/>
      <c r="G388" s="61"/>
      <c r="H388" s="61"/>
      <c r="I388" s="61"/>
      <c r="J388" s="61"/>
      <c r="K388" s="61"/>
      <c r="L388" s="61"/>
      <c r="M388" s="61"/>
      <c r="N388" s="61"/>
    </row>
    <row r="389" spans="1:14" ht="12.75">
      <c r="A389" s="61"/>
      <c r="B389" s="61"/>
      <c r="C389" s="61"/>
      <c r="D389" s="61"/>
      <c r="E389" s="61"/>
      <c r="F389" s="61"/>
      <c r="G389" s="61"/>
      <c r="H389" s="61"/>
      <c r="I389" s="61"/>
      <c r="J389" s="61"/>
      <c r="K389" s="61"/>
      <c r="L389" s="61"/>
      <c r="M389" s="61"/>
      <c r="N389" s="61"/>
    </row>
    <row r="390" spans="1:14" ht="12.75">
      <c r="A390" s="61"/>
      <c r="B390" s="61"/>
      <c r="C390" s="61"/>
      <c r="D390" s="61"/>
      <c r="E390" s="61"/>
      <c r="F390" s="61"/>
      <c r="G390" s="61"/>
      <c r="H390" s="61"/>
      <c r="I390" s="61"/>
      <c r="J390" s="61"/>
      <c r="K390" s="61"/>
      <c r="L390" s="61"/>
      <c r="M390" s="61"/>
      <c r="N390" s="61"/>
    </row>
    <row r="391" spans="1:14" ht="12.75">
      <c r="A391" s="61"/>
      <c r="B391" s="61"/>
      <c r="C391" s="61"/>
      <c r="D391" s="61"/>
      <c r="E391" s="61"/>
      <c r="F391" s="61"/>
      <c r="G391" s="61"/>
      <c r="H391" s="61"/>
      <c r="I391" s="61"/>
      <c r="J391" s="61"/>
      <c r="K391" s="61"/>
      <c r="L391" s="61"/>
      <c r="M391" s="61"/>
      <c r="N391" s="61"/>
    </row>
    <row r="392" spans="1:14" ht="12.75">
      <c r="A392" s="61"/>
      <c r="B392" s="61"/>
      <c r="C392" s="61"/>
      <c r="D392" s="61"/>
      <c r="E392" s="61"/>
      <c r="F392" s="61"/>
      <c r="G392" s="61"/>
      <c r="H392" s="61"/>
      <c r="I392" s="61"/>
      <c r="J392" s="61"/>
      <c r="K392" s="61"/>
      <c r="L392" s="61"/>
      <c r="M392" s="61"/>
      <c r="N392" s="61"/>
    </row>
    <row r="393" spans="1:14" ht="12.75">
      <c r="A393" s="61"/>
      <c r="B393" s="61"/>
      <c r="C393" s="61"/>
      <c r="D393" s="61"/>
      <c r="E393" s="61"/>
      <c r="F393" s="61"/>
      <c r="G393" s="61"/>
      <c r="H393" s="61"/>
      <c r="I393" s="61"/>
      <c r="J393" s="61"/>
      <c r="K393" s="61"/>
      <c r="L393" s="61"/>
      <c r="M393" s="61"/>
      <c r="N393" s="61"/>
    </row>
    <row r="394" spans="1:14" ht="12.75">
      <c r="A394" s="61"/>
      <c r="B394" s="61"/>
      <c r="C394" s="61"/>
      <c r="D394" s="61"/>
      <c r="E394" s="61"/>
      <c r="F394" s="61"/>
      <c r="G394" s="61"/>
      <c r="H394" s="61"/>
      <c r="I394" s="61"/>
      <c r="J394" s="61"/>
      <c r="K394" s="61"/>
      <c r="L394" s="61"/>
      <c r="M394" s="61"/>
      <c r="N394" s="61"/>
    </row>
    <row r="395" spans="1:14" ht="12.75">
      <c r="A395" s="61"/>
      <c r="B395" s="61"/>
      <c r="C395" s="61"/>
      <c r="D395" s="61"/>
      <c r="E395" s="61"/>
      <c r="F395" s="61"/>
      <c r="G395" s="61"/>
      <c r="H395" s="61"/>
      <c r="I395" s="61"/>
      <c r="J395" s="61"/>
      <c r="K395" s="61"/>
      <c r="L395" s="61"/>
      <c r="M395" s="61"/>
      <c r="N395" s="61"/>
    </row>
    <row r="396" spans="1:14" ht="12.75">
      <c r="A396" s="61"/>
      <c r="B396" s="61"/>
      <c r="C396" s="61"/>
      <c r="D396" s="61"/>
      <c r="E396" s="61"/>
      <c r="F396" s="61"/>
      <c r="G396" s="61"/>
      <c r="H396" s="61"/>
      <c r="I396" s="61"/>
      <c r="J396" s="61"/>
      <c r="K396" s="61"/>
      <c r="L396" s="61"/>
      <c r="M396" s="61"/>
      <c r="N396" s="61"/>
    </row>
    <row r="397" spans="1:14" ht="12.75">
      <c r="A397" s="61"/>
      <c r="B397" s="61"/>
      <c r="C397" s="61"/>
      <c r="D397" s="61"/>
      <c r="E397" s="61"/>
      <c r="F397" s="61"/>
      <c r="G397" s="61"/>
      <c r="H397" s="61"/>
      <c r="I397" s="61"/>
      <c r="J397" s="61"/>
      <c r="K397" s="61"/>
      <c r="L397" s="61"/>
      <c r="M397" s="61"/>
      <c r="N397" s="61"/>
    </row>
    <row r="398" spans="1:14" ht="12.75">
      <c r="A398" s="61"/>
      <c r="B398" s="61"/>
      <c r="C398" s="61"/>
      <c r="D398" s="61"/>
      <c r="E398" s="61"/>
      <c r="F398" s="61"/>
      <c r="G398" s="61"/>
      <c r="H398" s="61"/>
      <c r="I398" s="61"/>
      <c r="J398" s="61"/>
      <c r="K398" s="61"/>
      <c r="L398" s="61"/>
      <c r="M398" s="61"/>
      <c r="N398" s="61"/>
    </row>
    <row r="399" spans="1:14" ht="12.75">
      <c r="A399" s="61"/>
      <c r="B399" s="61"/>
      <c r="C399" s="61"/>
      <c r="D399" s="61"/>
      <c r="E399" s="61"/>
      <c r="F399" s="61"/>
      <c r="G399" s="61"/>
      <c r="H399" s="61"/>
      <c r="I399" s="61"/>
      <c r="J399" s="61"/>
      <c r="K399" s="61"/>
      <c r="L399" s="61"/>
      <c r="M399" s="61"/>
      <c r="N399" s="61"/>
    </row>
    <row r="400" spans="1:14" ht="12.75">
      <c r="A400" s="61"/>
      <c r="B400" s="61"/>
      <c r="C400" s="61"/>
      <c r="D400" s="61"/>
      <c r="E400" s="61"/>
      <c r="F400" s="61"/>
      <c r="G400" s="61"/>
      <c r="H400" s="61"/>
      <c r="I400" s="61"/>
      <c r="J400" s="61"/>
      <c r="K400" s="61"/>
      <c r="L400" s="61"/>
      <c r="M400" s="61"/>
      <c r="N400" s="61"/>
    </row>
    <row r="401" spans="1:14" ht="12.75">
      <c r="A401" s="61"/>
      <c r="B401" s="61"/>
      <c r="C401" s="61"/>
      <c r="D401" s="61"/>
      <c r="E401" s="61"/>
      <c r="F401" s="61"/>
      <c r="G401" s="61"/>
      <c r="H401" s="61"/>
      <c r="I401" s="61"/>
      <c r="J401" s="61"/>
      <c r="K401" s="61"/>
      <c r="L401" s="61"/>
      <c r="M401" s="61"/>
      <c r="N401" s="61"/>
    </row>
    <row r="402" spans="1:14" ht="12.75">
      <c r="A402" s="61"/>
      <c r="B402" s="61"/>
      <c r="C402" s="61"/>
      <c r="D402" s="61"/>
      <c r="E402" s="61"/>
      <c r="F402" s="61"/>
      <c r="G402" s="61"/>
      <c r="H402" s="61"/>
      <c r="I402" s="61"/>
      <c r="J402" s="61"/>
      <c r="K402" s="61"/>
      <c r="L402" s="61"/>
      <c r="M402" s="61"/>
      <c r="N402" s="61"/>
    </row>
    <row r="403" spans="1:14" ht="12.75">
      <c r="A403" s="61"/>
      <c r="B403" s="61"/>
      <c r="C403" s="61"/>
      <c r="D403" s="61"/>
      <c r="E403" s="61"/>
      <c r="F403" s="61"/>
      <c r="G403" s="61"/>
      <c r="H403" s="61"/>
      <c r="I403" s="61"/>
      <c r="J403" s="61"/>
      <c r="K403" s="61"/>
      <c r="L403" s="61"/>
      <c r="M403" s="61"/>
      <c r="N403" s="61"/>
    </row>
    <row r="404" spans="1:14" ht="12.75">
      <c r="A404" s="61"/>
      <c r="B404" s="61"/>
      <c r="C404" s="61"/>
      <c r="D404" s="61"/>
      <c r="E404" s="61"/>
      <c r="F404" s="61"/>
      <c r="G404" s="61"/>
      <c r="H404" s="61"/>
      <c r="I404" s="61"/>
      <c r="J404" s="61"/>
      <c r="K404" s="61"/>
      <c r="L404" s="61"/>
      <c r="M404" s="61"/>
      <c r="N404" s="61"/>
    </row>
    <row r="405" spans="1:14" ht="12.75">
      <c r="A405" s="61"/>
      <c r="B405" s="61"/>
      <c r="C405" s="61"/>
      <c r="D405" s="61"/>
      <c r="E405" s="61"/>
      <c r="F405" s="61"/>
      <c r="G405" s="61"/>
      <c r="H405" s="61"/>
      <c r="I405" s="61"/>
      <c r="J405" s="61"/>
      <c r="K405" s="61"/>
      <c r="L405" s="61"/>
      <c r="M405" s="61"/>
      <c r="N405" s="61"/>
    </row>
    <row r="406" spans="1:14" ht="12.75">
      <c r="A406" s="61"/>
      <c r="B406" s="61"/>
      <c r="C406" s="61"/>
      <c r="D406" s="61"/>
      <c r="E406" s="61"/>
      <c r="F406" s="61"/>
      <c r="G406" s="61"/>
      <c r="H406" s="61"/>
      <c r="I406" s="61"/>
      <c r="J406" s="61"/>
      <c r="K406" s="61"/>
      <c r="L406" s="61"/>
      <c r="M406" s="61"/>
      <c r="N406" s="61"/>
    </row>
    <row r="407" spans="1:14" ht="12.75">
      <c r="A407" s="61"/>
      <c r="B407" s="61"/>
      <c r="C407" s="61"/>
      <c r="D407" s="61"/>
      <c r="E407" s="61"/>
      <c r="F407" s="61"/>
      <c r="G407" s="61"/>
      <c r="H407" s="61"/>
      <c r="I407" s="61"/>
      <c r="J407" s="61"/>
      <c r="K407" s="61"/>
      <c r="L407" s="61"/>
      <c r="M407" s="61"/>
      <c r="N407" s="61"/>
    </row>
    <row r="408" spans="1:14" ht="12.75">
      <c r="A408" s="61"/>
      <c r="B408" s="61"/>
      <c r="C408" s="61"/>
      <c r="D408" s="61"/>
      <c r="E408" s="61"/>
      <c r="F408" s="61"/>
      <c r="G408" s="61"/>
      <c r="H408" s="61"/>
      <c r="I408" s="61"/>
      <c r="J408" s="61"/>
      <c r="K408" s="61"/>
      <c r="L408" s="61"/>
      <c r="M408" s="61"/>
      <c r="N408" s="61"/>
    </row>
    <row r="409" spans="1:14" ht="12.75">
      <c r="A409" s="61"/>
      <c r="B409" s="61"/>
      <c r="C409" s="61"/>
      <c r="D409" s="61"/>
      <c r="E409" s="61"/>
      <c r="F409" s="61"/>
      <c r="G409" s="61"/>
      <c r="H409" s="61"/>
      <c r="I409" s="61"/>
      <c r="J409" s="61"/>
      <c r="K409" s="61"/>
      <c r="L409" s="61"/>
      <c r="M409" s="61"/>
      <c r="N409" s="61"/>
    </row>
    <row r="410" spans="1:14" ht="12.75">
      <c r="A410" s="61"/>
      <c r="B410" s="61"/>
      <c r="C410" s="61"/>
      <c r="D410" s="61"/>
      <c r="E410" s="61"/>
      <c r="F410" s="61"/>
      <c r="G410" s="61"/>
      <c r="H410" s="61"/>
      <c r="I410" s="61"/>
      <c r="J410" s="61"/>
      <c r="K410" s="61"/>
      <c r="L410" s="61"/>
      <c r="M410" s="61"/>
      <c r="N410" s="61"/>
    </row>
    <row r="411" spans="1:14" ht="12.75">
      <c r="A411" s="61"/>
      <c r="B411" s="61"/>
      <c r="C411" s="61"/>
      <c r="D411" s="61"/>
      <c r="E411" s="61"/>
      <c r="F411" s="61"/>
      <c r="G411" s="61"/>
      <c r="H411" s="61"/>
      <c r="I411" s="61"/>
      <c r="J411" s="61"/>
      <c r="K411" s="61"/>
      <c r="L411" s="61"/>
      <c r="M411" s="61"/>
      <c r="N411" s="61"/>
    </row>
    <row r="412" spans="1:14" ht="12.75">
      <c r="A412" s="61"/>
      <c r="B412" s="61"/>
      <c r="C412" s="61"/>
      <c r="D412" s="61"/>
      <c r="E412" s="61"/>
      <c r="F412" s="61"/>
      <c r="G412" s="61"/>
      <c r="H412" s="61"/>
      <c r="I412" s="61"/>
      <c r="J412" s="61"/>
      <c r="K412" s="61"/>
      <c r="L412" s="61"/>
      <c r="M412" s="61"/>
      <c r="N412" s="61"/>
    </row>
    <row r="413" spans="1:14" ht="12.75">
      <c r="A413" s="61"/>
      <c r="B413" s="61"/>
      <c r="C413" s="61"/>
      <c r="D413" s="61"/>
      <c r="E413" s="61"/>
      <c r="F413" s="61"/>
      <c r="G413" s="61"/>
      <c r="H413" s="61"/>
      <c r="I413" s="61"/>
      <c r="J413" s="61"/>
      <c r="K413" s="61"/>
      <c r="L413" s="61"/>
      <c r="M413" s="61"/>
      <c r="N413" s="61"/>
    </row>
    <row r="414" spans="1:14" ht="12.75">
      <c r="A414" s="61"/>
      <c r="B414" s="61"/>
      <c r="C414" s="61"/>
      <c r="D414" s="61"/>
      <c r="E414" s="61"/>
      <c r="F414" s="61"/>
      <c r="G414" s="61"/>
      <c r="H414" s="61"/>
      <c r="I414" s="61"/>
      <c r="J414" s="61"/>
      <c r="K414" s="61"/>
      <c r="L414" s="61"/>
      <c r="M414" s="61"/>
      <c r="N414" s="61"/>
    </row>
    <row r="415" spans="1:14" ht="12.75">
      <c r="A415" s="61"/>
      <c r="B415" s="61"/>
      <c r="C415" s="61"/>
      <c r="D415" s="61"/>
      <c r="E415" s="61"/>
      <c r="F415" s="61"/>
      <c r="G415" s="61"/>
      <c r="H415" s="61"/>
      <c r="I415" s="61"/>
      <c r="J415" s="61"/>
      <c r="K415" s="61"/>
      <c r="L415" s="61"/>
      <c r="M415" s="61"/>
      <c r="N415" s="61"/>
    </row>
    <row r="416" spans="1:14" ht="12.75">
      <c r="A416" s="61"/>
      <c r="B416" s="61"/>
      <c r="C416" s="61"/>
      <c r="D416" s="61"/>
      <c r="E416" s="61"/>
      <c r="F416" s="61"/>
      <c r="G416" s="61"/>
      <c r="H416" s="61"/>
      <c r="I416" s="61"/>
      <c r="J416" s="61"/>
      <c r="K416" s="61"/>
      <c r="L416" s="61"/>
      <c r="M416" s="61"/>
      <c r="N416" s="61"/>
    </row>
    <row r="417" spans="1:14" ht="12.75">
      <c r="A417" s="61"/>
      <c r="B417" s="61"/>
      <c r="C417" s="61"/>
      <c r="D417" s="61"/>
      <c r="E417" s="61"/>
      <c r="F417" s="61"/>
      <c r="G417" s="61"/>
      <c r="H417" s="61"/>
      <c r="I417" s="61"/>
      <c r="J417" s="61"/>
      <c r="K417" s="61"/>
      <c r="L417" s="61"/>
      <c r="M417" s="61"/>
      <c r="N417" s="61"/>
    </row>
    <row r="418" spans="1:14" ht="12.75">
      <c r="A418" s="61"/>
      <c r="B418" s="61"/>
      <c r="C418" s="61"/>
      <c r="D418" s="61"/>
      <c r="E418" s="61"/>
      <c r="F418" s="61"/>
      <c r="G418" s="61"/>
      <c r="H418" s="61"/>
      <c r="I418" s="61"/>
      <c r="J418" s="61"/>
      <c r="K418" s="61"/>
      <c r="L418" s="61"/>
      <c r="M418" s="61"/>
      <c r="N418" s="61"/>
    </row>
    <row r="419" spans="1:14" ht="12.75">
      <c r="A419" s="61"/>
      <c r="B419" s="61"/>
      <c r="C419" s="61"/>
      <c r="D419" s="61"/>
      <c r="E419" s="61"/>
      <c r="F419" s="61"/>
      <c r="G419" s="61"/>
      <c r="H419" s="61"/>
      <c r="I419" s="61"/>
      <c r="J419" s="61"/>
      <c r="K419" s="61"/>
      <c r="L419" s="61"/>
      <c r="M419" s="61"/>
      <c r="N419" s="61"/>
    </row>
    <row r="420" spans="1:14" ht="12.75">
      <c r="A420" s="61"/>
      <c r="B420" s="61"/>
      <c r="C420" s="61"/>
      <c r="D420" s="61"/>
      <c r="E420" s="61"/>
      <c r="F420" s="61"/>
      <c r="G420" s="61"/>
      <c r="H420" s="61"/>
      <c r="I420" s="61"/>
      <c r="J420" s="61"/>
      <c r="K420" s="61"/>
      <c r="L420" s="61"/>
      <c r="M420" s="61"/>
      <c r="N420" s="61"/>
    </row>
    <row r="421" spans="1:14" ht="12.75">
      <c r="A421" s="61"/>
      <c r="B421" s="61"/>
      <c r="C421" s="61"/>
      <c r="D421" s="61"/>
      <c r="E421" s="61"/>
      <c r="F421" s="61"/>
      <c r="G421" s="61"/>
      <c r="H421" s="61"/>
      <c r="I421" s="61"/>
      <c r="J421" s="61"/>
      <c r="K421" s="61"/>
      <c r="L421" s="61"/>
      <c r="M421" s="61"/>
      <c r="N421" s="61"/>
    </row>
    <row r="422" spans="1:14" ht="12.75">
      <c r="A422" s="61"/>
      <c r="B422" s="61"/>
      <c r="C422" s="61"/>
      <c r="D422" s="61"/>
      <c r="E422" s="61"/>
      <c r="F422" s="61"/>
      <c r="G422" s="61"/>
      <c r="H422" s="61"/>
      <c r="I422" s="61"/>
      <c r="J422" s="61"/>
      <c r="K422" s="61"/>
      <c r="L422" s="61"/>
      <c r="M422" s="61"/>
      <c r="N422" s="61"/>
    </row>
    <row r="423" spans="1:14" ht="12.75">
      <c r="A423" s="61"/>
      <c r="B423" s="61"/>
      <c r="C423" s="61"/>
      <c r="D423" s="61"/>
      <c r="E423" s="61"/>
      <c r="F423" s="61"/>
      <c r="G423" s="61"/>
      <c r="H423" s="61"/>
      <c r="I423" s="61"/>
      <c r="J423" s="61"/>
      <c r="K423" s="61"/>
      <c r="L423" s="61"/>
      <c r="M423" s="61"/>
      <c r="N423" s="61"/>
    </row>
    <row r="424" spans="1:14" ht="12.75">
      <c r="A424" s="61"/>
      <c r="B424" s="61"/>
      <c r="C424" s="61"/>
      <c r="D424" s="61"/>
      <c r="E424" s="61"/>
      <c r="F424" s="61"/>
      <c r="G424" s="61"/>
      <c r="H424" s="61"/>
      <c r="I424" s="61"/>
      <c r="J424" s="61"/>
      <c r="K424" s="61"/>
      <c r="L424" s="61"/>
      <c r="M424" s="61"/>
      <c r="N424" s="61"/>
    </row>
    <row r="425" spans="1:14" ht="12.75">
      <c r="A425" s="61"/>
      <c r="B425" s="61"/>
      <c r="C425" s="61"/>
      <c r="D425" s="61"/>
      <c r="E425" s="61"/>
      <c r="F425" s="61"/>
      <c r="G425" s="61"/>
      <c r="H425" s="61"/>
      <c r="I425" s="61"/>
      <c r="J425" s="61"/>
      <c r="K425" s="61"/>
      <c r="L425" s="61"/>
      <c r="M425" s="61"/>
      <c r="N425" s="61"/>
    </row>
    <row r="426" spans="1:14" ht="12.75">
      <c r="A426" s="61"/>
      <c r="B426" s="61"/>
      <c r="C426" s="61"/>
      <c r="D426" s="61"/>
      <c r="E426" s="61"/>
      <c r="F426" s="61"/>
      <c r="G426" s="61"/>
      <c r="H426" s="61"/>
      <c r="I426" s="61"/>
      <c r="J426" s="61"/>
      <c r="K426" s="61"/>
      <c r="L426" s="61"/>
      <c r="M426" s="61"/>
      <c r="N426" s="61"/>
    </row>
    <row r="427" spans="1:14" ht="12.75">
      <c r="A427" s="61"/>
      <c r="B427" s="61"/>
      <c r="C427" s="61"/>
      <c r="D427" s="61"/>
      <c r="E427" s="61"/>
      <c r="F427" s="61"/>
      <c r="G427" s="61"/>
      <c r="H427" s="61"/>
      <c r="I427" s="61"/>
      <c r="J427" s="61"/>
      <c r="K427" s="61"/>
      <c r="L427" s="61"/>
      <c r="M427" s="61"/>
      <c r="N427" s="61"/>
    </row>
    <row r="428" spans="1:14" ht="12.75">
      <c r="A428" s="61"/>
      <c r="B428" s="61"/>
      <c r="C428" s="61"/>
      <c r="D428" s="61"/>
      <c r="E428" s="61"/>
      <c r="F428" s="61"/>
      <c r="G428" s="61"/>
      <c r="H428" s="61"/>
      <c r="I428" s="61"/>
      <c r="J428" s="61"/>
      <c r="K428" s="61"/>
      <c r="L428" s="61"/>
      <c r="M428" s="61"/>
      <c r="N428" s="61"/>
    </row>
    <row r="429" spans="1:14" ht="12.75">
      <c r="A429" s="61"/>
      <c r="B429" s="61"/>
      <c r="C429" s="61"/>
      <c r="D429" s="61"/>
      <c r="E429" s="61"/>
      <c r="F429" s="61"/>
      <c r="G429" s="61"/>
      <c r="H429" s="61"/>
      <c r="I429" s="61"/>
      <c r="J429" s="61"/>
      <c r="K429" s="61"/>
      <c r="L429" s="61"/>
      <c r="M429" s="61"/>
      <c r="N429" s="61"/>
    </row>
    <row r="430" spans="1:14" ht="12.75">
      <c r="A430" s="61"/>
      <c r="B430" s="61"/>
      <c r="C430" s="61"/>
      <c r="D430" s="61"/>
      <c r="E430" s="61"/>
      <c r="F430" s="61"/>
      <c r="G430" s="61"/>
      <c r="H430" s="61"/>
      <c r="I430" s="61"/>
      <c r="J430" s="61"/>
      <c r="K430" s="61"/>
      <c r="L430" s="61"/>
      <c r="M430" s="61"/>
      <c r="N430" s="61"/>
    </row>
    <row r="431" spans="1:14" ht="12.75">
      <c r="A431" s="61"/>
      <c r="B431" s="61"/>
      <c r="C431" s="61"/>
      <c r="D431" s="61"/>
      <c r="E431" s="61"/>
      <c r="F431" s="61"/>
      <c r="G431" s="61"/>
      <c r="H431" s="61"/>
      <c r="I431" s="61"/>
      <c r="J431" s="61"/>
      <c r="K431" s="61"/>
      <c r="L431" s="61"/>
      <c r="M431" s="61"/>
      <c r="N431" s="61"/>
    </row>
    <row r="432" spans="1:14" ht="12.75">
      <c r="A432" s="61"/>
      <c r="B432" s="61"/>
      <c r="C432" s="61"/>
      <c r="D432" s="61"/>
      <c r="E432" s="61"/>
      <c r="F432" s="61"/>
      <c r="G432" s="61"/>
      <c r="H432" s="61"/>
      <c r="I432" s="61"/>
      <c r="J432" s="61"/>
      <c r="K432" s="61"/>
      <c r="L432" s="61"/>
      <c r="M432" s="61"/>
      <c r="N432" s="61"/>
    </row>
    <row r="433" spans="1:14" ht="12.75">
      <c r="A433" s="61"/>
      <c r="B433" s="61"/>
      <c r="C433" s="61"/>
      <c r="D433" s="61"/>
      <c r="E433" s="61"/>
      <c r="F433" s="61"/>
      <c r="G433" s="61"/>
      <c r="H433" s="61"/>
      <c r="I433" s="61"/>
      <c r="J433" s="61"/>
      <c r="K433" s="61"/>
      <c r="L433" s="61"/>
      <c r="M433" s="61"/>
      <c r="N433" s="61"/>
    </row>
    <row r="434" spans="1:14" ht="12.75">
      <c r="A434" s="61"/>
      <c r="B434" s="61"/>
      <c r="C434" s="61"/>
      <c r="D434" s="61"/>
      <c r="E434" s="61"/>
      <c r="F434" s="61"/>
      <c r="G434" s="61"/>
      <c r="H434" s="61"/>
      <c r="I434" s="61"/>
      <c r="J434" s="61"/>
      <c r="K434" s="61"/>
      <c r="L434" s="61"/>
      <c r="M434" s="61"/>
      <c r="N434" s="61"/>
    </row>
    <row r="435" spans="1:14" ht="12.75">
      <c r="A435" s="61"/>
      <c r="B435" s="61"/>
      <c r="C435" s="61"/>
      <c r="D435" s="61"/>
      <c r="E435" s="61"/>
      <c r="F435" s="61"/>
      <c r="G435" s="61"/>
      <c r="H435" s="61"/>
      <c r="I435" s="61"/>
      <c r="J435" s="61"/>
      <c r="K435" s="61"/>
      <c r="L435" s="61"/>
      <c r="M435" s="61"/>
      <c r="N435" s="61"/>
    </row>
    <row r="436" spans="1:14" ht="12.75">
      <c r="A436" s="61"/>
      <c r="B436" s="61"/>
      <c r="C436" s="61"/>
      <c r="D436" s="61"/>
      <c r="E436" s="61"/>
      <c r="F436" s="61"/>
      <c r="G436" s="61"/>
      <c r="H436" s="61"/>
      <c r="I436" s="61"/>
      <c r="J436" s="61"/>
      <c r="K436" s="61"/>
      <c r="L436" s="61"/>
      <c r="M436" s="61"/>
      <c r="N436" s="61"/>
    </row>
    <row r="437" spans="1:14" ht="12.75">
      <c r="A437" s="61"/>
      <c r="B437" s="61"/>
      <c r="C437" s="61"/>
      <c r="D437" s="61"/>
      <c r="E437" s="61"/>
      <c r="F437" s="61"/>
      <c r="G437" s="61"/>
      <c r="H437" s="61"/>
      <c r="I437" s="61"/>
      <c r="J437" s="61"/>
      <c r="K437" s="61"/>
      <c r="L437" s="61"/>
      <c r="M437" s="61"/>
      <c r="N437" s="61"/>
    </row>
    <row r="438" spans="1:14" ht="12.75">
      <c r="A438" s="61"/>
      <c r="B438" s="61"/>
      <c r="C438" s="61"/>
      <c r="D438" s="61"/>
      <c r="E438" s="61"/>
      <c r="F438" s="61"/>
      <c r="G438" s="61"/>
      <c r="H438" s="61"/>
      <c r="I438" s="61"/>
      <c r="J438" s="61"/>
      <c r="K438" s="61"/>
      <c r="L438" s="61"/>
      <c r="M438" s="61"/>
      <c r="N438" s="61"/>
    </row>
    <row r="439" spans="1:14" ht="12.75">
      <c r="A439" s="61"/>
      <c r="B439" s="61"/>
      <c r="C439" s="61"/>
      <c r="D439" s="61"/>
      <c r="E439" s="61"/>
      <c r="F439" s="61"/>
      <c r="G439" s="61"/>
      <c r="H439" s="61"/>
      <c r="I439" s="61"/>
      <c r="J439" s="61"/>
      <c r="K439" s="61"/>
      <c r="L439" s="61"/>
      <c r="M439" s="61"/>
      <c r="N439" s="61"/>
    </row>
    <row r="440" spans="1:14" ht="12.75">
      <c r="A440" s="61"/>
      <c r="B440" s="61"/>
      <c r="C440" s="61"/>
      <c r="D440" s="61"/>
      <c r="E440" s="61"/>
      <c r="F440" s="61"/>
      <c r="G440" s="61"/>
      <c r="H440" s="61"/>
      <c r="I440" s="61"/>
      <c r="J440" s="61"/>
      <c r="K440" s="61"/>
      <c r="L440" s="61"/>
      <c r="M440" s="61"/>
      <c r="N440" s="61"/>
    </row>
    <row r="441" spans="1:14" ht="12.75">
      <c r="A441" s="61"/>
      <c r="B441" s="61"/>
      <c r="C441" s="61"/>
      <c r="D441" s="61"/>
      <c r="E441" s="61"/>
      <c r="F441" s="61"/>
      <c r="G441" s="61"/>
      <c r="H441" s="61"/>
      <c r="I441" s="61"/>
      <c r="J441" s="61"/>
      <c r="K441" s="61"/>
      <c r="L441" s="61"/>
      <c r="M441" s="61"/>
      <c r="N441" s="61"/>
    </row>
    <row r="442" spans="1:14" ht="12.75">
      <c r="A442" s="61"/>
      <c r="B442" s="61"/>
      <c r="C442" s="61"/>
      <c r="D442" s="61"/>
      <c r="E442" s="61"/>
      <c r="F442" s="61"/>
      <c r="G442" s="61"/>
      <c r="H442" s="61"/>
      <c r="I442" s="61"/>
      <c r="J442" s="61"/>
      <c r="K442" s="61"/>
      <c r="L442" s="61"/>
      <c r="M442" s="61"/>
      <c r="N442" s="61"/>
    </row>
    <row r="443" spans="1:14" ht="12.75">
      <c r="A443" s="61"/>
      <c r="B443" s="61"/>
      <c r="C443" s="61"/>
      <c r="D443" s="61"/>
      <c r="E443" s="61"/>
      <c r="F443" s="61"/>
      <c r="G443" s="61"/>
      <c r="H443" s="61"/>
      <c r="I443" s="61"/>
      <c r="J443" s="61"/>
      <c r="K443" s="61"/>
      <c r="L443" s="61"/>
      <c r="M443" s="61"/>
      <c r="N443" s="61"/>
    </row>
    <row r="444" spans="1:14" ht="12.75">
      <c r="A444" s="61"/>
      <c r="B444" s="61"/>
      <c r="C444" s="61"/>
      <c r="D444" s="61"/>
      <c r="E444" s="61"/>
      <c r="F444" s="61"/>
      <c r="G444" s="61"/>
      <c r="H444" s="61"/>
      <c r="I444" s="61"/>
      <c r="J444" s="61"/>
      <c r="K444" s="61"/>
      <c r="L444" s="61"/>
      <c r="M444" s="61"/>
      <c r="N444" s="61"/>
    </row>
    <row r="445" spans="1:14" ht="12.75">
      <c r="A445" s="61"/>
      <c r="B445" s="61"/>
      <c r="C445" s="61"/>
      <c r="D445" s="61"/>
      <c r="E445" s="61"/>
      <c r="F445" s="61"/>
      <c r="G445" s="61"/>
      <c r="H445" s="61"/>
      <c r="I445" s="61"/>
      <c r="J445" s="61"/>
      <c r="K445" s="61"/>
      <c r="L445" s="61"/>
      <c r="M445" s="61"/>
      <c r="N445" s="61"/>
    </row>
    <row r="446" spans="1:14" ht="12.75">
      <c r="A446" s="61"/>
      <c r="B446" s="61"/>
      <c r="C446" s="61"/>
      <c r="D446" s="61"/>
      <c r="E446" s="61"/>
      <c r="F446" s="61"/>
      <c r="G446" s="61"/>
      <c r="H446" s="61"/>
      <c r="I446" s="61"/>
      <c r="J446" s="61"/>
      <c r="K446" s="61"/>
      <c r="L446" s="61"/>
      <c r="M446" s="61"/>
      <c r="N446" s="61"/>
    </row>
    <row r="447" spans="1:14" ht="12.75">
      <c r="A447" s="61"/>
      <c r="B447" s="61"/>
      <c r="C447" s="61"/>
      <c r="D447" s="61"/>
      <c r="E447" s="61"/>
      <c r="F447" s="61"/>
      <c r="G447" s="61"/>
      <c r="H447" s="61"/>
      <c r="I447" s="61"/>
      <c r="J447" s="61"/>
      <c r="K447" s="61"/>
      <c r="L447" s="61"/>
      <c r="M447" s="61"/>
      <c r="N447" s="61"/>
    </row>
    <row r="448" spans="1:14" ht="12.75">
      <c r="A448" s="61"/>
      <c r="B448" s="61"/>
      <c r="C448" s="61"/>
      <c r="D448" s="61"/>
      <c r="E448" s="61"/>
      <c r="F448" s="61"/>
      <c r="G448" s="61"/>
      <c r="H448" s="61"/>
      <c r="I448" s="61"/>
      <c r="J448" s="61"/>
      <c r="K448" s="61"/>
      <c r="L448" s="61"/>
      <c r="M448" s="61"/>
      <c r="N448" s="61"/>
    </row>
    <row r="449" spans="1:14" ht="12.75">
      <c r="A449" s="61"/>
      <c r="B449" s="61"/>
      <c r="C449" s="61"/>
      <c r="D449" s="61"/>
      <c r="E449" s="61"/>
      <c r="F449" s="61"/>
      <c r="G449" s="61"/>
      <c r="H449" s="61"/>
      <c r="I449" s="61"/>
      <c r="J449" s="61"/>
      <c r="K449" s="61"/>
      <c r="L449" s="61"/>
      <c r="M449" s="61"/>
      <c r="N449" s="61"/>
    </row>
    <row r="450" spans="1:14" ht="12.75">
      <c r="A450" s="61"/>
      <c r="B450" s="61"/>
      <c r="C450" s="61"/>
      <c r="D450" s="61"/>
      <c r="E450" s="61"/>
      <c r="F450" s="61"/>
      <c r="G450" s="61"/>
      <c r="H450" s="61"/>
      <c r="I450" s="61"/>
      <c r="J450" s="61"/>
      <c r="K450" s="61"/>
      <c r="L450" s="61"/>
      <c r="M450" s="61"/>
      <c r="N450" s="61"/>
    </row>
    <row r="451" spans="1:14" ht="12.75">
      <c r="A451" s="61"/>
      <c r="B451" s="61"/>
      <c r="C451" s="61"/>
      <c r="D451" s="61"/>
      <c r="E451" s="61"/>
      <c r="F451" s="61"/>
      <c r="G451" s="61"/>
      <c r="H451" s="61"/>
      <c r="I451" s="61"/>
      <c r="J451" s="61"/>
      <c r="K451" s="61"/>
      <c r="L451" s="61"/>
      <c r="M451" s="61"/>
      <c r="N451" s="61"/>
    </row>
    <row r="452" spans="1:14" ht="12.75">
      <c r="A452" s="61"/>
      <c r="B452" s="61"/>
      <c r="C452" s="61"/>
      <c r="D452" s="61"/>
      <c r="E452" s="61"/>
      <c r="F452" s="61"/>
      <c r="G452" s="61"/>
      <c r="H452" s="61"/>
      <c r="I452" s="61"/>
      <c r="J452" s="61"/>
      <c r="K452" s="61"/>
      <c r="L452" s="61"/>
      <c r="M452" s="61"/>
      <c r="N452" s="61"/>
    </row>
    <row r="453" spans="1:14" ht="12.75">
      <c r="A453" s="61"/>
      <c r="B453" s="61"/>
      <c r="C453" s="61"/>
      <c r="D453" s="61"/>
      <c r="E453" s="61"/>
      <c r="F453" s="61"/>
      <c r="G453" s="61"/>
      <c r="H453" s="61"/>
      <c r="I453" s="61"/>
      <c r="J453" s="61"/>
      <c r="K453" s="61"/>
      <c r="L453" s="61"/>
      <c r="M453" s="61"/>
      <c r="N453" s="61"/>
    </row>
    <row r="454" spans="1:14" ht="12.75">
      <c r="A454" s="61"/>
      <c r="B454" s="61"/>
      <c r="C454" s="61"/>
      <c r="D454" s="61"/>
      <c r="E454" s="61"/>
      <c r="F454" s="61"/>
      <c r="G454" s="61"/>
      <c r="H454" s="61"/>
      <c r="I454" s="61"/>
      <c r="J454" s="61"/>
      <c r="K454" s="61"/>
      <c r="L454" s="61"/>
      <c r="M454" s="61"/>
      <c r="N454" s="61"/>
    </row>
    <row r="455" spans="1:14" ht="12.75">
      <c r="A455" s="61"/>
      <c r="B455" s="61"/>
      <c r="C455" s="61"/>
      <c r="D455" s="61"/>
      <c r="E455" s="61"/>
      <c r="F455" s="61"/>
      <c r="G455" s="61"/>
      <c r="H455" s="61"/>
      <c r="I455" s="61"/>
      <c r="J455" s="61"/>
      <c r="K455" s="61"/>
      <c r="L455" s="61"/>
      <c r="M455" s="61"/>
      <c r="N455" s="61"/>
    </row>
    <row r="456" spans="1:14" ht="12.75">
      <c r="A456" s="61"/>
      <c r="B456" s="61"/>
      <c r="C456" s="61"/>
      <c r="D456" s="61"/>
      <c r="E456" s="61"/>
      <c r="F456" s="61"/>
      <c r="G456" s="61"/>
      <c r="H456" s="61"/>
      <c r="I456" s="61"/>
      <c r="J456" s="61"/>
      <c r="K456" s="61"/>
      <c r="L456" s="61"/>
      <c r="M456" s="61"/>
      <c r="N456" s="61"/>
    </row>
    <row r="457" spans="1:14" ht="12.75">
      <c r="A457" s="61"/>
      <c r="B457" s="61"/>
      <c r="C457" s="61"/>
      <c r="D457" s="61"/>
      <c r="E457" s="61"/>
      <c r="F457" s="61"/>
      <c r="G457" s="61"/>
      <c r="H457" s="61"/>
      <c r="I457" s="61"/>
      <c r="J457" s="61"/>
      <c r="K457" s="61"/>
      <c r="L457" s="61"/>
      <c r="M457" s="61"/>
      <c r="N457" s="61"/>
    </row>
    <row r="458" spans="1:14" ht="12.75">
      <c r="A458" s="61"/>
      <c r="B458" s="61"/>
      <c r="C458" s="61"/>
      <c r="D458" s="61"/>
      <c r="E458" s="61"/>
      <c r="F458" s="61"/>
      <c r="G458" s="61"/>
      <c r="H458" s="61"/>
      <c r="I458" s="61"/>
      <c r="J458" s="61"/>
      <c r="K458" s="61"/>
      <c r="L458" s="61"/>
      <c r="M458" s="61"/>
      <c r="N458" s="61"/>
    </row>
    <row r="459" spans="1:14" ht="12.75">
      <c r="A459" s="61"/>
      <c r="B459" s="61"/>
      <c r="C459" s="61"/>
      <c r="D459" s="61"/>
      <c r="E459" s="61"/>
      <c r="F459" s="61"/>
      <c r="G459" s="61"/>
      <c r="H459" s="61"/>
      <c r="I459" s="61"/>
      <c r="J459" s="61"/>
      <c r="K459" s="61"/>
      <c r="L459" s="61"/>
      <c r="M459" s="61"/>
      <c r="N459" s="61"/>
    </row>
    <row r="460" spans="1:14" ht="12.75">
      <c r="A460" s="61"/>
      <c r="B460" s="61"/>
      <c r="C460" s="61"/>
      <c r="D460" s="61"/>
      <c r="E460" s="61"/>
      <c r="F460" s="61"/>
      <c r="G460" s="61"/>
      <c r="H460" s="61"/>
      <c r="I460" s="61"/>
      <c r="J460" s="61"/>
      <c r="K460" s="61"/>
      <c r="L460" s="61"/>
      <c r="M460" s="61"/>
      <c r="N460" s="61"/>
    </row>
    <row r="461" spans="1:14" ht="12.75">
      <c r="A461" s="61"/>
      <c r="B461" s="61"/>
      <c r="C461" s="61"/>
      <c r="D461" s="61"/>
      <c r="E461" s="61"/>
      <c r="F461" s="61"/>
      <c r="G461" s="61"/>
      <c r="H461" s="61"/>
      <c r="I461" s="61"/>
      <c r="J461" s="61"/>
      <c r="K461" s="61"/>
      <c r="L461" s="61"/>
      <c r="M461" s="61"/>
      <c r="N461" s="61"/>
    </row>
    <row r="462" spans="1:14" ht="12.75">
      <c r="A462" s="61"/>
      <c r="B462" s="61"/>
      <c r="C462" s="61"/>
      <c r="D462" s="61"/>
      <c r="E462" s="61"/>
      <c r="F462" s="61"/>
      <c r="G462" s="61"/>
      <c r="H462" s="61"/>
      <c r="I462" s="61"/>
      <c r="J462" s="61"/>
      <c r="K462" s="61"/>
      <c r="L462" s="61"/>
      <c r="M462" s="61"/>
      <c r="N462" s="61"/>
    </row>
    <row r="463" spans="1:14" ht="12.75">
      <c r="A463" s="61"/>
      <c r="B463" s="61"/>
      <c r="C463" s="61"/>
      <c r="D463" s="61"/>
      <c r="E463" s="61"/>
      <c r="F463" s="61"/>
      <c r="G463" s="61"/>
      <c r="H463" s="61"/>
      <c r="I463" s="61"/>
      <c r="J463" s="61"/>
      <c r="K463" s="61"/>
      <c r="L463" s="61"/>
      <c r="M463" s="61"/>
      <c r="N463" s="61"/>
    </row>
    <row r="464" spans="1:14" ht="12.75">
      <c r="A464" s="61"/>
      <c r="B464" s="61"/>
      <c r="C464" s="61"/>
      <c r="D464" s="61"/>
      <c r="E464" s="61"/>
      <c r="F464" s="61"/>
      <c r="G464" s="61"/>
      <c r="H464" s="61"/>
      <c r="I464" s="61"/>
      <c r="J464" s="61"/>
      <c r="K464" s="61"/>
      <c r="L464" s="61"/>
      <c r="M464" s="61"/>
      <c r="N464" s="61"/>
    </row>
    <row r="465" spans="1:14" ht="12.75">
      <c r="A465" s="61"/>
      <c r="B465" s="61"/>
      <c r="C465" s="61"/>
      <c r="D465" s="61"/>
      <c r="E465" s="61"/>
      <c r="F465" s="61"/>
      <c r="G465" s="61"/>
      <c r="H465" s="61"/>
      <c r="I465" s="61"/>
      <c r="J465" s="61"/>
      <c r="K465" s="61"/>
      <c r="L465" s="61"/>
      <c r="M465" s="61"/>
      <c r="N465" s="61"/>
    </row>
    <row r="466" spans="1:14" ht="12.75">
      <c r="A466" s="61"/>
      <c r="B466" s="61"/>
      <c r="C466" s="61"/>
      <c r="D466" s="61"/>
      <c r="E466" s="61"/>
      <c r="F466" s="61"/>
      <c r="G466" s="61"/>
      <c r="H466" s="61"/>
      <c r="I466" s="61"/>
      <c r="J466" s="61"/>
      <c r="K466" s="61"/>
      <c r="L466" s="61"/>
      <c r="M466" s="61"/>
      <c r="N466" s="61"/>
    </row>
    <row r="467" spans="1:14" ht="12.75">
      <c r="A467" s="61"/>
      <c r="B467" s="61"/>
      <c r="C467" s="61"/>
      <c r="D467" s="61"/>
      <c r="E467" s="61"/>
      <c r="F467" s="61"/>
      <c r="G467" s="61"/>
      <c r="H467" s="61"/>
      <c r="I467" s="61"/>
      <c r="J467" s="61"/>
      <c r="K467" s="61"/>
      <c r="L467" s="61"/>
      <c r="M467" s="61"/>
      <c r="N467" s="61"/>
    </row>
    <row r="468" spans="1:14" ht="12.75">
      <c r="A468" s="61"/>
      <c r="B468" s="61"/>
      <c r="C468" s="61"/>
      <c r="D468" s="61"/>
      <c r="E468" s="61"/>
      <c r="F468" s="61"/>
      <c r="G468" s="61"/>
      <c r="H468" s="61"/>
      <c r="I468" s="61"/>
      <c r="J468" s="61"/>
      <c r="K468" s="61"/>
      <c r="L468" s="61"/>
      <c r="M468" s="61"/>
      <c r="N468" s="61"/>
    </row>
    <row r="469" spans="1:14" ht="12.75">
      <c r="A469" s="61"/>
      <c r="B469" s="61"/>
      <c r="C469" s="61"/>
      <c r="D469" s="61"/>
      <c r="E469" s="61"/>
      <c r="F469" s="61"/>
      <c r="G469" s="61"/>
      <c r="H469" s="61"/>
      <c r="I469" s="61"/>
      <c r="J469" s="61"/>
      <c r="K469" s="61"/>
      <c r="L469" s="61"/>
      <c r="M469" s="61"/>
      <c r="N469" s="61"/>
    </row>
    <row r="470" spans="1:14" ht="12.75">
      <c r="A470" s="61"/>
      <c r="B470" s="61"/>
      <c r="C470" s="61"/>
      <c r="D470" s="61"/>
      <c r="E470" s="61"/>
      <c r="F470" s="61"/>
      <c r="G470" s="61"/>
      <c r="H470" s="61"/>
      <c r="I470" s="61"/>
      <c r="J470" s="61"/>
      <c r="K470" s="61"/>
      <c r="L470" s="61"/>
      <c r="M470" s="61"/>
      <c r="N470" s="61"/>
    </row>
    <row r="471" spans="1:14" ht="12.75">
      <c r="A471" s="61"/>
      <c r="B471" s="61"/>
      <c r="C471" s="61"/>
      <c r="D471" s="61"/>
      <c r="E471" s="61"/>
      <c r="F471" s="61"/>
      <c r="G471" s="61"/>
      <c r="H471" s="61"/>
      <c r="I471" s="61"/>
      <c r="J471" s="61"/>
      <c r="K471" s="61"/>
      <c r="L471" s="61"/>
      <c r="M471" s="61"/>
      <c r="N471" s="61"/>
    </row>
    <row r="472" spans="1:14" ht="12.75">
      <c r="A472" s="61"/>
      <c r="B472" s="61"/>
      <c r="C472" s="61"/>
      <c r="D472" s="61"/>
      <c r="E472" s="61"/>
      <c r="F472" s="61"/>
      <c r="G472" s="61"/>
      <c r="H472" s="61"/>
      <c r="I472" s="61"/>
      <c r="J472" s="61"/>
      <c r="K472" s="61"/>
      <c r="L472" s="61"/>
      <c r="M472" s="61"/>
      <c r="N472" s="61"/>
    </row>
    <row r="473" spans="1:14" ht="12.75">
      <c r="A473" s="61"/>
      <c r="B473" s="61"/>
      <c r="C473" s="61"/>
      <c r="D473" s="61"/>
      <c r="E473" s="61"/>
      <c r="F473" s="61"/>
      <c r="G473" s="61"/>
      <c r="H473" s="61"/>
      <c r="I473" s="61"/>
      <c r="J473" s="61"/>
      <c r="K473" s="61"/>
      <c r="L473" s="61"/>
      <c r="M473" s="61"/>
      <c r="N473" s="61"/>
    </row>
    <row r="474" spans="1:14" ht="12.75">
      <c r="A474" s="61"/>
      <c r="B474" s="61"/>
      <c r="C474" s="61"/>
      <c r="D474" s="61"/>
      <c r="E474" s="61"/>
      <c r="F474" s="61"/>
      <c r="G474" s="61"/>
      <c r="H474" s="61"/>
      <c r="I474" s="61"/>
      <c r="J474" s="61"/>
      <c r="K474" s="61"/>
      <c r="L474" s="61"/>
      <c r="M474" s="61"/>
      <c r="N474" s="61"/>
    </row>
    <row r="475" spans="1:14" ht="12.75">
      <c r="A475" s="61"/>
      <c r="B475" s="61"/>
      <c r="C475" s="61"/>
      <c r="D475" s="61"/>
      <c r="E475" s="61"/>
      <c r="F475" s="61"/>
      <c r="G475" s="61"/>
      <c r="H475" s="61"/>
      <c r="I475" s="61"/>
      <c r="J475" s="61"/>
      <c r="K475" s="61"/>
      <c r="L475" s="61"/>
      <c r="M475" s="61"/>
      <c r="N475" s="61"/>
    </row>
    <row r="476" spans="1:14" ht="12.75">
      <c r="A476" s="61"/>
      <c r="B476" s="61"/>
      <c r="C476" s="61"/>
      <c r="D476" s="61"/>
      <c r="E476" s="61"/>
      <c r="F476" s="61"/>
      <c r="G476" s="61"/>
      <c r="H476" s="61"/>
      <c r="I476" s="61"/>
      <c r="J476" s="61"/>
      <c r="K476" s="61"/>
      <c r="L476" s="61"/>
      <c r="M476" s="61"/>
      <c r="N476" s="61"/>
    </row>
    <row r="477" spans="1:14" ht="12.75">
      <c r="A477" s="61"/>
      <c r="B477" s="61"/>
      <c r="C477" s="61"/>
      <c r="D477" s="61"/>
      <c r="E477" s="61"/>
      <c r="F477" s="61"/>
      <c r="G477" s="61"/>
      <c r="H477" s="61"/>
      <c r="I477" s="61"/>
      <c r="J477" s="61"/>
      <c r="K477" s="61"/>
      <c r="L477" s="61"/>
      <c r="M477" s="61"/>
      <c r="N477" s="61"/>
    </row>
    <row r="478" spans="1:14" ht="12.75">
      <c r="A478" s="61"/>
      <c r="B478" s="61"/>
      <c r="C478" s="61"/>
      <c r="D478" s="61"/>
      <c r="E478" s="61"/>
      <c r="F478" s="61"/>
      <c r="G478" s="61"/>
      <c r="H478" s="61"/>
      <c r="I478" s="61"/>
      <c r="J478" s="61"/>
      <c r="K478" s="61"/>
      <c r="L478" s="61"/>
      <c r="M478" s="61"/>
      <c r="N478" s="61"/>
    </row>
    <row r="479" spans="1:14" ht="12.75">
      <c r="A479" s="61"/>
      <c r="B479" s="61"/>
      <c r="C479" s="61"/>
      <c r="D479" s="61"/>
      <c r="E479" s="61"/>
      <c r="F479" s="61"/>
      <c r="G479" s="61"/>
      <c r="H479" s="61"/>
      <c r="I479" s="61"/>
      <c r="J479" s="61"/>
      <c r="K479" s="61"/>
      <c r="L479" s="61"/>
      <c r="M479" s="61"/>
      <c r="N479" s="61"/>
    </row>
    <row r="480" spans="1:14" ht="12.75">
      <c r="A480" s="61"/>
      <c r="B480" s="61"/>
      <c r="C480" s="61"/>
      <c r="D480" s="61"/>
      <c r="E480" s="61"/>
      <c r="F480" s="61"/>
      <c r="G480" s="61"/>
      <c r="H480" s="61"/>
      <c r="I480" s="61"/>
      <c r="J480" s="61"/>
      <c r="K480" s="61"/>
      <c r="L480" s="61"/>
      <c r="M480" s="61"/>
      <c r="N480" s="61"/>
    </row>
    <row r="481" spans="1:14" ht="12.75">
      <c r="A481" s="61"/>
      <c r="B481" s="61"/>
      <c r="C481" s="61"/>
      <c r="D481" s="61"/>
      <c r="E481" s="61"/>
      <c r="F481" s="61"/>
      <c r="G481" s="61"/>
      <c r="H481" s="61"/>
      <c r="I481" s="61"/>
      <c r="J481" s="61"/>
      <c r="K481" s="61"/>
      <c r="L481" s="61"/>
      <c r="M481" s="61"/>
      <c r="N481" s="61"/>
    </row>
    <row r="482" spans="1:14" ht="12.75">
      <c r="A482" s="61"/>
      <c r="B482" s="61"/>
      <c r="C482" s="61"/>
      <c r="D482" s="61"/>
      <c r="E482" s="61"/>
      <c r="F482" s="61"/>
      <c r="G482" s="61"/>
      <c r="H482" s="61"/>
      <c r="I482" s="61"/>
      <c r="J482" s="61"/>
      <c r="K482" s="61"/>
      <c r="L482" s="61"/>
      <c r="M482" s="61"/>
      <c r="N482" s="61"/>
    </row>
    <row r="483" spans="1:14" ht="12.75">
      <c r="A483" s="61"/>
      <c r="B483" s="61"/>
      <c r="C483" s="61"/>
      <c r="D483" s="61"/>
      <c r="E483" s="61"/>
      <c r="F483" s="61"/>
      <c r="G483" s="61"/>
      <c r="H483" s="61"/>
      <c r="I483" s="61"/>
      <c r="J483" s="61"/>
      <c r="K483" s="61"/>
      <c r="L483" s="61"/>
      <c r="M483" s="61"/>
      <c r="N483" s="61"/>
    </row>
    <row r="484" spans="1:14" ht="12.75">
      <c r="A484" s="61"/>
      <c r="B484" s="61"/>
      <c r="C484" s="61"/>
      <c r="D484" s="61"/>
      <c r="E484" s="61"/>
      <c r="F484" s="61"/>
      <c r="G484" s="61"/>
      <c r="H484" s="61"/>
      <c r="I484" s="61"/>
      <c r="J484" s="61"/>
      <c r="K484" s="61"/>
      <c r="L484" s="61"/>
      <c r="M484" s="61"/>
      <c r="N484" s="61"/>
    </row>
    <row r="485" spans="1:14" ht="12.75">
      <c r="A485" s="61"/>
      <c r="B485" s="61"/>
      <c r="C485" s="61"/>
      <c r="D485" s="61"/>
      <c r="E485" s="61"/>
      <c r="F485" s="61"/>
      <c r="G485" s="61"/>
      <c r="H485" s="61"/>
      <c r="I485" s="61"/>
      <c r="J485" s="61"/>
      <c r="K485" s="61"/>
      <c r="L485" s="61"/>
      <c r="M485" s="61"/>
      <c r="N485" s="61"/>
    </row>
    <row r="486" spans="1:14" ht="12.75">
      <c r="A486" s="61"/>
      <c r="B486" s="61"/>
      <c r="C486" s="61"/>
      <c r="D486" s="61"/>
      <c r="E486" s="61"/>
      <c r="F486" s="61"/>
      <c r="G486" s="61"/>
      <c r="H486" s="61"/>
      <c r="I486" s="61"/>
      <c r="J486" s="61"/>
      <c r="K486" s="61"/>
      <c r="L486" s="61"/>
      <c r="M486" s="61"/>
      <c r="N486" s="61"/>
    </row>
    <row r="487" spans="1:14" ht="12.75">
      <c r="A487" s="61"/>
      <c r="B487" s="61"/>
      <c r="C487" s="61"/>
      <c r="D487" s="61"/>
      <c r="E487" s="61"/>
      <c r="F487" s="61"/>
      <c r="G487" s="61"/>
      <c r="H487" s="61"/>
      <c r="I487" s="61"/>
      <c r="J487" s="61"/>
      <c r="K487" s="61"/>
      <c r="L487" s="61"/>
      <c r="M487" s="61"/>
      <c r="N487" s="61"/>
    </row>
    <row r="488" spans="1:14" ht="12.75">
      <c r="A488" s="61"/>
      <c r="B488" s="61"/>
      <c r="C488" s="61"/>
      <c r="D488" s="61"/>
      <c r="E488" s="61"/>
      <c r="F488" s="61"/>
      <c r="G488" s="61"/>
      <c r="H488" s="61"/>
      <c r="I488" s="61"/>
      <c r="J488" s="61"/>
      <c r="K488" s="61"/>
      <c r="L488" s="61"/>
      <c r="M488" s="61"/>
      <c r="N488" s="61"/>
    </row>
    <row r="489" spans="1:14" ht="12.75">
      <c r="A489" s="61"/>
      <c r="B489" s="61"/>
      <c r="C489" s="61"/>
      <c r="D489" s="61"/>
      <c r="E489" s="61"/>
      <c r="F489" s="61"/>
      <c r="G489" s="61"/>
      <c r="H489" s="61"/>
      <c r="I489" s="61"/>
      <c r="J489" s="61"/>
      <c r="K489" s="61"/>
      <c r="L489" s="61"/>
      <c r="M489" s="61"/>
      <c r="N489" s="61"/>
    </row>
    <row r="490" spans="1:14" ht="12.75">
      <c r="A490" s="61"/>
      <c r="B490" s="61"/>
      <c r="C490" s="61"/>
      <c r="D490" s="61"/>
      <c r="E490" s="61"/>
      <c r="F490" s="61"/>
      <c r="G490" s="61"/>
      <c r="H490" s="61"/>
      <c r="I490" s="61"/>
      <c r="J490" s="61"/>
      <c r="K490" s="61"/>
      <c r="L490" s="61"/>
      <c r="M490" s="61"/>
      <c r="N490" s="61"/>
    </row>
    <row r="491" spans="1:14" ht="12.75">
      <c r="A491" s="61"/>
      <c r="B491" s="61"/>
      <c r="C491" s="61"/>
      <c r="D491" s="61"/>
      <c r="E491" s="61"/>
      <c r="F491" s="61"/>
      <c r="G491" s="61"/>
      <c r="H491" s="61"/>
      <c r="I491" s="61"/>
      <c r="J491" s="61"/>
      <c r="K491" s="61"/>
      <c r="L491" s="61"/>
      <c r="M491" s="61"/>
      <c r="N491" s="61"/>
    </row>
    <row r="492" spans="1:14" ht="12.75">
      <c r="A492" s="61"/>
      <c r="B492" s="61"/>
      <c r="C492" s="61"/>
      <c r="D492" s="61"/>
      <c r="E492" s="61"/>
      <c r="F492" s="61"/>
      <c r="G492" s="61"/>
      <c r="H492" s="61"/>
      <c r="I492" s="61"/>
      <c r="J492" s="61"/>
      <c r="K492" s="61"/>
      <c r="L492" s="61"/>
      <c r="M492" s="61"/>
      <c r="N492" s="61"/>
    </row>
    <row r="493" spans="1:14" ht="12.75">
      <c r="A493" s="61"/>
      <c r="B493" s="61"/>
      <c r="C493" s="61"/>
      <c r="D493" s="61"/>
      <c r="E493" s="61"/>
      <c r="F493" s="61"/>
      <c r="G493" s="61"/>
      <c r="H493" s="61"/>
      <c r="I493" s="61"/>
      <c r="J493" s="61"/>
      <c r="K493" s="61"/>
      <c r="L493" s="61"/>
      <c r="M493" s="61"/>
      <c r="N493" s="61"/>
    </row>
    <row r="494" spans="1:14" ht="12.75">
      <c r="A494" s="61"/>
      <c r="B494" s="61"/>
      <c r="C494" s="61"/>
      <c r="D494" s="61"/>
      <c r="E494" s="61"/>
      <c r="F494" s="61"/>
      <c r="G494" s="61"/>
      <c r="H494" s="61"/>
      <c r="I494" s="61"/>
      <c r="J494" s="61"/>
      <c r="K494" s="61"/>
      <c r="L494" s="61"/>
      <c r="M494" s="61"/>
      <c r="N494" s="61"/>
    </row>
    <row r="495" spans="1:14" ht="12.75">
      <c r="A495" s="61"/>
      <c r="B495" s="61"/>
      <c r="C495" s="61"/>
      <c r="D495" s="61"/>
      <c r="E495" s="61"/>
      <c r="F495" s="61"/>
      <c r="G495" s="61"/>
      <c r="H495" s="61"/>
      <c r="I495" s="61"/>
      <c r="J495" s="61"/>
      <c r="K495" s="61"/>
      <c r="L495" s="61"/>
      <c r="M495" s="61"/>
      <c r="N495" s="61"/>
    </row>
    <row r="496" spans="1:14" ht="12.75">
      <c r="A496" s="61"/>
      <c r="B496" s="61"/>
      <c r="C496" s="61"/>
      <c r="D496" s="61"/>
      <c r="E496" s="61"/>
      <c r="F496" s="61"/>
      <c r="G496" s="61"/>
      <c r="H496" s="61"/>
      <c r="I496" s="61"/>
      <c r="J496" s="61"/>
      <c r="K496" s="61"/>
      <c r="L496" s="61"/>
      <c r="M496" s="61"/>
      <c r="N496" s="61"/>
    </row>
    <row r="497" spans="1:14" ht="12.75">
      <c r="A497" s="61"/>
      <c r="B497" s="61"/>
      <c r="C497" s="61"/>
      <c r="D497" s="61"/>
      <c r="E497" s="61"/>
      <c r="F497" s="61"/>
      <c r="G497" s="61"/>
      <c r="H497" s="61"/>
      <c r="I497" s="61"/>
      <c r="J497" s="61"/>
      <c r="K497" s="61"/>
      <c r="L497" s="61"/>
      <c r="M497" s="61"/>
      <c r="N497" s="61"/>
    </row>
    <row r="498" spans="1:14" ht="12.75">
      <c r="A498" s="61"/>
      <c r="B498" s="61"/>
      <c r="C498" s="61"/>
      <c r="D498" s="61"/>
      <c r="E498" s="61"/>
      <c r="F498" s="61"/>
      <c r="G498" s="61"/>
      <c r="H498" s="61"/>
      <c r="I498" s="61"/>
      <c r="J498" s="61"/>
      <c r="K498" s="61"/>
      <c r="L498" s="61"/>
      <c r="M498" s="61"/>
      <c r="N498" s="61"/>
    </row>
    <row r="499" spans="1:14" ht="12.75">
      <c r="A499" s="61"/>
      <c r="B499" s="61"/>
      <c r="C499" s="61"/>
      <c r="D499" s="61"/>
      <c r="E499" s="61"/>
      <c r="F499" s="61"/>
      <c r="G499" s="61"/>
      <c r="H499" s="61"/>
      <c r="I499" s="61"/>
      <c r="J499" s="61"/>
      <c r="K499" s="61"/>
      <c r="L499" s="61"/>
      <c r="M499" s="61"/>
      <c r="N499" s="61"/>
    </row>
    <row r="500" spans="1:14" ht="12.75">
      <c r="A500" s="61"/>
      <c r="B500" s="61"/>
      <c r="C500" s="61"/>
      <c r="D500" s="61"/>
      <c r="E500" s="61"/>
      <c r="F500" s="61"/>
      <c r="G500" s="61"/>
      <c r="H500" s="61"/>
      <c r="I500" s="61"/>
      <c r="J500" s="61"/>
      <c r="K500" s="61"/>
      <c r="L500" s="61"/>
      <c r="M500" s="61"/>
      <c r="N500" s="61"/>
    </row>
    <row r="501" spans="1:14" ht="12.75">
      <c r="A501" s="61"/>
      <c r="B501" s="61"/>
      <c r="C501" s="61"/>
      <c r="D501" s="61"/>
      <c r="E501" s="61"/>
      <c r="F501" s="61"/>
      <c r="G501" s="61"/>
      <c r="H501" s="61"/>
      <c r="I501" s="61"/>
      <c r="J501" s="61"/>
      <c r="K501" s="61"/>
      <c r="L501" s="61"/>
      <c r="M501" s="61"/>
      <c r="N501" s="61"/>
    </row>
    <row r="502" spans="1:14" ht="12.75">
      <c r="A502" s="61"/>
      <c r="B502" s="61"/>
      <c r="C502" s="61"/>
      <c r="D502" s="61"/>
      <c r="E502" s="61"/>
      <c r="F502" s="61"/>
      <c r="G502" s="61"/>
      <c r="H502" s="61"/>
      <c r="I502" s="61"/>
      <c r="J502" s="61"/>
      <c r="K502" s="61"/>
      <c r="L502" s="61"/>
      <c r="M502" s="61"/>
      <c r="N502" s="61"/>
    </row>
    <row r="503" spans="1:14" ht="12.75">
      <c r="A503" s="61"/>
      <c r="B503" s="61"/>
      <c r="C503" s="61"/>
      <c r="D503" s="61"/>
      <c r="E503" s="61"/>
      <c r="F503" s="61"/>
      <c r="G503" s="61"/>
      <c r="H503" s="61"/>
      <c r="I503" s="61"/>
      <c r="J503" s="61"/>
      <c r="K503" s="61"/>
      <c r="L503" s="61"/>
      <c r="M503" s="61"/>
      <c r="N503" s="61"/>
    </row>
    <row r="504" spans="1:14" ht="12.75">
      <c r="A504" s="61"/>
      <c r="B504" s="61"/>
      <c r="C504" s="61"/>
      <c r="D504" s="61"/>
      <c r="E504" s="61"/>
      <c r="F504" s="61"/>
      <c r="G504" s="61"/>
      <c r="H504" s="61"/>
      <c r="I504" s="61"/>
      <c r="J504" s="61"/>
      <c r="K504" s="61"/>
      <c r="L504" s="61"/>
      <c r="M504" s="61"/>
      <c r="N504" s="61"/>
    </row>
    <row r="505" spans="1:14" ht="12.75">
      <c r="A505" s="61"/>
      <c r="B505" s="61"/>
      <c r="C505" s="61"/>
      <c r="D505" s="61"/>
      <c r="E505" s="61"/>
      <c r="F505" s="61"/>
      <c r="G505" s="61"/>
      <c r="H505" s="61"/>
      <c r="I505" s="61"/>
      <c r="J505" s="61"/>
      <c r="K505" s="61"/>
      <c r="L505" s="61"/>
      <c r="M505" s="61"/>
      <c r="N505" s="61"/>
    </row>
    <row r="506" spans="1:14" ht="12.75">
      <c r="A506" s="61"/>
      <c r="B506" s="61"/>
      <c r="C506" s="61"/>
      <c r="D506" s="61"/>
      <c r="E506" s="61"/>
      <c r="F506" s="61"/>
      <c r="G506" s="61"/>
      <c r="H506" s="61"/>
      <c r="I506" s="61"/>
      <c r="J506" s="61"/>
      <c r="K506" s="61"/>
      <c r="L506" s="61"/>
      <c r="M506" s="61"/>
      <c r="N506" s="61"/>
    </row>
    <row r="507" spans="1:14" ht="12.75">
      <c r="A507" s="61"/>
      <c r="B507" s="61"/>
      <c r="C507" s="61"/>
      <c r="D507" s="61"/>
      <c r="E507" s="61"/>
      <c r="F507" s="61"/>
      <c r="G507" s="61"/>
      <c r="H507" s="61"/>
      <c r="I507" s="61"/>
      <c r="J507" s="61"/>
      <c r="K507" s="61"/>
      <c r="L507" s="61"/>
      <c r="M507" s="61"/>
      <c r="N507" s="61"/>
    </row>
    <row r="508" spans="1:14" ht="12.75">
      <c r="A508" s="61"/>
      <c r="B508" s="61"/>
      <c r="C508" s="61"/>
      <c r="D508" s="61"/>
      <c r="E508" s="61"/>
      <c r="F508" s="61"/>
      <c r="G508" s="61"/>
      <c r="H508" s="61"/>
      <c r="I508" s="61"/>
      <c r="J508" s="61"/>
      <c r="K508" s="61"/>
      <c r="L508" s="61"/>
      <c r="M508" s="61"/>
      <c r="N508" s="61"/>
    </row>
    <row r="509" spans="1:14" ht="12.75">
      <c r="A509" s="61"/>
      <c r="B509" s="61"/>
      <c r="C509" s="61"/>
      <c r="D509" s="61"/>
      <c r="E509" s="61"/>
      <c r="F509" s="61"/>
      <c r="G509" s="61"/>
      <c r="H509" s="61"/>
      <c r="I509" s="61"/>
      <c r="J509" s="61"/>
      <c r="K509" s="61"/>
      <c r="L509" s="61"/>
      <c r="M509" s="61"/>
      <c r="N509" s="61"/>
    </row>
    <row r="510" spans="1:14" ht="12.75">
      <c r="A510" s="61"/>
      <c r="B510" s="61"/>
      <c r="C510" s="61"/>
      <c r="D510" s="61"/>
      <c r="E510" s="61"/>
      <c r="F510" s="61"/>
      <c r="G510" s="61"/>
      <c r="H510" s="61"/>
      <c r="I510" s="61"/>
      <c r="J510" s="61"/>
      <c r="K510" s="61"/>
      <c r="L510" s="61"/>
      <c r="M510" s="61"/>
      <c r="N510" s="61"/>
    </row>
    <row r="511" spans="1:14" ht="12.75">
      <c r="A511" s="61"/>
      <c r="B511" s="61"/>
      <c r="C511" s="61"/>
      <c r="D511" s="61"/>
      <c r="E511" s="61"/>
      <c r="F511" s="61"/>
      <c r="G511" s="61"/>
      <c r="H511" s="61"/>
      <c r="I511" s="61"/>
      <c r="J511" s="61"/>
      <c r="K511" s="61"/>
      <c r="L511" s="61"/>
      <c r="M511" s="61"/>
      <c r="N511" s="61"/>
    </row>
    <row r="512" spans="1:14" ht="12.75">
      <c r="A512" s="61"/>
      <c r="B512" s="61"/>
      <c r="C512" s="61"/>
      <c r="D512" s="61"/>
      <c r="E512" s="61"/>
      <c r="F512" s="61"/>
      <c r="G512" s="61"/>
      <c r="H512" s="61"/>
      <c r="I512" s="61"/>
      <c r="J512" s="61"/>
      <c r="K512" s="61"/>
      <c r="L512" s="61"/>
      <c r="M512" s="61"/>
      <c r="N512" s="61"/>
    </row>
    <row r="513" spans="1:14" ht="12.75">
      <c r="A513" s="61"/>
      <c r="B513" s="61"/>
      <c r="C513" s="61"/>
      <c r="D513" s="61"/>
      <c r="E513" s="61"/>
      <c r="F513" s="61"/>
      <c r="G513" s="61"/>
      <c r="H513" s="61"/>
      <c r="I513" s="61"/>
      <c r="J513" s="61"/>
      <c r="K513" s="61"/>
      <c r="L513" s="61"/>
      <c r="M513" s="61"/>
      <c r="N513" s="61"/>
    </row>
    <row r="514" spans="1:14" ht="12.75">
      <c r="A514" s="61"/>
      <c r="B514" s="61"/>
      <c r="C514" s="61"/>
      <c r="D514" s="61"/>
      <c r="E514" s="61"/>
      <c r="F514" s="61"/>
      <c r="G514" s="61"/>
      <c r="H514" s="61"/>
      <c r="I514" s="61"/>
      <c r="J514" s="61"/>
      <c r="K514" s="61"/>
      <c r="L514" s="61"/>
      <c r="M514" s="61"/>
      <c r="N514" s="61"/>
    </row>
    <row r="515" spans="1:14" ht="12.75">
      <c r="A515" s="61"/>
      <c r="B515" s="61"/>
      <c r="C515" s="61"/>
      <c r="D515" s="61"/>
      <c r="E515" s="61"/>
      <c r="F515" s="61"/>
      <c r="G515" s="61"/>
      <c r="H515" s="61"/>
      <c r="I515" s="61"/>
      <c r="J515" s="61"/>
      <c r="K515" s="61"/>
      <c r="L515" s="61"/>
      <c r="M515" s="61"/>
      <c r="N515" s="61"/>
    </row>
    <row r="516" spans="1:14" ht="12.75">
      <c r="A516" s="61"/>
      <c r="B516" s="61"/>
      <c r="C516" s="61"/>
      <c r="D516" s="61"/>
      <c r="E516" s="61"/>
      <c r="F516" s="61"/>
      <c r="G516" s="61"/>
      <c r="H516" s="61"/>
      <c r="I516" s="61"/>
      <c r="J516" s="61"/>
      <c r="K516" s="61"/>
      <c r="L516" s="61"/>
      <c r="M516" s="61"/>
      <c r="N516" s="61"/>
    </row>
    <row r="517" spans="1:14" ht="12.75">
      <c r="A517" s="61"/>
      <c r="B517" s="61"/>
      <c r="C517" s="61"/>
      <c r="D517" s="61"/>
      <c r="E517" s="61"/>
      <c r="F517" s="61"/>
      <c r="G517" s="61"/>
      <c r="H517" s="61"/>
      <c r="I517" s="61"/>
      <c r="J517" s="61"/>
      <c r="K517" s="61"/>
      <c r="L517" s="61"/>
      <c r="M517" s="61"/>
      <c r="N517" s="61"/>
    </row>
    <row r="518" spans="1:14" ht="12.75">
      <c r="A518" s="61"/>
      <c r="B518" s="61"/>
      <c r="C518" s="61"/>
      <c r="D518" s="61"/>
      <c r="E518" s="61"/>
      <c r="F518" s="61"/>
      <c r="G518" s="61"/>
      <c r="H518" s="61"/>
      <c r="I518" s="61"/>
      <c r="J518" s="61"/>
      <c r="K518" s="61"/>
      <c r="L518" s="61"/>
      <c r="M518" s="61"/>
      <c r="N518" s="61"/>
    </row>
    <row r="519" spans="1:14" ht="12.75">
      <c r="A519" s="61"/>
      <c r="B519" s="61"/>
      <c r="C519" s="61"/>
      <c r="D519" s="61"/>
      <c r="E519" s="61"/>
      <c r="F519" s="61"/>
      <c r="G519" s="61"/>
      <c r="H519" s="61"/>
      <c r="I519" s="61"/>
      <c r="J519" s="61"/>
      <c r="K519" s="61"/>
      <c r="L519" s="61"/>
      <c r="M519" s="61"/>
      <c r="N519" s="61"/>
    </row>
    <row r="520" spans="1:14" ht="12.75">
      <c r="A520" s="61"/>
      <c r="B520" s="61"/>
      <c r="C520" s="61"/>
      <c r="D520" s="61"/>
      <c r="E520" s="61"/>
      <c r="F520" s="61"/>
      <c r="G520" s="61"/>
      <c r="H520" s="61"/>
      <c r="I520" s="61"/>
      <c r="J520" s="61"/>
      <c r="K520" s="61"/>
      <c r="L520" s="61"/>
      <c r="M520" s="61"/>
      <c r="N520" s="61"/>
    </row>
    <row r="521" spans="1:14" ht="12.75">
      <c r="A521" s="61"/>
      <c r="B521" s="61"/>
      <c r="C521" s="61"/>
      <c r="D521" s="61"/>
      <c r="E521" s="61"/>
      <c r="F521" s="61"/>
      <c r="G521" s="61"/>
      <c r="H521" s="61"/>
      <c r="I521" s="61"/>
      <c r="J521" s="61"/>
      <c r="K521" s="61"/>
      <c r="L521" s="61"/>
      <c r="M521" s="61"/>
      <c r="N521" s="61"/>
    </row>
    <row r="522" spans="1:14" ht="12.75">
      <c r="A522" s="61"/>
      <c r="B522" s="61"/>
      <c r="C522" s="61"/>
      <c r="D522" s="61"/>
      <c r="E522" s="61"/>
      <c r="F522" s="61"/>
      <c r="G522" s="61"/>
      <c r="H522" s="61"/>
      <c r="I522" s="61"/>
      <c r="J522" s="61"/>
      <c r="K522" s="61"/>
      <c r="L522" s="61"/>
      <c r="M522" s="61"/>
      <c r="N522" s="61"/>
    </row>
    <row r="523" spans="1:14" ht="12.75">
      <c r="A523" s="61"/>
      <c r="B523" s="61"/>
      <c r="C523" s="61"/>
      <c r="D523" s="61"/>
      <c r="E523" s="61"/>
      <c r="F523" s="61"/>
      <c r="G523" s="61"/>
      <c r="H523" s="61"/>
      <c r="I523" s="61"/>
      <c r="J523" s="61"/>
      <c r="K523" s="61"/>
      <c r="L523" s="61"/>
      <c r="M523" s="61"/>
      <c r="N523" s="61"/>
    </row>
    <row r="524" spans="1:14" ht="12.75">
      <c r="A524" s="61"/>
      <c r="B524" s="61"/>
      <c r="C524" s="61"/>
      <c r="D524" s="61"/>
      <c r="E524" s="61"/>
      <c r="F524" s="61"/>
      <c r="G524" s="61"/>
      <c r="H524" s="61"/>
      <c r="I524" s="61"/>
      <c r="J524" s="61"/>
      <c r="K524" s="61"/>
      <c r="L524" s="61"/>
      <c r="M524" s="61"/>
      <c r="N524" s="61"/>
    </row>
    <row r="525" spans="1:14" ht="12.75">
      <c r="A525" s="61"/>
      <c r="B525" s="61"/>
      <c r="C525" s="61"/>
      <c r="D525" s="61"/>
      <c r="E525" s="61"/>
      <c r="F525" s="61"/>
      <c r="G525" s="61"/>
      <c r="H525" s="61"/>
      <c r="I525" s="61"/>
      <c r="J525" s="61"/>
      <c r="K525" s="61"/>
      <c r="L525" s="61"/>
      <c r="M525" s="61"/>
      <c r="N525" s="61"/>
    </row>
    <row r="526" spans="1:14" ht="12.75">
      <c r="A526" s="61"/>
      <c r="B526" s="61"/>
      <c r="C526" s="61"/>
      <c r="D526" s="61"/>
      <c r="E526" s="61"/>
      <c r="F526" s="61"/>
      <c r="G526" s="61"/>
      <c r="H526" s="61"/>
      <c r="I526" s="61"/>
      <c r="J526" s="61"/>
      <c r="K526" s="61"/>
      <c r="L526" s="61"/>
      <c r="M526" s="61"/>
      <c r="N526" s="61"/>
    </row>
    <row r="527" spans="1:14" ht="12.75">
      <c r="A527" s="61"/>
      <c r="B527" s="61"/>
      <c r="C527" s="61"/>
      <c r="D527" s="61"/>
      <c r="E527" s="61"/>
      <c r="F527" s="61"/>
      <c r="G527" s="61"/>
      <c r="H527" s="61"/>
      <c r="I527" s="61"/>
      <c r="J527" s="61"/>
      <c r="K527" s="61"/>
      <c r="L527" s="61"/>
      <c r="M527" s="61"/>
      <c r="N527" s="61"/>
    </row>
    <row r="528" spans="1:14" ht="12.75">
      <c r="A528" s="61"/>
      <c r="B528" s="61"/>
      <c r="C528" s="61"/>
      <c r="D528" s="61"/>
      <c r="E528" s="61"/>
      <c r="F528" s="61"/>
      <c r="G528" s="61"/>
      <c r="H528" s="61"/>
      <c r="I528" s="61"/>
      <c r="J528" s="61"/>
      <c r="K528" s="61"/>
      <c r="L528" s="61"/>
      <c r="M528" s="61"/>
      <c r="N528" s="61"/>
    </row>
    <row r="529" spans="1:14" ht="12.75">
      <c r="A529" s="61"/>
      <c r="B529" s="61"/>
      <c r="C529" s="61"/>
      <c r="D529" s="61"/>
      <c r="E529" s="61"/>
      <c r="F529" s="61"/>
      <c r="G529" s="61"/>
      <c r="H529" s="61"/>
      <c r="I529" s="61"/>
      <c r="J529" s="61"/>
      <c r="K529" s="61"/>
      <c r="L529" s="61"/>
      <c r="M529" s="61"/>
      <c r="N529" s="61"/>
    </row>
    <row r="530" spans="1:14" ht="12.75">
      <c r="A530" s="61"/>
      <c r="B530" s="61"/>
      <c r="C530" s="61"/>
      <c r="D530" s="61"/>
      <c r="E530" s="61"/>
      <c r="F530" s="61"/>
      <c r="G530" s="61"/>
      <c r="H530" s="61"/>
      <c r="I530" s="61"/>
      <c r="J530" s="61"/>
      <c r="K530" s="61"/>
      <c r="L530" s="61"/>
      <c r="M530" s="61"/>
      <c r="N530" s="61"/>
    </row>
    <row r="531" spans="1:14" ht="12.75">
      <c r="A531" s="61"/>
      <c r="B531" s="61"/>
      <c r="C531" s="61"/>
      <c r="D531" s="61"/>
      <c r="E531" s="61"/>
      <c r="F531" s="61"/>
      <c r="G531" s="61"/>
      <c r="H531" s="61"/>
      <c r="I531" s="61"/>
      <c r="J531" s="61"/>
      <c r="K531" s="61"/>
      <c r="L531" s="61"/>
      <c r="M531" s="61"/>
      <c r="N531" s="61"/>
    </row>
    <row r="532" spans="1:14" ht="12.75">
      <c r="A532" s="61"/>
      <c r="B532" s="61"/>
      <c r="C532" s="61"/>
      <c r="D532" s="61"/>
      <c r="E532" s="61"/>
      <c r="F532" s="61"/>
      <c r="G532" s="61"/>
      <c r="H532" s="61"/>
      <c r="I532" s="61"/>
      <c r="J532" s="61"/>
      <c r="K532" s="61"/>
      <c r="L532" s="61"/>
      <c r="M532" s="61"/>
      <c r="N532" s="61"/>
    </row>
    <row r="533" spans="1:14" ht="12.75">
      <c r="A533" s="61"/>
      <c r="B533" s="61"/>
      <c r="C533" s="61"/>
      <c r="D533" s="61"/>
      <c r="E533" s="61"/>
      <c r="F533" s="61"/>
      <c r="G533" s="61"/>
      <c r="H533" s="61"/>
      <c r="I533" s="61"/>
      <c r="J533" s="61"/>
      <c r="K533" s="61"/>
      <c r="L533" s="61"/>
      <c r="M533" s="61"/>
      <c r="N533" s="61"/>
    </row>
    <row r="534" spans="1:14" ht="12.75">
      <c r="A534" s="61"/>
      <c r="B534" s="61"/>
      <c r="C534" s="61"/>
      <c r="D534" s="61"/>
      <c r="E534" s="61"/>
      <c r="F534" s="61"/>
      <c r="G534" s="61"/>
      <c r="H534" s="61"/>
      <c r="I534" s="61"/>
      <c r="J534" s="61"/>
      <c r="K534" s="61"/>
      <c r="L534" s="61"/>
      <c r="M534" s="61"/>
      <c r="N534" s="61"/>
    </row>
    <row r="535" spans="1:14" ht="12.75">
      <c r="A535" s="61"/>
      <c r="B535" s="61"/>
      <c r="C535" s="61"/>
      <c r="D535" s="61"/>
      <c r="E535" s="61"/>
      <c r="F535" s="61"/>
      <c r="G535" s="61"/>
      <c r="H535" s="61"/>
      <c r="I535" s="61"/>
      <c r="J535" s="61"/>
      <c r="K535" s="61"/>
      <c r="L535" s="61"/>
      <c r="M535" s="61"/>
      <c r="N535" s="61"/>
    </row>
    <row r="536" spans="1:14" ht="12.75">
      <c r="A536" s="61"/>
      <c r="B536" s="61"/>
      <c r="C536" s="61"/>
      <c r="D536" s="61"/>
      <c r="E536" s="61"/>
      <c r="F536" s="61"/>
      <c r="G536" s="61"/>
      <c r="H536" s="61"/>
      <c r="I536" s="61"/>
      <c r="J536" s="61"/>
      <c r="K536" s="61"/>
      <c r="L536" s="61"/>
      <c r="M536" s="61"/>
      <c r="N536" s="61"/>
    </row>
    <row r="537" spans="1:14" ht="12.75">
      <c r="A537" s="61"/>
      <c r="B537" s="61"/>
      <c r="C537" s="61"/>
      <c r="D537" s="61"/>
      <c r="E537" s="61"/>
      <c r="F537" s="61"/>
      <c r="G537" s="61"/>
      <c r="H537" s="61"/>
      <c r="I537" s="61"/>
      <c r="J537" s="61"/>
      <c r="K537" s="61"/>
      <c r="L537" s="61"/>
      <c r="M537" s="61"/>
      <c r="N537" s="61"/>
    </row>
    <row r="538" spans="1:14" ht="12.75">
      <c r="A538" s="61"/>
      <c r="B538" s="61"/>
      <c r="C538" s="61"/>
      <c r="D538" s="61"/>
      <c r="E538" s="61"/>
      <c r="F538" s="61"/>
      <c r="G538" s="61"/>
      <c r="H538" s="61"/>
      <c r="I538" s="61"/>
      <c r="J538" s="61"/>
      <c r="K538" s="61"/>
      <c r="L538" s="61"/>
      <c r="M538" s="61"/>
      <c r="N538" s="61"/>
    </row>
    <row r="539" spans="1:14" ht="12.75">
      <c r="A539" s="61"/>
      <c r="B539" s="61"/>
      <c r="C539" s="61"/>
      <c r="D539" s="61"/>
      <c r="E539" s="61"/>
      <c r="F539" s="61"/>
      <c r="G539" s="61"/>
      <c r="H539" s="61"/>
      <c r="I539" s="61"/>
      <c r="J539" s="61"/>
      <c r="K539" s="61"/>
      <c r="L539" s="61"/>
      <c r="M539" s="61"/>
      <c r="N539" s="61"/>
    </row>
    <row r="540" spans="1:14" ht="12.75">
      <c r="A540" s="61"/>
      <c r="B540" s="61"/>
      <c r="C540" s="61"/>
      <c r="D540" s="61"/>
      <c r="E540" s="61"/>
      <c r="F540" s="61"/>
      <c r="G540" s="61"/>
      <c r="H540" s="61"/>
      <c r="I540" s="61"/>
      <c r="J540" s="61"/>
      <c r="K540" s="61"/>
      <c r="L540" s="61"/>
      <c r="M540" s="61"/>
      <c r="N540" s="61"/>
    </row>
    <row r="541" spans="1:14" ht="12.75">
      <c r="A541" s="61"/>
      <c r="B541" s="61"/>
      <c r="C541" s="61"/>
      <c r="D541" s="61"/>
      <c r="E541" s="61"/>
      <c r="F541" s="61"/>
      <c r="G541" s="61"/>
      <c r="H541" s="61"/>
      <c r="I541" s="61"/>
      <c r="J541" s="61"/>
      <c r="K541" s="61"/>
      <c r="L541" s="61"/>
      <c r="M541" s="61"/>
      <c r="N541" s="61"/>
    </row>
    <row r="542" spans="1:14" ht="12.75">
      <c r="A542" s="61"/>
      <c r="B542" s="61"/>
      <c r="C542" s="61"/>
      <c r="D542" s="61"/>
      <c r="E542" s="61"/>
      <c r="F542" s="61"/>
      <c r="G542" s="61"/>
      <c r="H542" s="61"/>
      <c r="I542" s="61"/>
      <c r="J542" s="61"/>
      <c r="K542" s="61"/>
      <c r="L542" s="61"/>
      <c r="M542" s="61"/>
      <c r="N542" s="61"/>
    </row>
    <row r="543" spans="1:14" ht="12.75">
      <c r="A543" s="61"/>
      <c r="B543" s="61"/>
      <c r="C543" s="61"/>
      <c r="D543" s="61"/>
      <c r="E543" s="61"/>
      <c r="F543" s="61"/>
      <c r="G543" s="61"/>
      <c r="H543" s="61"/>
      <c r="I543" s="61"/>
      <c r="J543" s="61"/>
      <c r="K543" s="61"/>
      <c r="L543" s="61"/>
      <c r="M543" s="61"/>
      <c r="N543" s="61"/>
    </row>
    <row r="544" spans="1:14" ht="12.75">
      <c r="A544" s="61"/>
      <c r="B544" s="61"/>
      <c r="C544" s="61"/>
      <c r="D544" s="61"/>
      <c r="E544" s="61"/>
      <c r="F544" s="61"/>
      <c r="G544" s="61"/>
      <c r="H544" s="61"/>
      <c r="I544" s="61"/>
      <c r="J544" s="61"/>
      <c r="K544" s="61"/>
      <c r="L544" s="61"/>
      <c r="M544" s="61"/>
      <c r="N544" s="61"/>
    </row>
    <row r="545" spans="1:14" ht="12.75">
      <c r="A545" s="61"/>
      <c r="B545" s="61"/>
      <c r="C545" s="61"/>
      <c r="D545" s="61"/>
      <c r="E545" s="61"/>
      <c r="F545" s="61"/>
      <c r="G545" s="61"/>
      <c r="H545" s="61"/>
      <c r="I545" s="61"/>
      <c r="J545" s="61"/>
      <c r="K545" s="61"/>
      <c r="L545" s="61"/>
      <c r="M545" s="61"/>
      <c r="N545" s="61"/>
    </row>
    <row r="546" spans="1:14" ht="12.75">
      <c r="A546" s="61"/>
      <c r="B546" s="61"/>
      <c r="C546" s="61"/>
      <c r="D546" s="61"/>
      <c r="E546" s="61"/>
      <c r="F546" s="61"/>
      <c r="G546" s="61"/>
      <c r="H546" s="61"/>
      <c r="I546" s="61"/>
      <c r="J546" s="61"/>
      <c r="K546" s="61"/>
      <c r="L546" s="61"/>
      <c r="M546" s="61"/>
      <c r="N546" s="61"/>
    </row>
    <row r="547" spans="1:14" ht="12.75">
      <c r="A547" s="61"/>
      <c r="B547" s="61"/>
      <c r="C547" s="61"/>
      <c r="D547" s="61"/>
      <c r="E547" s="61"/>
      <c r="F547" s="61"/>
      <c r="G547" s="61"/>
      <c r="H547" s="61"/>
      <c r="I547" s="61"/>
      <c r="J547" s="61"/>
      <c r="K547" s="61"/>
      <c r="L547" s="61"/>
      <c r="M547" s="61"/>
      <c r="N547" s="61"/>
    </row>
    <row r="548" spans="1:14" ht="12.75">
      <c r="A548" s="61"/>
      <c r="B548" s="61"/>
      <c r="C548" s="61"/>
      <c r="D548" s="61"/>
      <c r="E548" s="61"/>
      <c r="F548" s="61"/>
      <c r="G548" s="61"/>
      <c r="H548" s="61"/>
      <c r="I548" s="61"/>
      <c r="J548" s="61"/>
      <c r="K548" s="61"/>
      <c r="L548" s="61"/>
      <c r="M548" s="61"/>
      <c r="N548" s="61"/>
    </row>
    <row r="549" spans="1:14" ht="12.75">
      <c r="A549" s="61"/>
      <c r="B549" s="61"/>
      <c r="C549" s="61"/>
      <c r="D549" s="61"/>
      <c r="E549" s="61"/>
      <c r="F549" s="61"/>
      <c r="G549" s="61"/>
      <c r="H549" s="61"/>
      <c r="I549" s="61"/>
      <c r="J549" s="61"/>
      <c r="K549" s="61"/>
      <c r="L549" s="61"/>
      <c r="M549" s="61"/>
      <c r="N549" s="61"/>
    </row>
    <row r="550" spans="1:14" ht="12.75">
      <c r="A550" s="61"/>
      <c r="B550" s="61"/>
      <c r="C550" s="61"/>
      <c r="D550" s="61"/>
      <c r="E550" s="61"/>
      <c r="F550" s="61"/>
      <c r="G550" s="61"/>
      <c r="H550" s="61"/>
      <c r="I550" s="61"/>
      <c r="J550" s="61"/>
      <c r="K550" s="61"/>
      <c r="L550" s="61"/>
      <c r="M550" s="61"/>
      <c r="N550" s="61"/>
    </row>
    <row r="551" spans="1:14" ht="12.75">
      <c r="A551" s="61"/>
      <c r="B551" s="61"/>
      <c r="C551" s="61"/>
      <c r="D551" s="61"/>
      <c r="E551" s="61"/>
      <c r="F551" s="61"/>
      <c r="G551" s="61"/>
      <c r="H551" s="61"/>
      <c r="I551" s="61"/>
      <c r="J551" s="61"/>
      <c r="K551" s="61"/>
      <c r="L551" s="61"/>
      <c r="M551" s="61"/>
      <c r="N551" s="61"/>
    </row>
    <row r="552" spans="1:14" ht="12.75">
      <c r="A552" s="61"/>
      <c r="B552" s="61"/>
      <c r="C552" s="61"/>
      <c r="D552" s="61"/>
      <c r="E552" s="61"/>
      <c r="F552" s="61"/>
      <c r="G552" s="61"/>
      <c r="H552" s="61"/>
      <c r="I552" s="61"/>
      <c r="J552" s="61"/>
      <c r="K552" s="61"/>
      <c r="L552" s="61"/>
      <c r="M552" s="61"/>
      <c r="N552" s="61"/>
    </row>
    <row r="553" spans="1:14" ht="12.75">
      <c r="A553" s="61"/>
      <c r="B553" s="61"/>
      <c r="C553" s="61"/>
      <c r="D553" s="61"/>
      <c r="E553" s="61"/>
      <c r="F553" s="61"/>
      <c r="G553" s="61"/>
      <c r="H553" s="61"/>
      <c r="I553" s="61"/>
      <c r="J553" s="61"/>
      <c r="K553" s="61"/>
      <c r="L553" s="61"/>
      <c r="M553" s="61"/>
      <c r="N553" s="61"/>
    </row>
    <row r="554" spans="1:14" ht="12.75">
      <c r="A554" s="61"/>
      <c r="B554" s="61"/>
      <c r="C554" s="61"/>
      <c r="D554" s="61"/>
      <c r="E554" s="61"/>
      <c r="F554" s="61"/>
      <c r="G554" s="61"/>
      <c r="H554" s="61"/>
      <c r="I554" s="61"/>
      <c r="J554" s="61"/>
      <c r="K554" s="61"/>
      <c r="L554" s="61"/>
      <c r="M554" s="61"/>
      <c r="N554" s="61"/>
    </row>
    <row r="555" spans="1:14" ht="12.75">
      <c r="A555" s="61"/>
      <c r="B555" s="61"/>
      <c r="C555" s="61"/>
      <c r="D555" s="61"/>
      <c r="E555" s="61"/>
      <c r="F555" s="61"/>
      <c r="G555" s="61"/>
      <c r="H555" s="61"/>
      <c r="I555" s="61"/>
      <c r="J555" s="61"/>
      <c r="K555" s="61"/>
      <c r="L555" s="61"/>
      <c r="M555" s="61"/>
      <c r="N555" s="61"/>
    </row>
    <row r="556" spans="1:14" ht="12.75">
      <c r="A556" s="61"/>
      <c r="B556" s="61"/>
      <c r="C556" s="61"/>
      <c r="D556" s="61"/>
      <c r="E556" s="61"/>
      <c r="F556" s="61"/>
      <c r="G556" s="61"/>
      <c r="H556" s="61"/>
      <c r="I556" s="61"/>
      <c r="J556" s="61"/>
      <c r="K556" s="61"/>
      <c r="L556" s="61"/>
      <c r="M556" s="61"/>
      <c r="N556" s="61"/>
    </row>
    <row r="557" spans="1:14" ht="12.75">
      <c r="A557" s="61"/>
      <c r="B557" s="61"/>
      <c r="C557" s="61"/>
      <c r="D557" s="61"/>
      <c r="E557" s="61"/>
      <c r="F557" s="61"/>
      <c r="G557" s="61"/>
      <c r="H557" s="61"/>
      <c r="I557" s="61"/>
      <c r="J557" s="61"/>
      <c r="K557" s="61"/>
      <c r="L557" s="61"/>
      <c r="M557" s="61"/>
      <c r="N557" s="61"/>
    </row>
    <row r="558" spans="1:14" ht="12.75">
      <c r="A558" s="61"/>
      <c r="B558" s="61"/>
      <c r="C558" s="61"/>
      <c r="D558" s="61"/>
      <c r="E558" s="61"/>
      <c r="F558" s="61"/>
      <c r="G558" s="61"/>
      <c r="H558" s="61"/>
      <c r="I558" s="61"/>
      <c r="J558" s="61"/>
      <c r="K558" s="61"/>
      <c r="L558" s="61"/>
      <c r="M558" s="61"/>
      <c r="N558" s="61"/>
    </row>
    <row r="559" spans="1:14" ht="12.75">
      <c r="A559" s="61"/>
      <c r="B559" s="61"/>
      <c r="C559" s="61"/>
      <c r="D559" s="61"/>
      <c r="E559" s="61"/>
      <c r="F559" s="61"/>
      <c r="G559" s="61"/>
      <c r="H559" s="61"/>
      <c r="I559" s="61"/>
      <c r="J559" s="61"/>
      <c r="K559" s="61"/>
      <c r="L559" s="61"/>
      <c r="M559" s="61"/>
      <c r="N559" s="61"/>
    </row>
    <row r="560" spans="1:14" ht="12.75">
      <c r="A560" s="61"/>
      <c r="B560" s="61"/>
      <c r="C560" s="61"/>
      <c r="D560" s="61"/>
      <c r="E560" s="61"/>
      <c r="F560" s="61"/>
      <c r="G560" s="61"/>
      <c r="H560" s="61"/>
      <c r="I560" s="61"/>
      <c r="J560" s="61"/>
      <c r="K560" s="61"/>
      <c r="L560" s="61"/>
      <c r="M560" s="61"/>
      <c r="N560" s="61"/>
    </row>
    <row r="561" spans="1:14" ht="12.75">
      <c r="A561" s="61"/>
      <c r="B561" s="61"/>
      <c r="C561" s="61"/>
      <c r="D561" s="61"/>
      <c r="E561" s="61"/>
      <c r="F561" s="61"/>
      <c r="G561" s="61"/>
      <c r="H561" s="61"/>
      <c r="I561" s="61"/>
      <c r="J561" s="61"/>
      <c r="K561" s="61"/>
      <c r="L561" s="61"/>
      <c r="M561" s="61"/>
      <c r="N561" s="61"/>
    </row>
    <row r="562" spans="1:14" ht="12.75">
      <c r="A562" s="61"/>
      <c r="B562" s="61"/>
      <c r="C562" s="61"/>
      <c r="D562" s="61"/>
      <c r="E562" s="61"/>
      <c r="F562" s="61"/>
      <c r="G562" s="61"/>
      <c r="H562" s="61"/>
      <c r="I562" s="61"/>
      <c r="J562" s="61"/>
      <c r="K562" s="61"/>
      <c r="L562" s="61"/>
      <c r="M562" s="61"/>
      <c r="N562" s="61"/>
    </row>
    <row r="563" spans="1:14" ht="12.75">
      <c r="A563" s="61"/>
      <c r="B563" s="61"/>
      <c r="C563" s="61"/>
      <c r="D563" s="61"/>
      <c r="E563" s="61"/>
      <c r="F563" s="61"/>
      <c r="G563" s="61"/>
      <c r="H563" s="61"/>
      <c r="I563" s="61"/>
      <c r="J563" s="61"/>
      <c r="K563" s="61"/>
      <c r="L563" s="61"/>
      <c r="M563" s="61"/>
      <c r="N563" s="61"/>
    </row>
    <row r="564" spans="1:14" ht="12.75">
      <c r="A564" s="61"/>
      <c r="B564" s="61"/>
      <c r="C564" s="61"/>
      <c r="D564" s="61"/>
      <c r="E564" s="61"/>
      <c r="F564" s="61"/>
      <c r="G564" s="61"/>
      <c r="H564" s="61"/>
      <c r="I564" s="61"/>
      <c r="J564" s="61"/>
      <c r="K564" s="61"/>
      <c r="L564" s="61"/>
      <c r="M564" s="61"/>
      <c r="N564" s="61"/>
    </row>
    <row r="565" spans="1:14" ht="12.75">
      <c r="A565" s="61"/>
      <c r="B565" s="61"/>
      <c r="C565" s="61"/>
      <c r="D565" s="61"/>
      <c r="E565" s="61"/>
      <c r="F565" s="61"/>
      <c r="G565" s="61"/>
      <c r="H565" s="61"/>
      <c r="I565" s="61"/>
      <c r="J565" s="61"/>
      <c r="K565" s="61"/>
      <c r="L565" s="61"/>
      <c r="M565" s="61"/>
      <c r="N565" s="61"/>
    </row>
    <row r="566" spans="1:14" ht="12.75">
      <c r="A566" s="61"/>
      <c r="B566" s="61"/>
      <c r="C566" s="61"/>
      <c r="D566" s="61"/>
      <c r="E566" s="61"/>
      <c r="F566" s="61"/>
      <c r="G566" s="61"/>
      <c r="H566" s="61"/>
      <c r="I566" s="61"/>
      <c r="J566" s="61"/>
      <c r="K566" s="61"/>
      <c r="L566" s="61"/>
      <c r="M566" s="61"/>
      <c r="N566" s="61"/>
    </row>
    <row r="567" spans="1:14" ht="12.75">
      <c r="A567" s="61"/>
      <c r="B567" s="61"/>
      <c r="C567" s="61"/>
      <c r="D567" s="61"/>
      <c r="E567" s="61"/>
      <c r="F567" s="61"/>
      <c r="G567" s="61"/>
      <c r="H567" s="61"/>
      <c r="I567" s="61"/>
      <c r="J567" s="61"/>
      <c r="K567" s="61"/>
      <c r="L567" s="61"/>
      <c r="M567" s="61"/>
      <c r="N567" s="61"/>
    </row>
    <row r="568" spans="1:14" ht="12.75">
      <c r="A568" s="61"/>
      <c r="B568" s="61"/>
      <c r="C568" s="61"/>
      <c r="D568" s="61"/>
      <c r="E568" s="61"/>
      <c r="F568" s="61"/>
      <c r="G568" s="61"/>
      <c r="H568" s="61"/>
      <c r="I568" s="61"/>
      <c r="J568" s="61"/>
      <c r="K568" s="61"/>
      <c r="L568" s="61"/>
      <c r="M568" s="61"/>
      <c r="N568" s="61"/>
    </row>
    <row r="569" spans="1:14" ht="12.75">
      <c r="A569" s="61"/>
      <c r="B569" s="61"/>
      <c r="C569" s="61"/>
      <c r="D569" s="61"/>
      <c r="E569" s="61"/>
      <c r="F569" s="61"/>
      <c r="G569" s="61"/>
      <c r="H569" s="61"/>
      <c r="I569" s="61"/>
      <c r="J569" s="61"/>
      <c r="K569" s="61"/>
      <c r="L569" s="61"/>
      <c r="M569" s="61"/>
      <c r="N569" s="61"/>
    </row>
    <row r="570" spans="1:14" ht="12.75">
      <c r="A570" s="61"/>
      <c r="B570" s="61"/>
      <c r="C570" s="61"/>
      <c r="D570" s="61"/>
      <c r="E570" s="61"/>
      <c r="F570" s="61"/>
      <c r="G570" s="61"/>
      <c r="H570" s="61"/>
      <c r="I570" s="61"/>
      <c r="J570" s="61"/>
      <c r="K570" s="61"/>
      <c r="L570" s="61"/>
      <c r="M570" s="61"/>
      <c r="N570" s="61"/>
    </row>
    <row r="571" spans="1:14" ht="12.75">
      <c r="A571" s="61"/>
      <c r="B571" s="61"/>
      <c r="C571" s="61"/>
      <c r="D571" s="61"/>
      <c r="E571" s="61"/>
      <c r="F571" s="61"/>
      <c r="G571" s="61"/>
      <c r="H571" s="61"/>
      <c r="I571" s="61"/>
      <c r="J571" s="61"/>
      <c r="K571" s="61"/>
      <c r="L571" s="61"/>
      <c r="M571" s="61"/>
      <c r="N571" s="61"/>
    </row>
    <row r="572" spans="1:14" ht="12.75">
      <c r="A572" s="61"/>
      <c r="B572" s="61"/>
      <c r="C572" s="61"/>
      <c r="D572" s="61"/>
      <c r="E572" s="61"/>
      <c r="F572" s="61"/>
      <c r="G572" s="61"/>
      <c r="H572" s="61"/>
      <c r="I572" s="61"/>
      <c r="J572" s="61"/>
      <c r="K572" s="61"/>
      <c r="L572" s="61"/>
      <c r="M572" s="61"/>
      <c r="N572" s="61"/>
    </row>
    <row r="573" spans="1:14" ht="12.75">
      <c r="A573" s="61"/>
      <c r="B573" s="61"/>
      <c r="C573" s="61"/>
      <c r="D573" s="61"/>
      <c r="E573" s="61"/>
      <c r="F573" s="61"/>
      <c r="G573" s="61"/>
      <c r="H573" s="61"/>
      <c r="I573" s="61"/>
      <c r="J573" s="61"/>
      <c r="K573" s="61"/>
      <c r="L573" s="61"/>
      <c r="M573" s="61"/>
      <c r="N573" s="61"/>
    </row>
    <row r="574" spans="1:14" ht="12.75">
      <c r="A574" s="61"/>
      <c r="B574" s="61"/>
      <c r="C574" s="61"/>
      <c r="D574" s="61"/>
      <c r="E574" s="61"/>
      <c r="F574" s="61"/>
      <c r="G574" s="61"/>
      <c r="H574" s="61"/>
      <c r="I574" s="61"/>
      <c r="J574" s="61"/>
      <c r="K574" s="61"/>
      <c r="L574" s="61"/>
      <c r="M574" s="61"/>
      <c r="N574" s="61"/>
    </row>
    <row r="575" spans="1:14" ht="12.75">
      <c r="A575" s="61"/>
      <c r="B575" s="61"/>
      <c r="C575" s="61"/>
      <c r="D575" s="61"/>
      <c r="E575" s="61"/>
      <c r="F575" s="61"/>
      <c r="G575" s="61"/>
      <c r="H575" s="61"/>
      <c r="I575" s="61"/>
      <c r="J575" s="61"/>
      <c r="K575" s="61"/>
      <c r="L575" s="61"/>
      <c r="M575" s="61"/>
      <c r="N575" s="61"/>
    </row>
    <row r="576" spans="1:14" ht="12.75">
      <c r="A576" s="61"/>
      <c r="B576" s="61"/>
      <c r="C576" s="61"/>
      <c r="D576" s="61"/>
      <c r="E576" s="61"/>
      <c r="F576" s="61"/>
      <c r="G576" s="61"/>
      <c r="H576" s="61"/>
      <c r="I576" s="61"/>
      <c r="J576" s="61"/>
      <c r="K576" s="61"/>
      <c r="L576" s="61"/>
      <c r="M576" s="61"/>
      <c r="N576" s="61"/>
    </row>
    <row r="577" spans="1:14" ht="12.75">
      <c r="A577" s="61"/>
      <c r="B577" s="61"/>
      <c r="C577" s="61"/>
      <c r="D577" s="61"/>
      <c r="E577" s="61"/>
      <c r="F577" s="61"/>
      <c r="G577" s="61"/>
      <c r="H577" s="61"/>
      <c r="I577" s="61"/>
      <c r="J577" s="61"/>
      <c r="K577" s="61"/>
      <c r="L577" s="61"/>
      <c r="M577" s="61"/>
      <c r="N577" s="61"/>
    </row>
    <row r="578" spans="1:14" ht="12.75">
      <c r="A578" s="61"/>
      <c r="B578" s="61"/>
      <c r="C578" s="61"/>
      <c r="D578" s="61"/>
      <c r="E578" s="61"/>
      <c r="F578" s="61"/>
      <c r="G578" s="61"/>
      <c r="H578" s="61"/>
      <c r="I578" s="61"/>
      <c r="J578" s="61"/>
      <c r="K578" s="61"/>
      <c r="L578" s="61"/>
      <c r="M578" s="61"/>
      <c r="N578" s="61"/>
    </row>
    <row r="579" spans="1:14" ht="12.75">
      <c r="A579" s="61"/>
      <c r="B579" s="61"/>
      <c r="C579" s="61"/>
      <c r="D579" s="61"/>
      <c r="E579" s="61"/>
      <c r="F579" s="61"/>
      <c r="G579" s="61"/>
      <c r="H579" s="61"/>
      <c r="I579" s="61"/>
      <c r="J579" s="61"/>
      <c r="K579" s="61"/>
      <c r="L579" s="61"/>
      <c r="M579" s="61"/>
      <c r="N579" s="61"/>
    </row>
    <row r="580" spans="1:14" ht="12.75">
      <c r="A580" s="61"/>
      <c r="B580" s="61"/>
      <c r="C580" s="61"/>
      <c r="D580" s="61"/>
      <c r="E580" s="61"/>
      <c r="F580" s="61"/>
      <c r="G580" s="61"/>
      <c r="H580" s="61"/>
      <c r="I580" s="61"/>
      <c r="J580" s="61"/>
      <c r="K580" s="61"/>
      <c r="L580" s="61"/>
      <c r="M580" s="61"/>
      <c r="N580" s="61"/>
    </row>
    <row r="581" spans="1:14" ht="12.75">
      <c r="A581" s="61"/>
      <c r="B581" s="61"/>
      <c r="C581" s="61"/>
      <c r="D581" s="61"/>
      <c r="E581" s="61"/>
      <c r="F581" s="61"/>
      <c r="G581" s="61"/>
      <c r="H581" s="61"/>
      <c r="I581" s="61"/>
      <c r="J581" s="61"/>
      <c r="K581" s="61"/>
      <c r="L581" s="61"/>
      <c r="M581" s="61"/>
      <c r="N581" s="61"/>
    </row>
    <row r="582" spans="1:14" ht="12.75">
      <c r="A582" s="61"/>
      <c r="B582" s="61"/>
      <c r="C582" s="61"/>
      <c r="D582" s="61"/>
      <c r="E582" s="61"/>
      <c r="F582" s="61"/>
      <c r="G582" s="61"/>
      <c r="H582" s="61"/>
      <c r="I582" s="61"/>
      <c r="J582" s="61"/>
      <c r="K582" s="61"/>
      <c r="L582" s="61"/>
      <c r="M582" s="61"/>
      <c r="N582" s="61"/>
    </row>
    <row r="583" spans="1:14" ht="12.75">
      <c r="A583" s="61"/>
      <c r="B583" s="61"/>
      <c r="C583" s="61"/>
      <c r="D583" s="61"/>
      <c r="E583" s="61"/>
      <c r="F583" s="61"/>
      <c r="G583" s="61"/>
      <c r="H583" s="61"/>
      <c r="I583" s="61"/>
      <c r="J583" s="61"/>
      <c r="K583" s="61"/>
      <c r="L583" s="61"/>
      <c r="M583" s="61"/>
      <c r="N583" s="61"/>
    </row>
    <row r="584" spans="1:14" ht="12.75">
      <c r="A584" s="61"/>
      <c r="B584" s="61"/>
      <c r="C584" s="61"/>
      <c r="D584" s="61"/>
      <c r="E584" s="61"/>
      <c r="F584" s="61"/>
      <c r="G584" s="61"/>
      <c r="H584" s="61"/>
      <c r="I584" s="61"/>
      <c r="J584" s="61"/>
      <c r="K584" s="61"/>
      <c r="L584" s="61"/>
      <c r="M584" s="61"/>
      <c r="N584" s="61"/>
    </row>
    <row r="585" spans="1:14" ht="12.75">
      <c r="A585" s="61"/>
      <c r="B585" s="61"/>
      <c r="C585" s="61"/>
      <c r="D585" s="61"/>
      <c r="E585" s="61"/>
      <c r="F585" s="61"/>
      <c r="G585" s="61"/>
      <c r="H585" s="61"/>
      <c r="I585" s="61"/>
      <c r="J585" s="61"/>
      <c r="K585" s="61"/>
      <c r="L585" s="61"/>
      <c r="M585" s="61"/>
      <c r="N585" s="61"/>
    </row>
    <row r="586" spans="1:14" ht="12.75">
      <c r="A586" s="61"/>
      <c r="B586" s="61"/>
      <c r="C586" s="61"/>
      <c r="D586" s="61"/>
      <c r="E586" s="61"/>
      <c r="F586" s="61"/>
      <c r="G586" s="61"/>
      <c r="H586" s="61"/>
      <c r="I586" s="61"/>
      <c r="J586" s="61"/>
      <c r="K586" s="61"/>
      <c r="L586" s="61"/>
      <c r="M586" s="61"/>
      <c r="N586" s="61"/>
    </row>
    <row r="587" spans="1:14" ht="12.75">
      <c r="A587" s="61"/>
      <c r="B587" s="61"/>
      <c r="C587" s="61"/>
      <c r="D587" s="61"/>
      <c r="E587" s="61"/>
      <c r="F587" s="61"/>
      <c r="G587" s="61"/>
      <c r="H587" s="61"/>
      <c r="I587" s="61"/>
      <c r="J587" s="61"/>
      <c r="K587" s="61"/>
      <c r="L587" s="61"/>
      <c r="M587" s="61"/>
      <c r="N587" s="61"/>
    </row>
    <row r="588" spans="1:14" ht="12.75">
      <c r="A588" s="61"/>
      <c r="B588" s="61"/>
      <c r="C588" s="61"/>
      <c r="D588" s="61"/>
      <c r="E588" s="61"/>
      <c r="F588" s="61"/>
      <c r="G588" s="61"/>
      <c r="H588" s="61"/>
      <c r="I588" s="61"/>
      <c r="J588" s="61"/>
      <c r="K588" s="61"/>
      <c r="L588" s="61"/>
      <c r="M588" s="61"/>
      <c r="N588" s="61"/>
    </row>
    <row r="589" spans="1:14" ht="12.75">
      <c r="A589" s="61"/>
      <c r="B589" s="61"/>
      <c r="C589" s="61"/>
      <c r="D589" s="61"/>
      <c r="E589" s="61"/>
      <c r="F589" s="61"/>
      <c r="G589" s="61"/>
      <c r="H589" s="61"/>
      <c r="I589" s="61"/>
      <c r="J589" s="61"/>
      <c r="K589" s="61"/>
      <c r="L589" s="61"/>
      <c r="M589" s="61"/>
      <c r="N589" s="61"/>
    </row>
    <row r="590" spans="1:14" ht="12.75">
      <c r="A590" s="61"/>
      <c r="B590" s="61"/>
      <c r="C590" s="61"/>
      <c r="D590" s="61"/>
      <c r="E590" s="61"/>
      <c r="F590" s="61"/>
      <c r="G590" s="61"/>
      <c r="H590" s="61"/>
      <c r="I590" s="61"/>
      <c r="J590" s="61"/>
      <c r="K590" s="61"/>
      <c r="L590" s="61"/>
      <c r="M590" s="61"/>
      <c r="N590" s="61"/>
    </row>
    <row r="591" spans="1:14" ht="12.75">
      <c r="A591" s="61"/>
      <c r="B591" s="61"/>
      <c r="C591" s="61"/>
      <c r="D591" s="61"/>
      <c r="E591" s="61"/>
      <c r="F591" s="61"/>
      <c r="G591" s="61"/>
      <c r="H591" s="61"/>
      <c r="I591" s="61"/>
      <c r="J591" s="61"/>
      <c r="K591" s="61"/>
      <c r="L591" s="61"/>
      <c r="M591" s="61"/>
      <c r="N591" s="61"/>
    </row>
    <row r="592" spans="1:14" ht="12.75">
      <c r="A592" s="61"/>
      <c r="B592" s="61"/>
      <c r="C592" s="61"/>
      <c r="D592" s="61"/>
      <c r="E592" s="61"/>
      <c r="F592" s="61"/>
      <c r="G592" s="61"/>
      <c r="H592" s="61"/>
      <c r="I592" s="61"/>
      <c r="J592" s="61"/>
      <c r="K592" s="61"/>
      <c r="L592" s="61"/>
      <c r="M592" s="61"/>
      <c r="N592" s="61"/>
    </row>
    <row r="593" spans="1:14" ht="12.75">
      <c r="A593" s="61"/>
      <c r="B593" s="61"/>
      <c r="C593" s="61"/>
      <c r="D593" s="61"/>
      <c r="E593" s="61"/>
      <c r="F593" s="61"/>
      <c r="G593" s="61"/>
      <c r="H593" s="61"/>
      <c r="I593" s="61"/>
      <c r="J593" s="61"/>
      <c r="K593" s="61"/>
      <c r="L593" s="61"/>
      <c r="M593" s="61"/>
      <c r="N593" s="61"/>
    </row>
    <row r="594" spans="1:14" ht="12.75">
      <c r="A594" s="61"/>
      <c r="B594" s="61"/>
      <c r="C594" s="61"/>
      <c r="D594" s="61"/>
      <c r="E594" s="61"/>
      <c r="F594" s="61"/>
      <c r="G594" s="61"/>
      <c r="H594" s="61"/>
      <c r="I594" s="61"/>
      <c r="J594" s="61"/>
      <c r="K594" s="61"/>
      <c r="L594" s="61"/>
      <c r="M594" s="61"/>
      <c r="N594" s="61"/>
    </row>
    <row r="595" spans="1:14" ht="12.75">
      <c r="A595" s="61"/>
      <c r="B595" s="61"/>
      <c r="C595" s="61"/>
      <c r="D595" s="61"/>
      <c r="E595" s="61"/>
      <c r="F595" s="61"/>
      <c r="G595" s="61"/>
      <c r="H595" s="61"/>
      <c r="I595" s="61"/>
      <c r="J595" s="61"/>
      <c r="K595" s="61"/>
      <c r="L595" s="61"/>
      <c r="M595" s="61"/>
      <c r="N595" s="61"/>
    </row>
    <row r="596" spans="1:14" ht="12.75">
      <c r="A596" s="61"/>
      <c r="B596" s="61"/>
      <c r="C596" s="61"/>
      <c r="D596" s="61"/>
      <c r="E596" s="61"/>
      <c r="F596" s="61"/>
      <c r="G596" s="61"/>
      <c r="H596" s="61"/>
      <c r="I596" s="61"/>
      <c r="J596" s="61"/>
      <c r="K596" s="61"/>
      <c r="L596" s="61"/>
      <c r="M596" s="61"/>
      <c r="N596" s="61"/>
    </row>
    <row r="597" spans="1:14" ht="12.75">
      <c r="A597" s="61"/>
      <c r="B597" s="61"/>
      <c r="C597" s="61"/>
      <c r="D597" s="61"/>
      <c r="E597" s="61"/>
      <c r="F597" s="61"/>
      <c r="G597" s="61"/>
      <c r="H597" s="61"/>
      <c r="I597" s="61"/>
      <c r="J597" s="61"/>
      <c r="K597" s="61"/>
      <c r="L597" s="61"/>
      <c r="M597" s="61"/>
      <c r="N597" s="61"/>
    </row>
    <row r="598" spans="1:14" ht="12.75">
      <c r="A598" s="61"/>
      <c r="B598" s="61"/>
      <c r="C598" s="61"/>
      <c r="D598" s="61"/>
      <c r="E598" s="61"/>
      <c r="F598" s="61"/>
      <c r="G598" s="61"/>
      <c r="H598" s="61"/>
      <c r="I598" s="61"/>
      <c r="J598" s="61"/>
      <c r="K598" s="61"/>
      <c r="L598" s="61"/>
      <c r="M598" s="61"/>
      <c r="N598" s="61"/>
    </row>
    <row r="599" spans="1:14" ht="12.75">
      <c r="A599" s="61"/>
      <c r="B599" s="61"/>
      <c r="C599" s="61"/>
      <c r="D599" s="61"/>
      <c r="E599" s="61"/>
      <c r="F599" s="61"/>
      <c r="G599" s="61"/>
      <c r="H599" s="61"/>
      <c r="I599" s="61"/>
      <c r="J599" s="61"/>
      <c r="K599" s="61"/>
      <c r="L599" s="61"/>
      <c r="M599" s="61"/>
      <c r="N599" s="61"/>
    </row>
    <row r="600" spans="1:14" ht="12.75">
      <c r="A600" s="61"/>
      <c r="B600" s="61"/>
      <c r="C600" s="61"/>
      <c r="D600" s="61"/>
      <c r="E600" s="61"/>
      <c r="F600" s="61"/>
      <c r="G600" s="61"/>
      <c r="H600" s="61"/>
      <c r="I600" s="61"/>
      <c r="J600" s="61"/>
      <c r="K600" s="61"/>
      <c r="L600" s="61"/>
      <c r="M600" s="61"/>
      <c r="N600" s="61"/>
    </row>
    <row r="601" spans="1:14" ht="12.75">
      <c r="A601" s="61"/>
      <c r="B601" s="61"/>
      <c r="C601" s="61"/>
      <c r="D601" s="61"/>
      <c r="E601" s="61"/>
      <c r="F601" s="61"/>
      <c r="G601" s="61"/>
      <c r="H601" s="61"/>
      <c r="I601" s="61"/>
      <c r="J601" s="61"/>
      <c r="K601" s="61"/>
      <c r="L601" s="61"/>
      <c r="M601" s="61"/>
      <c r="N601" s="61"/>
    </row>
    <row r="602" spans="1:14" ht="12.75">
      <c r="A602" s="61"/>
      <c r="B602" s="61"/>
      <c r="C602" s="61"/>
      <c r="D602" s="61"/>
      <c r="E602" s="61"/>
      <c r="F602" s="61"/>
      <c r="G602" s="61"/>
      <c r="H602" s="61"/>
      <c r="I602" s="61"/>
      <c r="J602" s="61"/>
      <c r="K602" s="61"/>
      <c r="L602" s="61"/>
      <c r="M602" s="61"/>
      <c r="N602" s="61"/>
    </row>
    <row r="603" spans="1:14" ht="12.75">
      <c r="A603" s="61"/>
      <c r="B603" s="61"/>
      <c r="C603" s="61"/>
      <c r="D603" s="61"/>
      <c r="E603" s="61"/>
      <c r="F603" s="61"/>
      <c r="G603" s="61"/>
      <c r="H603" s="61"/>
      <c r="I603" s="61"/>
      <c r="J603" s="61"/>
      <c r="K603" s="61"/>
      <c r="L603" s="61"/>
      <c r="M603" s="61"/>
      <c r="N603" s="61"/>
    </row>
    <row r="604" spans="1:14" ht="12.75">
      <c r="A604" s="61"/>
      <c r="B604" s="61"/>
      <c r="C604" s="61"/>
      <c r="D604" s="61"/>
      <c r="E604" s="61"/>
      <c r="F604" s="61"/>
      <c r="G604" s="61"/>
      <c r="H604" s="61"/>
      <c r="I604" s="61"/>
      <c r="J604" s="61"/>
      <c r="K604" s="61"/>
      <c r="L604" s="61"/>
      <c r="M604" s="61"/>
      <c r="N604" s="61"/>
    </row>
    <row r="605" spans="1:14" ht="12.75">
      <c r="A605" s="61"/>
      <c r="B605" s="61"/>
      <c r="C605" s="61"/>
      <c r="D605" s="61"/>
      <c r="E605" s="61"/>
      <c r="F605" s="61"/>
      <c r="G605" s="61"/>
      <c r="H605" s="61"/>
      <c r="I605" s="61"/>
      <c r="J605" s="61"/>
      <c r="K605" s="61"/>
      <c r="L605" s="61"/>
      <c r="M605" s="61"/>
      <c r="N605" s="61"/>
    </row>
    <row r="606" spans="1:14" ht="12.75">
      <c r="A606" s="61"/>
      <c r="B606" s="61"/>
      <c r="C606" s="61"/>
      <c r="D606" s="61"/>
      <c r="E606" s="61"/>
      <c r="F606" s="61"/>
      <c r="G606" s="61"/>
      <c r="H606" s="61"/>
      <c r="I606" s="61"/>
      <c r="J606" s="61"/>
      <c r="K606" s="61"/>
      <c r="L606" s="61"/>
      <c r="M606" s="61"/>
      <c r="N606" s="61"/>
    </row>
    <row r="607" spans="1:14" ht="12.75">
      <c r="A607" s="61"/>
      <c r="B607" s="61"/>
      <c r="C607" s="61"/>
      <c r="D607" s="61"/>
      <c r="E607" s="61"/>
      <c r="F607" s="61"/>
      <c r="G607" s="61"/>
      <c r="H607" s="61"/>
      <c r="I607" s="61"/>
      <c r="J607" s="61"/>
      <c r="K607" s="61"/>
      <c r="L607" s="61"/>
      <c r="M607" s="61"/>
      <c r="N607" s="61"/>
    </row>
    <row r="608" spans="1:14" ht="12.75">
      <c r="A608" s="61"/>
      <c r="B608" s="61"/>
      <c r="C608" s="61"/>
      <c r="D608" s="61"/>
      <c r="E608" s="61"/>
      <c r="F608" s="61"/>
      <c r="G608" s="61"/>
      <c r="H608" s="61"/>
      <c r="I608" s="61"/>
      <c r="J608" s="61"/>
      <c r="K608" s="61"/>
      <c r="L608" s="61"/>
      <c r="M608" s="61"/>
      <c r="N608" s="61"/>
    </row>
    <row r="609" spans="1:14" ht="12.75">
      <c r="A609" s="61"/>
      <c r="B609" s="61"/>
      <c r="C609" s="61"/>
      <c r="D609" s="61"/>
      <c r="E609" s="61"/>
      <c r="F609" s="61"/>
      <c r="G609" s="61"/>
      <c r="H609" s="61"/>
      <c r="I609" s="61"/>
      <c r="J609" s="61"/>
      <c r="K609" s="61"/>
      <c r="L609" s="61"/>
      <c r="M609" s="61"/>
      <c r="N609" s="61"/>
    </row>
    <row r="610" spans="1:14" ht="12.75">
      <c r="A610" s="61"/>
      <c r="B610" s="61"/>
      <c r="C610" s="61"/>
      <c r="D610" s="61"/>
      <c r="E610" s="61"/>
      <c r="F610" s="61"/>
      <c r="G610" s="61"/>
      <c r="H610" s="61"/>
      <c r="I610" s="61"/>
      <c r="J610" s="61"/>
      <c r="K610" s="61"/>
      <c r="L610" s="61"/>
      <c r="M610" s="61"/>
      <c r="N610" s="61"/>
    </row>
    <row r="611" spans="1:14" ht="12.75">
      <c r="A611" s="61"/>
      <c r="B611" s="61"/>
      <c r="C611" s="61"/>
      <c r="D611" s="61"/>
      <c r="E611" s="61"/>
      <c r="F611" s="61"/>
      <c r="G611" s="61"/>
      <c r="H611" s="61"/>
      <c r="I611" s="61"/>
      <c r="J611" s="61"/>
      <c r="K611" s="61"/>
      <c r="L611" s="61"/>
      <c r="M611" s="61"/>
      <c r="N611" s="61"/>
    </row>
    <row r="612" spans="1:14" ht="12.75">
      <c r="A612" s="61"/>
      <c r="B612" s="61"/>
      <c r="C612" s="61"/>
      <c r="D612" s="61"/>
      <c r="E612" s="61"/>
      <c r="F612" s="61"/>
      <c r="G612" s="61"/>
      <c r="H612" s="61"/>
      <c r="I612" s="61"/>
      <c r="J612" s="61"/>
      <c r="K612" s="61"/>
      <c r="L612" s="61"/>
      <c r="M612" s="61"/>
      <c r="N612" s="61"/>
    </row>
    <row r="613" spans="1:14" ht="12.75">
      <c r="A613" s="61"/>
      <c r="B613" s="61"/>
      <c r="C613" s="61"/>
      <c r="D613" s="61"/>
      <c r="E613" s="61"/>
      <c r="F613" s="61"/>
      <c r="G613" s="61"/>
      <c r="H613" s="61"/>
      <c r="I613" s="61"/>
      <c r="J613" s="61"/>
      <c r="K613" s="61"/>
      <c r="L613" s="61"/>
      <c r="M613" s="61"/>
      <c r="N613" s="61"/>
    </row>
    <row r="614" spans="1:14" ht="12.75">
      <c r="A614" s="61"/>
      <c r="B614" s="61"/>
      <c r="C614" s="61"/>
      <c r="D614" s="61"/>
      <c r="E614" s="61"/>
      <c r="F614" s="61"/>
      <c r="G614" s="61"/>
      <c r="H614" s="61"/>
      <c r="I614" s="61"/>
      <c r="J614" s="61"/>
      <c r="K614" s="61"/>
      <c r="L614" s="61"/>
      <c r="M614" s="61"/>
      <c r="N614" s="61"/>
    </row>
    <row r="615" spans="1:14" ht="12.75">
      <c r="A615" s="61"/>
      <c r="B615" s="61"/>
      <c r="C615" s="61"/>
      <c r="D615" s="61"/>
      <c r="E615" s="61"/>
      <c r="F615" s="61"/>
      <c r="G615" s="61"/>
      <c r="H615" s="61"/>
      <c r="I615" s="61"/>
      <c r="J615" s="61"/>
      <c r="K615" s="61"/>
      <c r="L615" s="61"/>
      <c r="M615" s="61"/>
      <c r="N615" s="61"/>
    </row>
    <row r="616" spans="1:14" ht="12.75">
      <c r="A616" s="61"/>
      <c r="B616" s="61"/>
      <c r="C616" s="61"/>
      <c r="D616" s="61"/>
      <c r="E616" s="61"/>
      <c r="F616" s="61"/>
      <c r="G616" s="61"/>
      <c r="H616" s="61"/>
      <c r="I616" s="61"/>
      <c r="J616" s="61"/>
      <c r="K616" s="61"/>
      <c r="L616" s="61"/>
      <c r="M616" s="61"/>
      <c r="N616" s="61"/>
    </row>
    <row r="617" spans="1:14" ht="12.75">
      <c r="A617" s="61"/>
      <c r="B617" s="61"/>
      <c r="C617" s="61"/>
      <c r="D617" s="61"/>
      <c r="E617" s="61"/>
      <c r="F617" s="61"/>
      <c r="G617" s="61"/>
      <c r="H617" s="61"/>
      <c r="I617" s="61"/>
      <c r="J617" s="61"/>
      <c r="K617" s="61"/>
      <c r="L617" s="61"/>
      <c r="M617" s="61"/>
      <c r="N617" s="61"/>
    </row>
    <row r="618" spans="1:14" ht="12.75">
      <c r="A618" s="61"/>
      <c r="B618" s="61"/>
      <c r="C618" s="61"/>
      <c r="D618" s="61"/>
      <c r="E618" s="61"/>
      <c r="F618" s="61"/>
      <c r="G618" s="61"/>
      <c r="H618" s="61"/>
      <c r="I618" s="61"/>
      <c r="J618" s="61"/>
      <c r="K618" s="61"/>
      <c r="L618" s="61"/>
      <c r="M618" s="61"/>
      <c r="N618" s="61"/>
    </row>
    <row r="619" spans="1:14" ht="12.75">
      <c r="A619" s="61"/>
      <c r="B619" s="61"/>
      <c r="C619" s="61"/>
      <c r="D619" s="61"/>
      <c r="E619" s="61"/>
      <c r="F619" s="61"/>
      <c r="G619" s="61"/>
      <c r="H619" s="61"/>
      <c r="I619" s="61"/>
      <c r="J619" s="61"/>
      <c r="K619" s="61"/>
      <c r="L619" s="61"/>
      <c r="M619" s="61"/>
      <c r="N619" s="61"/>
    </row>
    <row r="620" spans="1:14" ht="12.75">
      <c r="A620" s="61"/>
      <c r="B620" s="61"/>
      <c r="C620" s="61"/>
      <c r="D620" s="61"/>
      <c r="E620" s="61"/>
      <c r="F620" s="61"/>
      <c r="G620" s="61"/>
      <c r="H620" s="61"/>
      <c r="I620" s="61"/>
      <c r="J620" s="61"/>
      <c r="K620" s="61"/>
      <c r="L620" s="61"/>
      <c r="M620" s="61"/>
      <c r="N620" s="61"/>
    </row>
    <row r="621" spans="1:14" ht="12.75">
      <c r="A621" s="61"/>
      <c r="B621" s="61"/>
      <c r="C621" s="61"/>
      <c r="D621" s="61"/>
      <c r="E621" s="61"/>
      <c r="F621" s="61"/>
      <c r="G621" s="61"/>
      <c r="H621" s="61"/>
      <c r="I621" s="61"/>
      <c r="J621" s="61"/>
      <c r="K621" s="61"/>
      <c r="L621" s="61"/>
      <c r="M621" s="61"/>
      <c r="N621" s="61"/>
    </row>
    <row r="622" spans="1:14" ht="12.75">
      <c r="A622" s="61"/>
      <c r="B622" s="61"/>
      <c r="C622" s="61"/>
      <c r="D622" s="61"/>
      <c r="E622" s="61"/>
      <c r="F622" s="61"/>
      <c r="G622" s="61"/>
      <c r="H622" s="61"/>
      <c r="I622" s="61"/>
      <c r="J622" s="61"/>
      <c r="K622" s="61"/>
      <c r="L622" s="61"/>
      <c r="M622" s="61"/>
      <c r="N622" s="61"/>
    </row>
    <row r="623" spans="1:14" ht="12.75">
      <c r="A623" s="61"/>
      <c r="B623" s="61"/>
      <c r="C623" s="61"/>
      <c r="D623" s="61"/>
      <c r="E623" s="61"/>
      <c r="F623" s="61"/>
      <c r="G623" s="61"/>
      <c r="H623" s="61"/>
      <c r="I623" s="61"/>
      <c r="J623" s="61"/>
      <c r="K623" s="61"/>
      <c r="L623" s="61"/>
      <c r="M623" s="61"/>
      <c r="N623" s="61"/>
    </row>
    <row r="624" spans="1:14" ht="12.75">
      <c r="A624" s="61"/>
      <c r="B624" s="61"/>
      <c r="C624" s="61"/>
      <c r="D624" s="61"/>
      <c r="E624" s="61"/>
      <c r="F624" s="61"/>
      <c r="G624" s="61"/>
      <c r="H624" s="61"/>
      <c r="I624" s="61"/>
      <c r="J624" s="61"/>
      <c r="K624" s="61"/>
      <c r="L624" s="61"/>
      <c r="M624" s="61"/>
      <c r="N624" s="61"/>
    </row>
    <row r="625" spans="1:14" ht="12.75">
      <c r="A625" s="61"/>
      <c r="B625" s="61"/>
      <c r="C625" s="61"/>
      <c r="D625" s="61"/>
      <c r="E625" s="61"/>
      <c r="F625" s="61"/>
      <c r="G625" s="61"/>
      <c r="H625" s="61"/>
      <c r="I625" s="61"/>
      <c r="J625" s="61"/>
      <c r="K625" s="61"/>
      <c r="L625" s="61"/>
      <c r="M625" s="61"/>
      <c r="N625" s="61"/>
    </row>
    <row r="626" spans="1:14" ht="12.75">
      <c r="A626" s="61"/>
      <c r="B626" s="61"/>
      <c r="C626" s="61"/>
      <c r="D626" s="61"/>
      <c r="E626" s="61"/>
      <c r="F626" s="61"/>
      <c r="G626" s="61"/>
      <c r="H626" s="61"/>
      <c r="I626" s="61"/>
      <c r="J626" s="61"/>
      <c r="K626" s="61"/>
      <c r="L626" s="61"/>
      <c r="M626" s="61"/>
      <c r="N626" s="61"/>
    </row>
    <row r="627" spans="1:14" ht="12.75">
      <c r="A627" s="61"/>
      <c r="B627" s="61"/>
      <c r="C627" s="61"/>
      <c r="D627" s="61"/>
      <c r="E627" s="61"/>
      <c r="F627" s="61"/>
      <c r="G627" s="61"/>
      <c r="H627" s="61"/>
      <c r="I627" s="61"/>
      <c r="J627" s="61"/>
      <c r="K627" s="61"/>
      <c r="L627" s="61"/>
      <c r="M627" s="61"/>
      <c r="N627" s="61"/>
    </row>
    <row r="628" spans="1:14" ht="12.75">
      <c r="A628" s="61"/>
      <c r="B628" s="61"/>
      <c r="C628" s="61"/>
      <c r="D628" s="61"/>
      <c r="E628" s="61"/>
      <c r="F628" s="61"/>
      <c r="G628" s="61"/>
      <c r="H628" s="61"/>
      <c r="I628" s="61"/>
      <c r="J628" s="61"/>
      <c r="K628" s="61"/>
      <c r="L628" s="61"/>
      <c r="M628" s="61"/>
      <c r="N628" s="61"/>
    </row>
    <row r="629" spans="1:14" ht="12.75">
      <c r="A629" s="61"/>
      <c r="B629" s="61"/>
      <c r="C629" s="61"/>
      <c r="D629" s="61"/>
      <c r="E629" s="61"/>
      <c r="F629" s="61"/>
      <c r="G629" s="61"/>
      <c r="H629" s="61"/>
      <c r="I629" s="61"/>
      <c r="J629" s="61"/>
      <c r="K629" s="61"/>
      <c r="L629" s="61"/>
      <c r="M629" s="61"/>
      <c r="N629" s="61"/>
    </row>
    <row r="630" spans="1:14" ht="12.75">
      <c r="A630" s="61"/>
      <c r="B630" s="61"/>
      <c r="C630" s="61"/>
      <c r="D630" s="61"/>
      <c r="E630" s="61"/>
      <c r="F630" s="61"/>
      <c r="G630" s="61"/>
      <c r="H630" s="61"/>
      <c r="I630" s="61"/>
      <c r="J630" s="61"/>
      <c r="K630" s="61"/>
      <c r="L630" s="61"/>
      <c r="M630" s="61"/>
      <c r="N630" s="61"/>
    </row>
    <row r="631" spans="1:14" ht="12.75">
      <c r="A631" s="61"/>
      <c r="B631" s="61"/>
      <c r="C631" s="61"/>
      <c r="D631" s="61"/>
      <c r="E631" s="61"/>
      <c r="F631" s="61"/>
      <c r="G631" s="61"/>
      <c r="H631" s="61"/>
      <c r="I631" s="61"/>
      <c r="J631" s="61"/>
      <c r="K631" s="61"/>
      <c r="L631" s="61"/>
      <c r="M631" s="61"/>
      <c r="N631" s="61"/>
    </row>
    <row r="632" spans="1:14" ht="12.75">
      <c r="A632" s="61"/>
      <c r="B632" s="61"/>
      <c r="C632" s="61"/>
      <c r="D632" s="61"/>
      <c r="E632" s="61"/>
      <c r="F632" s="61"/>
      <c r="G632" s="61"/>
      <c r="H632" s="61"/>
      <c r="I632" s="61"/>
      <c r="J632" s="61"/>
      <c r="K632" s="61"/>
      <c r="L632" s="61"/>
      <c r="M632" s="61"/>
      <c r="N632" s="61"/>
    </row>
    <row r="633" spans="1:14" ht="12.75">
      <c r="A633" s="61"/>
      <c r="B633" s="61"/>
      <c r="C633" s="61"/>
      <c r="D633" s="61"/>
      <c r="E633" s="61"/>
      <c r="F633" s="61"/>
      <c r="G633" s="61"/>
      <c r="H633" s="61"/>
      <c r="I633" s="61"/>
      <c r="J633" s="61"/>
      <c r="K633" s="61"/>
      <c r="L633" s="61"/>
      <c r="M633" s="61"/>
      <c r="N633" s="61"/>
    </row>
    <row r="634" spans="1:14" ht="12.75">
      <c r="A634" s="61"/>
      <c r="B634" s="61"/>
      <c r="C634" s="61"/>
      <c r="D634" s="61"/>
      <c r="E634" s="61"/>
      <c r="F634" s="61"/>
      <c r="G634" s="61"/>
      <c r="H634" s="61"/>
      <c r="I634" s="61"/>
      <c r="J634" s="61"/>
      <c r="K634" s="61"/>
      <c r="L634" s="61"/>
      <c r="M634" s="61"/>
      <c r="N634" s="61"/>
    </row>
    <row r="635" spans="1:14" ht="12.75">
      <c r="A635" s="61"/>
      <c r="B635" s="61"/>
      <c r="C635" s="61"/>
      <c r="D635" s="61"/>
      <c r="E635" s="61"/>
      <c r="F635" s="61"/>
      <c r="G635" s="61"/>
      <c r="H635" s="61"/>
      <c r="I635" s="61"/>
      <c r="J635" s="61"/>
      <c r="K635" s="61"/>
      <c r="L635" s="61"/>
      <c r="M635" s="61"/>
      <c r="N635" s="61"/>
    </row>
    <row r="636" spans="1:14" ht="12.75">
      <c r="A636" s="61"/>
      <c r="B636" s="61"/>
      <c r="C636" s="61"/>
      <c r="D636" s="61"/>
      <c r="E636" s="61"/>
      <c r="F636" s="61"/>
      <c r="G636" s="61"/>
      <c r="H636" s="61"/>
      <c r="I636" s="61"/>
      <c r="J636" s="61"/>
      <c r="K636" s="61"/>
      <c r="L636" s="61"/>
      <c r="M636" s="61"/>
      <c r="N636" s="61"/>
    </row>
    <row r="637" spans="1:14" ht="12.75">
      <c r="A637" s="61"/>
      <c r="B637" s="61"/>
      <c r="C637" s="61"/>
      <c r="D637" s="61"/>
      <c r="E637" s="61"/>
      <c r="F637" s="61"/>
      <c r="G637" s="61"/>
      <c r="H637" s="61"/>
      <c r="I637" s="61"/>
      <c r="J637" s="61"/>
      <c r="K637" s="61"/>
      <c r="L637" s="61"/>
      <c r="M637" s="61"/>
      <c r="N637" s="61"/>
    </row>
    <row r="638" spans="1:14" ht="12.75">
      <c r="A638" s="61"/>
      <c r="B638" s="61"/>
      <c r="C638" s="61"/>
      <c r="D638" s="61"/>
      <c r="E638" s="61"/>
      <c r="F638" s="61"/>
      <c r="G638" s="61"/>
      <c r="H638" s="61"/>
      <c r="I638" s="61"/>
      <c r="J638" s="61"/>
      <c r="K638" s="61"/>
      <c r="L638" s="61"/>
      <c r="M638" s="61"/>
      <c r="N638" s="61"/>
    </row>
    <row r="639" spans="1:14" ht="12.75">
      <c r="A639" s="61"/>
      <c r="B639" s="61"/>
      <c r="C639" s="61"/>
      <c r="D639" s="61"/>
      <c r="E639" s="61"/>
      <c r="F639" s="61"/>
      <c r="G639" s="61"/>
      <c r="H639" s="61"/>
      <c r="I639" s="61"/>
      <c r="J639" s="61"/>
      <c r="K639" s="61"/>
      <c r="L639" s="61"/>
      <c r="M639" s="61"/>
      <c r="N639" s="61"/>
    </row>
    <row r="640" spans="1:14" ht="12.75">
      <c r="A640" s="61"/>
      <c r="B640" s="61"/>
      <c r="C640" s="61"/>
      <c r="D640" s="61"/>
      <c r="E640" s="61"/>
      <c r="F640" s="61"/>
      <c r="G640" s="61"/>
      <c r="H640" s="61"/>
      <c r="I640" s="61"/>
      <c r="J640" s="61"/>
      <c r="K640" s="61"/>
      <c r="L640" s="61"/>
      <c r="M640" s="61"/>
      <c r="N640" s="61"/>
    </row>
    <row r="641" spans="1:14" ht="12.75">
      <c r="A641" s="61"/>
      <c r="B641" s="61"/>
      <c r="C641" s="61"/>
      <c r="D641" s="61"/>
      <c r="E641" s="61"/>
      <c r="F641" s="61"/>
      <c r="G641" s="61"/>
      <c r="H641" s="61"/>
      <c r="I641" s="61"/>
      <c r="J641" s="61"/>
      <c r="K641" s="61"/>
      <c r="L641" s="61"/>
      <c r="M641" s="61"/>
      <c r="N641" s="61"/>
    </row>
    <row r="642" spans="1:14" ht="12.75">
      <c r="A642" s="61"/>
      <c r="B642" s="61"/>
      <c r="C642" s="61"/>
      <c r="D642" s="61"/>
      <c r="E642" s="61"/>
      <c r="F642" s="61"/>
      <c r="G642" s="61"/>
      <c r="H642" s="61"/>
      <c r="I642" s="61"/>
      <c r="J642" s="61"/>
      <c r="K642" s="61"/>
      <c r="L642" s="61"/>
      <c r="M642" s="61"/>
      <c r="N642" s="61"/>
    </row>
    <row r="643" spans="1:14" ht="12.75">
      <c r="A643" s="61"/>
      <c r="B643" s="61"/>
      <c r="C643" s="61"/>
      <c r="D643" s="61"/>
      <c r="E643" s="61"/>
      <c r="F643" s="61"/>
      <c r="G643" s="61"/>
      <c r="H643" s="61"/>
      <c r="I643" s="61"/>
      <c r="J643" s="61"/>
      <c r="K643" s="61"/>
      <c r="L643" s="61"/>
      <c r="M643" s="61"/>
      <c r="N643" s="61"/>
    </row>
    <row r="644" spans="1:14" ht="12.75">
      <c r="A644" s="61"/>
      <c r="B644" s="61"/>
      <c r="C644" s="61"/>
      <c r="D644" s="61"/>
      <c r="E644" s="61"/>
      <c r="F644" s="61"/>
      <c r="G644" s="61"/>
      <c r="H644" s="61"/>
      <c r="I644" s="61"/>
      <c r="J644" s="61"/>
      <c r="K644" s="61"/>
      <c r="L644" s="61"/>
      <c r="M644" s="61"/>
      <c r="N644" s="61"/>
    </row>
    <row r="645" spans="1:14" ht="12.75">
      <c r="A645" s="61"/>
      <c r="B645" s="61"/>
      <c r="C645" s="61"/>
      <c r="D645" s="61"/>
      <c r="E645" s="61"/>
      <c r="F645" s="61"/>
      <c r="G645" s="61"/>
      <c r="H645" s="61"/>
      <c r="I645" s="61"/>
      <c r="J645" s="61"/>
      <c r="K645" s="61"/>
      <c r="L645" s="61"/>
      <c r="M645" s="61"/>
      <c r="N645" s="61"/>
    </row>
    <row r="646" spans="1:14" ht="12.75">
      <c r="A646" s="61"/>
      <c r="B646" s="61"/>
      <c r="C646" s="61"/>
      <c r="D646" s="61"/>
      <c r="E646" s="61"/>
      <c r="F646" s="61"/>
      <c r="G646" s="61"/>
      <c r="H646" s="61"/>
      <c r="I646" s="61"/>
      <c r="J646" s="61"/>
      <c r="K646" s="61"/>
      <c r="L646" s="61"/>
      <c r="M646" s="61"/>
      <c r="N646" s="61"/>
    </row>
    <row r="647" spans="1:14" ht="12.75">
      <c r="A647" s="61"/>
      <c r="B647" s="61"/>
      <c r="C647" s="61"/>
      <c r="D647" s="61"/>
      <c r="E647" s="61"/>
      <c r="F647" s="61"/>
      <c r="G647" s="61"/>
      <c r="H647" s="61"/>
      <c r="I647" s="61"/>
      <c r="J647" s="61"/>
      <c r="K647" s="61"/>
      <c r="L647" s="61"/>
      <c r="M647" s="61"/>
      <c r="N647" s="61"/>
    </row>
    <row r="648" spans="1:14" ht="12.75">
      <c r="A648" s="61"/>
      <c r="B648" s="61"/>
      <c r="C648" s="61"/>
      <c r="D648" s="61"/>
      <c r="E648" s="61"/>
      <c r="F648" s="61"/>
      <c r="G648" s="61"/>
      <c r="H648" s="61"/>
      <c r="I648" s="61"/>
      <c r="J648" s="61"/>
      <c r="K648" s="61"/>
      <c r="L648" s="61"/>
      <c r="M648" s="61"/>
      <c r="N648" s="61"/>
    </row>
    <row r="649" spans="1:14" ht="12.75">
      <c r="A649" s="61"/>
      <c r="B649" s="61"/>
      <c r="C649" s="61"/>
      <c r="D649" s="61"/>
      <c r="E649" s="61"/>
      <c r="F649" s="61"/>
      <c r="G649" s="61"/>
      <c r="H649" s="61"/>
      <c r="I649" s="61"/>
      <c r="J649" s="61"/>
      <c r="K649" s="61"/>
      <c r="L649" s="61"/>
      <c r="M649" s="61"/>
      <c r="N649" s="61"/>
    </row>
    <row r="650" spans="1:14" ht="12.75">
      <c r="A650" s="61"/>
      <c r="B650" s="61"/>
      <c r="C650" s="61"/>
      <c r="D650" s="61"/>
      <c r="E650" s="61"/>
      <c r="F650" s="61"/>
      <c r="G650" s="61"/>
      <c r="H650" s="61"/>
      <c r="I650" s="61"/>
      <c r="J650" s="61"/>
      <c r="K650" s="61"/>
      <c r="L650" s="61"/>
      <c r="M650" s="61"/>
      <c r="N650" s="61"/>
    </row>
    <row r="651" spans="1:14" ht="12.75">
      <c r="A651" s="61"/>
      <c r="B651" s="61"/>
      <c r="C651" s="61"/>
      <c r="D651" s="61"/>
      <c r="E651" s="61"/>
      <c r="F651" s="61"/>
      <c r="G651" s="61"/>
      <c r="H651" s="61"/>
      <c r="I651" s="61"/>
      <c r="J651" s="61"/>
      <c r="K651" s="61"/>
      <c r="L651" s="61"/>
      <c r="M651" s="61"/>
      <c r="N651" s="61"/>
    </row>
    <row r="652" spans="1:14" ht="12.75">
      <c r="A652" s="61"/>
      <c r="B652" s="61"/>
      <c r="C652" s="61"/>
      <c r="D652" s="61"/>
      <c r="E652" s="61"/>
      <c r="F652" s="61"/>
      <c r="G652" s="61"/>
      <c r="H652" s="61"/>
      <c r="I652" s="61"/>
      <c r="J652" s="61"/>
      <c r="K652" s="61"/>
      <c r="L652" s="61"/>
      <c r="M652" s="61"/>
      <c r="N652" s="61"/>
    </row>
    <row r="653" spans="1:14" ht="12.75">
      <c r="A653" s="61"/>
      <c r="B653" s="61"/>
      <c r="C653" s="61"/>
      <c r="D653" s="61"/>
      <c r="E653" s="61"/>
      <c r="F653" s="61"/>
      <c r="G653" s="61"/>
      <c r="H653" s="61"/>
      <c r="I653" s="61"/>
      <c r="J653" s="61"/>
      <c r="K653" s="61"/>
      <c r="L653" s="61"/>
      <c r="M653" s="61"/>
      <c r="N653" s="61"/>
    </row>
    <row r="654" spans="1:14" ht="12.75">
      <c r="A654" s="61"/>
      <c r="B654" s="61"/>
      <c r="C654" s="61"/>
      <c r="D654" s="61"/>
      <c r="E654" s="61"/>
      <c r="F654" s="61"/>
      <c r="G654" s="61"/>
      <c r="H654" s="61"/>
      <c r="I654" s="61"/>
      <c r="J654" s="61"/>
      <c r="K654" s="61"/>
      <c r="L654" s="61"/>
      <c r="M654" s="61"/>
      <c r="N654" s="61"/>
    </row>
    <row r="655" spans="1:14" ht="12.75">
      <c r="A655" s="61"/>
      <c r="B655" s="61"/>
      <c r="C655" s="61"/>
      <c r="D655" s="61"/>
      <c r="E655" s="61"/>
      <c r="F655" s="61"/>
      <c r="G655" s="61"/>
      <c r="H655" s="61"/>
      <c r="I655" s="61"/>
      <c r="J655" s="61"/>
      <c r="K655" s="61"/>
      <c r="L655" s="61"/>
      <c r="M655" s="61"/>
      <c r="N655" s="61"/>
    </row>
    <row r="656" spans="1:14" ht="12.75">
      <c r="A656" s="61"/>
      <c r="B656" s="61"/>
      <c r="C656" s="61"/>
      <c r="D656" s="61"/>
      <c r="E656" s="61"/>
      <c r="F656" s="61"/>
      <c r="G656" s="61"/>
      <c r="H656" s="61"/>
      <c r="I656" s="61"/>
      <c r="J656" s="61"/>
      <c r="K656" s="61"/>
      <c r="L656" s="61"/>
      <c r="M656" s="61"/>
      <c r="N656" s="61"/>
    </row>
    <row r="657" spans="1:14" ht="12.75">
      <c r="A657" s="61"/>
      <c r="B657" s="61"/>
      <c r="C657" s="61"/>
      <c r="D657" s="61"/>
      <c r="E657" s="61"/>
      <c r="F657" s="61"/>
      <c r="G657" s="61"/>
      <c r="H657" s="61"/>
      <c r="I657" s="61"/>
      <c r="J657" s="61"/>
      <c r="K657" s="61"/>
      <c r="L657" s="61"/>
      <c r="M657" s="61"/>
      <c r="N657" s="61"/>
    </row>
    <row r="658" spans="1:14" ht="12.75">
      <c r="A658" s="61"/>
      <c r="B658" s="61"/>
      <c r="C658" s="61"/>
      <c r="D658" s="61"/>
      <c r="E658" s="61"/>
      <c r="F658" s="61"/>
      <c r="G658" s="61"/>
      <c r="H658" s="61"/>
      <c r="I658" s="61"/>
      <c r="J658" s="61"/>
      <c r="K658" s="61"/>
      <c r="L658" s="61"/>
      <c r="M658" s="61"/>
      <c r="N658" s="61"/>
    </row>
    <row r="659" spans="1:14" ht="12.75">
      <c r="A659" s="61"/>
      <c r="B659" s="61"/>
      <c r="C659" s="61"/>
      <c r="D659" s="61"/>
      <c r="E659" s="61"/>
      <c r="F659" s="61"/>
      <c r="G659" s="61"/>
      <c r="H659" s="61"/>
      <c r="I659" s="61"/>
      <c r="J659" s="61"/>
      <c r="K659" s="61"/>
      <c r="L659" s="61"/>
      <c r="M659" s="61"/>
      <c r="N659" s="61"/>
    </row>
    <row r="660" spans="1:14" ht="12.75">
      <c r="A660" s="61"/>
      <c r="B660" s="61"/>
      <c r="C660" s="61"/>
      <c r="D660" s="61"/>
      <c r="E660" s="61"/>
      <c r="F660" s="61"/>
      <c r="G660" s="61"/>
      <c r="H660" s="61"/>
      <c r="I660" s="61"/>
      <c r="J660" s="61"/>
      <c r="K660" s="61"/>
      <c r="L660" s="61"/>
      <c r="M660" s="61"/>
      <c r="N660" s="61"/>
    </row>
    <row r="661" spans="1:14" ht="12.75">
      <c r="A661" s="61"/>
      <c r="B661" s="61"/>
      <c r="C661" s="61"/>
      <c r="D661" s="61"/>
      <c r="E661" s="61"/>
      <c r="F661" s="61"/>
      <c r="G661" s="61"/>
      <c r="H661" s="61"/>
      <c r="I661" s="61"/>
      <c r="J661" s="61"/>
      <c r="K661" s="61"/>
      <c r="L661" s="61"/>
      <c r="M661" s="61"/>
      <c r="N661" s="61"/>
    </row>
    <row r="662" spans="1:14" ht="12.75">
      <c r="A662" s="61"/>
      <c r="B662" s="61"/>
      <c r="C662" s="61"/>
      <c r="D662" s="61"/>
      <c r="E662" s="61"/>
      <c r="F662" s="61"/>
      <c r="G662" s="61"/>
      <c r="H662" s="61"/>
      <c r="I662" s="61"/>
      <c r="J662" s="61"/>
      <c r="K662" s="61"/>
      <c r="L662" s="61"/>
      <c r="M662" s="61"/>
      <c r="N662" s="61"/>
    </row>
    <row r="663" spans="1:14" ht="12.75">
      <c r="A663" s="61"/>
      <c r="B663" s="61"/>
      <c r="C663" s="61"/>
      <c r="D663" s="61"/>
      <c r="E663" s="61"/>
      <c r="F663" s="61"/>
      <c r="G663" s="61"/>
      <c r="H663" s="61"/>
      <c r="I663" s="61"/>
      <c r="J663" s="61"/>
      <c r="K663" s="61"/>
      <c r="L663" s="61"/>
      <c r="M663" s="61"/>
      <c r="N663" s="61"/>
    </row>
    <row r="664" spans="1:14" ht="12.75">
      <c r="A664" s="61"/>
      <c r="B664" s="61"/>
      <c r="C664" s="61"/>
      <c r="D664" s="61"/>
      <c r="E664" s="61"/>
      <c r="F664" s="61"/>
      <c r="G664" s="61"/>
      <c r="H664" s="61"/>
      <c r="I664" s="61"/>
      <c r="J664" s="61"/>
      <c r="K664" s="61"/>
      <c r="L664" s="61"/>
      <c r="M664" s="61"/>
      <c r="N664" s="61"/>
    </row>
    <row r="665" spans="1:14" ht="12.75">
      <c r="A665" s="61"/>
      <c r="B665" s="61"/>
      <c r="C665" s="61"/>
      <c r="D665" s="61"/>
      <c r="E665" s="61"/>
      <c r="F665" s="61"/>
      <c r="G665" s="61"/>
      <c r="H665" s="61"/>
      <c r="I665" s="61"/>
      <c r="J665" s="61"/>
      <c r="K665" s="61"/>
      <c r="L665" s="61"/>
      <c r="M665" s="61"/>
      <c r="N665" s="61"/>
    </row>
    <row r="666" spans="1:14" ht="12.75">
      <c r="A666" s="61"/>
      <c r="B666" s="61"/>
      <c r="C666" s="61"/>
      <c r="D666" s="61"/>
      <c r="E666" s="61"/>
      <c r="F666" s="61"/>
      <c r="G666" s="61"/>
      <c r="H666" s="61"/>
      <c r="I666" s="61"/>
      <c r="J666" s="61"/>
      <c r="K666" s="61"/>
      <c r="L666" s="61"/>
      <c r="M666" s="61"/>
      <c r="N666" s="61"/>
    </row>
    <row r="667" spans="1:14" ht="12.75">
      <c r="A667" s="61"/>
      <c r="B667" s="61"/>
      <c r="C667" s="61"/>
      <c r="D667" s="61"/>
      <c r="E667" s="61"/>
      <c r="F667" s="61"/>
      <c r="G667" s="61"/>
      <c r="H667" s="61"/>
      <c r="I667" s="61"/>
      <c r="J667" s="61"/>
      <c r="K667" s="61"/>
      <c r="L667" s="61"/>
      <c r="M667" s="61"/>
      <c r="N667" s="61"/>
    </row>
    <row r="668" spans="1:14" ht="12.75">
      <c r="A668" s="61"/>
      <c r="B668" s="61"/>
      <c r="C668" s="61"/>
      <c r="D668" s="61"/>
      <c r="E668" s="61"/>
      <c r="F668" s="61"/>
      <c r="G668" s="61"/>
      <c r="H668" s="61"/>
      <c r="I668" s="61"/>
      <c r="J668" s="61"/>
      <c r="K668" s="61"/>
      <c r="L668" s="61"/>
      <c r="M668" s="61"/>
      <c r="N668" s="61"/>
    </row>
    <row r="669" spans="1:14" ht="12.75">
      <c r="A669" s="61"/>
      <c r="B669" s="61"/>
      <c r="C669" s="61"/>
      <c r="D669" s="61"/>
      <c r="E669" s="61"/>
      <c r="F669" s="61"/>
      <c r="G669" s="61"/>
      <c r="H669" s="61"/>
      <c r="I669" s="61"/>
      <c r="J669" s="61"/>
      <c r="K669" s="61"/>
      <c r="L669" s="61"/>
      <c r="M669" s="61"/>
      <c r="N669" s="61"/>
    </row>
    <row r="670" spans="1:14" ht="12.75">
      <c r="A670" s="61"/>
      <c r="B670" s="61"/>
      <c r="C670" s="61"/>
      <c r="D670" s="61"/>
      <c r="E670" s="61"/>
      <c r="F670" s="61"/>
      <c r="G670" s="61"/>
      <c r="H670" s="61"/>
      <c r="I670" s="61"/>
      <c r="J670" s="61"/>
      <c r="K670" s="61"/>
      <c r="L670" s="61"/>
      <c r="M670" s="61"/>
      <c r="N670" s="61"/>
    </row>
    <row r="671" spans="1:14" ht="12.75">
      <c r="A671" s="61"/>
      <c r="B671" s="61"/>
      <c r="C671" s="61"/>
      <c r="D671" s="61"/>
      <c r="E671" s="61"/>
      <c r="F671" s="61"/>
      <c r="G671" s="61"/>
      <c r="H671" s="61"/>
      <c r="I671" s="61"/>
      <c r="J671" s="61"/>
      <c r="K671" s="61"/>
      <c r="L671" s="61"/>
      <c r="M671" s="61"/>
      <c r="N671" s="61"/>
    </row>
    <row r="672" spans="1:14" ht="12.75">
      <c r="A672" s="61"/>
      <c r="B672" s="61"/>
      <c r="C672" s="61"/>
      <c r="D672" s="61"/>
      <c r="E672" s="61"/>
      <c r="F672" s="61"/>
      <c r="G672" s="61"/>
      <c r="H672" s="61"/>
      <c r="I672" s="61"/>
      <c r="J672" s="61"/>
      <c r="K672" s="61"/>
      <c r="L672" s="61"/>
      <c r="M672" s="61"/>
      <c r="N672" s="61"/>
    </row>
    <row r="673" spans="1:14" ht="12.75">
      <c r="A673" s="61"/>
      <c r="B673" s="61"/>
      <c r="C673" s="61"/>
      <c r="D673" s="61"/>
      <c r="E673" s="61"/>
      <c r="F673" s="61"/>
      <c r="G673" s="61"/>
      <c r="H673" s="61"/>
      <c r="I673" s="61"/>
      <c r="J673" s="61"/>
      <c r="K673" s="61"/>
      <c r="L673" s="61"/>
      <c r="M673" s="61"/>
      <c r="N673" s="61"/>
    </row>
    <row r="674" spans="1:14" ht="12.75">
      <c r="A674" s="61"/>
      <c r="B674" s="61"/>
      <c r="C674" s="61"/>
      <c r="D674" s="61"/>
      <c r="E674" s="61"/>
      <c r="F674" s="61"/>
      <c r="G674" s="61"/>
      <c r="H674" s="61"/>
      <c r="I674" s="61"/>
      <c r="J674" s="61"/>
      <c r="K674" s="61"/>
      <c r="L674" s="61"/>
      <c r="M674" s="61"/>
      <c r="N674" s="61"/>
    </row>
    <row r="675" spans="1:14" ht="12.75">
      <c r="A675" s="61"/>
      <c r="B675" s="61"/>
      <c r="C675" s="61"/>
      <c r="D675" s="61"/>
      <c r="E675" s="61"/>
      <c r="F675" s="61"/>
      <c r="G675" s="61"/>
      <c r="H675" s="61"/>
      <c r="I675" s="61"/>
      <c r="J675" s="61"/>
      <c r="K675" s="61"/>
      <c r="L675" s="61"/>
      <c r="M675" s="61"/>
      <c r="N675" s="61"/>
    </row>
    <row r="676" spans="1:14" ht="12.75">
      <c r="A676" s="61"/>
      <c r="B676" s="61"/>
      <c r="C676" s="61"/>
      <c r="D676" s="61"/>
      <c r="E676" s="61"/>
      <c r="F676" s="61"/>
      <c r="G676" s="61"/>
      <c r="H676" s="61"/>
      <c r="I676" s="61"/>
      <c r="J676" s="61"/>
      <c r="K676" s="61"/>
      <c r="L676" s="61"/>
      <c r="M676" s="61"/>
      <c r="N676" s="61"/>
    </row>
    <row r="677" spans="1:14" ht="12.75">
      <c r="A677" s="61"/>
      <c r="B677" s="61"/>
      <c r="C677" s="61"/>
      <c r="D677" s="61"/>
      <c r="E677" s="61"/>
      <c r="F677" s="61"/>
      <c r="G677" s="61"/>
      <c r="H677" s="61"/>
      <c r="I677" s="61"/>
      <c r="J677" s="61"/>
      <c r="K677" s="61"/>
      <c r="L677" s="61"/>
      <c r="M677" s="61"/>
      <c r="N677" s="61"/>
    </row>
    <row r="678" spans="1:14" ht="12.75">
      <c r="A678" s="61"/>
      <c r="B678" s="61"/>
      <c r="C678" s="61"/>
      <c r="D678" s="61"/>
      <c r="E678" s="61"/>
      <c r="F678" s="61"/>
      <c r="G678" s="61"/>
      <c r="H678" s="61"/>
      <c r="I678" s="61"/>
      <c r="J678" s="61"/>
      <c r="K678" s="61"/>
      <c r="L678" s="61"/>
      <c r="M678" s="61"/>
      <c r="N678" s="61"/>
    </row>
    <row r="679" spans="1:14" ht="12.75">
      <c r="A679" s="61"/>
      <c r="B679" s="61"/>
      <c r="C679" s="61"/>
      <c r="D679" s="61"/>
      <c r="E679" s="61"/>
      <c r="F679" s="61"/>
      <c r="G679" s="61"/>
      <c r="H679" s="61"/>
      <c r="I679" s="61"/>
      <c r="J679" s="61"/>
      <c r="K679" s="61"/>
      <c r="L679" s="61"/>
      <c r="M679" s="61"/>
      <c r="N679" s="61"/>
    </row>
    <row r="680" spans="1:14" ht="12.75">
      <c r="A680" s="61"/>
      <c r="B680" s="61"/>
      <c r="C680" s="61"/>
      <c r="D680" s="61"/>
      <c r="E680" s="61"/>
      <c r="F680" s="61"/>
      <c r="G680" s="61"/>
      <c r="H680" s="61"/>
      <c r="I680" s="61"/>
      <c r="J680" s="61"/>
      <c r="K680" s="61"/>
      <c r="L680" s="61"/>
      <c r="M680" s="61"/>
      <c r="N680" s="61"/>
    </row>
    <row r="681" spans="1:14" ht="12.75">
      <c r="A681" s="61"/>
      <c r="B681" s="61"/>
      <c r="C681" s="61"/>
      <c r="D681" s="61"/>
      <c r="E681" s="61"/>
      <c r="F681" s="61"/>
      <c r="G681" s="61"/>
      <c r="H681" s="61"/>
      <c r="I681" s="61"/>
      <c r="J681" s="61"/>
      <c r="K681" s="61"/>
      <c r="L681" s="61"/>
      <c r="M681" s="61"/>
      <c r="N681" s="61"/>
    </row>
    <row r="682" spans="1:14" ht="12.75">
      <c r="A682" s="61"/>
      <c r="B682" s="61"/>
      <c r="C682" s="61"/>
      <c r="D682" s="61"/>
      <c r="E682" s="61"/>
      <c r="F682" s="61"/>
      <c r="G682" s="61"/>
      <c r="H682" s="61"/>
      <c r="I682" s="61"/>
      <c r="J682" s="61"/>
      <c r="K682" s="61"/>
      <c r="L682" s="61"/>
      <c r="M682" s="61"/>
      <c r="N682" s="61"/>
    </row>
    <row r="683" spans="1:14" ht="12.75">
      <c r="A683" s="61"/>
      <c r="B683" s="61"/>
      <c r="C683" s="61"/>
      <c r="D683" s="61"/>
      <c r="E683" s="61"/>
      <c r="F683" s="61"/>
      <c r="G683" s="61"/>
      <c r="H683" s="61"/>
      <c r="I683" s="61"/>
      <c r="J683" s="61"/>
      <c r="K683" s="61"/>
      <c r="L683" s="61"/>
      <c r="M683" s="61"/>
      <c r="N683" s="61"/>
    </row>
    <row r="684" spans="1:14" ht="12.75">
      <c r="A684" s="61"/>
      <c r="B684" s="61"/>
      <c r="C684" s="61"/>
      <c r="D684" s="61"/>
      <c r="E684" s="61"/>
      <c r="F684" s="61"/>
      <c r="G684" s="61"/>
      <c r="H684" s="61"/>
      <c r="I684" s="61"/>
      <c r="J684" s="61"/>
      <c r="K684" s="61"/>
      <c r="L684" s="61"/>
      <c r="M684" s="61"/>
      <c r="N684" s="61"/>
    </row>
    <row r="685" spans="1:14" ht="12.75">
      <c r="A685" s="61"/>
      <c r="B685" s="61"/>
      <c r="C685" s="61"/>
      <c r="D685" s="61"/>
      <c r="E685" s="61"/>
      <c r="F685" s="61"/>
      <c r="G685" s="61"/>
      <c r="H685" s="61"/>
      <c r="I685" s="61"/>
      <c r="J685" s="61"/>
      <c r="K685" s="61"/>
      <c r="L685" s="61"/>
      <c r="M685" s="61"/>
      <c r="N685" s="61"/>
    </row>
    <row r="686" spans="1:14" ht="12.75">
      <c r="A686" s="61"/>
      <c r="B686" s="61"/>
      <c r="C686" s="61"/>
      <c r="D686" s="61"/>
      <c r="E686" s="61"/>
      <c r="F686" s="61"/>
      <c r="G686" s="61"/>
      <c r="H686" s="61"/>
      <c r="I686" s="61"/>
      <c r="J686" s="61"/>
      <c r="K686" s="61"/>
      <c r="L686" s="61"/>
      <c r="M686" s="61"/>
      <c r="N686" s="61"/>
    </row>
    <row r="687" spans="1:14" ht="12.75">
      <c r="A687" s="61"/>
      <c r="B687" s="61"/>
      <c r="C687" s="61"/>
      <c r="D687" s="61"/>
      <c r="E687" s="61"/>
      <c r="F687" s="61"/>
      <c r="G687" s="61"/>
      <c r="H687" s="61"/>
      <c r="I687" s="61"/>
      <c r="J687" s="61"/>
      <c r="K687" s="61"/>
      <c r="L687" s="61"/>
      <c r="M687" s="61"/>
      <c r="N687" s="61"/>
    </row>
    <row r="688" spans="1:14" ht="12.75">
      <c r="A688" s="61"/>
      <c r="B688" s="61"/>
      <c r="C688" s="61"/>
      <c r="D688" s="61"/>
      <c r="E688" s="61"/>
      <c r="F688" s="61"/>
      <c r="G688" s="61"/>
      <c r="H688" s="61"/>
      <c r="I688" s="61"/>
      <c r="J688" s="61"/>
      <c r="K688" s="61"/>
      <c r="L688" s="61"/>
      <c r="M688" s="61"/>
      <c r="N688" s="61"/>
    </row>
    <row r="689" spans="1:14" ht="12.75">
      <c r="A689" s="61"/>
      <c r="B689" s="61"/>
      <c r="C689" s="61"/>
      <c r="D689" s="61"/>
      <c r="E689" s="61"/>
      <c r="F689" s="61"/>
      <c r="G689" s="61"/>
      <c r="H689" s="61"/>
      <c r="I689" s="61"/>
      <c r="J689" s="61"/>
      <c r="K689" s="61"/>
      <c r="L689" s="61"/>
      <c r="M689" s="61"/>
      <c r="N689" s="61"/>
    </row>
    <row r="690" spans="1:14" ht="12.75">
      <c r="A690" s="61"/>
      <c r="B690" s="61"/>
      <c r="C690" s="61"/>
      <c r="D690" s="61"/>
      <c r="E690" s="61"/>
      <c r="F690" s="61"/>
      <c r="G690" s="61"/>
      <c r="H690" s="61"/>
      <c r="I690" s="61"/>
      <c r="J690" s="61"/>
      <c r="K690" s="61"/>
      <c r="L690" s="61"/>
      <c r="M690" s="61"/>
      <c r="N690" s="61"/>
    </row>
    <row r="691" spans="1:14" ht="12.75">
      <c r="A691" s="61"/>
      <c r="B691" s="61"/>
      <c r="C691" s="61"/>
      <c r="D691" s="61"/>
      <c r="E691" s="61"/>
      <c r="F691" s="61"/>
      <c r="G691" s="61"/>
      <c r="H691" s="61"/>
      <c r="I691" s="61"/>
      <c r="J691" s="61"/>
      <c r="K691" s="61"/>
      <c r="L691" s="61"/>
      <c r="M691" s="61"/>
      <c r="N691" s="61"/>
    </row>
    <row r="692" spans="1:14" ht="12.75">
      <c r="A692" s="61"/>
      <c r="B692" s="61"/>
      <c r="C692" s="61"/>
      <c r="D692" s="61"/>
      <c r="E692" s="61"/>
      <c r="F692" s="61"/>
      <c r="G692" s="61"/>
      <c r="H692" s="61"/>
      <c r="I692" s="61"/>
      <c r="J692" s="61"/>
      <c r="K692" s="61"/>
      <c r="L692" s="61"/>
      <c r="M692" s="61"/>
      <c r="N692" s="61"/>
    </row>
    <row r="693" spans="1:14" ht="12.75">
      <c r="A693" s="61"/>
      <c r="B693" s="61"/>
      <c r="C693" s="61"/>
      <c r="D693" s="61"/>
      <c r="E693" s="61"/>
      <c r="F693" s="61"/>
      <c r="G693" s="61"/>
      <c r="H693" s="61"/>
      <c r="I693" s="61"/>
      <c r="J693" s="61"/>
      <c r="K693" s="61"/>
      <c r="L693" s="61"/>
      <c r="M693" s="61"/>
      <c r="N693" s="61"/>
    </row>
    <row r="694" spans="1:14" ht="12.75">
      <c r="A694" s="61"/>
      <c r="B694" s="61"/>
      <c r="C694" s="61"/>
      <c r="D694" s="61"/>
      <c r="E694" s="61"/>
      <c r="F694" s="61"/>
      <c r="G694" s="61"/>
      <c r="H694" s="61"/>
      <c r="I694" s="61"/>
      <c r="J694" s="61"/>
      <c r="K694" s="61"/>
      <c r="L694" s="61"/>
      <c r="M694" s="61"/>
      <c r="N694" s="61"/>
    </row>
    <row r="695" spans="1:14" ht="12.75">
      <c r="A695" s="61"/>
      <c r="B695" s="61"/>
      <c r="C695" s="61"/>
      <c r="D695" s="61"/>
      <c r="E695" s="61"/>
      <c r="F695" s="61"/>
      <c r="G695" s="61"/>
      <c r="H695" s="61"/>
      <c r="I695" s="61"/>
      <c r="J695" s="61"/>
      <c r="K695" s="61"/>
      <c r="L695" s="61"/>
      <c r="M695" s="61"/>
      <c r="N695" s="61"/>
    </row>
    <row r="696" spans="1:14" ht="12.75">
      <c r="A696" s="61"/>
      <c r="B696" s="61"/>
      <c r="C696" s="61"/>
      <c r="D696" s="61"/>
      <c r="E696" s="61"/>
      <c r="F696" s="61"/>
      <c r="G696" s="61"/>
      <c r="H696" s="61"/>
      <c r="I696" s="61"/>
      <c r="J696" s="61"/>
      <c r="K696" s="61"/>
      <c r="L696" s="61"/>
      <c r="M696" s="61"/>
      <c r="N696" s="61"/>
    </row>
    <row r="697" spans="1:14" ht="12.75">
      <c r="A697" s="61"/>
      <c r="B697" s="61"/>
      <c r="C697" s="61"/>
      <c r="D697" s="61"/>
      <c r="E697" s="61"/>
      <c r="F697" s="61"/>
      <c r="G697" s="61"/>
      <c r="H697" s="61"/>
      <c r="I697" s="61"/>
      <c r="J697" s="61"/>
      <c r="K697" s="61"/>
      <c r="L697" s="61"/>
      <c r="M697" s="61"/>
      <c r="N697" s="61"/>
    </row>
    <row r="698" spans="1:14" ht="12.75">
      <c r="A698" s="61"/>
      <c r="B698" s="61"/>
      <c r="C698" s="61"/>
      <c r="D698" s="61"/>
      <c r="E698" s="61"/>
      <c r="F698" s="61"/>
      <c r="G698" s="61"/>
      <c r="H698" s="61"/>
      <c r="I698" s="61"/>
      <c r="J698" s="61"/>
      <c r="K698" s="61"/>
      <c r="L698" s="61"/>
      <c r="M698" s="61"/>
      <c r="N698" s="61"/>
    </row>
    <row r="699" spans="1:14" ht="12.75">
      <c r="A699" s="61"/>
      <c r="B699" s="61"/>
      <c r="C699" s="61"/>
      <c r="D699" s="61"/>
      <c r="E699" s="61"/>
      <c r="F699" s="61"/>
      <c r="G699" s="61"/>
      <c r="H699" s="61"/>
      <c r="I699" s="61"/>
      <c r="J699" s="61"/>
      <c r="K699" s="61"/>
      <c r="L699" s="61"/>
      <c r="M699" s="61"/>
      <c r="N699" s="61"/>
    </row>
    <row r="700" spans="1:14" ht="12.75">
      <c r="A700" s="61"/>
      <c r="B700" s="61"/>
      <c r="C700" s="61"/>
      <c r="D700" s="61"/>
      <c r="E700" s="61"/>
      <c r="F700" s="61"/>
      <c r="G700" s="61"/>
      <c r="H700" s="61"/>
      <c r="I700" s="61"/>
      <c r="J700" s="61"/>
      <c r="K700" s="61"/>
      <c r="L700" s="61"/>
      <c r="M700" s="61"/>
      <c r="N700" s="61"/>
    </row>
    <row r="701" spans="1:14" ht="12.75">
      <c r="A701" s="61"/>
      <c r="B701" s="61"/>
      <c r="C701" s="61"/>
      <c r="D701" s="61"/>
      <c r="E701" s="61"/>
      <c r="F701" s="61"/>
      <c r="G701" s="61"/>
      <c r="H701" s="61"/>
      <c r="I701" s="61"/>
      <c r="J701" s="61"/>
      <c r="K701" s="61"/>
      <c r="L701" s="61"/>
      <c r="M701" s="61"/>
      <c r="N701" s="61"/>
    </row>
    <row r="702" spans="1:14" ht="12.75">
      <c r="A702" s="61"/>
      <c r="B702" s="61"/>
      <c r="C702" s="61"/>
      <c r="D702" s="61"/>
      <c r="E702" s="61"/>
      <c r="F702" s="61"/>
      <c r="G702" s="61"/>
      <c r="H702" s="61"/>
      <c r="I702" s="61"/>
      <c r="J702" s="61"/>
      <c r="K702" s="61"/>
      <c r="L702" s="61"/>
      <c r="M702" s="61"/>
      <c r="N702" s="61"/>
    </row>
    <row r="703" spans="1:14" ht="12.75">
      <c r="A703" s="61"/>
      <c r="B703" s="61"/>
      <c r="C703" s="61"/>
      <c r="D703" s="61"/>
      <c r="E703" s="61"/>
      <c r="F703" s="61"/>
      <c r="G703" s="61"/>
      <c r="H703" s="61"/>
      <c r="I703" s="61"/>
      <c r="J703" s="61"/>
      <c r="K703" s="61"/>
      <c r="L703" s="61"/>
      <c r="M703" s="61"/>
      <c r="N703" s="61"/>
    </row>
    <row r="704" spans="1:14" ht="12.75">
      <c r="A704" s="61"/>
      <c r="B704" s="61"/>
      <c r="C704" s="61"/>
      <c r="D704" s="61"/>
      <c r="E704" s="61"/>
      <c r="F704" s="61"/>
      <c r="G704" s="61"/>
      <c r="H704" s="61"/>
      <c r="I704" s="61"/>
      <c r="J704" s="61"/>
      <c r="K704" s="61"/>
      <c r="L704" s="61"/>
      <c r="M704" s="61"/>
      <c r="N704" s="61"/>
    </row>
    <row r="705" spans="1:14" ht="12.75">
      <c r="A705" s="61"/>
      <c r="B705" s="61"/>
      <c r="C705" s="61"/>
      <c r="D705" s="61"/>
      <c r="E705" s="61"/>
      <c r="F705" s="61"/>
      <c r="G705" s="61"/>
      <c r="H705" s="61"/>
      <c r="I705" s="61"/>
      <c r="J705" s="61"/>
      <c r="K705" s="61"/>
      <c r="L705" s="61"/>
      <c r="M705" s="61"/>
      <c r="N705" s="61"/>
    </row>
    <row r="706" spans="1:14" ht="12.75">
      <c r="A706" s="61"/>
      <c r="B706" s="61"/>
      <c r="C706" s="61"/>
      <c r="D706" s="61"/>
      <c r="E706" s="61"/>
      <c r="F706" s="61"/>
      <c r="G706" s="61"/>
      <c r="H706" s="61"/>
      <c r="I706" s="61"/>
      <c r="J706" s="61"/>
      <c r="K706" s="61"/>
      <c r="L706" s="61"/>
      <c r="M706" s="61"/>
      <c r="N706" s="61"/>
    </row>
    <row r="707" spans="1:14" ht="12.75">
      <c r="A707" s="61"/>
      <c r="B707" s="61"/>
      <c r="C707" s="61"/>
      <c r="D707" s="61"/>
      <c r="E707" s="61"/>
      <c r="F707" s="61"/>
      <c r="G707" s="61"/>
      <c r="H707" s="61"/>
      <c r="I707" s="61"/>
      <c r="J707" s="61"/>
      <c r="K707" s="61"/>
      <c r="L707" s="61"/>
      <c r="M707" s="61"/>
      <c r="N707" s="61"/>
    </row>
    <row r="708" spans="1:14" ht="12.75">
      <c r="A708" s="61"/>
      <c r="B708" s="61"/>
      <c r="C708" s="61"/>
      <c r="D708" s="61"/>
      <c r="E708" s="61"/>
      <c r="F708" s="61"/>
      <c r="G708" s="61"/>
      <c r="H708" s="61"/>
      <c r="I708" s="61"/>
      <c r="J708" s="61"/>
      <c r="K708" s="61"/>
      <c r="L708" s="61"/>
      <c r="M708" s="61"/>
      <c r="N708" s="61"/>
    </row>
    <row r="709" spans="1:14" ht="12.75">
      <c r="A709" s="61"/>
      <c r="B709" s="61"/>
      <c r="C709" s="61"/>
      <c r="D709" s="61"/>
      <c r="E709" s="61"/>
      <c r="F709" s="61"/>
      <c r="G709" s="61"/>
      <c r="H709" s="61"/>
      <c r="I709" s="61"/>
      <c r="J709" s="61"/>
      <c r="K709" s="61"/>
      <c r="L709" s="61"/>
      <c r="M709" s="61"/>
      <c r="N709" s="61"/>
    </row>
    <row r="710" spans="1:14" ht="12.75">
      <c r="A710" s="61"/>
      <c r="B710" s="61"/>
      <c r="C710" s="61"/>
      <c r="D710" s="61"/>
      <c r="E710" s="61"/>
      <c r="F710" s="61"/>
      <c r="G710" s="61"/>
      <c r="H710" s="61"/>
      <c r="I710" s="61"/>
      <c r="J710" s="61"/>
      <c r="K710" s="61"/>
      <c r="L710" s="61"/>
      <c r="M710" s="61"/>
      <c r="N710" s="61"/>
    </row>
    <row r="711" spans="1:14" ht="12.75">
      <c r="A711" s="61"/>
      <c r="B711" s="61"/>
      <c r="C711" s="61"/>
      <c r="D711" s="61"/>
      <c r="E711" s="61"/>
      <c r="F711" s="61"/>
      <c r="G711" s="61"/>
      <c r="H711" s="61"/>
      <c r="I711" s="61"/>
      <c r="J711" s="61"/>
      <c r="K711" s="61"/>
      <c r="L711" s="61"/>
      <c r="M711" s="61"/>
      <c r="N711" s="61"/>
    </row>
    <row r="712" spans="1:14" ht="12.75">
      <c r="A712" s="61"/>
      <c r="B712" s="61"/>
      <c r="C712" s="61"/>
      <c r="D712" s="61"/>
      <c r="E712" s="61"/>
      <c r="F712" s="61"/>
      <c r="G712" s="61"/>
      <c r="H712" s="61"/>
      <c r="I712" s="61"/>
      <c r="J712" s="61"/>
      <c r="K712" s="61"/>
      <c r="L712" s="61"/>
      <c r="M712" s="61"/>
      <c r="N712" s="61"/>
    </row>
    <row r="713" spans="1:14" ht="12.75">
      <c r="A713" s="61"/>
      <c r="B713" s="61"/>
      <c r="C713" s="61"/>
      <c r="D713" s="61"/>
      <c r="E713" s="61"/>
      <c r="F713" s="61"/>
      <c r="G713" s="61"/>
      <c r="H713" s="61"/>
      <c r="I713" s="61"/>
      <c r="J713" s="61"/>
      <c r="K713" s="61"/>
      <c r="L713" s="61"/>
      <c r="M713" s="61"/>
      <c r="N713" s="61"/>
    </row>
    <row r="714" spans="1:14" ht="12.75">
      <c r="A714" s="61"/>
      <c r="B714" s="61"/>
      <c r="C714" s="61"/>
      <c r="D714" s="61"/>
      <c r="E714" s="61"/>
      <c r="F714" s="61"/>
      <c r="G714" s="61"/>
      <c r="H714" s="61"/>
      <c r="I714" s="61"/>
      <c r="J714" s="61"/>
      <c r="K714" s="61"/>
      <c r="L714" s="61"/>
      <c r="M714" s="61"/>
      <c r="N714" s="61"/>
    </row>
    <row r="715" spans="1:14" ht="12.75">
      <c r="A715" s="61"/>
      <c r="B715" s="61"/>
      <c r="C715" s="61"/>
      <c r="D715" s="61"/>
      <c r="E715" s="61"/>
      <c r="F715" s="61"/>
      <c r="G715" s="61"/>
      <c r="H715" s="61"/>
      <c r="I715" s="61"/>
      <c r="J715" s="61"/>
      <c r="K715" s="61"/>
      <c r="L715" s="61"/>
      <c r="M715" s="61"/>
      <c r="N715" s="61"/>
    </row>
    <row r="716" spans="1:14" ht="12.75">
      <c r="A716" s="61"/>
      <c r="B716" s="61"/>
      <c r="C716" s="61"/>
      <c r="D716" s="61"/>
      <c r="E716" s="61"/>
      <c r="F716" s="61"/>
      <c r="G716" s="61"/>
      <c r="H716" s="61"/>
      <c r="I716" s="61"/>
      <c r="J716" s="61"/>
      <c r="K716" s="61"/>
      <c r="L716" s="61"/>
      <c r="M716" s="61"/>
      <c r="N716" s="61"/>
    </row>
    <row r="717" spans="1:14" ht="12.75">
      <c r="A717" s="61"/>
      <c r="B717" s="61"/>
      <c r="C717" s="61"/>
      <c r="D717" s="61"/>
      <c r="E717" s="61"/>
      <c r="F717" s="61"/>
      <c r="G717" s="61"/>
      <c r="H717" s="61"/>
      <c r="I717" s="61"/>
      <c r="J717" s="61"/>
      <c r="K717" s="61"/>
      <c r="L717" s="61"/>
      <c r="M717" s="61"/>
      <c r="N717" s="61"/>
    </row>
    <row r="718" spans="1:14" ht="12.75">
      <c r="A718" s="61"/>
      <c r="B718" s="61"/>
      <c r="C718" s="61"/>
      <c r="D718" s="61"/>
      <c r="E718" s="61"/>
      <c r="F718" s="61"/>
      <c r="G718" s="61"/>
      <c r="H718" s="61"/>
      <c r="I718" s="61"/>
      <c r="J718" s="61"/>
      <c r="K718" s="61"/>
      <c r="L718" s="61"/>
      <c r="M718" s="61"/>
      <c r="N718" s="61"/>
    </row>
    <row r="719" spans="1:14" ht="12.75">
      <c r="A719" s="61"/>
      <c r="B719" s="61"/>
      <c r="C719" s="61"/>
      <c r="D719" s="61"/>
      <c r="E719" s="61"/>
      <c r="F719" s="61"/>
      <c r="G719" s="61"/>
      <c r="H719" s="61"/>
      <c r="I719" s="61"/>
      <c r="J719" s="61"/>
      <c r="K719" s="61"/>
      <c r="L719" s="61"/>
      <c r="M719" s="61"/>
      <c r="N719" s="61"/>
    </row>
    <row r="720" spans="1:14" ht="12.75">
      <c r="A720" s="61"/>
      <c r="B720" s="61"/>
      <c r="C720" s="61"/>
      <c r="D720" s="61"/>
      <c r="E720" s="61"/>
      <c r="F720" s="61"/>
      <c r="G720" s="61"/>
      <c r="H720" s="61"/>
      <c r="I720" s="61"/>
      <c r="J720" s="61"/>
      <c r="K720" s="61"/>
      <c r="L720" s="61"/>
      <c r="M720" s="61"/>
      <c r="N720" s="61"/>
    </row>
    <row r="721" spans="1:14" ht="12.75">
      <c r="A721" s="61"/>
      <c r="B721" s="61"/>
      <c r="C721" s="61"/>
      <c r="D721" s="61"/>
      <c r="E721" s="61"/>
      <c r="F721" s="61"/>
      <c r="G721" s="61"/>
      <c r="H721" s="61"/>
      <c r="I721" s="61"/>
      <c r="J721" s="61"/>
      <c r="K721" s="61"/>
      <c r="L721" s="61"/>
      <c r="M721" s="61"/>
      <c r="N721" s="61"/>
    </row>
    <row r="722" spans="1:14" ht="12.75">
      <c r="A722" s="61"/>
      <c r="B722" s="61"/>
      <c r="C722" s="61"/>
      <c r="D722" s="61"/>
      <c r="E722" s="61"/>
      <c r="F722" s="61"/>
      <c r="G722" s="61"/>
      <c r="H722" s="61"/>
      <c r="I722" s="61"/>
      <c r="J722" s="61"/>
      <c r="K722" s="61"/>
      <c r="L722" s="61"/>
      <c r="M722" s="61"/>
      <c r="N722" s="61"/>
    </row>
    <row r="723" spans="1:14" ht="12.75">
      <c r="A723" s="61"/>
      <c r="B723" s="61"/>
      <c r="C723" s="61"/>
      <c r="D723" s="61"/>
      <c r="E723" s="61"/>
      <c r="F723" s="61"/>
      <c r="G723" s="61"/>
      <c r="H723" s="61"/>
      <c r="I723" s="61"/>
      <c r="J723" s="61"/>
      <c r="K723" s="61"/>
      <c r="L723" s="61"/>
      <c r="M723" s="61"/>
      <c r="N723" s="61"/>
    </row>
    <row r="724" spans="1:14" ht="12.75">
      <c r="A724" s="61"/>
      <c r="B724" s="61"/>
      <c r="C724" s="61"/>
      <c r="D724" s="61"/>
      <c r="E724" s="61"/>
      <c r="F724" s="61"/>
      <c r="G724" s="61"/>
      <c r="H724" s="61"/>
      <c r="I724" s="61"/>
      <c r="J724" s="61"/>
      <c r="K724" s="61"/>
      <c r="L724" s="61"/>
      <c r="M724" s="61"/>
      <c r="N724" s="61"/>
    </row>
    <row r="725" spans="1:14" ht="12.75">
      <c r="A725" s="61"/>
      <c r="B725" s="61"/>
      <c r="C725" s="61"/>
      <c r="D725" s="61"/>
      <c r="E725" s="61"/>
      <c r="F725" s="61"/>
      <c r="G725" s="61"/>
      <c r="H725" s="61"/>
      <c r="I725" s="61"/>
      <c r="J725" s="61"/>
      <c r="K725" s="61"/>
      <c r="L725" s="61"/>
      <c r="M725" s="61"/>
      <c r="N725" s="61"/>
    </row>
    <row r="726" spans="1:14" ht="12.75">
      <c r="A726" s="61"/>
      <c r="B726" s="61"/>
      <c r="C726" s="61"/>
      <c r="D726" s="61"/>
      <c r="E726" s="61"/>
      <c r="F726" s="61"/>
      <c r="G726" s="61"/>
      <c r="H726" s="61"/>
      <c r="I726" s="61"/>
      <c r="J726" s="61"/>
      <c r="K726" s="61"/>
      <c r="L726" s="61"/>
      <c r="M726" s="61"/>
      <c r="N726" s="61"/>
    </row>
    <row r="727" spans="1:14" ht="12.75">
      <c r="A727" s="61"/>
      <c r="B727" s="61"/>
      <c r="C727" s="61"/>
      <c r="D727" s="61"/>
      <c r="E727" s="61"/>
      <c r="F727" s="61"/>
      <c r="G727" s="61"/>
      <c r="H727" s="61"/>
      <c r="I727" s="61"/>
      <c r="J727" s="61"/>
      <c r="K727" s="61"/>
      <c r="L727" s="61"/>
      <c r="M727" s="61"/>
      <c r="N727" s="61"/>
    </row>
    <row r="728" spans="1:14" ht="12.75">
      <c r="A728" s="61"/>
      <c r="B728" s="61"/>
      <c r="C728" s="61"/>
      <c r="D728" s="61"/>
      <c r="E728" s="61"/>
      <c r="F728" s="61"/>
      <c r="G728" s="61"/>
      <c r="H728" s="61"/>
      <c r="I728" s="61"/>
      <c r="J728" s="61"/>
      <c r="K728" s="61"/>
      <c r="L728" s="61"/>
      <c r="M728" s="61"/>
      <c r="N728" s="61"/>
    </row>
    <row r="729" spans="1:14" ht="12.75">
      <c r="A729" s="61"/>
      <c r="B729" s="61"/>
      <c r="C729" s="61"/>
      <c r="D729" s="61"/>
      <c r="E729" s="61"/>
      <c r="F729" s="61"/>
      <c r="G729" s="61"/>
      <c r="H729" s="61"/>
      <c r="I729" s="61"/>
      <c r="J729" s="61"/>
      <c r="K729" s="61"/>
      <c r="L729" s="61"/>
      <c r="M729" s="61"/>
      <c r="N729" s="61"/>
    </row>
    <row r="730" spans="1:14" ht="12.75">
      <c r="A730" s="61"/>
      <c r="B730" s="61"/>
      <c r="C730" s="61"/>
      <c r="D730" s="61"/>
      <c r="E730" s="61"/>
      <c r="F730" s="61"/>
      <c r="G730" s="61"/>
      <c r="H730" s="61"/>
      <c r="I730" s="61"/>
      <c r="J730" s="61"/>
      <c r="K730" s="61"/>
      <c r="L730" s="61"/>
      <c r="M730" s="61"/>
      <c r="N730" s="61"/>
    </row>
    <row r="731" spans="1:14" ht="12.75">
      <c r="A731" s="61"/>
      <c r="B731" s="61"/>
      <c r="C731" s="61"/>
      <c r="D731" s="61"/>
      <c r="E731" s="61"/>
      <c r="F731" s="61"/>
      <c r="G731" s="61"/>
      <c r="H731" s="61"/>
      <c r="I731" s="61"/>
      <c r="J731" s="61"/>
      <c r="K731" s="61"/>
      <c r="L731" s="61"/>
      <c r="M731" s="61"/>
      <c r="N731" s="61"/>
    </row>
    <row r="732" spans="1:14" ht="12.75">
      <c r="A732" s="61"/>
      <c r="B732" s="61"/>
      <c r="C732" s="61"/>
      <c r="D732" s="61"/>
      <c r="E732" s="61"/>
      <c r="F732" s="61"/>
      <c r="G732" s="61"/>
      <c r="H732" s="61"/>
      <c r="I732" s="61"/>
      <c r="J732" s="61"/>
      <c r="K732" s="61"/>
      <c r="L732" s="61"/>
      <c r="M732" s="61"/>
      <c r="N732" s="61"/>
    </row>
    <row r="733" spans="1:14" ht="12.75">
      <c r="A733" s="61"/>
      <c r="B733" s="61"/>
      <c r="C733" s="61"/>
      <c r="D733" s="61"/>
      <c r="E733" s="61"/>
      <c r="F733" s="61"/>
      <c r="G733" s="61"/>
      <c r="H733" s="61"/>
      <c r="I733" s="61"/>
      <c r="J733" s="61"/>
      <c r="K733" s="61"/>
      <c r="L733" s="61"/>
      <c r="M733" s="61"/>
      <c r="N733" s="61"/>
    </row>
    <row r="734" spans="1:14" ht="12.75">
      <c r="A734" s="61"/>
      <c r="B734" s="61"/>
      <c r="C734" s="61"/>
      <c r="D734" s="61"/>
      <c r="E734" s="61"/>
      <c r="F734" s="61"/>
      <c r="G734" s="61"/>
      <c r="H734" s="61"/>
      <c r="I734" s="61"/>
      <c r="J734" s="61"/>
      <c r="K734" s="61"/>
      <c r="L734" s="61"/>
      <c r="M734" s="61"/>
      <c r="N734" s="61"/>
    </row>
    <row r="735" spans="1:14" ht="12.75">
      <c r="A735" s="61"/>
      <c r="B735" s="61"/>
      <c r="C735" s="61"/>
      <c r="D735" s="61"/>
      <c r="E735" s="61"/>
      <c r="F735" s="61"/>
      <c r="G735" s="61"/>
      <c r="H735" s="61"/>
      <c r="I735" s="61"/>
      <c r="J735" s="61"/>
      <c r="K735" s="61"/>
      <c r="L735" s="61"/>
      <c r="M735" s="61"/>
      <c r="N735" s="61"/>
    </row>
    <row r="736" spans="1:14" ht="12.75">
      <c r="A736" s="61"/>
      <c r="B736" s="61"/>
      <c r="C736" s="61"/>
      <c r="D736" s="61"/>
      <c r="E736" s="61"/>
      <c r="F736" s="61"/>
      <c r="G736" s="61"/>
      <c r="H736" s="61"/>
      <c r="I736" s="61"/>
      <c r="J736" s="61"/>
      <c r="K736" s="61"/>
      <c r="L736" s="61"/>
      <c r="M736" s="61"/>
      <c r="N736" s="61"/>
    </row>
    <row r="737" spans="1:14" ht="12.75">
      <c r="A737" s="61"/>
      <c r="B737" s="61"/>
      <c r="C737" s="61"/>
      <c r="D737" s="61"/>
      <c r="E737" s="61"/>
      <c r="F737" s="61"/>
      <c r="G737" s="61"/>
      <c r="H737" s="61"/>
      <c r="I737" s="61"/>
      <c r="J737" s="61"/>
      <c r="K737" s="61"/>
      <c r="L737" s="61"/>
      <c r="M737" s="61"/>
      <c r="N737" s="61"/>
    </row>
    <row r="738" spans="1:14" ht="12.75">
      <c r="A738" s="61"/>
      <c r="B738" s="61"/>
      <c r="C738" s="61"/>
      <c r="D738" s="61"/>
      <c r="E738" s="61"/>
      <c r="F738" s="61"/>
      <c r="G738" s="61"/>
      <c r="H738" s="61"/>
      <c r="I738" s="61"/>
      <c r="J738" s="61"/>
      <c r="K738" s="61"/>
      <c r="L738" s="61"/>
      <c r="M738" s="61"/>
      <c r="N738" s="61"/>
    </row>
    <row r="739" spans="1:14" ht="12.75">
      <c r="A739" s="61"/>
      <c r="B739" s="61"/>
      <c r="C739" s="61"/>
      <c r="D739" s="61"/>
      <c r="E739" s="61"/>
      <c r="F739" s="61"/>
      <c r="G739" s="61"/>
      <c r="H739" s="61"/>
      <c r="I739" s="61"/>
      <c r="J739" s="61"/>
      <c r="K739" s="61"/>
      <c r="L739" s="61"/>
      <c r="M739" s="61"/>
      <c r="N739" s="61"/>
    </row>
    <row r="740" spans="1:14" ht="12.75">
      <c r="A740" s="61"/>
      <c r="B740" s="61"/>
      <c r="C740" s="61"/>
      <c r="D740" s="61"/>
      <c r="E740" s="61"/>
      <c r="F740" s="61"/>
      <c r="G740" s="61"/>
      <c r="H740" s="61"/>
      <c r="I740" s="61"/>
      <c r="J740" s="61"/>
      <c r="K740" s="61"/>
      <c r="L740" s="61"/>
      <c r="M740" s="61"/>
      <c r="N740" s="61"/>
    </row>
    <row r="741" spans="1:14" ht="12.75">
      <c r="A741" s="61"/>
      <c r="B741" s="61"/>
      <c r="C741" s="61"/>
      <c r="D741" s="61"/>
      <c r="E741" s="61"/>
      <c r="F741" s="61"/>
      <c r="G741" s="61"/>
      <c r="H741" s="61"/>
      <c r="I741" s="61"/>
      <c r="J741" s="61"/>
      <c r="K741" s="61"/>
      <c r="L741" s="61"/>
      <c r="M741" s="61"/>
      <c r="N741" s="61"/>
    </row>
    <row r="742" spans="1:14" ht="12.75">
      <c r="A742" s="61"/>
      <c r="B742" s="61"/>
      <c r="C742" s="61"/>
      <c r="D742" s="61"/>
      <c r="E742" s="61"/>
      <c r="F742" s="61"/>
      <c r="G742" s="61"/>
      <c r="H742" s="61"/>
      <c r="I742" s="61"/>
      <c r="J742" s="61"/>
      <c r="K742" s="61"/>
      <c r="L742" s="61"/>
      <c r="M742" s="61"/>
      <c r="N742" s="61"/>
    </row>
    <row r="743" spans="1:14" ht="12.75">
      <c r="A743" s="61"/>
      <c r="B743" s="61"/>
      <c r="C743" s="61"/>
      <c r="D743" s="61"/>
      <c r="E743" s="61"/>
      <c r="F743" s="61"/>
      <c r="G743" s="61"/>
      <c r="H743" s="61"/>
      <c r="I743" s="61"/>
      <c r="J743" s="61"/>
      <c r="K743" s="61"/>
      <c r="L743" s="61"/>
      <c r="M743" s="61"/>
      <c r="N743" s="61"/>
    </row>
    <row r="744" spans="1:14" ht="12.75">
      <c r="A744" s="61"/>
      <c r="B744" s="61"/>
      <c r="C744" s="61"/>
      <c r="D744" s="61"/>
      <c r="E744" s="61"/>
      <c r="F744" s="61"/>
      <c r="G744" s="61"/>
      <c r="H744" s="61"/>
      <c r="I744" s="61"/>
      <c r="J744" s="61"/>
      <c r="K744" s="61"/>
      <c r="L744" s="61"/>
      <c r="M744" s="61"/>
      <c r="N744" s="61"/>
    </row>
    <row r="745" spans="1:14" ht="12.75">
      <c r="A745" s="61"/>
      <c r="B745" s="61"/>
      <c r="C745" s="61"/>
      <c r="D745" s="61"/>
      <c r="E745" s="61"/>
      <c r="F745" s="61"/>
      <c r="G745" s="61"/>
      <c r="H745" s="61"/>
      <c r="I745" s="61"/>
      <c r="J745" s="61"/>
      <c r="K745" s="61"/>
      <c r="L745" s="61"/>
      <c r="M745" s="61"/>
      <c r="N745" s="61"/>
    </row>
    <row r="746" spans="1:14" ht="12.75">
      <c r="A746" s="61"/>
      <c r="B746" s="61"/>
      <c r="C746" s="61"/>
      <c r="D746" s="61"/>
      <c r="E746" s="61"/>
      <c r="F746" s="61"/>
      <c r="G746" s="61"/>
      <c r="H746" s="61"/>
      <c r="I746" s="61"/>
      <c r="J746" s="61"/>
      <c r="K746" s="61"/>
      <c r="L746" s="61"/>
      <c r="M746" s="61"/>
      <c r="N746" s="61"/>
    </row>
    <row r="747" spans="1:14" ht="12.75">
      <c r="A747" s="61"/>
      <c r="B747" s="61"/>
      <c r="C747" s="61"/>
      <c r="D747" s="61"/>
      <c r="E747" s="61"/>
      <c r="F747" s="61"/>
      <c r="G747" s="61"/>
      <c r="H747" s="61"/>
      <c r="I747" s="61"/>
      <c r="J747" s="61"/>
      <c r="K747" s="61"/>
      <c r="L747" s="61"/>
      <c r="M747" s="61"/>
      <c r="N747" s="61"/>
    </row>
    <row r="748" spans="1:14" ht="12.75">
      <c r="A748" s="61"/>
      <c r="B748" s="61"/>
      <c r="C748" s="61"/>
      <c r="D748" s="61"/>
      <c r="E748" s="61"/>
      <c r="F748" s="61"/>
      <c r="G748" s="61"/>
      <c r="H748" s="61"/>
      <c r="I748" s="61"/>
      <c r="J748" s="61"/>
      <c r="K748" s="61"/>
      <c r="L748" s="61"/>
      <c r="M748" s="61"/>
      <c r="N748" s="61"/>
    </row>
    <row r="749" spans="1:14" ht="12.75">
      <c r="A749" s="61"/>
      <c r="B749" s="61"/>
      <c r="C749" s="61"/>
      <c r="D749" s="61"/>
      <c r="E749" s="61"/>
      <c r="F749" s="61"/>
      <c r="G749" s="61"/>
      <c r="H749" s="61"/>
      <c r="I749" s="61"/>
      <c r="J749" s="61"/>
      <c r="K749" s="61"/>
      <c r="L749" s="61"/>
      <c r="M749" s="61"/>
      <c r="N749" s="61"/>
    </row>
    <row r="750" spans="1:14" ht="12.75">
      <c r="A750" s="61"/>
      <c r="B750" s="61"/>
      <c r="C750" s="61"/>
      <c r="D750" s="61"/>
      <c r="E750" s="61"/>
      <c r="F750" s="61"/>
      <c r="G750" s="61"/>
      <c r="H750" s="61"/>
      <c r="I750" s="61"/>
      <c r="J750" s="61"/>
      <c r="K750" s="61"/>
      <c r="L750" s="61"/>
      <c r="M750" s="61"/>
      <c r="N750" s="61"/>
    </row>
    <row r="751" spans="1:14" ht="12.75">
      <c r="A751" s="61"/>
      <c r="B751" s="61"/>
      <c r="C751" s="61"/>
      <c r="D751" s="61"/>
      <c r="E751" s="61"/>
      <c r="F751" s="61"/>
      <c r="G751" s="61"/>
      <c r="H751" s="61"/>
      <c r="I751" s="61"/>
      <c r="J751" s="61"/>
      <c r="K751" s="61"/>
      <c r="L751" s="61"/>
      <c r="M751" s="61"/>
      <c r="N751" s="61"/>
    </row>
    <row r="752" spans="1:14" ht="12.75">
      <c r="A752" s="61"/>
      <c r="B752" s="61"/>
      <c r="C752" s="61"/>
      <c r="D752" s="61"/>
      <c r="E752" s="61"/>
      <c r="F752" s="61"/>
      <c r="G752" s="61"/>
      <c r="H752" s="61"/>
      <c r="I752" s="61"/>
      <c r="J752" s="61"/>
      <c r="K752" s="61"/>
      <c r="L752" s="61"/>
      <c r="M752" s="61"/>
      <c r="N752" s="61"/>
    </row>
    <row r="753" spans="1:14" ht="12.75">
      <c r="A753" s="61"/>
      <c r="B753" s="61"/>
      <c r="C753" s="61"/>
      <c r="D753" s="61"/>
      <c r="E753" s="61"/>
      <c r="F753" s="61"/>
      <c r="G753" s="61"/>
      <c r="H753" s="61"/>
      <c r="I753" s="61"/>
      <c r="J753" s="61"/>
      <c r="K753" s="61"/>
      <c r="L753" s="61"/>
      <c r="M753" s="61"/>
      <c r="N753" s="61"/>
    </row>
    <row r="754" spans="1:14" ht="12.75">
      <c r="A754" s="61"/>
      <c r="B754" s="61"/>
      <c r="C754" s="61"/>
      <c r="D754" s="61"/>
      <c r="E754" s="61"/>
      <c r="F754" s="61"/>
      <c r="G754" s="61"/>
      <c r="H754" s="61"/>
      <c r="I754" s="61"/>
      <c r="J754" s="61"/>
      <c r="K754" s="61"/>
      <c r="L754" s="61"/>
      <c r="M754" s="61"/>
      <c r="N754" s="61"/>
    </row>
    <row r="755" spans="1:14" ht="12.75">
      <c r="A755" s="61"/>
      <c r="B755" s="61"/>
      <c r="C755" s="61"/>
      <c r="D755" s="61"/>
      <c r="E755" s="61"/>
      <c r="F755" s="61"/>
      <c r="G755" s="61"/>
      <c r="H755" s="61"/>
      <c r="I755" s="61"/>
      <c r="J755" s="61"/>
      <c r="K755" s="61"/>
      <c r="L755" s="61"/>
      <c r="M755" s="61"/>
      <c r="N755" s="61"/>
    </row>
    <row r="756" spans="1:14" ht="12.75">
      <c r="A756" s="61"/>
      <c r="B756" s="61"/>
      <c r="C756" s="61"/>
      <c r="D756" s="61"/>
      <c r="E756" s="61"/>
      <c r="F756" s="61"/>
      <c r="G756" s="61"/>
      <c r="H756" s="61"/>
      <c r="I756" s="61"/>
      <c r="J756" s="61"/>
      <c r="K756" s="61"/>
      <c r="L756" s="61"/>
      <c r="M756" s="61"/>
      <c r="N756" s="61"/>
    </row>
    <row r="757" spans="1:14" ht="12.75">
      <c r="A757" s="61"/>
      <c r="B757" s="61"/>
      <c r="C757" s="61"/>
      <c r="D757" s="61"/>
      <c r="E757" s="61"/>
      <c r="F757" s="61"/>
      <c r="G757" s="61"/>
      <c r="H757" s="61"/>
      <c r="I757" s="61"/>
      <c r="J757" s="61"/>
      <c r="K757" s="61"/>
      <c r="L757" s="61"/>
      <c r="M757" s="61"/>
      <c r="N757" s="61"/>
    </row>
    <row r="758" spans="1:14" ht="12.75">
      <c r="A758" s="61"/>
      <c r="B758" s="61"/>
      <c r="C758" s="61"/>
      <c r="D758" s="61"/>
      <c r="E758" s="61"/>
      <c r="F758" s="61"/>
      <c r="G758" s="61"/>
      <c r="H758" s="61"/>
      <c r="I758" s="61"/>
      <c r="J758" s="61"/>
      <c r="K758" s="61"/>
      <c r="L758" s="61"/>
      <c r="M758" s="61"/>
      <c r="N758" s="61"/>
    </row>
    <row r="759" spans="1:14" ht="12.75">
      <c r="A759" s="61"/>
      <c r="B759" s="61"/>
      <c r="C759" s="61"/>
      <c r="D759" s="61"/>
      <c r="E759" s="61"/>
      <c r="F759" s="61"/>
      <c r="G759" s="61"/>
      <c r="H759" s="61"/>
      <c r="I759" s="61"/>
      <c r="J759" s="61"/>
      <c r="K759" s="61"/>
      <c r="L759" s="61"/>
      <c r="M759" s="61"/>
      <c r="N759" s="61"/>
    </row>
    <row r="760" spans="1:14" ht="12.75">
      <c r="A760" s="61"/>
      <c r="B760" s="61"/>
      <c r="C760" s="61"/>
      <c r="D760" s="61"/>
      <c r="E760" s="61"/>
      <c r="F760" s="61"/>
      <c r="G760" s="61"/>
      <c r="H760" s="61"/>
      <c r="I760" s="61"/>
      <c r="J760" s="61"/>
      <c r="K760" s="61"/>
      <c r="L760" s="61"/>
      <c r="M760" s="61"/>
      <c r="N760" s="61"/>
    </row>
    <row r="761" spans="1:14" ht="12.75">
      <c r="A761" s="61"/>
      <c r="B761" s="61"/>
      <c r="C761" s="61"/>
      <c r="D761" s="61"/>
      <c r="E761" s="61"/>
      <c r="F761" s="61"/>
      <c r="G761" s="61"/>
      <c r="H761" s="61"/>
      <c r="I761" s="61"/>
      <c r="J761" s="61"/>
      <c r="K761" s="61"/>
      <c r="L761" s="61"/>
      <c r="M761" s="61"/>
      <c r="N761" s="61"/>
    </row>
    <row r="762" spans="1:14" ht="12.75">
      <c r="A762" s="61"/>
      <c r="B762" s="61"/>
      <c r="C762" s="61"/>
      <c r="D762" s="61"/>
      <c r="E762" s="61"/>
      <c r="F762" s="61"/>
      <c r="G762" s="61"/>
      <c r="H762" s="61"/>
      <c r="I762" s="61"/>
      <c r="J762" s="61"/>
      <c r="K762" s="61"/>
      <c r="L762" s="61"/>
      <c r="M762" s="61"/>
      <c r="N762" s="61"/>
    </row>
    <row r="763" spans="1:14" ht="12.75">
      <c r="A763" s="61"/>
      <c r="B763" s="61"/>
      <c r="C763" s="61"/>
      <c r="D763" s="61"/>
      <c r="E763" s="61"/>
      <c r="F763" s="61"/>
      <c r="G763" s="61"/>
      <c r="H763" s="61"/>
      <c r="I763" s="61"/>
      <c r="J763" s="61"/>
      <c r="K763" s="61"/>
      <c r="L763" s="61"/>
      <c r="M763" s="61"/>
      <c r="N763" s="61"/>
    </row>
    <row r="764" spans="1:14" ht="12.75">
      <c r="A764" s="61"/>
      <c r="B764" s="61"/>
      <c r="C764" s="61"/>
      <c r="D764" s="61"/>
      <c r="E764" s="61"/>
      <c r="F764" s="61"/>
      <c r="G764" s="61"/>
      <c r="H764" s="61"/>
      <c r="I764" s="61"/>
      <c r="J764" s="61"/>
      <c r="K764" s="61"/>
      <c r="L764" s="61"/>
      <c r="M764" s="61"/>
      <c r="N764" s="61"/>
    </row>
    <row r="765" spans="1:14" ht="12.75">
      <c r="A765" s="61"/>
      <c r="B765" s="61"/>
      <c r="C765" s="61"/>
      <c r="D765" s="61"/>
      <c r="E765" s="61"/>
      <c r="F765" s="61"/>
      <c r="G765" s="61"/>
      <c r="H765" s="61"/>
      <c r="I765" s="61"/>
      <c r="J765" s="61"/>
      <c r="K765" s="61"/>
      <c r="L765" s="61"/>
      <c r="M765" s="61"/>
      <c r="N765" s="61"/>
    </row>
    <row r="766" spans="1:14" ht="12.75">
      <c r="A766" s="61"/>
      <c r="B766" s="61"/>
      <c r="C766" s="61"/>
      <c r="D766" s="61"/>
      <c r="E766" s="61"/>
      <c r="F766" s="61"/>
      <c r="G766" s="61"/>
      <c r="H766" s="61"/>
      <c r="I766" s="61"/>
      <c r="J766" s="61"/>
      <c r="K766" s="61"/>
      <c r="L766" s="61"/>
      <c r="M766" s="61"/>
      <c r="N766" s="61"/>
    </row>
    <row r="767" spans="1:14" ht="12.75">
      <c r="A767" s="61"/>
      <c r="B767" s="61"/>
      <c r="C767" s="61"/>
      <c r="D767" s="61"/>
      <c r="E767" s="61"/>
      <c r="F767" s="61"/>
      <c r="G767" s="61"/>
      <c r="H767" s="61"/>
      <c r="I767" s="61"/>
      <c r="J767" s="61"/>
      <c r="K767" s="61"/>
      <c r="L767" s="61"/>
      <c r="M767" s="61"/>
      <c r="N767" s="61"/>
    </row>
    <row r="768" spans="1:14" ht="12.75">
      <c r="A768" s="61"/>
      <c r="B768" s="61"/>
      <c r="C768" s="61"/>
      <c r="D768" s="61"/>
      <c r="E768" s="61"/>
      <c r="F768" s="61"/>
      <c r="G768" s="61"/>
      <c r="H768" s="61"/>
      <c r="I768" s="61"/>
      <c r="J768" s="61"/>
      <c r="K768" s="61"/>
      <c r="L768" s="61"/>
      <c r="M768" s="61"/>
      <c r="N768" s="61"/>
    </row>
    <row r="769" spans="1:14" ht="12.75">
      <c r="A769" s="61"/>
      <c r="B769" s="61"/>
      <c r="C769" s="61"/>
      <c r="D769" s="61"/>
      <c r="E769" s="61"/>
      <c r="F769" s="61"/>
      <c r="G769" s="61"/>
      <c r="H769" s="61"/>
      <c r="I769" s="61"/>
      <c r="J769" s="61"/>
      <c r="K769" s="61"/>
      <c r="L769" s="61"/>
      <c r="M769" s="61"/>
      <c r="N769" s="61"/>
    </row>
    <row r="770" spans="1:14" ht="12.75">
      <c r="A770" s="61"/>
      <c r="B770" s="61"/>
      <c r="C770" s="61"/>
      <c r="D770" s="61"/>
      <c r="E770" s="61"/>
      <c r="F770" s="61"/>
      <c r="G770" s="61"/>
      <c r="H770" s="61"/>
      <c r="I770" s="61"/>
      <c r="J770" s="61"/>
      <c r="K770" s="61"/>
      <c r="L770" s="61"/>
      <c r="M770" s="61"/>
      <c r="N770" s="61"/>
    </row>
    <row r="771" spans="1:14" ht="12.75">
      <c r="A771" s="61"/>
      <c r="B771" s="61"/>
      <c r="C771" s="61"/>
      <c r="D771" s="61"/>
      <c r="E771" s="61"/>
      <c r="F771" s="61"/>
      <c r="G771" s="61"/>
      <c r="H771" s="61"/>
      <c r="I771" s="61"/>
      <c r="J771" s="61"/>
      <c r="K771" s="61"/>
      <c r="L771" s="61"/>
      <c r="M771" s="61"/>
      <c r="N771" s="61"/>
    </row>
    <row r="772" spans="1:14" ht="12.75">
      <c r="A772" s="61"/>
      <c r="B772" s="61"/>
      <c r="C772" s="61"/>
      <c r="D772" s="61"/>
      <c r="E772" s="61"/>
      <c r="F772" s="61"/>
      <c r="G772" s="61"/>
      <c r="H772" s="61"/>
      <c r="I772" s="61"/>
      <c r="J772" s="61"/>
      <c r="K772" s="61"/>
      <c r="L772" s="61"/>
      <c r="M772" s="61"/>
      <c r="N772" s="61"/>
    </row>
    <row r="773" spans="1:14" ht="12.75">
      <c r="A773" s="61"/>
      <c r="B773" s="61"/>
      <c r="C773" s="61"/>
      <c r="D773" s="61"/>
      <c r="E773" s="61"/>
      <c r="F773" s="61"/>
      <c r="G773" s="61"/>
      <c r="H773" s="61"/>
      <c r="I773" s="61"/>
      <c r="J773" s="61"/>
      <c r="K773" s="61"/>
      <c r="L773" s="61"/>
      <c r="M773" s="61"/>
      <c r="N773" s="61"/>
    </row>
    <row r="774" spans="1:14" ht="12.75">
      <c r="A774" s="61"/>
      <c r="B774" s="61"/>
      <c r="C774" s="61"/>
      <c r="D774" s="61"/>
      <c r="E774" s="61"/>
      <c r="F774" s="61"/>
      <c r="G774" s="61"/>
      <c r="H774" s="61"/>
      <c r="I774" s="61"/>
      <c r="J774" s="61"/>
      <c r="K774" s="61"/>
      <c r="L774" s="61"/>
      <c r="M774" s="61"/>
      <c r="N774" s="61"/>
    </row>
    <row r="775" spans="1:14" ht="12.75">
      <c r="A775" s="61"/>
      <c r="B775" s="61"/>
      <c r="C775" s="61"/>
      <c r="D775" s="61"/>
      <c r="E775" s="61"/>
      <c r="F775" s="61"/>
      <c r="G775" s="61"/>
      <c r="H775" s="61"/>
      <c r="I775" s="61"/>
      <c r="J775" s="61"/>
      <c r="K775" s="61"/>
      <c r="L775" s="61"/>
      <c r="M775" s="61"/>
      <c r="N775" s="61"/>
    </row>
    <row r="776" spans="1:14" ht="12.75">
      <c r="A776" s="61"/>
      <c r="B776" s="61"/>
      <c r="C776" s="61"/>
      <c r="D776" s="61"/>
      <c r="E776" s="61"/>
      <c r="F776" s="61"/>
      <c r="G776" s="61"/>
      <c r="H776" s="61"/>
      <c r="I776" s="61"/>
      <c r="J776" s="61"/>
      <c r="K776" s="61"/>
      <c r="L776" s="61"/>
      <c r="M776" s="61"/>
      <c r="N776" s="61"/>
    </row>
    <row r="777" spans="1:14" ht="12.75">
      <c r="A777" s="61"/>
      <c r="B777" s="61"/>
      <c r="C777" s="61"/>
      <c r="D777" s="61"/>
      <c r="E777" s="61"/>
      <c r="F777" s="61"/>
      <c r="G777" s="61"/>
      <c r="H777" s="61"/>
      <c r="I777" s="61"/>
      <c r="J777" s="61"/>
      <c r="K777" s="61"/>
      <c r="L777" s="61"/>
      <c r="M777" s="61"/>
      <c r="N777" s="61"/>
    </row>
    <row r="778" spans="1:14" ht="12.75">
      <c r="A778" s="61"/>
      <c r="B778" s="61"/>
      <c r="C778" s="61"/>
      <c r="D778" s="61"/>
      <c r="E778" s="61"/>
      <c r="F778" s="61"/>
      <c r="G778" s="61"/>
      <c r="H778" s="61"/>
      <c r="I778" s="61"/>
      <c r="J778" s="61"/>
      <c r="K778" s="61"/>
      <c r="L778" s="61"/>
      <c r="M778" s="61"/>
      <c r="N778" s="61"/>
    </row>
    <row r="779" spans="1:14" ht="12.75">
      <c r="A779" s="61"/>
      <c r="B779" s="61"/>
      <c r="C779" s="61"/>
      <c r="D779" s="61"/>
      <c r="E779" s="61"/>
      <c r="F779" s="61"/>
      <c r="G779" s="61"/>
      <c r="H779" s="61"/>
      <c r="I779" s="61"/>
      <c r="J779" s="61"/>
      <c r="K779" s="61"/>
      <c r="L779" s="61"/>
      <c r="M779" s="61"/>
      <c r="N779" s="61"/>
    </row>
    <row r="780" spans="1:14" ht="12.75">
      <c r="A780" s="61"/>
      <c r="B780" s="61"/>
      <c r="C780" s="61"/>
      <c r="D780" s="61"/>
      <c r="E780" s="61"/>
      <c r="F780" s="61"/>
      <c r="G780" s="61"/>
      <c r="H780" s="61"/>
      <c r="I780" s="61"/>
      <c r="J780" s="61"/>
      <c r="K780" s="61"/>
      <c r="L780" s="61"/>
      <c r="M780" s="61"/>
      <c r="N780" s="61"/>
    </row>
    <row r="781" spans="1:14" ht="12.75">
      <c r="A781" s="61"/>
      <c r="B781" s="61"/>
      <c r="C781" s="61"/>
      <c r="D781" s="61"/>
      <c r="E781" s="61"/>
      <c r="F781" s="61"/>
      <c r="G781" s="61"/>
      <c r="H781" s="61"/>
      <c r="I781" s="61"/>
      <c r="J781" s="61"/>
      <c r="K781" s="61"/>
      <c r="L781" s="61"/>
      <c r="M781" s="61"/>
      <c r="N781" s="61"/>
    </row>
    <row r="782" spans="1:14" ht="12.75">
      <c r="A782" s="61"/>
      <c r="B782" s="61"/>
      <c r="C782" s="61"/>
      <c r="D782" s="61"/>
      <c r="E782" s="61"/>
      <c r="F782" s="61"/>
      <c r="G782" s="61"/>
      <c r="H782" s="61"/>
      <c r="I782" s="61"/>
      <c r="J782" s="61"/>
      <c r="K782" s="61"/>
      <c r="L782" s="61"/>
      <c r="M782" s="61"/>
      <c r="N782" s="61"/>
    </row>
    <row r="783" spans="1:14" ht="12.75">
      <c r="A783" s="61"/>
      <c r="B783" s="61"/>
      <c r="C783" s="61"/>
      <c r="D783" s="61"/>
      <c r="E783" s="61"/>
      <c r="F783" s="61"/>
      <c r="G783" s="61"/>
      <c r="H783" s="61"/>
      <c r="I783" s="61"/>
      <c r="J783" s="61"/>
      <c r="K783" s="61"/>
      <c r="L783" s="61"/>
      <c r="M783" s="61"/>
      <c r="N783" s="61"/>
    </row>
    <row r="784" spans="1:14" ht="12.75">
      <c r="A784" s="61"/>
      <c r="B784" s="61"/>
      <c r="C784" s="61"/>
      <c r="D784" s="61"/>
      <c r="E784" s="61"/>
      <c r="F784" s="61"/>
      <c r="G784" s="61"/>
      <c r="H784" s="61"/>
      <c r="I784" s="61"/>
      <c r="J784" s="61"/>
      <c r="K784" s="61"/>
      <c r="L784" s="61"/>
      <c r="M784" s="61"/>
      <c r="N784" s="61"/>
    </row>
    <row r="785" spans="1:14" ht="12.75">
      <c r="A785" s="61"/>
      <c r="B785" s="61"/>
      <c r="C785" s="61"/>
      <c r="D785" s="61"/>
      <c r="E785" s="61"/>
      <c r="F785" s="61"/>
      <c r="G785" s="61"/>
      <c r="H785" s="61"/>
      <c r="I785" s="61"/>
      <c r="J785" s="61"/>
      <c r="K785" s="61"/>
      <c r="L785" s="61"/>
      <c r="M785" s="61"/>
      <c r="N785" s="61"/>
    </row>
    <row r="786" spans="1:14" ht="12.75">
      <c r="A786" s="61"/>
      <c r="B786" s="61"/>
      <c r="C786" s="61"/>
      <c r="D786" s="61"/>
      <c r="E786" s="61"/>
      <c r="F786" s="61"/>
      <c r="G786" s="61"/>
      <c r="H786" s="61"/>
      <c r="I786" s="61"/>
      <c r="J786" s="61"/>
      <c r="K786" s="61"/>
      <c r="L786" s="61"/>
      <c r="M786" s="61"/>
      <c r="N786" s="61"/>
    </row>
    <row r="787" spans="1:14" ht="12.75">
      <c r="A787" s="61"/>
      <c r="B787" s="61"/>
      <c r="C787" s="61"/>
      <c r="D787" s="61"/>
      <c r="E787" s="61"/>
      <c r="F787" s="61"/>
      <c r="G787" s="61"/>
      <c r="H787" s="61"/>
      <c r="I787" s="61"/>
      <c r="J787" s="61"/>
      <c r="K787" s="61"/>
      <c r="L787" s="61"/>
      <c r="M787" s="61"/>
      <c r="N787" s="61"/>
    </row>
    <row r="788" spans="1:14" ht="12.75">
      <c r="A788" s="61"/>
      <c r="B788" s="61"/>
      <c r="C788" s="61"/>
      <c r="D788" s="61"/>
      <c r="E788" s="61"/>
      <c r="F788" s="61"/>
      <c r="G788" s="61"/>
      <c r="H788" s="61"/>
      <c r="I788" s="61"/>
      <c r="J788" s="61"/>
      <c r="K788" s="61"/>
      <c r="L788" s="61"/>
      <c r="M788" s="61"/>
      <c r="N788" s="61"/>
    </row>
    <row r="789" spans="1:14" ht="12.75">
      <c r="A789" s="61"/>
      <c r="B789" s="61"/>
      <c r="C789" s="61"/>
      <c r="D789" s="61"/>
      <c r="E789" s="61"/>
      <c r="F789" s="61"/>
      <c r="G789" s="61"/>
      <c r="H789" s="61"/>
      <c r="I789" s="61"/>
      <c r="J789" s="61"/>
      <c r="K789" s="61"/>
      <c r="L789" s="61"/>
      <c r="M789" s="61"/>
      <c r="N789" s="61"/>
    </row>
    <row r="790" spans="1:14" ht="12.75">
      <c r="A790" s="61"/>
      <c r="B790" s="61"/>
      <c r="C790" s="61"/>
      <c r="D790" s="61"/>
      <c r="E790" s="61"/>
      <c r="F790" s="61"/>
      <c r="G790" s="61"/>
      <c r="H790" s="61"/>
      <c r="I790" s="61"/>
      <c r="J790" s="61"/>
      <c r="K790" s="61"/>
      <c r="L790" s="61"/>
      <c r="M790" s="61"/>
      <c r="N790" s="61"/>
    </row>
    <row r="791" spans="1:14" ht="12.75">
      <c r="A791" s="61"/>
      <c r="B791" s="61"/>
      <c r="C791" s="61"/>
      <c r="D791" s="61"/>
      <c r="E791" s="61"/>
      <c r="F791" s="61"/>
      <c r="G791" s="61"/>
      <c r="H791" s="61"/>
      <c r="I791" s="61"/>
      <c r="J791" s="61"/>
      <c r="K791" s="61"/>
      <c r="L791" s="61"/>
      <c r="M791" s="61"/>
      <c r="N791" s="61"/>
    </row>
    <row r="792" spans="1:14" ht="12.75">
      <c r="A792" s="61"/>
      <c r="B792" s="61"/>
      <c r="C792" s="61"/>
      <c r="D792" s="61"/>
      <c r="E792" s="61"/>
      <c r="F792" s="61"/>
      <c r="G792" s="61"/>
      <c r="H792" s="61"/>
      <c r="I792" s="61"/>
      <c r="J792" s="61"/>
      <c r="K792" s="61"/>
      <c r="L792" s="61"/>
      <c r="M792" s="61"/>
      <c r="N792" s="61"/>
    </row>
    <row r="793" spans="1:14" ht="12.75">
      <c r="A793" s="61"/>
      <c r="B793" s="61"/>
      <c r="C793" s="61"/>
      <c r="D793" s="61"/>
      <c r="E793" s="61"/>
      <c r="F793" s="61"/>
      <c r="G793" s="61"/>
      <c r="H793" s="61"/>
      <c r="I793" s="61"/>
      <c r="J793" s="61"/>
      <c r="K793" s="61"/>
      <c r="L793" s="61"/>
      <c r="M793" s="61"/>
      <c r="N793" s="61"/>
    </row>
    <row r="794" spans="1:14" ht="12.75">
      <c r="A794" s="61"/>
      <c r="B794" s="61"/>
      <c r="C794" s="61"/>
      <c r="D794" s="61"/>
      <c r="E794" s="61"/>
      <c r="F794" s="61"/>
      <c r="G794" s="61"/>
      <c r="H794" s="61"/>
      <c r="I794" s="61"/>
      <c r="J794" s="61"/>
      <c r="K794" s="61"/>
      <c r="L794" s="61"/>
      <c r="M794" s="61"/>
      <c r="N794" s="61"/>
    </row>
    <row r="795" spans="1:14" ht="12.75">
      <c r="A795" s="61"/>
      <c r="B795" s="61"/>
      <c r="C795" s="61"/>
      <c r="D795" s="61"/>
      <c r="E795" s="61"/>
      <c r="F795" s="61"/>
      <c r="G795" s="61"/>
      <c r="H795" s="61"/>
      <c r="I795" s="61"/>
      <c r="J795" s="61"/>
      <c r="K795" s="61"/>
      <c r="L795" s="61"/>
      <c r="M795" s="61"/>
      <c r="N795" s="61"/>
    </row>
    <row r="796" spans="1:14" ht="12.75">
      <c r="A796" s="61"/>
      <c r="B796" s="61"/>
      <c r="C796" s="61"/>
      <c r="D796" s="61"/>
      <c r="E796" s="61"/>
      <c r="F796" s="61"/>
      <c r="G796" s="61"/>
      <c r="H796" s="61"/>
      <c r="I796" s="61"/>
      <c r="J796" s="61"/>
      <c r="K796" s="61"/>
      <c r="L796" s="61"/>
      <c r="M796" s="61"/>
      <c r="N796" s="61"/>
    </row>
    <row r="797" spans="1:14" ht="12.75">
      <c r="A797" s="61"/>
      <c r="B797" s="61"/>
      <c r="C797" s="61"/>
      <c r="D797" s="61"/>
      <c r="E797" s="61"/>
      <c r="F797" s="61"/>
      <c r="G797" s="61"/>
      <c r="H797" s="61"/>
      <c r="I797" s="61"/>
      <c r="J797" s="61"/>
      <c r="K797" s="61"/>
      <c r="L797" s="61"/>
      <c r="M797" s="61"/>
      <c r="N797" s="61"/>
    </row>
    <row r="798" spans="1:14" ht="12.75">
      <c r="A798" s="61"/>
      <c r="B798" s="61"/>
      <c r="C798" s="61"/>
      <c r="D798" s="61"/>
      <c r="E798" s="61"/>
      <c r="F798" s="61"/>
      <c r="G798" s="61"/>
      <c r="H798" s="61"/>
      <c r="I798" s="61"/>
      <c r="J798" s="61"/>
      <c r="K798" s="61"/>
      <c r="L798" s="61"/>
      <c r="M798" s="61"/>
      <c r="N798" s="61"/>
    </row>
    <row r="799" spans="1:14" ht="12.75">
      <c r="A799" s="61"/>
      <c r="B799" s="61"/>
      <c r="C799" s="61"/>
      <c r="D799" s="61"/>
      <c r="E799" s="61"/>
      <c r="F799" s="61"/>
      <c r="G799" s="61"/>
      <c r="H799" s="61"/>
      <c r="I799" s="61"/>
      <c r="J799" s="61"/>
      <c r="K799" s="61"/>
      <c r="L799" s="61"/>
      <c r="M799" s="61"/>
      <c r="N799" s="61"/>
    </row>
    <row r="800" spans="1:14" ht="12.75">
      <c r="A800" s="61"/>
      <c r="B800" s="61"/>
      <c r="C800" s="61"/>
      <c r="D800" s="61"/>
      <c r="E800" s="61"/>
      <c r="F800" s="61"/>
      <c r="G800" s="61"/>
      <c r="H800" s="61"/>
      <c r="I800" s="61"/>
      <c r="J800" s="61"/>
      <c r="K800" s="61"/>
      <c r="L800" s="61"/>
      <c r="M800" s="61"/>
      <c r="N800" s="61"/>
    </row>
    <row r="801" spans="1:14" ht="12.75">
      <c r="A801" s="61"/>
      <c r="B801" s="61"/>
      <c r="C801" s="61"/>
      <c r="D801" s="61"/>
      <c r="E801" s="61"/>
      <c r="F801" s="61"/>
      <c r="G801" s="61"/>
      <c r="H801" s="61"/>
      <c r="I801" s="61"/>
      <c r="J801" s="61"/>
      <c r="K801" s="61"/>
      <c r="L801" s="61"/>
      <c r="M801" s="61"/>
      <c r="N801" s="61"/>
    </row>
    <row r="802" spans="1:14" ht="12.75">
      <c r="A802" s="61"/>
      <c r="B802" s="61"/>
      <c r="C802" s="61"/>
      <c r="D802" s="61"/>
      <c r="E802" s="61"/>
      <c r="F802" s="61"/>
      <c r="G802" s="61"/>
      <c r="H802" s="61"/>
      <c r="I802" s="61"/>
      <c r="J802" s="61"/>
      <c r="K802" s="61"/>
      <c r="L802" s="61"/>
      <c r="M802" s="61"/>
      <c r="N802" s="61"/>
    </row>
    <row r="803" spans="1:14" ht="12.75">
      <c r="A803" s="61"/>
      <c r="B803" s="61"/>
      <c r="C803" s="61"/>
      <c r="D803" s="61"/>
      <c r="E803" s="61"/>
      <c r="F803" s="61"/>
      <c r="G803" s="61"/>
      <c r="H803" s="61"/>
      <c r="I803" s="61"/>
      <c r="J803" s="61"/>
      <c r="K803" s="61"/>
      <c r="L803" s="61"/>
      <c r="M803" s="61"/>
      <c r="N803" s="61"/>
    </row>
    <row r="804" spans="1:14" ht="12.75">
      <c r="A804" s="61"/>
      <c r="B804" s="61"/>
      <c r="C804" s="61"/>
      <c r="D804" s="61"/>
      <c r="E804" s="61"/>
      <c r="F804" s="61"/>
      <c r="G804" s="61"/>
      <c r="H804" s="61"/>
      <c r="I804" s="61"/>
      <c r="J804" s="61"/>
      <c r="K804" s="61"/>
      <c r="L804" s="61"/>
      <c r="M804" s="61"/>
      <c r="N804" s="61"/>
    </row>
    <row r="805" spans="1:14" ht="12.75">
      <c r="A805" s="61"/>
      <c r="B805" s="61"/>
      <c r="C805" s="61"/>
      <c r="D805" s="61"/>
      <c r="E805" s="61"/>
      <c r="F805" s="61"/>
      <c r="G805" s="61"/>
      <c r="H805" s="61"/>
      <c r="I805" s="61"/>
      <c r="J805" s="61"/>
      <c r="K805" s="61"/>
      <c r="L805" s="61"/>
      <c r="M805" s="61"/>
      <c r="N805" s="61"/>
    </row>
    <row r="806" spans="1:14" ht="12.75">
      <c r="A806" s="61"/>
      <c r="B806" s="61"/>
      <c r="C806" s="61"/>
      <c r="D806" s="61"/>
      <c r="E806" s="61"/>
      <c r="F806" s="61"/>
      <c r="G806" s="61"/>
      <c r="H806" s="61"/>
      <c r="I806" s="61"/>
      <c r="J806" s="61"/>
      <c r="K806" s="61"/>
      <c r="L806" s="61"/>
      <c r="M806" s="61"/>
      <c r="N806" s="61"/>
    </row>
    <row r="807" spans="1:14" ht="12.75">
      <c r="A807" s="61"/>
      <c r="B807" s="61"/>
      <c r="C807" s="61"/>
      <c r="D807" s="61"/>
      <c r="E807" s="61"/>
      <c r="F807" s="61"/>
      <c r="G807" s="61"/>
      <c r="H807" s="61"/>
      <c r="I807" s="61"/>
      <c r="J807" s="61"/>
      <c r="K807" s="61"/>
      <c r="L807" s="61"/>
      <c r="M807" s="61"/>
      <c r="N807" s="61"/>
    </row>
    <row r="808" spans="1:14" ht="12.75">
      <c r="A808" s="61"/>
      <c r="B808" s="61"/>
      <c r="C808" s="61"/>
      <c r="D808" s="61"/>
      <c r="E808" s="61"/>
      <c r="F808" s="61"/>
      <c r="G808" s="61"/>
      <c r="H808" s="61"/>
      <c r="I808" s="61"/>
      <c r="J808" s="61"/>
      <c r="K808" s="61"/>
      <c r="L808" s="61"/>
      <c r="M808" s="61"/>
      <c r="N808" s="61"/>
    </row>
    <row r="809" spans="1:14" ht="12.75">
      <c r="A809" s="61"/>
      <c r="B809" s="61"/>
      <c r="C809" s="61"/>
      <c r="D809" s="61"/>
      <c r="E809" s="61"/>
      <c r="F809" s="61"/>
      <c r="G809" s="61"/>
      <c r="H809" s="61"/>
      <c r="I809" s="61"/>
      <c r="J809" s="61"/>
      <c r="K809" s="61"/>
      <c r="L809" s="61"/>
      <c r="M809" s="61"/>
      <c r="N809" s="61"/>
    </row>
    <row r="810" spans="1:14" ht="12.75">
      <c r="A810" s="61"/>
      <c r="B810" s="61"/>
      <c r="C810" s="61"/>
      <c r="D810" s="61"/>
      <c r="E810" s="61"/>
      <c r="F810" s="61"/>
      <c r="G810" s="61"/>
      <c r="H810" s="61"/>
      <c r="I810" s="61"/>
      <c r="J810" s="61"/>
      <c r="K810" s="61"/>
      <c r="L810" s="61"/>
      <c r="M810" s="61"/>
      <c r="N810" s="61"/>
    </row>
    <row r="811" spans="1:14" ht="12.75">
      <c r="A811" s="61"/>
      <c r="B811" s="61"/>
      <c r="C811" s="61"/>
      <c r="D811" s="61"/>
      <c r="E811" s="61"/>
      <c r="F811" s="61"/>
      <c r="G811" s="61"/>
      <c r="H811" s="61"/>
      <c r="I811" s="61"/>
      <c r="J811" s="61"/>
      <c r="K811" s="61"/>
      <c r="L811" s="61"/>
      <c r="M811" s="61"/>
      <c r="N811" s="61"/>
    </row>
    <row r="812" spans="1:14" ht="12.75">
      <c r="A812" s="61"/>
      <c r="B812" s="61"/>
      <c r="C812" s="61"/>
      <c r="D812" s="61"/>
      <c r="E812" s="61"/>
      <c r="F812" s="61"/>
      <c r="G812" s="61"/>
      <c r="H812" s="61"/>
      <c r="I812" s="61"/>
      <c r="J812" s="61"/>
      <c r="K812" s="61"/>
      <c r="L812" s="61"/>
      <c r="M812" s="61"/>
      <c r="N812" s="61"/>
    </row>
    <row r="813" spans="1:14" ht="12.75">
      <c r="A813" s="61"/>
      <c r="B813" s="61"/>
      <c r="C813" s="61"/>
      <c r="D813" s="61"/>
      <c r="E813" s="61"/>
      <c r="F813" s="61"/>
      <c r="G813" s="61"/>
      <c r="H813" s="61"/>
      <c r="I813" s="61"/>
      <c r="J813" s="61"/>
      <c r="K813" s="61"/>
      <c r="L813" s="61"/>
      <c r="M813" s="61"/>
      <c r="N813" s="61"/>
    </row>
    <row r="814" spans="1:14" ht="12.75">
      <c r="A814" s="61"/>
      <c r="B814" s="61"/>
      <c r="C814" s="61"/>
      <c r="D814" s="61"/>
      <c r="E814" s="61"/>
      <c r="F814" s="61"/>
      <c r="G814" s="61"/>
      <c r="H814" s="61"/>
      <c r="I814" s="61"/>
      <c r="J814" s="61"/>
      <c r="K814" s="61"/>
      <c r="L814" s="61"/>
      <c r="M814" s="61"/>
      <c r="N814" s="61"/>
    </row>
    <row r="815" spans="1:14" ht="12.75">
      <c r="A815" s="61"/>
      <c r="B815" s="61"/>
      <c r="C815" s="61"/>
      <c r="D815" s="61"/>
      <c r="E815" s="61"/>
      <c r="F815" s="61"/>
      <c r="G815" s="61"/>
      <c r="H815" s="61"/>
      <c r="I815" s="61"/>
      <c r="J815" s="61"/>
      <c r="K815" s="61"/>
      <c r="L815" s="61"/>
      <c r="M815" s="61"/>
      <c r="N815" s="61"/>
    </row>
    <row r="816" spans="1:14" ht="12.75">
      <c r="A816" s="61"/>
      <c r="B816" s="61"/>
      <c r="C816" s="61"/>
      <c r="D816" s="61"/>
      <c r="E816" s="61"/>
      <c r="F816" s="61"/>
      <c r="G816" s="61"/>
      <c r="H816" s="61"/>
      <c r="I816" s="61"/>
      <c r="J816" s="61"/>
      <c r="K816" s="61"/>
      <c r="L816" s="61"/>
      <c r="M816" s="61"/>
      <c r="N816" s="61"/>
    </row>
    <row r="817" spans="1:14" ht="12.75">
      <c r="A817" s="61"/>
      <c r="B817" s="61"/>
      <c r="C817" s="61"/>
      <c r="D817" s="61"/>
      <c r="E817" s="61"/>
      <c r="F817" s="61"/>
      <c r="G817" s="61"/>
      <c r="H817" s="61"/>
      <c r="I817" s="61"/>
      <c r="J817" s="61"/>
      <c r="K817" s="61"/>
      <c r="L817" s="61"/>
      <c r="M817" s="61"/>
      <c r="N817" s="61"/>
    </row>
    <row r="818" spans="1:14" ht="12.75">
      <c r="A818" s="61"/>
      <c r="B818" s="61"/>
      <c r="C818" s="61"/>
      <c r="D818" s="61"/>
      <c r="E818" s="61"/>
      <c r="F818" s="61"/>
      <c r="G818" s="61"/>
      <c r="H818" s="61"/>
      <c r="I818" s="61"/>
      <c r="J818" s="61"/>
      <c r="K818" s="61"/>
      <c r="L818" s="61"/>
      <c r="M818" s="61"/>
      <c r="N818" s="61"/>
    </row>
    <row r="819" spans="1:14" ht="12.75">
      <c r="A819" s="61"/>
      <c r="B819" s="61"/>
      <c r="C819" s="61"/>
      <c r="D819" s="61"/>
      <c r="E819" s="61"/>
      <c r="F819" s="61"/>
      <c r="G819" s="61"/>
      <c r="H819" s="61"/>
      <c r="I819" s="61"/>
      <c r="J819" s="61"/>
      <c r="K819" s="61"/>
      <c r="L819" s="61"/>
      <c r="M819" s="61"/>
      <c r="N819" s="61"/>
    </row>
    <row r="820" spans="1:14" ht="12.75">
      <c r="A820" s="61"/>
      <c r="B820" s="61"/>
      <c r="C820" s="61"/>
      <c r="D820" s="61"/>
      <c r="E820" s="61"/>
      <c r="F820" s="61"/>
      <c r="G820" s="61"/>
      <c r="H820" s="61"/>
      <c r="I820" s="61"/>
      <c r="J820" s="61"/>
      <c r="K820" s="61"/>
      <c r="L820" s="61"/>
      <c r="M820" s="61"/>
      <c r="N820" s="61"/>
    </row>
    <row r="821" spans="1:14" ht="12.75">
      <c r="A821" s="61"/>
      <c r="B821" s="61"/>
      <c r="C821" s="61"/>
      <c r="D821" s="61"/>
      <c r="E821" s="61"/>
      <c r="F821" s="61"/>
      <c r="G821" s="61"/>
      <c r="H821" s="61"/>
      <c r="I821" s="61"/>
      <c r="J821" s="61"/>
      <c r="K821" s="61"/>
      <c r="L821" s="61"/>
      <c r="M821" s="61"/>
      <c r="N821" s="61"/>
    </row>
    <row r="822" spans="1:14" ht="12.75">
      <c r="A822" s="61"/>
      <c r="B822" s="61"/>
      <c r="C822" s="61"/>
      <c r="D822" s="61"/>
      <c r="E822" s="61"/>
      <c r="F822" s="61"/>
      <c r="G822" s="61"/>
      <c r="H822" s="61"/>
      <c r="I822" s="61"/>
      <c r="J822" s="61"/>
      <c r="K822" s="61"/>
      <c r="L822" s="61"/>
      <c r="M822" s="61"/>
      <c r="N822" s="61"/>
    </row>
    <row r="823" spans="1:14" ht="12.75">
      <c r="A823" s="61"/>
      <c r="B823" s="61"/>
      <c r="C823" s="61"/>
      <c r="D823" s="61"/>
      <c r="E823" s="61"/>
      <c r="F823" s="61"/>
      <c r="G823" s="61"/>
      <c r="H823" s="61"/>
      <c r="I823" s="61"/>
      <c r="J823" s="61"/>
      <c r="K823" s="61"/>
      <c r="L823" s="61"/>
      <c r="M823" s="61"/>
      <c r="N823" s="61"/>
    </row>
    <row r="824" spans="1:14" ht="12.75">
      <c r="A824" s="61"/>
      <c r="B824" s="61"/>
      <c r="C824" s="61"/>
      <c r="D824" s="61"/>
      <c r="E824" s="61"/>
      <c r="F824" s="61"/>
      <c r="G824" s="61"/>
      <c r="H824" s="61"/>
      <c r="I824" s="61"/>
      <c r="J824" s="61"/>
      <c r="K824" s="61"/>
      <c r="L824" s="61"/>
      <c r="M824" s="61"/>
      <c r="N824" s="61"/>
    </row>
    <row r="825" spans="1:14" ht="12.75">
      <c r="A825" s="61"/>
      <c r="B825" s="61"/>
      <c r="C825" s="61"/>
      <c r="D825" s="61"/>
      <c r="E825" s="61"/>
      <c r="F825" s="61"/>
      <c r="G825" s="61"/>
      <c r="H825" s="61"/>
      <c r="I825" s="61"/>
      <c r="J825" s="61"/>
      <c r="K825" s="61"/>
      <c r="L825" s="61"/>
      <c r="M825" s="61"/>
      <c r="N825" s="61"/>
    </row>
    <row r="826" spans="1:14" ht="12.75">
      <c r="A826" s="61"/>
      <c r="B826" s="61"/>
      <c r="C826" s="61"/>
      <c r="D826" s="61"/>
      <c r="E826" s="61"/>
      <c r="F826" s="61"/>
      <c r="G826" s="61"/>
      <c r="H826" s="61"/>
      <c r="I826" s="61"/>
      <c r="J826" s="61"/>
      <c r="K826" s="61"/>
      <c r="L826" s="61"/>
      <c r="M826" s="61"/>
      <c r="N826" s="61"/>
    </row>
    <row r="827" spans="1:14" ht="12.75">
      <c r="A827" s="61"/>
      <c r="B827" s="61"/>
      <c r="C827" s="61"/>
      <c r="D827" s="61"/>
      <c r="E827" s="61"/>
      <c r="F827" s="61"/>
      <c r="G827" s="61"/>
      <c r="H827" s="61"/>
      <c r="I827" s="61"/>
      <c r="J827" s="61"/>
      <c r="K827" s="61"/>
      <c r="L827" s="61"/>
      <c r="M827" s="61"/>
      <c r="N827" s="61"/>
    </row>
    <row r="828" spans="1:14" ht="12.75">
      <c r="A828" s="61"/>
      <c r="B828" s="61"/>
      <c r="C828" s="61"/>
      <c r="D828" s="61"/>
      <c r="E828" s="61"/>
      <c r="F828" s="61"/>
      <c r="G828" s="61"/>
      <c r="H828" s="61"/>
      <c r="I828" s="61"/>
      <c r="J828" s="61"/>
      <c r="K828" s="61"/>
      <c r="L828" s="61"/>
      <c r="M828" s="61"/>
      <c r="N828" s="61"/>
    </row>
    <row r="829" spans="1:14" ht="12.75">
      <c r="A829" s="61"/>
      <c r="B829" s="61"/>
      <c r="C829" s="61"/>
      <c r="D829" s="61"/>
      <c r="E829" s="61"/>
      <c r="F829" s="61"/>
      <c r="G829" s="61"/>
      <c r="H829" s="61"/>
      <c r="I829" s="61"/>
      <c r="J829" s="61"/>
      <c r="K829" s="61"/>
      <c r="L829" s="61"/>
      <c r="M829" s="61"/>
      <c r="N829" s="61"/>
    </row>
    <row r="830" spans="1:14" ht="12.75">
      <c r="A830" s="61"/>
      <c r="B830" s="61"/>
      <c r="C830" s="61"/>
      <c r="D830" s="61"/>
      <c r="E830" s="61"/>
      <c r="F830" s="61"/>
      <c r="G830" s="61"/>
      <c r="H830" s="61"/>
      <c r="I830" s="61"/>
      <c r="J830" s="61"/>
      <c r="K830" s="61"/>
      <c r="L830" s="61"/>
      <c r="M830" s="61"/>
      <c r="N830" s="61"/>
    </row>
    <row r="831" spans="1:14" ht="12.75">
      <c r="A831" s="61"/>
      <c r="B831" s="61"/>
      <c r="C831" s="61"/>
      <c r="D831" s="61"/>
      <c r="E831" s="61"/>
      <c r="F831" s="61"/>
      <c r="G831" s="61"/>
      <c r="H831" s="61"/>
      <c r="I831" s="61"/>
      <c r="J831" s="61"/>
      <c r="K831" s="61"/>
      <c r="L831" s="61"/>
      <c r="M831" s="61"/>
      <c r="N831" s="61"/>
    </row>
    <row r="832" spans="1:14" ht="12.75">
      <c r="A832" s="61"/>
      <c r="B832" s="61"/>
      <c r="C832" s="61"/>
      <c r="D832" s="61"/>
      <c r="E832" s="61"/>
      <c r="F832" s="61"/>
      <c r="G832" s="61"/>
      <c r="H832" s="61"/>
      <c r="I832" s="61"/>
      <c r="J832" s="61"/>
      <c r="K832" s="61"/>
      <c r="L832" s="61"/>
      <c r="M832" s="61"/>
      <c r="N832" s="61"/>
    </row>
    <row r="833" spans="1:14" ht="12.75">
      <c r="A833" s="61"/>
      <c r="B833" s="61"/>
      <c r="C833" s="61"/>
      <c r="D833" s="61"/>
      <c r="E833" s="61"/>
      <c r="F833" s="61"/>
      <c r="G833" s="61"/>
      <c r="H833" s="61"/>
      <c r="I833" s="61"/>
      <c r="J833" s="61"/>
      <c r="K833" s="61"/>
      <c r="L833" s="61"/>
      <c r="M833" s="61"/>
      <c r="N833" s="61"/>
    </row>
    <row r="834" spans="1:14" ht="12.75">
      <c r="A834" s="61"/>
      <c r="B834" s="61"/>
      <c r="C834" s="61"/>
      <c r="D834" s="61"/>
      <c r="E834" s="61"/>
      <c r="F834" s="61"/>
      <c r="G834" s="61"/>
      <c r="H834" s="61"/>
      <c r="I834" s="61"/>
      <c r="J834" s="61"/>
      <c r="K834" s="61"/>
      <c r="L834" s="61"/>
      <c r="M834" s="61"/>
      <c r="N834" s="61"/>
    </row>
    <row r="835" spans="1:14" ht="12.75">
      <c r="A835" s="61"/>
      <c r="B835" s="61"/>
      <c r="C835" s="61"/>
      <c r="D835" s="61"/>
      <c r="E835" s="61"/>
      <c r="F835" s="61"/>
      <c r="G835" s="61"/>
      <c r="H835" s="61"/>
      <c r="I835" s="61"/>
      <c r="J835" s="61"/>
      <c r="K835" s="61"/>
      <c r="L835" s="61"/>
      <c r="M835" s="61"/>
      <c r="N835" s="61"/>
    </row>
    <row r="836" spans="1:14" ht="12.75">
      <c r="A836" s="61"/>
      <c r="B836" s="61"/>
      <c r="C836" s="61"/>
      <c r="D836" s="61"/>
      <c r="E836" s="61"/>
      <c r="F836" s="61"/>
      <c r="G836" s="61"/>
      <c r="H836" s="61"/>
      <c r="I836" s="61"/>
      <c r="J836" s="61"/>
      <c r="K836" s="61"/>
      <c r="L836" s="61"/>
      <c r="M836" s="61"/>
      <c r="N836" s="61"/>
    </row>
    <row r="837" spans="1:14" ht="12.75">
      <c r="A837" s="61"/>
      <c r="B837" s="61"/>
      <c r="C837" s="61"/>
      <c r="D837" s="61"/>
      <c r="E837" s="61"/>
      <c r="F837" s="61"/>
      <c r="G837" s="61"/>
      <c r="H837" s="61"/>
      <c r="I837" s="61"/>
      <c r="J837" s="61"/>
      <c r="K837" s="61"/>
      <c r="L837" s="61"/>
      <c r="M837" s="61"/>
      <c r="N837" s="61"/>
    </row>
    <row r="838" spans="1:14" ht="12.75">
      <c r="A838" s="61"/>
      <c r="B838" s="61"/>
      <c r="C838" s="61"/>
      <c r="D838" s="61"/>
      <c r="E838" s="61"/>
      <c r="F838" s="61"/>
      <c r="G838" s="61"/>
      <c r="H838" s="61"/>
      <c r="I838" s="61"/>
      <c r="J838" s="61"/>
      <c r="K838" s="61"/>
      <c r="L838" s="61"/>
      <c r="M838" s="61"/>
      <c r="N838" s="61"/>
    </row>
    <row r="839" spans="1:14" ht="12.75">
      <c r="A839" s="61"/>
      <c r="B839" s="61"/>
      <c r="C839" s="61"/>
      <c r="D839" s="61"/>
      <c r="E839" s="61"/>
      <c r="F839" s="61"/>
      <c r="G839" s="61"/>
      <c r="H839" s="61"/>
      <c r="I839" s="61"/>
      <c r="J839" s="61"/>
      <c r="K839" s="61"/>
      <c r="L839" s="61"/>
      <c r="M839" s="61"/>
      <c r="N839" s="61"/>
    </row>
    <row r="840" spans="1:14" ht="12.75">
      <c r="A840" s="61"/>
      <c r="B840" s="61"/>
      <c r="C840" s="61"/>
      <c r="D840" s="61"/>
      <c r="E840" s="61"/>
      <c r="F840" s="61"/>
      <c r="G840" s="61"/>
      <c r="H840" s="61"/>
      <c r="I840" s="61"/>
      <c r="J840" s="61"/>
      <c r="K840" s="61"/>
      <c r="L840" s="61"/>
      <c r="M840" s="61"/>
      <c r="N840" s="61"/>
    </row>
    <row r="841" spans="1:14" ht="12.75">
      <c r="A841" s="61"/>
      <c r="B841" s="61"/>
      <c r="C841" s="61"/>
      <c r="D841" s="61"/>
      <c r="E841" s="61"/>
      <c r="F841" s="61"/>
      <c r="G841" s="61"/>
      <c r="H841" s="61"/>
      <c r="I841" s="61"/>
      <c r="J841" s="61"/>
      <c r="K841" s="61"/>
      <c r="L841" s="61"/>
      <c r="M841" s="61"/>
      <c r="N841" s="61"/>
    </row>
    <row r="842" spans="1:14" ht="12.75">
      <c r="A842" s="61"/>
      <c r="B842" s="61"/>
      <c r="C842" s="61"/>
      <c r="D842" s="61"/>
      <c r="E842" s="61"/>
      <c r="F842" s="61"/>
      <c r="G842" s="61"/>
      <c r="H842" s="61"/>
      <c r="I842" s="61"/>
      <c r="J842" s="61"/>
      <c r="K842" s="61"/>
      <c r="L842" s="61"/>
      <c r="M842" s="61"/>
      <c r="N842" s="61"/>
    </row>
    <row r="843" spans="1:14" ht="12.75">
      <c r="A843" s="61"/>
      <c r="B843" s="61"/>
      <c r="C843" s="61"/>
      <c r="D843" s="61"/>
      <c r="E843" s="61"/>
      <c r="F843" s="61"/>
      <c r="G843" s="61"/>
      <c r="H843" s="61"/>
      <c r="I843" s="61"/>
      <c r="J843" s="61"/>
      <c r="K843" s="61"/>
      <c r="L843" s="61"/>
      <c r="M843" s="61"/>
      <c r="N843" s="61"/>
    </row>
    <row r="844" spans="1:14" ht="12.75">
      <c r="A844" s="61"/>
      <c r="B844" s="61"/>
      <c r="C844" s="61"/>
      <c r="D844" s="61"/>
      <c r="E844" s="61"/>
      <c r="F844" s="61"/>
      <c r="G844" s="61"/>
      <c r="H844" s="61"/>
      <c r="I844" s="61"/>
      <c r="J844" s="61"/>
      <c r="K844" s="61"/>
      <c r="L844" s="61"/>
      <c r="M844" s="61"/>
      <c r="N844" s="61"/>
    </row>
    <row r="845" spans="1:14" ht="12.75">
      <c r="A845" s="61"/>
      <c r="B845" s="61"/>
      <c r="C845" s="61"/>
      <c r="D845" s="61"/>
      <c r="E845" s="61"/>
      <c r="F845" s="61"/>
      <c r="G845" s="61"/>
      <c r="H845" s="61"/>
      <c r="I845" s="61"/>
      <c r="J845" s="61"/>
      <c r="K845" s="61"/>
      <c r="L845" s="61"/>
      <c r="M845" s="61"/>
      <c r="N845" s="61"/>
    </row>
    <row r="846" spans="1:14" ht="12.75">
      <c r="A846" s="61"/>
      <c r="B846" s="61"/>
      <c r="C846" s="61"/>
      <c r="D846" s="61"/>
      <c r="E846" s="61"/>
      <c r="F846" s="61"/>
      <c r="G846" s="61"/>
      <c r="H846" s="61"/>
      <c r="I846" s="61"/>
      <c r="J846" s="61"/>
      <c r="K846" s="61"/>
      <c r="L846" s="61"/>
      <c r="M846" s="61"/>
      <c r="N846" s="61"/>
    </row>
    <row r="847" spans="1:14" ht="12.75">
      <c r="A847" s="61"/>
      <c r="B847" s="61"/>
      <c r="C847" s="61"/>
      <c r="D847" s="61"/>
      <c r="E847" s="61"/>
      <c r="F847" s="61"/>
      <c r="G847" s="61"/>
      <c r="H847" s="61"/>
      <c r="I847" s="61"/>
      <c r="J847" s="61"/>
      <c r="K847" s="61"/>
      <c r="L847" s="61"/>
      <c r="M847" s="61"/>
      <c r="N847" s="61"/>
    </row>
    <row r="848" spans="1:14" ht="12.75">
      <c r="A848" s="61"/>
      <c r="B848" s="61"/>
      <c r="C848" s="61"/>
      <c r="D848" s="61"/>
      <c r="E848" s="61"/>
      <c r="F848" s="61"/>
      <c r="G848" s="61"/>
      <c r="H848" s="61"/>
      <c r="I848" s="61"/>
      <c r="J848" s="61"/>
      <c r="K848" s="61"/>
      <c r="L848" s="61"/>
      <c r="M848" s="61"/>
      <c r="N848" s="61"/>
    </row>
    <row r="849" spans="1:14" ht="12.75">
      <c r="A849" s="61"/>
      <c r="B849" s="61"/>
      <c r="C849" s="61"/>
      <c r="D849" s="61"/>
      <c r="E849" s="61"/>
      <c r="F849" s="61"/>
      <c r="G849" s="61"/>
      <c r="H849" s="61"/>
      <c r="I849" s="61"/>
      <c r="J849" s="61"/>
      <c r="K849" s="61"/>
      <c r="L849" s="61"/>
      <c r="M849" s="61"/>
      <c r="N849" s="61"/>
    </row>
    <row r="850" spans="1:14" ht="12.75">
      <c r="A850" s="61"/>
      <c r="B850" s="61"/>
      <c r="C850" s="61"/>
      <c r="D850" s="61"/>
      <c r="E850" s="61"/>
      <c r="F850" s="61"/>
      <c r="G850" s="61"/>
      <c r="H850" s="61"/>
      <c r="I850" s="61"/>
      <c r="J850" s="61"/>
      <c r="K850" s="61"/>
      <c r="L850" s="61"/>
      <c r="M850" s="61"/>
      <c r="N850" s="61"/>
    </row>
    <row r="851" spans="1:14" ht="12.75">
      <c r="A851" s="61"/>
      <c r="B851" s="61"/>
      <c r="C851" s="61"/>
      <c r="D851" s="61"/>
      <c r="E851" s="61"/>
      <c r="F851" s="61"/>
      <c r="G851" s="61"/>
      <c r="H851" s="61"/>
      <c r="I851" s="61"/>
      <c r="J851" s="61"/>
      <c r="K851" s="61"/>
      <c r="L851" s="61"/>
      <c r="M851" s="61"/>
      <c r="N851" s="61"/>
    </row>
    <row r="852" spans="1:14" ht="12.75">
      <c r="A852" s="61"/>
      <c r="B852" s="61"/>
      <c r="C852" s="61"/>
      <c r="D852" s="61"/>
      <c r="E852" s="61"/>
      <c r="F852" s="61"/>
      <c r="G852" s="61"/>
      <c r="H852" s="61"/>
      <c r="I852" s="61"/>
      <c r="J852" s="61"/>
      <c r="K852" s="61"/>
      <c r="L852" s="61"/>
      <c r="M852" s="61"/>
      <c r="N852" s="61"/>
    </row>
    <row r="853" spans="1:14" ht="12.75">
      <c r="A853" s="61"/>
      <c r="B853" s="61"/>
      <c r="C853" s="61"/>
      <c r="D853" s="61"/>
      <c r="E853" s="61"/>
      <c r="F853" s="61"/>
      <c r="G853" s="61"/>
      <c r="H853" s="61"/>
      <c r="I853" s="61"/>
      <c r="J853" s="61"/>
      <c r="K853" s="61"/>
      <c r="L853" s="61"/>
      <c r="M853" s="61"/>
      <c r="N853" s="61"/>
    </row>
    <row r="854" spans="1:14" ht="12.75">
      <c r="A854" s="61"/>
      <c r="B854" s="61"/>
      <c r="C854" s="61"/>
      <c r="D854" s="61"/>
      <c r="E854" s="61"/>
      <c r="F854" s="61"/>
      <c r="G854" s="61"/>
      <c r="H854" s="61"/>
      <c r="I854" s="61"/>
      <c r="J854" s="61"/>
      <c r="K854" s="61"/>
      <c r="L854" s="61"/>
      <c r="M854" s="61"/>
      <c r="N854" s="61"/>
    </row>
    <row r="855" spans="1:14" ht="12.75">
      <c r="A855" s="61"/>
      <c r="B855" s="61"/>
      <c r="C855" s="61"/>
      <c r="D855" s="61"/>
      <c r="E855" s="61"/>
      <c r="F855" s="61"/>
      <c r="G855" s="61"/>
      <c r="H855" s="61"/>
      <c r="I855" s="61"/>
      <c r="J855" s="61"/>
      <c r="K855" s="61"/>
      <c r="L855" s="61"/>
      <c r="M855" s="61"/>
      <c r="N855" s="61"/>
    </row>
    <row r="856" spans="1:14" ht="12.75">
      <c r="A856" s="61"/>
      <c r="B856" s="61"/>
      <c r="C856" s="61"/>
      <c r="D856" s="61"/>
      <c r="E856" s="61"/>
      <c r="F856" s="61"/>
      <c r="G856" s="61"/>
      <c r="H856" s="61"/>
      <c r="I856" s="61"/>
      <c r="J856" s="61"/>
      <c r="K856" s="61"/>
      <c r="L856" s="61"/>
      <c r="M856" s="61"/>
      <c r="N856" s="61"/>
    </row>
    <row r="857" spans="1:14" ht="12.75">
      <c r="A857" s="61"/>
      <c r="B857" s="61"/>
      <c r="C857" s="61"/>
      <c r="D857" s="61"/>
      <c r="E857" s="61"/>
      <c r="F857" s="61"/>
      <c r="G857" s="61"/>
      <c r="H857" s="61"/>
      <c r="I857" s="61"/>
      <c r="J857" s="61"/>
      <c r="K857" s="61"/>
      <c r="L857" s="61"/>
      <c r="M857" s="61"/>
      <c r="N857" s="61"/>
    </row>
    <row r="858" spans="1:14" ht="12.75">
      <c r="A858" s="61"/>
      <c r="B858" s="61"/>
      <c r="C858" s="61"/>
      <c r="D858" s="61"/>
      <c r="E858" s="61"/>
      <c r="F858" s="61"/>
      <c r="G858" s="61"/>
      <c r="H858" s="61"/>
      <c r="I858" s="61"/>
      <c r="J858" s="61"/>
      <c r="K858" s="61"/>
      <c r="L858" s="61"/>
      <c r="M858" s="61"/>
      <c r="N858" s="61"/>
    </row>
    <row r="859" spans="1:14" ht="12.75">
      <c r="A859" s="61"/>
      <c r="B859" s="61"/>
      <c r="C859" s="61"/>
      <c r="D859" s="61"/>
      <c r="E859" s="61"/>
      <c r="F859" s="61"/>
      <c r="G859" s="61"/>
      <c r="H859" s="61"/>
      <c r="I859" s="61"/>
      <c r="J859" s="61"/>
      <c r="K859" s="61"/>
      <c r="L859" s="61"/>
      <c r="M859" s="61"/>
      <c r="N859" s="61"/>
    </row>
    <row r="860" spans="1:14" ht="12.75">
      <c r="A860" s="61"/>
      <c r="B860" s="61"/>
      <c r="C860" s="61"/>
      <c r="D860" s="61"/>
      <c r="E860" s="61"/>
      <c r="F860" s="61"/>
      <c r="G860" s="61"/>
      <c r="H860" s="61"/>
      <c r="I860" s="61"/>
      <c r="J860" s="61"/>
      <c r="K860" s="61"/>
      <c r="L860" s="61"/>
      <c r="M860" s="61"/>
      <c r="N860" s="61"/>
    </row>
    <row r="861" spans="1:14" ht="12.75">
      <c r="A861" s="61"/>
      <c r="B861" s="61"/>
      <c r="C861" s="61"/>
      <c r="D861" s="61"/>
      <c r="E861" s="61"/>
      <c r="F861" s="61"/>
      <c r="G861" s="61"/>
      <c r="H861" s="61"/>
      <c r="I861" s="61"/>
      <c r="J861" s="61"/>
      <c r="K861" s="61"/>
      <c r="L861" s="61"/>
      <c r="M861" s="61"/>
      <c r="N861" s="61"/>
    </row>
    <row r="862" spans="1:14" ht="12.75">
      <c r="A862" s="61"/>
      <c r="B862" s="61"/>
      <c r="C862" s="61"/>
      <c r="D862" s="61"/>
      <c r="E862" s="61"/>
      <c r="F862" s="61"/>
      <c r="G862" s="61"/>
      <c r="H862" s="61"/>
      <c r="I862" s="61"/>
      <c r="J862" s="61"/>
      <c r="K862" s="61"/>
      <c r="L862" s="61"/>
      <c r="M862" s="61"/>
      <c r="N862" s="61"/>
    </row>
    <row r="863" spans="1:14" ht="12.75">
      <c r="A863" s="61"/>
      <c r="B863" s="61"/>
      <c r="C863" s="61"/>
      <c r="D863" s="61"/>
      <c r="E863" s="61"/>
      <c r="F863" s="61"/>
      <c r="G863" s="61"/>
      <c r="H863" s="61"/>
      <c r="I863" s="61"/>
      <c r="J863" s="61"/>
      <c r="K863" s="61"/>
      <c r="L863" s="61"/>
      <c r="M863" s="61"/>
      <c r="N863" s="61"/>
    </row>
    <row r="864" spans="1:14" ht="12.75">
      <c r="A864" s="61"/>
      <c r="B864" s="61"/>
      <c r="C864" s="61"/>
      <c r="D864" s="61"/>
      <c r="E864" s="61"/>
      <c r="F864" s="61"/>
      <c r="G864" s="61"/>
      <c r="H864" s="61"/>
      <c r="I864" s="61"/>
      <c r="J864" s="61"/>
      <c r="K864" s="61"/>
      <c r="L864" s="61"/>
      <c r="M864" s="61"/>
      <c r="N864" s="61"/>
    </row>
    <row r="865" spans="1:14" ht="12.75">
      <c r="A865" s="61"/>
      <c r="B865" s="61"/>
      <c r="C865" s="61"/>
      <c r="D865" s="61"/>
      <c r="E865" s="61"/>
      <c r="F865" s="61"/>
      <c r="G865" s="61"/>
      <c r="H865" s="61"/>
      <c r="I865" s="61"/>
      <c r="J865" s="61"/>
      <c r="K865" s="61"/>
      <c r="L865" s="61"/>
      <c r="M865" s="61"/>
      <c r="N865" s="61"/>
    </row>
    <row r="866" spans="1:14" ht="12.75">
      <c r="A866" s="61"/>
      <c r="B866" s="61"/>
      <c r="C866" s="61"/>
      <c r="D866" s="61"/>
      <c r="E866" s="61"/>
      <c r="F866" s="61"/>
      <c r="G866" s="61"/>
      <c r="H866" s="61"/>
      <c r="I866" s="61"/>
      <c r="J866" s="61"/>
      <c r="K866" s="61"/>
      <c r="L866" s="61"/>
      <c r="M866" s="61"/>
      <c r="N866" s="61"/>
    </row>
    <row r="867" spans="1:14" ht="12.75">
      <c r="A867" s="61"/>
      <c r="B867" s="61"/>
      <c r="C867" s="61"/>
      <c r="D867" s="61"/>
      <c r="E867" s="61"/>
      <c r="F867" s="61"/>
      <c r="G867" s="61"/>
      <c r="H867" s="61"/>
      <c r="I867" s="61"/>
      <c r="J867" s="61"/>
      <c r="K867" s="61"/>
      <c r="L867" s="61"/>
      <c r="M867" s="61"/>
      <c r="N867" s="61"/>
    </row>
    <row r="868" spans="1:14" ht="12.75">
      <c r="A868" s="61"/>
      <c r="B868" s="61"/>
      <c r="C868" s="61"/>
      <c r="D868" s="61"/>
      <c r="E868" s="61"/>
      <c r="F868" s="61"/>
      <c r="G868" s="61"/>
      <c r="H868" s="61"/>
      <c r="I868" s="61"/>
      <c r="J868" s="61"/>
      <c r="K868" s="61"/>
      <c r="L868" s="61"/>
      <c r="M868" s="61"/>
      <c r="N868" s="61"/>
    </row>
    <row r="869" spans="1:14" ht="12.75">
      <c r="A869" s="61"/>
      <c r="B869" s="61"/>
      <c r="C869" s="61"/>
      <c r="D869" s="61"/>
      <c r="E869" s="61"/>
      <c r="F869" s="61"/>
      <c r="G869" s="61"/>
      <c r="H869" s="61"/>
      <c r="I869" s="61"/>
      <c r="J869" s="61"/>
      <c r="K869" s="61"/>
      <c r="L869" s="61"/>
      <c r="M869" s="61"/>
      <c r="N869" s="61"/>
    </row>
    <row r="870" spans="1:14" ht="12.75">
      <c r="A870" s="61"/>
      <c r="B870" s="61"/>
      <c r="C870" s="61"/>
      <c r="D870" s="61"/>
      <c r="E870" s="61"/>
      <c r="F870" s="61"/>
      <c r="G870" s="61"/>
      <c r="H870" s="61"/>
      <c r="I870" s="61"/>
      <c r="J870" s="61"/>
      <c r="K870" s="61"/>
      <c r="L870" s="61"/>
      <c r="M870" s="61"/>
      <c r="N870" s="61"/>
    </row>
    <row r="871" spans="1:14" ht="12.75">
      <c r="A871" s="61"/>
      <c r="B871" s="61"/>
      <c r="C871" s="61"/>
      <c r="D871" s="61"/>
      <c r="E871" s="61"/>
      <c r="F871" s="61"/>
      <c r="G871" s="61"/>
      <c r="H871" s="61"/>
      <c r="I871" s="61"/>
      <c r="J871" s="61"/>
      <c r="K871" s="61"/>
      <c r="L871" s="61"/>
      <c r="M871" s="61"/>
      <c r="N871" s="61"/>
    </row>
    <row r="872" spans="1:14" ht="12.75">
      <c r="A872" s="61"/>
      <c r="B872" s="61"/>
      <c r="C872" s="61"/>
      <c r="D872" s="61"/>
      <c r="E872" s="61"/>
      <c r="F872" s="61"/>
      <c r="G872" s="61"/>
      <c r="H872" s="61"/>
      <c r="I872" s="61"/>
      <c r="J872" s="61"/>
      <c r="K872" s="61"/>
      <c r="L872" s="61"/>
      <c r="M872" s="61"/>
      <c r="N872" s="61"/>
    </row>
    <row r="873" spans="1:14" ht="12.75">
      <c r="A873" s="61"/>
      <c r="B873" s="61"/>
      <c r="C873" s="61"/>
      <c r="D873" s="61"/>
      <c r="E873" s="61"/>
      <c r="F873" s="61"/>
      <c r="G873" s="61"/>
      <c r="H873" s="61"/>
      <c r="I873" s="61"/>
      <c r="J873" s="61"/>
      <c r="K873" s="61"/>
      <c r="L873" s="61"/>
      <c r="M873" s="61"/>
      <c r="N873" s="61"/>
    </row>
    <row r="874" spans="1:14" ht="12.75">
      <c r="A874" s="61"/>
      <c r="B874" s="61"/>
      <c r="C874" s="61"/>
      <c r="D874" s="61"/>
      <c r="E874" s="61"/>
      <c r="F874" s="61"/>
      <c r="G874" s="61"/>
      <c r="H874" s="61"/>
      <c r="I874" s="61"/>
      <c r="J874" s="61"/>
      <c r="K874" s="61"/>
      <c r="L874" s="61"/>
      <c r="M874" s="61"/>
      <c r="N874" s="61"/>
    </row>
    <row r="875" spans="1:14" ht="12.75">
      <c r="A875" s="61"/>
      <c r="B875" s="61"/>
      <c r="C875" s="61"/>
      <c r="D875" s="61"/>
      <c r="E875" s="61"/>
      <c r="F875" s="61"/>
      <c r="G875" s="61"/>
      <c r="H875" s="61"/>
      <c r="I875" s="61"/>
      <c r="J875" s="61"/>
      <c r="K875" s="61"/>
      <c r="L875" s="61"/>
      <c r="M875" s="61"/>
      <c r="N875" s="61"/>
    </row>
    <row r="876" spans="1:14" ht="12.75">
      <c r="A876" s="61"/>
      <c r="B876" s="61"/>
      <c r="C876" s="61"/>
      <c r="D876" s="61"/>
      <c r="E876" s="61"/>
      <c r="F876" s="61"/>
      <c r="G876" s="61"/>
      <c r="H876" s="61"/>
      <c r="I876" s="61"/>
      <c r="J876" s="61"/>
      <c r="K876" s="61"/>
      <c r="L876" s="61"/>
      <c r="M876" s="61"/>
      <c r="N876" s="61"/>
    </row>
    <row r="877" spans="1:14" ht="12.75">
      <c r="A877" s="61"/>
      <c r="B877" s="61"/>
      <c r="C877" s="61"/>
      <c r="D877" s="61"/>
      <c r="E877" s="61"/>
      <c r="F877" s="61"/>
      <c r="G877" s="61"/>
      <c r="H877" s="61"/>
      <c r="I877" s="61"/>
      <c r="J877" s="61"/>
      <c r="K877" s="61"/>
      <c r="L877" s="61"/>
      <c r="M877" s="61"/>
      <c r="N877" s="61"/>
    </row>
    <row r="878" spans="1:14" ht="12.75">
      <c r="A878" s="61"/>
      <c r="B878" s="61"/>
      <c r="C878" s="61"/>
      <c r="D878" s="61"/>
      <c r="E878" s="61"/>
      <c r="F878" s="61"/>
      <c r="G878" s="61"/>
      <c r="H878" s="61"/>
      <c r="I878" s="61"/>
      <c r="J878" s="61"/>
      <c r="K878" s="61"/>
      <c r="L878" s="61"/>
      <c r="M878" s="61"/>
      <c r="N878" s="61"/>
    </row>
    <row r="879" spans="1:14" ht="12.75">
      <c r="A879" s="61"/>
      <c r="B879" s="61"/>
      <c r="C879" s="61"/>
      <c r="D879" s="61"/>
      <c r="E879" s="61"/>
      <c r="F879" s="61"/>
      <c r="G879" s="61"/>
      <c r="H879" s="61"/>
      <c r="I879" s="61"/>
      <c r="J879" s="61"/>
      <c r="K879" s="61"/>
      <c r="L879" s="61"/>
      <c r="M879" s="61"/>
      <c r="N879" s="61"/>
    </row>
    <row r="880" spans="1:14" ht="12.75">
      <c r="A880" s="61"/>
      <c r="B880" s="61"/>
      <c r="C880" s="61"/>
      <c r="D880" s="61"/>
      <c r="E880" s="61"/>
      <c r="F880" s="61"/>
      <c r="G880" s="61"/>
      <c r="H880" s="61"/>
      <c r="I880" s="61"/>
      <c r="J880" s="61"/>
      <c r="K880" s="61"/>
      <c r="L880" s="61"/>
      <c r="M880" s="61"/>
      <c r="N880" s="61"/>
    </row>
    <row r="881" spans="1:14" ht="12.75">
      <c r="A881" s="61"/>
      <c r="B881" s="61"/>
      <c r="C881" s="61"/>
      <c r="D881" s="61"/>
      <c r="E881" s="61"/>
      <c r="F881" s="61"/>
      <c r="G881" s="61"/>
      <c r="H881" s="61"/>
      <c r="I881" s="61"/>
      <c r="J881" s="61"/>
      <c r="K881" s="61"/>
      <c r="L881" s="61"/>
      <c r="M881" s="61"/>
      <c r="N881" s="61"/>
    </row>
    <row r="882" spans="1:14" ht="12.75">
      <c r="A882" s="61"/>
      <c r="B882" s="61"/>
      <c r="C882" s="61"/>
      <c r="D882" s="61"/>
      <c r="E882" s="61"/>
      <c r="F882" s="61"/>
      <c r="G882" s="61"/>
      <c r="H882" s="61"/>
      <c r="I882" s="61"/>
      <c r="J882" s="61"/>
      <c r="K882" s="61"/>
      <c r="L882" s="61"/>
      <c r="M882" s="61"/>
      <c r="N882" s="61"/>
    </row>
    <row r="883" spans="1:14" ht="12.75">
      <c r="A883" s="61"/>
      <c r="B883" s="61"/>
      <c r="C883" s="61"/>
      <c r="D883" s="61"/>
      <c r="E883" s="61"/>
      <c r="F883" s="61"/>
      <c r="G883" s="61"/>
      <c r="H883" s="61"/>
      <c r="I883" s="61"/>
      <c r="J883" s="61"/>
      <c r="K883" s="61"/>
      <c r="L883" s="61"/>
      <c r="M883" s="61"/>
      <c r="N883" s="61"/>
    </row>
    <row r="884" spans="1:14" ht="12.75">
      <c r="A884" s="61"/>
      <c r="B884" s="61"/>
      <c r="C884" s="61"/>
      <c r="D884" s="61"/>
      <c r="E884" s="61"/>
      <c r="F884" s="61"/>
      <c r="G884" s="61"/>
      <c r="H884" s="61"/>
      <c r="I884" s="61"/>
      <c r="J884" s="61"/>
      <c r="K884" s="61"/>
      <c r="L884" s="61"/>
      <c r="M884" s="61"/>
      <c r="N884" s="61"/>
    </row>
    <row r="885" spans="1:14" ht="12.75">
      <c r="A885" s="61"/>
      <c r="B885" s="61"/>
      <c r="C885" s="61"/>
      <c r="D885" s="61"/>
      <c r="E885" s="61"/>
      <c r="F885" s="61"/>
      <c r="G885" s="61"/>
      <c r="H885" s="61"/>
      <c r="I885" s="61"/>
      <c r="J885" s="61"/>
      <c r="K885" s="61"/>
      <c r="L885" s="61"/>
      <c r="M885" s="61"/>
      <c r="N885" s="61"/>
    </row>
    <row r="886" spans="1:14" ht="12.75">
      <c r="A886" s="61"/>
      <c r="B886" s="61"/>
      <c r="C886" s="61"/>
      <c r="D886" s="61"/>
      <c r="E886" s="61"/>
      <c r="F886" s="61"/>
      <c r="G886" s="61"/>
      <c r="H886" s="61"/>
      <c r="I886" s="61"/>
      <c r="J886" s="61"/>
      <c r="K886" s="61"/>
      <c r="L886" s="61"/>
      <c r="M886" s="61"/>
      <c r="N886" s="61"/>
    </row>
    <row r="887" spans="1:14" ht="12.75">
      <c r="A887" s="61"/>
      <c r="B887" s="61"/>
      <c r="C887" s="61"/>
      <c r="D887" s="61"/>
      <c r="E887" s="61"/>
      <c r="F887" s="61"/>
      <c r="G887" s="61"/>
      <c r="H887" s="61"/>
      <c r="I887" s="61"/>
      <c r="J887" s="61"/>
      <c r="K887" s="61"/>
      <c r="L887" s="61"/>
      <c r="M887" s="61"/>
      <c r="N887" s="61"/>
    </row>
    <row r="888" spans="1:14" ht="12.75">
      <c r="A888" s="61"/>
      <c r="B888" s="61"/>
      <c r="C888" s="61"/>
      <c r="D888" s="61"/>
      <c r="E888" s="61"/>
      <c r="F888" s="61"/>
      <c r="G888" s="61"/>
      <c r="H888" s="61"/>
      <c r="I888" s="61"/>
      <c r="J888" s="61"/>
      <c r="K888" s="61"/>
      <c r="L888" s="61"/>
      <c r="M888" s="61"/>
      <c r="N888" s="61"/>
    </row>
    <row r="889" spans="1:14" ht="12.75">
      <c r="A889" s="61"/>
      <c r="B889" s="61"/>
      <c r="C889" s="61"/>
      <c r="D889" s="61"/>
      <c r="E889" s="61"/>
      <c r="F889" s="61"/>
      <c r="G889" s="61"/>
      <c r="H889" s="61"/>
      <c r="I889" s="61"/>
      <c r="J889" s="61"/>
      <c r="K889" s="61"/>
      <c r="L889" s="61"/>
      <c r="M889" s="61"/>
      <c r="N889" s="61"/>
    </row>
    <row r="890" spans="1:14" ht="12.75">
      <c r="A890" s="61"/>
      <c r="B890" s="61"/>
      <c r="C890" s="61"/>
      <c r="D890" s="61"/>
      <c r="E890" s="61"/>
      <c r="F890" s="61"/>
      <c r="G890" s="61"/>
      <c r="H890" s="61"/>
      <c r="I890" s="61"/>
      <c r="J890" s="61"/>
      <c r="K890" s="61"/>
      <c r="L890" s="61"/>
      <c r="M890" s="61"/>
      <c r="N890" s="61"/>
    </row>
    <row r="891" spans="1:14" ht="12.75">
      <c r="A891" s="61"/>
      <c r="B891" s="61"/>
      <c r="C891" s="61"/>
      <c r="D891" s="61"/>
      <c r="E891" s="61"/>
      <c r="F891" s="61"/>
      <c r="G891" s="61"/>
      <c r="H891" s="61"/>
      <c r="I891" s="61"/>
      <c r="J891" s="61"/>
      <c r="K891" s="61"/>
      <c r="L891" s="61"/>
      <c r="M891" s="61"/>
      <c r="N891" s="61"/>
    </row>
    <row r="892" spans="1:14" ht="12.75">
      <c r="A892" s="61"/>
      <c r="B892" s="61"/>
      <c r="C892" s="61"/>
      <c r="D892" s="61"/>
      <c r="E892" s="61"/>
      <c r="F892" s="61"/>
      <c r="G892" s="61"/>
      <c r="H892" s="61"/>
      <c r="I892" s="61"/>
      <c r="J892" s="61"/>
      <c r="K892" s="61"/>
      <c r="L892" s="61"/>
      <c r="M892" s="61"/>
      <c r="N892" s="61"/>
    </row>
    <row r="893" spans="1:14" ht="12.75">
      <c r="A893" s="61"/>
      <c r="B893" s="61"/>
      <c r="C893" s="61"/>
      <c r="D893" s="61"/>
      <c r="E893" s="61"/>
      <c r="F893" s="61"/>
      <c r="G893" s="61"/>
      <c r="H893" s="61"/>
      <c r="I893" s="61"/>
      <c r="J893" s="61"/>
      <c r="K893" s="61"/>
      <c r="L893" s="61"/>
      <c r="M893" s="61"/>
      <c r="N893" s="61"/>
    </row>
    <row r="894" spans="1:14" ht="12.75">
      <c r="A894" s="61"/>
      <c r="B894" s="61"/>
      <c r="C894" s="61"/>
      <c r="D894" s="61"/>
      <c r="E894" s="61"/>
      <c r="F894" s="61"/>
      <c r="G894" s="61"/>
      <c r="H894" s="61"/>
      <c r="I894" s="61"/>
      <c r="J894" s="61"/>
      <c r="K894" s="61"/>
      <c r="L894" s="61"/>
      <c r="M894" s="61"/>
      <c r="N894" s="61"/>
    </row>
    <row r="895" spans="1:14" ht="12.75">
      <c r="A895" s="61"/>
      <c r="B895" s="61"/>
      <c r="C895" s="61"/>
      <c r="D895" s="61"/>
      <c r="E895" s="61"/>
      <c r="F895" s="61"/>
      <c r="G895" s="61"/>
      <c r="H895" s="61"/>
      <c r="I895" s="61"/>
      <c r="J895" s="61"/>
      <c r="K895" s="61"/>
      <c r="L895" s="61"/>
      <c r="M895" s="61"/>
      <c r="N895" s="61"/>
    </row>
    <row r="896" spans="1:14" ht="12.75">
      <c r="A896" s="61"/>
      <c r="B896" s="61"/>
      <c r="C896" s="61"/>
      <c r="D896" s="61"/>
      <c r="E896" s="61"/>
      <c r="F896" s="61"/>
      <c r="G896" s="61"/>
      <c r="H896" s="61"/>
      <c r="I896" s="61"/>
      <c r="J896" s="61"/>
      <c r="K896" s="61"/>
      <c r="L896" s="61"/>
      <c r="M896" s="61"/>
      <c r="N896" s="61"/>
    </row>
    <row r="897" spans="1:14" ht="12.75">
      <c r="A897" s="61"/>
      <c r="B897" s="61"/>
      <c r="C897" s="61"/>
      <c r="D897" s="61"/>
      <c r="E897" s="61"/>
      <c r="F897" s="61"/>
      <c r="G897" s="61"/>
      <c r="H897" s="61"/>
      <c r="I897" s="61"/>
      <c r="J897" s="61"/>
      <c r="K897" s="61"/>
      <c r="L897" s="61"/>
      <c r="M897" s="61"/>
      <c r="N897" s="61"/>
    </row>
    <row r="898" spans="1:14" ht="12.75">
      <c r="A898" s="61"/>
      <c r="B898" s="61"/>
      <c r="C898" s="61"/>
      <c r="D898" s="61"/>
      <c r="E898" s="61"/>
      <c r="F898" s="61"/>
      <c r="G898" s="61"/>
      <c r="H898" s="61"/>
      <c r="I898" s="61"/>
      <c r="J898" s="61"/>
      <c r="K898" s="61"/>
      <c r="L898" s="61"/>
      <c r="M898" s="61"/>
      <c r="N898" s="61"/>
    </row>
    <row r="899" spans="1:14" ht="12.75">
      <c r="A899" s="61"/>
      <c r="B899" s="61"/>
      <c r="C899" s="61"/>
      <c r="D899" s="61"/>
      <c r="E899" s="61"/>
      <c r="F899" s="61"/>
      <c r="G899" s="61"/>
      <c r="H899" s="61"/>
      <c r="I899" s="61"/>
      <c r="J899" s="61"/>
      <c r="K899" s="61"/>
      <c r="L899" s="61"/>
      <c r="M899" s="61"/>
      <c r="N899" s="61"/>
    </row>
    <row r="900" spans="1:14" ht="12.75">
      <c r="A900" s="61"/>
      <c r="B900" s="61"/>
      <c r="C900" s="61"/>
      <c r="D900" s="61"/>
      <c r="E900" s="61"/>
      <c r="F900" s="61"/>
      <c r="G900" s="61"/>
      <c r="H900" s="61"/>
      <c r="I900" s="61"/>
      <c r="J900" s="61"/>
      <c r="K900" s="61"/>
      <c r="L900" s="61"/>
      <c r="M900" s="61"/>
      <c r="N900" s="61"/>
    </row>
    <row r="901" spans="1:14" ht="12.75">
      <c r="A901" s="61"/>
      <c r="B901" s="61"/>
      <c r="C901" s="61"/>
      <c r="D901" s="61"/>
      <c r="E901" s="61"/>
      <c r="F901" s="61"/>
      <c r="G901" s="61"/>
      <c r="H901" s="61"/>
      <c r="I901" s="61"/>
      <c r="J901" s="61"/>
      <c r="K901" s="61"/>
      <c r="L901" s="61"/>
      <c r="M901" s="61"/>
      <c r="N901" s="61"/>
    </row>
    <row r="902" spans="1:14" ht="12.75">
      <c r="A902" s="61"/>
      <c r="B902" s="61"/>
      <c r="C902" s="61"/>
      <c r="D902" s="61"/>
      <c r="E902" s="61"/>
      <c r="F902" s="61"/>
      <c r="G902" s="61"/>
      <c r="H902" s="61"/>
      <c r="I902" s="61"/>
      <c r="J902" s="61"/>
      <c r="K902" s="61"/>
      <c r="L902" s="61"/>
      <c r="M902" s="61"/>
      <c r="N902" s="61"/>
    </row>
    <row r="903" spans="1:14" ht="12.75">
      <c r="A903" s="61"/>
      <c r="B903" s="61"/>
      <c r="C903" s="61"/>
      <c r="D903" s="61"/>
      <c r="E903" s="61"/>
      <c r="F903" s="61"/>
      <c r="G903" s="61"/>
      <c r="H903" s="61"/>
      <c r="I903" s="61"/>
      <c r="J903" s="61"/>
      <c r="K903" s="61"/>
      <c r="L903" s="61"/>
      <c r="M903" s="61"/>
      <c r="N903" s="61"/>
    </row>
    <row r="904" spans="1:14" ht="12.75">
      <c r="A904" s="61"/>
      <c r="B904" s="61"/>
      <c r="C904" s="61"/>
      <c r="D904" s="61"/>
      <c r="E904" s="61"/>
      <c r="F904" s="61"/>
      <c r="G904" s="61"/>
      <c r="H904" s="61"/>
      <c r="I904" s="61"/>
      <c r="J904" s="61"/>
      <c r="K904" s="61"/>
      <c r="L904" s="61"/>
      <c r="M904" s="61"/>
      <c r="N904" s="61"/>
    </row>
    <row r="905" spans="1:14" ht="12.75">
      <c r="A905" s="61"/>
      <c r="B905" s="61"/>
      <c r="C905" s="61"/>
      <c r="D905" s="61"/>
      <c r="E905" s="61"/>
      <c r="F905" s="61"/>
      <c r="G905" s="61"/>
      <c r="H905" s="61"/>
      <c r="I905" s="61"/>
      <c r="J905" s="61"/>
      <c r="K905" s="61"/>
      <c r="L905" s="61"/>
      <c r="M905" s="61"/>
      <c r="N905" s="61"/>
    </row>
    <row r="906" spans="1:14" ht="12.75">
      <c r="A906" s="61"/>
      <c r="B906" s="61"/>
      <c r="C906" s="61"/>
      <c r="D906" s="61"/>
      <c r="E906" s="61"/>
      <c r="F906" s="61"/>
      <c r="G906" s="61"/>
      <c r="H906" s="61"/>
      <c r="I906" s="61"/>
      <c r="J906" s="61"/>
      <c r="K906" s="61"/>
      <c r="L906" s="61"/>
      <c r="M906" s="61"/>
      <c r="N906" s="61"/>
    </row>
    <row r="907" spans="1:14" ht="12.75">
      <c r="A907" s="61"/>
      <c r="B907" s="61"/>
      <c r="C907" s="61"/>
      <c r="D907" s="61"/>
      <c r="E907" s="61"/>
      <c r="F907" s="61"/>
      <c r="G907" s="61"/>
      <c r="H907" s="61"/>
      <c r="I907" s="61"/>
      <c r="J907" s="61"/>
      <c r="K907" s="61"/>
      <c r="L907" s="61"/>
      <c r="M907" s="61"/>
      <c r="N907" s="61"/>
    </row>
    <row r="908" spans="1:14" ht="12.75">
      <c r="A908" s="61"/>
      <c r="B908" s="61"/>
      <c r="C908" s="61"/>
      <c r="D908" s="61"/>
      <c r="E908" s="61"/>
      <c r="F908" s="61"/>
      <c r="G908" s="61"/>
      <c r="H908" s="61"/>
      <c r="I908" s="61"/>
      <c r="J908" s="61"/>
      <c r="K908" s="61"/>
      <c r="L908" s="61"/>
      <c r="M908" s="61"/>
      <c r="N908" s="61"/>
    </row>
    <row r="909" spans="1:14" ht="12.75">
      <c r="A909" s="61"/>
      <c r="B909" s="61"/>
      <c r="C909" s="61"/>
      <c r="D909" s="61"/>
      <c r="E909" s="61"/>
      <c r="F909" s="61"/>
      <c r="G909" s="61"/>
      <c r="H909" s="61"/>
      <c r="I909" s="61"/>
      <c r="J909" s="61"/>
      <c r="K909" s="61"/>
      <c r="L909" s="61"/>
      <c r="M909" s="61"/>
      <c r="N909" s="61"/>
    </row>
    <row r="910" spans="1:14" ht="12.75">
      <c r="A910" s="61"/>
      <c r="B910" s="61"/>
      <c r="C910" s="61"/>
      <c r="D910" s="61"/>
      <c r="E910" s="61"/>
      <c r="F910" s="61"/>
      <c r="G910" s="61"/>
      <c r="H910" s="61"/>
      <c r="I910" s="61"/>
      <c r="J910" s="61"/>
      <c r="K910" s="61"/>
      <c r="L910" s="61"/>
      <c r="M910" s="61"/>
      <c r="N910" s="61"/>
    </row>
    <row r="911" spans="1:14" ht="12.75">
      <c r="A911" s="61"/>
      <c r="B911" s="61"/>
      <c r="C911" s="61"/>
      <c r="D911" s="61"/>
      <c r="E911" s="61"/>
      <c r="F911" s="61"/>
      <c r="G911" s="61"/>
      <c r="H911" s="61"/>
      <c r="I911" s="61"/>
      <c r="J911" s="61"/>
      <c r="K911" s="61"/>
      <c r="L911" s="61"/>
      <c r="M911" s="61"/>
      <c r="N911" s="61"/>
    </row>
    <row r="912" spans="1:14" ht="12.75">
      <c r="A912" s="61"/>
      <c r="B912" s="61"/>
      <c r="C912" s="61"/>
      <c r="D912" s="61"/>
      <c r="E912" s="61"/>
      <c r="F912" s="61"/>
      <c r="G912" s="61"/>
      <c r="H912" s="61"/>
      <c r="I912" s="61"/>
      <c r="J912" s="61"/>
      <c r="K912" s="61"/>
      <c r="L912" s="61"/>
      <c r="M912" s="61"/>
      <c r="N912" s="61"/>
    </row>
    <row r="913" spans="1:14" ht="12.75">
      <c r="A913" s="61"/>
      <c r="B913" s="61"/>
      <c r="C913" s="61"/>
      <c r="D913" s="61"/>
      <c r="E913" s="61"/>
      <c r="F913" s="61"/>
      <c r="G913" s="61"/>
      <c r="H913" s="61"/>
      <c r="I913" s="61"/>
      <c r="J913" s="61"/>
      <c r="K913" s="61"/>
      <c r="L913" s="61"/>
      <c r="M913" s="61"/>
      <c r="N913" s="61"/>
    </row>
    <row r="914" spans="1:14" ht="12.75">
      <c r="A914" s="61"/>
      <c r="B914" s="61"/>
      <c r="C914" s="61"/>
      <c r="D914" s="61"/>
      <c r="E914" s="61"/>
      <c r="F914" s="61"/>
      <c r="G914" s="61"/>
      <c r="H914" s="61"/>
      <c r="I914" s="61"/>
      <c r="J914" s="61"/>
      <c r="K914" s="61"/>
      <c r="L914" s="61"/>
      <c r="M914" s="61"/>
      <c r="N914" s="61"/>
    </row>
    <row r="915" spans="1:14" ht="12.75">
      <c r="A915" s="61"/>
      <c r="B915" s="61"/>
      <c r="C915" s="61"/>
      <c r="D915" s="61"/>
      <c r="E915" s="61"/>
      <c r="F915" s="61"/>
      <c r="G915" s="61"/>
      <c r="H915" s="61"/>
      <c r="I915" s="61"/>
      <c r="J915" s="61"/>
      <c r="K915" s="61"/>
      <c r="L915" s="61"/>
      <c r="M915" s="61"/>
      <c r="N915" s="61"/>
    </row>
    <row r="916" spans="1:14" ht="12.75">
      <c r="A916" s="61"/>
      <c r="B916" s="61"/>
      <c r="C916" s="61"/>
      <c r="D916" s="61"/>
      <c r="E916" s="61"/>
      <c r="F916" s="61"/>
      <c r="G916" s="61"/>
      <c r="H916" s="61"/>
      <c r="I916" s="61"/>
      <c r="J916" s="61"/>
      <c r="K916" s="61"/>
      <c r="L916" s="61"/>
      <c r="M916" s="61"/>
      <c r="N916" s="61"/>
    </row>
    <row r="917" spans="1:14" ht="12.75">
      <c r="A917" s="61"/>
      <c r="B917" s="61"/>
      <c r="C917" s="61"/>
      <c r="D917" s="61"/>
      <c r="E917" s="61"/>
      <c r="F917" s="61"/>
      <c r="G917" s="61"/>
      <c r="H917" s="61"/>
      <c r="I917" s="61"/>
      <c r="J917" s="61"/>
      <c r="K917" s="61"/>
      <c r="L917" s="61"/>
      <c r="M917" s="61"/>
      <c r="N917" s="61"/>
    </row>
    <row r="918" spans="1:14" ht="12.75">
      <c r="A918" s="61"/>
      <c r="B918" s="61"/>
      <c r="C918" s="61"/>
      <c r="D918" s="61"/>
      <c r="E918" s="61"/>
      <c r="F918" s="61"/>
      <c r="G918" s="61"/>
      <c r="H918" s="61"/>
      <c r="I918" s="61"/>
      <c r="J918" s="61"/>
      <c r="K918" s="61"/>
      <c r="L918" s="61"/>
      <c r="M918" s="61"/>
      <c r="N918" s="61"/>
    </row>
    <row r="919" spans="1:14" ht="12.75">
      <c r="A919" s="61"/>
      <c r="B919" s="61"/>
      <c r="C919" s="61"/>
      <c r="D919" s="61"/>
      <c r="E919" s="61"/>
      <c r="F919" s="61"/>
      <c r="G919" s="61"/>
      <c r="H919" s="61"/>
      <c r="I919" s="61"/>
      <c r="J919" s="61"/>
      <c r="K919" s="61"/>
      <c r="L919" s="61"/>
      <c r="M919" s="61"/>
      <c r="N919" s="61"/>
    </row>
    <row r="920" spans="1:14" ht="12.75">
      <c r="A920" s="61"/>
      <c r="B920" s="61"/>
      <c r="C920" s="61"/>
      <c r="D920" s="61"/>
      <c r="E920" s="61"/>
      <c r="F920" s="61"/>
      <c r="G920" s="61"/>
      <c r="H920" s="61"/>
      <c r="I920" s="61"/>
      <c r="J920" s="61"/>
      <c r="K920" s="61"/>
      <c r="L920" s="61"/>
      <c r="M920" s="61"/>
      <c r="N920" s="61"/>
    </row>
    <row r="921" spans="1:14" ht="12.75">
      <c r="A921" s="61"/>
      <c r="B921" s="61"/>
      <c r="C921" s="61"/>
      <c r="D921" s="61"/>
      <c r="E921" s="61"/>
      <c r="F921" s="61"/>
      <c r="G921" s="61"/>
      <c r="H921" s="61"/>
      <c r="I921" s="61"/>
      <c r="J921" s="61"/>
      <c r="K921" s="61"/>
      <c r="L921" s="61"/>
      <c r="M921" s="61"/>
      <c r="N921" s="61"/>
    </row>
    <row r="922" spans="1:14" ht="12.75">
      <c r="A922" s="61"/>
      <c r="B922" s="61"/>
      <c r="C922" s="61"/>
      <c r="D922" s="61"/>
      <c r="E922" s="61"/>
      <c r="F922" s="61"/>
      <c r="G922" s="61"/>
      <c r="H922" s="61"/>
      <c r="I922" s="61"/>
      <c r="J922" s="61"/>
      <c r="K922" s="61"/>
      <c r="L922" s="61"/>
      <c r="M922" s="61"/>
      <c r="N922" s="61"/>
    </row>
    <row r="923" spans="1:14" ht="12.75">
      <c r="A923" s="61"/>
      <c r="B923" s="61"/>
      <c r="C923" s="61"/>
      <c r="D923" s="61"/>
      <c r="E923" s="61"/>
      <c r="F923" s="61"/>
      <c r="G923" s="61"/>
      <c r="H923" s="61"/>
      <c r="I923" s="61"/>
      <c r="J923" s="61"/>
      <c r="K923" s="61"/>
      <c r="L923" s="61"/>
      <c r="M923" s="61"/>
      <c r="N923" s="61"/>
    </row>
    <row r="924" spans="1:14" ht="12.75">
      <c r="A924" s="61"/>
      <c r="B924" s="61"/>
      <c r="C924" s="61"/>
      <c r="D924" s="61"/>
      <c r="E924" s="61"/>
      <c r="F924" s="61"/>
      <c r="G924" s="61"/>
      <c r="H924" s="61"/>
      <c r="I924" s="61"/>
      <c r="J924" s="61"/>
      <c r="K924" s="61"/>
      <c r="L924" s="61"/>
      <c r="M924" s="61"/>
      <c r="N924" s="61"/>
    </row>
    <row r="925" spans="1:14" ht="12.75">
      <c r="A925" s="61"/>
      <c r="B925" s="61"/>
      <c r="C925" s="61"/>
      <c r="D925" s="61"/>
      <c r="E925" s="61"/>
      <c r="F925" s="61"/>
      <c r="G925" s="61"/>
      <c r="H925" s="61"/>
      <c r="I925" s="61"/>
      <c r="J925" s="61"/>
      <c r="K925" s="61"/>
      <c r="L925" s="61"/>
      <c r="M925" s="61"/>
      <c r="N925" s="61"/>
    </row>
    <row r="926" spans="1:14" ht="12.75">
      <c r="A926" s="61"/>
      <c r="B926" s="61"/>
      <c r="C926" s="61"/>
      <c r="D926" s="61"/>
      <c r="E926" s="61"/>
      <c r="F926" s="61"/>
      <c r="G926" s="61"/>
      <c r="H926" s="61"/>
      <c r="I926" s="61"/>
      <c r="J926" s="61"/>
      <c r="K926" s="61"/>
      <c r="L926" s="61"/>
      <c r="M926" s="61"/>
      <c r="N926" s="61"/>
    </row>
    <row r="927" spans="1:14" ht="12.75">
      <c r="A927" s="61"/>
      <c r="B927" s="61"/>
      <c r="C927" s="61"/>
      <c r="D927" s="61"/>
      <c r="E927" s="61"/>
      <c r="F927" s="61"/>
      <c r="G927" s="61"/>
      <c r="H927" s="61"/>
      <c r="I927" s="61"/>
      <c r="J927" s="61"/>
      <c r="K927" s="61"/>
      <c r="L927" s="61"/>
      <c r="M927" s="61"/>
      <c r="N927" s="61"/>
    </row>
    <row r="928" spans="1:14" ht="12.75">
      <c r="A928" s="61"/>
      <c r="B928" s="61"/>
      <c r="C928" s="61"/>
      <c r="D928" s="61"/>
      <c r="E928" s="61"/>
      <c r="F928" s="61"/>
      <c r="G928" s="61"/>
      <c r="H928" s="61"/>
      <c r="I928" s="61"/>
      <c r="J928" s="61"/>
      <c r="K928" s="61"/>
      <c r="L928" s="61"/>
      <c r="M928" s="61"/>
      <c r="N928" s="61"/>
    </row>
    <row r="929" spans="1:14" ht="12.75">
      <c r="A929" s="61"/>
      <c r="B929" s="61"/>
      <c r="C929" s="61"/>
      <c r="D929" s="61"/>
      <c r="E929" s="61"/>
      <c r="F929" s="61"/>
      <c r="G929" s="61"/>
      <c r="H929" s="61"/>
      <c r="I929" s="61"/>
      <c r="J929" s="61"/>
      <c r="K929" s="61"/>
      <c r="L929" s="61"/>
      <c r="M929" s="61"/>
      <c r="N929" s="61"/>
    </row>
    <row r="930" spans="1:14" ht="12.75">
      <c r="A930" s="61"/>
      <c r="B930" s="61"/>
      <c r="C930" s="61"/>
      <c r="D930" s="61"/>
      <c r="E930" s="61"/>
      <c r="F930" s="61"/>
      <c r="G930" s="61"/>
      <c r="H930" s="61"/>
      <c r="I930" s="61"/>
      <c r="J930" s="61"/>
      <c r="K930" s="61"/>
      <c r="L930" s="61"/>
      <c r="M930" s="61"/>
      <c r="N930" s="61"/>
    </row>
    <row r="931" spans="1:14" ht="12.75">
      <c r="A931" s="61"/>
      <c r="B931" s="61"/>
      <c r="C931" s="61"/>
      <c r="D931" s="61"/>
      <c r="E931" s="61"/>
      <c r="F931" s="61"/>
      <c r="G931" s="61"/>
      <c r="H931" s="61"/>
      <c r="I931" s="61"/>
      <c r="J931" s="61"/>
      <c r="K931" s="61"/>
      <c r="L931" s="61"/>
      <c r="M931" s="61"/>
      <c r="N931" s="61"/>
    </row>
    <row r="932" spans="1:14" ht="12.75">
      <c r="A932" s="61"/>
      <c r="B932" s="61"/>
      <c r="C932" s="61"/>
      <c r="D932" s="61"/>
      <c r="E932" s="61"/>
      <c r="F932" s="61"/>
      <c r="G932" s="61"/>
      <c r="H932" s="61"/>
      <c r="I932" s="61"/>
      <c r="J932" s="61"/>
      <c r="K932" s="61"/>
      <c r="L932" s="61"/>
      <c r="M932" s="61"/>
      <c r="N932" s="61"/>
    </row>
    <row r="933" spans="1:14" ht="12.75">
      <c r="A933" s="61"/>
      <c r="B933" s="61"/>
      <c r="C933" s="61"/>
      <c r="D933" s="61"/>
      <c r="E933" s="61"/>
      <c r="F933" s="61"/>
      <c r="G933" s="61"/>
      <c r="H933" s="61"/>
      <c r="I933" s="61"/>
      <c r="J933" s="61"/>
      <c r="K933" s="61"/>
      <c r="L933" s="61"/>
      <c r="M933" s="61"/>
      <c r="N933" s="61"/>
    </row>
    <row r="934" spans="1:14" ht="12.75">
      <c r="A934" s="61"/>
      <c r="B934" s="61"/>
      <c r="C934" s="61"/>
      <c r="D934" s="61"/>
      <c r="E934" s="61"/>
      <c r="F934" s="61"/>
      <c r="G934" s="61"/>
      <c r="H934" s="61"/>
      <c r="I934" s="61"/>
      <c r="J934" s="61"/>
      <c r="K934" s="61"/>
      <c r="L934" s="61"/>
      <c r="M934" s="61"/>
      <c r="N934" s="61"/>
    </row>
    <row r="935" spans="1:14" ht="12.75">
      <c r="A935" s="61"/>
      <c r="B935" s="61"/>
      <c r="C935" s="61"/>
      <c r="D935" s="61"/>
      <c r="E935" s="61"/>
      <c r="F935" s="61"/>
      <c r="G935" s="61"/>
      <c r="H935" s="61"/>
      <c r="I935" s="61"/>
      <c r="J935" s="61"/>
      <c r="K935" s="61"/>
      <c r="L935" s="61"/>
      <c r="M935" s="61"/>
      <c r="N935" s="61"/>
    </row>
    <row r="936" spans="1:14" ht="12.75">
      <c r="A936" s="61"/>
      <c r="B936" s="61"/>
      <c r="C936" s="61"/>
      <c r="D936" s="61"/>
      <c r="E936" s="61"/>
      <c r="F936" s="61"/>
      <c r="G936" s="61"/>
      <c r="H936" s="61"/>
      <c r="I936" s="61"/>
      <c r="J936" s="61"/>
      <c r="K936" s="61"/>
      <c r="L936" s="61"/>
      <c r="M936" s="61"/>
      <c r="N936" s="61"/>
    </row>
    <row r="937" spans="1:14" ht="12.75">
      <c r="A937" s="61"/>
      <c r="B937" s="61"/>
      <c r="C937" s="61"/>
      <c r="D937" s="61"/>
      <c r="E937" s="61"/>
      <c r="F937" s="61"/>
      <c r="G937" s="61"/>
      <c r="H937" s="61"/>
      <c r="I937" s="61"/>
      <c r="J937" s="61"/>
      <c r="K937" s="61"/>
      <c r="L937" s="61"/>
      <c r="M937" s="61"/>
      <c r="N937" s="61"/>
    </row>
    <row r="938" spans="1:14" ht="12.75">
      <c r="A938" s="61"/>
      <c r="B938" s="61"/>
      <c r="C938" s="61"/>
      <c r="D938" s="61"/>
      <c r="E938" s="61"/>
      <c r="F938" s="61"/>
      <c r="G938" s="61"/>
      <c r="H938" s="61"/>
      <c r="I938" s="61"/>
      <c r="J938" s="61"/>
      <c r="K938" s="61"/>
      <c r="L938" s="61"/>
      <c r="M938" s="61"/>
      <c r="N938" s="61"/>
    </row>
    <row r="939" spans="1:14" ht="12.75">
      <c r="A939" s="61"/>
      <c r="B939" s="61"/>
      <c r="C939" s="61"/>
      <c r="D939" s="61"/>
      <c r="E939" s="61"/>
      <c r="F939" s="61"/>
      <c r="G939" s="61"/>
      <c r="H939" s="61"/>
      <c r="I939" s="61"/>
      <c r="J939" s="61"/>
      <c r="K939" s="61"/>
      <c r="L939" s="61"/>
      <c r="M939" s="61"/>
      <c r="N939" s="61"/>
    </row>
    <row r="940" spans="1:14" ht="12.75">
      <c r="A940" s="61"/>
      <c r="B940" s="61"/>
      <c r="C940" s="61"/>
      <c r="D940" s="61"/>
      <c r="E940" s="61"/>
      <c r="F940" s="61"/>
      <c r="G940" s="61"/>
      <c r="H940" s="61"/>
      <c r="I940" s="61"/>
      <c r="J940" s="61"/>
      <c r="K940" s="61"/>
      <c r="L940" s="61"/>
      <c r="M940" s="61"/>
      <c r="N940" s="61"/>
    </row>
    <row r="941" spans="1:14" ht="12.75">
      <c r="A941" s="61"/>
      <c r="B941" s="61"/>
      <c r="C941" s="61"/>
      <c r="D941" s="61"/>
      <c r="E941" s="61"/>
      <c r="F941" s="61"/>
      <c r="G941" s="61"/>
      <c r="H941" s="61"/>
      <c r="I941" s="61"/>
      <c r="J941" s="61"/>
      <c r="K941" s="61"/>
      <c r="L941" s="61"/>
      <c r="M941" s="61"/>
      <c r="N941" s="61"/>
    </row>
    <row r="942" spans="1:14" ht="12.75">
      <c r="A942" s="61"/>
      <c r="B942" s="61"/>
      <c r="C942" s="61"/>
      <c r="D942" s="61"/>
      <c r="E942" s="61"/>
      <c r="F942" s="61"/>
      <c r="G942" s="61"/>
      <c r="H942" s="61"/>
      <c r="I942" s="61"/>
      <c r="J942" s="61"/>
      <c r="K942" s="61"/>
      <c r="L942" s="61"/>
      <c r="M942" s="61"/>
      <c r="N942" s="61"/>
    </row>
    <row r="943" spans="1:14" ht="12.75">
      <c r="A943" s="61"/>
      <c r="B943" s="61"/>
      <c r="C943" s="61"/>
      <c r="D943" s="61"/>
      <c r="E943" s="61"/>
      <c r="F943" s="61"/>
      <c r="G943" s="61"/>
      <c r="H943" s="61"/>
      <c r="I943" s="61"/>
      <c r="J943" s="61"/>
      <c r="K943" s="61"/>
      <c r="L943" s="61"/>
      <c r="M943" s="61"/>
      <c r="N943" s="61"/>
    </row>
    <row r="944" spans="1:14" ht="12.75">
      <c r="A944" s="61"/>
      <c r="B944" s="61"/>
      <c r="C944" s="61"/>
      <c r="D944" s="61"/>
      <c r="E944" s="61"/>
      <c r="F944" s="61"/>
      <c r="G944" s="61"/>
      <c r="H944" s="61"/>
      <c r="I944" s="61"/>
      <c r="J944" s="61"/>
      <c r="K944" s="61"/>
      <c r="L944" s="61"/>
      <c r="M944" s="61"/>
      <c r="N944" s="61"/>
    </row>
    <row r="945" spans="1:14" ht="12.75">
      <c r="A945" s="61"/>
      <c r="B945" s="61"/>
      <c r="C945" s="61"/>
      <c r="D945" s="61"/>
      <c r="E945" s="61"/>
      <c r="F945" s="61"/>
      <c r="G945" s="61"/>
      <c r="H945" s="61"/>
      <c r="I945" s="61"/>
      <c r="J945" s="61"/>
      <c r="K945" s="61"/>
      <c r="L945" s="61"/>
      <c r="M945" s="61"/>
      <c r="N945" s="61"/>
    </row>
    <row r="946" spans="1:14" ht="12.75">
      <c r="A946" s="61"/>
      <c r="B946" s="61"/>
      <c r="C946" s="61"/>
      <c r="D946" s="61"/>
      <c r="E946" s="61"/>
      <c r="F946" s="61"/>
      <c r="G946" s="61"/>
      <c r="H946" s="61"/>
      <c r="I946" s="61"/>
      <c r="J946" s="61"/>
      <c r="K946" s="61"/>
      <c r="L946" s="61"/>
      <c r="M946" s="61"/>
      <c r="N946" s="61"/>
    </row>
    <row r="947" spans="1:14" ht="12.75">
      <c r="A947" s="61"/>
      <c r="B947" s="61"/>
      <c r="C947" s="61"/>
      <c r="D947" s="61"/>
      <c r="E947" s="61"/>
      <c r="F947" s="61"/>
      <c r="G947" s="61"/>
      <c r="H947" s="61"/>
      <c r="I947" s="61"/>
      <c r="J947" s="61"/>
      <c r="K947" s="61"/>
      <c r="L947" s="61"/>
      <c r="M947" s="61"/>
      <c r="N947" s="61"/>
    </row>
    <row r="948" spans="1:14" ht="12.75">
      <c r="A948" s="61"/>
      <c r="B948" s="61"/>
      <c r="C948" s="61"/>
      <c r="D948" s="61"/>
      <c r="E948" s="61"/>
      <c r="F948" s="61"/>
      <c r="G948" s="61"/>
      <c r="H948" s="61"/>
      <c r="I948" s="61"/>
      <c r="J948" s="61"/>
      <c r="K948" s="61"/>
      <c r="L948" s="61"/>
      <c r="M948" s="61"/>
      <c r="N948" s="61"/>
    </row>
    <row r="949" spans="1:14" ht="12.75">
      <c r="A949" s="61"/>
      <c r="B949" s="61"/>
      <c r="C949" s="61"/>
      <c r="D949" s="61"/>
      <c r="E949" s="61"/>
      <c r="F949" s="61"/>
      <c r="G949" s="61"/>
      <c r="H949" s="61"/>
      <c r="I949" s="61"/>
      <c r="J949" s="61"/>
      <c r="K949" s="61"/>
      <c r="L949" s="61"/>
      <c r="M949" s="61"/>
      <c r="N949" s="61"/>
    </row>
    <row r="950" spans="1:14" ht="12.75">
      <c r="A950" s="61"/>
      <c r="B950" s="61"/>
      <c r="C950" s="61"/>
      <c r="D950" s="61"/>
      <c r="E950" s="61"/>
      <c r="F950" s="61"/>
      <c r="G950" s="61"/>
      <c r="H950" s="61"/>
      <c r="I950" s="61"/>
      <c r="J950" s="61"/>
      <c r="K950" s="61"/>
      <c r="L950" s="61"/>
      <c r="M950" s="61"/>
      <c r="N950" s="61"/>
    </row>
    <row r="951" spans="1:14" ht="12.75">
      <c r="A951" s="61"/>
      <c r="B951" s="61"/>
      <c r="C951" s="61"/>
      <c r="D951" s="61"/>
      <c r="E951" s="61"/>
      <c r="F951" s="61"/>
      <c r="G951" s="61"/>
      <c r="H951" s="61"/>
      <c r="I951" s="61"/>
      <c r="J951" s="61"/>
      <c r="K951" s="61"/>
      <c r="L951" s="61"/>
      <c r="M951" s="61"/>
      <c r="N951" s="61"/>
    </row>
    <row r="952" spans="1:14" ht="12.75">
      <c r="A952" s="61"/>
      <c r="B952" s="61"/>
      <c r="C952" s="61"/>
      <c r="D952" s="61"/>
      <c r="E952" s="61"/>
      <c r="F952" s="61"/>
      <c r="G952" s="61"/>
      <c r="H952" s="61"/>
      <c r="I952" s="61"/>
      <c r="J952" s="61"/>
      <c r="K952" s="61"/>
      <c r="L952" s="61"/>
      <c r="M952" s="61"/>
      <c r="N952" s="61"/>
    </row>
    <row r="953" spans="1:14" ht="12.75">
      <c r="A953" s="61"/>
      <c r="B953" s="61"/>
      <c r="C953" s="61"/>
      <c r="D953" s="61"/>
      <c r="E953" s="61"/>
      <c r="F953" s="61"/>
      <c r="G953" s="61"/>
      <c r="H953" s="61"/>
      <c r="I953" s="61"/>
      <c r="J953" s="61"/>
      <c r="K953" s="61"/>
      <c r="L953" s="61"/>
      <c r="M953" s="61"/>
      <c r="N953" s="61"/>
    </row>
    <row r="954" spans="1:14" ht="12.75">
      <c r="A954" s="61"/>
      <c r="B954" s="61"/>
      <c r="C954" s="61"/>
      <c r="D954" s="61"/>
      <c r="E954" s="61"/>
      <c r="F954" s="61"/>
      <c r="G954" s="61"/>
      <c r="H954" s="61"/>
      <c r="I954" s="61"/>
      <c r="J954" s="61"/>
      <c r="K954" s="61"/>
      <c r="L954" s="61"/>
      <c r="M954" s="61"/>
      <c r="N954" s="61"/>
    </row>
    <row r="955" spans="1:14" ht="12.75">
      <c r="A955" s="61"/>
      <c r="B955" s="61"/>
      <c r="C955" s="61"/>
      <c r="D955" s="61"/>
      <c r="E955" s="61"/>
      <c r="F955" s="61"/>
      <c r="G955" s="61"/>
      <c r="H955" s="61"/>
      <c r="I955" s="61"/>
      <c r="J955" s="61"/>
      <c r="K955" s="61"/>
      <c r="L955" s="61"/>
      <c r="M955" s="61"/>
      <c r="N955" s="61"/>
    </row>
    <row r="956" spans="1:14" ht="12.75">
      <c r="A956" s="61"/>
      <c r="B956" s="61"/>
      <c r="C956" s="61"/>
      <c r="D956" s="61"/>
      <c r="E956" s="61"/>
      <c r="F956" s="61"/>
      <c r="G956" s="61"/>
      <c r="H956" s="61"/>
      <c r="I956" s="61"/>
      <c r="J956" s="61"/>
      <c r="K956" s="61"/>
      <c r="L956" s="61"/>
      <c r="M956" s="61"/>
      <c r="N956" s="61"/>
    </row>
    <row r="957" spans="1:14" ht="12.75">
      <c r="A957" s="61"/>
      <c r="B957" s="61"/>
      <c r="C957" s="61"/>
      <c r="D957" s="61"/>
      <c r="E957" s="61"/>
      <c r="F957" s="61"/>
      <c r="G957" s="61"/>
      <c r="H957" s="61"/>
      <c r="I957" s="61"/>
      <c r="J957" s="61"/>
      <c r="K957" s="61"/>
      <c r="L957" s="61"/>
      <c r="M957" s="61"/>
      <c r="N957" s="61"/>
    </row>
    <row r="958" spans="1:14" ht="12.75">
      <c r="A958" s="61"/>
      <c r="B958" s="61"/>
      <c r="C958" s="61"/>
      <c r="D958" s="61"/>
      <c r="E958" s="61"/>
      <c r="F958" s="61"/>
      <c r="G958" s="61"/>
      <c r="H958" s="61"/>
      <c r="I958" s="61"/>
      <c r="J958" s="61"/>
      <c r="K958" s="61"/>
      <c r="L958" s="61"/>
      <c r="M958" s="61"/>
      <c r="N958" s="61"/>
    </row>
    <row r="959" spans="1:14" ht="12.75">
      <c r="A959" s="61"/>
      <c r="B959" s="61"/>
      <c r="C959" s="61"/>
      <c r="D959" s="61"/>
      <c r="E959" s="61"/>
      <c r="F959" s="61"/>
      <c r="G959" s="61"/>
      <c r="H959" s="61"/>
      <c r="I959" s="61"/>
      <c r="J959" s="61"/>
      <c r="K959" s="61"/>
      <c r="L959" s="61"/>
      <c r="M959" s="61"/>
      <c r="N959" s="61"/>
    </row>
    <row r="960" spans="1:14" ht="12.75">
      <c r="A960" s="61"/>
      <c r="B960" s="61"/>
      <c r="C960" s="61"/>
      <c r="D960" s="61"/>
      <c r="E960" s="61"/>
      <c r="F960" s="61"/>
      <c r="G960" s="61"/>
      <c r="H960" s="61"/>
      <c r="I960" s="61"/>
      <c r="J960" s="61"/>
      <c r="K960" s="61"/>
      <c r="L960" s="61"/>
      <c r="M960" s="61"/>
      <c r="N960" s="61"/>
    </row>
    <row r="961" spans="1:14" ht="12.75">
      <c r="A961" s="61"/>
      <c r="B961" s="61"/>
      <c r="C961" s="61"/>
      <c r="D961" s="61"/>
      <c r="E961" s="61"/>
      <c r="F961" s="61"/>
      <c r="G961" s="61"/>
      <c r="H961" s="61"/>
      <c r="I961" s="61"/>
      <c r="J961" s="61"/>
      <c r="K961" s="61"/>
      <c r="L961" s="61"/>
      <c r="M961" s="61"/>
      <c r="N961" s="61"/>
    </row>
    <row r="962" spans="1:14" ht="12.75">
      <c r="A962" s="61"/>
      <c r="B962" s="61"/>
      <c r="C962" s="61"/>
      <c r="D962" s="61"/>
      <c r="E962" s="61"/>
      <c r="F962" s="61"/>
      <c r="G962" s="61"/>
      <c r="H962" s="61"/>
      <c r="I962" s="61"/>
      <c r="J962" s="61"/>
      <c r="K962" s="61"/>
      <c r="L962" s="61"/>
      <c r="M962" s="61"/>
      <c r="N962" s="61"/>
    </row>
    <row r="963" spans="1:14" ht="12.75">
      <c r="A963" s="61"/>
      <c r="B963" s="61"/>
      <c r="C963" s="61"/>
      <c r="D963" s="61"/>
      <c r="E963" s="61"/>
      <c r="F963" s="61"/>
      <c r="G963" s="61"/>
      <c r="H963" s="61"/>
      <c r="I963" s="61"/>
      <c r="J963" s="61"/>
      <c r="K963" s="61"/>
      <c r="L963" s="61"/>
      <c r="M963" s="61"/>
      <c r="N963" s="61"/>
    </row>
    <row r="964" spans="1:14" ht="12.75">
      <c r="A964" s="61"/>
      <c r="B964" s="61"/>
      <c r="C964" s="61"/>
      <c r="D964" s="61"/>
      <c r="E964" s="61"/>
      <c r="F964" s="61"/>
      <c r="G964" s="61"/>
      <c r="H964" s="61"/>
      <c r="I964" s="61"/>
      <c r="J964" s="61"/>
      <c r="K964" s="61"/>
      <c r="L964" s="61"/>
      <c r="M964" s="61"/>
      <c r="N964" s="61"/>
    </row>
    <row r="965" spans="1:14" ht="12.75">
      <c r="A965" s="61"/>
      <c r="B965" s="61"/>
      <c r="C965" s="61"/>
      <c r="D965" s="61"/>
      <c r="E965" s="61"/>
      <c r="F965" s="61"/>
      <c r="G965" s="61"/>
      <c r="H965" s="61"/>
      <c r="I965" s="61"/>
      <c r="J965" s="61"/>
      <c r="K965" s="61"/>
      <c r="L965" s="61"/>
      <c r="M965" s="61"/>
      <c r="N965" s="61"/>
    </row>
    <row r="966" spans="1:14" ht="12.75">
      <c r="A966" s="61"/>
      <c r="B966" s="61"/>
      <c r="C966" s="61"/>
      <c r="D966" s="61"/>
      <c r="E966" s="61"/>
      <c r="F966" s="61"/>
      <c r="G966" s="61"/>
      <c r="H966" s="61"/>
      <c r="I966" s="61"/>
      <c r="J966" s="61"/>
      <c r="K966" s="61"/>
      <c r="L966" s="61"/>
      <c r="M966" s="61"/>
      <c r="N966" s="61"/>
    </row>
    <row r="967" spans="1:14" ht="12.75">
      <c r="A967" s="61"/>
      <c r="B967" s="61"/>
      <c r="C967" s="61"/>
      <c r="D967" s="61"/>
      <c r="E967" s="61"/>
      <c r="F967" s="61"/>
      <c r="G967" s="61"/>
      <c r="H967" s="61"/>
      <c r="I967" s="61"/>
      <c r="J967" s="61"/>
      <c r="K967" s="61"/>
      <c r="L967" s="61"/>
      <c r="M967" s="61"/>
      <c r="N967" s="61"/>
    </row>
    <row r="968" spans="1:14" ht="12.75">
      <c r="A968" s="61"/>
      <c r="B968" s="61"/>
      <c r="C968" s="61"/>
      <c r="D968" s="61"/>
      <c r="E968" s="61"/>
      <c r="F968" s="61"/>
      <c r="G968" s="61"/>
      <c r="H968" s="61"/>
      <c r="I968" s="61"/>
      <c r="J968" s="61"/>
      <c r="K968" s="61"/>
      <c r="L968" s="61"/>
      <c r="M968" s="61"/>
      <c r="N968" s="61"/>
    </row>
    <row r="969" spans="1:14" ht="12.75">
      <c r="A969" s="61"/>
      <c r="B969" s="61"/>
      <c r="C969" s="61"/>
      <c r="D969" s="61"/>
      <c r="E969" s="61"/>
      <c r="F969" s="61"/>
      <c r="G969" s="61"/>
      <c r="H969" s="61"/>
      <c r="I969" s="61"/>
      <c r="J969" s="61"/>
      <c r="K969" s="61"/>
      <c r="L969" s="61"/>
      <c r="M969" s="61"/>
      <c r="N969" s="61"/>
    </row>
    <row r="970" spans="1:14" ht="12.75">
      <c r="A970" s="61"/>
      <c r="B970" s="61"/>
      <c r="C970" s="61"/>
      <c r="D970" s="61"/>
      <c r="E970" s="61"/>
      <c r="F970" s="61"/>
      <c r="G970" s="61"/>
      <c r="H970" s="61"/>
      <c r="I970" s="61"/>
      <c r="J970" s="61"/>
      <c r="K970" s="61"/>
      <c r="L970" s="61"/>
      <c r="M970" s="61"/>
      <c r="N970" s="61"/>
    </row>
    <row r="971" spans="1:14" ht="12.75">
      <c r="A971" s="61"/>
      <c r="B971" s="61"/>
      <c r="C971" s="61"/>
      <c r="D971" s="61"/>
      <c r="E971" s="61"/>
      <c r="F971" s="61"/>
      <c r="G971" s="61"/>
      <c r="H971" s="61"/>
      <c r="I971" s="61"/>
      <c r="J971" s="61"/>
      <c r="K971" s="61"/>
      <c r="L971" s="61"/>
      <c r="M971" s="61"/>
      <c r="N971" s="61"/>
    </row>
    <row r="972" spans="1:14" ht="12.75">
      <c r="A972" s="61"/>
      <c r="B972" s="61"/>
      <c r="C972" s="61"/>
      <c r="D972" s="61"/>
      <c r="E972" s="61"/>
      <c r="F972" s="61"/>
      <c r="G972" s="61"/>
      <c r="H972" s="61"/>
      <c r="I972" s="61"/>
      <c r="J972" s="61"/>
      <c r="K972" s="61"/>
      <c r="L972" s="61"/>
      <c r="M972" s="61"/>
      <c r="N972" s="61"/>
    </row>
    <row r="973" spans="1:14" ht="12.75">
      <c r="A973" s="61"/>
      <c r="B973" s="61"/>
      <c r="C973" s="61"/>
      <c r="D973" s="61"/>
      <c r="E973" s="61"/>
      <c r="F973" s="61"/>
      <c r="G973" s="61"/>
      <c r="H973" s="61"/>
      <c r="I973" s="61"/>
      <c r="J973" s="61"/>
      <c r="K973" s="61"/>
      <c r="L973" s="61"/>
      <c r="M973" s="61"/>
      <c r="N973" s="61"/>
    </row>
    <row r="974" spans="1:14" ht="12.75">
      <c r="A974" s="61"/>
      <c r="B974" s="61"/>
      <c r="C974" s="61"/>
      <c r="D974" s="61"/>
      <c r="E974" s="61"/>
      <c r="F974" s="61"/>
      <c r="G974" s="61"/>
      <c r="H974" s="61"/>
      <c r="I974" s="61"/>
      <c r="J974" s="61"/>
      <c r="K974" s="61"/>
      <c r="L974" s="61"/>
      <c r="M974" s="61"/>
      <c r="N974" s="61"/>
    </row>
    <row r="975" spans="1:14" ht="12.75">
      <c r="A975" s="61"/>
      <c r="B975" s="61"/>
      <c r="C975" s="61"/>
      <c r="D975" s="61"/>
      <c r="E975" s="61"/>
      <c r="F975" s="61"/>
      <c r="G975" s="61"/>
      <c r="H975" s="61"/>
      <c r="I975" s="61"/>
      <c r="J975" s="61"/>
      <c r="K975" s="61"/>
      <c r="L975" s="61"/>
      <c r="M975" s="61"/>
      <c r="N975" s="61"/>
    </row>
    <row r="976" spans="1:14" ht="12.75">
      <c r="A976" s="61"/>
      <c r="B976" s="61"/>
      <c r="C976" s="61"/>
      <c r="D976" s="61"/>
      <c r="E976" s="61"/>
      <c r="F976" s="61"/>
      <c r="G976" s="61"/>
      <c r="H976" s="61"/>
      <c r="I976" s="61"/>
      <c r="J976" s="61"/>
      <c r="K976" s="61"/>
      <c r="L976" s="61"/>
      <c r="M976" s="61"/>
      <c r="N976" s="61"/>
    </row>
    <row r="977" spans="1:14" ht="12.75">
      <c r="A977" s="61"/>
      <c r="B977" s="61"/>
      <c r="C977" s="61"/>
      <c r="D977" s="61"/>
      <c r="E977" s="61"/>
      <c r="F977" s="61"/>
      <c r="G977" s="61"/>
      <c r="H977" s="61"/>
      <c r="I977" s="61"/>
      <c r="J977" s="61"/>
      <c r="K977" s="61"/>
      <c r="L977" s="61"/>
      <c r="M977" s="61"/>
      <c r="N977" s="61"/>
    </row>
    <row r="978" spans="1:14" ht="12.75">
      <c r="A978" s="61"/>
      <c r="B978" s="61"/>
      <c r="C978" s="61"/>
      <c r="D978" s="61"/>
      <c r="E978" s="61"/>
      <c r="F978" s="61"/>
      <c r="G978" s="61"/>
      <c r="H978" s="61"/>
      <c r="I978" s="61"/>
      <c r="J978" s="61"/>
      <c r="K978" s="61"/>
      <c r="L978" s="61"/>
      <c r="M978" s="61"/>
      <c r="N978" s="61"/>
    </row>
    <row r="979" spans="1:14" ht="12.75">
      <c r="A979" s="61"/>
      <c r="B979" s="61"/>
      <c r="C979" s="61"/>
      <c r="D979" s="61"/>
      <c r="E979" s="61"/>
      <c r="F979" s="61"/>
      <c r="G979" s="61"/>
      <c r="H979" s="61"/>
      <c r="I979" s="61"/>
      <c r="J979" s="61"/>
      <c r="K979" s="61"/>
      <c r="L979" s="61"/>
      <c r="M979" s="61"/>
      <c r="N979" s="61"/>
    </row>
    <row r="980" spans="1:14" ht="12.75">
      <c r="A980" s="61"/>
      <c r="B980" s="61"/>
      <c r="C980" s="61"/>
      <c r="D980" s="61"/>
      <c r="E980" s="61"/>
      <c r="F980" s="61"/>
      <c r="G980" s="61"/>
      <c r="H980" s="61"/>
      <c r="I980" s="61"/>
      <c r="J980" s="61"/>
      <c r="K980" s="61"/>
      <c r="L980" s="61"/>
      <c r="M980" s="61"/>
      <c r="N980" s="61"/>
    </row>
    <row r="981" spans="1:14" ht="12.75">
      <c r="A981" s="61"/>
      <c r="B981" s="61"/>
      <c r="C981" s="61"/>
      <c r="D981" s="61"/>
      <c r="E981" s="61"/>
      <c r="F981" s="61"/>
      <c r="G981" s="61"/>
      <c r="H981" s="61"/>
      <c r="I981" s="61"/>
      <c r="J981" s="61"/>
      <c r="K981" s="61"/>
      <c r="L981" s="61"/>
      <c r="M981" s="61"/>
      <c r="N981" s="61"/>
    </row>
    <row r="982" spans="1:14" ht="12.75">
      <c r="A982" s="61"/>
      <c r="B982" s="61"/>
      <c r="C982" s="61"/>
      <c r="D982" s="61"/>
      <c r="E982" s="61"/>
      <c r="F982" s="61"/>
      <c r="G982" s="61"/>
      <c r="H982" s="61"/>
      <c r="I982" s="61"/>
      <c r="J982" s="61"/>
      <c r="K982" s="61"/>
      <c r="L982" s="61"/>
      <c r="M982" s="61"/>
      <c r="N982" s="61"/>
    </row>
    <row r="983" spans="1:14" ht="12.75">
      <c r="A983" s="61"/>
      <c r="B983" s="61"/>
      <c r="C983" s="61"/>
      <c r="D983" s="61"/>
      <c r="E983" s="61"/>
      <c r="F983" s="61"/>
      <c r="G983" s="61"/>
      <c r="H983" s="61"/>
      <c r="I983" s="61"/>
      <c r="J983" s="61"/>
      <c r="K983" s="61"/>
      <c r="L983" s="61"/>
      <c r="M983" s="61"/>
      <c r="N983" s="61"/>
    </row>
    <row r="984" spans="1:14" ht="12.75">
      <c r="A984" s="61"/>
      <c r="B984" s="61"/>
      <c r="C984" s="61"/>
      <c r="D984" s="61"/>
      <c r="E984" s="61"/>
      <c r="F984" s="61"/>
      <c r="G984" s="61"/>
      <c r="H984" s="61"/>
      <c r="I984" s="61"/>
      <c r="J984" s="61"/>
      <c r="K984" s="61"/>
      <c r="L984" s="61"/>
      <c r="M984" s="61"/>
      <c r="N984" s="61"/>
    </row>
    <row r="985" spans="1:14" ht="12.75">
      <c r="A985" s="61"/>
      <c r="B985" s="61"/>
      <c r="C985" s="61"/>
      <c r="D985" s="61"/>
      <c r="E985" s="61"/>
      <c r="F985" s="61"/>
      <c r="G985" s="61"/>
      <c r="H985" s="61"/>
      <c r="I985" s="61"/>
      <c r="J985" s="61"/>
      <c r="K985" s="61"/>
      <c r="L985" s="61"/>
      <c r="M985" s="61"/>
      <c r="N985" s="61"/>
    </row>
    <row r="986" spans="1:14" ht="12.75">
      <c r="A986" s="61"/>
      <c r="B986" s="61"/>
      <c r="C986" s="61"/>
      <c r="D986" s="61"/>
      <c r="E986" s="61"/>
      <c r="F986" s="61"/>
      <c r="G986" s="61"/>
      <c r="H986" s="61"/>
      <c r="I986" s="61"/>
      <c r="J986" s="61"/>
      <c r="K986" s="61"/>
      <c r="L986" s="61"/>
      <c r="M986" s="61"/>
      <c r="N986" s="61"/>
    </row>
    <row r="987" spans="1:14" ht="12.75">
      <c r="A987" s="61"/>
      <c r="B987" s="61"/>
      <c r="C987" s="61"/>
      <c r="D987" s="61"/>
      <c r="E987" s="61"/>
      <c r="F987" s="61"/>
      <c r="G987" s="61"/>
      <c r="H987" s="61"/>
      <c r="I987" s="61"/>
      <c r="J987" s="61"/>
      <c r="K987" s="61"/>
      <c r="L987" s="61"/>
      <c r="M987" s="61"/>
      <c r="N987" s="61"/>
    </row>
    <row r="988" spans="1:14" ht="12.75">
      <c r="A988" s="61"/>
      <c r="B988" s="61"/>
      <c r="C988" s="61"/>
      <c r="D988" s="61"/>
      <c r="E988" s="61"/>
      <c r="F988" s="61"/>
      <c r="G988" s="61"/>
      <c r="H988" s="61"/>
      <c r="I988" s="61"/>
      <c r="J988" s="61"/>
      <c r="K988" s="61"/>
      <c r="L988" s="61"/>
      <c r="M988" s="61"/>
      <c r="N988" s="61"/>
    </row>
    <row r="989" spans="1:14" ht="12.75">
      <c r="A989" s="61"/>
      <c r="B989" s="61"/>
      <c r="C989" s="61"/>
      <c r="D989" s="61"/>
      <c r="E989" s="61"/>
      <c r="F989" s="61"/>
      <c r="G989" s="61"/>
      <c r="H989" s="61"/>
      <c r="I989" s="61"/>
      <c r="J989" s="61"/>
      <c r="K989" s="61"/>
      <c r="L989" s="61"/>
      <c r="M989" s="61"/>
      <c r="N989" s="61"/>
    </row>
    <row r="990" spans="1:14" ht="12.75">
      <c r="A990" s="61"/>
      <c r="B990" s="61"/>
      <c r="C990" s="61"/>
      <c r="D990" s="61"/>
      <c r="E990" s="61"/>
      <c r="F990" s="61"/>
      <c r="G990" s="61"/>
      <c r="H990" s="61"/>
      <c r="I990" s="61"/>
      <c r="J990" s="61"/>
      <c r="K990" s="61"/>
      <c r="L990" s="61"/>
      <c r="M990" s="61"/>
      <c r="N990" s="61"/>
    </row>
    <row r="991" spans="1:14" ht="12.75">
      <c r="A991" s="61"/>
      <c r="B991" s="61"/>
      <c r="C991" s="61"/>
      <c r="D991" s="61"/>
      <c r="E991" s="61"/>
      <c r="F991" s="61"/>
      <c r="G991" s="61"/>
      <c r="H991" s="61"/>
      <c r="I991" s="61"/>
      <c r="J991" s="61"/>
      <c r="K991" s="61"/>
      <c r="L991" s="61"/>
      <c r="M991" s="61"/>
      <c r="N991" s="61"/>
    </row>
    <row r="992" spans="1:14" ht="12.75">
      <c r="A992" s="61"/>
      <c r="B992" s="61"/>
      <c r="C992" s="61"/>
      <c r="D992" s="61"/>
      <c r="E992" s="61"/>
      <c r="F992" s="61"/>
      <c r="G992" s="61"/>
      <c r="H992" s="61"/>
      <c r="I992" s="61"/>
      <c r="J992" s="61"/>
      <c r="K992" s="61"/>
      <c r="L992" s="61"/>
      <c r="M992" s="61"/>
      <c r="N992" s="61"/>
    </row>
    <row r="993" spans="1:14" ht="12.75">
      <c r="A993" s="61"/>
      <c r="B993" s="61"/>
      <c r="C993" s="61"/>
      <c r="D993" s="61"/>
      <c r="E993" s="61"/>
      <c r="F993" s="61"/>
      <c r="G993" s="61"/>
      <c r="H993" s="61"/>
      <c r="I993" s="61"/>
      <c r="J993" s="61"/>
      <c r="K993" s="61"/>
      <c r="L993" s="61"/>
      <c r="M993" s="61"/>
      <c r="N993" s="61"/>
    </row>
    <row r="994" spans="1:14" ht="12.75">
      <c r="A994" s="61"/>
      <c r="B994" s="61"/>
      <c r="C994" s="61"/>
      <c r="D994" s="61"/>
      <c r="E994" s="61"/>
      <c r="F994" s="61"/>
      <c r="G994" s="61"/>
      <c r="H994" s="61"/>
      <c r="I994" s="61"/>
      <c r="J994" s="61"/>
      <c r="K994" s="61"/>
      <c r="L994" s="61"/>
      <c r="M994" s="61"/>
      <c r="N994" s="61"/>
    </row>
    <row r="995" spans="1:14" ht="12.75">
      <c r="A995" s="61"/>
      <c r="B995" s="61"/>
      <c r="C995" s="61"/>
      <c r="D995" s="61"/>
      <c r="E995" s="61"/>
      <c r="F995" s="61"/>
      <c r="G995" s="61"/>
      <c r="H995" s="61"/>
      <c r="I995" s="61"/>
      <c r="J995" s="61"/>
      <c r="K995" s="61"/>
      <c r="L995" s="61"/>
      <c r="M995" s="61"/>
      <c r="N995" s="61"/>
    </row>
    <row r="996" spans="1:14" ht="12.75">
      <c r="A996" s="61"/>
      <c r="B996" s="61"/>
      <c r="C996" s="61"/>
      <c r="D996" s="61"/>
      <c r="E996" s="61"/>
      <c r="F996" s="61"/>
      <c r="G996" s="61"/>
      <c r="H996" s="61"/>
      <c r="I996" s="61"/>
      <c r="J996" s="61"/>
      <c r="K996" s="61"/>
      <c r="L996" s="61"/>
      <c r="M996" s="61"/>
      <c r="N996" s="61"/>
    </row>
    <row r="997" spans="1:14" ht="12.75">
      <c r="A997" s="61"/>
      <c r="B997" s="61"/>
      <c r="C997" s="61"/>
      <c r="D997" s="61"/>
      <c r="E997" s="61"/>
      <c r="F997" s="61"/>
      <c r="G997" s="61"/>
      <c r="H997" s="61"/>
      <c r="I997" s="61"/>
      <c r="J997" s="61"/>
      <c r="K997" s="61"/>
      <c r="L997" s="61"/>
      <c r="M997" s="61"/>
      <c r="N997" s="61"/>
    </row>
    <row r="998" spans="1:14" ht="12.75">
      <c r="A998" s="61"/>
      <c r="B998" s="61"/>
      <c r="C998" s="61"/>
      <c r="D998" s="61"/>
      <c r="E998" s="61"/>
      <c r="F998" s="61"/>
      <c r="G998" s="61"/>
      <c r="H998" s="61"/>
      <c r="I998" s="61"/>
      <c r="J998" s="61"/>
      <c r="K998" s="61"/>
      <c r="L998" s="61"/>
      <c r="M998" s="61"/>
      <c r="N998" s="61"/>
    </row>
    <row r="999" spans="1:14" ht="12.75">
      <c r="A999" s="61"/>
      <c r="B999" s="61"/>
      <c r="C999" s="61"/>
      <c r="D999" s="61"/>
      <c r="E999" s="61"/>
      <c r="F999" s="61"/>
      <c r="G999" s="61"/>
      <c r="H999" s="61"/>
      <c r="I999" s="61"/>
      <c r="J999" s="61"/>
      <c r="K999" s="61"/>
      <c r="L999" s="61"/>
      <c r="M999" s="61"/>
      <c r="N999" s="61"/>
    </row>
    <row r="1000" spans="1:14" ht="12.75">
      <c r="A1000" s="61"/>
      <c r="B1000" s="61"/>
      <c r="C1000" s="61"/>
      <c r="D1000" s="61"/>
      <c r="E1000" s="61"/>
      <c r="F1000" s="61"/>
      <c r="G1000" s="61"/>
      <c r="H1000" s="61"/>
      <c r="I1000" s="61"/>
      <c r="J1000" s="61"/>
      <c r="K1000" s="61"/>
      <c r="L1000" s="61"/>
      <c r="M1000" s="61"/>
      <c r="N1000" s="61"/>
    </row>
  </sheetData>
  <mergeCells count="3">
    <mergeCell ref="B1:M1"/>
    <mergeCell ref="B34:E34"/>
    <mergeCell ref="B35:M38"/>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20.125" customWidth="1"/>
    <col min="2" max="3" width="10.625" customWidth="1"/>
    <col min="4" max="4" width="9.625" customWidth="1"/>
    <col min="5" max="5" width="11.5" customWidth="1"/>
    <col min="6" max="6" width="14.125" customWidth="1"/>
    <col min="7" max="7" width="18.5" customWidth="1"/>
    <col min="8" max="8" width="11.625" customWidth="1"/>
    <col min="9" max="24" width="10.625" customWidth="1"/>
    <col min="25" max="26" width="17.375" customWidth="1"/>
  </cols>
  <sheetData>
    <row r="1" spans="1:24" ht="18" customHeight="1">
      <c r="A1" s="1"/>
      <c r="B1" s="712" t="s">
        <v>697</v>
      </c>
      <c r="C1" s="687"/>
      <c r="D1" s="687"/>
      <c r="E1" s="687"/>
      <c r="F1" s="687"/>
      <c r="G1" s="687"/>
      <c r="H1" s="687"/>
      <c r="I1" s="687"/>
      <c r="J1" s="687"/>
      <c r="K1" s="687"/>
      <c r="L1" s="687"/>
      <c r="M1" s="687"/>
      <c r="N1" s="344"/>
      <c r="O1" s="36"/>
      <c r="P1" s="61"/>
      <c r="Q1" s="61"/>
      <c r="R1" s="61"/>
      <c r="S1" s="61"/>
      <c r="T1" s="61"/>
      <c r="U1" s="61"/>
      <c r="V1" s="61"/>
      <c r="W1" s="61"/>
      <c r="X1" s="61"/>
    </row>
    <row r="2" spans="1:24" ht="15.75" customHeight="1">
      <c r="A2" s="345"/>
      <c r="B2" s="11">
        <v>1984</v>
      </c>
      <c r="C2" s="11">
        <v>1988</v>
      </c>
      <c r="D2" s="11">
        <v>1992</v>
      </c>
      <c r="E2" s="11">
        <v>1996</v>
      </c>
      <c r="F2" s="11">
        <v>2000</v>
      </c>
      <c r="G2" s="11">
        <v>2004</v>
      </c>
      <c r="H2" s="11">
        <v>2008</v>
      </c>
      <c r="I2" s="11">
        <v>2010</v>
      </c>
      <c r="J2" s="11">
        <v>2011</v>
      </c>
      <c r="K2" s="11">
        <v>2012</v>
      </c>
      <c r="L2" s="11">
        <v>2013</v>
      </c>
      <c r="M2" s="11">
        <v>2014</v>
      </c>
      <c r="N2" s="11">
        <v>2015</v>
      </c>
      <c r="O2" s="4">
        <v>2016</v>
      </c>
      <c r="P2" s="61"/>
      <c r="Q2" s="61"/>
      <c r="R2" s="61"/>
      <c r="S2" s="61"/>
      <c r="T2" s="61"/>
      <c r="U2" s="61"/>
      <c r="V2" s="61"/>
      <c r="W2" s="61"/>
      <c r="X2" s="61"/>
    </row>
    <row r="3" spans="1:24" ht="15.75" customHeight="1">
      <c r="A3" s="346" t="s">
        <v>50</v>
      </c>
      <c r="B3" s="17"/>
      <c r="C3" s="17"/>
      <c r="D3" s="17"/>
      <c r="E3" s="17"/>
      <c r="F3" s="17"/>
      <c r="G3" s="17"/>
      <c r="H3" s="17"/>
      <c r="I3" s="17"/>
      <c r="J3" s="17">
        <f>('Radio (RV)'!J3)/('Radio (RV)'!J30)*100</f>
        <v>7.9235312587010736</v>
      </c>
      <c r="K3" s="17">
        <f>('Radio (RV)'!K3)/('Radio (RV)'!K30)*100</f>
        <v>7.7901226002755273</v>
      </c>
      <c r="L3" s="17">
        <f>('Radio (RV)'!L3)/('Radio (RV)'!L30)*100</f>
        <v>21.147868477968842</v>
      </c>
      <c r="M3" s="17">
        <f>('Radio (RV)'!M3)/('Radio (RV)'!M30)*100</f>
        <v>21.763809323592788</v>
      </c>
      <c r="N3" s="17">
        <f>('Radio (RV)'!N3)/('Radio (RV)'!N30)*100</f>
        <v>21.974965229485395</v>
      </c>
      <c r="O3" s="17">
        <f>('Radio (RV)'!O3)/('Radio (RV)'!O30)*100</f>
        <v>21.560430014116626</v>
      </c>
      <c r="P3" s="61"/>
      <c r="Q3" s="61"/>
      <c r="R3" s="61"/>
      <c r="S3" s="61"/>
      <c r="T3" s="61"/>
      <c r="U3" s="61"/>
      <c r="V3" s="61"/>
      <c r="W3" s="61"/>
      <c r="X3" s="61"/>
    </row>
    <row r="4" spans="1:24" ht="15.75" customHeight="1">
      <c r="A4" s="5" t="s">
        <v>670</v>
      </c>
      <c r="B4" s="17"/>
      <c r="C4" s="17"/>
      <c r="D4" s="17"/>
      <c r="E4" s="17"/>
      <c r="F4" s="17">
        <f>('Radio (RV)'!F4)/('Radio (RV)'!F30)*100</f>
        <v>3.0654933641084825</v>
      </c>
      <c r="G4" s="17">
        <f>('Radio (RV)'!G4)/('Radio (RV)'!G30)*100</f>
        <v>7.5424356760997648</v>
      </c>
      <c r="H4" s="17">
        <f>('Radio (RV)'!H4)/('Radio (RV)'!H30)*100</f>
        <v>14.78019098992246</v>
      </c>
      <c r="I4" s="17">
        <f>('Radio (RV)'!I4)/('Radio (RV)'!I30)*100</f>
        <v>16.363777824069313</v>
      </c>
      <c r="J4" s="17">
        <f>('Radio (RV)'!J4)/('Radio (RV)'!J30)*100</f>
        <v>16.799860980286454</v>
      </c>
      <c r="K4" s="17">
        <f>('Radio (RV)'!K4)/('Radio (RV)'!K30)*100</f>
        <v>16.353310802105117</v>
      </c>
      <c r="L4" s="17" t="s">
        <v>4</v>
      </c>
      <c r="M4" s="17"/>
      <c r="N4" s="17"/>
      <c r="O4" s="17"/>
      <c r="P4" s="61"/>
      <c r="Q4" s="61"/>
      <c r="R4" s="61"/>
      <c r="S4" s="61"/>
      <c r="T4" s="61"/>
      <c r="U4" s="61"/>
      <c r="V4" s="61"/>
      <c r="W4" s="61"/>
      <c r="X4" s="61"/>
    </row>
    <row r="5" spans="1:24" ht="15.75" customHeight="1">
      <c r="A5" s="5" t="s">
        <v>671</v>
      </c>
      <c r="B5" s="17">
        <f>('Radio (RV)'!B5)/('Radio (RV)'!B30)*100</f>
        <v>9.8655814527068681</v>
      </c>
      <c r="C5" s="17">
        <f>('Radio (RV)'!C5)/('Radio (RV)'!C30)*100</f>
        <v>8.2032238669797231</v>
      </c>
      <c r="D5" s="17">
        <f>('Radio (RV)'!D5)/('Radio (RV)'!D30)*100</f>
        <v>8.0914020184194992</v>
      </c>
      <c r="E5" s="17">
        <f>('Radio (RV)'!E5)/('Radio (RV)'!E30)*100</f>
        <v>8.0251418048016188</v>
      </c>
      <c r="F5" s="17">
        <f>('Radio (RV)'!F5)/('Radio (RV)'!F30)*100</f>
        <v>6.8297388920946345</v>
      </c>
      <c r="G5" s="17">
        <f>('Radio (RV)'!G5)/('Radio (RV)'!G30)*100</f>
        <v>10.290307970156212</v>
      </c>
      <c r="H5" s="17" t="s">
        <v>672</v>
      </c>
      <c r="I5" s="17"/>
      <c r="J5" s="17"/>
      <c r="K5" s="17"/>
      <c r="L5" s="17"/>
      <c r="M5" s="17"/>
      <c r="N5" s="17"/>
      <c r="O5" s="17"/>
      <c r="P5" s="61"/>
      <c r="Q5" s="61"/>
      <c r="R5" s="61"/>
      <c r="S5" s="61"/>
      <c r="T5" s="61"/>
      <c r="U5" s="61"/>
      <c r="V5" s="61"/>
      <c r="W5" s="61"/>
      <c r="X5" s="61"/>
    </row>
    <row r="6" spans="1:24" ht="15.75" customHeight="1">
      <c r="A6" s="5" t="s">
        <v>673</v>
      </c>
      <c r="B6" s="17">
        <f>('Radio (RV)'!B6)/('Radio (RV)'!B30)*100</f>
        <v>2.8116907140214571</v>
      </c>
      <c r="C6" s="17">
        <f>('Radio (RV)'!C6)/('Radio (RV)'!C30)*100</f>
        <v>3.2512777521565979</v>
      </c>
      <c r="D6" s="17">
        <f>('Radio (RV)'!D6)/('Radio (RV)'!D30)*100</f>
        <v>4.4599037315812238</v>
      </c>
      <c r="E6" s="17">
        <f>('Radio (RV)'!E6)/('Radio (RV)'!E30)*100</f>
        <v>6.0143069534851126</v>
      </c>
      <c r="F6" s="17">
        <f>('Radio (RV)'!F6)/('Radio (RV)'!F30)*100</f>
        <v>9.4143705520292364</v>
      </c>
      <c r="G6" s="17" t="s">
        <v>698</v>
      </c>
      <c r="H6" s="17"/>
      <c r="I6" s="17"/>
      <c r="J6" s="17"/>
      <c r="K6" s="17"/>
      <c r="L6" s="17"/>
      <c r="M6" s="17"/>
      <c r="N6" s="17"/>
      <c r="O6" s="17"/>
      <c r="P6" s="61"/>
      <c r="Q6" s="61"/>
      <c r="R6" s="61"/>
      <c r="S6" s="61"/>
      <c r="T6" s="61"/>
      <c r="U6" s="61"/>
      <c r="V6" s="61"/>
      <c r="W6" s="61"/>
      <c r="X6" s="61"/>
    </row>
    <row r="7" spans="1:24" ht="15.75" customHeight="1">
      <c r="A7" s="5" t="s">
        <v>675</v>
      </c>
      <c r="B7" s="17">
        <f>('Radio (RV)'!B7)/('Radio (RV)'!B30)*100</f>
        <v>8.7279131689880302E-2</v>
      </c>
      <c r="C7" s="17">
        <f>('Radio (RV)'!C7)/('Radio (RV)'!C30)*100</f>
        <v>9.9123462563040804E-2</v>
      </c>
      <c r="D7" s="17">
        <f>('Radio (RV)'!D7)/('Radio (RV)'!D30)*100</f>
        <v>0.36122330439372763</v>
      </c>
      <c r="E7" s="17">
        <f>('Radio (RV)'!E7)/('Radio (RV)'!E30)*100</f>
        <v>0.41854481068126353</v>
      </c>
      <c r="F7" s="17" t="s">
        <v>283</v>
      </c>
      <c r="G7" s="17"/>
      <c r="H7" s="17"/>
      <c r="I7" s="17"/>
      <c r="J7" s="17"/>
      <c r="K7" s="17"/>
      <c r="L7" s="17"/>
      <c r="M7" s="17"/>
      <c r="N7" s="17"/>
      <c r="O7" s="17"/>
      <c r="P7" s="61"/>
      <c r="Q7" s="61"/>
      <c r="R7" s="61"/>
      <c r="S7" s="61"/>
      <c r="T7" s="61"/>
      <c r="U7" s="61"/>
      <c r="V7" s="61"/>
      <c r="W7" s="61"/>
      <c r="X7" s="61"/>
    </row>
    <row r="8" spans="1:24" ht="15.75" customHeight="1">
      <c r="A8" s="5" t="s">
        <v>676</v>
      </c>
      <c r="B8" s="17">
        <f>('Radio (RV)'!B8)/('Radio (RV)'!B30)*100</f>
        <v>1.689480823776051</v>
      </c>
      <c r="C8" s="17">
        <f>('Radio (RV)'!C8)/('Radio (RV)'!C30)*100</f>
        <v>1.960770582839056</v>
      </c>
      <c r="D8" s="17">
        <f>('Radio (RV)'!D8)/('Radio (RV)'!D30)*100</f>
        <v>2.6875013846893339</v>
      </c>
      <c r="E8" s="17">
        <f>('Radio (RV)'!E8)/('Radio (RV)'!E30)*100</f>
        <v>3.6213224924161493</v>
      </c>
      <c r="F8" s="17" t="s">
        <v>424</v>
      </c>
      <c r="G8" s="17"/>
      <c r="H8" s="17"/>
      <c r="I8" s="17"/>
      <c r="J8" s="17"/>
      <c r="K8" s="17"/>
      <c r="L8" s="17"/>
      <c r="M8" s="17"/>
      <c r="N8" s="17"/>
      <c r="O8" s="17"/>
      <c r="P8" s="61"/>
      <c r="Q8" s="61"/>
      <c r="R8" s="61"/>
      <c r="S8" s="61"/>
      <c r="T8" s="61"/>
      <c r="U8" s="61"/>
      <c r="V8" s="61"/>
      <c r="W8" s="61"/>
      <c r="X8" s="61"/>
    </row>
    <row r="9" spans="1:24" ht="15.75" customHeight="1">
      <c r="A9" s="5" t="s">
        <v>677</v>
      </c>
      <c r="B9" s="17"/>
      <c r="C9" s="17"/>
      <c r="D9" s="17"/>
      <c r="E9" s="17"/>
      <c r="F9" s="17"/>
      <c r="G9" s="17"/>
      <c r="H9" s="17">
        <f>('Radio (RV)'!H9)/('Radio (RV)'!H30)*100</f>
        <v>8.7381342128672443</v>
      </c>
      <c r="I9" s="17">
        <f>('Radio (RV)'!I9)/('Radio (RV)'!I30)*100</f>
        <v>8.0915367645397929</v>
      </c>
      <c r="J9" s="17" t="s">
        <v>50</v>
      </c>
      <c r="K9" s="17"/>
      <c r="L9" s="17"/>
      <c r="M9" s="17"/>
      <c r="N9" s="17"/>
      <c r="O9" s="17"/>
      <c r="P9" s="61"/>
      <c r="Q9" s="61"/>
      <c r="R9" s="61"/>
      <c r="S9" s="61"/>
      <c r="T9" s="61"/>
      <c r="U9" s="61"/>
      <c r="V9" s="61"/>
      <c r="W9" s="61"/>
      <c r="X9" s="61"/>
    </row>
    <row r="10" spans="1:24" ht="15.75" customHeight="1">
      <c r="A10" s="5" t="s">
        <v>678</v>
      </c>
      <c r="B10" s="17"/>
      <c r="C10" s="17"/>
      <c r="D10" s="17"/>
      <c r="E10" s="17"/>
      <c r="F10" s="17"/>
      <c r="G10" s="17"/>
      <c r="H10" s="17" t="s">
        <v>679</v>
      </c>
      <c r="I10" s="17"/>
      <c r="J10" s="17"/>
      <c r="K10" s="17"/>
      <c r="L10" s="17"/>
      <c r="M10" s="17"/>
      <c r="N10" s="17"/>
      <c r="O10" s="17"/>
      <c r="P10" s="61"/>
      <c r="Q10" s="61"/>
      <c r="R10" s="61"/>
      <c r="S10" s="61"/>
      <c r="T10" s="61"/>
      <c r="U10" s="61"/>
      <c r="V10" s="61"/>
      <c r="W10" s="61"/>
      <c r="X10" s="61"/>
    </row>
    <row r="11" spans="1:24" ht="15.75" customHeight="1">
      <c r="A11" s="5" t="s">
        <v>680</v>
      </c>
      <c r="B11" s="17">
        <f>('Radio (RV)'!B11)/('Radio (RV)'!B30)*100</f>
        <v>3.7242569983968425</v>
      </c>
      <c r="C11" s="17">
        <f>('Radio (RV)'!C11)/('Radio (RV)'!C30)*100</f>
        <v>5.1220129510897783</v>
      </c>
      <c r="D11" s="17">
        <f>('Radio (RV)'!D11)/('Radio (RV)'!D30)*100</f>
        <v>7.1281398733695589</v>
      </c>
      <c r="E11" s="17">
        <f>('Radio (RV)'!E11)/('Radio (RV)'!E30)*100</f>
        <v>6.3418637618443627</v>
      </c>
      <c r="F11" s="17">
        <f>('Radio (RV)'!F11)/('Radio (RV)'!F30)*100</f>
        <v>7.378221773417966</v>
      </c>
      <c r="G11" s="17">
        <f>('Radio (RV)'!G11)/('Radio (RV)'!G30)*100</f>
        <v>7.7572119013823384</v>
      </c>
      <c r="H11" s="17" t="s">
        <v>681</v>
      </c>
      <c r="I11" s="17"/>
      <c r="J11" s="17"/>
      <c r="K11" s="17"/>
      <c r="L11" s="17"/>
      <c r="M11" s="17"/>
      <c r="N11" s="17"/>
      <c r="O11" s="17"/>
      <c r="P11" s="61"/>
      <c r="Q11" s="61"/>
      <c r="R11" s="61"/>
      <c r="S11" s="61"/>
      <c r="T11" s="61"/>
      <c r="U11" s="61"/>
      <c r="V11" s="61"/>
      <c r="W11" s="61"/>
      <c r="X11" s="61"/>
    </row>
    <row r="12" spans="1:24" ht="15.75" customHeight="1">
      <c r="A12" s="5" t="s">
        <v>682</v>
      </c>
      <c r="B12" s="17">
        <f>('Radio (RV)'!B12)/('Radio (RV)'!B30)*100</f>
        <v>30.97669256381797</v>
      </c>
      <c r="C12" s="17">
        <f>('Radio (RV)'!C12)/('Radio (RV)'!C30)*100</f>
        <v>27.607849885004804</v>
      </c>
      <c r="D12" s="17">
        <f>('Radio (RV)'!D12)/('Radio (RV)'!D30)*100</f>
        <v>26.025416634959292</v>
      </c>
      <c r="E12" s="17">
        <f>('Radio (RV)'!E12)/('Radio (RV)'!E30)*100</f>
        <v>26.294622791038769</v>
      </c>
      <c r="F12" s="17">
        <f>('Radio (RV)'!F12)/('Radio (RV)'!F30)*100</f>
        <v>21.068504760530875</v>
      </c>
      <c r="G12" s="17">
        <f>('Radio (RV)'!G12)/('Radio (RV)'!G30)*100</f>
        <v>19.964713529575636</v>
      </c>
      <c r="H12" s="17">
        <f>('Radio (RV)'!H12)/('Radio (RV)'!H30)*100</f>
        <v>20.136804351093257</v>
      </c>
      <c r="I12" s="17">
        <f>('Radio (RV)'!I12)/('Radio (RV)'!I30)*100</f>
        <v>18.306348995208825</v>
      </c>
      <c r="J12" s="17">
        <f>('Radio (RV)'!J12)/('Radio (RV)'!J30)*100</f>
        <v>16.632010473871599</v>
      </c>
      <c r="K12" s="17">
        <f>('Radio (RV)'!K12)/('Radio (RV)'!K30)*100</f>
        <v>16.14517775553287</v>
      </c>
      <c r="L12" s="17">
        <f>('Radio (RV)'!L12)/('Radio (RV)'!L30)*100</f>
        <v>15.249279186384914</v>
      </c>
      <c r="M12" s="17">
        <f>('Radio (RV)'!M12)/('Radio (RV)'!M30)*100</f>
        <v>15.173174961896251</v>
      </c>
      <c r="N12" s="17">
        <f>('Radio (RV)'!N12)/('Radio (RV)'!N30)*100</f>
        <v>14.7908419813844</v>
      </c>
      <c r="O12" s="17">
        <f>('Radio (RV)'!O12)/('Radio (RV)'!O30)*100</f>
        <v>15.783472689760018</v>
      </c>
      <c r="P12" s="61"/>
      <c r="Q12" s="61"/>
      <c r="R12" s="61"/>
      <c r="S12" s="61"/>
      <c r="T12" s="61"/>
      <c r="U12" s="61"/>
      <c r="V12" s="61"/>
      <c r="W12" s="61"/>
      <c r="X12" s="61"/>
    </row>
    <row r="13" spans="1:24" ht="15.75" customHeight="1">
      <c r="A13" s="5" t="s">
        <v>7</v>
      </c>
      <c r="B13" s="17">
        <f>('Radio (RV)'!B13)/('Radio (RV)'!B30)*100</f>
        <v>2.8363546676532243</v>
      </c>
      <c r="C13" s="17">
        <f>('Radio (RV)'!C13)/('Radio (RV)'!C30)*100</f>
        <v>2.5209907493645005</v>
      </c>
      <c r="D13" s="17">
        <f>('Radio (RV)'!D13)/('Radio (RV)'!D30)*100</f>
        <v>3.4677437221797858</v>
      </c>
      <c r="E13" s="17">
        <f>('Radio (RV)'!E13)/('Radio (RV)'!E30)*100</f>
        <v>7.087965380884877</v>
      </c>
      <c r="F13" s="17">
        <f>('Radio (RV)'!F13)/('Radio (RV)'!F30)*100</f>
        <v>10.6014978842085</v>
      </c>
      <c r="G13" s="17">
        <f>('Radio (RV)'!G13)/('Radio (RV)'!G30)*100</f>
        <v>12.930792151571371</v>
      </c>
      <c r="H13" s="17">
        <f>('Radio (RV)'!H13)/('Radio (RV)'!H30)*100</f>
        <v>12.251666389104395</v>
      </c>
      <c r="I13" s="17">
        <f>('Radio (RV)'!I13)/('Radio (RV)'!I30)*100</f>
        <v>10.259988304416463</v>
      </c>
      <c r="J13" s="17">
        <f>('Radio (RV)'!J13)/('Radio (RV)'!J30)*100</f>
        <v>10.900409357764469</v>
      </c>
      <c r="K13" s="17">
        <f>('Radio (RV)'!K13)/('Radio (RV)'!K30)*100</f>
        <v>11.154940186526852</v>
      </c>
      <c r="L13" s="41">
        <f>('Radio (RV)'!L13)/('Radio (RV)'!L30)*100</f>
        <v>11.231834571336657</v>
      </c>
      <c r="M13" s="41">
        <f>('Radio (RV)'!M13)/('Radio (RV)'!M30)*100</f>
        <v>12.009250013139223</v>
      </c>
      <c r="N13" s="41">
        <f>('Radio (RV)'!N13)/('Radio (RV)'!N30)*100</f>
        <v>12.485289397667701</v>
      </c>
      <c r="O13" s="41">
        <f>('Radio (RV)'!O13)/('Radio (RV)'!O30)*100</f>
        <v>11.988272342273863</v>
      </c>
      <c r="P13" s="61"/>
      <c r="Q13" s="61"/>
      <c r="R13" s="61"/>
      <c r="S13" s="61"/>
      <c r="T13" s="61"/>
      <c r="U13" s="61"/>
      <c r="V13" s="61"/>
      <c r="W13" s="61"/>
      <c r="X13" s="61"/>
    </row>
    <row r="14" spans="1:24" ht="15.75" customHeight="1">
      <c r="A14" s="5" t="s">
        <v>683</v>
      </c>
      <c r="B14" s="17">
        <f>('Radio (RV)'!B14)/('Radio (RV)'!B30)*100</f>
        <v>2.1395116537180914</v>
      </c>
      <c r="C14" s="17">
        <f>('Radio (RV)'!C14)/('Radio (RV)'!C30)*100</f>
        <v>2.3009042553723611</v>
      </c>
      <c r="D14" s="17">
        <f>('Radio (RV)'!D14)/('Radio (RV)'!D30)*100</f>
        <v>3.4099479934767891</v>
      </c>
      <c r="E14" s="17" t="s">
        <v>160</v>
      </c>
      <c r="F14" s="17"/>
      <c r="G14" s="17"/>
      <c r="H14" s="17"/>
      <c r="I14" s="17"/>
      <c r="J14" s="17"/>
      <c r="K14" s="17"/>
      <c r="L14" s="41"/>
      <c r="M14" s="17"/>
      <c r="N14" s="17"/>
      <c r="O14" s="17"/>
      <c r="P14" s="61"/>
      <c r="Q14" s="61"/>
      <c r="R14" s="61"/>
      <c r="S14" s="61"/>
      <c r="T14" s="61"/>
      <c r="U14" s="61"/>
      <c r="V14" s="61"/>
      <c r="W14" s="61"/>
      <c r="X14" s="61"/>
    </row>
    <row r="15" spans="1:24" ht="15.75" customHeight="1">
      <c r="A15" s="5" t="s">
        <v>163</v>
      </c>
      <c r="B15" s="17">
        <f>('Radio (RV)'!B15)/('Radio (RV)'!B30)*100</f>
        <v>2.9843383894438276</v>
      </c>
      <c r="C15" s="17">
        <f>('Radio (RV)'!C15)/('Radio (RV)'!C30)*100</f>
        <v>2.0708138298351253</v>
      </c>
      <c r="D15" s="17" t="s">
        <v>684</v>
      </c>
      <c r="E15" s="17"/>
      <c r="F15" s="17"/>
      <c r="G15" s="17"/>
      <c r="H15" s="17"/>
      <c r="I15" s="17"/>
      <c r="J15" s="17"/>
      <c r="K15" s="17"/>
      <c r="L15" s="41"/>
      <c r="M15" s="17"/>
      <c r="N15" s="17"/>
      <c r="O15" s="17"/>
      <c r="P15" s="61"/>
      <c r="Q15" s="61"/>
      <c r="R15" s="61"/>
      <c r="S15" s="61"/>
      <c r="T15" s="61"/>
      <c r="U15" s="61"/>
      <c r="V15" s="61"/>
      <c r="W15" s="61"/>
      <c r="X15" s="61"/>
    </row>
    <row r="16" spans="1:24" ht="15.75" customHeight="1">
      <c r="A16" s="5" t="s">
        <v>685</v>
      </c>
      <c r="B16" s="17">
        <f>('Radio (RV)'!B16)/('Radio (RV)'!B30)*100</f>
        <v>0.62893081761006275</v>
      </c>
      <c r="C16" s="17">
        <f>('Radio (RV)'!C16)/('Radio (RV)'!C30)*100</f>
        <v>0.42016512489408342</v>
      </c>
      <c r="D16" s="17">
        <f>('Radio (RV)'!D16)/('Radio (RV)'!D30)*100</f>
        <v>0.54905942267846597</v>
      </c>
      <c r="E16" s="17">
        <f>('Radio (RV)'!E16)/('Radio (RV)'!E30)*100</f>
        <v>4.4220169128498714</v>
      </c>
      <c r="F16" s="17">
        <f>('Radio (RV)'!F16)/('Radio (RV)'!F30)*100</f>
        <v>12.524944700904021</v>
      </c>
      <c r="G16" s="17">
        <f>('Radio (RV)'!G16)/('Radio (RV)'!G30)*100</f>
        <v>14.396324041734813</v>
      </c>
      <c r="H16" s="17">
        <f>('Radio (RV)'!H16)/('Radio (RV)'!H30)*100</f>
        <v>14.541555134021959</v>
      </c>
      <c r="I16" s="17">
        <f>('Radio (RV)'!I16)/('Radio (RV)'!I30)*100</f>
        <v>13.106080950504593</v>
      </c>
      <c r="J16" s="17">
        <f>('Radio (RV)'!J16)/('Radio (RV)'!J30)*100</f>
        <v>9.6612776780548284</v>
      </c>
      <c r="K16" s="17">
        <f>('Radio (RV)'!K16)/('Radio (RV)'!K30)*100</f>
        <v>9.4849202652209677</v>
      </c>
      <c r="L16" s="17">
        <f>('Radio (RV)'!L16)/('Radio (RV)'!L30)*100</f>
        <v>9.1905924755213526</v>
      </c>
      <c r="M16" s="17">
        <f>('Radio (RV)'!M16)/('Radio (RV)'!M30)*100</f>
        <v>9.0713197035791246</v>
      </c>
      <c r="N16" s="17">
        <f>('Radio (RV)'!N16)/('Radio (RV)'!N30)*100</f>
        <v>8.6391355515138546</v>
      </c>
      <c r="O16" s="17">
        <f>('Radio (RV)'!O16)/('Radio (RV)'!O30)*100</f>
        <v>8.4536866109240947</v>
      </c>
      <c r="P16" s="61"/>
      <c r="Q16" s="61"/>
      <c r="R16" s="61"/>
      <c r="S16" s="61"/>
      <c r="T16" s="61"/>
      <c r="U16" s="61"/>
      <c r="V16" s="61"/>
      <c r="W16" s="61"/>
      <c r="X16" s="61"/>
    </row>
    <row r="17" spans="1:24" ht="15.75" customHeight="1">
      <c r="A17" s="5" t="s">
        <v>686</v>
      </c>
      <c r="B17" s="17">
        <f>('Radio (RV)'!B17)/('Radio (RV)'!B30)*100</f>
        <v>0.94956221482303604</v>
      </c>
      <c r="C17" s="17">
        <f>('Radio (RV)'!C17)/('Radio (RV)'!C30)*100</f>
        <v>1.1104364015057917</v>
      </c>
      <c r="D17" s="17">
        <f>('Radio (RV)'!D17)/('Radio (RV)'!D30)*100</f>
        <v>1.5219541891789059</v>
      </c>
      <c r="E17" s="17">
        <f>('Radio (RV)'!E17)/('Radio (RV)'!E30)*100</f>
        <v>2.0472300522453106</v>
      </c>
      <c r="F17" s="17">
        <f>('Radio (RV)'!F17)/('Radio (RV)'!F30)*100</f>
        <v>2.4418758415079824</v>
      </c>
      <c r="G17" s="17" t="s">
        <v>81</v>
      </c>
      <c r="H17" s="17"/>
      <c r="I17" s="17"/>
      <c r="J17" s="17"/>
      <c r="K17" s="17"/>
      <c r="L17" s="41"/>
      <c r="M17" s="17"/>
      <c r="N17" s="17"/>
      <c r="O17" s="17"/>
      <c r="P17" s="61"/>
      <c r="Q17" s="61"/>
      <c r="R17" s="61"/>
      <c r="S17" s="61"/>
      <c r="T17" s="61"/>
      <c r="U17" s="61"/>
      <c r="V17" s="61"/>
      <c r="W17" s="61"/>
      <c r="X17" s="61"/>
    </row>
    <row r="18" spans="1:24" ht="15.75" customHeight="1">
      <c r="A18" s="5" t="s">
        <v>687</v>
      </c>
      <c r="B18" s="17">
        <f>('Radio (RV)'!B18)/('Radio (RV)'!B30)*100</f>
        <v>2.9473424589961765</v>
      </c>
      <c r="C18" s="17">
        <f>('Radio (RV)'!C18)/('Radio (RV)'!C30)*100</f>
        <v>3.401336725333056</v>
      </c>
      <c r="D18" s="17">
        <f>('Radio (RV)'!D18)/('Radio (RV)'!D30)*100</f>
        <v>4.6814540249427106</v>
      </c>
      <c r="E18" s="17">
        <f>('Radio (RV)'!E18)/('Radio (RV)'!E30)*100</f>
        <v>6.305468560915557</v>
      </c>
      <c r="F18" s="17" t="s">
        <v>25</v>
      </c>
      <c r="G18" s="17"/>
      <c r="H18" s="17"/>
      <c r="I18" s="17"/>
      <c r="J18" s="17"/>
      <c r="K18" s="17"/>
      <c r="L18" s="41"/>
      <c r="M18" s="17"/>
      <c r="N18" s="17"/>
      <c r="O18" s="17"/>
      <c r="P18" s="61"/>
      <c r="Q18" s="61"/>
      <c r="R18" s="61"/>
      <c r="S18" s="61"/>
      <c r="T18" s="61"/>
      <c r="U18" s="61"/>
      <c r="V18" s="61"/>
      <c r="W18" s="61"/>
      <c r="X18" s="61"/>
    </row>
    <row r="19" spans="1:24" ht="15.75" customHeight="1">
      <c r="A19" s="5" t="s">
        <v>688</v>
      </c>
      <c r="B19" s="17"/>
      <c r="C19" s="17">
        <f>('Radio (RV)'!C19)/('Radio (RV)'!C30)*100</f>
        <v>0.94036956523913906</v>
      </c>
      <c r="D19" s="17">
        <f>('Radio (RV)'!D19)/('Radio (RV)'!D30)*100</f>
        <v>1.3004038958174196</v>
      </c>
      <c r="E19" s="17">
        <f>('Radio (RV)'!E19)/('Radio (RV)'!E30)*100</f>
        <v>1.7469696445826652</v>
      </c>
      <c r="F19" s="17">
        <f>('Radio (RV)'!F19)/('Radio (RV)'!F30)*100</f>
        <v>2.4193354491248318</v>
      </c>
      <c r="G19" s="17">
        <f>('Radio (RV)'!G19)/('Radio (RV)'!G30)*100</f>
        <v>3.6638297254085961</v>
      </c>
      <c r="H19" s="17">
        <f>('Radio (RV)'!H19)/('Radio (RV)'!H30)*100</f>
        <v>4.8641095734612554</v>
      </c>
      <c r="I19" s="17">
        <f>('Radio (RV)'!I19)/('Radio (RV)'!I30)*100</f>
        <v>5.2956397559488106</v>
      </c>
      <c r="J19" s="17">
        <f>('Radio (RV)'!J19)/('Radio (RV)'!J30)*100</f>
        <v>5.6081816260962114</v>
      </c>
      <c r="K19" s="17">
        <f>('Radio (RV)'!K19)/('Radio (RV)'!K30)*100</f>
        <v>5.8029475603833607</v>
      </c>
      <c r="L19" s="41">
        <f>('Radio (RV)'!L19)/('Radio (RV)'!L30)*100</f>
        <v>6.1037141100359564</v>
      </c>
      <c r="M19" s="41">
        <f>('Radio (RV)'!M19)/('Radio (RV)'!M30)*100</f>
        <v>7.1319703579124401</v>
      </c>
      <c r="N19" s="41">
        <f>('Radio (RV)'!N19)/('Radio (RV)'!N30)*100</f>
        <v>8.157697657002247</v>
      </c>
      <c r="O19" s="41">
        <f>('Radio (RV)'!O19)/('Radio (RV)'!O30)*100</f>
        <v>8.4699750244326211</v>
      </c>
      <c r="P19" s="61"/>
      <c r="Q19" s="61"/>
      <c r="R19" s="61"/>
      <c r="S19" s="61"/>
      <c r="T19" s="61"/>
      <c r="U19" s="61"/>
      <c r="V19" s="61"/>
      <c r="W19" s="61"/>
      <c r="X19" s="61"/>
    </row>
    <row r="20" spans="1:24" ht="15.75" customHeight="1">
      <c r="A20" s="5" t="s">
        <v>689</v>
      </c>
      <c r="B20" s="17">
        <f>('Radio (RV)'!B20)/('Radio (RV)'!B30)*100</f>
        <v>1.5045011715377972</v>
      </c>
      <c r="C20" s="17">
        <f>('Radio (RV)'!C20)/('Radio (RV)'!C30)*100</f>
        <v>1.7406840888469166</v>
      </c>
      <c r="D20" s="17">
        <f>('Radio (RV)'!D20)/('Radio (RV)'!D30)*100</f>
        <v>2.504481577129845</v>
      </c>
      <c r="E20" s="17"/>
      <c r="F20" s="17"/>
      <c r="G20" s="17"/>
      <c r="H20" s="17"/>
      <c r="I20" s="17"/>
      <c r="J20" s="17"/>
      <c r="K20" s="17"/>
      <c r="L20" s="41"/>
      <c r="M20" s="17"/>
      <c r="N20" s="17"/>
      <c r="O20" s="17"/>
      <c r="P20" s="61"/>
      <c r="Q20" s="61"/>
      <c r="R20" s="61"/>
      <c r="S20" s="61"/>
      <c r="T20" s="61"/>
      <c r="U20" s="61"/>
      <c r="V20" s="61"/>
      <c r="W20" s="61"/>
      <c r="X20" s="61"/>
    </row>
    <row r="21" spans="1:24" ht="15.75" customHeight="1">
      <c r="A21" s="5" t="s">
        <v>36</v>
      </c>
      <c r="B21" s="17"/>
      <c r="C21" s="17"/>
      <c r="D21" s="17"/>
      <c r="E21" s="17"/>
      <c r="F21" s="17"/>
      <c r="G21" s="17"/>
      <c r="H21" s="17">
        <f>('Radio (RV)'!H21)/('Radio (RV)'!H30)*100</f>
        <v>1.6856830672120429</v>
      </c>
      <c r="I21" s="17">
        <f>('Radio (RV)'!I21)/('Radio (RV)'!I30)*100</f>
        <v>2.0981776473806661</v>
      </c>
      <c r="J21" s="17">
        <f>('Radio (RV)'!J21)/('Radio (RV)'!J30)*100</f>
        <v>4.1518316439673537</v>
      </c>
      <c r="K21" s="17">
        <f>('Radio (RV)'!K21)/('Radio (RV)'!K30)*100</f>
        <v>4.7275934864267528</v>
      </c>
      <c r="L21" s="41">
        <f>('Radio (RV)'!L21)/('Radio (RV)'!L30)*100</f>
        <v>4.7378830018065994</v>
      </c>
      <c r="M21" s="41">
        <f>('Radio (RV)'!M21)/('Radio (RV)'!M30)*100</f>
        <v>5.1032742944237128</v>
      </c>
      <c r="N21" s="41">
        <f>('Radio (RV)'!N21)/('Radio (RV)'!N30)*100</f>
        <v>5.0657965122499196</v>
      </c>
      <c r="O21" s="41">
        <f>('Radio (RV)'!O21)/('Radio (RV)'!O30)*100</f>
        <v>5.6032142469323487</v>
      </c>
      <c r="P21" s="61"/>
      <c r="Q21" s="61"/>
      <c r="R21" s="61"/>
      <c r="S21" s="61"/>
      <c r="T21" s="61"/>
      <c r="U21" s="61"/>
      <c r="V21" s="61"/>
      <c r="W21" s="61"/>
      <c r="X21" s="61"/>
    </row>
    <row r="22" spans="1:24" ht="15.75" customHeight="1">
      <c r="A22" s="5" t="s">
        <v>690</v>
      </c>
      <c r="B22" s="17"/>
      <c r="C22" s="17"/>
      <c r="D22" s="17"/>
      <c r="E22" s="17"/>
      <c r="F22" s="17"/>
      <c r="G22" s="17">
        <f>('Radio (RV)'!G22)/('Radio (RV)'!G30)*100</f>
        <v>2.1224944616160144</v>
      </c>
      <c r="H22" s="17">
        <f>('Radio (RV)'!H22)/('Radio (RV)'!H30)*100</f>
        <v>2.0715623235617873</v>
      </c>
      <c r="I22" s="17">
        <f>('Radio (RV)'!I22)/('Radio (RV)'!I30)*100</f>
        <v>2.2247862121756232</v>
      </c>
      <c r="J22" s="17">
        <f>('Radio (RV)'!J22)/('Radio (RV)'!J30)*100</f>
        <v>2.2255386743005281</v>
      </c>
      <c r="K22" s="17">
        <f>('Radio (RV)'!K22)/('Radio (RV)'!K30)*100</f>
        <v>2.2933593670553973</v>
      </c>
      <c r="L22" s="41">
        <f>('Radio (RV)'!L22)/('Radio (RV)'!L30)*100</f>
        <v>2.2812163866967707</v>
      </c>
      <c r="M22" s="41">
        <f>('Radio (RV)'!M22)/('Radio (RV)'!M30)*100</f>
        <v>2.4395492461480259</v>
      </c>
      <c r="N22" s="41">
        <f>('Radio (RV)'!N22)/('Radio (RV)'!N30)*100</f>
        <v>2.5152845004837081</v>
      </c>
      <c r="O22" s="41">
        <f>('Radio (RV)'!O22)/('Radio (RV)'!O30)*100</f>
        <v>2.5152845004837081</v>
      </c>
      <c r="P22" s="61"/>
      <c r="Q22" s="61"/>
      <c r="R22" s="61"/>
      <c r="S22" s="61"/>
      <c r="T22" s="61"/>
      <c r="U22" s="61"/>
      <c r="V22" s="61"/>
      <c r="W22" s="61"/>
      <c r="X22" s="61"/>
    </row>
    <row r="23" spans="1:24" ht="15.75" customHeight="1">
      <c r="A23" s="5" t="s">
        <v>691</v>
      </c>
      <c r="B23" s="17">
        <f>('Radio (RV)'!B23)/('Radio (RV)'!B30)*100</f>
        <v>0.64126279442594647</v>
      </c>
      <c r="C23" s="17">
        <f>('Radio (RV)'!C23)/('Radio (RV)'!C30)*100</f>
        <v>0.74029093433719451</v>
      </c>
      <c r="D23" s="17">
        <f>('Radio (RV)'!D23)/('Radio (RV)'!D30)*100</f>
        <v>1.021057873752937</v>
      </c>
      <c r="E23" s="17">
        <f>('Radio (RV)'!E23)/('Radio (RV)'!E30)*100</f>
        <v>1.3739188350624087</v>
      </c>
      <c r="F23" s="17">
        <f>('Radio (RV)'!F23)/('Radio (RV)'!F30)*100</f>
        <v>1.2923158299673014</v>
      </c>
      <c r="G23" s="17">
        <f>('Radio (RV)'!G23)/('Radio (RV)'!G30)*100</f>
        <v>1.8255979149018695</v>
      </c>
      <c r="H23" s="17">
        <f>('Radio (RV)'!H23)/('Radio (RV)'!H30)*100</f>
        <v>1.7813325220438512</v>
      </c>
      <c r="I23" s="17">
        <f>('Radio (RV)'!I23)/('Radio (RV)'!I30)*100</f>
        <v>1.9130894539195773</v>
      </c>
      <c r="J23" s="17">
        <f>('Radio (RV)'!J23)/('Radio (RV)'!J30)*100</f>
        <v>1.9137364946769098</v>
      </c>
      <c r="K23" s="17">
        <f>('Radio (RV)'!K23)/('Radio (RV)'!K30)*100</f>
        <v>1.9720553800407219</v>
      </c>
      <c r="L23" s="41">
        <f>('Radio (RV)'!L23)/('Radio (RV)'!L30)*100</f>
        <v>1.9616136542083225</v>
      </c>
      <c r="M23" s="41">
        <f>('Radio (RV)'!M23)/('Radio (RV)'!M30)*100</f>
        <v>2.0977637804395144</v>
      </c>
      <c r="N23" s="41">
        <f>('Radio (RV)'!N23)/('Radio (RV)'!N30)*100</f>
        <v>2.1628883823300598</v>
      </c>
      <c r="O23" s="41">
        <f>('Radio (RV)'!O23)/('Radio (RV)'!O30)*100</f>
        <v>2.1628883823300598</v>
      </c>
      <c r="P23" s="61"/>
      <c r="Q23" s="61"/>
      <c r="R23" s="61"/>
      <c r="S23" s="61"/>
      <c r="T23" s="61"/>
      <c r="U23" s="61"/>
      <c r="V23" s="61"/>
      <c r="W23" s="61"/>
      <c r="X23" s="61"/>
    </row>
    <row r="24" spans="1:24" ht="15.75" customHeight="1">
      <c r="A24" s="5" t="s">
        <v>692</v>
      </c>
      <c r="B24" s="17">
        <f>('Radio (RV)'!B24)/('Radio (RV)'!B30)*100</f>
        <v>0.69059070168948067</v>
      </c>
      <c r="C24" s="17">
        <f>('Radio (RV)'!C24)/('Radio (RV)'!C30)*100</f>
        <v>0.80031452360777788</v>
      </c>
      <c r="D24" s="17">
        <f>('Radio (RV)'!D24)/('Radio (RV)'!D30)*100</f>
        <v>1.0981188453569319</v>
      </c>
      <c r="E24" s="17">
        <f>('Radio (RV)'!E24)/('Radio (RV)'!E30)*100</f>
        <v>1.4831044378488252</v>
      </c>
      <c r="F24" s="17">
        <f>('Radio (RV)'!F24)/('Radio (RV)'!F30)*100</f>
        <v>1.7431236776303136</v>
      </c>
      <c r="G24" s="17">
        <f>('Radio (RV)'!G24)/('Radio (RV)'!G30)*100</f>
        <v>1.4465810467561524</v>
      </c>
      <c r="H24" s="17">
        <f>('Radio (RV)'!H24)/('Radio (RV)'!H30)*100</f>
        <v>1.4115057008582768</v>
      </c>
      <c r="I24" s="17">
        <f>('Radio (RV)'!I24)/('Radio (RV)'!I30)*100</f>
        <v>1.5159082524137828</v>
      </c>
      <c r="J24" s="17">
        <f>('Radio (RV)'!J24)/('Radio (RV)'!J30)*100</f>
        <v>1.5164209594498701</v>
      </c>
      <c r="K24" s="17">
        <f>('Radio (RV)'!K24)/('Radio (RV)'!K30)*100</f>
        <v>1.5626321177485307</v>
      </c>
      <c r="L24" s="17">
        <f>('Radio (RV)'!L24)/('Radio (RV)'!L30)*100</f>
        <v>1.5543582242688787</v>
      </c>
      <c r="M24" s="17">
        <f>('Radio (RV)'!M24)/('Radio (RV)'!M30)*100</f>
        <v>1.6622418883067436</v>
      </c>
      <c r="N24" s="17">
        <f>('Radio (RV)'!N24)/('Radio (RV)'!N30)*100</f>
        <v>1.7138458116040958</v>
      </c>
      <c r="O24" s="17">
        <f>('Radio (RV)'!O24)/('Radio (RV)'!O30)*100</f>
        <v>1.7138458116040958</v>
      </c>
      <c r="P24" s="61"/>
      <c r="Q24" s="61"/>
      <c r="R24" s="61"/>
      <c r="S24" s="61"/>
      <c r="T24" s="61"/>
      <c r="U24" s="61"/>
      <c r="V24" s="61"/>
      <c r="W24" s="61"/>
      <c r="X24" s="61"/>
    </row>
    <row r="25" spans="1:24" ht="15.75" customHeight="1">
      <c r="A25" s="5" t="s">
        <v>693</v>
      </c>
      <c r="B25" s="17">
        <f>('Radio (RV)'!B25)/('Radio (RV)'!B30)*100</f>
        <v>0.65359477124182996</v>
      </c>
      <c r="C25" s="17">
        <f>('Radio (RV)'!C25)/('Radio (RV)'!C30)*100</f>
        <v>0.76029879742738893</v>
      </c>
      <c r="D25" s="17">
        <f>('Radio (RV)'!D25)/('Radio (RV)'!D30)*100</f>
        <v>1.0499557381044351</v>
      </c>
      <c r="E25" s="17">
        <f>('Radio (RV)'!E25)/('Radio (RV)'!E30)*100</f>
        <v>1.4103140359912141</v>
      </c>
      <c r="F25" s="17">
        <f>('Radio (RV)'!F25)/('Radio (RV)'!F30)*100</f>
        <v>1.6604755722254279</v>
      </c>
      <c r="G25" s="17">
        <f>('Radio (RV)'!G25)/('Radio (RV)'!G30)*100</f>
        <v>1.7118928544581544</v>
      </c>
      <c r="H25" s="17">
        <f>('Radio (RV)'!H25)/('Radio (RV)'!H30)*100</f>
        <v>1.6704509913035002</v>
      </c>
      <c r="I25" s="17">
        <f>('Radio (RV)'!I25)/('Radio (RV)'!I30)*100</f>
        <v>1.4556734874172086</v>
      </c>
      <c r="J25" s="17">
        <f>('Radio (RV)'!J25)/('Radio (RV)'!J30)*100</f>
        <v>1.4561658219882878</v>
      </c>
      <c r="K25" s="17">
        <f>('Radio (RV)'!K25)/('Radio (RV)'!K30)*100</f>
        <v>1.5005407753214317</v>
      </c>
      <c r="L25" s="41">
        <f>('Radio (RV)'!L25)/('Radio (RV)'!L30)*100</f>
        <v>1.4925956458211038</v>
      </c>
      <c r="M25" s="41">
        <f>('Radio (RV)'!M25)/('Radio (RV)'!M30)*100</f>
        <v>1.5961925417515035</v>
      </c>
      <c r="N25" s="41">
        <f>('Radio (RV)'!N25)/('Radio (RV)'!N30)*100</f>
        <v>1.6457459780304176</v>
      </c>
      <c r="O25" s="41">
        <f>('Radio (RV)'!O25)/('Radio (RV)'!O30)*100</f>
        <v>1.645745978030418</v>
      </c>
      <c r="P25" s="61"/>
      <c r="Q25" s="61"/>
      <c r="R25" s="61"/>
      <c r="S25" s="61"/>
      <c r="T25" s="61"/>
      <c r="U25" s="61"/>
      <c r="V25" s="61"/>
      <c r="W25" s="61"/>
      <c r="X25" s="61"/>
    </row>
    <row r="26" spans="1:24" ht="15.75" customHeight="1">
      <c r="A26" s="5" t="s">
        <v>694</v>
      </c>
      <c r="B26" s="17">
        <f>('Radio (RV)'!B26)/('Radio (RV)'!B30)*100</f>
        <v>34.869028674451449</v>
      </c>
      <c r="C26" s="17">
        <f>('Radio (RV)'!C26)/('Radio (RV)'!C30)*100</f>
        <v>36.949136503603661</v>
      </c>
      <c r="D26" s="17">
        <f>('Radio (RV)'!D26)/('Radio (RV)'!D30)*100</f>
        <v>30.642235769969144</v>
      </c>
      <c r="E26" s="17">
        <f>('Radio (RV)'!E26)/('Radio (RV)'!E30)*100</f>
        <v>23.407209525352005</v>
      </c>
      <c r="F26" s="17">
        <f>('Radio (RV)'!F26)/('Radio (RV)'!F30)*100</f>
        <v>19.560101702250421</v>
      </c>
      <c r="G26" s="17">
        <f>('Radio (RV)'!G26)/('Radio (RV)'!G30)*100</f>
        <v>16.34781872633906</v>
      </c>
      <c r="H26" s="17">
        <f>('Radio (RV)'!H26)/('Radio (RV)'!H30)*100</f>
        <v>16.067004744549969</v>
      </c>
      <c r="I26" s="17">
        <f>('Radio (RV)'!I26)/('Radio (RV)'!I30)*100</f>
        <v>19.368992352005346</v>
      </c>
      <c r="J26" s="17">
        <f>('Radio (RV)'!J26)/('Radio (RV)'!J30)*100</f>
        <v>21.211035030842424</v>
      </c>
      <c r="K26" s="17">
        <f>('Radio (RV)'!K26)/('Radio (RV)'!K30)*100</f>
        <v>21.212399703362468</v>
      </c>
      <c r="L26" s="41">
        <f>('Radio (RV)'!L26)/('Radio (RV)'!L30)*100</f>
        <v>25.049044265950599</v>
      </c>
      <c r="M26" s="41">
        <f>('Radio (RV)'!M26)/('Radio (RV)'!M30)*100</f>
        <v>21.963525516371472</v>
      </c>
      <c r="N26" s="41">
        <f>('Radio (RV)'!N26)/('Radio (RV)'!N30)*100</f>
        <v>20.851610142291644</v>
      </c>
      <c r="O26" s="41">
        <f>('Radio (RV)'!O26)/('Radio (RV)'!O30)*100</f>
        <v>20.851610142291644</v>
      </c>
      <c r="P26" s="61"/>
      <c r="Q26" s="61"/>
      <c r="R26" s="61"/>
      <c r="S26" s="61"/>
      <c r="T26" s="61"/>
      <c r="U26" s="61"/>
      <c r="V26" s="61"/>
      <c r="W26" s="61"/>
      <c r="X26" s="61"/>
    </row>
    <row r="27" spans="1:24" ht="15.75" customHeight="1">
      <c r="A27" s="5"/>
      <c r="B27" s="17"/>
      <c r="C27" s="17"/>
      <c r="D27" s="17"/>
      <c r="E27" s="17"/>
      <c r="F27" s="17"/>
      <c r="G27" s="17"/>
      <c r="H27" s="17"/>
      <c r="I27" s="17"/>
      <c r="J27" s="17"/>
      <c r="K27" s="17"/>
      <c r="L27" s="17"/>
      <c r="M27" s="17"/>
      <c r="N27" s="17"/>
      <c r="O27" s="17"/>
      <c r="P27" s="61"/>
      <c r="Q27" s="61"/>
      <c r="R27" s="61"/>
      <c r="S27" s="61"/>
      <c r="T27" s="61"/>
      <c r="U27" s="61"/>
      <c r="V27" s="61"/>
      <c r="W27" s="61"/>
      <c r="X27" s="61"/>
    </row>
    <row r="28" spans="1:24" ht="15.75" customHeight="1">
      <c r="A28" s="5"/>
      <c r="B28" s="17"/>
      <c r="C28" s="17"/>
      <c r="D28" s="17"/>
      <c r="E28" s="17"/>
      <c r="F28" s="17"/>
      <c r="G28" s="17"/>
      <c r="H28" s="17"/>
      <c r="I28" s="17"/>
      <c r="J28" s="17"/>
      <c r="K28" s="17"/>
      <c r="L28" s="17"/>
      <c r="M28" s="17"/>
      <c r="N28" s="17"/>
      <c r="O28" s="17"/>
      <c r="P28" s="61"/>
      <c r="Q28" s="61"/>
      <c r="R28" s="61"/>
      <c r="S28" s="61"/>
      <c r="T28" s="61"/>
      <c r="U28" s="61"/>
      <c r="V28" s="61"/>
      <c r="W28" s="61"/>
      <c r="X28" s="61"/>
    </row>
    <row r="29" spans="1:24" ht="15.75" customHeight="1">
      <c r="A29" s="5"/>
      <c r="B29" s="17"/>
      <c r="C29" s="17"/>
      <c r="D29" s="17"/>
      <c r="E29" s="17"/>
      <c r="F29" s="17"/>
      <c r="G29" s="17"/>
      <c r="H29" s="17"/>
      <c r="I29" s="17"/>
      <c r="J29" s="17"/>
      <c r="K29" s="17"/>
      <c r="L29" s="17"/>
      <c r="M29" s="17"/>
      <c r="N29" s="17"/>
      <c r="O29" s="17"/>
      <c r="P29" s="61"/>
      <c r="Q29" s="61"/>
      <c r="R29" s="61"/>
      <c r="S29" s="61"/>
      <c r="T29" s="61"/>
      <c r="U29" s="61"/>
      <c r="V29" s="61"/>
      <c r="W29" s="61"/>
      <c r="X29" s="61"/>
    </row>
    <row r="30" spans="1:24" ht="15.75" customHeight="1">
      <c r="A30" s="65" t="s">
        <v>35</v>
      </c>
      <c r="B30" s="75">
        <f>'Radio (RV)'!B30</f>
        <v>810.90000000000009</v>
      </c>
      <c r="C30" s="75">
        <f>'Radio (RV)'!C30</f>
        <v>999.60699999999997</v>
      </c>
      <c r="D30" s="75">
        <f>'Radio (RV)'!D30</f>
        <v>1038.1389999999999</v>
      </c>
      <c r="E30" s="75">
        <f>'Radio (RV)'!E30</f>
        <v>1099.046</v>
      </c>
      <c r="F30" s="75">
        <f>'Radio (RV)'!F30</f>
        <v>1330.944</v>
      </c>
      <c r="G30" s="75">
        <f>'Radio (RV)'!G30</f>
        <v>1583.0429999999999</v>
      </c>
      <c r="H30" s="75">
        <f>'Radio (RV)'!H30</f>
        <v>1969.528</v>
      </c>
      <c r="I30" s="75">
        <f>'Radio (RV)'!I30</f>
        <v>1992.2049999999999</v>
      </c>
      <c r="J30" s="75">
        <f>'Radio (RV)'!J30</f>
        <v>2025.6120000000001</v>
      </c>
      <c r="K30" s="75">
        <f>'Radio (RV)'!K30</f>
        <v>2017.94</v>
      </c>
      <c r="L30" s="75">
        <f>'Radio (RV)'!L30</f>
        <v>1998.7830000000001</v>
      </c>
      <c r="M30" s="75">
        <f>'Radio (RV)'!M30</f>
        <v>1902.7</v>
      </c>
      <c r="N30" s="75">
        <f>'Radio (RV)'!N30</f>
        <v>1869.4</v>
      </c>
      <c r="O30" s="75">
        <f>'Radio (RV)'!O30</f>
        <v>1841.8</v>
      </c>
      <c r="P30" s="61"/>
      <c r="Q30" s="61"/>
      <c r="R30" s="61"/>
      <c r="S30" s="61"/>
      <c r="T30" s="61"/>
      <c r="U30" s="61"/>
      <c r="V30" s="61"/>
      <c r="W30" s="61"/>
      <c r="X30" s="61"/>
    </row>
    <row r="31" spans="1:24" ht="15.75" customHeight="1">
      <c r="A31" s="65" t="s">
        <v>695</v>
      </c>
      <c r="B31" s="17">
        <f>SUM(B12+B5+B11+B15)</f>
        <v>47.550869404365507</v>
      </c>
      <c r="C31" s="17">
        <f t="shared" ref="C31:D31" si="0">SUM(C12+C5+C11+C18)</f>
        <v>44.334423428407355</v>
      </c>
      <c r="D31" s="17">
        <f t="shared" si="0"/>
        <v>45.926412551691058</v>
      </c>
      <c r="E31" s="17">
        <f>SUM(E12+E5+E11+E13)</f>
        <v>47.749593738569629</v>
      </c>
      <c r="F31" s="17">
        <f>SUM(F12+F6+F16+F13)</f>
        <v>53.609317897672632</v>
      </c>
      <c r="G31" s="17">
        <f>SUM(G12+G5+G16+G13)</f>
        <v>57.582137693038035</v>
      </c>
      <c r="H31" s="17">
        <f t="shared" ref="H31:K31" si="1">SUM(H12+H4+H16+H13)</f>
        <v>61.710216864142076</v>
      </c>
      <c r="I31" s="17">
        <f t="shared" si="1"/>
        <v>58.036196074199196</v>
      </c>
      <c r="J31" s="17">
        <f t="shared" si="1"/>
        <v>53.993558489977353</v>
      </c>
      <c r="K31" s="17">
        <f t="shared" si="1"/>
        <v>53.138349009385799</v>
      </c>
      <c r="L31" s="17">
        <f t="shared" ref="L31:O31" si="2">SUM(L12+L3+L16+L13)</f>
        <v>56.819574711211764</v>
      </c>
      <c r="M31" s="17">
        <f t="shared" si="2"/>
        <v>58.01755400220739</v>
      </c>
      <c r="N31" s="17">
        <f t="shared" si="2"/>
        <v>57.890232160051347</v>
      </c>
      <c r="O31" s="17">
        <f t="shared" si="2"/>
        <v>57.785861657074605</v>
      </c>
      <c r="P31" s="61"/>
      <c r="Q31" s="61"/>
      <c r="R31" s="61"/>
      <c r="S31" s="61"/>
      <c r="T31" s="61"/>
      <c r="U31" s="61"/>
      <c r="V31" s="61"/>
      <c r="W31" s="61"/>
      <c r="X31" s="61"/>
    </row>
    <row r="32" spans="1:24" ht="15.75" customHeight="1">
      <c r="A32" s="65" t="s">
        <v>44</v>
      </c>
      <c r="B32" s="17">
        <f t="shared" ref="B32:O32" si="3">SUMSQ(B3:B25)</f>
        <v>1116.6144244279585</v>
      </c>
      <c r="C32" s="17">
        <f t="shared" si="3"/>
        <v>904.74391572049888</v>
      </c>
      <c r="D32" s="17">
        <f t="shared" si="3"/>
        <v>880.34848689121281</v>
      </c>
      <c r="E32" s="17">
        <f t="shared" si="3"/>
        <v>968.36208100312842</v>
      </c>
      <c r="F32" s="17">
        <f t="shared" si="3"/>
        <v>931.54068344891982</v>
      </c>
      <c r="G32" s="17">
        <f t="shared" si="3"/>
        <v>1022.2870410447542</v>
      </c>
      <c r="H32" s="17">
        <f t="shared" si="3"/>
        <v>1100.6084399387023</v>
      </c>
      <c r="I32" s="17">
        <f t="shared" si="3"/>
        <v>990.87802125477083</v>
      </c>
      <c r="J32" s="17">
        <f t="shared" si="3"/>
        <v>895.52542784724187</v>
      </c>
      <c r="K32" s="17">
        <f t="shared" si="3"/>
        <v>873.04623400160961</v>
      </c>
      <c r="L32" s="17">
        <f t="shared" si="3"/>
        <v>963.79256361321018</v>
      </c>
      <c r="M32" s="17">
        <f t="shared" si="3"/>
        <v>1022.9708635794045</v>
      </c>
      <c r="N32" s="17">
        <f t="shared" si="3"/>
        <v>1041.0460327058508</v>
      </c>
      <c r="O32" s="17">
        <f t="shared" si="3"/>
        <v>1048.9406199847533</v>
      </c>
      <c r="P32" s="61"/>
      <c r="Q32" s="61"/>
      <c r="R32" s="61"/>
      <c r="S32" s="61"/>
      <c r="T32" s="61"/>
      <c r="U32" s="61"/>
      <c r="V32" s="61"/>
      <c r="W32" s="61"/>
      <c r="X32" s="61"/>
    </row>
    <row r="33" spans="1:24" ht="15.75" customHeight="1">
      <c r="A33" s="5"/>
      <c r="B33" s="17"/>
      <c r="C33" s="17"/>
      <c r="D33" s="17"/>
      <c r="E33" s="17"/>
      <c r="F33" s="17"/>
      <c r="G33" s="17"/>
      <c r="H33" s="17"/>
      <c r="I33" s="17"/>
      <c r="J33" s="17"/>
      <c r="K33" s="17"/>
      <c r="L33" s="17"/>
      <c r="M33" s="17"/>
      <c r="N33" s="17"/>
      <c r="O33" s="17"/>
      <c r="P33" s="61"/>
      <c r="Q33" s="61"/>
      <c r="R33" s="61"/>
      <c r="S33" s="61"/>
      <c r="T33" s="61"/>
      <c r="U33" s="61"/>
      <c r="V33" s="61"/>
      <c r="W33" s="61"/>
      <c r="X33" s="61"/>
    </row>
    <row r="34" spans="1:24" ht="15.75" customHeight="1">
      <c r="A34" s="5"/>
      <c r="B34" s="297"/>
      <c r="C34" s="17"/>
      <c r="D34" s="17"/>
      <c r="E34" s="17"/>
      <c r="F34" s="17"/>
      <c r="G34" s="17"/>
      <c r="H34" s="17"/>
      <c r="I34" s="17"/>
      <c r="J34" s="17"/>
      <c r="K34" s="17"/>
      <c r="L34" s="17"/>
      <c r="M34" s="17"/>
      <c r="N34" s="17"/>
      <c r="O34" s="17"/>
      <c r="P34" s="61"/>
      <c r="Q34" s="61"/>
      <c r="R34" s="61"/>
      <c r="S34" s="61"/>
      <c r="T34" s="61"/>
      <c r="U34" s="61"/>
      <c r="V34" s="61"/>
      <c r="W34" s="61"/>
      <c r="X34" s="61"/>
    </row>
    <row r="35" spans="1:24" ht="15.75" customHeight="1">
      <c r="A35" s="1"/>
      <c r="B35" s="36"/>
      <c r="C35" s="36"/>
      <c r="D35" s="36"/>
      <c r="E35" s="36"/>
      <c r="F35" s="36"/>
      <c r="G35" s="36"/>
      <c r="H35" s="36"/>
      <c r="I35" s="36"/>
      <c r="J35" s="36"/>
      <c r="K35" s="36"/>
      <c r="L35" s="36"/>
      <c r="M35" s="36"/>
      <c r="N35" s="36"/>
      <c r="O35" s="36"/>
      <c r="P35" s="61"/>
      <c r="Q35" s="61"/>
      <c r="R35" s="61"/>
      <c r="S35" s="61"/>
      <c r="T35" s="61"/>
      <c r="U35" s="61"/>
      <c r="V35" s="61"/>
      <c r="W35" s="61"/>
      <c r="X35" s="61"/>
    </row>
    <row r="36" spans="1:24" ht="15.75" customHeight="1">
      <c r="A36" s="65"/>
      <c r="B36" s="17"/>
      <c r="C36" s="17"/>
      <c r="D36" s="17"/>
      <c r="E36" s="17"/>
      <c r="F36" s="17"/>
      <c r="G36" s="17"/>
      <c r="H36" s="17"/>
      <c r="I36" s="17"/>
      <c r="J36" s="17"/>
      <c r="K36" s="17"/>
      <c r="L36" s="17"/>
      <c r="M36" s="17"/>
      <c r="N36" s="17"/>
      <c r="O36" s="17"/>
      <c r="P36" s="61"/>
      <c r="Q36" s="61"/>
      <c r="R36" s="61"/>
      <c r="S36" s="61"/>
      <c r="T36" s="61"/>
      <c r="U36" s="61"/>
      <c r="V36" s="61"/>
      <c r="W36" s="61"/>
      <c r="X36" s="61"/>
    </row>
    <row r="37" spans="1:24" ht="15.75" customHeight="1">
      <c r="A37" s="2"/>
      <c r="B37" s="63"/>
      <c r="C37" s="63"/>
      <c r="D37" s="63"/>
      <c r="E37" s="63"/>
      <c r="F37" s="63"/>
      <c r="G37" s="63"/>
      <c r="H37" s="63"/>
      <c r="I37" s="63"/>
      <c r="J37" s="63"/>
      <c r="K37" s="63"/>
      <c r="L37" s="63"/>
      <c r="M37" s="63"/>
      <c r="N37" s="63"/>
      <c r="O37" s="36"/>
      <c r="P37" s="61"/>
      <c r="Q37" s="61"/>
      <c r="R37" s="61"/>
      <c r="S37" s="61"/>
      <c r="T37" s="61"/>
      <c r="U37" s="61"/>
      <c r="V37" s="61"/>
      <c r="W37" s="61"/>
      <c r="X37" s="61"/>
    </row>
    <row r="38" spans="1:24" ht="15.75" customHeight="1">
      <c r="A38" s="1"/>
      <c r="B38" s="36"/>
      <c r="C38" s="36"/>
      <c r="D38" s="36"/>
      <c r="E38" s="36"/>
      <c r="F38" s="36"/>
      <c r="G38" s="36"/>
      <c r="H38" s="36"/>
      <c r="I38" s="36"/>
      <c r="J38" s="36"/>
      <c r="K38" s="36"/>
      <c r="L38" s="36"/>
      <c r="M38" s="36"/>
      <c r="N38" s="36"/>
      <c r="O38" s="36"/>
      <c r="P38" s="61"/>
      <c r="Q38" s="61"/>
      <c r="R38" s="61"/>
      <c r="S38" s="61"/>
      <c r="T38" s="61"/>
      <c r="U38" s="61"/>
      <c r="V38" s="61"/>
      <c r="W38" s="61"/>
      <c r="X38" s="61"/>
    </row>
    <row r="39" spans="1:24" ht="15.75" customHeight="1">
      <c r="A39" s="1"/>
      <c r="B39" s="36"/>
      <c r="C39" s="36"/>
      <c r="D39" s="36"/>
      <c r="E39" s="36"/>
      <c r="F39" s="36"/>
      <c r="G39" s="36"/>
      <c r="H39" s="36"/>
      <c r="I39" s="36"/>
      <c r="J39" s="36"/>
      <c r="K39" s="36"/>
      <c r="L39" s="36"/>
      <c r="M39" s="36"/>
      <c r="N39" s="36"/>
      <c r="O39" s="63"/>
      <c r="P39" s="61"/>
      <c r="Q39" s="61"/>
      <c r="R39" s="61"/>
      <c r="S39" s="61"/>
      <c r="T39" s="61"/>
      <c r="U39" s="61"/>
      <c r="V39" s="61"/>
      <c r="W39" s="61"/>
      <c r="X39" s="61"/>
    </row>
    <row r="40" spans="1:24" ht="12.75">
      <c r="A40" s="61"/>
      <c r="B40" s="61"/>
      <c r="C40" s="61"/>
      <c r="D40" s="61"/>
      <c r="E40" s="61"/>
      <c r="F40" s="61"/>
      <c r="G40" s="61"/>
      <c r="H40" s="61"/>
      <c r="I40" s="61"/>
      <c r="J40" s="61"/>
      <c r="K40" s="61"/>
      <c r="L40" s="61"/>
      <c r="M40" s="61"/>
      <c r="N40" s="61"/>
      <c r="O40" s="61"/>
      <c r="P40" s="61"/>
      <c r="Q40" s="61"/>
      <c r="R40" s="61"/>
      <c r="S40" s="61"/>
      <c r="T40" s="61"/>
      <c r="U40" s="61"/>
      <c r="V40" s="61"/>
      <c r="W40" s="61"/>
      <c r="X40" s="61"/>
    </row>
    <row r="41" spans="1:24" ht="12.75">
      <c r="A41" s="61"/>
      <c r="B41" s="61"/>
      <c r="C41" s="61"/>
      <c r="D41" s="61"/>
      <c r="E41" s="61"/>
      <c r="F41" s="61"/>
      <c r="G41" s="61"/>
      <c r="H41" s="61"/>
      <c r="I41" s="61"/>
      <c r="J41" s="61"/>
      <c r="K41" s="61"/>
      <c r="L41" s="61"/>
      <c r="M41" s="61"/>
      <c r="N41" s="61"/>
      <c r="O41" s="61"/>
      <c r="P41" s="61"/>
      <c r="Q41" s="61"/>
      <c r="R41" s="61"/>
      <c r="S41" s="61"/>
      <c r="T41" s="61"/>
      <c r="U41" s="61"/>
      <c r="V41" s="61"/>
      <c r="W41" s="61"/>
      <c r="X41" s="61"/>
    </row>
    <row r="42" spans="1:24" ht="12.75">
      <c r="A42" s="61"/>
      <c r="B42" s="61"/>
      <c r="C42" s="61"/>
      <c r="D42" s="61"/>
      <c r="E42" s="61"/>
      <c r="F42" s="61"/>
      <c r="G42" s="61"/>
      <c r="H42" s="61"/>
      <c r="I42" s="61"/>
      <c r="J42" s="61"/>
      <c r="K42" s="61"/>
      <c r="L42" s="61"/>
      <c r="M42" s="61"/>
      <c r="N42" s="61"/>
      <c r="O42" s="61"/>
      <c r="P42" s="61"/>
      <c r="Q42" s="61"/>
      <c r="R42" s="61"/>
      <c r="S42" s="61"/>
      <c r="T42" s="61"/>
      <c r="U42" s="61"/>
      <c r="V42" s="61"/>
      <c r="W42" s="61"/>
      <c r="X42" s="61"/>
    </row>
    <row r="43" spans="1:24" ht="12.75">
      <c r="A43" s="61"/>
      <c r="B43" s="61"/>
      <c r="C43" s="61"/>
      <c r="D43" s="61"/>
      <c r="E43" s="61"/>
      <c r="F43" s="61"/>
      <c r="G43" s="61"/>
      <c r="H43" s="61"/>
      <c r="I43" s="61"/>
      <c r="J43" s="61"/>
      <c r="K43" s="61"/>
      <c r="L43" s="61"/>
      <c r="M43" s="61"/>
      <c r="N43" s="61"/>
      <c r="O43" s="61"/>
      <c r="P43" s="61"/>
      <c r="Q43" s="61"/>
      <c r="R43" s="61"/>
      <c r="S43" s="61"/>
      <c r="T43" s="61"/>
      <c r="U43" s="61"/>
      <c r="V43" s="61"/>
      <c r="W43" s="61"/>
      <c r="X43" s="61"/>
    </row>
    <row r="44" spans="1:24" ht="12.75">
      <c r="A44" s="61"/>
      <c r="B44" s="61"/>
      <c r="C44" s="61"/>
      <c r="D44" s="61"/>
      <c r="E44" s="61"/>
      <c r="F44" s="61"/>
      <c r="G44" s="61"/>
      <c r="H44" s="61"/>
      <c r="I44" s="61"/>
      <c r="J44" s="61"/>
      <c r="K44" s="61"/>
      <c r="L44" s="61"/>
      <c r="M44" s="61"/>
      <c r="N44" s="61"/>
      <c r="O44" s="61"/>
      <c r="P44" s="61"/>
      <c r="Q44" s="61"/>
      <c r="R44" s="61"/>
      <c r="S44" s="61"/>
      <c r="T44" s="61"/>
      <c r="U44" s="61"/>
      <c r="V44" s="61"/>
      <c r="W44" s="61"/>
      <c r="X44" s="61"/>
    </row>
    <row r="45" spans="1:24" ht="12.75">
      <c r="A45" s="61"/>
      <c r="B45" s="61"/>
      <c r="C45" s="61"/>
      <c r="D45" s="61"/>
      <c r="E45" s="61"/>
      <c r="F45" s="61"/>
      <c r="G45" s="61"/>
      <c r="H45" s="61"/>
      <c r="I45" s="61"/>
      <c r="J45" s="61"/>
      <c r="K45" s="61"/>
      <c r="L45" s="61"/>
      <c r="M45" s="61"/>
      <c r="N45" s="61"/>
      <c r="O45" s="61"/>
      <c r="P45" s="61"/>
      <c r="Q45" s="61"/>
      <c r="R45" s="61"/>
      <c r="S45" s="61"/>
      <c r="T45" s="61"/>
      <c r="U45" s="61"/>
      <c r="V45" s="61"/>
      <c r="W45" s="61"/>
      <c r="X45" s="61"/>
    </row>
    <row r="46" spans="1:24" ht="12.75">
      <c r="A46" s="61"/>
      <c r="B46" s="61"/>
      <c r="C46" s="61"/>
      <c r="D46" s="61"/>
      <c r="E46" s="61"/>
      <c r="F46" s="61"/>
      <c r="G46" s="61"/>
      <c r="H46" s="61"/>
      <c r="I46" s="61"/>
      <c r="J46" s="61"/>
      <c r="K46" s="61"/>
      <c r="L46" s="61"/>
      <c r="M46" s="61"/>
      <c r="N46" s="61"/>
      <c r="O46" s="61"/>
      <c r="P46" s="61"/>
      <c r="Q46" s="61"/>
      <c r="R46" s="61"/>
      <c r="S46" s="61"/>
      <c r="T46" s="61"/>
      <c r="U46" s="61"/>
      <c r="V46" s="61"/>
      <c r="W46" s="61"/>
      <c r="X46" s="61"/>
    </row>
    <row r="47" spans="1:24" ht="12.75">
      <c r="A47" s="61"/>
      <c r="B47" s="61"/>
      <c r="C47" s="61"/>
      <c r="D47" s="61"/>
      <c r="E47" s="61"/>
      <c r="F47" s="61"/>
      <c r="G47" s="61"/>
      <c r="H47" s="61"/>
      <c r="I47" s="61"/>
      <c r="J47" s="61"/>
      <c r="K47" s="61"/>
      <c r="L47" s="61"/>
      <c r="M47" s="61"/>
      <c r="N47" s="61"/>
      <c r="O47" s="61"/>
      <c r="P47" s="61"/>
      <c r="Q47" s="61"/>
      <c r="R47" s="61"/>
      <c r="S47" s="61"/>
      <c r="T47" s="61"/>
      <c r="U47" s="61"/>
      <c r="V47" s="61"/>
      <c r="W47" s="61"/>
      <c r="X47" s="61"/>
    </row>
    <row r="48" spans="1:24" ht="12.75">
      <c r="A48" s="61"/>
      <c r="B48" s="61"/>
      <c r="C48" s="61"/>
      <c r="D48" s="61"/>
      <c r="E48" s="61"/>
      <c r="F48" s="61"/>
      <c r="G48" s="61"/>
      <c r="H48" s="61"/>
      <c r="I48" s="61"/>
      <c r="J48" s="61"/>
      <c r="K48" s="61"/>
      <c r="L48" s="61"/>
      <c r="M48" s="61"/>
      <c r="N48" s="61"/>
      <c r="O48" s="61"/>
      <c r="P48" s="61"/>
      <c r="Q48" s="61"/>
      <c r="R48" s="61"/>
      <c r="S48" s="61"/>
      <c r="T48" s="61"/>
      <c r="U48" s="61"/>
      <c r="V48" s="61"/>
      <c r="W48" s="61"/>
      <c r="X48" s="61"/>
    </row>
    <row r="49" spans="1:24" ht="12.75">
      <c r="A49" s="61"/>
      <c r="B49" s="61"/>
      <c r="C49" s="61"/>
      <c r="D49" s="61"/>
      <c r="E49" s="61"/>
      <c r="F49" s="61"/>
      <c r="G49" s="61"/>
      <c r="H49" s="61"/>
      <c r="I49" s="61"/>
      <c r="J49" s="61"/>
      <c r="K49" s="61"/>
      <c r="L49" s="61"/>
      <c r="M49" s="61"/>
      <c r="N49" s="61"/>
      <c r="O49" s="61"/>
      <c r="P49" s="61"/>
      <c r="Q49" s="61"/>
      <c r="R49" s="61"/>
      <c r="S49" s="61"/>
      <c r="T49" s="61"/>
      <c r="U49" s="61"/>
      <c r="V49" s="61"/>
      <c r="W49" s="61"/>
      <c r="X49" s="61"/>
    </row>
    <row r="50" spans="1:24" ht="12.75">
      <c r="A50" s="61"/>
      <c r="B50" s="61"/>
      <c r="C50" s="61"/>
      <c r="D50" s="61"/>
      <c r="E50" s="61"/>
      <c r="F50" s="61"/>
      <c r="G50" s="61"/>
      <c r="H50" s="61"/>
      <c r="I50" s="61"/>
      <c r="J50" s="61"/>
      <c r="K50" s="61"/>
      <c r="L50" s="61"/>
      <c r="M50" s="61"/>
      <c r="N50" s="61"/>
      <c r="O50" s="61"/>
      <c r="P50" s="61"/>
      <c r="Q50" s="61"/>
      <c r="R50" s="61"/>
      <c r="S50" s="61"/>
      <c r="T50" s="61"/>
      <c r="U50" s="61"/>
      <c r="V50" s="61"/>
      <c r="W50" s="61"/>
      <c r="X50" s="61"/>
    </row>
    <row r="51" spans="1:24" ht="12.75">
      <c r="A51" s="61"/>
      <c r="B51" s="61"/>
      <c r="C51" s="61"/>
      <c r="D51" s="61"/>
      <c r="E51" s="61"/>
      <c r="F51" s="61"/>
      <c r="G51" s="61"/>
      <c r="H51" s="61"/>
      <c r="I51" s="61"/>
      <c r="J51" s="61"/>
      <c r="K51" s="61"/>
      <c r="L51" s="61"/>
      <c r="M51" s="61"/>
      <c r="N51" s="61"/>
      <c r="O51" s="61"/>
      <c r="P51" s="61"/>
      <c r="Q51" s="61"/>
      <c r="R51" s="61"/>
      <c r="S51" s="61"/>
      <c r="T51" s="61"/>
      <c r="U51" s="61"/>
      <c r="V51" s="61"/>
      <c r="W51" s="61"/>
      <c r="X51" s="61"/>
    </row>
    <row r="52" spans="1:24" ht="12.75">
      <c r="A52" s="61"/>
      <c r="B52" s="61"/>
      <c r="C52" s="61"/>
      <c r="D52" s="61"/>
      <c r="E52" s="61"/>
      <c r="F52" s="61"/>
      <c r="G52" s="61"/>
      <c r="H52" s="61"/>
      <c r="I52" s="61"/>
      <c r="J52" s="61"/>
      <c r="K52" s="61"/>
      <c r="L52" s="61"/>
      <c r="M52" s="61"/>
      <c r="N52" s="61"/>
      <c r="O52" s="61"/>
      <c r="P52" s="61"/>
      <c r="Q52" s="61"/>
      <c r="R52" s="61"/>
      <c r="S52" s="61"/>
      <c r="T52" s="61"/>
      <c r="U52" s="61"/>
      <c r="V52" s="61"/>
      <c r="W52" s="61"/>
      <c r="X52" s="61"/>
    </row>
    <row r="53" spans="1:24" ht="12.75">
      <c r="A53" s="61"/>
      <c r="B53" s="61"/>
      <c r="C53" s="61"/>
      <c r="D53" s="61"/>
      <c r="E53" s="61"/>
      <c r="F53" s="61"/>
      <c r="G53" s="61"/>
      <c r="H53" s="61"/>
      <c r="I53" s="61"/>
      <c r="J53" s="61"/>
      <c r="K53" s="61"/>
      <c r="L53" s="61"/>
      <c r="M53" s="61"/>
      <c r="N53" s="61"/>
      <c r="O53" s="61"/>
      <c r="P53" s="61"/>
      <c r="Q53" s="61"/>
      <c r="R53" s="61"/>
      <c r="S53" s="61"/>
      <c r="T53" s="61"/>
      <c r="U53" s="61"/>
      <c r="V53" s="61"/>
      <c r="W53" s="61"/>
      <c r="X53" s="61"/>
    </row>
    <row r="54" spans="1:24" ht="12.75">
      <c r="A54" s="61"/>
      <c r="B54" s="61"/>
      <c r="C54" s="61"/>
      <c r="D54" s="61"/>
      <c r="E54" s="61"/>
      <c r="F54" s="61"/>
      <c r="G54" s="61"/>
      <c r="H54" s="61"/>
      <c r="I54" s="61"/>
      <c r="J54" s="61"/>
      <c r="K54" s="61"/>
      <c r="L54" s="61"/>
      <c r="M54" s="61"/>
      <c r="N54" s="61"/>
      <c r="O54" s="61"/>
      <c r="P54" s="61"/>
      <c r="Q54" s="61"/>
      <c r="R54" s="61"/>
      <c r="S54" s="61"/>
      <c r="T54" s="61"/>
      <c r="U54" s="61"/>
      <c r="V54" s="61"/>
      <c r="W54" s="61"/>
      <c r="X54" s="61"/>
    </row>
    <row r="55" spans="1:24" ht="12.75">
      <c r="A55" s="61"/>
      <c r="B55" s="61"/>
      <c r="C55" s="61"/>
      <c r="D55" s="61"/>
      <c r="E55" s="61"/>
      <c r="F55" s="61"/>
      <c r="G55" s="61"/>
      <c r="H55" s="61"/>
      <c r="I55" s="61"/>
      <c r="J55" s="61"/>
      <c r="K55" s="61"/>
      <c r="L55" s="61"/>
      <c r="M55" s="61"/>
      <c r="N55" s="61"/>
      <c r="O55" s="61"/>
      <c r="P55" s="61"/>
      <c r="Q55" s="61"/>
      <c r="R55" s="61"/>
      <c r="S55" s="61"/>
      <c r="T55" s="61"/>
      <c r="U55" s="61"/>
      <c r="V55" s="61"/>
      <c r="W55" s="61"/>
      <c r="X55" s="61"/>
    </row>
    <row r="56" spans="1:24" ht="12.75">
      <c r="A56" s="61"/>
      <c r="B56" s="61"/>
      <c r="C56" s="61"/>
      <c r="D56" s="61"/>
      <c r="E56" s="61"/>
      <c r="F56" s="61"/>
      <c r="G56" s="61"/>
      <c r="H56" s="61"/>
      <c r="I56" s="61"/>
      <c r="J56" s="61"/>
      <c r="K56" s="61"/>
      <c r="L56" s="61"/>
      <c r="M56" s="61"/>
      <c r="N56" s="61"/>
      <c r="O56" s="61"/>
      <c r="P56" s="61"/>
      <c r="Q56" s="61"/>
      <c r="R56" s="61"/>
      <c r="S56" s="61"/>
      <c r="T56" s="61"/>
      <c r="U56" s="61"/>
      <c r="V56" s="61"/>
      <c r="W56" s="61"/>
      <c r="X56" s="61"/>
    </row>
    <row r="57" spans="1:24" ht="12.75">
      <c r="A57" s="61"/>
      <c r="B57" s="61"/>
      <c r="C57" s="61"/>
      <c r="D57" s="61"/>
      <c r="E57" s="61"/>
      <c r="F57" s="61"/>
      <c r="G57" s="61"/>
      <c r="H57" s="61"/>
      <c r="I57" s="61"/>
      <c r="J57" s="61"/>
      <c r="K57" s="61"/>
      <c r="L57" s="61"/>
      <c r="M57" s="61"/>
      <c r="N57" s="61"/>
      <c r="O57" s="61"/>
      <c r="P57" s="61"/>
      <c r="Q57" s="61"/>
      <c r="R57" s="61"/>
      <c r="S57" s="61"/>
      <c r="T57" s="61"/>
      <c r="U57" s="61"/>
      <c r="V57" s="61"/>
      <c r="W57" s="61"/>
      <c r="X57" s="61"/>
    </row>
    <row r="58" spans="1:24" ht="12.75">
      <c r="A58" s="61"/>
      <c r="B58" s="61"/>
      <c r="C58" s="61"/>
      <c r="D58" s="61"/>
      <c r="E58" s="61"/>
      <c r="F58" s="61"/>
      <c r="G58" s="61"/>
      <c r="H58" s="61"/>
      <c r="I58" s="61"/>
      <c r="J58" s="61"/>
      <c r="K58" s="61"/>
      <c r="L58" s="61"/>
      <c r="M58" s="61"/>
      <c r="N58" s="61"/>
      <c r="O58" s="61"/>
      <c r="P58" s="61"/>
      <c r="Q58" s="61"/>
      <c r="R58" s="61"/>
      <c r="S58" s="61"/>
      <c r="T58" s="61"/>
      <c r="U58" s="61"/>
      <c r="V58" s="61"/>
      <c r="W58" s="61"/>
      <c r="X58" s="61"/>
    </row>
    <row r="59" spans="1:24" ht="12.75">
      <c r="A59" s="61"/>
      <c r="B59" s="61"/>
      <c r="C59" s="61"/>
      <c r="D59" s="61"/>
      <c r="E59" s="61"/>
      <c r="F59" s="61"/>
      <c r="G59" s="61"/>
      <c r="H59" s="61"/>
      <c r="I59" s="61"/>
      <c r="J59" s="61"/>
      <c r="K59" s="61"/>
      <c r="L59" s="61"/>
      <c r="M59" s="61"/>
      <c r="N59" s="61"/>
      <c r="O59" s="61"/>
      <c r="P59" s="61"/>
      <c r="Q59" s="61"/>
      <c r="R59" s="61"/>
      <c r="S59" s="61"/>
      <c r="T59" s="61"/>
      <c r="U59" s="61"/>
      <c r="V59" s="61"/>
      <c r="W59" s="61"/>
      <c r="X59" s="61"/>
    </row>
    <row r="60" spans="1:24" ht="12.75">
      <c r="A60" s="61"/>
      <c r="B60" s="61"/>
      <c r="C60" s="61"/>
      <c r="D60" s="61"/>
      <c r="E60" s="61"/>
      <c r="F60" s="61"/>
      <c r="G60" s="61"/>
      <c r="H60" s="61"/>
      <c r="I60" s="61"/>
      <c r="J60" s="61"/>
      <c r="K60" s="61"/>
      <c r="L60" s="61"/>
      <c r="M60" s="61"/>
      <c r="N60" s="61"/>
      <c r="O60" s="61"/>
      <c r="P60" s="61"/>
      <c r="Q60" s="61"/>
      <c r="R60" s="61"/>
      <c r="S60" s="61"/>
      <c r="T60" s="61"/>
      <c r="U60" s="61"/>
      <c r="V60" s="61"/>
      <c r="W60" s="61"/>
      <c r="X60" s="61"/>
    </row>
    <row r="61" spans="1:24" ht="12.75">
      <c r="A61" s="61"/>
      <c r="B61" s="61"/>
      <c r="C61" s="61"/>
      <c r="D61" s="61"/>
      <c r="E61" s="61"/>
      <c r="F61" s="61"/>
      <c r="G61" s="61"/>
      <c r="H61" s="61"/>
      <c r="I61" s="61"/>
      <c r="J61" s="61"/>
      <c r="K61" s="61"/>
      <c r="L61" s="61"/>
      <c r="M61" s="61"/>
      <c r="N61" s="61"/>
      <c r="O61" s="61"/>
      <c r="P61" s="61"/>
      <c r="Q61" s="61"/>
      <c r="R61" s="61"/>
      <c r="S61" s="61"/>
      <c r="T61" s="61"/>
      <c r="U61" s="61"/>
      <c r="V61" s="61"/>
      <c r="W61" s="61"/>
      <c r="X61" s="61"/>
    </row>
    <row r="62" spans="1:24" ht="12.75">
      <c r="A62" s="61"/>
      <c r="B62" s="61"/>
      <c r="C62" s="61"/>
      <c r="D62" s="61"/>
      <c r="E62" s="61"/>
      <c r="F62" s="61"/>
      <c r="G62" s="61"/>
      <c r="H62" s="61"/>
      <c r="I62" s="61"/>
      <c r="J62" s="61"/>
      <c r="K62" s="61"/>
      <c r="L62" s="61"/>
      <c r="M62" s="61"/>
      <c r="N62" s="61"/>
      <c r="O62" s="61"/>
      <c r="P62" s="61"/>
      <c r="Q62" s="61"/>
      <c r="R62" s="61"/>
      <c r="S62" s="61"/>
      <c r="T62" s="61"/>
      <c r="U62" s="61"/>
      <c r="V62" s="61"/>
      <c r="W62" s="61"/>
      <c r="X62" s="61"/>
    </row>
    <row r="63" spans="1:24" ht="12.75">
      <c r="A63" s="61"/>
      <c r="B63" s="61"/>
      <c r="C63" s="61"/>
      <c r="D63" s="61"/>
      <c r="E63" s="61"/>
      <c r="F63" s="61"/>
      <c r="G63" s="61"/>
      <c r="H63" s="61"/>
      <c r="I63" s="61"/>
      <c r="J63" s="61"/>
      <c r="K63" s="61"/>
      <c r="L63" s="61"/>
      <c r="M63" s="61"/>
      <c r="N63" s="61"/>
      <c r="O63" s="61"/>
      <c r="P63" s="61"/>
      <c r="Q63" s="61"/>
      <c r="R63" s="61"/>
      <c r="S63" s="61"/>
      <c r="T63" s="61"/>
      <c r="U63" s="61"/>
      <c r="V63" s="61"/>
      <c r="W63" s="61"/>
      <c r="X63" s="61"/>
    </row>
    <row r="64" spans="1:24" ht="12.75">
      <c r="A64" s="61"/>
      <c r="B64" s="61"/>
      <c r="C64" s="61"/>
      <c r="D64" s="61"/>
      <c r="E64" s="61"/>
      <c r="F64" s="61"/>
      <c r="G64" s="61"/>
      <c r="H64" s="61"/>
      <c r="I64" s="61"/>
      <c r="J64" s="61"/>
      <c r="K64" s="61"/>
      <c r="L64" s="61"/>
      <c r="M64" s="61"/>
      <c r="N64" s="61"/>
      <c r="O64" s="61"/>
      <c r="P64" s="61"/>
      <c r="Q64" s="61"/>
      <c r="R64" s="61"/>
      <c r="S64" s="61"/>
      <c r="T64" s="61"/>
      <c r="U64" s="61"/>
      <c r="V64" s="61"/>
      <c r="W64" s="61"/>
      <c r="X64" s="61"/>
    </row>
    <row r="65" spans="1:24" ht="12.75">
      <c r="A65" s="61"/>
      <c r="B65" s="61"/>
      <c r="C65" s="61"/>
      <c r="D65" s="61"/>
      <c r="E65" s="61"/>
      <c r="F65" s="61"/>
      <c r="G65" s="61"/>
      <c r="H65" s="61"/>
      <c r="I65" s="61"/>
      <c r="J65" s="61"/>
      <c r="K65" s="61"/>
      <c r="L65" s="61"/>
      <c r="M65" s="61"/>
      <c r="N65" s="61"/>
      <c r="O65" s="61"/>
      <c r="P65" s="61"/>
      <c r="Q65" s="61"/>
      <c r="R65" s="61"/>
      <c r="S65" s="61"/>
      <c r="T65" s="61"/>
      <c r="U65" s="61"/>
      <c r="V65" s="61"/>
      <c r="W65" s="61"/>
      <c r="X65" s="61"/>
    </row>
    <row r="66" spans="1:24" ht="12.75">
      <c r="A66" s="61"/>
      <c r="B66" s="61"/>
      <c r="C66" s="61"/>
      <c r="D66" s="61"/>
      <c r="E66" s="61"/>
      <c r="F66" s="61"/>
      <c r="G66" s="61"/>
      <c r="H66" s="61"/>
      <c r="I66" s="61"/>
      <c r="J66" s="61"/>
      <c r="K66" s="61"/>
      <c r="L66" s="61"/>
      <c r="M66" s="61"/>
      <c r="N66" s="61"/>
      <c r="O66" s="61"/>
      <c r="P66" s="61"/>
      <c r="Q66" s="61"/>
      <c r="R66" s="61"/>
      <c r="S66" s="61"/>
      <c r="T66" s="61"/>
      <c r="U66" s="61"/>
      <c r="V66" s="61"/>
      <c r="W66" s="61"/>
      <c r="X66" s="61"/>
    </row>
    <row r="67" spans="1:24" ht="12.75">
      <c r="A67" s="61"/>
      <c r="B67" s="61"/>
      <c r="C67" s="61"/>
      <c r="D67" s="61"/>
      <c r="E67" s="61"/>
      <c r="F67" s="61"/>
      <c r="G67" s="61"/>
      <c r="H67" s="61"/>
      <c r="I67" s="61"/>
      <c r="J67" s="61"/>
      <c r="K67" s="61"/>
      <c r="L67" s="61"/>
      <c r="M67" s="61"/>
      <c r="N67" s="61"/>
      <c r="O67" s="61"/>
      <c r="P67" s="61"/>
      <c r="Q67" s="61"/>
      <c r="R67" s="61"/>
      <c r="S67" s="61"/>
      <c r="T67" s="61"/>
      <c r="U67" s="61"/>
      <c r="V67" s="61"/>
      <c r="W67" s="61"/>
      <c r="X67" s="61"/>
    </row>
    <row r="68" spans="1:24" ht="12.75">
      <c r="A68" s="61"/>
      <c r="B68" s="61"/>
      <c r="C68" s="61"/>
      <c r="D68" s="61"/>
      <c r="E68" s="61"/>
      <c r="F68" s="61"/>
      <c r="G68" s="61"/>
      <c r="H68" s="61"/>
      <c r="I68" s="61"/>
      <c r="J68" s="61"/>
      <c r="K68" s="61"/>
      <c r="L68" s="61"/>
      <c r="M68" s="61"/>
      <c r="N68" s="61"/>
      <c r="O68" s="61"/>
      <c r="P68" s="61"/>
      <c r="Q68" s="61"/>
      <c r="R68" s="61"/>
      <c r="S68" s="61"/>
      <c r="T68" s="61"/>
      <c r="U68" s="61"/>
      <c r="V68" s="61"/>
      <c r="W68" s="61"/>
      <c r="X68" s="61"/>
    </row>
    <row r="69" spans="1:24" ht="12.75">
      <c r="A69" s="61"/>
      <c r="B69" s="61"/>
      <c r="C69" s="61"/>
      <c r="D69" s="61"/>
      <c r="E69" s="61"/>
      <c r="F69" s="61"/>
      <c r="G69" s="61"/>
      <c r="H69" s="61"/>
      <c r="I69" s="61"/>
      <c r="J69" s="61"/>
      <c r="K69" s="61"/>
      <c r="L69" s="61"/>
      <c r="M69" s="61"/>
      <c r="N69" s="61"/>
      <c r="O69" s="61"/>
      <c r="P69" s="61"/>
      <c r="Q69" s="61"/>
      <c r="R69" s="61"/>
      <c r="S69" s="61"/>
      <c r="T69" s="61"/>
      <c r="U69" s="61"/>
      <c r="V69" s="61"/>
      <c r="W69" s="61"/>
      <c r="X69" s="61"/>
    </row>
    <row r="70" spans="1:24" ht="12.75">
      <c r="A70" s="61"/>
      <c r="B70" s="61"/>
      <c r="C70" s="61"/>
      <c r="D70" s="61"/>
      <c r="E70" s="61"/>
      <c r="F70" s="61"/>
      <c r="G70" s="61"/>
      <c r="H70" s="61"/>
      <c r="I70" s="61"/>
      <c r="J70" s="61"/>
      <c r="K70" s="61"/>
      <c r="L70" s="61"/>
      <c r="M70" s="61"/>
      <c r="N70" s="61"/>
      <c r="O70" s="61"/>
      <c r="P70" s="61"/>
      <c r="Q70" s="61"/>
      <c r="R70" s="61"/>
      <c r="S70" s="61"/>
      <c r="T70" s="61"/>
      <c r="U70" s="61"/>
      <c r="V70" s="61"/>
      <c r="W70" s="61"/>
      <c r="X70" s="61"/>
    </row>
    <row r="71" spans="1:24" ht="12.75">
      <c r="A71" s="61"/>
      <c r="B71" s="61"/>
      <c r="C71" s="61"/>
      <c r="D71" s="61"/>
      <c r="E71" s="61"/>
      <c r="F71" s="61"/>
      <c r="G71" s="61"/>
      <c r="H71" s="61"/>
      <c r="I71" s="61"/>
      <c r="J71" s="61"/>
      <c r="K71" s="61"/>
      <c r="L71" s="61"/>
      <c r="M71" s="61"/>
      <c r="N71" s="61"/>
      <c r="O71" s="61"/>
      <c r="P71" s="61"/>
      <c r="Q71" s="61"/>
      <c r="R71" s="61"/>
      <c r="S71" s="61"/>
      <c r="T71" s="61"/>
      <c r="U71" s="61"/>
      <c r="V71" s="61"/>
      <c r="W71" s="61"/>
      <c r="X71" s="61"/>
    </row>
    <row r="72" spans="1:24" ht="12.75">
      <c r="A72" s="61"/>
      <c r="B72" s="61"/>
      <c r="C72" s="61"/>
      <c r="D72" s="61"/>
      <c r="E72" s="61"/>
      <c r="F72" s="61"/>
      <c r="G72" s="61"/>
      <c r="H72" s="61"/>
      <c r="I72" s="61"/>
      <c r="J72" s="61"/>
      <c r="K72" s="61"/>
      <c r="L72" s="61"/>
      <c r="M72" s="61"/>
      <c r="N72" s="61"/>
      <c r="O72" s="61"/>
      <c r="P72" s="61"/>
      <c r="Q72" s="61"/>
      <c r="R72" s="61"/>
      <c r="S72" s="61"/>
      <c r="T72" s="61"/>
      <c r="U72" s="61"/>
      <c r="V72" s="61"/>
      <c r="W72" s="61"/>
      <c r="X72" s="61"/>
    </row>
    <row r="73" spans="1:24" ht="12.75">
      <c r="A73" s="61"/>
      <c r="B73" s="61"/>
      <c r="C73" s="61"/>
      <c r="D73" s="61"/>
      <c r="E73" s="61"/>
      <c r="F73" s="61"/>
      <c r="G73" s="61"/>
      <c r="H73" s="61"/>
      <c r="I73" s="61"/>
      <c r="J73" s="61"/>
      <c r="K73" s="61"/>
      <c r="L73" s="61"/>
      <c r="M73" s="61"/>
      <c r="N73" s="61"/>
      <c r="O73" s="61"/>
      <c r="P73" s="61"/>
      <c r="Q73" s="61"/>
      <c r="R73" s="61"/>
      <c r="S73" s="61"/>
      <c r="T73" s="61"/>
      <c r="U73" s="61"/>
      <c r="V73" s="61"/>
      <c r="W73" s="61"/>
      <c r="X73" s="61"/>
    </row>
    <row r="74" spans="1:24" ht="12.75">
      <c r="A74" s="61"/>
      <c r="B74" s="61"/>
      <c r="C74" s="61"/>
      <c r="D74" s="61"/>
      <c r="E74" s="61"/>
      <c r="F74" s="61"/>
      <c r="G74" s="61"/>
      <c r="H74" s="61"/>
      <c r="I74" s="61"/>
      <c r="J74" s="61"/>
      <c r="K74" s="61"/>
      <c r="L74" s="61"/>
      <c r="M74" s="61"/>
      <c r="N74" s="61"/>
      <c r="O74" s="61"/>
      <c r="P74" s="61"/>
      <c r="Q74" s="61"/>
      <c r="R74" s="61"/>
      <c r="S74" s="61"/>
      <c r="T74" s="61"/>
      <c r="U74" s="61"/>
      <c r="V74" s="61"/>
      <c r="W74" s="61"/>
      <c r="X74" s="61"/>
    </row>
    <row r="75" spans="1:24" ht="12.75">
      <c r="A75" s="61"/>
      <c r="B75" s="61"/>
      <c r="C75" s="61"/>
      <c r="D75" s="61"/>
      <c r="E75" s="61"/>
      <c r="F75" s="61"/>
      <c r="G75" s="61"/>
      <c r="H75" s="61"/>
      <c r="I75" s="61"/>
      <c r="J75" s="61"/>
      <c r="K75" s="61"/>
      <c r="L75" s="61"/>
      <c r="M75" s="61"/>
      <c r="N75" s="61"/>
      <c r="O75" s="61"/>
      <c r="P75" s="61"/>
      <c r="Q75" s="61"/>
      <c r="R75" s="61"/>
      <c r="S75" s="61"/>
      <c r="T75" s="61"/>
      <c r="U75" s="61"/>
      <c r="V75" s="61"/>
      <c r="W75" s="61"/>
      <c r="X75" s="61"/>
    </row>
    <row r="76" spans="1:24" ht="12.75">
      <c r="A76" s="61"/>
      <c r="B76" s="61"/>
      <c r="C76" s="61"/>
      <c r="D76" s="61"/>
      <c r="E76" s="61"/>
      <c r="F76" s="61"/>
      <c r="G76" s="61"/>
      <c r="H76" s="61"/>
      <c r="I76" s="61"/>
      <c r="J76" s="61"/>
      <c r="K76" s="61"/>
      <c r="L76" s="61"/>
      <c r="M76" s="61"/>
      <c r="N76" s="61"/>
      <c r="O76" s="61"/>
      <c r="P76" s="61"/>
      <c r="Q76" s="61"/>
      <c r="R76" s="61"/>
      <c r="S76" s="61"/>
      <c r="T76" s="61"/>
      <c r="U76" s="61"/>
      <c r="V76" s="61"/>
      <c r="W76" s="61"/>
      <c r="X76" s="61"/>
    </row>
    <row r="77" spans="1:24" ht="12.75">
      <c r="A77" s="61"/>
      <c r="B77" s="61"/>
      <c r="C77" s="61"/>
      <c r="D77" s="61"/>
      <c r="E77" s="61"/>
      <c r="F77" s="61"/>
      <c r="G77" s="61"/>
      <c r="H77" s="61"/>
      <c r="I77" s="61"/>
      <c r="J77" s="61"/>
      <c r="K77" s="61"/>
      <c r="L77" s="61"/>
      <c r="M77" s="61"/>
      <c r="N77" s="61"/>
      <c r="O77" s="61"/>
      <c r="P77" s="61"/>
      <c r="Q77" s="61"/>
      <c r="R77" s="61"/>
      <c r="S77" s="61"/>
      <c r="T77" s="61"/>
      <c r="U77" s="61"/>
      <c r="V77" s="61"/>
      <c r="W77" s="61"/>
      <c r="X77" s="61"/>
    </row>
    <row r="78" spans="1:24" ht="12.75">
      <c r="A78" s="61"/>
      <c r="B78" s="61"/>
      <c r="C78" s="61"/>
      <c r="D78" s="61"/>
      <c r="E78" s="61"/>
      <c r="F78" s="61"/>
      <c r="G78" s="61"/>
      <c r="H78" s="61"/>
      <c r="I78" s="61"/>
      <c r="J78" s="61"/>
      <c r="K78" s="61"/>
      <c r="L78" s="61"/>
      <c r="M78" s="61"/>
      <c r="N78" s="61"/>
      <c r="O78" s="61"/>
      <c r="P78" s="61"/>
      <c r="Q78" s="61"/>
      <c r="R78" s="61"/>
      <c r="S78" s="61"/>
      <c r="T78" s="61"/>
      <c r="U78" s="61"/>
      <c r="V78" s="61"/>
      <c r="W78" s="61"/>
      <c r="X78" s="61"/>
    </row>
    <row r="79" spans="1:24" ht="12.75">
      <c r="A79" s="61"/>
      <c r="B79" s="61"/>
      <c r="C79" s="61"/>
      <c r="D79" s="61"/>
      <c r="E79" s="61"/>
      <c r="F79" s="61"/>
      <c r="G79" s="61"/>
      <c r="H79" s="61"/>
      <c r="I79" s="61"/>
      <c r="J79" s="61"/>
      <c r="K79" s="61"/>
      <c r="L79" s="61"/>
      <c r="M79" s="61"/>
      <c r="N79" s="61"/>
      <c r="O79" s="61"/>
      <c r="P79" s="61"/>
      <c r="Q79" s="61"/>
      <c r="R79" s="61"/>
      <c r="S79" s="61"/>
      <c r="T79" s="61"/>
      <c r="U79" s="61"/>
      <c r="V79" s="61"/>
      <c r="W79" s="61"/>
      <c r="X79" s="61"/>
    </row>
    <row r="80" spans="1:24" ht="12.75">
      <c r="A80" s="61"/>
      <c r="B80" s="61"/>
      <c r="C80" s="61"/>
      <c r="D80" s="61"/>
      <c r="E80" s="61"/>
      <c r="F80" s="61"/>
      <c r="G80" s="61"/>
      <c r="H80" s="61"/>
      <c r="I80" s="61"/>
      <c r="J80" s="61"/>
      <c r="K80" s="61"/>
      <c r="L80" s="61"/>
      <c r="M80" s="61"/>
      <c r="N80" s="61"/>
      <c r="O80" s="61"/>
      <c r="P80" s="61"/>
      <c r="Q80" s="61"/>
      <c r="R80" s="61"/>
      <c r="S80" s="61"/>
      <c r="T80" s="61"/>
      <c r="U80" s="61"/>
      <c r="V80" s="61"/>
      <c r="W80" s="61"/>
      <c r="X80" s="61"/>
    </row>
    <row r="81" spans="1:24" ht="12.75">
      <c r="A81" s="61"/>
      <c r="B81" s="61"/>
      <c r="C81" s="61"/>
      <c r="D81" s="61"/>
      <c r="E81" s="61"/>
      <c r="F81" s="61"/>
      <c r="G81" s="61"/>
      <c r="H81" s="61"/>
      <c r="I81" s="61"/>
      <c r="J81" s="61"/>
      <c r="K81" s="61"/>
      <c r="L81" s="61"/>
      <c r="M81" s="61"/>
      <c r="N81" s="61"/>
      <c r="O81" s="61"/>
      <c r="P81" s="61"/>
      <c r="Q81" s="61"/>
      <c r="R81" s="61"/>
      <c r="S81" s="61"/>
      <c r="T81" s="61"/>
      <c r="U81" s="61"/>
      <c r="V81" s="61"/>
      <c r="W81" s="61"/>
      <c r="X81" s="61"/>
    </row>
    <row r="82" spans="1:24" ht="12.75">
      <c r="A82" s="61"/>
      <c r="B82" s="61"/>
      <c r="C82" s="61"/>
      <c r="D82" s="61"/>
      <c r="E82" s="61"/>
      <c r="F82" s="61"/>
      <c r="G82" s="61"/>
      <c r="H82" s="61"/>
      <c r="I82" s="61"/>
      <c r="J82" s="61"/>
      <c r="K82" s="61"/>
      <c r="L82" s="61"/>
      <c r="M82" s="61"/>
      <c r="N82" s="61"/>
      <c r="O82" s="61"/>
      <c r="P82" s="61"/>
      <c r="Q82" s="61"/>
      <c r="R82" s="61"/>
      <c r="S82" s="61"/>
      <c r="T82" s="61"/>
      <c r="U82" s="61"/>
      <c r="V82" s="61"/>
      <c r="W82" s="61"/>
      <c r="X82" s="61"/>
    </row>
    <row r="83" spans="1:24" ht="12.75">
      <c r="A83" s="61"/>
      <c r="B83" s="61"/>
      <c r="C83" s="61"/>
      <c r="D83" s="61"/>
      <c r="E83" s="61"/>
      <c r="F83" s="61"/>
      <c r="G83" s="61"/>
      <c r="H83" s="61"/>
      <c r="I83" s="61"/>
      <c r="J83" s="61"/>
      <c r="K83" s="61"/>
      <c r="L83" s="61"/>
      <c r="M83" s="61"/>
      <c r="N83" s="61"/>
      <c r="O83" s="61"/>
      <c r="P83" s="61"/>
      <c r="Q83" s="61"/>
      <c r="R83" s="61"/>
      <c r="S83" s="61"/>
      <c r="T83" s="61"/>
      <c r="U83" s="61"/>
      <c r="V83" s="61"/>
      <c r="W83" s="61"/>
      <c r="X83" s="61"/>
    </row>
    <row r="84" spans="1:24" ht="12.75">
      <c r="A84" s="61"/>
      <c r="B84" s="61"/>
      <c r="C84" s="61"/>
      <c r="D84" s="61"/>
      <c r="E84" s="61"/>
      <c r="F84" s="61"/>
      <c r="G84" s="61"/>
      <c r="H84" s="61"/>
      <c r="I84" s="61"/>
      <c r="J84" s="61"/>
      <c r="K84" s="61"/>
      <c r="L84" s="61"/>
      <c r="M84" s="61"/>
      <c r="N84" s="61"/>
      <c r="O84" s="61"/>
      <c r="P84" s="61"/>
      <c r="Q84" s="61"/>
      <c r="R84" s="61"/>
      <c r="S84" s="61"/>
      <c r="T84" s="61"/>
      <c r="U84" s="61"/>
      <c r="V84" s="61"/>
      <c r="W84" s="61"/>
      <c r="X84" s="61"/>
    </row>
    <row r="85" spans="1:24" ht="12.75">
      <c r="A85" s="61"/>
      <c r="B85" s="61"/>
      <c r="C85" s="61"/>
      <c r="D85" s="61"/>
      <c r="E85" s="61"/>
      <c r="F85" s="61"/>
      <c r="G85" s="61"/>
      <c r="H85" s="61"/>
      <c r="I85" s="61"/>
      <c r="J85" s="61"/>
      <c r="K85" s="61"/>
      <c r="L85" s="61"/>
      <c r="M85" s="61"/>
      <c r="N85" s="61"/>
      <c r="O85" s="61"/>
      <c r="P85" s="61"/>
      <c r="Q85" s="61"/>
      <c r="R85" s="61"/>
      <c r="S85" s="61"/>
      <c r="T85" s="61"/>
      <c r="U85" s="61"/>
      <c r="V85" s="61"/>
      <c r="W85" s="61"/>
      <c r="X85" s="61"/>
    </row>
    <row r="86" spans="1:24" ht="12.75">
      <c r="A86" s="61"/>
      <c r="B86" s="61"/>
      <c r="C86" s="61"/>
      <c r="D86" s="61"/>
      <c r="E86" s="61"/>
      <c r="F86" s="61"/>
      <c r="G86" s="61"/>
      <c r="H86" s="61"/>
      <c r="I86" s="61"/>
      <c r="J86" s="61"/>
      <c r="K86" s="61"/>
      <c r="L86" s="61"/>
      <c r="M86" s="61"/>
      <c r="N86" s="61"/>
      <c r="O86" s="61"/>
      <c r="P86" s="61"/>
      <c r="Q86" s="61"/>
      <c r="R86" s="61"/>
      <c r="S86" s="61"/>
      <c r="T86" s="61"/>
      <c r="U86" s="61"/>
      <c r="V86" s="61"/>
      <c r="W86" s="61"/>
      <c r="X86" s="61"/>
    </row>
    <row r="87" spans="1:24" ht="12.75">
      <c r="A87" s="61"/>
      <c r="B87" s="61"/>
      <c r="C87" s="61"/>
      <c r="D87" s="61"/>
      <c r="E87" s="61"/>
      <c r="F87" s="61"/>
      <c r="G87" s="61"/>
      <c r="H87" s="61"/>
      <c r="I87" s="61"/>
      <c r="J87" s="61"/>
      <c r="K87" s="61"/>
      <c r="L87" s="61"/>
      <c r="M87" s="61"/>
      <c r="N87" s="61"/>
      <c r="O87" s="61"/>
      <c r="P87" s="61"/>
      <c r="Q87" s="61"/>
      <c r="R87" s="61"/>
      <c r="S87" s="61"/>
      <c r="T87" s="61"/>
      <c r="U87" s="61"/>
      <c r="V87" s="61"/>
      <c r="W87" s="61"/>
      <c r="X87" s="61"/>
    </row>
    <row r="88" spans="1:24" ht="12.75">
      <c r="A88" s="61"/>
      <c r="B88" s="61"/>
      <c r="C88" s="61"/>
      <c r="D88" s="61"/>
      <c r="E88" s="61"/>
      <c r="F88" s="61"/>
      <c r="G88" s="61"/>
      <c r="H88" s="61"/>
      <c r="I88" s="61"/>
      <c r="J88" s="61"/>
      <c r="K88" s="61"/>
      <c r="L88" s="61"/>
      <c r="M88" s="61"/>
      <c r="N88" s="61"/>
      <c r="O88" s="61"/>
      <c r="P88" s="61"/>
      <c r="Q88" s="61"/>
      <c r="R88" s="61"/>
      <c r="S88" s="61"/>
      <c r="T88" s="61"/>
      <c r="U88" s="61"/>
      <c r="V88" s="61"/>
      <c r="W88" s="61"/>
      <c r="X88" s="61"/>
    </row>
    <row r="89" spans="1:24" ht="12.75">
      <c r="A89" s="61"/>
      <c r="B89" s="61"/>
      <c r="C89" s="61"/>
      <c r="D89" s="61"/>
      <c r="E89" s="61"/>
      <c r="F89" s="61"/>
      <c r="G89" s="61"/>
      <c r="H89" s="61"/>
      <c r="I89" s="61"/>
      <c r="J89" s="61"/>
      <c r="K89" s="61"/>
      <c r="L89" s="61"/>
      <c r="M89" s="61"/>
      <c r="N89" s="61"/>
      <c r="O89" s="61"/>
      <c r="P89" s="61"/>
      <c r="Q89" s="61"/>
      <c r="R89" s="61"/>
      <c r="S89" s="61"/>
      <c r="T89" s="61"/>
      <c r="U89" s="61"/>
      <c r="V89" s="61"/>
      <c r="W89" s="61"/>
      <c r="X89" s="61"/>
    </row>
    <row r="90" spans="1:24" ht="12.75">
      <c r="A90" s="61"/>
      <c r="B90" s="61"/>
      <c r="C90" s="61"/>
      <c r="D90" s="61"/>
      <c r="E90" s="61"/>
      <c r="F90" s="61"/>
      <c r="G90" s="61"/>
      <c r="H90" s="61"/>
      <c r="I90" s="61"/>
      <c r="J90" s="61"/>
      <c r="K90" s="61"/>
      <c r="L90" s="61"/>
      <c r="M90" s="61"/>
      <c r="N90" s="61"/>
      <c r="O90" s="61"/>
      <c r="P90" s="61"/>
      <c r="Q90" s="61"/>
      <c r="R90" s="61"/>
      <c r="S90" s="61"/>
      <c r="T90" s="61"/>
      <c r="U90" s="61"/>
      <c r="V90" s="61"/>
      <c r="W90" s="61"/>
      <c r="X90" s="61"/>
    </row>
    <row r="91" spans="1:24" ht="12.75">
      <c r="A91" s="61"/>
      <c r="B91" s="61"/>
      <c r="C91" s="61"/>
      <c r="D91" s="61"/>
      <c r="E91" s="61"/>
      <c r="F91" s="61"/>
      <c r="G91" s="61"/>
      <c r="H91" s="61"/>
      <c r="I91" s="61"/>
      <c r="J91" s="61"/>
      <c r="K91" s="61"/>
      <c r="L91" s="61"/>
      <c r="M91" s="61"/>
      <c r="N91" s="61"/>
      <c r="O91" s="61"/>
      <c r="P91" s="61"/>
      <c r="Q91" s="61"/>
      <c r="R91" s="61"/>
      <c r="S91" s="61"/>
      <c r="T91" s="61"/>
      <c r="U91" s="61"/>
      <c r="V91" s="61"/>
      <c r="W91" s="61"/>
      <c r="X91" s="61"/>
    </row>
    <row r="92" spans="1:24" ht="12.75">
      <c r="A92" s="61"/>
      <c r="B92" s="61"/>
      <c r="C92" s="61"/>
      <c r="D92" s="61"/>
      <c r="E92" s="61"/>
      <c r="F92" s="61"/>
      <c r="G92" s="61"/>
      <c r="H92" s="61"/>
      <c r="I92" s="61"/>
      <c r="J92" s="61"/>
      <c r="K92" s="61"/>
      <c r="L92" s="61"/>
      <c r="M92" s="61"/>
      <c r="N92" s="61"/>
      <c r="O92" s="61"/>
      <c r="P92" s="61"/>
      <c r="Q92" s="61"/>
      <c r="R92" s="61"/>
      <c r="S92" s="61"/>
      <c r="T92" s="61"/>
      <c r="U92" s="61"/>
      <c r="V92" s="61"/>
      <c r="W92" s="61"/>
      <c r="X92" s="61"/>
    </row>
    <row r="93" spans="1:24" ht="12.75">
      <c r="A93" s="61"/>
      <c r="B93" s="61"/>
      <c r="C93" s="61"/>
      <c r="D93" s="61"/>
      <c r="E93" s="61"/>
      <c r="F93" s="61"/>
      <c r="G93" s="61"/>
      <c r="H93" s="61"/>
      <c r="I93" s="61"/>
      <c r="J93" s="61"/>
      <c r="K93" s="61"/>
      <c r="L93" s="61"/>
      <c r="M93" s="61"/>
      <c r="N93" s="61"/>
      <c r="O93" s="61"/>
      <c r="P93" s="61"/>
      <c r="Q93" s="61"/>
      <c r="R93" s="61"/>
      <c r="S93" s="61"/>
      <c r="T93" s="61"/>
      <c r="U93" s="61"/>
      <c r="V93" s="61"/>
      <c r="W93" s="61"/>
      <c r="X93" s="61"/>
    </row>
    <row r="94" spans="1:24" ht="12.75">
      <c r="A94" s="61"/>
      <c r="B94" s="61"/>
      <c r="C94" s="61"/>
      <c r="D94" s="61"/>
      <c r="E94" s="61"/>
      <c r="F94" s="61"/>
      <c r="G94" s="61"/>
      <c r="H94" s="61"/>
      <c r="I94" s="61"/>
      <c r="J94" s="61"/>
      <c r="K94" s="61"/>
      <c r="L94" s="61"/>
      <c r="M94" s="61"/>
      <c r="N94" s="61"/>
      <c r="O94" s="61"/>
      <c r="P94" s="61"/>
      <c r="Q94" s="61"/>
      <c r="R94" s="61"/>
      <c r="S94" s="61"/>
      <c r="T94" s="61"/>
      <c r="U94" s="61"/>
      <c r="V94" s="61"/>
      <c r="W94" s="61"/>
      <c r="X94" s="61"/>
    </row>
    <row r="95" spans="1:24" ht="12.75">
      <c r="A95" s="61"/>
      <c r="B95" s="61"/>
      <c r="C95" s="61"/>
      <c r="D95" s="61"/>
      <c r="E95" s="61"/>
      <c r="F95" s="61"/>
      <c r="G95" s="61"/>
      <c r="H95" s="61"/>
      <c r="I95" s="61"/>
      <c r="J95" s="61"/>
      <c r="K95" s="61"/>
      <c r="L95" s="61"/>
      <c r="M95" s="61"/>
      <c r="N95" s="61"/>
      <c r="O95" s="61"/>
      <c r="P95" s="61"/>
      <c r="Q95" s="61"/>
      <c r="R95" s="61"/>
      <c r="S95" s="61"/>
      <c r="T95" s="61"/>
      <c r="U95" s="61"/>
      <c r="V95" s="61"/>
      <c r="W95" s="61"/>
      <c r="X95" s="61"/>
    </row>
    <row r="96" spans="1:24" ht="12.75">
      <c r="A96" s="61"/>
      <c r="B96" s="61"/>
      <c r="C96" s="61"/>
      <c r="D96" s="61"/>
      <c r="E96" s="61"/>
      <c r="F96" s="61"/>
      <c r="G96" s="61"/>
      <c r="H96" s="61"/>
      <c r="I96" s="61"/>
      <c r="J96" s="61"/>
      <c r="K96" s="61"/>
      <c r="L96" s="61"/>
      <c r="M96" s="61"/>
      <c r="N96" s="61"/>
      <c r="O96" s="61"/>
      <c r="P96" s="61"/>
      <c r="Q96" s="61"/>
      <c r="R96" s="61"/>
      <c r="S96" s="61"/>
      <c r="T96" s="61"/>
      <c r="U96" s="61"/>
      <c r="V96" s="61"/>
      <c r="W96" s="61"/>
      <c r="X96" s="61"/>
    </row>
    <row r="97" spans="1:24" ht="12.75">
      <c r="A97" s="61"/>
      <c r="B97" s="61"/>
      <c r="C97" s="61"/>
      <c r="D97" s="61"/>
      <c r="E97" s="61"/>
      <c r="F97" s="61"/>
      <c r="G97" s="61"/>
      <c r="H97" s="61"/>
      <c r="I97" s="61"/>
      <c r="J97" s="61"/>
      <c r="K97" s="61"/>
      <c r="L97" s="61"/>
      <c r="M97" s="61"/>
      <c r="N97" s="61"/>
      <c r="O97" s="61"/>
      <c r="P97" s="61"/>
      <c r="Q97" s="61"/>
      <c r="R97" s="61"/>
      <c r="S97" s="61"/>
      <c r="T97" s="61"/>
      <c r="U97" s="61"/>
      <c r="V97" s="61"/>
      <c r="W97" s="61"/>
      <c r="X97" s="61"/>
    </row>
    <row r="98" spans="1:24" ht="12.75">
      <c r="A98" s="61"/>
      <c r="B98" s="61"/>
      <c r="C98" s="61"/>
      <c r="D98" s="61"/>
      <c r="E98" s="61"/>
      <c r="F98" s="61"/>
      <c r="G98" s="61"/>
      <c r="H98" s="61"/>
      <c r="I98" s="61"/>
      <c r="J98" s="61"/>
      <c r="K98" s="61"/>
      <c r="L98" s="61"/>
      <c r="M98" s="61"/>
      <c r="N98" s="61"/>
      <c r="O98" s="61"/>
      <c r="P98" s="61"/>
      <c r="Q98" s="61"/>
      <c r="R98" s="61"/>
      <c r="S98" s="61"/>
      <c r="T98" s="61"/>
      <c r="U98" s="61"/>
      <c r="V98" s="61"/>
      <c r="W98" s="61"/>
      <c r="X98" s="61"/>
    </row>
    <row r="99" spans="1:24" ht="12.75">
      <c r="A99" s="61"/>
      <c r="B99" s="61"/>
      <c r="C99" s="61"/>
      <c r="D99" s="61"/>
      <c r="E99" s="61"/>
      <c r="F99" s="61"/>
      <c r="G99" s="61"/>
      <c r="H99" s="61"/>
      <c r="I99" s="61"/>
      <c r="J99" s="61"/>
      <c r="K99" s="61"/>
      <c r="L99" s="61"/>
      <c r="M99" s="61"/>
      <c r="N99" s="61"/>
      <c r="O99" s="61"/>
      <c r="P99" s="61"/>
      <c r="Q99" s="61"/>
      <c r="R99" s="61"/>
      <c r="S99" s="61"/>
      <c r="T99" s="61"/>
      <c r="U99" s="61"/>
      <c r="V99" s="61"/>
      <c r="W99" s="61"/>
      <c r="X99" s="61"/>
    </row>
    <row r="100" spans="1:24"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row>
    <row r="101" spans="1:24"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row>
    <row r="102" spans="1:24"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row>
    <row r="103" spans="1:24"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row>
    <row r="104" spans="1:24"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row>
    <row r="105" spans="1:24"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row>
    <row r="106" spans="1:24"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row>
    <row r="107" spans="1:24"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row>
    <row r="108" spans="1:24"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row>
    <row r="109" spans="1:24"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row>
    <row r="110" spans="1:24"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row>
    <row r="111" spans="1:24"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row>
    <row r="112" spans="1:24"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row>
    <row r="113" spans="1:24"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row>
    <row r="114" spans="1:24"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row>
    <row r="115" spans="1:24"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row>
    <row r="116" spans="1:24"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row>
    <row r="117" spans="1:24"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row>
    <row r="118" spans="1:24"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row>
    <row r="119" spans="1:24"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row>
    <row r="120" spans="1:24"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row>
    <row r="121" spans="1:24"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row>
    <row r="122" spans="1:24"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row>
    <row r="123" spans="1:24"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row>
    <row r="124" spans="1:24"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row>
    <row r="125" spans="1:24"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row>
    <row r="126" spans="1:24"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row>
    <row r="127" spans="1:24"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row>
    <row r="128" spans="1:24"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row>
    <row r="129" spans="1:24"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row>
    <row r="130" spans="1:24"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row>
    <row r="131" spans="1:24"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row>
    <row r="132" spans="1:24"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row>
    <row r="133" spans="1:24"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row>
    <row r="134" spans="1:24"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row>
    <row r="135" spans="1:24"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row>
    <row r="136" spans="1:24"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row>
    <row r="137" spans="1:24"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row>
    <row r="138" spans="1:24"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row>
    <row r="139" spans="1:24"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row>
    <row r="140" spans="1:24"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row>
    <row r="141" spans="1:24"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row>
    <row r="142" spans="1:24"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row>
    <row r="143" spans="1:24"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row>
    <row r="144" spans="1:24"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row>
    <row r="145" spans="1:24"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row>
    <row r="146" spans="1:24"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row>
    <row r="147" spans="1:24"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row>
    <row r="148" spans="1:24"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row>
    <row r="149" spans="1:24"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row>
    <row r="150" spans="1:24"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row>
    <row r="151" spans="1:24"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row>
    <row r="152" spans="1:24"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row>
    <row r="153" spans="1:24"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row>
    <row r="154" spans="1:24"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row>
    <row r="155" spans="1:24"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row>
    <row r="156" spans="1:24"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row>
    <row r="157" spans="1:24"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row>
    <row r="158" spans="1:24"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row>
    <row r="159" spans="1:24"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row>
    <row r="160" spans="1:24"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row>
    <row r="161" spans="1:24"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row>
    <row r="162" spans="1:24"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row>
    <row r="163" spans="1:24"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row>
    <row r="164" spans="1:24"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row>
    <row r="165" spans="1:24"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row>
    <row r="166" spans="1:24"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row>
    <row r="167" spans="1:24"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row>
    <row r="168" spans="1:24"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row>
    <row r="169" spans="1:24"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row>
    <row r="170" spans="1:24"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row>
    <row r="171" spans="1:24"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row>
    <row r="172" spans="1:24"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row>
    <row r="173" spans="1:24"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row>
    <row r="174" spans="1:24"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row>
    <row r="175" spans="1:24"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row>
    <row r="176" spans="1:24"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row>
    <row r="177" spans="1:24"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row>
    <row r="178" spans="1:24"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row>
    <row r="179" spans="1:24"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row>
    <row r="180" spans="1:24"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row>
    <row r="181" spans="1:24"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row>
    <row r="182" spans="1:24"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row>
    <row r="183" spans="1:24"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row>
    <row r="184" spans="1:24"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row>
    <row r="185" spans="1:24"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row>
    <row r="186" spans="1:24"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row>
    <row r="187" spans="1:24"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row>
    <row r="188" spans="1:24"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row>
    <row r="189" spans="1:24"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row>
    <row r="190" spans="1:24"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row>
    <row r="191" spans="1:24"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row>
    <row r="192" spans="1:24"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row>
    <row r="193" spans="1:24"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row>
    <row r="194" spans="1:24"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row>
    <row r="195" spans="1:24"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row>
    <row r="196" spans="1:24"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row>
    <row r="197" spans="1:24"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row>
    <row r="198" spans="1:24"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row>
    <row r="199" spans="1:24"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row>
    <row r="200" spans="1:24"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row>
    <row r="201" spans="1:24"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row>
    <row r="202" spans="1:24"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row>
    <row r="203" spans="1:24"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row>
    <row r="204" spans="1:24"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row>
    <row r="205" spans="1:24"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row>
    <row r="206" spans="1:24"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row>
    <row r="207" spans="1:24"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row>
    <row r="208" spans="1:24"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row>
    <row r="209" spans="1:24"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row>
    <row r="210" spans="1:24"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row>
    <row r="211" spans="1:24"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row>
    <row r="212" spans="1:24"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row>
    <row r="213" spans="1:24"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row>
    <row r="214" spans="1:24"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row>
    <row r="215" spans="1:24"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row>
    <row r="216" spans="1:24"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row>
    <row r="217" spans="1:24"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row>
    <row r="218" spans="1:24"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row>
    <row r="219" spans="1:24"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row>
    <row r="220" spans="1:24"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row>
    <row r="221" spans="1:24"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row>
    <row r="222" spans="1:24"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row>
    <row r="223" spans="1:24"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row>
    <row r="224" spans="1:24"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row>
    <row r="225" spans="1:24"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row>
    <row r="226" spans="1:24"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row>
    <row r="227" spans="1:24"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row>
    <row r="228" spans="1:24"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row>
    <row r="229" spans="1:24"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row>
    <row r="230" spans="1:24"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row>
    <row r="231" spans="1:24"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row>
    <row r="232" spans="1:24"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row>
    <row r="233" spans="1:24"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row>
    <row r="234" spans="1:24"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row>
    <row r="235" spans="1:24"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row>
    <row r="236" spans="1:24"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row>
    <row r="237" spans="1:24"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row>
    <row r="238" spans="1:24"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row>
    <row r="239" spans="1:24"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row>
    <row r="240" spans="1:24"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row>
    <row r="241" spans="1:24"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row>
    <row r="242" spans="1:24"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row>
    <row r="243" spans="1:24"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row>
    <row r="244" spans="1:24"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row>
    <row r="245" spans="1:24"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row>
    <row r="246" spans="1:24"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row>
    <row r="247" spans="1:24"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row>
    <row r="248" spans="1:24"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row>
    <row r="249" spans="1:24"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row>
    <row r="250" spans="1:24"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row>
    <row r="251" spans="1:24"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row>
    <row r="252" spans="1:24"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row>
    <row r="253" spans="1:24"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row>
    <row r="254" spans="1:24"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row>
    <row r="255" spans="1:24"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row>
    <row r="256" spans="1:24"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row>
    <row r="257" spans="1:24"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row>
    <row r="258" spans="1:24"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row>
    <row r="259" spans="1:24"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row>
    <row r="260" spans="1:24"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row>
    <row r="261" spans="1:24"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row>
    <row r="262" spans="1:24"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row>
    <row r="263" spans="1:24"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row>
    <row r="264" spans="1:24"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row>
    <row r="265" spans="1:24"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row>
    <row r="266" spans="1:24"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row>
    <row r="267" spans="1:24"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row>
    <row r="268" spans="1:24"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row>
    <row r="269" spans="1:24"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row>
    <row r="270" spans="1:24"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row>
    <row r="271" spans="1:24"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row>
    <row r="272" spans="1:24"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row>
    <row r="273" spans="1:24"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row>
    <row r="274" spans="1:24"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row>
    <row r="275" spans="1:24"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row>
    <row r="276" spans="1:24"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row>
    <row r="277" spans="1:24"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row>
    <row r="278" spans="1:24"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row>
    <row r="279" spans="1:24"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row>
    <row r="280" spans="1:24"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row>
    <row r="281" spans="1:24"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row>
    <row r="282" spans="1:24"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row>
    <row r="283" spans="1:24"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row>
    <row r="284" spans="1:24"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row>
    <row r="285" spans="1:24"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row>
    <row r="286" spans="1:24"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row>
    <row r="287" spans="1:24"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row>
    <row r="288" spans="1:24"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row>
    <row r="289" spans="1:24"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row>
    <row r="290" spans="1:24"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row>
    <row r="291" spans="1:24"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row>
    <row r="292" spans="1:24"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row>
    <row r="293" spans="1:24"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row>
    <row r="294" spans="1:24"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row>
    <row r="295" spans="1:24"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row>
    <row r="296" spans="1:24"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row>
    <row r="297" spans="1:24"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row>
    <row r="298" spans="1:24"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row>
    <row r="299" spans="1:24"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row>
    <row r="300" spans="1:24"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row>
    <row r="301" spans="1:24"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row>
    <row r="302" spans="1:24"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row>
    <row r="303" spans="1:24"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row>
    <row r="304" spans="1:24"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row>
    <row r="305" spans="1:24"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row>
    <row r="306" spans="1:24"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row>
    <row r="307" spans="1:24"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row>
    <row r="308" spans="1:24"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row>
    <row r="309" spans="1:24"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row>
    <row r="310" spans="1:24"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row>
    <row r="311" spans="1:24"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row>
    <row r="312" spans="1:24"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row>
    <row r="313" spans="1:24"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row>
    <row r="314" spans="1:24"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row>
    <row r="315" spans="1:24"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row>
    <row r="316" spans="1:24"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row>
    <row r="317" spans="1:24"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row>
    <row r="318" spans="1:24"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row>
    <row r="319" spans="1:24"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row>
    <row r="320" spans="1:24"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row>
    <row r="321" spans="1:24"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row>
    <row r="322" spans="1:24"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row>
    <row r="323" spans="1:24"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row>
    <row r="324" spans="1:24"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row>
    <row r="325" spans="1:24"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row>
    <row r="326" spans="1:24"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row>
    <row r="327" spans="1:24"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row>
    <row r="328" spans="1:24"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row>
    <row r="329" spans="1:24"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row>
    <row r="330" spans="1:24"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row>
    <row r="331" spans="1:24"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row>
    <row r="332" spans="1:24"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row>
    <row r="333" spans="1:24"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row>
    <row r="334" spans="1:24"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row>
    <row r="335" spans="1:24"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row>
    <row r="336" spans="1:24"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row>
    <row r="337" spans="1:24"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row>
    <row r="338" spans="1:24"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row>
    <row r="339" spans="1:24"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row>
    <row r="340" spans="1:24"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row>
    <row r="341" spans="1:24"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row>
    <row r="342" spans="1:24"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row>
    <row r="343" spans="1:24"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row>
    <row r="344" spans="1:24"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row>
    <row r="345" spans="1:24"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row>
    <row r="346" spans="1:24"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row>
    <row r="347" spans="1:24"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row>
    <row r="348" spans="1:24"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row>
    <row r="349" spans="1:24"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row>
    <row r="350" spans="1:24"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row>
    <row r="351" spans="1:24"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row>
    <row r="352" spans="1:24"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row>
    <row r="353" spans="1:24"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row>
    <row r="354" spans="1:24"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row>
    <row r="355" spans="1:24"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row>
    <row r="356" spans="1:24"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row>
    <row r="357" spans="1:24"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row>
    <row r="358" spans="1:24"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row>
    <row r="359" spans="1:24"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row>
    <row r="360" spans="1:24"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row>
    <row r="361" spans="1:24"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row>
    <row r="362" spans="1:24"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row>
    <row r="363" spans="1:24"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row>
    <row r="364" spans="1:24"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row>
    <row r="365" spans="1:24"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row>
    <row r="366" spans="1:24"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row>
    <row r="367" spans="1:24"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row>
    <row r="368" spans="1:24"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row>
    <row r="369" spans="1:24"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row>
    <row r="370" spans="1:24"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row>
    <row r="371" spans="1:24"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row>
    <row r="372" spans="1:24"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row>
    <row r="373" spans="1:24"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row>
    <row r="374" spans="1:24"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row>
    <row r="375" spans="1:24"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row>
    <row r="376" spans="1:24"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row>
    <row r="377" spans="1:24"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row>
    <row r="378" spans="1:24"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row>
    <row r="379" spans="1:24"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row>
    <row r="380" spans="1:24"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row>
    <row r="381" spans="1:24"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row>
    <row r="382" spans="1:24"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row>
    <row r="383" spans="1:24"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row>
    <row r="384" spans="1:24"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row>
    <row r="385" spans="1:24"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row>
    <row r="386" spans="1:24"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row>
    <row r="387" spans="1:24"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row>
    <row r="388" spans="1:24"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row>
    <row r="389" spans="1:24"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row>
    <row r="390" spans="1:24"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row>
    <row r="391" spans="1:24"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row>
    <row r="392" spans="1:24"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row>
    <row r="393" spans="1:24"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row>
    <row r="394" spans="1:24"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row>
    <row r="395" spans="1:24"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row>
    <row r="396" spans="1:24"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row>
    <row r="397" spans="1:24"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row>
    <row r="398" spans="1:24"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row>
    <row r="399" spans="1:24"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row>
    <row r="400" spans="1:24"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row>
    <row r="401" spans="1:24"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row>
    <row r="402" spans="1:24"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row>
    <row r="403" spans="1:24"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row>
    <row r="404" spans="1:24"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row>
    <row r="405" spans="1:24"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row>
    <row r="406" spans="1:24"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row>
    <row r="407" spans="1:24"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row>
    <row r="408" spans="1:24"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row>
    <row r="409" spans="1:24"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row>
    <row r="410" spans="1:24"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row>
    <row r="411" spans="1:24"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row>
    <row r="412" spans="1:24"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row>
    <row r="413" spans="1:24"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row>
    <row r="414" spans="1:24"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row>
    <row r="415" spans="1:24"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row>
    <row r="416" spans="1:24"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row>
    <row r="417" spans="1:24"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row>
    <row r="418" spans="1:24"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row>
    <row r="419" spans="1:24"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row>
    <row r="420" spans="1:24"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row>
    <row r="421" spans="1:24"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row>
    <row r="422" spans="1:24"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row>
    <row r="423" spans="1:24"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row>
    <row r="424" spans="1:24"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row>
    <row r="425" spans="1:24"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row>
    <row r="426" spans="1:24"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row>
    <row r="427" spans="1:24"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row>
    <row r="428" spans="1:24"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row>
    <row r="429" spans="1:24"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row>
    <row r="430" spans="1:24"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row>
    <row r="431" spans="1:24"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row>
    <row r="432" spans="1:24"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row>
    <row r="433" spans="1:24"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row>
    <row r="434" spans="1:24"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row>
    <row r="435" spans="1:24"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row>
    <row r="436" spans="1:24"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row>
    <row r="437" spans="1:24"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row>
    <row r="438" spans="1:24"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row>
    <row r="439" spans="1:24"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row>
    <row r="440" spans="1:24"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row>
    <row r="441" spans="1:24"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row>
    <row r="442" spans="1:24"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row>
    <row r="443" spans="1:24"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row>
    <row r="444" spans="1:24"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row>
    <row r="445" spans="1:24"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row>
    <row r="446" spans="1:24"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row>
    <row r="447" spans="1:24"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row>
    <row r="448" spans="1:24"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row>
    <row r="449" spans="1:24"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row>
    <row r="450" spans="1:24"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row>
    <row r="451" spans="1:24"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row>
    <row r="452" spans="1:24"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row>
    <row r="453" spans="1:24"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row>
    <row r="454" spans="1:24"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row>
    <row r="455" spans="1:24"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row>
    <row r="456" spans="1:24"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row>
    <row r="457" spans="1:24"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row>
    <row r="458" spans="1:24"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row>
    <row r="459" spans="1:24"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row>
    <row r="460" spans="1:24"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row>
    <row r="461" spans="1:24"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row>
    <row r="462" spans="1:24"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row>
    <row r="463" spans="1:24"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row>
    <row r="464" spans="1:24"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row>
    <row r="465" spans="1:24"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row>
    <row r="466" spans="1:24"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row>
    <row r="467" spans="1:24"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row>
    <row r="468" spans="1:24"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row>
    <row r="469" spans="1:24"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row>
    <row r="470" spans="1:24"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row>
    <row r="471" spans="1:24"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row>
    <row r="472" spans="1:24"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row>
    <row r="473" spans="1:24"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row>
    <row r="474" spans="1:24"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row>
    <row r="475" spans="1:24"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row>
    <row r="476" spans="1:24"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row>
    <row r="477" spans="1:24"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row>
    <row r="478" spans="1:24"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row>
    <row r="479" spans="1:24"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row>
    <row r="480" spans="1:24"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row>
    <row r="481" spans="1:24"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row>
    <row r="482" spans="1:24"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row>
    <row r="483" spans="1:24"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row>
    <row r="484" spans="1:24"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row>
    <row r="485" spans="1:24"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row>
    <row r="486" spans="1:24"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row>
    <row r="487" spans="1:24"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row>
    <row r="488" spans="1:24"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row>
    <row r="489" spans="1:24"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row>
    <row r="490" spans="1:24"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row>
    <row r="491" spans="1:24"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row>
    <row r="492" spans="1:24"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row>
    <row r="493" spans="1:24"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row>
    <row r="494" spans="1:24"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row>
    <row r="495" spans="1:24"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row>
    <row r="496" spans="1:24"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row>
    <row r="497" spans="1:24"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row>
    <row r="498" spans="1:24"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row>
    <row r="499" spans="1:24"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row>
    <row r="500" spans="1:24"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row>
    <row r="501" spans="1:24"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row>
    <row r="502" spans="1:24"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row>
    <row r="503" spans="1:24"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row>
    <row r="504" spans="1:24"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row>
    <row r="505" spans="1:24"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row>
    <row r="506" spans="1:24"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row>
    <row r="507" spans="1:24"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row>
    <row r="508" spans="1:24"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row>
    <row r="509" spans="1:24"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row>
    <row r="510" spans="1:24"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row>
    <row r="511" spans="1:24"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row>
    <row r="512" spans="1:24"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row>
    <row r="513" spans="1:24"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row>
    <row r="514" spans="1:24"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row>
    <row r="515" spans="1:24"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row>
    <row r="516" spans="1:24"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row>
    <row r="517" spans="1:24"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row>
    <row r="518" spans="1:24"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row>
    <row r="519" spans="1:24"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row>
    <row r="520" spans="1:24"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row>
    <row r="521" spans="1:24"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row>
    <row r="522" spans="1:24"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row>
    <row r="523" spans="1:24"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row>
    <row r="524" spans="1:24"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row>
    <row r="525" spans="1:24"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row>
    <row r="526" spans="1:24"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row>
    <row r="527" spans="1:24"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row>
    <row r="528" spans="1:24"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row>
    <row r="529" spans="1:24"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row>
    <row r="530" spans="1:24"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row>
    <row r="531" spans="1:24"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row>
    <row r="532" spans="1:24"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row>
    <row r="533" spans="1:24"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row>
    <row r="534" spans="1:24"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row>
    <row r="535" spans="1:24"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row>
    <row r="536" spans="1:24"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row>
    <row r="537" spans="1:24"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row>
    <row r="538" spans="1:24"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row>
    <row r="539" spans="1:24"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row>
    <row r="540" spans="1:24"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row>
    <row r="541" spans="1:24"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row>
    <row r="542" spans="1:24"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row>
    <row r="543" spans="1:24"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row>
    <row r="544" spans="1:24"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row>
    <row r="545" spans="1:24"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row>
    <row r="546" spans="1:24"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row>
    <row r="547" spans="1:24"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row>
    <row r="548" spans="1:24"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row>
    <row r="549" spans="1:24"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row>
    <row r="550" spans="1:24"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row>
    <row r="551" spans="1:24"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row>
    <row r="552" spans="1:24"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row>
    <row r="553" spans="1:24"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row>
    <row r="554" spans="1:24"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row>
    <row r="555" spans="1:24"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row>
    <row r="556" spans="1:24"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row>
    <row r="557" spans="1:24"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row>
    <row r="558" spans="1:24"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row>
    <row r="559" spans="1:24"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row>
    <row r="560" spans="1:24"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row>
    <row r="561" spans="1:24"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row>
    <row r="562" spans="1:24"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row>
    <row r="563" spans="1:24"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row>
    <row r="564" spans="1:24"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row>
    <row r="565" spans="1:24"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row>
    <row r="566" spans="1:24"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row>
    <row r="567" spans="1:24"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row>
    <row r="568" spans="1:24"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row>
    <row r="569" spans="1:24"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row>
    <row r="570" spans="1:24"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row>
    <row r="571" spans="1:24"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row>
    <row r="572" spans="1:24"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row>
    <row r="573" spans="1:24"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row>
    <row r="574" spans="1:24"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row>
    <row r="575" spans="1:24"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row>
    <row r="576" spans="1:24"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row>
    <row r="577" spans="1:24"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row>
    <row r="578" spans="1:24"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row>
    <row r="579" spans="1:24"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row>
    <row r="580" spans="1:24"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row>
    <row r="581" spans="1:24"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row>
    <row r="582" spans="1:24"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row>
    <row r="583" spans="1:24"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row>
    <row r="584" spans="1:24"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row>
    <row r="585" spans="1:24"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row>
    <row r="586" spans="1:24"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row>
    <row r="587" spans="1:24"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row>
    <row r="588" spans="1:24"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row>
    <row r="589" spans="1:24"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row>
    <row r="590" spans="1:24"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row>
    <row r="591" spans="1:24"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row>
    <row r="592" spans="1:24"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row>
    <row r="593" spans="1:24"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row>
    <row r="594" spans="1:24"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row>
    <row r="595" spans="1:24"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row>
    <row r="596" spans="1:24"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row>
    <row r="597" spans="1:24"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row>
    <row r="598" spans="1:24"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row>
    <row r="599" spans="1:24"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row>
    <row r="600" spans="1:24"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row>
    <row r="601" spans="1:24"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row>
    <row r="602" spans="1:24"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row>
    <row r="603" spans="1:24"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row>
    <row r="604" spans="1:24"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row>
    <row r="605" spans="1:24"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row>
    <row r="606" spans="1:24"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row>
    <row r="607" spans="1:24"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row>
    <row r="608" spans="1:24"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row>
    <row r="609" spans="1:24"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row>
    <row r="610" spans="1:24"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row>
    <row r="611" spans="1:24"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row>
    <row r="612" spans="1:24"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row>
    <row r="613" spans="1:24"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row>
    <row r="614" spans="1:24"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row>
    <row r="615" spans="1:24"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row>
    <row r="616" spans="1:24"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row>
    <row r="617" spans="1:24"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row>
    <row r="618" spans="1:24"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row>
    <row r="619" spans="1:24"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row>
    <row r="620" spans="1:24"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row>
    <row r="621" spans="1:24"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row>
    <row r="622" spans="1:24"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row>
    <row r="623" spans="1:24"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row>
    <row r="624" spans="1:24"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row>
    <row r="625" spans="1:24"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row>
    <row r="626" spans="1:24"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row>
    <row r="627" spans="1:24"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row>
    <row r="628" spans="1:24"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row>
    <row r="629" spans="1:24"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row>
    <row r="630" spans="1:24"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row>
    <row r="631" spans="1:24"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row>
    <row r="632" spans="1:24"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row>
    <row r="633" spans="1:24"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row>
    <row r="634" spans="1:24"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row>
    <row r="635" spans="1:24"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row>
    <row r="636" spans="1:24"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row>
    <row r="637" spans="1:24"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row>
    <row r="638" spans="1:24"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row>
    <row r="639" spans="1:24"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row>
    <row r="640" spans="1:24"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row>
    <row r="641" spans="1:24"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row>
    <row r="642" spans="1:24"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row>
    <row r="643" spans="1:24"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row>
    <row r="644" spans="1:24"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row>
    <row r="645" spans="1:24"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row>
    <row r="646" spans="1:24"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row>
    <row r="647" spans="1:24"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row>
    <row r="648" spans="1:24"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row>
    <row r="649" spans="1:24"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row>
    <row r="650" spans="1:24"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row>
    <row r="651" spans="1:24"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row>
    <row r="652" spans="1:24"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row>
    <row r="653" spans="1:24"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row>
    <row r="654" spans="1:24"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row>
    <row r="655" spans="1:24"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row>
    <row r="656" spans="1:24"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row>
    <row r="657" spans="1:24"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row>
    <row r="658" spans="1:24"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row>
    <row r="659" spans="1:24"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row>
    <row r="660" spans="1:24"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row>
    <row r="661" spans="1:24"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row>
    <row r="662" spans="1:24"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row>
    <row r="663" spans="1:24"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row>
    <row r="664" spans="1:24"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row>
    <row r="665" spans="1:24"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row>
    <row r="666" spans="1:24"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row>
    <row r="667" spans="1:24"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row>
    <row r="668" spans="1:24"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row>
    <row r="669" spans="1:24"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row>
    <row r="670" spans="1:24"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row>
    <row r="671" spans="1:24"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row>
    <row r="672" spans="1:24"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row>
    <row r="673" spans="1:24"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row>
    <row r="674" spans="1:24"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row>
    <row r="675" spans="1:24"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row>
    <row r="676" spans="1:24"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row>
    <row r="677" spans="1:24"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row>
    <row r="678" spans="1:24"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row>
    <row r="679" spans="1:24"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row>
    <row r="680" spans="1:24"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row>
    <row r="681" spans="1:24"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row>
    <row r="682" spans="1:24"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row>
    <row r="683" spans="1:24"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row>
    <row r="684" spans="1:24"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row>
    <row r="685" spans="1:24"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row>
    <row r="686" spans="1:24"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row>
    <row r="687" spans="1:24"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row>
    <row r="688" spans="1:24"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row>
    <row r="689" spans="1:24"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row>
    <row r="690" spans="1:24"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row>
    <row r="691" spans="1:24"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row>
    <row r="692" spans="1:24"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row>
    <row r="693" spans="1:24"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row>
    <row r="694" spans="1:24"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row>
    <row r="695" spans="1:24"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row>
    <row r="696" spans="1:24"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row>
    <row r="697" spans="1:24"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row>
    <row r="698" spans="1:24"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row>
    <row r="699" spans="1:24"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row>
    <row r="700" spans="1:24"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row>
    <row r="701" spans="1:24"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row>
    <row r="702" spans="1:24"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row>
    <row r="703" spans="1:24"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row>
    <row r="704" spans="1:24"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row>
    <row r="705" spans="1:24"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row>
    <row r="706" spans="1:24"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row>
    <row r="707" spans="1:24"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row>
    <row r="708" spans="1:24"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row>
    <row r="709" spans="1:24"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row>
    <row r="710" spans="1:24"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row>
    <row r="711" spans="1:24"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row>
    <row r="712" spans="1:24"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row>
    <row r="713" spans="1:24"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row>
    <row r="714" spans="1:24"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row>
    <row r="715" spans="1:24"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row>
    <row r="716" spans="1:24"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row>
    <row r="717" spans="1:24"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row>
    <row r="718" spans="1:24"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row>
    <row r="719" spans="1:24"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row>
    <row r="720" spans="1:24"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row>
    <row r="721" spans="1:24"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row>
    <row r="722" spans="1:24"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row>
    <row r="723" spans="1:24"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row>
    <row r="724" spans="1:24"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row>
    <row r="725" spans="1:24"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row>
    <row r="726" spans="1:24"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row>
    <row r="727" spans="1:24"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row>
    <row r="728" spans="1:24"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row>
    <row r="729" spans="1:24"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row>
    <row r="730" spans="1:24"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row>
    <row r="731" spans="1:24"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row>
    <row r="732" spans="1:24"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row>
    <row r="733" spans="1:24"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row>
    <row r="734" spans="1:24"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row>
    <row r="735" spans="1:24"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row>
    <row r="736" spans="1:24"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row>
    <row r="737" spans="1:24"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row>
    <row r="738" spans="1:24"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row>
    <row r="739" spans="1:24"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row>
    <row r="740" spans="1:24"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row>
    <row r="741" spans="1:24"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row>
    <row r="742" spans="1:24"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row>
    <row r="743" spans="1:24"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row>
    <row r="744" spans="1:24"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row>
    <row r="745" spans="1:24"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row>
    <row r="746" spans="1:24"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row>
    <row r="747" spans="1:24"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row>
    <row r="748" spans="1:24"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row>
    <row r="749" spans="1:24"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row>
    <row r="750" spans="1:24"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row>
    <row r="751" spans="1:24"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row>
    <row r="752" spans="1:24"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row>
    <row r="753" spans="1:24"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row>
    <row r="754" spans="1:24"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row>
    <row r="755" spans="1:24"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row>
    <row r="756" spans="1:24"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row>
    <row r="757" spans="1:24"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row>
    <row r="758" spans="1:24"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row>
    <row r="759" spans="1:24"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row>
    <row r="760" spans="1:24"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row>
    <row r="761" spans="1:24"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row>
    <row r="762" spans="1:24"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row>
    <row r="763" spans="1:24"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row>
    <row r="764" spans="1:24"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row>
    <row r="765" spans="1:24"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row>
    <row r="766" spans="1:24"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row>
    <row r="767" spans="1:24"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row>
    <row r="768" spans="1:24"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row>
    <row r="769" spans="1:24"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row>
    <row r="770" spans="1:24"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row>
    <row r="771" spans="1:24"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row>
    <row r="772" spans="1:24"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row>
    <row r="773" spans="1:24"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row>
    <row r="774" spans="1:24"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row>
    <row r="775" spans="1:24"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row>
    <row r="776" spans="1:24"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row>
    <row r="777" spans="1:24"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row>
    <row r="778" spans="1:24"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row>
    <row r="779" spans="1:24"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row>
    <row r="780" spans="1:24"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row>
    <row r="781" spans="1:24"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row>
    <row r="782" spans="1:24"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row>
    <row r="783" spans="1:24"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row>
    <row r="784" spans="1:24"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row>
    <row r="785" spans="1:24"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row>
    <row r="786" spans="1:24"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row>
    <row r="787" spans="1:24"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row>
    <row r="788" spans="1:24"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row>
    <row r="789" spans="1:24"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row>
    <row r="790" spans="1:24"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row>
    <row r="791" spans="1:24"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row>
    <row r="792" spans="1:24"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row>
    <row r="793" spans="1:24"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row>
    <row r="794" spans="1:24"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row>
    <row r="795" spans="1:24"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row>
    <row r="796" spans="1:24"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row>
    <row r="797" spans="1:24"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row>
    <row r="798" spans="1:24"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row>
    <row r="799" spans="1:24"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row>
    <row r="800" spans="1:24"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row>
    <row r="801" spans="1:24"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row>
    <row r="802" spans="1:24"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row>
    <row r="803" spans="1:24"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row>
    <row r="804" spans="1:24"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row>
    <row r="805" spans="1:24"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row>
    <row r="806" spans="1:24"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row>
    <row r="807" spans="1:24"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row>
    <row r="808" spans="1:24"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row>
    <row r="809" spans="1:24"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row>
    <row r="810" spans="1:24"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row>
    <row r="811" spans="1:24"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row>
    <row r="812" spans="1:24"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row>
    <row r="813" spans="1:24"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row>
    <row r="814" spans="1:24"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row>
    <row r="815" spans="1:24"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row>
    <row r="816" spans="1:24"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row>
    <row r="817" spans="1:24"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row>
    <row r="818" spans="1:24"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row>
    <row r="819" spans="1:24"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row>
    <row r="820" spans="1:24"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row>
    <row r="821" spans="1:24"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row>
    <row r="822" spans="1:24"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row>
    <row r="823" spans="1:24"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row>
    <row r="824" spans="1:24"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row>
    <row r="825" spans="1:24"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row>
    <row r="826" spans="1:24"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row>
    <row r="827" spans="1:24"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row>
    <row r="828" spans="1:24"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row>
    <row r="829" spans="1:24"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row>
    <row r="830" spans="1:24"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row>
    <row r="831" spans="1:24"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row>
    <row r="832" spans="1:24"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row>
    <row r="833" spans="1:24"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row>
    <row r="834" spans="1:24"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row>
    <row r="835" spans="1:24"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row>
    <row r="836" spans="1:24"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row>
    <row r="837" spans="1:24"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row>
    <row r="838" spans="1:24"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row>
    <row r="839" spans="1:24"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row>
    <row r="840" spans="1:24"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row>
    <row r="841" spans="1:24"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row>
    <row r="842" spans="1:24"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row>
    <row r="843" spans="1:24"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row>
    <row r="844" spans="1:24"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row>
    <row r="845" spans="1:24"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row>
    <row r="846" spans="1:24"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row>
    <row r="847" spans="1:24"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row>
    <row r="848" spans="1:24"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row>
    <row r="849" spans="1:24"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row>
    <row r="850" spans="1:24"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row>
    <row r="851" spans="1:24"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row>
    <row r="852" spans="1:24"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row>
    <row r="853" spans="1:24"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row>
    <row r="854" spans="1:24"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row>
    <row r="855" spans="1:24"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row>
    <row r="856" spans="1:24"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row>
    <row r="857" spans="1:24"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row>
    <row r="858" spans="1:24"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row>
    <row r="859" spans="1:24"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row>
    <row r="860" spans="1:24"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row>
    <row r="861" spans="1:24"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row>
    <row r="862" spans="1:24"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row>
    <row r="863" spans="1:24"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row>
    <row r="864" spans="1:24"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row>
    <row r="865" spans="1:24"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row>
    <row r="866" spans="1:24"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row>
    <row r="867" spans="1:24"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row>
    <row r="868" spans="1:24"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row>
    <row r="869" spans="1:24"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row>
    <row r="870" spans="1:24"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row>
    <row r="871" spans="1:24"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row>
    <row r="872" spans="1:24"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row>
    <row r="873" spans="1:24"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row>
    <row r="874" spans="1:24"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row>
    <row r="875" spans="1:24"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row>
    <row r="876" spans="1:24"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row>
    <row r="877" spans="1:24"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row>
    <row r="878" spans="1:24"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row>
    <row r="879" spans="1:24"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row>
    <row r="880" spans="1:24"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row>
    <row r="881" spans="1:24"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row>
    <row r="882" spans="1:24"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row>
    <row r="883" spans="1:24"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row>
    <row r="884" spans="1:24"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row>
    <row r="885" spans="1:24"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row>
    <row r="886" spans="1:24"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row>
    <row r="887" spans="1:24"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row>
    <row r="888" spans="1:24"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row>
    <row r="889" spans="1:24"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row>
    <row r="890" spans="1:24"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row>
    <row r="891" spans="1:24"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row>
    <row r="892" spans="1:24"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row>
    <row r="893" spans="1:24"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row>
    <row r="894" spans="1:24"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row>
    <row r="895" spans="1:24"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row>
    <row r="896" spans="1:24"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row>
    <row r="897" spans="1:24"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row>
    <row r="898" spans="1:24"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row>
    <row r="899" spans="1:24"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row>
    <row r="900" spans="1:24"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row>
    <row r="901" spans="1:24"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row>
    <row r="902" spans="1:24"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row>
    <row r="903" spans="1:24"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row>
    <row r="904" spans="1:24"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row>
    <row r="905" spans="1:24"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row>
    <row r="906" spans="1:24"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row>
    <row r="907" spans="1:24"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row>
    <row r="908" spans="1:24"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row>
    <row r="909" spans="1:24"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row>
    <row r="910" spans="1:24"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row>
    <row r="911" spans="1:24"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row>
    <row r="912" spans="1:24"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row>
    <row r="913" spans="1:24"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row>
    <row r="914" spans="1:24"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row>
    <row r="915" spans="1:24"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row>
    <row r="916" spans="1:24"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row>
    <row r="917" spans="1:24"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row>
    <row r="918" spans="1:24"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row>
    <row r="919" spans="1:24"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row>
    <row r="920" spans="1:24"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row>
    <row r="921" spans="1:24"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row>
    <row r="922" spans="1:24"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row>
    <row r="923" spans="1:24"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row>
    <row r="924" spans="1:24"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row>
    <row r="925" spans="1:24"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row>
    <row r="926" spans="1:24"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row>
    <row r="927" spans="1:24"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row>
    <row r="928" spans="1:24"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row>
    <row r="929" spans="1:24"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row>
    <row r="930" spans="1:24"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row>
    <row r="931" spans="1:24"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row>
    <row r="932" spans="1:24"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row>
    <row r="933" spans="1:24"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row>
    <row r="934" spans="1:24"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row>
    <row r="935" spans="1:24"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row>
    <row r="936" spans="1:24"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row>
    <row r="937" spans="1:24"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row>
    <row r="938" spans="1:24"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row>
    <row r="939" spans="1:24"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row>
    <row r="940" spans="1:24"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row>
    <row r="941" spans="1:24"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row>
    <row r="942" spans="1:24"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row>
    <row r="943" spans="1:24"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row>
    <row r="944" spans="1:24"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row>
    <row r="945" spans="1:24"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row>
    <row r="946" spans="1:24"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row>
    <row r="947" spans="1:24"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row>
    <row r="948" spans="1:24"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row>
    <row r="949" spans="1:24"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row>
    <row r="950" spans="1:24"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row>
    <row r="951" spans="1:24"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row>
    <row r="952" spans="1:24"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row>
    <row r="953" spans="1:24"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row>
    <row r="954" spans="1:24"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row>
    <row r="955" spans="1:24"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row>
    <row r="956" spans="1:24"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row>
    <row r="957" spans="1:24"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row>
    <row r="958" spans="1:24"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row>
    <row r="959" spans="1:24"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row>
    <row r="960" spans="1:24"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row>
    <row r="961" spans="1:24"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row>
    <row r="962" spans="1:24"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row>
    <row r="963" spans="1:24"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row>
    <row r="964" spans="1:24"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row>
    <row r="965" spans="1:24"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row>
    <row r="966" spans="1:24"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row>
    <row r="967" spans="1:24"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row>
    <row r="968" spans="1:24"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row>
    <row r="969" spans="1:24"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row>
    <row r="970" spans="1:24"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row>
    <row r="971" spans="1:24"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row>
    <row r="972" spans="1:24"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row>
    <row r="973" spans="1:24"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row>
    <row r="974" spans="1:24"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row>
    <row r="975" spans="1:24"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row>
    <row r="976" spans="1:24"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row>
    <row r="977" spans="1:24"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row>
    <row r="978" spans="1:24"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row>
    <row r="979" spans="1:24"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row>
    <row r="980" spans="1:24"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row>
    <row r="981" spans="1:24"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row>
    <row r="982" spans="1:24"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row>
    <row r="983" spans="1:24"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row>
    <row r="984" spans="1:24"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row>
    <row r="985" spans="1:24"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row>
    <row r="986" spans="1:24"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row>
    <row r="987" spans="1:24"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row>
    <row r="988" spans="1:24"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row>
    <row r="989" spans="1:24"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row>
    <row r="990" spans="1:24"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row>
    <row r="991" spans="1:24"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row>
    <row r="992" spans="1:24"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row>
    <row r="993" spans="1:24"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row>
    <row r="994" spans="1:24"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row>
    <row r="995" spans="1:24"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row>
    <row r="996" spans="1:24"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row>
    <row r="997" spans="1:24"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row>
    <row r="998" spans="1:24"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row>
    <row r="999" spans="1:24"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row>
    <row r="1000" spans="1:24"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row>
  </sheetData>
  <mergeCells count="1">
    <mergeCell ref="B1:M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001"/>
  <sheetViews>
    <sheetView workbookViewId="0"/>
  </sheetViews>
  <sheetFormatPr defaultColWidth="14.5" defaultRowHeight="15" customHeight="1"/>
  <cols>
    <col min="1" max="2" width="9.375" customWidth="1"/>
    <col min="3" max="3" width="13" customWidth="1"/>
    <col min="4" max="4" width="12.875" customWidth="1"/>
    <col min="5" max="7" width="9.375" customWidth="1"/>
    <col min="8" max="8" width="10.125" customWidth="1"/>
    <col min="9" max="9" width="9.375" customWidth="1"/>
    <col min="10" max="28" width="10.625" customWidth="1"/>
    <col min="29" max="29" width="14.5" customWidth="1"/>
    <col min="30" max="32" width="10.625" customWidth="1"/>
  </cols>
  <sheetData>
    <row r="1" spans="1:32" ht="38.25" customHeight="1">
      <c r="A1" s="139" t="s">
        <v>699</v>
      </c>
      <c r="B1" s="139" t="s">
        <v>700</v>
      </c>
      <c r="C1" s="139" t="s">
        <v>701</v>
      </c>
      <c r="D1" s="139" t="s">
        <v>702</v>
      </c>
      <c r="E1" s="347" t="s">
        <v>703</v>
      </c>
      <c r="F1" s="347" t="s">
        <v>704</v>
      </c>
      <c r="G1" s="347" t="s">
        <v>705</v>
      </c>
      <c r="H1" s="347" t="s">
        <v>706</v>
      </c>
      <c r="I1" s="347" t="s">
        <v>707</v>
      </c>
      <c r="J1" s="347" t="s">
        <v>708</v>
      </c>
      <c r="K1" s="347" t="s">
        <v>709</v>
      </c>
      <c r="L1" s="347" t="s">
        <v>710</v>
      </c>
      <c r="M1" s="348" t="s">
        <v>711</v>
      </c>
      <c r="N1" s="349" t="s">
        <v>712</v>
      </c>
      <c r="O1" s="349" t="s">
        <v>713</v>
      </c>
      <c r="P1" s="349" t="s">
        <v>705</v>
      </c>
      <c r="Q1" s="349" t="s">
        <v>714</v>
      </c>
      <c r="R1" s="349" t="s">
        <v>715</v>
      </c>
      <c r="S1" s="349" t="s">
        <v>716</v>
      </c>
      <c r="T1" s="349" t="s">
        <v>709</v>
      </c>
      <c r="U1" s="349" t="s">
        <v>710</v>
      </c>
      <c r="V1" s="350" t="s">
        <v>717</v>
      </c>
      <c r="W1" s="350" t="s">
        <v>713</v>
      </c>
      <c r="X1" s="350" t="s">
        <v>705</v>
      </c>
      <c r="Y1" s="350" t="s">
        <v>714</v>
      </c>
      <c r="Z1" s="350" t="s">
        <v>707</v>
      </c>
      <c r="AA1" s="350" t="s">
        <v>716</v>
      </c>
      <c r="AB1" s="350" t="s">
        <v>709</v>
      </c>
      <c r="AC1" s="350" t="s">
        <v>710</v>
      </c>
      <c r="AD1" s="139"/>
      <c r="AE1" s="139"/>
      <c r="AF1" s="139"/>
    </row>
    <row r="2" spans="1:32" ht="15.75" customHeight="1">
      <c r="A2" s="351">
        <v>2016</v>
      </c>
      <c r="B2" s="352">
        <v>1027</v>
      </c>
      <c r="C2" s="353"/>
      <c r="D2" s="353"/>
      <c r="E2" s="354">
        <f t="shared" ref="E2:E3" si="0">N2+V2</f>
        <v>812.2</v>
      </c>
      <c r="F2" s="355">
        <v>393.9</v>
      </c>
      <c r="G2" s="356">
        <f t="shared" ref="G2:G3" si="1">SUM(E2:F2)</f>
        <v>1206.0999999999999</v>
      </c>
      <c r="H2" s="357">
        <v>134.5</v>
      </c>
      <c r="I2" s="356">
        <f t="shared" ref="I2:I16" si="2">G2+H2</f>
        <v>1340.6</v>
      </c>
      <c r="J2" s="358"/>
      <c r="K2" s="358"/>
      <c r="L2" s="358">
        <f t="shared" ref="L2:L3" si="3">U2+AC2</f>
        <v>290.7</v>
      </c>
      <c r="M2" s="304">
        <f t="shared" ref="M2:M16" si="4">I2+L2</f>
        <v>1631.3</v>
      </c>
      <c r="N2" s="361">
        <v>452.1</v>
      </c>
      <c r="O2" s="362">
        <v>231.9</v>
      </c>
      <c r="P2" s="364">
        <f>SUM(N2:O2)</f>
        <v>684</v>
      </c>
      <c r="Q2" s="361">
        <v>73.599999999999994</v>
      </c>
      <c r="R2" s="365">
        <f>SUM(N2:Q2)</f>
        <v>1441.6</v>
      </c>
      <c r="S2" s="361">
        <v>172.5</v>
      </c>
      <c r="T2" s="361">
        <v>7</v>
      </c>
      <c r="U2" s="364">
        <f>SUM(S2:T2)</f>
        <v>179.5</v>
      </c>
      <c r="V2" s="367">
        <v>360.1</v>
      </c>
      <c r="W2" s="368">
        <v>162</v>
      </c>
      <c r="X2" s="369">
        <f t="shared" ref="X2:X3" si="5">SUM(V2:W2)</f>
        <v>522.1</v>
      </c>
      <c r="Y2" s="370">
        <v>60.9</v>
      </c>
      <c r="Z2" s="372">
        <f>SUM(V2:Y2)</f>
        <v>1105.1000000000001</v>
      </c>
      <c r="AA2" s="370">
        <v>108.5</v>
      </c>
      <c r="AB2" s="370">
        <v>2.7</v>
      </c>
      <c r="AC2" s="370">
        <v>111.2</v>
      </c>
      <c r="AD2" s="96"/>
      <c r="AE2" s="96"/>
      <c r="AF2" s="287"/>
    </row>
    <row r="3" spans="1:32" ht="15.75" customHeight="1">
      <c r="A3" s="373">
        <v>2015</v>
      </c>
      <c r="B3" s="353">
        <v>1036.0999999999999</v>
      </c>
      <c r="C3" s="353"/>
      <c r="D3" s="353"/>
      <c r="E3" s="354">
        <f t="shared" si="0"/>
        <v>757.90000000000009</v>
      </c>
      <c r="F3" s="358">
        <v>566</v>
      </c>
      <c r="G3" s="356">
        <f t="shared" si="1"/>
        <v>1323.9</v>
      </c>
      <c r="H3" s="375">
        <v>167.5</v>
      </c>
      <c r="I3" s="356">
        <f t="shared" si="2"/>
        <v>1491.4</v>
      </c>
      <c r="J3" s="358"/>
      <c r="K3" s="358"/>
      <c r="L3" s="358">
        <f t="shared" si="3"/>
        <v>276.5</v>
      </c>
      <c r="M3" s="304">
        <f t="shared" si="4"/>
        <v>1767.9</v>
      </c>
      <c r="N3" s="364">
        <v>425.8</v>
      </c>
      <c r="O3" s="365">
        <f>P3-N3</f>
        <v>189.40000000000003</v>
      </c>
      <c r="P3" s="364">
        <v>615.20000000000005</v>
      </c>
      <c r="Q3" s="364">
        <v>94.7</v>
      </c>
      <c r="R3" s="365">
        <f t="shared" ref="R3:R9" si="6">P3+Q3</f>
        <v>709.90000000000009</v>
      </c>
      <c r="S3" s="364">
        <v>159.9</v>
      </c>
      <c r="T3" s="364">
        <f>U3-S3</f>
        <v>7.1999999999999886</v>
      </c>
      <c r="U3" s="364">
        <v>167.1</v>
      </c>
      <c r="V3" s="369">
        <v>332.1</v>
      </c>
      <c r="W3" s="377">
        <v>134.5</v>
      </c>
      <c r="X3" s="369">
        <f t="shared" si="5"/>
        <v>466.6</v>
      </c>
      <c r="Y3" s="378">
        <f>H3-Q3</f>
        <v>72.8</v>
      </c>
      <c r="Z3" s="372">
        <f>SUM(X3:Y3)</f>
        <v>539.4</v>
      </c>
      <c r="AA3" s="378">
        <v>106.9</v>
      </c>
      <c r="AB3" s="378">
        <f>AC3-AA3</f>
        <v>2.5</v>
      </c>
      <c r="AC3" s="378">
        <v>109.4</v>
      </c>
      <c r="AD3" s="96"/>
      <c r="AE3" s="96"/>
      <c r="AF3" s="96"/>
    </row>
    <row r="4" spans="1:32" ht="15.75" customHeight="1">
      <c r="A4" s="373">
        <v>2014</v>
      </c>
      <c r="B4" s="353">
        <v>1090.9000000000001</v>
      </c>
      <c r="C4" s="353">
        <v>0.72399999999999998</v>
      </c>
      <c r="D4" s="353">
        <v>0.27600000000000002</v>
      </c>
      <c r="E4" s="375">
        <v>726</v>
      </c>
      <c r="F4" s="358">
        <v>529.5</v>
      </c>
      <c r="G4" s="358">
        <v>1255.5</v>
      </c>
      <c r="H4" s="358">
        <v>172.9</v>
      </c>
      <c r="I4" s="358">
        <f t="shared" si="2"/>
        <v>1428.4</v>
      </c>
      <c r="J4" s="358"/>
      <c r="K4" s="358"/>
      <c r="L4" s="358">
        <v>288.7</v>
      </c>
      <c r="M4" s="380">
        <f t="shared" si="4"/>
        <v>1717.1000000000001</v>
      </c>
      <c r="N4" s="364">
        <v>389.2</v>
      </c>
      <c r="O4" s="365">
        <v>360.8</v>
      </c>
      <c r="P4" s="364">
        <v>750</v>
      </c>
      <c r="Q4" s="364">
        <v>75.3</v>
      </c>
      <c r="R4" s="365">
        <f t="shared" si="6"/>
        <v>825.3</v>
      </c>
      <c r="S4" s="364">
        <v>166.3</v>
      </c>
      <c r="T4" s="364">
        <v>7.9</v>
      </c>
      <c r="U4" s="364">
        <v>174.2</v>
      </c>
      <c r="V4" s="369">
        <v>336.8</v>
      </c>
      <c r="W4" s="377">
        <v>191.8</v>
      </c>
      <c r="X4" s="378">
        <v>528.6</v>
      </c>
      <c r="Y4" s="378">
        <v>57.9</v>
      </c>
      <c r="Z4" s="377">
        <v>586.5</v>
      </c>
      <c r="AA4" s="378">
        <v>111</v>
      </c>
      <c r="AB4" s="378">
        <v>3.5</v>
      </c>
      <c r="AC4" s="378">
        <v>114.5</v>
      </c>
      <c r="AD4" s="96"/>
      <c r="AE4" s="96"/>
      <c r="AF4" s="96"/>
    </row>
    <row r="5" spans="1:32" ht="15.75" customHeight="1">
      <c r="A5" s="316">
        <v>2013</v>
      </c>
      <c r="B5" s="1">
        <v>1154.9000000000001</v>
      </c>
      <c r="C5" s="382">
        <f t="shared" ref="C5:C9" si="7">E5/B5</f>
        <v>0.67815395272317947</v>
      </c>
      <c r="D5" s="382">
        <f t="shared" ref="D5:D9" si="8">L5/B5</f>
        <v>0.26391895402199322</v>
      </c>
      <c r="E5" s="375">
        <v>783.2</v>
      </c>
      <c r="F5" s="375">
        <v>463.69999999999993</v>
      </c>
      <c r="G5" s="375">
        <v>1246.9000000000001</v>
      </c>
      <c r="H5" s="375">
        <v>160.9</v>
      </c>
      <c r="I5" s="358">
        <f t="shared" si="2"/>
        <v>1407.8000000000002</v>
      </c>
      <c r="J5" s="375">
        <v>295.5</v>
      </c>
      <c r="K5" s="375"/>
      <c r="L5" s="375">
        <v>304.8</v>
      </c>
      <c r="M5" s="380">
        <f t="shared" si="4"/>
        <v>1712.6000000000001</v>
      </c>
      <c r="N5" s="365">
        <v>441.6</v>
      </c>
      <c r="O5" s="365">
        <f t="shared" ref="O5:O7" si="9">P5-N5</f>
        <v>275.89999999999998</v>
      </c>
      <c r="P5" s="365">
        <v>717.5</v>
      </c>
      <c r="Q5" s="365">
        <v>78.400000000000006</v>
      </c>
      <c r="R5" s="365">
        <f t="shared" si="6"/>
        <v>795.9</v>
      </c>
      <c r="S5" s="365">
        <v>172.7</v>
      </c>
      <c r="T5" s="365">
        <v>5.7000000000000171</v>
      </c>
      <c r="U5" s="365">
        <v>178.4</v>
      </c>
      <c r="V5" s="377">
        <v>341.6</v>
      </c>
      <c r="W5" s="372">
        <f>X5-V5</f>
        <v>187.79999999999995</v>
      </c>
      <c r="X5" s="377">
        <v>529.4</v>
      </c>
      <c r="Y5" s="377">
        <v>67.7</v>
      </c>
      <c r="Z5" s="377">
        <f t="shared" ref="Z5:Z9" si="10">SUM(X5:Y5)</f>
        <v>597.1</v>
      </c>
      <c r="AA5" s="377">
        <v>122.8</v>
      </c>
      <c r="AB5" s="377">
        <v>3.6000000000000085</v>
      </c>
      <c r="AC5" s="377">
        <v>126.4</v>
      </c>
      <c r="AD5" s="96"/>
      <c r="AE5" s="96"/>
      <c r="AF5" s="96"/>
    </row>
    <row r="6" spans="1:32" ht="15.75" customHeight="1">
      <c r="A6" s="316">
        <v>2012</v>
      </c>
      <c r="B6" s="1">
        <v>1162.3</v>
      </c>
      <c r="C6" s="382">
        <f t="shared" si="7"/>
        <v>0.74111675126903553</v>
      </c>
      <c r="D6" s="382">
        <f t="shared" si="8"/>
        <v>0.28030628925406526</v>
      </c>
      <c r="E6" s="375">
        <v>861.4</v>
      </c>
      <c r="F6" s="375">
        <v>507.80000000000007</v>
      </c>
      <c r="G6" s="375">
        <v>1369.2</v>
      </c>
      <c r="H6" s="375">
        <v>167.7</v>
      </c>
      <c r="I6" s="358">
        <f t="shared" si="2"/>
        <v>1536.9</v>
      </c>
      <c r="J6" s="375"/>
      <c r="K6" s="375"/>
      <c r="L6" s="375">
        <v>325.8</v>
      </c>
      <c r="M6" s="380">
        <f t="shared" si="4"/>
        <v>1862.7</v>
      </c>
      <c r="N6" s="365">
        <v>488</v>
      </c>
      <c r="O6" s="383">
        <f t="shared" si="9"/>
        <v>318</v>
      </c>
      <c r="P6" s="383">
        <v>806</v>
      </c>
      <c r="Q6" s="365">
        <v>94.1</v>
      </c>
      <c r="R6" s="383">
        <f t="shared" si="6"/>
        <v>900.1</v>
      </c>
      <c r="S6" s="365">
        <v>185.6</v>
      </c>
      <c r="T6" s="365">
        <v>5.7000000000000171</v>
      </c>
      <c r="U6" s="365">
        <v>191.3</v>
      </c>
      <c r="V6" s="377">
        <v>373.4</v>
      </c>
      <c r="W6" s="372">
        <v>189.80000000000007</v>
      </c>
      <c r="X6" s="377">
        <v>563.20000000000005</v>
      </c>
      <c r="Y6" s="377">
        <v>73.599999999999994</v>
      </c>
      <c r="Z6" s="377">
        <f t="shared" si="10"/>
        <v>636.80000000000007</v>
      </c>
      <c r="AA6" s="377">
        <v>130.9</v>
      </c>
      <c r="AB6" s="377">
        <v>3.5999999999999943</v>
      </c>
      <c r="AC6" s="377">
        <v>134.5</v>
      </c>
      <c r="AD6" s="96"/>
      <c r="AE6" s="96"/>
      <c r="AF6" s="96"/>
    </row>
    <row r="7" spans="1:32" ht="15.75" customHeight="1">
      <c r="A7" s="316">
        <v>2011</v>
      </c>
      <c r="B7" s="1">
        <v>1160</v>
      </c>
      <c r="C7" s="382">
        <f t="shared" si="7"/>
        <v>0.72336206896551725</v>
      </c>
      <c r="D7" s="382">
        <f t="shared" si="8"/>
        <v>0.29043103448275859</v>
      </c>
      <c r="E7" s="375">
        <v>839.1</v>
      </c>
      <c r="F7" s="375">
        <v>499.69999999999993</v>
      </c>
      <c r="G7" s="375">
        <v>1338.8</v>
      </c>
      <c r="H7" s="375">
        <v>159.5</v>
      </c>
      <c r="I7" s="358">
        <f t="shared" si="2"/>
        <v>1498.3</v>
      </c>
      <c r="J7" s="375"/>
      <c r="K7" s="375"/>
      <c r="L7" s="375">
        <v>336.9</v>
      </c>
      <c r="M7" s="380">
        <f t="shared" si="4"/>
        <v>1835.1999999999998</v>
      </c>
      <c r="N7" s="365">
        <v>464</v>
      </c>
      <c r="O7" s="365">
        <f t="shared" si="9"/>
        <v>314</v>
      </c>
      <c r="P7" s="365">
        <v>778</v>
      </c>
      <c r="Q7" s="365">
        <v>90.8</v>
      </c>
      <c r="R7" s="365">
        <f t="shared" si="6"/>
        <v>868.8</v>
      </c>
      <c r="S7" s="365">
        <v>190.9</v>
      </c>
      <c r="T7" s="365">
        <v>5.6999999999999886</v>
      </c>
      <c r="U7" s="365">
        <v>196.6</v>
      </c>
      <c r="V7" s="377">
        <v>375.1</v>
      </c>
      <c r="W7" s="372">
        <v>185.69999999999993</v>
      </c>
      <c r="X7" s="377">
        <v>560.79999999999995</v>
      </c>
      <c r="Y7" s="377">
        <v>68.7</v>
      </c>
      <c r="Z7" s="377">
        <f t="shared" si="10"/>
        <v>629.5</v>
      </c>
      <c r="AA7" s="377">
        <v>136.4</v>
      </c>
      <c r="AB7" s="377">
        <v>3.9000000000000057</v>
      </c>
      <c r="AC7" s="377">
        <v>140.30000000000001</v>
      </c>
      <c r="AD7" s="96"/>
      <c r="AE7" s="96"/>
      <c r="AF7" s="96"/>
    </row>
    <row r="8" spans="1:32" ht="15.75" customHeight="1">
      <c r="A8" s="316">
        <v>2010</v>
      </c>
      <c r="B8" s="1">
        <v>1143</v>
      </c>
      <c r="C8" s="382">
        <f t="shared" si="7"/>
        <v>0.73543307086614162</v>
      </c>
      <c r="D8" s="382">
        <f t="shared" si="8"/>
        <v>0.31907261592300962</v>
      </c>
      <c r="E8" s="375">
        <v>840.59999999999991</v>
      </c>
      <c r="F8" s="375">
        <v>418</v>
      </c>
      <c r="G8" s="375">
        <v>1258.5999999999999</v>
      </c>
      <c r="H8" s="375">
        <v>166.7</v>
      </c>
      <c r="I8" s="358">
        <f t="shared" si="2"/>
        <v>1425.3</v>
      </c>
      <c r="J8" s="375"/>
      <c r="K8" s="375"/>
      <c r="L8" s="375">
        <v>364.7</v>
      </c>
      <c r="M8" s="380">
        <f t="shared" si="4"/>
        <v>1790</v>
      </c>
      <c r="N8" s="365"/>
      <c r="O8" s="365"/>
      <c r="P8" s="365">
        <v>720.3</v>
      </c>
      <c r="Q8" s="365">
        <v>98.3</v>
      </c>
      <c r="R8" s="365">
        <f t="shared" si="6"/>
        <v>818.59999999999991</v>
      </c>
      <c r="S8" s="365"/>
      <c r="T8" s="365"/>
      <c r="U8" s="365">
        <v>219.6</v>
      </c>
      <c r="V8" s="377"/>
      <c r="W8" s="384">
        <v>183.53843632318581</v>
      </c>
      <c r="X8" s="377">
        <v>538.29999999999995</v>
      </c>
      <c r="Y8" s="377">
        <v>68.400000000000006</v>
      </c>
      <c r="Z8" s="377">
        <f t="shared" si="10"/>
        <v>606.69999999999993</v>
      </c>
      <c r="AA8" s="377"/>
      <c r="AB8" s="377"/>
      <c r="AC8" s="377">
        <v>145.1</v>
      </c>
      <c r="AD8" s="96"/>
      <c r="AE8" s="96"/>
      <c r="AF8" s="96"/>
    </row>
    <row r="9" spans="1:32" ht="15.75" customHeight="1">
      <c r="A9" s="316">
        <v>2008</v>
      </c>
      <c r="B9" s="1">
        <v>1096</v>
      </c>
      <c r="C9" s="382">
        <f t="shared" si="7"/>
        <v>0.75437956204379553</v>
      </c>
      <c r="D9" s="382">
        <f t="shared" si="8"/>
        <v>0.36186131386861314</v>
      </c>
      <c r="E9" s="375">
        <v>826.8</v>
      </c>
      <c r="F9" s="375">
        <v>416.5</v>
      </c>
      <c r="G9" s="375">
        <v>1243.3</v>
      </c>
      <c r="H9" s="375">
        <v>142.5</v>
      </c>
      <c r="I9" s="358">
        <f t="shared" si="2"/>
        <v>1385.8</v>
      </c>
      <c r="J9" s="375"/>
      <c r="K9" s="375"/>
      <c r="L9" s="375">
        <v>396.6</v>
      </c>
      <c r="M9" s="380">
        <f t="shared" si="4"/>
        <v>1782.4</v>
      </c>
      <c r="N9" s="365"/>
      <c r="O9" s="365"/>
      <c r="P9" s="365">
        <v>766.4</v>
      </c>
      <c r="Q9" s="365">
        <v>86.6</v>
      </c>
      <c r="R9" s="365">
        <f t="shared" si="6"/>
        <v>853</v>
      </c>
      <c r="S9" s="365"/>
      <c r="T9" s="365"/>
      <c r="U9" s="365">
        <v>234.7</v>
      </c>
      <c r="V9" s="377"/>
      <c r="W9" s="384">
        <v>162.6035301551687</v>
      </c>
      <c r="X9" s="377">
        <v>476.9</v>
      </c>
      <c r="Y9" s="377">
        <v>55.9</v>
      </c>
      <c r="Z9" s="377">
        <f t="shared" si="10"/>
        <v>532.79999999999995</v>
      </c>
      <c r="AA9" s="377"/>
      <c r="AB9" s="377"/>
      <c r="AC9" s="377">
        <v>161.9</v>
      </c>
      <c r="AD9" s="96"/>
      <c r="AE9" s="96"/>
      <c r="AF9" s="96"/>
    </row>
    <row r="10" spans="1:32" ht="15.75" customHeight="1">
      <c r="A10" s="316">
        <v>2004</v>
      </c>
      <c r="B10" s="1">
        <v>1053.5</v>
      </c>
      <c r="C10" s="382">
        <v>0.7</v>
      </c>
      <c r="D10" s="382">
        <v>0.3</v>
      </c>
      <c r="E10" s="354">
        <v>737.44999999999993</v>
      </c>
      <c r="F10" s="375">
        <v>369.8</v>
      </c>
      <c r="G10" s="354">
        <v>1149.3900000000001</v>
      </c>
      <c r="H10" s="375">
        <v>123</v>
      </c>
      <c r="I10" s="356">
        <f t="shared" si="2"/>
        <v>1272.3900000000001</v>
      </c>
      <c r="J10" s="375"/>
      <c r="K10" s="375"/>
      <c r="L10" s="354">
        <f t="shared" ref="L10:L16" si="11">B10*D10</f>
        <v>316.05</v>
      </c>
      <c r="M10" s="304">
        <f t="shared" si="4"/>
        <v>1588.44</v>
      </c>
      <c r="N10" s="365"/>
      <c r="O10" s="365"/>
      <c r="P10" s="365"/>
      <c r="Q10" s="365">
        <v>75.099999999999994</v>
      </c>
      <c r="R10" s="365"/>
      <c r="S10" s="365"/>
      <c r="T10" s="365"/>
      <c r="U10" s="365"/>
      <c r="V10" s="377"/>
      <c r="W10" s="377"/>
      <c r="X10" s="377"/>
      <c r="Y10" s="377">
        <v>47.9</v>
      </c>
      <c r="Z10" s="377"/>
      <c r="AA10" s="377"/>
      <c r="AB10" s="377"/>
      <c r="AC10" s="96"/>
      <c r="AD10" s="96"/>
      <c r="AE10" s="96"/>
      <c r="AF10" s="96"/>
    </row>
    <row r="11" spans="1:32" ht="15.75" customHeight="1">
      <c r="A11" s="316">
        <v>2000</v>
      </c>
      <c r="B11" s="1">
        <v>934.7</v>
      </c>
      <c r="C11" s="382">
        <v>0.7</v>
      </c>
      <c r="D11" s="382">
        <v>0.3</v>
      </c>
      <c r="E11" s="354">
        <v>654.29</v>
      </c>
      <c r="F11" s="375">
        <v>504.6</v>
      </c>
      <c r="G11" s="354">
        <v>1196.278</v>
      </c>
      <c r="H11" s="375">
        <v>97</v>
      </c>
      <c r="I11" s="356">
        <f t="shared" si="2"/>
        <v>1293.278</v>
      </c>
      <c r="J11" s="375"/>
      <c r="K11" s="375"/>
      <c r="L11" s="354">
        <f t="shared" si="11"/>
        <v>280.41000000000003</v>
      </c>
      <c r="M11" s="304">
        <f t="shared" si="4"/>
        <v>1573.6880000000001</v>
      </c>
      <c r="N11" s="365"/>
      <c r="O11" s="365"/>
      <c r="P11" s="365"/>
      <c r="Q11" s="365"/>
      <c r="R11" s="365"/>
      <c r="S11" s="365"/>
      <c r="T11" s="365"/>
      <c r="U11" s="365"/>
      <c r="V11" s="377"/>
      <c r="W11" s="377"/>
      <c r="X11" s="377"/>
      <c r="Y11" s="377"/>
      <c r="Z11" s="377"/>
      <c r="AA11" s="377"/>
      <c r="AB11" s="377"/>
      <c r="AC11" s="96"/>
      <c r="AD11" s="96"/>
      <c r="AE11" s="96"/>
      <c r="AF11" s="96"/>
    </row>
    <row r="12" spans="1:32" ht="15.75" customHeight="1">
      <c r="A12" s="316">
        <v>1996</v>
      </c>
      <c r="B12" s="1">
        <v>963.3</v>
      </c>
      <c r="C12" s="382">
        <v>0.7</v>
      </c>
      <c r="D12" s="382">
        <v>0.3</v>
      </c>
      <c r="E12" s="354">
        <v>674.31</v>
      </c>
      <c r="F12" s="375">
        <v>385.50000000000006</v>
      </c>
      <c r="G12" s="354">
        <v>1098.3420000000001</v>
      </c>
      <c r="H12" s="375">
        <v>56.6</v>
      </c>
      <c r="I12" s="356">
        <f t="shared" si="2"/>
        <v>1154.942</v>
      </c>
      <c r="J12" s="375"/>
      <c r="K12" s="375"/>
      <c r="L12" s="354">
        <f t="shared" si="11"/>
        <v>288.98999999999995</v>
      </c>
      <c r="M12" s="304">
        <f t="shared" si="4"/>
        <v>1443.932</v>
      </c>
      <c r="N12" s="365"/>
      <c r="O12" s="365"/>
      <c r="P12" s="365"/>
      <c r="Q12" s="365"/>
      <c r="R12" s="365"/>
      <c r="S12" s="365"/>
      <c r="T12" s="365"/>
      <c r="U12" s="365"/>
      <c r="V12" s="377"/>
      <c r="W12" s="377"/>
      <c r="X12" s="377"/>
      <c r="Y12" s="377"/>
      <c r="Z12" s="377"/>
      <c r="AA12" s="377"/>
      <c r="AB12" s="377"/>
      <c r="AC12" s="96"/>
      <c r="AD12" s="96"/>
      <c r="AE12" s="96"/>
      <c r="AF12" s="96"/>
    </row>
    <row r="13" spans="1:32" ht="15.75" customHeight="1">
      <c r="A13" s="316">
        <v>1992</v>
      </c>
      <c r="B13" s="1">
        <v>900.6</v>
      </c>
      <c r="C13" s="382">
        <v>0.7</v>
      </c>
      <c r="D13" s="382">
        <v>0.3</v>
      </c>
      <c r="E13" s="354">
        <v>630.41999999999996</v>
      </c>
      <c r="F13" s="375">
        <v>398.20000000000005</v>
      </c>
      <c r="G13" s="354">
        <v>1064.644</v>
      </c>
      <c r="H13" s="375">
        <v>29.6</v>
      </c>
      <c r="I13" s="356">
        <f t="shared" si="2"/>
        <v>1094.2439999999999</v>
      </c>
      <c r="J13" s="375"/>
      <c r="K13" s="375"/>
      <c r="L13" s="354">
        <f t="shared" si="11"/>
        <v>270.18</v>
      </c>
      <c r="M13" s="304">
        <f t="shared" si="4"/>
        <v>1364.424</v>
      </c>
      <c r="N13" s="365"/>
      <c r="O13" s="365"/>
      <c r="P13" s="365"/>
      <c r="Q13" s="365"/>
      <c r="R13" s="365"/>
      <c r="S13" s="365"/>
      <c r="T13" s="365"/>
      <c r="U13" s="365"/>
      <c r="V13" s="377"/>
      <c r="W13" s="377"/>
      <c r="X13" s="377"/>
      <c r="Y13" s="377"/>
      <c r="Z13" s="377"/>
      <c r="AA13" s="377"/>
      <c r="AB13" s="377"/>
      <c r="AC13" s="96"/>
      <c r="AD13" s="96"/>
      <c r="AE13" s="96"/>
      <c r="AF13" s="96"/>
    </row>
    <row r="14" spans="1:32" ht="15.75" customHeight="1">
      <c r="A14" s="316">
        <v>1990</v>
      </c>
      <c r="B14" s="1">
        <v>896.3</v>
      </c>
      <c r="C14" s="382">
        <v>0.7</v>
      </c>
      <c r="D14" s="382">
        <v>0.3</v>
      </c>
      <c r="E14" s="354">
        <v>627.41</v>
      </c>
      <c r="F14" s="375">
        <v>410.9</v>
      </c>
      <c r="G14" s="354">
        <v>1074.1619999999998</v>
      </c>
      <c r="H14" s="375">
        <v>15</v>
      </c>
      <c r="I14" s="356">
        <f t="shared" si="2"/>
        <v>1089.1619999999998</v>
      </c>
      <c r="J14" s="375"/>
      <c r="K14" s="375"/>
      <c r="L14" s="354">
        <f t="shared" si="11"/>
        <v>268.89</v>
      </c>
      <c r="M14" s="304">
        <f t="shared" si="4"/>
        <v>1358.0519999999997</v>
      </c>
      <c r="N14" s="365"/>
      <c r="O14" s="365"/>
      <c r="P14" s="365"/>
      <c r="Q14" s="365"/>
      <c r="R14" s="365"/>
      <c r="S14" s="365"/>
      <c r="T14" s="365"/>
      <c r="U14" s="365"/>
      <c r="V14" s="377"/>
      <c r="W14" s="377"/>
      <c r="X14" s="377"/>
      <c r="Y14" s="377"/>
      <c r="Z14" s="377"/>
      <c r="AA14" s="377"/>
      <c r="AB14" s="377"/>
      <c r="AC14" s="96"/>
      <c r="AD14" s="96"/>
      <c r="AE14" s="96"/>
      <c r="AF14" s="96"/>
    </row>
    <row r="15" spans="1:32" ht="15.75" customHeight="1">
      <c r="A15" s="316" t="s">
        <v>769</v>
      </c>
      <c r="B15" s="1">
        <v>919.9</v>
      </c>
      <c r="C15" s="382">
        <v>0.7</v>
      </c>
      <c r="D15" s="382">
        <v>0.3</v>
      </c>
      <c r="E15" s="354">
        <v>643.92999999999995</v>
      </c>
      <c r="F15" s="375">
        <v>338.4</v>
      </c>
      <c r="G15" s="354">
        <v>1019.126</v>
      </c>
      <c r="H15" s="375"/>
      <c r="I15" s="356">
        <f t="shared" si="2"/>
        <v>1019.126</v>
      </c>
      <c r="J15" s="375"/>
      <c r="K15" s="375"/>
      <c r="L15" s="354">
        <f t="shared" si="11"/>
        <v>275.96999999999997</v>
      </c>
      <c r="M15" s="304">
        <f t="shared" si="4"/>
        <v>1295.096</v>
      </c>
      <c r="N15" s="365"/>
      <c r="O15" s="365"/>
      <c r="P15" s="365"/>
      <c r="Q15" s="365"/>
      <c r="R15" s="365"/>
      <c r="S15" s="365"/>
      <c r="T15" s="365"/>
      <c r="U15" s="365"/>
      <c r="V15" s="377"/>
      <c r="W15" s="377"/>
      <c r="X15" s="377"/>
      <c r="Y15" s="377"/>
      <c r="Z15" s="377"/>
      <c r="AA15" s="377"/>
      <c r="AB15" s="377"/>
      <c r="AC15" s="96"/>
      <c r="AD15" s="96"/>
      <c r="AE15" s="96"/>
      <c r="AF15" s="96"/>
    </row>
    <row r="16" spans="1:32" ht="15.75" customHeight="1">
      <c r="A16" s="316" t="s">
        <v>771</v>
      </c>
      <c r="B16" s="1">
        <v>837.3</v>
      </c>
      <c r="C16" s="382">
        <v>0.7</v>
      </c>
      <c r="D16" s="382">
        <v>0.3</v>
      </c>
      <c r="E16" s="354">
        <v>586.1099999999999</v>
      </c>
      <c r="F16" s="375">
        <v>224.8</v>
      </c>
      <c r="G16" s="354">
        <v>844.40200000000004</v>
      </c>
      <c r="H16" s="375"/>
      <c r="I16" s="356">
        <f t="shared" si="2"/>
        <v>844.40200000000004</v>
      </c>
      <c r="J16" s="375"/>
      <c r="K16" s="375"/>
      <c r="L16" s="354">
        <f t="shared" si="11"/>
        <v>251.18999999999997</v>
      </c>
      <c r="M16" s="304">
        <f t="shared" si="4"/>
        <v>1095.5920000000001</v>
      </c>
      <c r="N16" s="365"/>
      <c r="O16" s="365"/>
      <c r="P16" s="365"/>
      <c r="Q16" s="365"/>
      <c r="R16" s="365"/>
      <c r="S16" s="365"/>
      <c r="T16" s="365"/>
      <c r="U16" s="365"/>
      <c r="V16" s="377"/>
      <c r="W16" s="377"/>
      <c r="X16" s="377"/>
      <c r="Y16" s="377"/>
      <c r="Z16" s="377"/>
      <c r="AA16" s="377"/>
      <c r="AB16" s="377"/>
      <c r="AC16" s="96"/>
      <c r="AD16" s="96"/>
      <c r="AE16" s="96"/>
      <c r="AF16" s="96"/>
    </row>
    <row r="17" spans="1:32" ht="12.75" customHeight="1">
      <c r="A17" s="96"/>
      <c r="B17" s="96"/>
      <c r="C17" s="96"/>
      <c r="D17" s="96"/>
      <c r="E17" s="96"/>
      <c r="F17" s="96"/>
      <c r="G17" s="96"/>
      <c r="H17" s="96"/>
      <c r="I17" s="96"/>
      <c r="J17" s="96"/>
      <c r="K17" s="96"/>
      <c r="L17" s="96"/>
      <c r="M17" s="380"/>
      <c r="N17" s="96"/>
      <c r="O17" s="96"/>
      <c r="P17" s="96"/>
      <c r="Q17" s="96"/>
      <c r="R17" s="96"/>
      <c r="S17" s="96"/>
      <c r="T17" s="96"/>
      <c r="U17" s="96"/>
      <c r="V17" s="96"/>
      <c r="W17" s="96"/>
      <c r="X17" s="96"/>
      <c r="Y17" s="96"/>
      <c r="Z17" s="96"/>
      <c r="AA17" s="96"/>
      <c r="AB17" s="96"/>
      <c r="AC17" s="96"/>
      <c r="AD17" s="96"/>
      <c r="AE17" s="96"/>
      <c r="AF17" s="96"/>
    </row>
    <row r="18" spans="1:32" ht="12.75" customHeight="1">
      <c r="A18" s="718" t="s">
        <v>773</v>
      </c>
      <c r="B18" s="687"/>
      <c r="C18" s="687"/>
      <c r="D18" s="687"/>
      <c r="E18" s="687"/>
      <c r="F18" s="687"/>
      <c r="G18" s="687"/>
      <c r="H18" s="687"/>
      <c r="I18" s="687"/>
      <c r="J18" s="687"/>
      <c r="K18" s="687"/>
      <c r="L18" s="390"/>
      <c r="M18" s="391"/>
      <c r="N18" s="390"/>
      <c r="O18" s="390"/>
      <c r="P18" s="390"/>
      <c r="Q18" s="390"/>
      <c r="R18" s="390"/>
      <c r="S18" s="390">
        <f>Q2+Y2</f>
        <v>134.5</v>
      </c>
      <c r="T18" s="390"/>
      <c r="U18" s="390"/>
      <c r="V18" s="390"/>
      <c r="W18" s="390"/>
      <c r="X18" s="390"/>
      <c r="Y18" s="390"/>
      <c r="Z18" s="390"/>
      <c r="AA18" s="390">
        <f>S2+AA2</f>
        <v>281</v>
      </c>
      <c r="AB18" s="390"/>
      <c r="AC18" s="390"/>
      <c r="AD18" s="390"/>
      <c r="AE18" s="390"/>
      <c r="AF18" s="331"/>
    </row>
    <row r="19" spans="1:32" ht="12.75" customHeight="1">
      <c r="A19" s="718" t="s">
        <v>774</v>
      </c>
      <c r="B19" s="687"/>
      <c r="C19" s="687"/>
      <c r="D19" s="687"/>
      <c r="E19" s="687"/>
      <c r="F19" s="687"/>
      <c r="G19" s="687"/>
      <c r="H19" s="687"/>
      <c r="I19" s="687"/>
      <c r="J19" s="687"/>
      <c r="K19" s="687"/>
      <c r="L19" s="390"/>
      <c r="M19" s="391"/>
      <c r="N19" s="390"/>
      <c r="O19" s="390"/>
      <c r="P19" s="392"/>
      <c r="Q19" s="390"/>
      <c r="R19" s="390"/>
      <c r="S19" s="390"/>
      <c r="T19" s="390"/>
      <c r="U19" s="390"/>
      <c r="V19" s="390"/>
      <c r="W19" s="390"/>
      <c r="X19" s="393"/>
      <c r="Y19" s="390"/>
      <c r="Z19" s="390"/>
      <c r="AA19" s="390"/>
      <c r="AB19" s="390"/>
      <c r="AC19" s="390"/>
      <c r="AD19" s="390"/>
      <c r="AE19" s="390"/>
      <c r="AF19" s="331"/>
    </row>
    <row r="20" spans="1:32" ht="12.75" customHeight="1">
      <c r="A20" s="718" t="s">
        <v>775</v>
      </c>
      <c r="B20" s="687"/>
      <c r="C20" s="687"/>
      <c r="D20" s="687"/>
      <c r="E20" s="687"/>
      <c r="F20" s="687"/>
      <c r="G20" s="687"/>
      <c r="H20" s="687"/>
      <c r="I20" s="687"/>
      <c r="J20" s="687"/>
      <c r="K20" s="687"/>
      <c r="L20" s="390"/>
      <c r="M20" s="391"/>
      <c r="N20" s="390"/>
      <c r="O20" s="393"/>
      <c r="P20" s="390"/>
      <c r="Q20" s="390"/>
      <c r="R20" s="390"/>
      <c r="S20" s="394"/>
      <c r="T20" s="390"/>
      <c r="U20" s="390"/>
      <c r="V20" s="390"/>
      <c r="W20" s="395"/>
      <c r="X20" s="394"/>
      <c r="Y20" s="390"/>
      <c r="Z20" s="394"/>
      <c r="AA20" s="390"/>
      <c r="AB20" s="390"/>
      <c r="AC20" s="393"/>
      <c r="AD20" s="390"/>
      <c r="AE20" s="390"/>
      <c r="AF20" s="331"/>
    </row>
    <row r="21" spans="1:32" ht="12.75" customHeight="1">
      <c r="A21" s="718" t="s">
        <v>776</v>
      </c>
      <c r="B21" s="687"/>
      <c r="C21" s="687"/>
      <c r="D21" s="687"/>
      <c r="E21" s="687"/>
      <c r="F21" s="687"/>
      <c r="G21" s="687"/>
      <c r="H21" s="687"/>
      <c r="I21" s="687"/>
      <c r="J21" s="687"/>
      <c r="K21" s="687"/>
      <c r="L21" s="390"/>
      <c r="M21" s="391"/>
      <c r="N21" s="390"/>
      <c r="O21" s="287"/>
      <c r="P21" s="390"/>
      <c r="Q21" s="390"/>
      <c r="R21" s="390"/>
      <c r="S21" s="394"/>
      <c r="T21" s="394"/>
      <c r="U21" s="390"/>
      <c r="V21" s="390"/>
      <c r="W21" s="394"/>
      <c r="X21" s="394"/>
      <c r="Y21" s="390"/>
      <c r="Z21" s="390"/>
      <c r="AA21" s="390"/>
      <c r="AB21" s="390"/>
      <c r="AC21" s="393"/>
      <c r="AD21" s="390"/>
      <c r="AE21" s="390"/>
      <c r="AF21" s="331"/>
    </row>
    <row r="22" spans="1:32" ht="12.75" customHeight="1">
      <c r="A22" s="390"/>
      <c r="B22" s="390"/>
      <c r="C22" s="390"/>
      <c r="D22" s="390"/>
      <c r="E22" s="390"/>
      <c r="F22" s="390"/>
      <c r="G22" s="390"/>
      <c r="H22" s="390"/>
      <c r="I22" s="390"/>
      <c r="J22" s="390"/>
      <c r="K22" s="390"/>
      <c r="L22" s="390"/>
      <c r="M22" s="391"/>
      <c r="N22" s="390"/>
      <c r="O22" s="390"/>
      <c r="P22" s="390"/>
      <c r="Q22" s="390"/>
      <c r="R22" s="390"/>
      <c r="S22" s="394"/>
      <c r="T22" s="394"/>
      <c r="U22" s="390"/>
      <c r="V22" s="390"/>
      <c r="W22" s="390"/>
      <c r="X22" s="390"/>
      <c r="Y22" s="331"/>
      <c r="Z22" s="331"/>
      <c r="AA22" s="331"/>
      <c r="AB22" s="331"/>
      <c r="AC22" s="331"/>
      <c r="AD22" s="331"/>
      <c r="AE22" s="331"/>
      <c r="AF22" s="331"/>
    </row>
    <row r="23" spans="1:32" ht="12.75" customHeight="1">
      <c r="A23" s="390"/>
      <c r="B23" s="390"/>
      <c r="C23" s="390"/>
      <c r="D23" s="390"/>
      <c r="E23" s="390"/>
      <c r="F23" s="390"/>
      <c r="G23" s="390"/>
      <c r="H23" s="390"/>
      <c r="I23" s="390"/>
      <c r="J23" s="390"/>
      <c r="K23" s="390"/>
      <c r="L23" s="390"/>
      <c r="M23" s="391"/>
      <c r="N23" s="390"/>
      <c r="O23" s="390"/>
      <c r="P23" s="390"/>
      <c r="Q23" s="390"/>
      <c r="R23" s="390"/>
      <c r="S23" s="390"/>
      <c r="T23" s="394"/>
      <c r="U23" s="390"/>
      <c r="V23" s="390"/>
      <c r="W23" s="390"/>
      <c r="X23" s="390"/>
      <c r="Y23" s="390"/>
      <c r="Z23" s="390"/>
      <c r="AA23" s="390"/>
      <c r="AB23" s="390"/>
      <c r="AC23" s="390"/>
      <c r="AD23" s="390"/>
      <c r="AE23" s="390"/>
      <c r="AF23" s="390"/>
    </row>
    <row r="24" spans="1:32" ht="12.75">
      <c r="A24" s="61"/>
      <c r="B24" s="61"/>
      <c r="C24" s="61"/>
      <c r="D24" s="61"/>
      <c r="E24" s="61"/>
      <c r="F24" s="61"/>
      <c r="G24" s="61"/>
      <c r="H24" s="61"/>
      <c r="I24" s="61"/>
      <c r="J24" s="61"/>
      <c r="K24" s="61"/>
      <c r="L24" s="61"/>
      <c r="M24" s="61"/>
      <c r="N24" s="61"/>
      <c r="O24" s="70"/>
      <c r="P24" s="70"/>
      <c r="Q24" s="61"/>
      <c r="R24" s="61"/>
      <c r="S24" s="61"/>
      <c r="T24" s="61"/>
      <c r="U24" s="61"/>
      <c r="V24" s="61"/>
      <c r="W24" s="61"/>
      <c r="X24" s="61"/>
      <c r="Y24" s="61"/>
      <c r="Z24" s="61"/>
      <c r="AA24" s="61"/>
      <c r="AB24" s="61"/>
      <c r="AC24" s="61"/>
      <c r="AD24" s="61"/>
      <c r="AE24" s="61"/>
      <c r="AF24" s="61"/>
    </row>
    <row r="25" spans="1:32" ht="12.75">
      <c r="A25" s="61"/>
      <c r="B25" s="61"/>
      <c r="C25" s="61"/>
      <c r="D25" s="61"/>
      <c r="E25" s="61"/>
      <c r="F25" s="61"/>
      <c r="G25" s="61"/>
      <c r="H25" s="61"/>
      <c r="I25" s="61"/>
      <c r="J25" s="61"/>
      <c r="K25" s="61"/>
      <c r="L25" s="61"/>
      <c r="M25" s="61"/>
      <c r="N25" s="61"/>
      <c r="O25" s="287"/>
      <c r="P25" s="287"/>
      <c r="Q25" s="61"/>
      <c r="R25" s="61"/>
      <c r="S25" s="61"/>
      <c r="T25" s="61"/>
      <c r="U25" s="61"/>
      <c r="V25" s="61"/>
      <c r="W25" s="61"/>
      <c r="X25" s="61"/>
      <c r="Y25" s="61"/>
      <c r="Z25" s="61"/>
      <c r="AA25" s="61"/>
      <c r="AB25" s="61"/>
      <c r="AC25" s="61"/>
      <c r="AD25" s="61"/>
      <c r="AE25" s="61"/>
      <c r="AF25" s="61"/>
    </row>
    <row r="26" spans="1:32" ht="12.75">
      <c r="A26" s="61"/>
      <c r="B26" s="61"/>
      <c r="C26" s="61"/>
      <c r="D26" s="61"/>
      <c r="E26" s="61"/>
      <c r="F26" s="61"/>
      <c r="G26" s="61"/>
      <c r="H26" s="61"/>
      <c r="I26" s="61"/>
      <c r="J26" s="61"/>
      <c r="K26" s="61"/>
      <c r="L26" s="61"/>
      <c r="M26" s="61"/>
      <c r="N26" s="61"/>
      <c r="O26" s="393"/>
      <c r="P26" s="393"/>
      <c r="Q26" s="61"/>
      <c r="R26" s="61"/>
      <c r="S26" s="61"/>
      <c r="T26" s="393"/>
      <c r="U26" s="61"/>
      <c r="V26" s="61"/>
      <c r="W26" s="61"/>
      <c r="X26" s="61"/>
      <c r="Y26" s="61"/>
      <c r="Z26" s="61"/>
      <c r="AA26" s="61"/>
      <c r="AB26" s="61"/>
      <c r="AC26" s="61"/>
      <c r="AD26" s="61"/>
      <c r="AE26" s="61"/>
      <c r="AF26" s="61"/>
    </row>
    <row r="27" spans="1:32" ht="12.75">
      <c r="A27" s="61"/>
      <c r="B27" s="61"/>
      <c r="C27" s="61"/>
      <c r="D27" s="61"/>
      <c r="E27" s="61"/>
      <c r="F27" s="61"/>
      <c r="G27" s="61"/>
      <c r="H27" s="61"/>
      <c r="I27" s="61"/>
      <c r="J27" s="61"/>
      <c r="K27" s="61"/>
      <c r="L27" s="61"/>
      <c r="M27" s="61"/>
      <c r="N27" s="61"/>
      <c r="O27" s="61"/>
      <c r="P27" s="61"/>
      <c r="Q27" s="61"/>
      <c r="R27" s="61"/>
      <c r="S27" s="61"/>
      <c r="T27" s="393"/>
      <c r="U27" s="61"/>
      <c r="V27" s="61"/>
      <c r="W27" s="61"/>
      <c r="X27" s="61"/>
      <c r="Y27" s="61"/>
      <c r="Z27" s="61"/>
      <c r="AA27" s="61"/>
      <c r="AB27" s="61"/>
      <c r="AC27" s="61"/>
      <c r="AD27" s="61"/>
      <c r="AE27" s="61"/>
      <c r="AF27" s="61"/>
    </row>
    <row r="28" spans="1:32" ht="12.7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row>
    <row r="29" spans="1:32" ht="12.7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row>
    <row r="30" spans="1:32" ht="12.7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row>
    <row r="31" spans="1:32" ht="12.7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row>
    <row r="32" spans="1:32" ht="12.7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row>
    <row r="33" spans="1:32" ht="12.7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row>
    <row r="34" spans="1:32" ht="12.7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row>
    <row r="35" spans="1:32" ht="12.7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row>
    <row r="36" spans="1:32" ht="12.7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row>
    <row r="37" spans="1:32" ht="12.7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row>
    <row r="38" spans="1:32" ht="12.7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row>
    <row r="39" spans="1:32" ht="12.7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row>
    <row r="40" spans="1:32" ht="12.7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row>
    <row r="41" spans="1:32" ht="12.7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row>
    <row r="42" spans="1:32" ht="12.7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row>
    <row r="43" spans="1:32" ht="12.7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row>
    <row r="44" spans="1:32" ht="12.7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row>
    <row r="45" spans="1:32" ht="12.7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row>
    <row r="46" spans="1:32" ht="12.7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row>
    <row r="47" spans="1:32" ht="12.7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row>
    <row r="48" spans="1:32" ht="12.7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row>
    <row r="49" spans="1:32" ht="12.7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row>
    <row r="50" spans="1:32" ht="12.7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row>
    <row r="51" spans="1:32" ht="12.7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row>
    <row r="52" spans="1:32" ht="12.7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row>
    <row r="53" spans="1:32" ht="12.7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row>
    <row r="54" spans="1:32" ht="12.7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row>
    <row r="55" spans="1:32" ht="12.7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row>
    <row r="56" spans="1:32" ht="12.7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row>
    <row r="57" spans="1:32" ht="12.7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row>
    <row r="58" spans="1:32" ht="12.7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row>
    <row r="59" spans="1:32" ht="12.7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row>
    <row r="60" spans="1:32" ht="12.7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row>
    <row r="61" spans="1:32" ht="12.7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row>
    <row r="62" spans="1:32" ht="12.7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row>
    <row r="63" spans="1:32" ht="12.7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row>
    <row r="64" spans="1:32" ht="12.7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row>
    <row r="65" spans="1:32" ht="12.7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row>
    <row r="66" spans="1:32" ht="12.7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row>
    <row r="67" spans="1:32" ht="12.7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row>
    <row r="68" spans="1:32" ht="12.7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row>
    <row r="69" spans="1:32" ht="12.7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row>
    <row r="70" spans="1:32" ht="12.7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row>
    <row r="71" spans="1:32" ht="12.7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row>
    <row r="72" spans="1:32" ht="12.7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row>
    <row r="73" spans="1:32" ht="12.7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row>
    <row r="74" spans="1:32" ht="12.7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row>
    <row r="75" spans="1:32" ht="12.7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row>
    <row r="76" spans="1:32" ht="12.7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row>
    <row r="77" spans="1:32" ht="12.7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row>
    <row r="78" spans="1:32" ht="12.7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row>
    <row r="79" spans="1:32" ht="12.7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row>
    <row r="80" spans="1:32" ht="12.7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row>
    <row r="81" spans="1:32" ht="12.7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row>
    <row r="82" spans="1:32" ht="12.7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row>
    <row r="83" spans="1:32" ht="12.7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row>
    <row r="84" spans="1:32" ht="12.7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row>
    <row r="85" spans="1:32" ht="12.7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row>
    <row r="86" spans="1:32" ht="12.7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row>
    <row r="87" spans="1:32" ht="12.7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row>
    <row r="88" spans="1:32" ht="12.7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row>
    <row r="89" spans="1:32" ht="12.7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row>
    <row r="90" spans="1:32" ht="12.7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row>
    <row r="91" spans="1:32" ht="12.7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row>
    <row r="92" spans="1:32" ht="12.7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row>
    <row r="93" spans="1:32" ht="12.7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row>
    <row r="94" spans="1:32" ht="12.7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row>
    <row r="95" spans="1:32" ht="12.7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row>
    <row r="96" spans="1:32"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row>
    <row r="97" spans="1:32"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row>
    <row r="98" spans="1:32"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row>
    <row r="99" spans="1:32"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row>
    <row r="100" spans="1:32"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row>
    <row r="101" spans="1:32"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row>
    <row r="102" spans="1:32"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row>
    <row r="103" spans="1:32"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row>
    <row r="104" spans="1:32"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row>
    <row r="105" spans="1:32"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row>
    <row r="106" spans="1:32"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row>
    <row r="107" spans="1:32"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row>
    <row r="108" spans="1:32"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row>
    <row r="109" spans="1:32"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row>
    <row r="110" spans="1:32"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row>
    <row r="111" spans="1:32"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row>
    <row r="112" spans="1:32"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row>
    <row r="113" spans="1:32"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row>
    <row r="114" spans="1:32"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row>
    <row r="115" spans="1:32"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row>
    <row r="116" spans="1:32"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row>
    <row r="117" spans="1:32"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row>
    <row r="118" spans="1:32"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row>
    <row r="119" spans="1:32"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row>
    <row r="120" spans="1:32"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row>
    <row r="121" spans="1:32"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row>
    <row r="122" spans="1:32"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row>
    <row r="123" spans="1:32"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row>
    <row r="124" spans="1:32"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row>
    <row r="125" spans="1:32"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row>
    <row r="126" spans="1:32"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row>
    <row r="127" spans="1:32"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row>
    <row r="128" spans="1:32"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row>
    <row r="129" spans="1:32"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row>
    <row r="130" spans="1:32"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row>
    <row r="131" spans="1:32"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row>
    <row r="132" spans="1:32"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row>
    <row r="133" spans="1:32"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row>
    <row r="134" spans="1:32"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row>
    <row r="135" spans="1:32"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row>
    <row r="136" spans="1:32"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row>
    <row r="137" spans="1:32"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row>
    <row r="138" spans="1:32"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row>
    <row r="139" spans="1:32"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row>
    <row r="140" spans="1:32"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row>
    <row r="141" spans="1:32"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row>
    <row r="142" spans="1:32"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row>
    <row r="143" spans="1:32"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row>
    <row r="144" spans="1:32"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row>
    <row r="145" spans="1:32"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row>
    <row r="146" spans="1:32"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row>
    <row r="147" spans="1:32"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row>
    <row r="148" spans="1:32"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row>
    <row r="149" spans="1:32"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row>
    <row r="150" spans="1:32"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row>
    <row r="151" spans="1:32"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row>
    <row r="152" spans="1:32"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row>
    <row r="153" spans="1:32"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row>
    <row r="154" spans="1:32"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row>
    <row r="155" spans="1:32"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row>
    <row r="156" spans="1:32"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row>
    <row r="157" spans="1:32"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row>
    <row r="158" spans="1:32"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row>
    <row r="159" spans="1:32"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row>
    <row r="160" spans="1:32"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row>
    <row r="161" spans="1:32"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row>
    <row r="162" spans="1:32"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row>
    <row r="163" spans="1:32"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row>
    <row r="164" spans="1:32"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row>
    <row r="165" spans="1:32"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row>
    <row r="166" spans="1:32"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row>
    <row r="167" spans="1:32"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row>
    <row r="168" spans="1:32"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row>
    <row r="169" spans="1:32"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row>
    <row r="170" spans="1:32"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row>
    <row r="171" spans="1:32"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row>
    <row r="172" spans="1:32"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row>
    <row r="173" spans="1:32"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row>
    <row r="174" spans="1:32"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row>
    <row r="175" spans="1:32"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row>
    <row r="176" spans="1:32"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row>
    <row r="177" spans="1:32"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row>
    <row r="178" spans="1:32"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row>
    <row r="179" spans="1:32"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row>
    <row r="180" spans="1:32"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row>
    <row r="181" spans="1:32"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row>
    <row r="182" spans="1:32"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row>
    <row r="183" spans="1:32"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row>
    <row r="184" spans="1:32"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row>
    <row r="185" spans="1:32"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row>
    <row r="186" spans="1:32"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row>
    <row r="187" spans="1:32"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row>
    <row r="188" spans="1:32"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row>
    <row r="189" spans="1:32"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row>
    <row r="190" spans="1:32"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row>
    <row r="191" spans="1:32"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row>
    <row r="192" spans="1:32"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row>
    <row r="193" spans="1:32"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row>
    <row r="194" spans="1:32"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row>
    <row r="195" spans="1:32"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row>
    <row r="196" spans="1:32"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row>
    <row r="197" spans="1:32"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row>
    <row r="198" spans="1:32"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row>
    <row r="199" spans="1:32"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row>
    <row r="200" spans="1:32"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row>
    <row r="201" spans="1:32"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row>
    <row r="202" spans="1:32"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row>
    <row r="203" spans="1:32"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row>
    <row r="204" spans="1:32"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row>
    <row r="205" spans="1:32"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row>
    <row r="206" spans="1:32"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row>
    <row r="207" spans="1:32"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row>
    <row r="208" spans="1:32"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row>
    <row r="209" spans="1:32"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row>
    <row r="210" spans="1:32"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row>
    <row r="211" spans="1:32"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row>
    <row r="212" spans="1:32"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row>
    <row r="213" spans="1:32"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row>
    <row r="214" spans="1:32"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row>
    <row r="215" spans="1:32"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row>
    <row r="216" spans="1:32"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row>
    <row r="217" spans="1:32"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row>
    <row r="218" spans="1:32"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row>
    <row r="219" spans="1:32"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row>
    <row r="220" spans="1:32"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row>
    <row r="221" spans="1:32"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row>
    <row r="222" spans="1:32"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row>
    <row r="223" spans="1:32"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row>
    <row r="224" spans="1:32"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row>
    <row r="225" spans="1:32"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row>
    <row r="226" spans="1:32"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row>
    <row r="227" spans="1:32"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row>
    <row r="228" spans="1:32"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row>
    <row r="229" spans="1:32"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row>
    <row r="230" spans="1:32"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row>
    <row r="231" spans="1:32"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row>
    <row r="232" spans="1:32"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row>
    <row r="233" spans="1:32"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row>
    <row r="234" spans="1:32"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row>
    <row r="235" spans="1:32"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row>
    <row r="236" spans="1:32"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row>
    <row r="237" spans="1:32"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row>
    <row r="238" spans="1:32"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row>
    <row r="239" spans="1:32"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row>
    <row r="240" spans="1:32"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row>
    <row r="241" spans="1:32"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row>
    <row r="242" spans="1:32"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row>
    <row r="243" spans="1:32"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row>
    <row r="244" spans="1:32"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row>
    <row r="245" spans="1:32"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row>
    <row r="246" spans="1:32"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row>
    <row r="247" spans="1:32"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row>
    <row r="248" spans="1:32"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row>
    <row r="249" spans="1:32"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row>
    <row r="250" spans="1:32"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row>
    <row r="251" spans="1:32"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row>
    <row r="252" spans="1:32"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row>
    <row r="253" spans="1:32"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row>
    <row r="254" spans="1:32"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row>
    <row r="255" spans="1:32"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row>
    <row r="256" spans="1:32"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row>
    <row r="257" spans="1:32"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row>
    <row r="258" spans="1:32"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row>
    <row r="259" spans="1:32"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row>
    <row r="260" spans="1:32"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row>
    <row r="261" spans="1:32"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row>
    <row r="262" spans="1:32"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row>
    <row r="263" spans="1:32"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row>
    <row r="264" spans="1:32"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row>
    <row r="265" spans="1:32"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row>
    <row r="266" spans="1:32"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row>
    <row r="267" spans="1:32"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row>
    <row r="268" spans="1:32"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row>
    <row r="269" spans="1:32"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row>
    <row r="270" spans="1:32"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row>
    <row r="271" spans="1:32"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row>
    <row r="272" spans="1:32"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row>
    <row r="273" spans="1:32"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row>
    <row r="274" spans="1:32"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row>
    <row r="275" spans="1:32"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row>
    <row r="276" spans="1:32"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row>
    <row r="277" spans="1:32"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row>
    <row r="278" spans="1:32"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row>
    <row r="279" spans="1:32"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row>
    <row r="280" spans="1:32"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row>
    <row r="281" spans="1:32"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row>
    <row r="282" spans="1:32"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row>
    <row r="283" spans="1:32"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row>
    <row r="284" spans="1:32"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row>
    <row r="285" spans="1:32"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row>
    <row r="286" spans="1:32"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row>
    <row r="287" spans="1:32"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row>
    <row r="288" spans="1:32"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row>
    <row r="289" spans="1:32"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row>
    <row r="290" spans="1:32"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row>
    <row r="291" spans="1:32"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row>
    <row r="292" spans="1:32"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row>
    <row r="293" spans="1:32"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row>
    <row r="294" spans="1:32"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row>
    <row r="295" spans="1:32"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row>
    <row r="296" spans="1:32"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row>
    <row r="297" spans="1:32"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row>
    <row r="298" spans="1:32"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row>
    <row r="299" spans="1:32"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row>
    <row r="300" spans="1:32"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row>
    <row r="301" spans="1:32"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row>
    <row r="302" spans="1:32"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row>
    <row r="303" spans="1:32"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row>
    <row r="304" spans="1:32"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row>
    <row r="305" spans="1:32"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row>
    <row r="306" spans="1:32"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row>
    <row r="307" spans="1:32"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row>
    <row r="308" spans="1:32"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row>
    <row r="309" spans="1:32"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row>
    <row r="310" spans="1:32"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row>
    <row r="311" spans="1:32"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row>
    <row r="312" spans="1:32"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row>
    <row r="313" spans="1:32"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row>
    <row r="314" spans="1:32"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row>
    <row r="315" spans="1:32"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row>
    <row r="316" spans="1:32"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row>
    <row r="317" spans="1:32"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row>
    <row r="318" spans="1:32"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row>
    <row r="319" spans="1:32"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row>
    <row r="320" spans="1:32"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row>
    <row r="321" spans="1:32"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row>
    <row r="322" spans="1:32"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row>
    <row r="323" spans="1:32"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row>
    <row r="324" spans="1:32"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row>
    <row r="325" spans="1:32"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row>
    <row r="326" spans="1:32"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row>
    <row r="327" spans="1:32"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row>
    <row r="328" spans="1:32"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row>
    <row r="329" spans="1:32"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row>
    <row r="330" spans="1:32"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row>
    <row r="331" spans="1:32"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row>
    <row r="332" spans="1:32"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row>
    <row r="333" spans="1:32"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row>
    <row r="334" spans="1:32"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row>
    <row r="335" spans="1:32"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row>
    <row r="336" spans="1:32"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row>
    <row r="337" spans="1:32"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row>
    <row r="338" spans="1:32"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row>
    <row r="339" spans="1:32"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row>
    <row r="340" spans="1:32"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row>
    <row r="341" spans="1:32"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row>
    <row r="342" spans="1:32"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row>
    <row r="343" spans="1:32"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row>
    <row r="344" spans="1:32"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row>
    <row r="345" spans="1:32"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row>
    <row r="346" spans="1:32"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row>
    <row r="347" spans="1:32"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row>
    <row r="348" spans="1:32"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row>
    <row r="349" spans="1:32"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row>
    <row r="350" spans="1:32"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row>
    <row r="351" spans="1:32"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row>
    <row r="352" spans="1:32"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row>
    <row r="353" spans="1:32"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row>
    <row r="354" spans="1:32"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row>
    <row r="355" spans="1:32"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row>
    <row r="356" spans="1:32"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row>
    <row r="357" spans="1:32"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row>
    <row r="358" spans="1:32"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row>
    <row r="359" spans="1:32"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row>
    <row r="360" spans="1:32"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row>
    <row r="361" spans="1:32"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row>
    <row r="362" spans="1:32"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row>
    <row r="363" spans="1:32"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row>
    <row r="364" spans="1:32"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row>
    <row r="365" spans="1:32"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row>
    <row r="366" spans="1:32"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row>
    <row r="367" spans="1:32"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row>
    <row r="368" spans="1:32"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row>
    <row r="369" spans="1:32"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row>
    <row r="370" spans="1:32"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row>
    <row r="371" spans="1:32"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row>
    <row r="372" spans="1:32"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row>
    <row r="373" spans="1:32"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row>
    <row r="374" spans="1:32"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row>
    <row r="375" spans="1:32"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row>
    <row r="376" spans="1:32"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row>
    <row r="377" spans="1:32"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row>
    <row r="378" spans="1:32"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row>
    <row r="379" spans="1:32"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row>
    <row r="380" spans="1:32"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row>
    <row r="381" spans="1:32"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row>
    <row r="382" spans="1:32"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row>
    <row r="383" spans="1:32"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row>
    <row r="384" spans="1:32"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row>
    <row r="385" spans="1:32"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row>
    <row r="386" spans="1:32"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row>
    <row r="387" spans="1:32"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row>
    <row r="388" spans="1:32"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row>
    <row r="389" spans="1:32"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row>
    <row r="390" spans="1:32"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row>
    <row r="391" spans="1:32"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row>
    <row r="392" spans="1:32"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row>
    <row r="393" spans="1:32"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row>
    <row r="394" spans="1:32"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row>
    <row r="395" spans="1:32"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row>
    <row r="396" spans="1:32"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row>
    <row r="397" spans="1:32"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row>
    <row r="398" spans="1:32"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row>
    <row r="399" spans="1:32"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row>
    <row r="400" spans="1:32"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row>
    <row r="401" spans="1:32"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row>
    <row r="402" spans="1:32"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row>
    <row r="403" spans="1:32"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row>
    <row r="404" spans="1:32"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row>
    <row r="405" spans="1:32"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row>
    <row r="406" spans="1:32"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row>
    <row r="407" spans="1:32"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row>
    <row r="408" spans="1:32"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row>
    <row r="409" spans="1:32"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row>
    <row r="410" spans="1:32"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row>
    <row r="411" spans="1:32"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row>
    <row r="412" spans="1:32"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row>
    <row r="413" spans="1:32"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row>
    <row r="414" spans="1:32"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row>
    <row r="415" spans="1:32"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row>
    <row r="416" spans="1:32"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row>
    <row r="417" spans="1:32"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row>
    <row r="418" spans="1:32"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row>
    <row r="419" spans="1:32"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row>
    <row r="420" spans="1:32"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row>
    <row r="421" spans="1:32"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row>
    <row r="422" spans="1:32"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row>
    <row r="423" spans="1:32"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row>
    <row r="424" spans="1:32"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row>
    <row r="425" spans="1:32"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row>
    <row r="426" spans="1:32"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row>
    <row r="427" spans="1:32"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row>
    <row r="428" spans="1:32"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row>
    <row r="429" spans="1:32"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row>
    <row r="430" spans="1:32"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row>
    <row r="431" spans="1:32"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row>
    <row r="432" spans="1:32"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row>
    <row r="433" spans="1:32"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row>
    <row r="434" spans="1:32"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row>
    <row r="435" spans="1:32"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row>
    <row r="436" spans="1:32"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row>
    <row r="437" spans="1:32"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row>
    <row r="438" spans="1:32"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row>
    <row r="439" spans="1:32"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row>
    <row r="440" spans="1:32"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row>
    <row r="441" spans="1:32"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row>
    <row r="442" spans="1:32"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row>
    <row r="443" spans="1:32"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row>
    <row r="444" spans="1:32"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row>
    <row r="445" spans="1:32"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row>
    <row r="446" spans="1:32"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row>
    <row r="447" spans="1:32"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row>
    <row r="448" spans="1:32"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row>
    <row r="449" spans="1:32"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row>
    <row r="450" spans="1:32"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row>
    <row r="451" spans="1:32"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row>
    <row r="452" spans="1:32"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row>
    <row r="453" spans="1:32"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row>
    <row r="454" spans="1:32"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row>
    <row r="455" spans="1:32"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row>
    <row r="456" spans="1:32"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row>
    <row r="457" spans="1:32"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row>
    <row r="458" spans="1:32"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row>
    <row r="459" spans="1:32"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row>
    <row r="460" spans="1:32"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row>
    <row r="461" spans="1:32"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row>
    <row r="462" spans="1:32"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row>
    <row r="463" spans="1:32"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row>
    <row r="464" spans="1:32"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row>
    <row r="465" spans="1:32"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row>
    <row r="466" spans="1:32"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row>
    <row r="467" spans="1:32"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row>
    <row r="468" spans="1:32"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row>
    <row r="469" spans="1:32"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row>
    <row r="470" spans="1:32"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row>
    <row r="471" spans="1:32"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row>
    <row r="472" spans="1:32"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row>
    <row r="473" spans="1:32"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row>
    <row r="474" spans="1:32"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row>
    <row r="475" spans="1:32"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row>
    <row r="476" spans="1:32"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row>
    <row r="477" spans="1:32"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row>
    <row r="478" spans="1:32"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row>
    <row r="479" spans="1:32"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row>
    <row r="480" spans="1:32"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row>
    <row r="481" spans="1:32"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row>
    <row r="482" spans="1:32"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row>
    <row r="483" spans="1:32"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row>
    <row r="484" spans="1:32"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row>
    <row r="485" spans="1:32"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row>
    <row r="486" spans="1:32"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row>
    <row r="487" spans="1:32"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row>
    <row r="488" spans="1:32"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row>
    <row r="489" spans="1:32"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row>
    <row r="490" spans="1:32"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row>
    <row r="491" spans="1:32"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row>
    <row r="492" spans="1:32"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row>
    <row r="493" spans="1:32"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row>
    <row r="494" spans="1:32"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row>
    <row r="495" spans="1:32"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row>
    <row r="496" spans="1:32"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row>
    <row r="497" spans="1:32"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row>
    <row r="498" spans="1:32"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row>
    <row r="499" spans="1:32"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row>
    <row r="500" spans="1:32"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row>
    <row r="501" spans="1:32"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row>
    <row r="502" spans="1:32"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row>
    <row r="503" spans="1:32"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row>
    <row r="504" spans="1:32"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row>
    <row r="505" spans="1:32"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row>
    <row r="506" spans="1:32"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row>
    <row r="507" spans="1:32"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row>
    <row r="508" spans="1:32"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row>
    <row r="509" spans="1:32"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row>
    <row r="510" spans="1:32"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row>
    <row r="511" spans="1:32"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row>
    <row r="512" spans="1:32"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row>
    <row r="513" spans="1:32"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row>
    <row r="514" spans="1:32"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row>
    <row r="515" spans="1:32"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row>
    <row r="516" spans="1:32"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row>
    <row r="517" spans="1:32"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row>
    <row r="518" spans="1:32"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row>
    <row r="519" spans="1:32"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row>
    <row r="520" spans="1:32"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row>
    <row r="521" spans="1:32"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row>
    <row r="522" spans="1:32"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row>
    <row r="523" spans="1:32"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row>
    <row r="524" spans="1:32"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row>
    <row r="525" spans="1:32"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row>
    <row r="526" spans="1:32"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row>
    <row r="527" spans="1:32"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row>
    <row r="528" spans="1:32"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row>
    <row r="529" spans="1:32"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row>
    <row r="530" spans="1:32"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row>
    <row r="531" spans="1:32"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row>
    <row r="532" spans="1:32"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row>
    <row r="533" spans="1:32"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row>
    <row r="534" spans="1:32"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row>
    <row r="535" spans="1:32"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row>
    <row r="536" spans="1:32"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row>
    <row r="537" spans="1:32"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row>
    <row r="538" spans="1:32"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row>
    <row r="539" spans="1:32"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row>
    <row r="540" spans="1:32"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row>
    <row r="541" spans="1:32"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row>
    <row r="542" spans="1:32"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row>
    <row r="543" spans="1:32"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row>
    <row r="544" spans="1:32"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row>
    <row r="545" spans="1:32"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row>
    <row r="546" spans="1:32"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row>
    <row r="547" spans="1:32"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row>
    <row r="548" spans="1:32"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row>
    <row r="549" spans="1:32"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row>
    <row r="550" spans="1:32"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row>
    <row r="551" spans="1:32"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row>
    <row r="552" spans="1:32"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row>
    <row r="553" spans="1:32"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row>
    <row r="554" spans="1:32"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row>
    <row r="555" spans="1:32"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row>
    <row r="556" spans="1:32"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row>
    <row r="557" spans="1:32"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row>
    <row r="558" spans="1:32"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row>
    <row r="559" spans="1:32"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row>
    <row r="560" spans="1:32"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row>
    <row r="561" spans="1:32"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row>
    <row r="562" spans="1:32"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row>
    <row r="563" spans="1:32"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row>
    <row r="564" spans="1:32"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row>
    <row r="565" spans="1:32"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row>
    <row r="566" spans="1:32"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row>
    <row r="567" spans="1:32"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row>
    <row r="568" spans="1:32"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row>
    <row r="569" spans="1:32"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row>
    <row r="570" spans="1:32"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row>
    <row r="571" spans="1:32"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row>
    <row r="572" spans="1:32"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row>
    <row r="573" spans="1:32"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row>
    <row r="574" spans="1:32"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row>
    <row r="575" spans="1:32"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row>
    <row r="576" spans="1:32"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row>
    <row r="577" spans="1:32"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row>
    <row r="578" spans="1:32"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row>
    <row r="579" spans="1:32"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row>
    <row r="580" spans="1:32"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row>
    <row r="581" spans="1:32"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row>
    <row r="582" spans="1:32"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row>
    <row r="583" spans="1:32"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row>
    <row r="584" spans="1:32"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row>
    <row r="585" spans="1:32"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row>
    <row r="586" spans="1:32"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row>
    <row r="587" spans="1:32"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row>
    <row r="588" spans="1:32"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row>
    <row r="589" spans="1:32"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row>
    <row r="590" spans="1:32"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row>
    <row r="591" spans="1:32"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row>
    <row r="592" spans="1:32"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row>
    <row r="593" spans="1:32"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row>
    <row r="594" spans="1:32"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row>
    <row r="595" spans="1:32"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row>
    <row r="596" spans="1:32"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row>
    <row r="597" spans="1:32"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row>
    <row r="598" spans="1:32"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row>
    <row r="599" spans="1:32"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row>
    <row r="600" spans="1:32"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row>
    <row r="601" spans="1:32"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row>
    <row r="602" spans="1:32"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row>
    <row r="603" spans="1:32"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row>
    <row r="604" spans="1:32"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row>
    <row r="605" spans="1:32"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row>
    <row r="606" spans="1:32"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row>
    <row r="607" spans="1:32"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row>
    <row r="608" spans="1:32"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row>
    <row r="609" spans="1:32"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row>
    <row r="610" spans="1:32"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row>
    <row r="611" spans="1:32"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row>
    <row r="612" spans="1:32"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row>
    <row r="613" spans="1:32"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row>
    <row r="614" spans="1:32"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row>
    <row r="615" spans="1:32"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row>
    <row r="616" spans="1:32"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row>
    <row r="617" spans="1:32"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row>
    <row r="618" spans="1:32"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row>
    <row r="619" spans="1:32"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row>
    <row r="620" spans="1:32"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row>
    <row r="621" spans="1:32"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row>
    <row r="622" spans="1:32"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row>
    <row r="623" spans="1:32"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row>
    <row r="624" spans="1:32"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row>
    <row r="625" spans="1:32"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row>
    <row r="626" spans="1:32"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row>
    <row r="627" spans="1:32"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row>
    <row r="628" spans="1:32"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row>
    <row r="629" spans="1:32"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row>
    <row r="630" spans="1:32"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row>
    <row r="631" spans="1:32"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row>
    <row r="632" spans="1:32"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row>
    <row r="633" spans="1:32"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row>
    <row r="634" spans="1:32"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row>
    <row r="635" spans="1:32"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row>
    <row r="636" spans="1:32"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row>
    <row r="637" spans="1:32"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row>
    <row r="638" spans="1:32"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row>
    <row r="639" spans="1:32"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row>
    <row r="640" spans="1:32"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row>
    <row r="641" spans="1:32"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row>
    <row r="642" spans="1:32"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row>
    <row r="643" spans="1:32"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row>
    <row r="644" spans="1:32"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row>
    <row r="645" spans="1:32"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row>
    <row r="646" spans="1:32"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row>
    <row r="647" spans="1:32"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row>
    <row r="648" spans="1:32"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row>
    <row r="649" spans="1:32"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row>
    <row r="650" spans="1:32"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row>
    <row r="651" spans="1:32"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row>
    <row r="652" spans="1:32"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row>
    <row r="653" spans="1:32"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row>
    <row r="654" spans="1:32"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row>
    <row r="655" spans="1:32"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row>
    <row r="656" spans="1:32"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row>
    <row r="657" spans="1:32"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row>
    <row r="658" spans="1:32"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row>
    <row r="659" spans="1:32"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row>
    <row r="660" spans="1:32"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row>
    <row r="661" spans="1:32"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row>
    <row r="662" spans="1:32"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row>
    <row r="663" spans="1:32"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row>
    <row r="664" spans="1:32"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row>
    <row r="665" spans="1:32"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row>
    <row r="666" spans="1:32"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row>
    <row r="667" spans="1:32"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row>
    <row r="668" spans="1:32"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row>
    <row r="669" spans="1:32"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row>
    <row r="670" spans="1:32"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row>
    <row r="671" spans="1:32"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row>
    <row r="672" spans="1:32"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row>
    <row r="673" spans="1:32"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row>
    <row r="674" spans="1:32"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row>
    <row r="675" spans="1:32"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row>
    <row r="676" spans="1:32"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row>
    <row r="677" spans="1:32"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row>
    <row r="678" spans="1:32"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row>
    <row r="679" spans="1:32"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row>
    <row r="680" spans="1:32"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row>
    <row r="681" spans="1:32"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row>
    <row r="682" spans="1:32"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row>
    <row r="683" spans="1:32"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row>
    <row r="684" spans="1:32"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row>
    <row r="685" spans="1:32"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row>
    <row r="686" spans="1:32"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row>
    <row r="687" spans="1:32"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row>
    <row r="688" spans="1:32"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row>
    <row r="689" spans="1:32"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row>
    <row r="690" spans="1:32"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row>
    <row r="691" spans="1:32"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row>
    <row r="692" spans="1:32"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row>
    <row r="693" spans="1:32"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row>
    <row r="694" spans="1:32"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row>
    <row r="695" spans="1:32"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row>
    <row r="696" spans="1:32"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row>
    <row r="697" spans="1:32"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row>
    <row r="698" spans="1:32"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row>
    <row r="699" spans="1:32"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row>
    <row r="700" spans="1:32"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row>
    <row r="701" spans="1:32"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row>
    <row r="702" spans="1:32"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row>
    <row r="703" spans="1:32"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row>
    <row r="704" spans="1:32"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row>
    <row r="705" spans="1:32"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row>
    <row r="706" spans="1:32"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row>
    <row r="707" spans="1:32"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row>
    <row r="708" spans="1:32"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row>
    <row r="709" spans="1:32"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row>
    <row r="710" spans="1:32"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row>
    <row r="711" spans="1:32"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row>
    <row r="712" spans="1:32"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row>
    <row r="713" spans="1:32"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row>
    <row r="714" spans="1:32"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row>
    <row r="715" spans="1:32"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row>
    <row r="716" spans="1:32"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row>
    <row r="717" spans="1:32"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row>
    <row r="718" spans="1:32"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row>
    <row r="719" spans="1:32"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row>
    <row r="720" spans="1:32"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row>
    <row r="721" spans="1:32"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row>
    <row r="722" spans="1:32"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row>
    <row r="723" spans="1:32"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row>
    <row r="724" spans="1:32"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row>
    <row r="725" spans="1:32"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row>
    <row r="726" spans="1:32"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row>
    <row r="727" spans="1:32"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row>
    <row r="728" spans="1:32"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row>
    <row r="729" spans="1:32"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row>
    <row r="730" spans="1:32"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row>
    <row r="731" spans="1:32"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row>
    <row r="732" spans="1:32"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row>
    <row r="733" spans="1:32"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row>
    <row r="734" spans="1:32"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row>
    <row r="735" spans="1:32"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row>
    <row r="736" spans="1:32"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row>
    <row r="737" spans="1:32"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row>
    <row r="738" spans="1:32"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row>
    <row r="739" spans="1:32"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row>
    <row r="740" spans="1:32"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row>
    <row r="741" spans="1:32"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row>
    <row r="742" spans="1:32"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row>
    <row r="743" spans="1:32"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row>
    <row r="744" spans="1:32"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row>
    <row r="745" spans="1:32"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row>
    <row r="746" spans="1:32"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row>
    <row r="747" spans="1:32"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row>
    <row r="748" spans="1:32"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row>
    <row r="749" spans="1:32"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row>
    <row r="750" spans="1:32"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row>
    <row r="751" spans="1:32"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row>
    <row r="752" spans="1:32"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row>
    <row r="753" spans="1:32"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row>
    <row r="754" spans="1:32"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row>
    <row r="755" spans="1:32"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row>
    <row r="756" spans="1:32"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row>
    <row r="757" spans="1:32"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row>
    <row r="758" spans="1:32"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row>
    <row r="759" spans="1:32"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row>
    <row r="760" spans="1:32"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row>
    <row r="761" spans="1:32"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row>
    <row r="762" spans="1:32"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row>
    <row r="763" spans="1:32"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row>
    <row r="764" spans="1:32"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row>
    <row r="765" spans="1:32"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row>
    <row r="766" spans="1:32"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row>
    <row r="767" spans="1:32"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row>
    <row r="768" spans="1:32"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row>
    <row r="769" spans="1:32"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row>
    <row r="770" spans="1:32"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row>
    <row r="771" spans="1:32"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row>
    <row r="772" spans="1:32"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row>
    <row r="773" spans="1:32"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row>
    <row r="774" spans="1:32"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row>
    <row r="775" spans="1:32"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row>
    <row r="776" spans="1:32"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row>
    <row r="777" spans="1:32"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row>
    <row r="778" spans="1:32"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row>
    <row r="779" spans="1:32"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row>
    <row r="780" spans="1:32"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row>
    <row r="781" spans="1:32"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row>
    <row r="782" spans="1:32"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row>
    <row r="783" spans="1:32"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row>
    <row r="784" spans="1:32"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row>
    <row r="785" spans="1:32"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row>
    <row r="786" spans="1:32"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row>
    <row r="787" spans="1:32"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row>
    <row r="788" spans="1:32"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row>
    <row r="789" spans="1:32"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row>
    <row r="790" spans="1:32"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row>
    <row r="791" spans="1:32"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row>
    <row r="792" spans="1:32"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row>
    <row r="793" spans="1:32"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row>
    <row r="794" spans="1:32"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row>
    <row r="795" spans="1:32"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row>
    <row r="796" spans="1:32"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row>
    <row r="797" spans="1:32"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row>
    <row r="798" spans="1:32"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row>
    <row r="799" spans="1:32"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row>
    <row r="800" spans="1:32"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row>
    <row r="801" spans="1:32"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row>
    <row r="802" spans="1:32"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row>
    <row r="803" spans="1:32"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row>
    <row r="804" spans="1:32"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row>
    <row r="805" spans="1:32"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row>
    <row r="806" spans="1:32"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row>
    <row r="807" spans="1:32"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row>
    <row r="808" spans="1:32"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row>
    <row r="809" spans="1:32"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row>
    <row r="810" spans="1:32"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row>
    <row r="811" spans="1:32"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row>
    <row r="812" spans="1:32"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row>
    <row r="813" spans="1:32"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row>
    <row r="814" spans="1:32"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row>
    <row r="815" spans="1:32"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row>
    <row r="816" spans="1:32"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row>
    <row r="817" spans="1:32"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row>
    <row r="818" spans="1:32"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row>
    <row r="819" spans="1:32"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row>
    <row r="820" spans="1:32"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row>
    <row r="821" spans="1:32"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row>
    <row r="822" spans="1:32"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row>
    <row r="823" spans="1:32"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row>
    <row r="824" spans="1:32"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row>
    <row r="825" spans="1:32"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row>
    <row r="826" spans="1:32"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row>
    <row r="827" spans="1:32"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row>
    <row r="828" spans="1:32"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row>
    <row r="829" spans="1:32"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row>
    <row r="830" spans="1:32"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row>
    <row r="831" spans="1:32"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row>
    <row r="832" spans="1:32"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row>
    <row r="833" spans="1:32"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row>
    <row r="834" spans="1:32"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row>
    <row r="835" spans="1:32"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row>
    <row r="836" spans="1:32"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row>
    <row r="837" spans="1:32"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row>
    <row r="838" spans="1:32"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row>
    <row r="839" spans="1:32"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row>
    <row r="840" spans="1:32"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row>
    <row r="841" spans="1:32"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row>
    <row r="842" spans="1:32"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row>
    <row r="843" spans="1:32"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row>
    <row r="844" spans="1:32"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row>
    <row r="845" spans="1:32"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row>
    <row r="846" spans="1:32"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row>
    <row r="847" spans="1:32"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row>
    <row r="848" spans="1:32"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row>
    <row r="849" spans="1:32"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row>
    <row r="850" spans="1:32"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row>
    <row r="851" spans="1:32"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row>
    <row r="852" spans="1:32"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row>
    <row r="853" spans="1:32"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row>
    <row r="854" spans="1:32"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row>
    <row r="855" spans="1:32"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row>
    <row r="856" spans="1:32"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row>
    <row r="857" spans="1:32"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row>
    <row r="858" spans="1:32"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row>
    <row r="859" spans="1:32"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row>
    <row r="860" spans="1:32"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row>
    <row r="861" spans="1:32"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row>
    <row r="862" spans="1:32"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row>
    <row r="863" spans="1:32"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row>
    <row r="864" spans="1:32"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row>
    <row r="865" spans="1:32"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row>
    <row r="866" spans="1:32"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row>
    <row r="867" spans="1:32"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row>
    <row r="868" spans="1:32"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row>
    <row r="869" spans="1:32"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row>
    <row r="870" spans="1:32"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row>
    <row r="871" spans="1:32"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row>
    <row r="872" spans="1:32"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row>
    <row r="873" spans="1:32"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row>
    <row r="874" spans="1:32"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row>
    <row r="875" spans="1:32"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row>
    <row r="876" spans="1:32"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row>
    <row r="877" spans="1:32"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row>
    <row r="878" spans="1:32"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row>
    <row r="879" spans="1:32"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row>
    <row r="880" spans="1:32"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row>
    <row r="881" spans="1:32"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row>
    <row r="882" spans="1:32"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row>
    <row r="883" spans="1:32"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row>
    <row r="884" spans="1:32"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row>
    <row r="885" spans="1:32"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row>
    <row r="886" spans="1:32"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row>
    <row r="887" spans="1:32"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row>
    <row r="888" spans="1:32"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row>
    <row r="889" spans="1:32"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row>
    <row r="890" spans="1:32"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row>
    <row r="891" spans="1:32"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row>
    <row r="892" spans="1:32"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row>
    <row r="893" spans="1:32"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row>
    <row r="894" spans="1:32"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row>
    <row r="895" spans="1:32"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row>
    <row r="896" spans="1:32"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row>
    <row r="897" spans="1:32"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row>
    <row r="898" spans="1:32"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row>
    <row r="899" spans="1:32"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row>
    <row r="900" spans="1:32"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row>
    <row r="901" spans="1:32"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row>
    <row r="902" spans="1:32"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row>
    <row r="903" spans="1:32"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row>
    <row r="904" spans="1:32"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row>
    <row r="905" spans="1:32"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row>
    <row r="906" spans="1:32"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row>
    <row r="907" spans="1:32"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row>
    <row r="908" spans="1:32"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row>
    <row r="909" spans="1:32"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row>
    <row r="910" spans="1:32"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row>
    <row r="911" spans="1:32"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row>
    <row r="912" spans="1:32"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row>
    <row r="913" spans="1:32"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row>
    <row r="914" spans="1:32"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row>
    <row r="915" spans="1:32"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row>
    <row r="916" spans="1:32"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row>
    <row r="917" spans="1:32"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row>
    <row r="918" spans="1:32"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row>
    <row r="919" spans="1:32"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row>
    <row r="920" spans="1:32"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row>
    <row r="921" spans="1:32"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row>
    <row r="922" spans="1:32"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row>
    <row r="923" spans="1:32"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row>
    <row r="924" spans="1:32"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row>
    <row r="925" spans="1:32"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row>
    <row r="926" spans="1:32"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row>
    <row r="927" spans="1:32"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row>
    <row r="928" spans="1:32"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row>
    <row r="929" spans="1:32"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row>
    <row r="930" spans="1:32"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row>
    <row r="931" spans="1:32"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row>
    <row r="932" spans="1:32"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row>
    <row r="933" spans="1:32"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row>
    <row r="934" spans="1:32"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row>
    <row r="935" spans="1:32"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row>
    <row r="936" spans="1:32"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row>
    <row r="937" spans="1:32"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row>
    <row r="938" spans="1:32"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row>
    <row r="939" spans="1:32"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row>
    <row r="940" spans="1:32"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row>
    <row r="941" spans="1:32"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row>
    <row r="942" spans="1:32"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row>
    <row r="943" spans="1:32"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row>
    <row r="944" spans="1:32"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row>
    <row r="945" spans="1:32"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row>
    <row r="946" spans="1:32"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row>
    <row r="947" spans="1:32"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row>
    <row r="948" spans="1:32"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row>
    <row r="949" spans="1:32"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row>
    <row r="950" spans="1:32"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row>
    <row r="951" spans="1:32"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row>
    <row r="952" spans="1:32"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row>
    <row r="953" spans="1:32"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row>
    <row r="954" spans="1:32"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row>
    <row r="955" spans="1:32"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row>
    <row r="956" spans="1:32"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row>
    <row r="957" spans="1:32"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row>
    <row r="958" spans="1:32"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row>
    <row r="959" spans="1:32"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row>
    <row r="960" spans="1:32"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row>
    <row r="961" spans="1:32"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row>
    <row r="962" spans="1:32"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row>
    <row r="963" spans="1:32"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row>
    <row r="964" spans="1:32"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row>
    <row r="965" spans="1:32"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row>
    <row r="966" spans="1:32"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row>
    <row r="967" spans="1:32"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1"/>
    </row>
    <row r="968" spans="1:32"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1"/>
    </row>
    <row r="969" spans="1:32"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1"/>
    </row>
    <row r="970" spans="1:32"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1"/>
    </row>
    <row r="971" spans="1:32"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row>
    <row r="972" spans="1:32"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row>
    <row r="973" spans="1:32"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1"/>
    </row>
    <row r="974" spans="1:32"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row>
    <row r="975" spans="1:32"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1"/>
    </row>
    <row r="976" spans="1:32"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1"/>
    </row>
    <row r="977" spans="1:32"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1"/>
    </row>
    <row r="978" spans="1:32"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1"/>
    </row>
    <row r="979" spans="1:32"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1"/>
    </row>
    <row r="980" spans="1:32"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1"/>
    </row>
    <row r="981" spans="1:32"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1"/>
    </row>
    <row r="982" spans="1:32"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row>
    <row r="983" spans="1:32"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1"/>
    </row>
    <row r="984" spans="1:32"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1"/>
    </row>
    <row r="985" spans="1:32"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1"/>
    </row>
    <row r="986" spans="1:32"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1"/>
    </row>
    <row r="987" spans="1:32"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1"/>
    </row>
    <row r="988" spans="1:32"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1"/>
    </row>
    <row r="989" spans="1:32"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1"/>
    </row>
    <row r="990" spans="1:32"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row>
    <row r="991" spans="1:32"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1"/>
    </row>
    <row r="992" spans="1:32"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row>
    <row r="993" spans="1:32"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1"/>
    </row>
    <row r="994" spans="1:32"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row>
    <row r="995" spans="1:32"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row>
    <row r="996" spans="1:32"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1"/>
    </row>
    <row r="997" spans="1:32"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1"/>
    </row>
    <row r="998" spans="1:32"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c r="AE998" s="61"/>
      <c r="AF998" s="61"/>
    </row>
    <row r="999" spans="1:32"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c r="AA999" s="61"/>
      <c r="AB999" s="61"/>
      <c r="AC999" s="61"/>
      <c r="AD999" s="61"/>
      <c r="AE999" s="61"/>
      <c r="AF999" s="61"/>
    </row>
    <row r="1000" spans="1:32"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c r="AA1000" s="61"/>
      <c r="AB1000" s="61"/>
      <c r="AC1000" s="61"/>
      <c r="AD1000" s="61"/>
      <c r="AE1000" s="61"/>
      <c r="AF1000" s="61"/>
    </row>
    <row r="1001" spans="1:32" ht="12.75">
      <c r="A1001" s="61"/>
      <c r="B1001" s="61"/>
      <c r="C1001" s="61"/>
      <c r="D1001" s="61"/>
      <c r="E1001" s="61"/>
      <c r="F1001" s="61"/>
      <c r="G1001" s="61"/>
      <c r="H1001" s="61"/>
      <c r="I1001" s="61"/>
      <c r="J1001" s="61"/>
      <c r="K1001" s="61"/>
      <c r="L1001" s="61"/>
      <c r="M1001" s="61"/>
      <c r="N1001" s="61"/>
      <c r="O1001" s="61"/>
      <c r="P1001" s="61"/>
      <c r="Q1001" s="61"/>
      <c r="R1001" s="61"/>
      <c r="S1001" s="61"/>
      <c r="T1001" s="61"/>
      <c r="U1001" s="61"/>
      <c r="V1001" s="61"/>
      <c r="W1001" s="61"/>
      <c r="X1001" s="61"/>
      <c r="Y1001" s="61"/>
      <c r="Z1001" s="61"/>
      <c r="AA1001" s="61"/>
      <c r="AB1001" s="61"/>
      <c r="AC1001" s="61"/>
      <c r="AD1001" s="61"/>
      <c r="AE1001" s="61"/>
      <c r="AF1001" s="61"/>
    </row>
  </sheetData>
  <mergeCells count="4">
    <mergeCell ref="A20:K20"/>
    <mergeCell ref="A21:K21"/>
    <mergeCell ref="A19:K19"/>
    <mergeCell ref="A18:K18"/>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33.5" customWidth="1"/>
    <col min="2" max="2" width="9.5" customWidth="1"/>
    <col min="3" max="3" width="15.5" customWidth="1"/>
    <col min="4" max="5" width="9.5" customWidth="1"/>
    <col min="6" max="6" width="11.375" customWidth="1"/>
    <col min="7" max="7" width="9.5" customWidth="1"/>
    <col min="8" max="8" width="13.625" customWidth="1"/>
    <col min="9" max="9" width="9.125" customWidth="1"/>
    <col min="10" max="10" width="11" customWidth="1"/>
    <col min="11" max="16" width="9.5" customWidth="1"/>
    <col min="17" max="26" width="17.375" customWidth="1"/>
  </cols>
  <sheetData>
    <row r="1" spans="1:21" ht="18" customHeight="1">
      <c r="A1" s="1"/>
      <c r="B1" s="719" t="s">
        <v>718</v>
      </c>
      <c r="C1" s="687"/>
      <c r="D1" s="687"/>
      <c r="E1" s="687"/>
      <c r="F1" s="687"/>
      <c r="G1" s="687"/>
      <c r="H1" s="687"/>
      <c r="I1" s="687"/>
      <c r="J1" s="687"/>
      <c r="K1" s="687"/>
      <c r="L1" s="687"/>
      <c r="M1" s="687"/>
      <c r="N1" s="36"/>
      <c r="O1" s="359"/>
      <c r="P1" s="359"/>
    </row>
    <row r="2" spans="1:21" ht="15.75" customHeight="1">
      <c r="A2" s="9"/>
      <c r="B2" s="11">
        <v>1984</v>
      </c>
      <c r="C2" s="11">
        <v>1988</v>
      </c>
      <c r="D2" s="11">
        <v>1992</v>
      </c>
      <c r="E2" s="11">
        <v>1996</v>
      </c>
      <c r="F2" s="11">
        <v>2000</v>
      </c>
      <c r="G2" s="11">
        <v>2004</v>
      </c>
      <c r="H2" s="11">
        <v>2008</v>
      </c>
      <c r="I2" s="11">
        <v>2010</v>
      </c>
      <c r="J2" s="11">
        <v>2011</v>
      </c>
      <c r="K2" s="11">
        <v>2012</v>
      </c>
      <c r="L2" s="11">
        <v>2013</v>
      </c>
      <c r="M2" s="4">
        <v>2014</v>
      </c>
      <c r="N2" s="4">
        <v>2015</v>
      </c>
      <c r="O2" s="4">
        <v>2016</v>
      </c>
      <c r="P2" s="360"/>
    </row>
    <row r="3" spans="1:21" ht="15.75" customHeight="1">
      <c r="A3" s="8" t="s">
        <v>719</v>
      </c>
      <c r="B3" s="41">
        <v>315.47031579968257</v>
      </c>
      <c r="C3" s="41">
        <v>404.23543413720972</v>
      </c>
      <c r="D3" s="41">
        <v>411.57787618387101</v>
      </c>
      <c r="E3" s="41">
        <v>508.8</v>
      </c>
      <c r="F3" s="41">
        <v>843.1</v>
      </c>
      <c r="G3" s="41">
        <v>930.47047206032653</v>
      </c>
      <c r="H3" s="41">
        <v>983.60047509874869</v>
      </c>
      <c r="I3" s="41">
        <v>1010.0263928403723</v>
      </c>
      <c r="J3" s="41">
        <v>978.59999999999991</v>
      </c>
      <c r="K3" s="41">
        <v>916</v>
      </c>
      <c r="L3" s="41">
        <v>930.47047206032653</v>
      </c>
      <c r="M3" s="12">
        <v>858.1</v>
      </c>
      <c r="N3" s="16">
        <v>786.3</v>
      </c>
      <c r="O3" s="18">
        <v>714.9</v>
      </c>
      <c r="P3" s="363"/>
      <c r="Q3">
        <f t="shared" ref="Q3:Q21" si="0">(M3-O3)/M3*100</f>
        <v>16.688031697937308</v>
      </c>
    </row>
    <row r="4" spans="1:21" ht="15.75" customHeight="1">
      <c r="A4" s="8" t="s">
        <v>720</v>
      </c>
      <c r="B4" s="41"/>
      <c r="C4" s="41"/>
      <c r="D4" s="41"/>
      <c r="E4" s="41"/>
      <c r="F4" s="41"/>
      <c r="G4" s="41"/>
      <c r="H4" s="41"/>
      <c r="I4" s="41">
        <v>1052.5</v>
      </c>
      <c r="J4" s="41">
        <v>1019.1</v>
      </c>
      <c r="K4" s="41">
        <v>831.9</v>
      </c>
      <c r="L4" s="41">
        <v>751.6</v>
      </c>
      <c r="M4" s="41">
        <v>674.3</v>
      </c>
      <c r="N4" s="44">
        <v>1059.5999999999999</v>
      </c>
      <c r="O4" s="44">
        <v>877.2</v>
      </c>
      <c r="P4" s="366"/>
      <c r="Q4">
        <f t="shared" si="0"/>
        <v>-30.09046418508084</v>
      </c>
      <c r="S4" s="54"/>
    </row>
    <row r="5" spans="1:21" ht="15.75" customHeight="1">
      <c r="A5" s="8" t="s">
        <v>721</v>
      </c>
      <c r="B5" s="41"/>
      <c r="C5" s="41"/>
      <c r="D5" s="41"/>
      <c r="E5" s="41"/>
      <c r="F5" s="41"/>
      <c r="G5" s="41">
        <v>1193.5999999999999</v>
      </c>
      <c r="H5" s="41">
        <v>1298.0999999999999</v>
      </c>
      <c r="I5" s="41" t="s">
        <v>720</v>
      </c>
      <c r="J5" s="41"/>
      <c r="K5" s="41"/>
      <c r="L5" s="41"/>
      <c r="M5" s="12"/>
      <c r="N5" s="16"/>
      <c r="O5" s="16"/>
      <c r="P5" s="363"/>
      <c r="Q5" t="e">
        <f t="shared" si="0"/>
        <v>#DIV/0!</v>
      </c>
    </row>
    <row r="6" spans="1:21" ht="15.75" customHeight="1">
      <c r="A6" s="8" t="s">
        <v>722</v>
      </c>
      <c r="B6" s="41"/>
      <c r="C6" s="41"/>
      <c r="D6" s="41"/>
      <c r="E6" s="41"/>
      <c r="F6" s="41"/>
      <c r="G6" s="41">
        <v>40.725885102603527</v>
      </c>
      <c r="H6" s="41"/>
      <c r="I6" s="41"/>
      <c r="J6" s="41"/>
      <c r="K6" s="41"/>
      <c r="L6" s="41"/>
      <c r="M6" s="12"/>
      <c r="N6" s="16"/>
      <c r="O6" s="16"/>
      <c r="P6" s="363"/>
      <c r="Q6" t="e">
        <f t="shared" si="0"/>
        <v>#DIV/0!</v>
      </c>
    </row>
    <row r="7" spans="1:21" ht="15.75" customHeight="1">
      <c r="A7" s="8" t="s">
        <v>723</v>
      </c>
      <c r="B7" s="41"/>
      <c r="C7" s="41">
        <v>78.004800000000003</v>
      </c>
      <c r="D7" s="41">
        <v>91.02000000000001</v>
      </c>
      <c r="E7" s="41">
        <v>401</v>
      </c>
      <c r="F7" s="41">
        <v>1065.2</v>
      </c>
      <c r="G7" s="41" t="s">
        <v>724</v>
      </c>
      <c r="H7" s="41"/>
      <c r="I7" s="41"/>
      <c r="J7" s="41"/>
      <c r="K7" s="41"/>
      <c r="L7" s="41"/>
      <c r="M7" s="12"/>
      <c r="N7" s="16"/>
      <c r="O7" s="16"/>
      <c r="P7" s="363"/>
      <c r="Q7" t="e">
        <f t="shared" si="0"/>
        <v>#DIV/0!</v>
      </c>
    </row>
    <row r="8" spans="1:21" ht="15.75" customHeight="1">
      <c r="A8" s="8" t="s">
        <v>725</v>
      </c>
      <c r="B8" s="41">
        <v>548.5</v>
      </c>
      <c r="C8" s="41">
        <v>752.9</v>
      </c>
      <c r="D8" s="41">
        <v>809.5</v>
      </c>
      <c r="E8" s="41">
        <v>928.9</v>
      </c>
      <c r="F8" s="41" t="s">
        <v>726</v>
      </c>
      <c r="G8" s="41"/>
      <c r="H8" s="41"/>
      <c r="I8" s="41"/>
      <c r="J8" s="41"/>
      <c r="K8" s="41"/>
      <c r="L8" s="41"/>
      <c r="M8" s="12"/>
      <c r="N8" s="16"/>
      <c r="O8" s="16"/>
      <c r="P8" s="363"/>
      <c r="Q8" t="e">
        <f t="shared" si="0"/>
        <v>#DIV/0!</v>
      </c>
      <c r="U8" s="54"/>
    </row>
    <row r="9" spans="1:21" ht="15.75" customHeight="1">
      <c r="A9" s="8" t="s">
        <v>85</v>
      </c>
      <c r="B9" s="41">
        <v>150.73050000000001</v>
      </c>
      <c r="C9" s="41">
        <v>169.71525000000003</v>
      </c>
      <c r="D9" s="41">
        <v>188.70000000000002</v>
      </c>
      <c r="E9" s="41">
        <v>233.31799999999998</v>
      </c>
      <c r="F9" s="41">
        <v>850.1</v>
      </c>
      <c r="G9" s="41">
        <v>881.1</v>
      </c>
      <c r="H9" s="41">
        <v>1181.4000000000001</v>
      </c>
      <c r="I9" s="41">
        <v>1034.8</v>
      </c>
      <c r="J9" s="41">
        <v>1018.4</v>
      </c>
      <c r="K9" s="41">
        <v>960</v>
      </c>
      <c r="L9" s="41">
        <v>859.88806396344955</v>
      </c>
      <c r="M9" s="12">
        <v>758.8</v>
      </c>
      <c r="N9" s="43">
        <v>206.4</v>
      </c>
      <c r="O9" s="44">
        <v>177.3</v>
      </c>
      <c r="P9" s="371"/>
      <c r="Q9">
        <f t="shared" si="0"/>
        <v>76.634159198734849</v>
      </c>
      <c r="U9" s="54"/>
    </row>
    <row r="10" spans="1:21" ht="15.75" customHeight="1">
      <c r="A10" s="8" t="s">
        <v>727</v>
      </c>
      <c r="B10" s="16"/>
      <c r="C10" s="16"/>
      <c r="D10" s="16"/>
      <c r="E10" s="16"/>
      <c r="F10" s="41">
        <v>39.197147657725338</v>
      </c>
      <c r="G10" s="41">
        <v>286.2347567497423</v>
      </c>
      <c r="H10" s="41" t="s">
        <v>728</v>
      </c>
      <c r="I10" s="16"/>
      <c r="J10" s="16"/>
      <c r="K10" s="16"/>
      <c r="L10" s="18"/>
      <c r="M10" s="18"/>
      <c r="N10" s="18"/>
      <c r="O10" s="18"/>
      <c r="P10" s="371"/>
      <c r="Q10" t="e">
        <f t="shared" si="0"/>
        <v>#DIV/0!</v>
      </c>
    </row>
    <row r="11" spans="1:21" ht="15.75" customHeight="1">
      <c r="A11" s="8" t="s">
        <v>729</v>
      </c>
      <c r="B11" s="41">
        <v>153.69999999999999</v>
      </c>
      <c r="C11" s="41">
        <v>278.3</v>
      </c>
      <c r="D11" s="41">
        <v>244.2</v>
      </c>
      <c r="E11" s="41">
        <v>333.58905348622278</v>
      </c>
      <c r="F11" s="41" t="s">
        <v>730</v>
      </c>
      <c r="G11" s="16"/>
      <c r="H11" s="16"/>
      <c r="I11" s="16"/>
      <c r="J11" s="16"/>
      <c r="K11" s="16"/>
      <c r="L11" s="16"/>
      <c r="M11" s="16"/>
      <c r="N11" s="16"/>
      <c r="O11" s="16"/>
      <c r="P11" s="374"/>
      <c r="Q11" t="e">
        <f t="shared" si="0"/>
        <v>#DIV/0!</v>
      </c>
    </row>
    <row r="12" spans="1:21" ht="15.75" customHeight="1">
      <c r="A12" s="8" t="s">
        <v>731</v>
      </c>
      <c r="B12" s="41">
        <v>10.937316278756873</v>
      </c>
      <c r="C12" s="41">
        <v>12.791699276343081</v>
      </c>
      <c r="D12" s="41">
        <v>13.018829999999999</v>
      </c>
      <c r="E12" s="41">
        <v>20.6</v>
      </c>
      <c r="F12" s="41">
        <v>63.9</v>
      </c>
      <c r="G12" s="41">
        <v>188.64</v>
      </c>
      <c r="H12" s="41">
        <v>232.30799999999996</v>
      </c>
      <c r="I12" s="41">
        <v>218.98799999999997</v>
      </c>
      <c r="J12" s="41">
        <v>220.46399999999997</v>
      </c>
      <c r="K12" s="41">
        <v>256.32</v>
      </c>
      <c r="L12" s="41">
        <v>256.17599999999999</v>
      </c>
      <c r="M12" s="12">
        <v>332.6</v>
      </c>
      <c r="N12" s="16">
        <v>359</v>
      </c>
      <c r="O12" s="18">
        <v>298</v>
      </c>
      <c r="P12" s="376"/>
      <c r="Q12">
        <f t="shared" si="0"/>
        <v>10.40288634996994</v>
      </c>
    </row>
    <row r="13" spans="1:21" ht="15.75" customHeight="1">
      <c r="A13" s="8" t="s">
        <v>732</v>
      </c>
      <c r="B13" s="41">
        <v>390.61200000000002</v>
      </c>
      <c r="C13" s="41">
        <v>531.39600000000007</v>
      </c>
      <c r="D13" s="41">
        <v>492.15</v>
      </c>
      <c r="E13" s="41">
        <v>369.79100000000005</v>
      </c>
      <c r="F13" s="41">
        <v>142.69999999999999</v>
      </c>
      <c r="G13" s="41"/>
      <c r="H13" s="41"/>
      <c r="I13" s="41"/>
      <c r="J13" s="41">
        <v>396.20759999999996</v>
      </c>
      <c r="K13" s="41">
        <v>323.47909659338211</v>
      </c>
      <c r="L13" s="41">
        <v>272.10000000000002</v>
      </c>
      <c r="M13" s="12">
        <v>246.9</v>
      </c>
      <c r="N13" s="16">
        <f>M13*0.906</f>
        <v>223.69140000000002</v>
      </c>
      <c r="O13" s="16">
        <f>N13*0.9</f>
        <v>201.32226000000003</v>
      </c>
      <c r="P13" s="363"/>
      <c r="Q13">
        <f t="shared" si="0"/>
        <v>18.45999999999999</v>
      </c>
    </row>
    <row r="14" spans="1:21" ht="15.75" customHeight="1">
      <c r="A14" s="8" t="s">
        <v>733</v>
      </c>
      <c r="B14" s="41"/>
      <c r="C14" s="41"/>
      <c r="D14" s="41"/>
      <c r="E14" s="41"/>
      <c r="F14" s="41"/>
      <c r="G14" s="41"/>
      <c r="H14" s="41">
        <v>422.13710000000003</v>
      </c>
      <c r="I14" s="41">
        <v>395.44800000000004</v>
      </c>
      <c r="J14" s="41" t="s">
        <v>734</v>
      </c>
      <c r="K14" s="41"/>
      <c r="L14" s="41"/>
      <c r="M14" s="379"/>
      <c r="N14" s="379"/>
      <c r="O14" s="379"/>
      <c r="P14" s="363"/>
      <c r="Q14" t="e">
        <f t="shared" si="0"/>
        <v>#DIV/0!</v>
      </c>
    </row>
    <row r="15" spans="1:21" ht="15.75" customHeight="1">
      <c r="A15" s="8" t="s">
        <v>735</v>
      </c>
      <c r="B15" s="41"/>
      <c r="C15" s="41"/>
      <c r="D15" s="41"/>
      <c r="E15" s="41"/>
      <c r="F15" s="41">
        <v>308.5</v>
      </c>
      <c r="G15" s="41">
        <v>438.1</v>
      </c>
      <c r="H15" s="41" t="s">
        <v>736</v>
      </c>
      <c r="I15" s="41"/>
      <c r="J15" s="41"/>
      <c r="K15" s="41"/>
      <c r="L15" s="41"/>
      <c r="M15" s="12"/>
      <c r="N15" s="16"/>
      <c r="O15" s="16"/>
      <c r="P15" s="363"/>
      <c r="Q15" t="e">
        <f t="shared" si="0"/>
        <v>#DIV/0!</v>
      </c>
    </row>
    <row r="16" spans="1:21" ht="15.75" customHeight="1">
      <c r="A16" s="8" t="s">
        <v>737</v>
      </c>
      <c r="B16" s="41">
        <v>127.02000000000001</v>
      </c>
      <c r="C16" s="41">
        <v>169.65</v>
      </c>
      <c r="D16" s="41">
        <v>161.82000000000002</v>
      </c>
      <c r="E16" s="41">
        <v>188.67000000000002</v>
      </c>
      <c r="F16" s="41">
        <v>410.83679999999998</v>
      </c>
      <c r="G16" s="41">
        <v>493.3</v>
      </c>
      <c r="H16" s="41">
        <v>586.60609999999997</v>
      </c>
      <c r="I16" s="41">
        <v>523.96860000000004</v>
      </c>
      <c r="J16" s="381">
        <v>495.5</v>
      </c>
      <c r="K16" s="41">
        <f>(J16+L16)/2</f>
        <v>432.05</v>
      </c>
      <c r="L16" s="41">
        <v>368.6</v>
      </c>
      <c r="M16" s="12">
        <v>350.7</v>
      </c>
      <c r="N16" s="16">
        <v>182.559</v>
      </c>
      <c r="O16" s="16">
        <f t="shared" ref="O16:O17" si="1">N16*0.9</f>
        <v>164.3031</v>
      </c>
      <c r="P16" s="363"/>
      <c r="Q16">
        <f t="shared" si="0"/>
        <v>53.149957228400332</v>
      </c>
    </row>
    <row r="17" spans="1:19" ht="15.75" customHeight="1">
      <c r="A17" s="1" t="s">
        <v>738</v>
      </c>
      <c r="B17" s="41"/>
      <c r="C17" s="41"/>
      <c r="D17" s="41"/>
      <c r="E17" s="41"/>
      <c r="F17" s="41"/>
      <c r="G17" s="41"/>
      <c r="H17" s="41"/>
      <c r="I17" s="41"/>
      <c r="J17" s="41"/>
      <c r="K17" s="41"/>
      <c r="L17" s="41"/>
      <c r="M17" s="12"/>
      <c r="N17" s="16">
        <v>142.71</v>
      </c>
      <c r="O17" s="16">
        <f t="shared" si="1"/>
        <v>128.43900000000002</v>
      </c>
      <c r="P17" s="363"/>
      <c r="Q17" t="e">
        <f t="shared" si="0"/>
        <v>#DIV/0!</v>
      </c>
      <c r="R17" s="36"/>
      <c r="S17" s="363"/>
    </row>
    <row r="18" spans="1:19" ht="15.75" customHeight="1">
      <c r="A18" s="8" t="s">
        <v>739</v>
      </c>
      <c r="B18" s="41">
        <v>15.33</v>
      </c>
      <c r="C18" s="41">
        <v>20.475000000000001</v>
      </c>
      <c r="D18" s="41">
        <v>19.53</v>
      </c>
      <c r="E18" s="41">
        <v>18.991</v>
      </c>
      <c r="F18" s="41">
        <v>32.680200000000006</v>
      </c>
      <c r="G18" s="41">
        <v>35.237299999999998</v>
      </c>
      <c r="H18" s="41">
        <v>38.376100000000001</v>
      </c>
      <c r="I18" s="41">
        <v>34.601700000000001</v>
      </c>
      <c r="J18" s="41">
        <v>33.822600000000001</v>
      </c>
      <c r="K18" s="41">
        <v>37.141450679539965</v>
      </c>
      <c r="L18" s="41">
        <v>26.866227224184829</v>
      </c>
      <c r="M18" s="12">
        <v>17.899999999999999</v>
      </c>
      <c r="N18" s="16" t="s">
        <v>740</v>
      </c>
      <c r="O18" s="16"/>
      <c r="P18" s="363"/>
      <c r="Q18">
        <f t="shared" si="0"/>
        <v>100</v>
      </c>
    </row>
    <row r="19" spans="1:19" ht="15.75" customHeight="1">
      <c r="A19" s="8" t="s">
        <v>741</v>
      </c>
      <c r="B19" s="41"/>
      <c r="C19" s="41"/>
      <c r="D19" s="41"/>
      <c r="E19" s="41"/>
      <c r="F19" s="41">
        <v>7.5545377517302574</v>
      </c>
      <c r="G19" s="41">
        <v>8.8564194395246556</v>
      </c>
      <c r="H19" s="41">
        <v>152.36262888115434</v>
      </c>
      <c r="I19" s="41">
        <v>129.63187650336994</v>
      </c>
      <c r="J19" s="41">
        <v>175.74105450336992</v>
      </c>
      <c r="K19" s="41">
        <v>251.57385282747578</v>
      </c>
      <c r="L19" s="41">
        <v>218.73713861469898</v>
      </c>
      <c r="M19" s="12">
        <v>158.1</v>
      </c>
      <c r="N19" s="16">
        <v>133.96104560000001</v>
      </c>
      <c r="O19" s="16">
        <f t="shared" ref="O19:O20" si="2">N19*0.9</f>
        <v>120.56494104000001</v>
      </c>
      <c r="P19" s="363"/>
      <c r="Q19">
        <f t="shared" si="0"/>
        <v>23.741340265654642</v>
      </c>
    </row>
    <row r="20" spans="1:19" ht="15.75" customHeight="1">
      <c r="A20" s="8" t="s">
        <v>742</v>
      </c>
      <c r="B20" s="41">
        <v>70.542604772483742</v>
      </c>
      <c r="C20" s="41">
        <v>82.502852017926443</v>
      </c>
      <c r="D20" s="41">
        <v>96.494563763656672</v>
      </c>
      <c r="E20" s="41">
        <v>101.06535888930357</v>
      </c>
      <c r="F20" s="41">
        <v>154.21114085297975</v>
      </c>
      <c r="G20" s="41">
        <v>179.02953446809079</v>
      </c>
      <c r="H20" s="41">
        <v>152.36262888115434</v>
      </c>
      <c r="I20" s="41">
        <v>202.79014031128813</v>
      </c>
      <c r="J20" s="41">
        <v>205.63078931128814</v>
      </c>
      <c r="K20" s="41">
        <v>164.59734669543909</v>
      </c>
      <c r="L20" s="41">
        <v>155.18881151578341</v>
      </c>
      <c r="M20" s="12">
        <v>117.7</v>
      </c>
      <c r="N20" s="16">
        <v>31.95822321</v>
      </c>
      <c r="O20" s="16">
        <f t="shared" si="2"/>
        <v>28.762400889000002</v>
      </c>
      <c r="P20" s="363"/>
      <c r="Q20">
        <f t="shared" si="0"/>
        <v>75.562955914188606</v>
      </c>
    </row>
    <row r="21" spans="1:19" ht="15.75" customHeight="1">
      <c r="A21" s="8" t="s">
        <v>743</v>
      </c>
      <c r="B21" s="41"/>
      <c r="C21" s="41"/>
      <c r="D21" s="41"/>
      <c r="E21" s="41"/>
      <c r="F21" s="41"/>
      <c r="G21" s="41">
        <v>126.25024381807093</v>
      </c>
      <c r="H21" s="41">
        <v>121.1</v>
      </c>
      <c r="I21" s="41">
        <v>110</v>
      </c>
      <c r="J21" s="41">
        <v>111.3</v>
      </c>
      <c r="K21" s="41">
        <v>111.5</v>
      </c>
      <c r="L21" s="41">
        <v>106.3</v>
      </c>
      <c r="M21" s="12">
        <v>99</v>
      </c>
      <c r="N21" s="16">
        <v>89</v>
      </c>
      <c r="O21" s="18">
        <v>80.5</v>
      </c>
      <c r="P21" s="363"/>
      <c r="Q21">
        <f t="shared" si="0"/>
        <v>18.686868686868689</v>
      </c>
    </row>
    <row r="22" spans="1:19" ht="15.75" customHeight="1">
      <c r="A22" s="8" t="s">
        <v>744</v>
      </c>
      <c r="B22" s="41"/>
      <c r="C22" s="41"/>
      <c r="D22" s="41"/>
      <c r="E22" s="41"/>
      <c r="F22" s="41">
        <v>46.183200000000006</v>
      </c>
      <c r="G22" s="41">
        <v>77.379181694946695</v>
      </c>
      <c r="H22" s="41" t="s">
        <v>745</v>
      </c>
      <c r="I22" s="41"/>
      <c r="J22" s="41"/>
      <c r="K22" s="41"/>
      <c r="L22" s="41"/>
      <c r="M22" s="12"/>
      <c r="N22" s="16"/>
      <c r="O22" s="16"/>
      <c r="P22" s="363"/>
    </row>
    <row r="23" spans="1:19" ht="15.75" customHeight="1">
      <c r="A23" s="8" t="s">
        <v>746</v>
      </c>
      <c r="B23" s="41">
        <v>26.599499999999999</v>
      </c>
      <c r="C23" s="41">
        <v>36.564749999999997</v>
      </c>
      <c r="D23" s="41">
        <v>33.299999999999997</v>
      </c>
      <c r="E23" s="41">
        <v>56.973000000000006</v>
      </c>
      <c r="F23" s="41">
        <v>80.820600000000013</v>
      </c>
      <c r="G23" s="41">
        <v>93.669535735988106</v>
      </c>
      <c r="H23" s="41">
        <v>106.79441863848888</v>
      </c>
      <c r="I23" s="41">
        <v>100.58345100000001</v>
      </c>
      <c r="J23" s="41">
        <v>103.758201</v>
      </c>
      <c r="K23" s="41">
        <v>94.328913680302378</v>
      </c>
      <c r="L23" s="41">
        <v>53.880924902572218</v>
      </c>
      <c r="M23" s="12">
        <v>48.5</v>
      </c>
      <c r="N23" s="16">
        <v>54.8</v>
      </c>
      <c r="O23" s="16">
        <f t="shared" ref="O23:O24" si="3">N23*0.9</f>
        <v>49.32</v>
      </c>
      <c r="P23" s="363"/>
    </row>
    <row r="24" spans="1:19" ht="15.75" customHeight="1">
      <c r="A24" s="8" t="s">
        <v>747</v>
      </c>
      <c r="B24" s="41"/>
      <c r="C24" s="41"/>
      <c r="D24" s="41"/>
      <c r="E24" s="41"/>
      <c r="F24" s="41">
        <v>88.517800000000008</v>
      </c>
      <c r="G24" s="41">
        <v>81.410712944632863</v>
      </c>
      <c r="H24" s="41">
        <v>102.26769996514631</v>
      </c>
      <c r="I24" s="41">
        <v>106.82637747665939</v>
      </c>
      <c r="J24" s="41">
        <v>103.58260947665939</v>
      </c>
      <c r="K24" s="41">
        <v>77.723571244961917</v>
      </c>
      <c r="L24" s="41">
        <v>72.787499999999994</v>
      </c>
      <c r="M24" s="12">
        <v>67.875</v>
      </c>
      <c r="N24" s="16">
        <v>64.575063909999997</v>
      </c>
      <c r="O24" s="16">
        <f t="shared" si="3"/>
        <v>58.117557519000002</v>
      </c>
      <c r="P24" s="363"/>
    </row>
    <row r="25" spans="1:19" ht="15.75" customHeight="1">
      <c r="A25" s="8" t="s">
        <v>748</v>
      </c>
      <c r="B25" s="41">
        <v>46.080049144761816</v>
      </c>
      <c r="C25" s="41">
        <v>62.985089874489255</v>
      </c>
      <c r="D25" s="41">
        <v>53.28</v>
      </c>
      <c r="E25" s="41">
        <v>73.041688119565165</v>
      </c>
      <c r="F25" s="41" t="s">
        <v>749</v>
      </c>
      <c r="G25" s="41"/>
      <c r="H25" s="41"/>
      <c r="I25" s="41"/>
      <c r="J25" s="41"/>
      <c r="K25" s="41"/>
      <c r="L25" s="41"/>
      <c r="M25" s="12"/>
      <c r="N25" s="16"/>
      <c r="O25" s="16"/>
      <c r="P25" s="363"/>
    </row>
    <row r="26" spans="1:19" ht="15.75" customHeight="1">
      <c r="A26" s="8" t="s">
        <v>750</v>
      </c>
      <c r="B26" s="41">
        <v>38.125949999999996</v>
      </c>
      <c r="C26" s="41">
        <v>52.409475</v>
      </c>
      <c r="D26" s="41">
        <v>47.73</v>
      </c>
      <c r="E26" s="41"/>
      <c r="F26" s="41"/>
      <c r="G26" s="41"/>
      <c r="H26" s="41"/>
      <c r="I26" s="41"/>
      <c r="J26" s="41"/>
      <c r="K26" s="41"/>
      <c r="L26" s="41"/>
      <c r="M26" s="12"/>
      <c r="N26" s="16"/>
      <c r="O26" s="16"/>
      <c r="P26" s="363"/>
    </row>
    <row r="27" spans="1:19" ht="15.75" customHeight="1">
      <c r="A27" s="8" t="s">
        <v>751</v>
      </c>
      <c r="B27" s="41"/>
      <c r="C27" s="41"/>
      <c r="D27" s="41"/>
      <c r="E27" s="41">
        <v>9.098304900140791</v>
      </c>
      <c r="F27" s="41">
        <v>12.496834201198405</v>
      </c>
      <c r="G27" s="41">
        <v>14.650427198760257</v>
      </c>
      <c r="H27" s="41">
        <v>18.319990319456551</v>
      </c>
      <c r="I27" s="41">
        <v>14.107639306839356</v>
      </c>
      <c r="J27" s="41">
        <v>14.107639306839356</v>
      </c>
      <c r="K27" s="41">
        <v>10.642561098993482</v>
      </c>
      <c r="L27" s="41">
        <v>11.660051420160068</v>
      </c>
      <c r="M27" s="12">
        <v>9</v>
      </c>
      <c r="N27" s="16">
        <v>16.265066610000002</v>
      </c>
      <c r="O27" s="16">
        <f t="shared" ref="O27:O28" si="4">N27*0.9</f>
        <v>14.638559949000001</v>
      </c>
      <c r="P27" s="363"/>
    </row>
    <row r="28" spans="1:19" ht="15.75" customHeight="1">
      <c r="A28" s="8" t="s">
        <v>752</v>
      </c>
      <c r="B28" s="41"/>
      <c r="C28" s="41"/>
      <c r="D28" s="41"/>
      <c r="E28" s="41"/>
      <c r="F28" s="41"/>
      <c r="G28" s="41"/>
      <c r="H28" s="41"/>
      <c r="I28" s="41"/>
      <c r="J28" s="41"/>
      <c r="K28" s="41">
        <v>7.6409424641759527</v>
      </c>
      <c r="L28" s="41">
        <v>9.058306414027669</v>
      </c>
      <c r="M28" s="12">
        <v>9.1</v>
      </c>
      <c r="N28" s="16">
        <v>16.265066610000002</v>
      </c>
      <c r="O28" s="16">
        <f t="shared" si="4"/>
        <v>14.638559949000001</v>
      </c>
      <c r="P28" s="363"/>
    </row>
    <row r="29" spans="1:19" ht="15.75" customHeight="1">
      <c r="A29" s="8" t="s">
        <v>753</v>
      </c>
      <c r="B29" s="41">
        <v>15.959699999999998</v>
      </c>
      <c r="C29" s="41" t="s">
        <v>754</v>
      </c>
      <c r="D29" s="41"/>
      <c r="E29" s="41"/>
      <c r="F29" s="41"/>
      <c r="G29" s="41"/>
      <c r="H29" s="41"/>
      <c r="I29" s="41"/>
      <c r="J29" s="41"/>
      <c r="K29" s="41"/>
      <c r="L29" s="41"/>
      <c r="M29" s="12"/>
      <c r="N29" s="16"/>
      <c r="O29" s="16"/>
      <c r="P29" s="363"/>
    </row>
    <row r="30" spans="1:19" ht="15.75" customHeight="1">
      <c r="A30" s="8" t="s">
        <v>755</v>
      </c>
      <c r="B30" s="41">
        <v>15.959699999999998</v>
      </c>
      <c r="C30" s="41">
        <v>21.938849999999999</v>
      </c>
      <c r="D30" s="41">
        <v>19.979999999999997</v>
      </c>
      <c r="E30" s="41" t="s">
        <v>756</v>
      </c>
      <c r="F30" s="41"/>
      <c r="G30" s="41"/>
      <c r="H30" s="41"/>
      <c r="I30" s="41"/>
      <c r="J30" s="41"/>
      <c r="K30" s="41"/>
      <c r="L30" s="41"/>
      <c r="M30" s="12"/>
      <c r="N30" s="16"/>
      <c r="O30" s="16"/>
      <c r="P30" s="363"/>
    </row>
    <row r="31" spans="1:19" ht="15.75" customHeight="1">
      <c r="A31" s="8" t="s">
        <v>757</v>
      </c>
      <c r="B31" s="41">
        <v>42.559199999999997</v>
      </c>
      <c r="C31" s="41">
        <v>58.503600000000006</v>
      </c>
      <c r="D31" s="41">
        <v>53.28</v>
      </c>
      <c r="E31" s="41" t="s">
        <v>726</v>
      </c>
      <c r="F31" s="41"/>
      <c r="G31" s="41"/>
      <c r="H31" s="41"/>
      <c r="I31" s="41"/>
      <c r="J31" s="41"/>
      <c r="K31" s="41"/>
      <c r="L31" s="41"/>
      <c r="M31" s="12"/>
      <c r="N31" s="16"/>
      <c r="O31" s="16"/>
      <c r="P31" s="363"/>
    </row>
    <row r="32" spans="1:19" ht="15.75" customHeight="1">
      <c r="A32" s="8" t="s">
        <v>758</v>
      </c>
      <c r="B32" s="41">
        <v>56.745600000000003</v>
      </c>
      <c r="C32" s="41" t="s">
        <v>759</v>
      </c>
      <c r="D32" s="41"/>
      <c r="E32" s="41"/>
      <c r="F32" s="41"/>
      <c r="G32" s="41"/>
      <c r="H32" s="41"/>
      <c r="I32" s="41"/>
      <c r="J32" s="41"/>
      <c r="K32" s="41"/>
      <c r="L32" s="41"/>
      <c r="M32" s="12"/>
      <c r="N32" s="16"/>
      <c r="O32" s="16"/>
      <c r="P32" s="363"/>
    </row>
    <row r="33" spans="1:16" ht="15.75" customHeight="1">
      <c r="A33" s="8" t="s">
        <v>760</v>
      </c>
      <c r="B33" s="41"/>
      <c r="C33" s="41"/>
      <c r="D33" s="41"/>
      <c r="E33" s="41"/>
      <c r="F33" s="41">
        <v>11.545800000000002</v>
      </c>
      <c r="G33" s="41" t="s">
        <v>761</v>
      </c>
      <c r="H33" s="41"/>
      <c r="I33" s="41"/>
      <c r="J33" s="41"/>
      <c r="K33" s="41"/>
      <c r="L33" s="41"/>
      <c r="M33" s="12"/>
      <c r="N33" s="16"/>
      <c r="O33" s="16"/>
      <c r="P33" s="363"/>
    </row>
    <row r="34" spans="1:16" ht="15.75" customHeight="1">
      <c r="A34" s="8" t="s">
        <v>762</v>
      </c>
      <c r="B34" s="41"/>
      <c r="C34" s="41"/>
      <c r="D34" s="41"/>
      <c r="E34" s="41">
        <v>27.13</v>
      </c>
      <c r="F34" s="41" t="s">
        <v>763</v>
      </c>
      <c r="G34" s="41"/>
      <c r="H34" s="41"/>
      <c r="I34" s="41"/>
      <c r="J34" s="41"/>
      <c r="K34" s="41"/>
      <c r="L34" s="41"/>
      <c r="M34" s="12"/>
      <c r="N34" s="16"/>
      <c r="O34" s="16"/>
      <c r="P34" s="363"/>
    </row>
    <row r="35" spans="1:16" ht="15.75" customHeight="1">
      <c r="A35" s="8" t="s">
        <v>764</v>
      </c>
      <c r="B35" s="41">
        <v>5.6</v>
      </c>
      <c r="C35" s="41" t="s">
        <v>765</v>
      </c>
      <c r="D35" s="41"/>
      <c r="E35" s="41"/>
      <c r="F35" s="41"/>
      <c r="G35" s="41"/>
      <c r="H35" s="41"/>
      <c r="I35" s="41"/>
      <c r="J35" s="41"/>
      <c r="K35" s="41"/>
      <c r="L35" s="41"/>
      <c r="M35" s="12"/>
      <c r="N35" s="16"/>
      <c r="O35" s="16"/>
      <c r="P35" s="363"/>
    </row>
    <row r="36" spans="1:16" ht="15.75" customHeight="1">
      <c r="A36" s="35"/>
      <c r="B36" s="12"/>
      <c r="C36" s="12"/>
      <c r="D36" s="12"/>
      <c r="E36" s="12"/>
      <c r="F36" s="12"/>
      <c r="G36" s="16"/>
      <c r="H36" s="16"/>
      <c r="I36" s="16"/>
      <c r="J36" s="16"/>
      <c r="K36" s="16"/>
      <c r="L36" s="16"/>
      <c r="M36" s="16"/>
      <c r="N36" s="16"/>
      <c r="O36" s="16"/>
      <c r="P36" s="363"/>
    </row>
    <row r="37" spans="1:16" ht="15.75" customHeight="1">
      <c r="A37" s="35"/>
      <c r="B37" s="12"/>
      <c r="C37" s="12"/>
      <c r="D37" s="12"/>
      <c r="E37" s="12"/>
      <c r="F37" s="12"/>
      <c r="G37" s="12"/>
      <c r="H37" s="12"/>
      <c r="I37" s="12"/>
      <c r="J37" s="12"/>
      <c r="K37" s="12"/>
      <c r="L37" s="12"/>
      <c r="M37" s="12"/>
      <c r="N37" s="16"/>
      <c r="O37" s="16"/>
      <c r="P37" s="363"/>
    </row>
    <row r="38" spans="1:16" ht="15.75" customHeight="1">
      <c r="A38" s="8"/>
      <c r="B38" s="41"/>
      <c r="C38" s="41"/>
      <c r="D38" s="41"/>
      <c r="E38" s="41"/>
      <c r="F38" s="41"/>
      <c r="G38" s="41"/>
      <c r="H38" s="41"/>
      <c r="I38" s="41"/>
      <c r="J38" s="41"/>
      <c r="K38" s="41"/>
      <c r="L38" s="41"/>
      <c r="M38" s="41"/>
      <c r="N38" s="16"/>
      <c r="O38" s="385"/>
      <c r="P38" s="363"/>
    </row>
    <row r="39" spans="1:16" ht="15.75" customHeight="1">
      <c r="A39" s="8" t="s">
        <v>766</v>
      </c>
      <c r="B39" s="41">
        <v>5.19</v>
      </c>
      <c r="C39" s="41">
        <v>5.17</v>
      </c>
      <c r="D39" s="41">
        <v>5.6</v>
      </c>
      <c r="E39" s="41">
        <v>5.19</v>
      </c>
      <c r="F39" s="41">
        <v>5.17</v>
      </c>
      <c r="G39" s="41">
        <v>4.91</v>
      </c>
      <c r="H39" s="41">
        <v>4.3</v>
      </c>
      <c r="I39" s="41">
        <v>4.4000000000000004</v>
      </c>
      <c r="J39" s="41">
        <v>5.9</v>
      </c>
      <c r="K39" s="41">
        <v>6</v>
      </c>
      <c r="L39" s="41">
        <v>5.7</v>
      </c>
      <c r="M39" s="12">
        <v>5.3</v>
      </c>
      <c r="N39" s="16">
        <v>5.3</v>
      </c>
      <c r="O39" s="16"/>
      <c r="P39" s="363"/>
    </row>
    <row r="40" spans="1:16" ht="15.75" customHeight="1">
      <c r="A40" s="8" t="s">
        <v>767</v>
      </c>
      <c r="B40" s="41"/>
      <c r="C40" s="386">
        <v>108</v>
      </c>
      <c r="D40" s="386">
        <v>108</v>
      </c>
      <c r="E40" s="386">
        <v>105</v>
      </c>
      <c r="F40" s="386">
        <v>104</v>
      </c>
      <c r="G40" s="386">
        <v>100</v>
      </c>
      <c r="H40" s="386">
        <v>96</v>
      </c>
      <c r="I40" s="386">
        <v>94</v>
      </c>
      <c r="J40" s="386">
        <v>95</v>
      </c>
      <c r="K40" s="386">
        <v>95</v>
      </c>
      <c r="L40" s="386">
        <v>98</v>
      </c>
      <c r="M40" s="387">
        <v>104</v>
      </c>
      <c r="N40" s="388">
        <v>103</v>
      </c>
      <c r="O40" s="388">
        <v>99</v>
      </c>
      <c r="P40" s="363"/>
    </row>
    <row r="41" spans="1:16" ht="15.75" customHeight="1">
      <c r="A41" s="278" t="s">
        <v>768</v>
      </c>
      <c r="B41" s="41">
        <v>1773.31575</v>
      </c>
      <c r="C41" s="41">
        <v>2437.65</v>
      </c>
      <c r="D41" s="41">
        <v>2220</v>
      </c>
      <c r="E41" s="41">
        <v>2713</v>
      </c>
      <c r="F41" s="16">
        <v>3182.560626</v>
      </c>
      <c r="G41" s="16">
        <v>3355.9069</v>
      </c>
      <c r="H41" s="16">
        <v>3478.299</v>
      </c>
      <c r="I41" s="18">
        <v>3140.7</v>
      </c>
      <c r="J41" s="18">
        <v>3006.5</v>
      </c>
      <c r="K41" s="18">
        <v>3040.9</v>
      </c>
      <c r="L41" s="18">
        <v>2662.2</v>
      </c>
      <c r="M41" s="18">
        <v>2411.5</v>
      </c>
      <c r="N41" s="18">
        <v>2415.3000000000002</v>
      </c>
      <c r="O41" s="18">
        <v>2126.6999999999998</v>
      </c>
      <c r="P41" s="363"/>
    </row>
    <row r="42" spans="1:16" ht="15.75" customHeight="1">
      <c r="A42" s="278" t="s">
        <v>770</v>
      </c>
      <c r="B42" s="41">
        <v>416.68424999999996</v>
      </c>
      <c r="C42" s="41">
        <v>487.34999999999997</v>
      </c>
      <c r="D42" s="41">
        <v>570</v>
      </c>
      <c r="E42" s="41">
        <v>597</v>
      </c>
      <c r="F42" s="16">
        <v>817.4</v>
      </c>
      <c r="G42" s="41">
        <v>961.31148973964696</v>
      </c>
      <c r="H42" s="41">
        <v>1210.5232544604453</v>
      </c>
      <c r="I42" s="389">
        <v>1249.8</v>
      </c>
      <c r="J42" s="389">
        <v>1297.9000000000001</v>
      </c>
      <c r="K42" s="389">
        <v>1331.1</v>
      </c>
      <c r="L42" s="18">
        <v>1087.0999999999999</v>
      </c>
      <c r="M42" s="18">
        <v>1112</v>
      </c>
      <c r="N42" s="18">
        <v>1044.7</v>
      </c>
      <c r="O42" s="18">
        <v>937.5</v>
      </c>
      <c r="P42" s="363"/>
    </row>
    <row r="43" spans="1:16" ht="15.75" customHeight="1">
      <c r="A43" s="278" t="s">
        <v>772</v>
      </c>
      <c r="B43" s="258">
        <f t="shared" ref="B43:O43" si="5">SUM(B41:B42)</f>
        <v>2190</v>
      </c>
      <c r="C43" s="258">
        <f t="shared" si="5"/>
        <v>2925</v>
      </c>
      <c r="D43" s="258">
        <f t="shared" si="5"/>
        <v>2790</v>
      </c>
      <c r="E43" s="258">
        <f t="shared" si="5"/>
        <v>3310</v>
      </c>
      <c r="F43" s="258">
        <f t="shared" si="5"/>
        <v>3999.960626</v>
      </c>
      <c r="G43" s="258">
        <f t="shared" si="5"/>
        <v>4317.2183897396471</v>
      </c>
      <c r="H43" s="258">
        <f t="shared" si="5"/>
        <v>4688.822254460445</v>
      </c>
      <c r="I43" s="258">
        <f t="shared" si="5"/>
        <v>4390.5</v>
      </c>
      <c r="J43" s="258">
        <f t="shared" si="5"/>
        <v>4304.3999999999996</v>
      </c>
      <c r="K43" s="258">
        <f t="shared" si="5"/>
        <v>4372</v>
      </c>
      <c r="L43" s="258">
        <f t="shared" si="5"/>
        <v>3749.2999999999997</v>
      </c>
      <c r="M43" s="258">
        <f t="shared" si="5"/>
        <v>3523.5</v>
      </c>
      <c r="N43" s="258">
        <f t="shared" si="5"/>
        <v>3460</v>
      </c>
      <c r="O43" s="258">
        <f t="shared" si="5"/>
        <v>3064.2</v>
      </c>
      <c r="P43" s="363"/>
    </row>
    <row r="44" spans="1:16" ht="15.75" customHeight="1">
      <c r="A44" s="278" t="s">
        <v>37</v>
      </c>
      <c r="B44" s="41">
        <f>'Newspaper (MS)'!B44</f>
        <v>64.30512857532797</v>
      </c>
      <c r="C44" s="41">
        <f>'Newspaper (MS)'!C44</f>
        <v>67.242100312383243</v>
      </c>
      <c r="D44" s="41">
        <f>'Newspaper (MS)'!D44</f>
        <v>70.158705239565265</v>
      </c>
      <c r="E44" s="41">
        <f>'Newspaper (MS)'!E44</f>
        <v>66.721782477341392</v>
      </c>
      <c r="F44" s="41">
        <f>'Newspaper (MS)'!F44</f>
        <v>79.231699917238146</v>
      </c>
      <c r="G44" s="41">
        <f>'Newspaper (MS)'!G44</f>
        <v>63.535596869023422</v>
      </c>
      <c r="H44" s="41">
        <f>'Newspaper (MS)'!H44</f>
        <v>67.687438398407778</v>
      </c>
      <c r="I44" s="43">
        <f>'Newspaper (MS)'!I44</f>
        <v>82.480241267290111</v>
      </c>
      <c r="J44" s="41">
        <f>'Newspaper (MS)'!J44</f>
        <v>81.581637394294219</v>
      </c>
      <c r="K44" s="41">
        <f>'Newspaper (MS)'!K44</f>
        <v>71.819533394327522</v>
      </c>
      <c r="L44" s="41">
        <f>'Newspaper (MS)'!L44</f>
        <v>77.629385112521703</v>
      </c>
      <c r="M44" s="41">
        <f>'Newspaper (MS)'!M44</f>
        <v>74.97942386831275</v>
      </c>
      <c r="N44" s="41">
        <f>'Newspaper (MS)'!N44</f>
        <v>69.690751445086704</v>
      </c>
      <c r="O44" s="41">
        <f>'Newspaper (MS)'!O44</f>
        <v>68.253451471836044</v>
      </c>
      <c r="P44" s="363"/>
    </row>
    <row r="45" spans="1:16" ht="15.75" customHeight="1">
      <c r="A45" s="278" t="s">
        <v>44</v>
      </c>
      <c r="B45" s="41">
        <f>'Newspaper (MS)'!B45</f>
        <v>1314.8526441598092</v>
      </c>
      <c r="C45" s="41">
        <f>'Newspaper (MS)'!C45</f>
        <v>1371.157391927869</v>
      </c>
      <c r="D45" s="41">
        <f>'Newspaper (MS)'!D45</f>
        <v>1562.0762518910765</v>
      </c>
      <c r="E45" s="41">
        <f>'Newspaper (MS)'!E45</f>
        <v>1497.7897245768743</v>
      </c>
      <c r="F45" s="41">
        <f>'Newspaper (MS)'!F45</f>
        <v>1812.3960427907421</v>
      </c>
      <c r="G45" s="41">
        <f>'Newspaper (MS)'!G45</f>
        <v>1217.4539339987639</v>
      </c>
      <c r="H45" s="41">
        <f>'Newspaper (MS)'!H45</f>
        <v>1376.3322652204213</v>
      </c>
      <c r="I45" s="41">
        <f>'Newspaper (MS)'!I45</f>
        <v>1956.0365953812095</v>
      </c>
      <c r="J45" s="41">
        <f>'Newspaper (MS)'!J45</f>
        <v>1939.1669013418198</v>
      </c>
      <c r="K45" s="41">
        <f>'Newspaper (MS)'!K45</f>
        <v>1532.3661247721886</v>
      </c>
      <c r="L45" s="41">
        <f>'Newspaper (MS)'!L45</f>
        <v>1805.464039954006</v>
      </c>
      <c r="M45" s="41">
        <f>'Newspaper (MS)'!M45</f>
        <v>1701.847666408331</v>
      </c>
      <c r="N45" s="41">
        <f>'Newspaper (MS)'!N45</f>
        <v>1709.8116976506301</v>
      </c>
      <c r="O45" s="41">
        <f>'Newspaper (MS)'!O45</f>
        <v>1607.9357924595904</v>
      </c>
      <c r="P45" s="363"/>
    </row>
    <row r="46" spans="1:16" ht="15.75" customHeight="1">
      <c r="A46" s="5"/>
      <c r="B46" s="17"/>
      <c r="C46" s="17"/>
      <c r="D46" s="17"/>
      <c r="E46" s="17"/>
      <c r="F46" s="17"/>
      <c r="G46" s="17"/>
      <c r="H46" s="17"/>
      <c r="I46" s="17"/>
      <c r="J46" s="17"/>
      <c r="K46" s="17"/>
      <c r="L46" s="17"/>
      <c r="M46" s="36"/>
      <c r="N46" s="36"/>
      <c r="O46" s="363"/>
      <c r="P46" s="363"/>
    </row>
    <row r="47" spans="1:16" ht="15.75" customHeight="1">
      <c r="A47" s="1"/>
      <c r="B47" s="686" t="s">
        <v>67</v>
      </c>
      <c r="C47" s="687"/>
      <c r="D47" s="687"/>
      <c r="E47" s="17"/>
      <c r="F47" s="17"/>
      <c r="G47" s="17"/>
      <c r="H47" s="17"/>
      <c r="I47" s="17"/>
      <c r="J47" s="17"/>
      <c r="K47" s="17"/>
      <c r="L47" s="17"/>
      <c r="M47" s="36"/>
      <c r="N47" s="36"/>
      <c r="O47" s="363"/>
      <c r="P47" s="363"/>
    </row>
    <row r="48" spans="1:16" ht="15.75" customHeight="1">
      <c r="A48" s="1"/>
      <c r="B48" s="693" t="s">
        <v>777</v>
      </c>
      <c r="C48" s="687"/>
      <c r="D48" s="687"/>
      <c r="E48" s="687"/>
      <c r="F48" s="687"/>
      <c r="G48" s="687"/>
      <c r="H48" s="687"/>
      <c r="I48" s="687"/>
      <c r="J48" s="687"/>
      <c r="K48" s="687"/>
      <c r="L48" s="687"/>
      <c r="M48" s="687"/>
      <c r="N48" s="36"/>
      <c r="O48" s="363"/>
      <c r="P48" s="363"/>
    </row>
    <row r="49" spans="1:16" ht="15.75" customHeight="1">
      <c r="A49" s="1"/>
      <c r="B49" s="687"/>
      <c r="C49" s="687"/>
      <c r="D49" s="687"/>
      <c r="E49" s="687"/>
      <c r="F49" s="687"/>
      <c r="G49" s="687"/>
      <c r="H49" s="687"/>
      <c r="I49" s="687"/>
      <c r="J49" s="687"/>
      <c r="K49" s="687"/>
      <c r="L49" s="687"/>
      <c r="M49" s="687"/>
      <c r="N49" s="36"/>
      <c r="O49" s="363"/>
      <c r="P49" s="363"/>
    </row>
    <row r="50" spans="1:16" ht="12.75">
      <c r="A50" s="61"/>
      <c r="B50" s="61"/>
      <c r="C50" s="61"/>
      <c r="D50" s="61"/>
      <c r="E50" s="61"/>
      <c r="F50" s="61"/>
      <c r="G50" s="61"/>
      <c r="H50" s="61"/>
      <c r="I50" s="61"/>
      <c r="J50" s="61"/>
      <c r="K50" s="61"/>
      <c r="L50" s="61"/>
      <c r="M50" s="61"/>
      <c r="N50" s="61"/>
      <c r="O50" s="61"/>
      <c r="P50" s="61"/>
    </row>
    <row r="51" spans="1:16" ht="12.75">
      <c r="A51" s="61"/>
      <c r="B51" s="61"/>
      <c r="C51" s="61"/>
      <c r="D51" s="61"/>
      <c r="E51" s="61"/>
      <c r="F51" s="61"/>
      <c r="G51" s="61"/>
      <c r="H51" s="61"/>
      <c r="I51" s="61"/>
      <c r="J51" s="61"/>
      <c r="K51" s="61"/>
      <c r="L51" s="61"/>
      <c r="M51" s="61"/>
      <c r="N51" s="61"/>
      <c r="O51" s="61"/>
      <c r="P51" s="61"/>
    </row>
    <row r="52" spans="1:16" ht="12.75">
      <c r="A52" s="61"/>
      <c r="B52" s="61"/>
      <c r="C52" s="61"/>
      <c r="D52" s="61"/>
      <c r="E52" s="61"/>
      <c r="F52" s="61"/>
      <c r="G52" s="61"/>
      <c r="H52" s="61"/>
      <c r="I52" s="61"/>
      <c r="J52" s="61"/>
      <c r="K52" s="61"/>
      <c r="L52" s="61"/>
      <c r="M52" s="61"/>
      <c r="N52" s="61"/>
      <c r="O52" s="61"/>
      <c r="P52" s="61"/>
    </row>
    <row r="53" spans="1:16" ht="12.75">
      <c r="A53" s="61"/>
      <c r="B53" s="61"/>
      <c r="C53" s="61"/>
      <c r="D53" s="61"/>
      <c r="E53" s="61"/>
      <c r="F53" s="61"/>
      <c r="G53" s="61"/>
      <c r="H53" s="61"/>
      <c r="I53" s="61"/>
      <c r="J53" s="61"/>
      <c r="K53" s="61"/>
      <c r="L53" s="61"/>
      <c r="M53" s="61"/>
      <c r="N53" s="61"/>
      <c r="O53" s="61"/>
      <c r="P53" s="61"/>
    </row>
    <row r="54" spans="1:16" ht="12.75">
      <c r="A54" s="61"/>
      <c r="B54" s="61"/>
      <c r="C54" s="61"/>
      <c r="D54" s="61"/>
      <c r="E54" s="61"/>
      <c r="F54" s="61"/>
      <c r="G54" s="61"/>
      <c r="H54" s="61"/>
      <c r="I54" s="61"/>
      <c r="J54" s="61"/>
      <c r="K54" s="61"/>
      <c r="L54" s="61"/>
      <c r="M54" s="61"/>
      <c r="N54" s="61"/>
      <c r="O54" s="61"/>
      <c r="P54" s="61"/>
    </row>
    <row r="55" spans="1:16" ht="12.75">
      <c r="A55" s="61"/>
      <c r="B55" s="61"/>
      <c r="C55" s="61"/>
      <c r="D55" s="61"/>
      <c r="E55" s="61"/>
      <c r="F55" s="61"/>
      <c r="G55" s="61"/>
      <c r="H55" s="61"/>
      <c r="I55" s="61"/>
      <c r="J55" s="61"/>
      <c r="K55" s="61"/>
      <c r="L55" s="61"/>
      <c r="M55" s="61"/>
      <c r="N55" s="61"/>
      <c r="O55" s="61"/>
      <c r="P55" s="61"/>
    </row>
    <row r="56" spans="1:16" ht="12.75">
      <c r="A56" s="61"/>
      <c r="B56" s="61"/>
      <c r="C56" s="61"/>
      <c r="D56" s="61"/>
      <c r="E56" s="61"/>
      <c r="F56" s="61"/>
      <c r="G56" s="61"/>
      <c r="H56" s="61"/>
      <c r="I56" s="61"/>
      <c r="J56" s="61"/>
      <c r="K56" s="61"/>
      <c r="L56" s="61"/>
      <c r="M56" s="61"/>
      <c r="N56" s="61"/>
      <c r="O56" s="61"/>
      <c r="P56" s="61"/>
    </row>
    <row r="57" spans="1:16" ht="12.75">
      <c r="A57" s="61"/>
      <c r="B57" s="61"/>
      <c r="C57" s="61"/>
      <c r="D57" s="61"/>
      <c r="E57" s="61"/>
      <c r="F57" s="61"/>
      <c r="G57" s="61"/>
      <c r="H57" s="61"/>
      <c r="I57" s="61"/>
      <c r="J57" s="61"/>
      <c r="K57" s="61"/>
      <c r="L57" s="61"/>
      <c r="M57" s="61"/>
      <c r="N57" s="61"/>
      <c r="O57" s="61"/>
      <c r="P57" s="61"/>
    </row>
    <row r="58" spans="1:16" ht="12.75">
      <c r="A58" s="61"/>
      <c r="B58" s="61"/>
      <c r="C58" s="61"/>
      <c r="D58" s="61"/>
      <c r="E58" s="61"/>
      <c r="F58" s="61"/>
      <c r="G58" s="61"/>
      <c r="H58" s="61"/>
      <c r="I58" s="61"/>
      <c r="J58" s="61"/>
      <c r="K58" s="61"/>
      <c r="L58" s="61"/>
      <c r="M58" s="61"/>
      <c r="N58" s="61"/>
      <c r="O58" s="61"/>
      <c r="P58" s="61"/>
    </row>
    <row r="59" spans="1:16" ht="12.75">
      <c r="A59" s="61"/>
      <c r="B59" s="61"/>
      <c r="C59" s="61"/>
      <c r="D59" s="61"/>
      <c r="E59" s="61"/>
      <c r="F59" s="61"/>
      <c r="G59" s="61"/>
      <c r="H59" s="61"/>
      <c r="I59" s="61"/>
      <c r="J59" s="61"/>
      <c r="K59" s="61"/>
      <c r="L59" s="61"/>
      <c r="M59" s="61"/>
      <c r="N59" s="61"/>
      <c r="O59" s="61"/>
      <c r="P59" s="61"/>
    </row>
    <row r="60" spans="1:16" ht="12.75">
      <c r="A60" s="61"/>
      <c r="B60" s="61"/>
      <c r="C60" s="61"/>
      <c r="D60" s="61"/>
      <c r="E60" s="61"/>
      <c r="F60" s="61"/>
      <c r="G60" s="61"/>
      <c r="H60" s="61"/>
      <c r="I60" s="61"/>
      <c r="J60" s="61"/>
      <c r="K60" s="61"/>
      <c r="L60" s="61"/>
      <c r="M60" s="61"/>
      <c r="N60" s="61"/>
      <c r="O60" s="61"/>
      <c r="P60" s="61"/>
    </row>
    <row r="61" spans="1:16" ht="12.75">
      <c r="A61" s="61"/>
      <c r="B61" s="61"/>
      <c r="C61" s="61"/>
      <c r="D61" s="61"/>
      <c r="E61" s="61"/>
      <c r="F61" s="61"/>
      <c r="G61" s="61"/>
      <c r="H61" s="61"/>
      <c r="I61" s="61"/>
      <c r="J61" s="61"/>
      <c r="K61" s="61"/>
      <c r="L61" s="61"/>
      <c r="M61" s="61"/>
      <c r="N61" s="61"/>
      <c r="O61" s="61"/>
      <c r="P61" s="61"/>
    </row>
    <row r="62" spans="1:16" ht="12.75">
      <c r="A62" s="61"/>
      <c r="B62" s="61"/>
      <c r="C62" s="61"/>
      <c r="D62" s="61"/>
      <c r="E62" s="61"/>
      <c r="F62" s="61"/>
      <c r="G62" s="61"/>
      <c r="H62" s="61"/>
      <c r="I62" s="61"/>
      <c r="J62" s="61"/>
      <c r="K62" s="61"/>
      <c r="L62" s="61"/>
      <c r="M62" s="61"/>
      <c r="N62" s="61"/>
      <c r="O62" s="61"/>
      <c r="P62" s="61"/>
    </row>
    <row r="63" spans="1:16" ht="12.75">
      <c r="A63" s="61"/>
      <c r="B63" s="61"/>
      <c r="C63" s="61"/>
      <c r="D63" s="61"/>
      <c r="E63" s="61"/>
      <c r="F63" s="61"/>
      <c r="G63" s="61"/>
      <c r="H63" s="61"/>
      <c r="I63" s="61"/>
      <c r="J63" s="61"/>
      <c r="K63" s="61"/>
      <c r="L63" s="61"/>
      <c r="M63" s="61"/>
      <c r="N63" s="61"/>
      <c r="O63" s="61"/>
      <c r="P63" s="61"/>
    </row>
    <row r="64" spans="1:16" ht="12.75">
      <c r="A64" s="61"/>
      <c r="B64" s="61"/>
      <c r="C64" s="61"/>
      <c r="D64" s="61"/>
      <c r="E64" s="61"/>
      <c r="F64" s="61"/>
      <c r="G64" s="61"/>
      <c r="H64" s="61"/>
      <c r="I64" s="61"/>
      <c r="J64" s="61"/>
      <c r="K64" s="61"/>
      <c r="L64" s="61"/>
      <c r="M64" s="61"/>
      <c r="N64" s="61"/>
      <c r="O64" s="61"/>
      <c r="P64" s="61"/>
    </row>
    <row r="65" spans="1:16" ht="12.75">
      <c r="A65" s="61"/>
      <c r="B65" s="61"/>
      <c r="C65" s="61"/>
      <c r="D65" s="61"/>
      <c r="E65" s="61"/>
      <c r="F65" s="61"/>
      <c r="G65" s="61"/>
      <c r="H65" s="61"/>
      <c r="I65" s="61"/>
      <c r="J65" s="61"/>
      <c r="K65" s="61"/>
      <c r="L65" s="61"/>
      <c r="M65" s="61"/>
      <c r="N65" s="61"/>
      <c r="O65" s="61"/>
      <c r="P65" s="61"/>
    </row>
    <row r="66" spans="1:16" ht="12.75">
      <c r="A66" s="61"/>
      <c r="B66" s="61"/>
      <c r="C66" s="61"/>
      <c r="D66" s="61"/>
      <c r="E66" s="61"/>
      <c r="F66" s="61"/>
      <c r="G66" s="61"/>
      <c r="H66" s="61"/>
      <c r="I66" s="61"/>
      <c r="J66" s="61"/>
      <c r="K66" s="61"/>
      <c r="L66" s="61"/>
      <c r="M66" s="61"/>
      <c r="N66" s="61"/>
      <c r="O66" s="61"/>
      <c r="P66" s="61"/>
    </row>
    <row r="67" spans="1:16" ht="12.75">
      <c r="A67" s="61"/>
      <c r="B67" s="61"/>
      <c r="C67" s="61"/>
      <c r="D67" s="61"/>
      <c r="E67" s="61"/>
      <c r="F67" s="61"/>
      <c r="G67" s="61"/>
      <c r="H67" s="61"/>
      <c r="I67" s="61"/>
      <c r="J67" s="61"/>
      <c r="K67" s="61"/>
      <c r="L67" s="61"/>
      <c r="M67" s="61"/>
      <c r="N67" s="61"/>
      <c r="O67" s="61"/>
      <c r="P67" s="61"/>
    </row>
    <row r="68" spans="1:16" ht="12.75">
      <c r="A68" s="61"/>
      <c r="B68" s="61"/>
      <c r="C68" s="61"/>
      <c r="D68" s="61"/>
      <c r="E68" s="61"/>
      <c r="F68" s="61"/>
      <c r="G68" s="61"/>
      <c r="H68" s="61"/>
      <c r="I68" s="61"/>
      <c r="J68" s="61"/>
      <c r="K68" s="61"/>
      <c r="L68" s="61"/>
      <c r="M68" s="61"/>
      <c r="N68" s="61"/>
      <c r="O68" s="61"/>
      <c r="P68" s="61"/>
    </row>
    <row r="69" spans="1:16" ht="12.75">
      <c r="A69" s="61"/>
      <c r="B69" s="61"/>
      <c r="C69" s="61"/>
      <c r="D69" s="61"/>
      <c r="E69" s="61"/>
      <c r="F69" s="61"/>
      <c r="G69" s="61"/>
      <c r="H69" s="61"/>
      <c r="I69" s="61"/>
      <c r="J69" s="61"/>
      <c r="K69" s="61"/>
      <c r="L69" s="61"/>
      <c r="M69" s="61"/>
      <c r="N69" s="61"/>
      <c r="O69" s="61"/>
      <c r="P69" s="61"/>
    </row>
    <row r="70" spans="1:16" ht="12.75">
      <c r="A70" s="61"/>
      <c r="B70" s="61"/>
      <c r="C70" s="61"/>
      <c r="D70" s="61"/>
      <c r="E70" s="61"/>
      <c r="F70" s="61"/>
      <c r="G70" s="61"/>
      <c r="H70" s="61"/>
      <c r="I70" s="61"/>
      <c r="J70" s="61"/>
      <c r="K70" s="61"/>
      <c r="L70" s="61"/>
      <c r="M70" s="61"/>
      <c r="N70" s="61"/>
      <c r="O70" s="61"/>
      <c r="P70" s="61"/>
    </row>
    <row r="71" spans="1:16" ht="12.75">
      <c r="A71" s="61"/>
      <c r="B71" s="61"/>
      <c r="C71" s="61"/>
      <c r="D71" s="61"/>
      <c r="E71" s="61"/>
      <c r="F71" s="61"/>
      <c r="G71" s="61"/>
      <c r="H71" s="61"/>
      <c r="I71" s="61"/>
      <c r="J71" s="61"/>
      <c r="K71" s="61"/>
      <c r="L71" s="61"/>
      <c r="M71" s="61"/>
      <c r="N71" s="61"/>
      <c r="O71" s="61"/>
      <c r="P71" s="61"/>
    </row>
    <row r="72" spans="1:16" ht="12.75">
      <c r="A72" s="61"/>
      <c r="B72" s="61"/>
      <c r="C72" s="61"/>
      <c r="D72" s="61"/>
      <c r="E72" s="61"/>
      <c r="F72" s="61"/>
      <c r="G72" s="61"/>
      <c r="H72" s="61"/>
      <c r="I72" s="61"/>
      <c r="J72" s="61"/>
      <c r="K72" s="61"/>
      <c r="L72" s="61"/>
      <c r="M72" s="61"/>
      <c r="N72" s="61"/>
      <c r="O72" s="61"/>
      <c r="P72" s="61"/>
    </row>
    <row r="73" spans="1:16" ht="12.75">
      <c r="A73" s="61"/>
      <c r="B73" s="61"/>
      <c r="C73" s="61"/>
      <c r="D73" s="61"/>
      <c r="E73" s="61"/>
      <c r="F73" s="61"/>
      <c r="G73" s="61"/>
      <c r="H73" s="61"/>
      <c r="I73" s="61"/>
      <c r="J73" s="61"/>
      <c r="K73" s="61"/>
      <c r="L73" s="61"/>
      <c r="M73" s="61"/>
      <c r="N73" s="61"/>
      <c r="O73" s="61"/>
      <c r="P73" s="61"/>
    </row>
    <row r="74" spans="1:16" ht="12.75">
      <c r="A74" s="61"/>
      <c r="B74" s="61"/>
      <c r="C74" s="61"/>
      <c r="D74" s="61"/>
      <c r="E74" s="61"/>
      <c r="F74" s="61"/>
      <c r="G74" s="61"/>
      <c r="H74" s="61"/>
      <c r="I74" s="61"/>
      <c r="J74" s="61"/>
      <c r="K74" s="61"/>
      <c r="L74" s="61"/>
      <c r="M74" s="61"/>
      <c r="N74" s="61"/>
      <c r="O74" s="61"/>
      <c r="P74" s="61"/>
    </row>
    <row r="75" spans="1:16" ht="12.75">
      <c r="A75" s="61"/>
      <c r="B75" s="61"/>
      <c r="C75" s="61"/>
      <c r="D75" s="61"/>
      <c r="E75" s="61"/>
      <c r="F75" s="61"/>
      <c r="G75" s="61"/>
      <c r="H75" s="61"/>
      <c r="I75" s="61"/>
      <c r="J75" s="61"/>
      <c r="K75" s="61"/>
      <c r="L75" s="61"/>
      <c r="M75" s="61"/>
      <c r="N75" s="61"/>
      <c r="O75" s="61"/>
      <c r="P75" s="61"/>
    </row>
    <row r="76" spans="1:16" ht="12.75">
      <c r="A76" s="61"/>
      <c r="B76" s="61"/>
      <c r="C76" s="61"/>
      <c r="D76" s="61"/>
      <c r="E76" s="61"/>
      <c r="F76" s="61"/>
      <c r="G76" s="61"/>
      <c r="H76" s="61"/>
      <c r="I76" s="61"/>
      <c r="J76" s="61"/>
      <c r="K76" s="61"/>
      <c r="L76" s="61"/>
      <c r="M76" s="61"/>
      <c r="N76" s="61"/>
      <c r="O76" s="61"/>
      <c r="P76" s="61"/>
    </row>
    <row r="77" spans="1:16" ht="12.75">
      <c r="A77" s="61"/>
      <c r="B77" s="61"/>
      <c r="C77" s="61"/>
      <c r="D77" s="61"/>
      <c r="E77" s="61"/>
      <c r="F77" s="61"/>
      <c r="G77" s="61"/>
      <c r="H77" s="61"/>
      <c r="I77" s="61"/>
      <c r="J77" s="61"/>
      <c r="K77" s="61"/>
      <c r="L77" s="61"/>
      <c r="M77" s="61"/>
      <c r="N77" s="61"/>
      <c r="O77" s="61"/>
      <c r="P77" s="61"/>
    </row>
    <row r="78" spans="1:16" ht="12.75">
      <c r="A78" s="61"/>
      <c r="B78" s="61"/>
      <c r="C78" s="61"/>
      <c r="D78" s="61"/>
      <c r="E78" s="61"/>
      <c r="F78" s="61"/>
      <c r="G78" s="61"/>
      <c r="H78" s="61"/>
      <c r="I78" s="61"/>
      <c r="J78" s="61"/>
      <c r="K78" s="61"/>
      <c r="L78" s="61"/>
      <c r="M78" s="61"/>
      <c r="N78" s="61"/>
      <c r="O78" s="61"/>
      <c r="P78" s="61"/>
    </row>
    <row r="79" spans="1:16" ht="12.75">
      <c r="A79" s="61"/>
      <c r="B79" s="61"/>
      <c r="C79" s="61"/>
      <c r="D79" s="61"/>
      <c r="E79" s="61"/>
      <c r="F79" s="61"/>
      <c r="G79" s="61"/>
      <c r="H79" s="61"/>
      <c r="I79" s="61"/>
      <c r="J79" s="61"/>
      <c r="K79" s="61"/>
      <c r="L79" s="61"/>
      <c r="M79" s="61"/>
      <c r="N79" s="61"/>
      <c r="O79" s="61"/>
      <c r="P79" s="61"/>
    </row>
    <row r="80" spans="1:16" ht="12.75">
      <c r="A80" s="61"/>
      <c r="B80" s="61"/>
      <c r="C80" s="61"/>
      <c r="D80" s="61"/>
      <c r="E80" s="61"/>
      <c r="F80" s="61"/>
      <c r="G80" s="61"/>
      <c r="H80" s="61"/>
      <c r="I80" s="61"/>
      <c r="J80" s="61"/>
      <c r="K80" s="61"/>
      <c r="L80" s="61"/>
      <c r="M80" s="61"/>
      <c r="N80" s="61"/>
      <c r="O80" s="61"/>
      <c r="P80" s="61"/>
    </row>
    <row r="81" spans="1:16" ht="12.75">
      <c r="A81" s="61"/>
      <c r="B81" s="61"/>
      <c r="C81" s="61"/>
      <c r="D81" s="61"/>
      <c r="E81" s="61"/>
      <c r="F81" s="61"/>
      <c r="G81" s="61"/>
      <c r="H81" s="61"/>
      <c r="I81" s="61"/>
      <c r="J81" s="61"/>
      <c r="K81" s="61"/>
      <c r="L81" s="61"/>
      <c r="M81" s="61"/>
      <c r="N81" s="61"/>
      <c r="O81" s="61"/>
      <c r="P81" s="61"/>
    </row>
    <row r="82" spans="1:16" ht="12.75">
      <c r="A82" s="61"/>
      <c r="B82" s="61"/>
      <c r="C82" s="61"/>
      <c r="D82" s="61"/>
      <c r="E82" s="61"/>
      <c r="F82" s="61"/>
      <c r="G82" s="61"/>
      <c r="H82" s="61"/>
      <c r="I82" s="61"/>
      <c r="J82" s="61"/>
      <c r="K82" s="61"/>
      <c r="L82" s="61"/>
      <c r="M82" s="61"/>
      <c r="N82" s="61"/>
      <c r="O82" s="61"/>
      <c r="P82" s="61"/>
    </row>
    <row r="83" spans="1:16" ht="12.75">
      <c r="A83" s="61"/>
      <c r="B83" s="61"/>
      <c r="C83" s="61"/>
      <c r="D83" s="61"/>
      <c r="E83" s="61"/>
      <c r="F83" s="61"/>
      <c r="G83" s="61"/>
      <c r="H83" s="61"/>
      <c r="I83" s="61"/>
      <c r="J83" s="61"/>
      <c r="K83" s="61"/>
      <c r="L83" s="61"/>
      <c r="M83" s="61"/>
      <c r="N83" s="61"/>
      <c r="O83" s="61"/>
      <c r="P83" s="61"/>
    </row>
    <row r="84" spans="1:16" ht="12.75">
      <c r="A84" s="61"/>
      <c r="B84" s="61"/>
      <c r="C84" s="61"/>
      <c r="D84" s="61"/>
      <c r="E84" s="61"/>
      <c r="F84" s="61"/>
      <c r="G84" s="61"/>
      <c r="H84" s="61"/>
      <c r="I84" s="61"/>
      <c r="J84" s="61"/>
      <c r="K84" s="61"/>
      <c r="L84" s="61"/>
      <c r="M84" s="61"/>
      <c r="N84" s="61"/>
      <c r="O84" s="61"/>
      <c r="P84" s="61"/>
    </row>
    <row r="85" spans="1:16" ht="12.75">
      <c r="A85" s="61"/>
      <c r="B85" s="61"/>
      <c r="C85" s="61"/>
      <c r="D85" s="61"/>
      <c r="E85" s="61"/>
      <c r="F85" s="61"/>
      <c r="G85" s="61"/>
      <c r="H85" s="61"/>
      <c r="I85" s="61"/>
      <c r="J85" s="61"/>
      <c r="K85" s="61"/>
      <c r="L85" s="61"/>
      <c r="M85" s="61"/>
      <c r="N85" s="61"/>
      <c r="O85" s="61"/>
      <c r="P85" s="61"/>
    </row>
    <row r="86" spans="1:16" ht="12.75">
      <c r="A86" s="61"/>
      <c r="B86" s="61"/>
      <c r="C86" s="61"/>
      <c r="D86" s="61"/>
      <c r="E86" s="61"/>
      <c r="F86" s="61"/>
      <c r="G86" s="61"/>
      <c r="H86" s="61"/>
      <c r="I86" s="61"/>
      <c r="J86" s="61"/>
      <c r="K86" s="61"/>
      <c r="L86" s="61"/>
      <c r="M86" s="61"/>
      <c r="N86" s="61"/>
      <c r="O86" s="61"/>
      <c r="P86" s="61"/>
    </row>
    <row r="87" spans="1:16" ht="12.75">
      <c r="A87" s="61"/>
      <c r="B87" s="61"/>
      <c r="C87" s="61"/>
      <c r="D87" s="61"/>
      <c r="E87" s="61"/>
      <c r="F87" s="61"/>
      <c r="G87" s="61"/>
      <c r="H87" s="61"/>
      <c r="I87" s="61"/>
      <c r="J87" s="61"/>
      <c r="K87" s="61"/>
      <c r="L87" s="61"/>
      <c r="M87" s="61"/>
      <c r="N87" s="61"/>
      <c r="O87" s="61"/>
      <c r="P87" s="61"/>
    </row>
    <row r="88" spans="1:16" ht="12.75">
      <c r="A88" s="61"/>
      <c r="B88" s="61"/>
      <c r="C88" s="61"/>
      <c r="D88" s="61"/>
      <c r="E88" s="61"/>
      <c r="F88" s="61"/>
      <c r="G88" s="61"/>
      <c r="H88" s="61"/>
      <c r="I88" s="61"/>
      <c r="J88" s="61"/>
      <c r="K88" s="61"/>
      <c r="L88" s="61"/>
      <c r="M88" s="61"/>
      <c r="N88" s="61"/>
      <c r="O88" s="61"/>
      <c r="P88" s="61"/>
    </row>
    <row r="89" spans="1:16" ht="12.75">
      <c r="A89" s="61"/>
      <c r="B89" s="61"/>
      <c r="C89" s="61"/>
      <c r="D89" s="61"/>
      <c r="E89" s="61"/>
      <c r="F89" s="61"/>
      <c r="G89" s="61"/>
      <c r="H89" s="61"/>
      <c r="I89" s="61"/>
      <c r="J89" s="61"/>
      <c r="K89" s="61"/>
      <c r="L89" s="61"/>
      <c r="M89" s="61"/>
      <c r="N89" s="61"/>
      <c r="O89" s="61"/>
      <c r="P89" s="61"/>
    </row>
    <row r="90" spans="1:16" ht="12.75">
      <c r="A90" s="61"/>
      <c r="B90" s="61"/>
      <c r="C90" s="61"/>
      <c r="D90" s="61"/>
      <c r="E90" s="61"/>
      <c r="F90" s="61"/>
      <c r="G90" s="61"/>
      <c r="H90" s="61"/>
      <c r="I90" s="61"/>
      <c r="J90" s="61"/>
      <c r="K90" s="61"/>
      <c r="L90" s="61"/>
      <c r="M90" s="61"/>
      <c r="N90" s="61"/>
      <c r="O90" s="61"/>
      <c r="P90" s="61"/>
    </row>
    <row r="91" spans="1:16" ht="12.75">
      <c r="A91" s="61"/>
      <c r="B91" s="61"/>
      <c r="C91" s="61"/>
      <c r="D91" s="61"/>
      <c r="E91" s="61"/>
      <c r="F91" s="61"/>
      <c r="G91" s="61"/>
      <c r="H91" s="61"/>
      <c r="I91" s="61"/>
      <c r="J91" s="61"/>
      <c r="K91" s="61"/>
      <c r="L91" s="61"/>
      <c r="M91" s="61"/>
      <c r="N91" s="61"/>
      <c r="O91" s="61"/>
      <c r="P91" s="61"/>
    </row>
    <row r="92" spans="1:16" ht="12.75">
      <c r="A92" s="61"/>
      <c r="B92" s="61"/>
      <c r="C92" s="61"/>
      <c r="D92" s="61"/>
      <c r="E92" s="61"/>
      <c r="F92" s="61"/>
      <c r="G92" s="61"/>
      <c r="H92" s="61"/>
      <c r="I92" s="61"/>
      <c r="J92" s="61"/>
      <c r="K92" s="61"/>
      <c r="L92" s="61"/>
      <c r="M92" s="61"/>
      <c r="N92" s="61"/>
      <c r="O92" s="61"/>
      <c r="P92" s="61"/>
    </row>
    <row r="93" spans="1:16" ht="12.75">
      <c r="A93" s="61"/>
      <c r="B93" s="61"/>
      <c r="C93" s="61"/>
      <c r="D93" s="61"/>
      <c r="E93" s="61"/>
      <c r="F93" s="61"/>
      <c r="G93" s="61"/>
      <c r="H93" s="61"/>
      <c r="I93" s="61"/>
      <c r="J93" s="61"/>
      <c r="K93" s="61"/>
      <c r="L93" s="61"/>
      <c r="M93" s="61"/>
      <c r="N93" s="61"/>
      <c r="O93" s="61"/>
      <c r="P93" s="61"/>
    </row>
    <row r="94" spans="1:16" ht="12.75">
      <c r="A94" s="61"/>
      <c r="B94" s="61"/>
      <c r="C94" s="61"/>
      <c r="D94" s="61"/>
      <c r="E94" s="61"/>
      <c r="F94" s="61"/>
      <c r="G94" s="61"/>
      <c r="H94" s="61"/>
      <c r="I94" s="61"/>
      <c r="J94" s="61"/>
      <c r="K94" s="61"/>
      <c r="L94" s="61"/>
      <c r="M94" s="61"/>
      <c r="N94" s="61"/>
      <c r="O94" s="61"/>
      <c r="P94" s="61"/>
    </row>
    <row r="95" spans="1:16" ht="12.75">
      <c r="A95" s="61"/>
      <c r="B95" s="61"/>
      <c r="C95" s="61"/>
      <c r="D95" s="61"/>
      <c r="E95" s="61"/>
      <c r="F95" s="61"/>
      <c r="G95" s="61"/>
      <c r="H95" s="61"/>
      <c r="I95" s="61"/>
      <c r="J95" s="61"/>
      <c r="K95" s="61"/>
      <c r="L95" s="61"/>
      <c r="M95" s="61"/>
      <c r="N95" s="61"/>
      <c r="O95" s="61"/>
      <c r="P95" s="61"/>
    </row>
    <row r="96" spans="1:16" ht="12.75">
      <c r="A96" s="61"/>
      <c r="B96" s="61"/>
      <c r="C96" s="61"/>
      <c r="D96" s="61"/>
      <c r="E96" s="61"/>
      <c r="F96" s="61"/>
      <c r="G96" s="61"/>
      <c r="H96" s="61"/>
      <c r="I96" s="61"/>
      <c r="J96" s="61"/>
      <c r="K96" s="61"/>
      <c r="L96" s="61"/>
      <c r="M96" s="61"/>
      <c r="N96" s="61"/>
      <c r="O96" s="61"/>
      <c r="P96" s="61"/>
    </row>
    <row r="97" spans="1:16" ht="12.75">
      <c r="A97" s="61"/>
      <c r="B97" s="61"/>
      <c r="C97" s="61"/>
      <c r="D97" s="61"/>
      <c r="E97" s="61"/>
      <c r="F97" s="61"/>
      <c r="G97" s="61"/>
      <c r="H97" s="61"/>
      <c r="I97" s="61"/>
      <c r="J97" s="61"/>
      <c r="K97" s="61"/>
      <c r="L97" s="61"/>
      <c r="M97" s="61"/>
      <c r="N97" s="61"/>
      <c r="O97" s="61"/>
      <c r="P97" s="61"/>
    </row>
    <row r="98" spans="1:16" ht="12.75">
      <c r="A98" s="61"/>
      <c r="B98" s="61"/>
      <c r="C98" s="61"/>
      <c r="D98" s="61"/>
      <c r="E98" s="61"/>
      <c r="F98" s="61"/>
      <c r="G98" s="61"/>
      <c r="H98" s="61"/>
      <c r="I98" s="61"/>
      <c r="J98" s="61"/>
      <c r="K98" s="61"/>
      <c r="L98" s="61"/>
      <c r="M98" s="61"/>
      <c r="N98" s="61"/>
      <c r="O98" s="61"/>
      <c r="P98" s="61"/>
    </row>
    <row r="99" spans="1:16" ht="12.75">
      <c r="A99" s="61"/>
      <c r="B99" s="61"/>
      <c r="C99" s="61"/>
      <c r="D99" s="61"/>
      <c r="E99" s="61"/>
      <c r="F99" s="61"/>
      <c r="G99" s="61"/>
      <c r="H99" s="61"/>
      <c r="I99" s="61"/>
      <c r="J99" s="61"/>
      <c r="K99" s="61"/>
      <c r="L99" s="61"/>
      <c r="M99" s="61"/>
      <c r="N99" s="61"/>
      <c r="O99" s="61"/>
      <c r="P99" s="61"/>
    </row>
    <row r="100" spans="1:16" ht="12.75">
      <c r="A100" s="61"/>
      <c r="B100" s="61"/>
      <c r="C100" s="61"/>
      <c r="D100" s="61"/>
      <c r="E100" s="61"/>
      <c r="F100" s="61"/>
      <c r="G100" s="61"/>
      <c r="H100" s="61"/>
      <c r="I100" s="61"/>
      <c r="J100" s="61"/>
      <c r="K100" s="61"/>
      <c r="L100" s="61"/>
      <c r="M100" s="61"/>
      <c r="N100" s="61"/>
      <c r="O100" s="61"/>
      <c r="P100" s="61"/>
    </row>
    <row r="101" spans="1:16" ht="12.75">
      <c r="A101" s="61"/>
      <c r="B101" s="61"/>
      <c r="C101" s="61"/>
      <c r="D101" s="61"/>
      <c r="E101" s="61"/>
      <c r="F101" s="61"/>
      <c r="G101" s="61"/>
      <c r="H101" s="61"/>
      <c r="I101" s="61"/>
      <c r="J101" s="61"/>
      <c r="K101" s="61"/>
      <c r="L101" s="61"/>
      <c r="M101" s="61"/>
      <c r="N101" s="61"/>
      <c r="O101" s="61"/>
      <c r="P101" s="61"/>
    </row>
    <row r="102" spans="1:16" ht="12.75">
      <c r="A102" s="61"/>
      <c r="B102" s="61"/>
      <c r="C102" s="61"/>
      <c r="D102" s="61"/>
      <c r="E102" s="61"/>
      <c r="F102" s="61"/>
      <c r="G102" s="61"/>
      <c r="H102" s="61"/>
      <c r="I102" s="61"/>
      <c r="J102" s="61"/>
      <c r="K102" s="61"/>
      <c r="L102" s="61"/>
      <c r="M102" s="61"/>
      <c r="N102" s="61"/>
      <c r="O102" s="61"/>
      <c r="P102" s="61"/>
    </row>
    <row r="103" spans="1:16" ht="12.75">
      <c r="A103" s="61"/>
      <c r="B103" s="61"/>
      <c r="C103" s="61"/>
      <c r="D103" s="61"/>
      <c r="E103" s="61"/>
      <c r="F103" s="61"/>
      <c r="G103" s="61"/>
      <c r="H103" s="61"/>
      <c r="I103" s="61"/>
      <c r="J103" s="61"/>
      <c r="K103" s="61"/>
      <c r="L103" s="61"/>
      <c r="M103" s="61"/>
      <c r="N103" s="61"/>
      <c r="O103" s="61"/>
      <c r="P103" s="61"/>
    </row>
    <row r="104" spans="1:16" ht="12.75">
      <c r="A104" s="61"/>
      <c r="B104" s="61"/>
      <c r="C104" s="61"/>
      <c r="D104" s="61"/>
      <c r="E104" s="61"/>
      <c r="F104" s="61"/>
      <c r="G104" s="61"/>
      <c r="H104" s="61"/>
      <c r="I104" s="61"/>
      <c r="J104" s="61"/>
      <c r="K104" s="61"/>
      <c r="L104" s="61"/>
      <c r="M104" s="61"/>
      <c r="N104" s="61"/>
      <c r="O104" s="61"/>
      <c r="P104" s="61"/>
    </row>
    <row r="105" spans="1:16" ht="12.75">
      <c r="A105" s="61"/>
      <c r="B105" s="61"/>
      <c r="C105" s="61"/>
      <c r="D105" s="61"/>
      <c r="E105" s="61"/>
      <c r="F105" s="61"/>
      <c r="G105" s="61"/>
      <c r="H105" s="61"/>
      <c r="I105" s="61"/>
      <c r="J105" s="61"/>
      <c r="K105" s="61"/>
      <c r="L105" s="61"/>
      <c r="M105" s="61"/>
      <c r="N105" s="61"/>
      <c r="O105" s="61"/>
      <c r="P105" s="61"/>
    </row>
    <row r="106" spans="1:16" ht="12.75">
      <c r="A106" s="61"/>
      <c r="B106" s="61"/>
      <c r="C106" s="61"/>
      <c r="D106" s="61"/>
      <c r="E106" s="61"/>
      <c r="F106" s="61"/>
      <c r="G106" s="61"/>
      <c r="H106" s="61"/>
      <c r="I106" s="61"/>
      <c r="J106" s="61"/>
      <c r="K106" s="61"/>
      <c r="L106" s="61"/>
      <c r="M106" s="61"/>
      <c r="N106" s="61"/>
      <c r="O106" s="61"/>
      <c r="P106" s="61"/>
    </row>
    <row r="107" spans="1:16" ht="12.75">
      <c r="A107" s="61"/>
      <c r="B107" s="61"/>
      <c r="C107" s="61"/>
      <c r="D107" s="61"/>
      <c r="E107" s="61"/>
      <c r="F107" s="61"/>
      <c r="G107" s="61"/>
      <c r="H107" s="61"/>
      <c r="I107" s="61"/>
      <c r="J107" s="61"/>
      <c r="K107" s="61"/>
      <c r="L107" s="61"/>
      <c r="M107" s="61"/>
      <c r="N107" s="61"/>
      <c r="O107" s="61"/>
      <c r="P107" s="61"/>
    </row>
    <row r="108" spans="1:16" ht="12.75">
      <c r="A108" s="61"/>
      <c r="B108" s="61"/>
      <c r="C108" s="61"/>
      <c r="D108" s="61"/>
      <c r="E108" s="61"/>
      <c r="F108" s="61"/>
      <c r="G108" s="61"/>
      <c r="H108" s="61"/>
      <c r="I108" s="61"/>
      <c r="J108" s="61"/>
      <c r="K108" s="61"/>
      <c r="L108" s="61"/>
      <c r="M108" s="61"/>
      <c r="N108" s="61"/>
      <c r="O108" s="61"/>
      <c r="P108" s="61"/>
    </row>
    <row r="109" spans="1:16" ht="12.75">
      <c r="A109" s="61"/>
      <c r="B109" s="61"/>
      <c r="C109" s="61"/>
      <c r="D109" s="61"/>
      <c r="E109" s="61"/>
      <c r="F109" s="61"/>
      <c r="G109" s="61"/>
      <c r="H109" s="61"/>
      <c r="I109" s="61"/>
      <c r="J109" s="61"/>
      <c r="K109" s="61"/>
      <c r="L109" s="61"/>
      <c r="M109" s="61"/>
      <c r="N109" s="61"/>
      <c r="O109" s="61"/>
      <c r="P109" s="61"/>
    </row>
    <row r="110" spans="1:16" ht="12.75">
      <c r="A110" s="61"/>
      <c r="B110" s="61"/>
      <c r="C110" s="61"/>
      <c r="D110" s="61"/>
      <c r="E110" s="61"/>
      <c r="F110" s="61"/>
      <c r="G110" s="61"/>
      <c r="H110" s="61"/>
      <c r="I110" s="61"/>
      <c r="J110" s="61"/>
      <c r="K110" s="61"/>
      <c r="L110" s="61"/>
      <c r="M110" s="61"/>
      <c r="N110" s="61"/>
      <c r="O110" s="61"/>
      <c r="P110" s="61"/>
    </row>
    <row r="111" spans="1:16" ht="12.75">
      <c r="A111" s="61"/>
      <c r="B111" s="61"/>
      <c r="C111" s="61"/>
      <c r="D111" s="61"/>
      <c r="E111" s="61"/>
      <c r="F111" s="61"/>
      <c r="G111" s="61"/>
      <c r="H111" s="61"/>
      <c r="I111" s="61"/>
      <c r="J111" s="61"/>
      <c r="K111" s="61"/>
      <c r="L111" s="61"/>
      <c r="M111" s="61"/>
      <c r="N111" s="61"/>
      <c r="O111" s="61"/>
      <c r="P111" s="61"/>
    </row>
    <row r="112" spans="1:16" ht="12.75">
      <c r="A112" s="61"/>
      <c r="B112" s="61"/>
      <c r="C112" s="61"/>
      <c r="D112" s="61"/>
      <c r="E112" s="61"/>
      <c r="F112" s="61"/>
      <c r="G112" s="61"/>
      <c r="H112" s="61"/>
      <c r="I112" s="61"/>
      <c r="J112" s="61"/>
      <c r="K112" s="61"/>
      <c r="L112" s="61"/>
      <c r="M112" s="61"/>
      <c r="N112" s="61"/>
      <c r="O112" s="61"/>
      <c r="P112" s="61"/>
    </row>
    <row r="113" spans="1:16" ht="12.75">
      <c r="A113" s="61"/>
      <c r="B113" s="61"/>
      <c r="C113" s="61"/>
      <c r="D113" s="61"/>
      <c r="E113" s="61"/>
      <c r="F113" s="61"/>
      <c r="G113" s="61"/>
      <c r="H113" s="61"/>
      <c r="I113" s="61"/>
      <c r="J113" s="61"/>
      <c r="K113" s="61"/>
      <c r="L113" s="61"/>
      <c r="M113" s="61"/>
      <c r="N113" s="61"/>
      <c r="O113" s="61"/>
      <c r="P113" s="61"/>
    </row>
    <row r="114" spans="1:16" ht="12.75">
      <c r="A114" s="61"/>
      <c r="B114" s="61"/>
      <c r="C114" s="61"/>
      <c r="D114" s="61"/>
      <c r="E114" s="61"/>
      <c r="F114" s="61"/>
      <c r="G114" s="61"/>
      <c r="H114" s="61"/>
      <c r="I114" s="61"/>
      <c r="J114" s="61"/>
      <c r="K114" s="61"/>
      <c r="L114" s="61"/>
      <c r="M114" s="61"/>
      <c r="N114" s="61"/>
      <c r="O114" s="61"/>
      <c r="P114" s="61"/>
    </row>
    <row r="115" spans="1:16" ht="12.75">
      <c r="A115" s="61"/>
      <c r="B115" s="61"/>
      <c r="C115" s="61"/>
      <c r="D115" s="61"/>
      <c r="E115" s="61"/>
      <c r="F115" s="61"/>
      <c r="G115" s="61"/>
      <c r="H115" s="61"/>
      <c r="I115" s="61"/>
      <c r="J115" s="61"/>
      <c r="K115" s="61"/>
      <c r="L115" s="61"/>
      <c r="M115" s="61"/>
      <c r="N115" s="61"/>
      <c r="O115" s="61"/>
      <c r="P115" s="61"/>
    </row>
    <row r="116" spans="1:16" ht="12.75">
      <c r="A116" s="61"/>
      <c r="B116" s="61"/>
      <c r="C116" s="61"/>
      <c r="D116" s="61"/>
      <c r="E116" s="61"/>
      <c r="F116" s="61"/>
      <c r="G116" s="61"/>
      <c r="H116" s="61"/>
      <c r="I116" s="61"/>
      <c r="J116" s="61"/>
      <c r="K116" s="61"/>
      <c r="L116" s="61"/>
      <c r="M116" s="61"/>
      <c r="N116" s="61"/>
      <c r="O116" s="61"/>
      <c r="P116" s="61"/>
    </row>
    <row r="117" spans="1:16" ht="12.75">
      <c r="A117" s="61"/>
      <c r="B117" s="61"/>
      <c r="C117" s="61"/>
      <c r="D117" s="61"/>
      <c r="E117" s="61"/>
      <c r="F117" s="61"/>
      <c r="G117" s="61"/>
      <c r="H117" s="61"/>
      <c r="I117" s="61"/>
      <c r="J117" s="61"/>
      <c r="K117" s="61"/>
      <c r="L117" s="61"/>
      <c r="M117" s="61"/>
      <c r="N117" s="61"/>
      <c r="O117" s="61"/>
      <c r="P117" s="61"/>
    </row>
    <row r="118" spans="1:16" ht="12.75">
      <c r="A118" s="61"/>
      <c r="B118" s="61"/>
      <c r="C118" s="61"/>
      <c r="D118" s="61"/>
      <c r="E118" s="61"/>
      <c r="F118" s="61"/>
      <c r="G118" s="61"/>
      <c r="H118" s="61"/>
      <c r="I118" s="61"/>
      <c r="J118" s="61"/>
      <c r="K118" s="61"/>
      <c r="L118" s="61"/>
      <c r="M118" s="61"/>
      <c r="N118" s="61"/>
      <c r="O118" s="61"/>
      <c r="P118" s="61"/>
    </row>
    <row r="119" spans="1:16" ht="12.75">
      <c r="A119" s="61"/>
      <c r="B119" s="61"/>
      <c r="C119" s="61"/>
      <c r="D119" s="61"/>
      <c r="E119" s="61"/>
      <c r="F119" s="61"/>
      <c r="G119" s="61"/>
      <c r="H119" s="61"/>
      <c r="I119" s="61"/>
      <c r="J119" s="61"/>
      <c r="K119" s="61"/>
      <c r="L119" s="61"/>
      <c r="M119" s="61"/>
      <c r="N119" s="61"/>
      <c r="O119" s="61"/>
      <c r="P119" s="61"/>
    </row>
    <row r="120" spans="1:16" ht="12.75">
      <c r="A120" s="61"/>
      <c r="B120" s="61"/>
      <c r="C120" s="61"/>
      <c r="D120" s="61"/>
      <c r="E120" s="61"/>
      <c r="F120" s="61"/>
      <c r="G120" s="61"/>
      <c r="H120" s="61"/>
      <c r="I120" s="61"/>
      <c r="J120" s="61"/>
      <c r="K120" s="61"/>
      <c r="L120" s="61"/>
      <c r="M120" s="61"/>
      <c r="N120" s="61"/>
      <c r="O120" s="61"/>
      <c r="P120" s="61"/>
    </row>
    <row r="121" spans="1:16" ht="12.75">
      <c r="A121" s="61"/>
      <c r="B121" s="61"/>
      <c r="C121" s="61"/>
      <c r="D121" s="61"/>
      <c r="E121" s="61"/>
      <c r="F121" s="61"/>
      <c r="G121" s="61"/>
      <c r="H121" s="61"/>
      <c r="I121" s="61"/>
      <c r="J121" s="61"/>
      <c r="K121" s="61"/>
      <c r="L121" s="61"/>
      <c r="M121" s="61"/>
      <c r="N121" s="61"/>
      <c r="O121" s="61"/>
      <c r="P121" s="61"/>
    </row>
    <row r="122" spans="1:16" ht="12.75">
      <c r="A122" s="61"/>
      <c r="B122" s="61"/>
      <c r="C122" s="61"/>
      <c r="D122" s="61"/>
      <c r="E122" s="61"/>
      <c r="F122" s="61"/>
      <c r="G122" s="61"/>
      <c r="H122" s="61"/>
      <c r="I122" s="61"/>
      <c r="J122" s="61"/>
      <c r="K122" s="61"/>
      <c r="L122" s="61"/>
      <c r="M122" s="61"/>
      <c r="N122" s="61"/>
      <c r="O122" s="61"/>
      <c r="P122" s="61"/>
    </row>
    <row r="123" spans="1:16" ht="12.75">
      <c r="A123" s="61"/>
      <c r="B123" s="61"/>
      <c r="C123" s="61"/>
      <c r="D123" s="61"/>
      <c r="E123" s="61"/>
      <c r="F123" s="61"/>
      <c r="G123" s="61"/>
      <c r="H123" s="61"/>
      <c r="I123" s="61"/>
      <c r="J123" s="61"/>
      <c r="K123" s="61"/>
      <c r="L123" s="61"/>
      <c r="M123" s="61"/>
      <c r="N123" s="61"/>
      <c r="O123" s="61"/>
      <c r="P123" s="61"/>
    </row>
    <row r="124" spans="1:16" ht="12.75">
      <c r="A124" s="61"/>
      <c r="B124" s="61"/>
      <c r="C124" s="61"/>
      <c r="D124" s="61"/>
      <c r="E124" s="61"/>
      <c r="F124" s="61"/>
      <c r="G124" s="61"/>
      <c r="H124" s="61"/>
      <c r="I124" s="61"/>
      <c r="J124" s="61"/>
      <c r="K124" s="61"/>
      <c r="L124" s="61"/>
      <c r="M124" s="61"/>
      <c r="N124" s="61"/>
      <c r="O124" s="61"/>
      <c r="P124" s="61"/>
    </row>
    <row r="125" spans="1:16" ht="12.75">
      <c r="A125" s="61"/>
      <c r="B125" s="61"/>
      <c r="C125" s="61"/>
      <c r="D125" s="61"/>
      <c r="E125" s="61"/>
      <c r="F125" s="61"/>
      <c r="G125" s="61"/>
      <c r="H125" s="61"/>
      <c r="I125" s="61"/>
      <c r="J125" s="61"/>
      <c r="K125" s="61"/>
      <c r="L125" s="61"/>
      <c r="M125" s="61"/>
      <c r="N125" s="61"/>
      <c r="O125" s="61"/>
      <c r="P125" s="61"/>
    </row>
    <row r="126" spans="1:16" ht="12.75">
      <c r="A126" s="61"/>
      <c r="B126" s="61"/>
      <c r="C126" s="61"/>
      <c r="D126" s="61"/>
      <c r="E126" s="61"/>
      <c r="F126" s="61"/>
      <c r="G126" s="61"/>
      <c r="H126" s="61"/>
      <c r="I126" s="61"/>
      <c r="J126" s="61"/>
      <c r="K126" s="61"/>
      <c r="L126" s="61"/>
      <c r="M126" s="61"/>
      <c r="N126" s="61"/>
      <c r="O126" s="61"/>
      <c r="P126" s="61"/>
    </row>
    <row r="127" spans="1:16" ht="12.75">
      <c r="A127" s="61"/>
      <c r="B127" s="61"/>
      <c r="C127" s="61"/>
      <c r="D127" s="61"/>
      <c r="E127" s="61"/>
      <c r="F127" s="61"/>
      <c r="G127" s="61"/>
      <c r="H127" s="61"/>
      <c r="I127" s="61"/>
      <c r="J127" s="61"/>
      <c r="K127" s="61"/>
      <c r="L127" s="61"/>
      <c r="M127" s="61"/>
      <c r="N127" s="61"/>
      <c r="O127" s="61"/>
      <c r="P127" s="61"/>
    </row>
    <row r="128" spans="1:16" ht="12.75">
      <c r="A128" s="61"/>
      <c r="B128" s="61"/>
      <c r="C128" s="61"/>
      <c r="D128" s="61"/>
      <c r="E128" s="61"/>
      <c r="F128" s="61"/>
      <c r="G128" s="61"/>
      <c r="H128" s="61"/>
      <c r="I128" s="61"/>
      <c r="J128" s="61"/>
      <c r="K128" s="61"/>
      <c r="L128" s="61"/>
      <c r="M128" s="61"/>
      <c r="N128" s="61"/>
      <c r="O128" s="61"/>
      <c r="P128" s="61"/>
    </row>
    <row r="129" spans="1:16" ht="12.75">
      <c r="A129" s="61"/>
      <c r="B129" s="61"/>
      <c r="C129" s="61"/>
      <c r="D129" s="61"/>
      <c r="E129" s="61"/>
      <c r="F129" s="61"/>
      <c r="G129" s="61"/>
      <c r="H129" s="61"/>
      <c r="I129" s="61"/>
      <c r="J129" s="61"/>
      <c r="K129" s="61"/>
      <c r="L129" s="61"/>
      <c r="M129" s="61"/>
      <c r="N129" s="61"/>
      <c r="O129" s="61"/>
      <c r="P129" s="61"/>
    </row>
    <row r="130" spans="1:16" ht="12.75">
      <c r="A130" s="61"/>
      <c r="B130" s="61"/>
      <c r="C130" s="61"/>
      <c r="D130" s="61"/>
      <c r="E130" s="61"/>
      <c r="F130" s="61"/>
      <c r="G130" s="61"/>
      <c r="H130" s="61"/>
      <c r="I130" s="61"/>
      <c r="J130" s="61"/>
      <c r="K130" s="61"/>
      <c r="L130" s="61"/>
      <c r="M130" s="61"/>
      <c r="N130" s="61"/>
      <c r="O130" s="61"/>
      <c r="P130" s="61"/>
    </row>
    <row r="131" spans="1:16" ht="12.75">
      <c r="A131" s="61"/>
      <c r="B131" s="61"/>
      <c r="C131" s="61"/>
      <c r="D131" s="61"/>
      <c r="E131" s="61"/>
      <c r="F131" s="61"/>
      <c r="G131" s="61"/>
      <c r="H131" s="61"/>
      <c r="I131" s="61"/>
      <c r="J131" s="61"/>
      <c r="K131" s="61"/>
      <c r="L131" s="61"/>
      <c r="M131" s="61"/>
      <c r="N131" s="61"/>
      <c r="O131" s="61"/>
      <c r="P131" s="61"/>
    </row>
    <row r="132" spans="1:16" ht="12.75">
      <c r="A132" s="61"/>
      <c r="B132" s="61"/>
      <c r="C132" s="61"/>
      <c r="D132" s="61"/>
      <c r="E132" s="61"/>
      <c r="F132" s="61"/>
      <c r="G132" s="61"/>
      <c r="H132" s="61"/>
      <c r="I132" s="61"/>
      <c r="J132" s="61"/>
      <c r="K132" s="61"/>
      <c r="L132" s="61"/>
      <c r="M132" s="61"/>
      <c r="N132" s="61"/>
      <c r="O132" s="61"/>
      <c r="P132" s="61"/>
    </row>
    <row r="133" spans="1:16" ht="12.75">
      <c r="A133" s="61"/>
      <c r="B133" s="61"/>
      <c r="C133" s="61"/>
      <c r="D133" s="61"/>
      <c r="E133" s="61"/>
      <c r="F133" s="61"/>
      <c r="G133" s="61"/>
      <c r="H133" s="61"/>
      <c r="I133" s="61"/>
      <c r="J133" s="61"/>
      <c r="K133" s="61"/>
      <c r="L133" s="61"/>
      <c r="M133" s="61"/>
      <c r="N133" s="61"/>
      <c r="O133" s="61"/>
      <c r="P133" s="61"/>
    </row>
    <row r="134" spans="1:16" ht="12.75">
      <c r="A134" s="61"/>
      <c r="B134" s="61"/>
      <c r="C134" s="61"/>
      <c r="D134" s="61"/>
      <c r="E134" s="61"/>
      <c r="F134" s="61"/>
      <c r="G134" s="61"/>
      <c r="H134" s="61"/>
      <c r="I134" s="61"/>
      <c r="J134" s="61"/>
      <c r="K134" s="61"/>
      <c r="L134" s="61"/>
      <c r="M134" s="61"/>
      <c r="N134" s="61"/>
      <c r="O134" s="61"/>
      <c r="P134" s="61"/>
    </row>
    <row r="135" spans="1:16" ht="12.75">
      <c r="A135" s="61"/>
      <c r="B135" s="61"/>
      <c r="C135" s="61"/>
      <c r="D135" s="61"/>
      <c r="E135" s="61"/>
      <c r="F135" s="61"/>
      <c r="G135" s="61"/>
      <c r="H135" s="61"/>
      <c r="I135" s="61"/>
      <c r="J135" s="61"/>
      <c r="K135" s="61"/>
      <c r="L135" s="61"/>
      <c r="M135" s="61"/>
      <c r="N135" s="61"/>
      <c r="O135" s="61"/>
      <c r="P135" s="61"/>
    </row>
    <row r="136" spans="1:16" ht="12.75">
      <c r="A136" s="61"/>
      <c r="B136" s="61"/>
      <c r="C136" s="61"/>
      <c r="D136" s="61"/>
      <c r="E136" s="61"/>
      <c r="F136" s="61"/>
      <c r="G136" s="61"/>
      <c r="H136" s="61"/>
      <c r="I136" s="61"/>
      <c r="J136" s="61"/>
      <c r="K136" s="61"/>
      <c r="L136" s="61"/>
      <c r="M136" s="61"/>
      <c r="N136" s="61"/>
      <c r="O136" s="61"/>
      <c r="P136" s="61"/>
    </row>
    <row r="137" spans="1:16" ht="12.75">
      <c r="A137" s="61"/>
      <c r="B137" s="61"/>
      <c r="C137" s="61"/>
      <c r="D137" s="61"/>
      <c r="E137" s="61"/>
      <c r="F137" s="61"/>
      <c r="G137" s="61"/>
      <c r="H137" s="61"/>
      <c r="I137" s="61"/>
      <c r="J137" s="61"/>
      <c r="K137" s="61"/>
      <c r="L137" s="61"/>
      <c r="M137" s="61"/>
      <c r="N137" s="61"/>
      <c r="O137" s="61"/>
      <c r="P137" s="61"/>
    </row>
    <row r="138" spans="1:16" ht="12.75">
      <c r="A138" s="61"/>
      <c r="B138" s="61"/>
      <c r="C138" s="61"/>
      <c r="D138" s="61"/>
      <c r="E138" s="61"/>
      <c r="F138" s="61"/>
      <c r="G138" s="61"/>
      <c r="H138" s="61"/>
      <c r="I138" s="61"/>
      <c r="J138" s="61"/>
      <c r="K138" s="61"/>
      <c r="L138" s="61"/>
      <c r="M138" s="61"/>
      <c r="N138" s="61"/>
      <c r="O138" s="61"/>
      <c r="P138" s="61"/>
    </row>
    <row r="139" spans="1:16" ht="12.75">
      <c r="A139" s="61"/>
      <c r="B139" s="61"/>
      <c r="C139" s="61"/>
      <c r="D139" s="61"/>
      <c r="E139" s="61"/>
      <c r="F139" s="61"/>
      <c r="G139" s="61"/>
      <c r="H139" s="61"/>
      <c r="I139" s="61"/>
      <c r="J139" s="61"/>
      <c r="K139" s="61"/>
      <c r="L139" s="61"/>
      <c r="M139" s="61"/>
      <c r="N139" s="61"/>
      <c r="O139" s="61"/>
      <c r="P139" s="61"/>
    </row>
    <row r="140" spans="1:16" ht="12.75">
      <c r="A140" s="61"/>
      <c r="B140" s="61"/>
      <c r="C140" s="61"/>
      <c r="D140" s="61"/>
      <c r="E140" s="61"/>
      <c r="F140" s="61"/>
      <c r="G140" s="61"/>
      <c r="H140" s="61"/>
      <c r="I140" s="61"/>
      <c r="J140" s="61"/>
      <c r="K140" s="61"/>
      <c r="L140" s="61"/>
      <c r="M140" s="61"/>
      <c r="N140" s="61"/>
      <c r="O140" s="61"/>
      <c r="P140" s="61"/>
    </row>
    <row r="141" spans="1:16" ht="12.75">
      <c r="A141" s="61"/>
      <c r="B141" s="61"/>
      <c r="C141" s="61"/>
      <c r="D141" s="61"/>
      <c r="E141" s="61"/>
      <c r="F141" s="61"/>
      <c r="G141" s="61"/>
      <c r="H141" s="61"/>
      <c r="I141" s="61"/>
      <c r="J141" s="61"/>
      <c r="K141" s="61"/>
      <c r="L141" s="61"/>
      <c r="M141" s="61"/>
      <c r="N141" s="61"/>
      <c r="O141" s="61"/>
      <c r="P141" s="61"/>
    </row>
    <row r="142" spans="1:16" ht="12.75">
      <c r="A142" s="61"/>
      <c r="B142" s="61"/>
      <c r="C142" s="61"/>
      <c r="D142" s="61"/>
      <c r="E142" s="61"/>
      <c r="F142" s="61"/>
      <c r="G142" s="61"/>
      <c r="H142" s="61"/>
      <c r="I142" s="61"/>
      <c r="J142" s="61"/>
      <c r="K142" s="61"/>
      <c r="L142" s="61"/>
      <c r="M142" s="61"/>
      <c r="N142" s="61"/>
      <c r="O142" s="61"/>
      <c r="P142" s="61"/>
    </row>
    <row r="143" spans="1:16" ht="12.75">
      <c r="A143" s="61"/>
      <c r="B143" s="61"/>
      <c r="C143" s="61"/>
      <c r="D143" s="61"/>
      <c r="E143" s="61"/>
      <c r="F143" s="61"/>
      <c r="G143" s="61"/>
      <c r="H143" s="61"/>
      <c r="I143" s="61"/>
      <c r="J143" s="61"/>
      <c r="K143" s="61"/>
      <c r="L143" s="61"/>
      <c r="M143" s="61"/>
      <c r="N143" s="61"/>
      <c r="O143" s="61"/>
      <c r="P143" s="61"/>
    </row>
    <row r="144" spans="1:16" ht="12.75">
      <c r="A144" s="61"/>
      <c r="B144" s="61"/>
      <c r="C144" s="61"/>
      <c r="D144" s="61"/>
      <c r="E144" s="61"/>
      <c r="F144" s="61"/>
      <c r="G144" s="61"/>
      <c r="H144" s="61"/>
      <c r="I144" s="61"/>
      <c r="J144" s="61"/>
      <c r="K144" s="61"/>
      <c r="L144" s="61"/>
      <c r="M144" s="61"/>
      <c r="N144" s="61"/>
      <c r="O144" s="61"/>
      <c r="P144" s="61"/>
    </row>
    <row r="145" spans="1:16" ht="12.75">
      <c r="A145" s="61"/>
      <c r="B145" s="61"/>
      <c r="C145" s="61"/>
      <c r="D145" s="61"/>
      <c r="E145" s="61"/>
      <c r="F145" s="61"/>
      <c r="G145" s="61"/>
      <c r="H145" s="61"/>
      <c r="I145" s="61"/>
      <c r="J145" s="61"/>
      <c r="K145" s="61"/>
      <c r="L145" s="61"/>
      <c r="M145" s="61"/>
      <c r="N145" s="61"/>
      <c r="O145" s="61"/>
      <c r="P145" s="61"/>
    </row>
    <row r="146" spans="1:16" ht="12.75">
      <c r="A146" s="61"/>
      <c r="B146" s="61"/>
      <c r="C146" s="61"/>
      <c r="D146" s="61"/>
      <c r="E146" s="61"/>
      <c r="F146" s="61"/>
      <c r="G146" s="61"/>
      <c r="H146" s="61"/>
      <c r="I146" s="61"/>
      <c r="J146" s="61"/>
      <c r="K146" s="61"/>
      <c r="L146" s="61"/>
      <c r="M146" s="61"/>
      <c r="N146" s="61"/>
      <c r="O146" s="61"/>
      <c r="P146" s="61"/>
    </row>
    <row r="147" spans="1:16" ht="12.75">
      <c r="A147" s="61"/>
      <c r="B147" s="61"/>
      <c r="C147" s="61"/>
      <c r="D147" s="61"/>
      <c r="E147" s="61"/>
      <c r="F147" s="61"/>
      <c r="G147" s="61"/>
      <c r="H147" s="61"/>
      <c r="I147" s="61"/>
      <c r="J147" s="61"/>
      <c r="K147" s="61"/>
      <c r="L147" s="61"/>
      <c r="M147" s="61"/>
      <c r="N147" s="61"/>
      <c r="O147" s="61"/>
      <c r="P147" s="61"/>
    </row>
    <row r="148" spans="1:16" ht="12.75">
      <c r="A148" s="61"/>
      <c r="B148" s="61"/>
      <c r="C148" s="61"/>
      <c r="D148" s="61"/>
      <c r="E148" s="61"/>
      <c r="F148" s="61"/>
      <c r="G148" s="61"/>
      <c r="H148" s="61"/>
      <c r="I148" s="61"/>
      <c r="J148" s="61"/>
      <c r="K148" s="61"/>
      <c r="L148" s="61"/>
      <c r="M148" s="61"/>
      <c r="N148" s="61"/>
      <c r="O148" s="61"/>
      <c r="P148" s="61"/>
    </row>
    <row r="149" spans="1:16" ht="12.75">
      <c r="A149" s="61"/>
      <c r="B149" s="61"/>
      <c r="C149" s="61"/>
      <c r="D149" s="61"/>
      <c r="E149" s="61"/>
      <c r="F149" s="61"/>
      <c r="G149" s="61"/>
      <c r="H149" s="61"/>
      <c r="I149" s="61"/>
      <c r="J149" s="61"/>
      <c r="K149" s="61"/>
      <c r="L149" s="61"/>
      <c r="M149" s="61"/>
      <c r="N149" s="61"/>
      <c r="O149" s="61"/>
      <c r="P149" s="61"/>
    </row>
    <row r="150" spans="1:16" ht="12.75">
      <c r="A150" s="61"/>
      <c r="B150" s="61"/>
      <c r="C150" s="61"/>
      <c r="D150" s="61"/>
      <c r="E150" s="61"/>
      <c r="F150" s="61"/>
      <c r="G150" s="61"/>
      <c r="H150" s="61"/>
      <c r="I150" s="61"/>
      <c r="J150" s="61"/>
      <c r="K150" s="61"/>
      <c r="L150" s="61"/>
      <c r="M150" s="61"/>
      <c r="N150" s="61"/>
      <c r="O150" s="61"/>
      <c r="P150" s="61"/>
    </row>
    <row r="151" spans="1:16" ht="12.75">
      <c r="A151" s="61"/>
      <c r="B151" s="61"/>
      <c r="C151" s="61"/>
      <c r="D151" s="61"/>
      <c r="E151" s="61"/>
      <c r="F151" s="61"/>
      <c r="G151" s="61"/>
      <c r="H151" s="61"/>
      <c r="I151" s="61"/>
      <c r="J151" s="61"/>
      <c r="K151" s="61"/>
      <c r="L151" s="61"/>
      <c r="M151" s="61"/>
      <c r="N151" s="61"/>
      <c r="O151" s="61"/>
      <c r="P151" s="61"/>
    </row>
    <row r="152" spans="1:16" ht="12.75">
      <c r="A152" s="61"/>
      <c r="B152" s="61"/>
      <c r="C152" s="61"/>
      <c r="D152" s="61"/>
      <c r="E152" s="61"/>
      <c r="F152" s="61"/>
      <c r="G152" s="61"/>
      <c r="H152" s="61"/>
      <c r="I152" s="61"/>
      <c r="J152" s="61"/>
      <c r="K152" s="61"/>
      <c r="L152" s="61"/>
      <c r="M152" s="61"/>
      <c r="N152" s="61"/>
      <c r="O152" s="61"/>
      <c r="P152" s="61"/>
    </row>
    <row r="153" spans="1:16" ht="12.75">
      <c r="A153" s="61"/>
      <c r="B153" s="61"/>
      <c r="C153" s="61"/>
      <c r="D153" s="61"/>
      <c r="E153" s="61"/>
      <c r="F153" s="61"/>
      <c r="G153" s="61"/>
      <c r="H153" s="61"/>
      <c r="I153" s="61"/>
      <c r="J153" s="61"/>
      <c r="K153" s="61"/>
      <c r="L153" s="61"/>
      <c r="M153" s="61"/>
      <c r="N153" s="61"/>
      <c r="O153" s="61"/>
      <c r="P153" s="61"/>
    </row>
    <row r="154" spans="1:16" ht="12.75">
      <c r="A154" s="61"/>
      <c r="B154" s="61"/>
      <c r="C154" s="61"/>
      <c r="D154" s="61"/>
      <c r="E154" s="61"/>
      <c r="F154" s="61"/>
      <c r="G154" s="61"/>
      <c r="H154" s="61"/>
      <c r="I154" s="61"/>
      <c r="J154" s="61"/>
      <c r="K154" s="61"/>
      <c r="L154" s="61"/>
      <c r="M154" s="61"/>
      <c r="N154" s="61"/>
      <c r="O154" s="61"/>
      <c r="P154" s="61"/>
    </row>
    <row r="155" spans="1:16" ht="12.75">
      <c r="A155" s="61"/>
      <c r="B155" s="61"/>
      <c r="C155" s="61"/>
      <c r="D155" s="61"/>
      <c r="E155" s="61"/>
      <c r="F155" s="61"/>
      <c r="G155" s="61"/>
      <c r="H155" s="61"/>
      <c r="I155" s="61"/>
      <c r="J155" s="61"/>
      <c r="K155" s="61"/>
      <c r="L155" s="61"/>
      <c r="M155" s="61"/>
      <c r="N155" s="61"/>
      <c r="O155" s="61"/>
      <c r="P155" s="61"/>
    </row>
    <row r="156" spans="1:16" ht="12.75">
      <c r="A156" s="61"/>
      <c r="B156" s="61"/>
      <c r="C156" s="61"/>
      <c r="D156" s="61"/>
      <c r="E156" s="61"/>
      <c r="F156" s="61"/>
      <c r="G156" s="61"/>
      <c r="H156" s="61"/>
      <c r="I156" s="61"/>
      <c r="J156" s="61"/>
      <c r="K156" s="61"/>
      <c r="L156" s="61"/>
      <c r="M156" s="61"/>
      <c r="N156" s="61"/>
      <c r="O156" s="61"/>
      <c r="P156" s="61"/>
    </row>
    <row r="157" spans="1:16" ht="12.75">
      <c r="A157" s="61"/>
      <c r="B157" s="61"/>
      <c r="C157" s="61"/>
      <c r="D157" s="61"/>
      <c r="E157" s="61"/>
      <c r="F157" s="61"/>
      <c r="G157" s="61"/>
      <c r="H157" s="61"/>
      <c r="I157" s="61"/>
      <c r="J157" s="61"/>
      <c r="K157" s="61"/>
      <c r="L157" s="61"/>
      <c r="M157" s="61"/>
      <c r="N157" s="61"/>
      <c r="O157" s="61"/>
      <c r="P157" s="61"/>
    </row>
    <row r="158" spans="1:16" ht="12.75">
      <c r="A158" s="61"/>
      <c r="B158" s="61"/>
      <c r="C158" s="61"/>
      <c r="D158" s="61"/>
      <c r="E158" s="61"/>
      <c r="F158" s="61"/>
      <c r="G158" s="61"/>
      <c r="H158" s="61"/>
      <c r="I158" s="61"/>
      <c r="J158" s="61"/>
      <c r="K158" s="61"/>
      <c r="L158" s="61"/>
      <c r="M158" s="61"/>
      <c r="N158" s="61"/>
      <c r="O158" s="61"/>
      <c r="P158" s="61"/>
    </row>
    <row r="159" spans="1:16" ht="12.75">
      <c r="A159" s="61"/>
      <c r="B159" s="61"/>
      <c r="C159" s="61"/>
      <c r="D159" s="61"/>
      <c r="E159" s="61"/>
      <c r="F159" s="61"/>
      <c r="G159" s="61"/>
      <c r="H159" s="61"/>
      <c r="I159" s="61"/>
      <c r="J159" s="61"/>
      <c r="K159" s="61"/>
      <c r="L159" s="61"/>
      <c r="M159" s="61"/>
      <c r="N159" s="61"/>
      <c r="O159" s="61"/>
      <c r="P159" s="61"/>
    </row>
    <row r="160" spans="1:16" ht="12.75">
      <c r="A160" s="61"/>
      <c r="B160" s="61"/>
      <c r="C160" s="61"/>
      <c r="D160" s="61"/>
      <c r="E160" s="61"/>
      <c r="F160" s="61"/>
      <c r="G160" s="61"/>
      <c r="H160" s="61"/>
      <c r="I160" s="61"/>
      <c r="J160" s="61"/>
      <c r="K160" s="61"/>
      <c r="L160" s="61"/>
      <c r="M160" s="61"/>
      <c r="N160" s="61"/>
      <c r="O160" s="61"/>
      <c r="P160" s="61"/>
    </row>
    <row r="161" spans="1:16" ht="12.75">
      <c r="A161" s="61"/>
      <c r="B161" s="61"/>
      <c r="C161" s="61"/>
      <c r="D161" s="61"/>
      <c r="E161" s="61"/>
      <c r="F161" s="61"/>
      <c r="G161" s="61"/>
      <c r="H161" s="61"/>
      <c r="I161" s="61"/>
      <c r="J161" s="61"/>
      <c r="K161" s="61"/>
      <c r="L161" s="61"/>
      <c r="M161" s="61"/>
      <c r="N161" s="61"/>
      <c r="O161" s="61"/>
      <c r="P161" s="61"/>
    </row>
    <row r="162" spans="1:16" ht="12.75">
      <c r="A162" s="61"/>
      <c r="B162" s="61"/>
      <c r="C162" s="61"/>
      <c r="D162" s="61"/>
      <c r="E162" s="61"/>
      <c r="F162" s="61"/>
      <c r="G162" s="61"/>
      <c r="H162" s="61"/>
      <c r="I162" s="61"/>
      <c r="J162" s="61"/>
      <c r="K162" s="61"/>
      <c r="L162" s="61"/>
      <c r="M162" s="61"/>
      <c r="N162" s="61"/>
      <c r="O162" s="61"/>
      <c r="P162" s="61"/>
    </row>
    <row r="163" spans="1:16" ht="12.75">
      <c r="A163" s="61"/>
      <c r="B163" s="61"/>
      <c r="C163" s="61"/>
      <c r="D163" s="61"/>
      <c r="E163" s="61"/>
      <c r="F163" s="61"/>
      <c r="G163" s="61"/>
      <c r="H163" s="61"/>
      <c r="I163" s="61"/>
      <c r="J163" s="61"/>
      <c r="K163" s="61"/>
      <c r="L163" s="61"/>
      <c r="M163" s="61"/>
      <c r="N163" s="61"/>
      <c r="O163" s="61"/>
      <c r="P163" s="61"/>
    </row>
    <row r="164" spans="1:16" ht="12.75">
      <c r="A164" s="61"/>
      <c r="B164" s="61"/>
      <c r="C164" s="61"/>
      <c r="D164" s="61"/>
      <c r="E164" s="61"/>
      <c r="F164" s="61"/>
      <c r="G164" s="61"/>
      <c r="H164" s="61"/>
      <c r="I164" s="61"/>
      <c r="J164" s="61"/>
      <c r="K164" s="61"/>
      <c r="L164" s="61"/>
      <c r="M164" s="61"/>
      <c r="N164" s="61"/>
      <c r="O164" s="61"/>
      <c r="P164" s="61"/>
    </row>
    <row r="165" spans="1:16" ht="12.75">
      <c r="A165" s="61"/>
      <c r="B165" s="61"/>
      <c r="C165" s="61"/>
      <c r="D165" s="61"/>
      <c r="E165" s="61"/>
      <c r="F165" s="61"/>
      <c r="G165" s="61"/>
      <c r="H165" s="61"/>
      <c r="I165" s="61"/>
      <c r="J165" s="61"/>
      <c r="K165" s="61"/>
      <c r="L165" s="61"/>
      <c r="M165" s="61"/>
      <c r="N165" s="61"/>
      <c r="O165" s="61"/>
      <c r="P165" s="61"/>
    </row>
    <row r="166" spans="1:16" ht="12.75">
      <c r="A166" s="61"/>
      <c r="B166" s="61"/>
      <c r="C166" s="61"/>
      <c r="D166" s="61"/>
      <c r="E166" s="61"/>
      <c r="F166" s="61"/>
      <c r="G166" s="61"/>
      <c r="H166" s="61"/>
      <c r="I166" s="61"/>
      <c r="J166" s="61"/>
      <c r="K166" s="61"/>
      <c r="L166" s="61"/>
      <c r="M166" s="61"/>
      <c r="N166" s="61"/>
      <c r="O166" s="61"/>
      <c r="P166" s="61"/>
    </row>
    <row r="167" spans="1:16" ht="12.75">
      <c r="A167" s="61"/>
      <c r="B167" s="61"/>
      <c r="C167" s="61"/>
      <c r="D167" s="61"/>
      <c r="E167" s="61"/>
      <c r="F167" s="61"/>
      <c r="G167" s="61"/>
      <c r="H167" s="61"/>
      <c r="I167" s="61"/>
      <c r="J167" s="61"/>
      <c r="K167" s="61"/>
      <c r="L167" s="61"/>
      <c r="M167" s="61"/>
      <c r="N167" s="61"/>
      <c r="O167" s="61"/>
      <c r="P167" s="61"/>
    </row>
    <row r="168" spans="1:16" ht="12.75">
      <c r="A168" s="61"/>
      <c r="B168" s="61"/>
      <c r="C168" s="61"/>
      <c r="D168" s="61"/>
      <c r="E168" s="61"/>
      <c r="F168" s="61"/>
      <c r="G168" s="61"/>
      <c r="H168" s="61"/>
      <c r="I168" s="61"/>
      <c r="J168" s="61"/>
      <c r="K168" s="61"/>
      <c r="L168" s="61"/>
      <c r="M168" s="61"/>
      <c r="N168" s="61"/>
      <c r="O168" s="61"/>
      <c r="P168" s="61"/>
    </row>
    <row r="169" spans="1:16" ht="12.75">
      <c r="A169" s="61"/>
      <c r="B169" s="61"/>
      <c r="C169" s="61"/>
      <c r="D169" s="61"/>
      <c r="E169" s="61"/>
      <c r="F169" s="61"/>
      <c r="G169" s="61"/>
      <c r="H169" s="61"/>
      <c r="I169" s="61"/>
      <c r="J169" s="61"/>
      <c r="K169" s="61"/>
      <c r="L169" s="61"/>
      <c r="M169" s="61"/>
      <c r="N169" s="61"/>
      <c r="O169" s="61"/>
      <c r="P169" s="61"/>
    </row>
    <row r="170" spans="1:16" ht="12.75">
      <c r="A170" s="61"/>
      <c r="B170" s="61"/>
      <c r="C170" s="61"/>
      <c r="D170" s="61"/>
      <c r="E170" s="61"/>
      <c r="F170" s="61"/>
      <c r="G170" s="61"/>
      <c r="H170" s="61"/>
      <c r="I170" s="61"/>
      <c r="J170" s="61"/>
      <c r="K170" s="61"/>
      <c r="L170" s="61"/>
      <c r="M170" s="61"/>
      <c r="N170" s="61"/>
      <c r="O170" s="61"/>
      <c r="P170" s="61"/>
    </row>
    <row r="171" spans="1:16" ht="12.75">
      <c r="A171" s="61"/>
      <c r="B171" s="61"/>
      <c r="C171" s="61"/>
      <c r="D171" s="61"/>
      <c r="E171" s="61"/>
      <c r="F171" s="61"/>
      <c r="G171" s="61"/>
      <c r="H171" s="61"/>
      <c r="I171" s="61"/>
      <c r="J171" s="61"/>
      <c r="K171" s="61"/>
      <c r="L171" s="61"/>
      <c r="M171" s="61"/>
      <c r="N171" s="61"/>
      <c r="O171" s="61"/>
      <c r="P171" s="61"/>
    </row>
    <row r="172" spans="1:16" ht="12.75">
      <c r="A172" s="61"/>
      <c r="B172" s="61"/>
      <c r="C172" s="61"/>
      <c r="D172" s="61"/>
      <c r="E172" s="61"/>
      <c r="F172" s="61"/>
      <c r="G172" s="61"/>
      <c r="H172" s="61"/>
      <c r="I172" s="61"/>
      <c r="J172" s="61"/>
      <c r="K172" s="61"/>
      <c r="L172" s="61"/>
      <c r="M172" s="61"/>
      <c r="N172" s="61"/>
      <c r="O172" s="61"/>
      <c r="P172" s="61"/>
    </row>
    <row r="173" spans="1:16" ht="12.75">
      <c r="A173" s="61"/>
      <c r="B173" s="61"/>
      <c r="C173" s="61"/>
      <c r="D173" s="61"/>
      <c r="E173" s="61"/>
      <c r="F173" s="61"/>
      <c r="G173" s="61"/>
      <c r="H173" s="61"/>
      <c r="I173" s="61"/>
      <c r="J173" s="61"/>
      <c r="K173" s="61"/>
      <c r="L173" s="61"/>
      <c r="M173" s="61"/>
      <c r="N173" s="61"/>
      <c r="O173" s="61"/>
      <c r="P173" s="61"/>
    </row>
    <row r="174" spans="1:16" ht="12.75">
      <c r="A174" s="61"/>
      <c r="B174" s="61"/>
      <c r="C174" s="61"/>
      <c r="D174" s="61"/>
      <c r="E174" s="61"/>
      <c r="F174" s="61"/>
      <c r="G174" s="61"/>
      <c r="H174" s="61"/>
      <c r="I174" s="61"/>
      <c r="J174" s="61"/>
      <c r="K174" s="61"/>
      <c r="L174" s="61"/>
      <c r="M174" s="61"/>
      <c r="N174" s="61"/>
      <c r="O174" s="61"/>
      <c r="P174" s="61"/>
    </row>
    <row r="175" spans="1:16" ht="12.75">
      <c r="A175" s="61"/>
      <c r="B175" s="61"/>
      <c r="C175" s="61"/>
      <c r="D175" s="61"/>
      <c r="E175" s="61"/>
      <c r="F175" s="61"/>
      <c r="G175" s="61"/>
      <c r="H175" s="61"/>
      <c r="I175" s="61"/>
      <c r="J175" s="61"/>
      <c r="K175" s="61"/>
      <c r="L175" s="61"/>
      <c r="M175" s="61"/>
      <c r="N175" s="61"/>
      <c r="O175" s="61"/>
      <c r="P175" s="61"/>
    </row>
    <row r="176" spans="1:16" ht="12.75">
      <c r="A176" s="61"/>
      <c r="B176" s="61"/>
      <c r="C176" s="61"/>
      <c r="D176" s="61"/>
      <c r="E176" s="61"/>
      <c r="F176" s="61"/>
      <c r="G176" s="61"/>
      <c r="H176" s="61"/>
      <c r="I176" s="61"/>
      <c r="J176" s="61"/>
      <c r="K176" s="61"/>
      <c r="L176" s="61"/>
      <c r="M176" s="61"/>
      <c r="N176" s="61"/>
      <c r="O176" s="61"/>
      <c r="P176" s="61"/>
    </row>
    <row r="177" spans="1:16" ht="12.75">
      <c r="A177" s="61"/>
      <c r="B177" s="61"/>
      <c r="C177" s="61"/>
      <c r="D177" s="61"/>
      <c r="E177" s="61"/>
      <c r="F177" s="61"/>
      <c r="G177" s="61"/>
      <c r="H177" s="61"/>
      <c r="I177" s="61"/>
      <c r="J177" s="61"/>
      <c r="K177" s="61"/>
      <c r="L177" s="61"/>
      <c r="M177" s="61"/>
      <c r="N177" s="61"/>
      <c r="O177" s="61"/>
      <c r="P177" s="61"/>
    </row>
    <row r="178" spans="1:16" ht="12.75">
      <c r="A178" s="61"/>
      <c r="B178" s="61"/>
      <c r="C178" s="61"/>
      <c r="D178" s="61"/>
      <c r="E178" s="61"/>
      <c r="F178" s="61"/>
      <c r="G178" s="61"/>
      <c r="H178" s="61"/>
      <c r="I178" s="61"/>
      <c r="J178" s="61"/>
      <c r="K178" s="61"/>
      <c r="L178" s="61"/>
      <c r="M178" s="61"/>
      <c r="N178" s="61"/>
      <c r="O178" s="61"/>
      <c r="P178" s="61"/>
    </row>
    <row r="179" spans="1:16" ht="12.75">
      <c r="A179" s="61"/>
      <c r="B179" s="61"/>
      <c r="C179" s="61"/>
      <c r="D179" s="61"/>
      <c r="E179" s="61"/>
      <c r="F179" s="61"/>
      <c r="G179" s="61"/>
      <c r="H179" s="61"/>
      <c r="I179" s="61"/>
      <c r="J179" s="61"/>
      <c r="K179" s="61"/>
      <c r="L179" s="61"/>
      <c r="M179" s="61"/>
      <c r="N179" s="61"/>
      <c r="O179" s="61"/>
      <c r="P179" s="61"/>
    </row>
    <row r="180" spans="1:16" ht="12.75">
      <c r="A180" s="61"/>
      <c r="B180" s="61"/>
      <c r="C180" s="61"/>
      <c r="D180" s="61"/>
      <c r="E180" s="61"/>
      <c r="F180" s="61"/>
      <c r="G180" s="61"/>
      <c r="H180" s="61"/>
      <c r="I180" s="61"/>
      <c r="J180" s="61"/>
      <c r="K180" s="61"/>
      <c r="L180" s="61"/>
      <c r="M180" s="61"/>
      <c r="N180" s="61"/>
      <c r="O180" s="61"/>
      <c r="P180" s="61"/>
    </row>
    <row r="181" spans="1:16" ht="12.75">
      <c r="A181" s="61"/>
      <c r="B181" s="61"/>
      <c r="C181" s="61"/>
      <c r="D181" s="61"/>
      <c r="E181" s="61"/>
      <c r="F181" s="61"/>
      <c r="G181" s="61"/>
      <c r="H181" s="61"/>
      <c r="I181" s="61"/>
      <c r="J181" s="61"/>
      <c r="K181" s="61"/>
      <c r="L181" s="61"/>
      <c r="M181" s="61"/>
      <c r="N181" s="61"/>
      <c r="O181" s="61"/>
      <c r="P181" s="61"/>
    </row>
    <row r="182" spans="1:16" ht="12.75">
      <c r="A182" s="61"/>
      <c r="B182" s="61"/>
      <c r="C182" s="61"/>
      <c r="D182" s="61"/>
      <c r="E182" s="61"/>
      <c r="F182" s="61"/>
      <c r="G182" s="61"/>
      <c r="H182" s="61"/>
      <c r="I182" s="61"/>
      <c r="J182" s="61"/>
      <c r="K182" s="61"/>
      <c r="L182" s="61"/>
      <c r="M182" s="61"/>
      <c r="N182" s="61"/>
      <c r="O182" s="61"/>
      <c r="P182" s="61"/>
    </row>
    <row r="183" spans="1:16" ht="12.75">
      <c r="A183" s="61"/>
      <c r="B183" s="61"/>
      <c r="C183" s="61"/>
      <c r="D183" s="61"/>
      <c r="E183" s="61"/>
      <c r="F183" s="61"/>
      <c r="G183" s="61"/>
      <c r="H183" s="61"/>
      <c r="I183" s="61"/>
      <c r="J183" s="61"/>
      <c r="K183" s="61"/>
      <c r="L183" s="61"/>
      <c r="M183" s="61"/>
      <c r="N183" s="61"/>
      <c r="O183" s="61"/>
      <c r="P183" s="61"/>
    </row>
    <row r="184" spans="1:16" ht="12.75">
      <c r="A184" s="61"/>
      <c r="B184" s="61"/>
      <c r="C184" s="61"/>
      <c r="D184" s="61"/>
      <c r="E184" s="61"/>
      <c r="F184" s="61"/>
      <c r="G184" s="61"/>
      <c r="H184" s="61"/>
      <c r="I184" s="61"/>
      <c r="J184" s="61"/>
      <c r="K184" s="61"/>
      <c r="L184" s="61"/>
      <c r="M184" s="61"/>
      <c r="N184" s="61"/>
      <c r="O184" s="61"/>
      <c r="P184" s="61"/>
    </row>
    <row r="185" spans="1:16" ht="12.75">
      <c r="A185" s="61"/>
      <c r="B185" s="61"/>
      <c r="C185" s="61"/>
      <c r="D185" s="61"/>
      <c r="E185" s="61"/>
      <c r="F185" s="61"/>
      <c r="G185" s="61"/>
      <c r="H185" s="61"/>
      <c r="I185" s="61"/>
      <c r="J185" s="61"/>
      <c r="K185" s="61"/>
      <c r="L185" s="61"/>
      <c r="M185" s="61"/>
      <c r="N185" s="61"/>
      <c r="O185" s="61"/>
      <c r="P185" s="61"/>
    </row>
    <row r="186" spans="1:16" ht="12.75">
      <c r="A186" s="61"/>
      <c r="B186" s="61"/>
      <c r="C186" s="61"/>
      <c r="D186" s="61"/>
      <c r="E186" s="61"/>
      <c r="F186" s="61"/>
      <c r="G186" s="61"/>
      <c r="H186" s="61"/>
      <c r="I186" s="61"/>
      <c r="J186" s="61"/>
      <c r="K186" s="61"/>
      <c r="L186" s="61"/>
      <c r="M186" s="61"/>
      <c r="N186" s="61"/>
      <c r="O186" s="61"/>
      <c r="P186" s="61"/>
    </row>
    <row r="187" spans="1:16" ht="12.75">
      <c r="A187" s="61"/>
      <c r="B187" s="61"/>
      <c r="C187" s="61"/>
      <c r="D187" s="61"/>
      <c r="E187" s="61"/>
      <c r="F187" s="61"/>
      <c r="G187" s="61"/>
      <c r="H187" s="61"/>
      <c r="I187" s="61"/>
      <c r="J187" s="61"/>
      <c r="K187" s="61"/>
      <c r="L187" s="61"/>
      <c r="M187" s="61"/>
      <c r="N187" s="61"/>
      <c r="O187" s="61"/>
      <c r="P187" s="61"/>
    </row>
    <row r="188" spans="1:16" ht="12.75">
      <c r="A188" s="61"/>
      <c r="B188" s="61"/>
      <c r="C188" s="61"/>
      <c r="D188" s="61"/>
      <c r="E188" s="61"/>
      <c r="F188" s="61"/>
      <c r="G188" s="61"/>
      <c r="H188" s="61"/>
      <c r="I188" s="61"/>
      <c r="J188" s="61"/>
      <c r="K188" s="61"/>
      <c r="L188" s="61"/>
      <c r="M188" s="61"/>
      <c r="N188" s="61"/>
      <c r="O188" s="61"/>
      <c r="P188" s="61"/>
    </row>
    <row r="189" spans="1:16" ht="12.75">
      <c r="A189" s="61"/>
      <c r="B189" s="61"/>
      <c r="C189" s="61"/>
      <c r="D189" s="61"/>
      <c r="E189" s="61"/>
      <c r="F189" s="61"/>
      <c r="G189" s="61"/>
      <c r="H189" s="61"/>
      <c r="I189" s="61"/>
      <c r="J189" s="61"/>
      <c r="K189" s="61"/>
      <c r="L189" s="61"/>
      <c r="M189" s="61"/>
      <c r="N189" s="61"/>
      <c r="O189" s="61"/>
      <c r="P189" s="61"/>
    </row>
    <row r="190" spans="1:16" ht="12.75">
      <c r="A190" s="61"/>
      <c r="B190" s="61"/>
      <c r="C190" s="61"/>
      <c r="D190" s="61"/>
      <c r="E190" s="61"/>
      <c r="F190" s="61"/>
      <c r="G190" s="61"/>
      <c r="H190" s="61"/>
      <c r="I190" s="61"/>
      <c r="J190" s="61"/>
      <c r="K190" s="61"/>
      <c r="L190" s="61"/>
      <c r="M190" s="61"/>
      <c r="N190" s="61"/>
      <c r="O190" s="61"/>
      <c r="P190" s="61"/>
    </row>
    <row r="191" spans="1:16" ht="12.75">
      <c r="A191" s="61"/>
      <c r="B191" s="61"/>
      <c r="C191" s="61"/>
      <c r="D191" s="61"/>
      <c r="E191" s="61"/>
      <c r="F191" s="61"/>
      <c r="G191" s="61"/>
      <c r="H191" s="61"/>
      <c r="I191" s="61"/>
      <c r="J191" s="61"/>
      <c r="K191" s="61"/>
      <c r="L191" s="61"/>
      <c r="M191" s="61"/>
      <c r="N191" s="61"/>
      <c r="O191" s="61"/>
      <c r="P191" s="61"/>
    </row>
    <row r="192" spans="1:16" ht="12.75">
      <c r="A192" s="61"/>
      <c r="B192" s="61"/>
      <c r="C192" s="61"/>
      <c r="D192" s="61"/>
      <c r="E192" s="61"/>
      <c r="F192" s="61"/>
      <c r="G192" s="61"/>
      <c r="H192" s="61"/>
      <c r="I192" s="61"/>
      <c r="J192" s="61"/>
      <c r="K192" s="61"/>
      <c r="L192" s="61"/>
      <c r="M192" s="61"/>
      <c r="N192" s="61"/>
      <c r="O192" s="61"/>
      <c r="P192" s="61"/>
    </row>
    <row r="193" spans="1:16" ht="12.75">
      <c r="A193" s="61"/>
      <c r="B193" s="61"/>
      <c r="C193" s="61"/>
      <c r="D193" s="61"/>
      <c r="E193" s="61"/>
      <c r="F193" s="61"/>
      <c r="G193" s="61"/>
      <c r="H193" s="61"/>
      <c r="I193" s="61"/>
      <c r="J193" s="61"/>
      <c r="K193" s="61"/>
      <c r="L193" s="61"/>
      <c r="M193" s="61"/>
      <c r="N193" s="61"/>
      <c r="O193" s="61"/>
      <c r="P193" s="61"/>
    </row>
    <row r="194" spans="1:16" ht="12.75">
      <c r="A194" s="61"/>
      <c r="B194" s="61"/>
      <c r="C194" s="61"/>
      <c r="D194" s="61"/>
      <c r="E194" s="61"/>
      <c r="F194" s="61"/>
      <c r="G194" s="61"/>
      <c r="H194" s="61"/>
      <c r="I194" s="61"/>
      <c r="J194" s="61"/>
      <c r="K194" s="61"/>
      <c r="L194" s="61"/>
      <c r="M194" s="61"/>
      <c r="N194" s="61"/>
      <c r="O194" s="61"/>
      <c r="P194" s="61"/>
    </row>
    <row r="195" spans="1:16" ht="12.75">
      <c r="A195" s="61"/>
      <c r="B195" s="61"/>
      <c r="C195" s="61"/>
      <c r="D195" s="61"/>
      <c r="E195" s="61"/>
      <c r="F195" s="61"/>
      <c r="G195" s="61"/>
      <c r="H195" s="61"/>
      <c r="I195" s="61"/>
      <c r="J195" s="61"/>
      <c r="K195" s="61"/>
      <c r="L195" s="61"/>
      <c r="M195" s="61"/>
      <c r="N195" s="61"/>
      <c r="O195" s="61"/>
      <c r="P195" s="61"/>
    </row>
    <row r="196" spans="1:16" ht="12.75">
      <c r="A196" s="61"/>
      <c r="B196" s="61"/>
      <c r="C196" s="61"/>
      <c r="D196" s="61"/>
      <c r="E196" s="61"/>
      <c r="F196" s="61"/>
      <c r="G196" s="61"/>
      <c r="H196" s="61"/>
      <c r="I196" s="61"/>
      <c r="J196" s="61"/>
      <c r="K196" s="61"/>
      <c r="L196" s="61"/>
      <c r="M196" s="61"/>
      <c r="N196" s="61"/>
      <c r="O196" s="61"/>
      <c r="P196" s="61"/>
    </row>
    <row r="197" spans="1:16" ht="12.75">
      <c r="A197" s="61"/>
      <c r="B197" s="61"/>
      <c r="C197" s="61"/>
      <c r="D197" s="61"/>
      <c r="E197" s="61"/>
      <c r="F197" s="61"/>
      <c r="G197" s="61"/>
      <c r="H197" s="61"/>
      <c r="I197" s="61"/>
      <c r="J197" s="61"/>
      <c r="K197" s="61"/>
      <c r="L197" s="61"/>
      <c r="M197" s="61"/>
      <c r="N197" s="61"/>
      <c r="O197" s="61"/>
      <c r="P197" s="61"/>
    </row>
    <row r="198" spans="1:16" ht="12.75">
      <c r="A198" s="61"/>
      <c r="B198" s="61"/>
      <c r="C198" s="61"/>
      <c r="D198" s="61"/>
      <c r="E198" s="61"/>
      <c r="F198" s="61"/>
      <c r="G198" s="61"/>
      <c r="H198" s="61"/>
      <c r="I198" s="61"/>
      <c r="J198" s="61"/>
      <c r="K198" s="61"/>
      <c r="L198" s="61"/>
      <c r="M198" s="61"/>
      <c r="N198" s="61"/>
      <c r="O198" s="61"/>
      <c r="P198" s="61"/>
    </row>
    <row r="199" spans="1:16" ht="12.75">
      <c r="A199" s="61"/>
      <c r="B199" s="61"/>
      <c r="C199" s="61"/>
      <c r="D199" s="61"/>
      <c r="E199" s="61"/>
      <c r="F199" s="61"/>
      <c r="G199" s="61"/>
      <c r="H199" s="61"/>
      <c r="I199" s="61"/>
      <c r="J199" s="61"/>
      <c r="K199" s="61"/>
      <c r="L199" s="61"/>
      <c r="M199" s="61"/>
      <c r="N199" s="61"/>
      <c r="O199" s="61"/>
      <c r="P199" s="61"/>
    </row>
    <row r="200" spans="1:16" ht="12.75">
      <c r="A200" s="61"/>
      <c r="B200" s="61"/>
      <c r="C200" s="61"/>
      <c r="D200" s="61"/>
      <c r="E200" s="61"/>
      <c r="F200" s="61"/>
      <c r="G200" s="61"/>
      <c r="H200" s="61"/>
      <c r="I200" s="61"/>
      <c r="J200" s="61"/>
      <c r="K200" s="61"/>
      <c r="L200" s="61"/>
      <c r="M200" s="61"/>
      <c r="N200" s="61"/>
      <c r="O200" s="61"/>
      <c r="P200" s="61"/>
    </row>
    <row r="201" spans="1:16" ht="12.75">
      <c r="A201" s="61"/>
      <c r="B201" s="61"/>
      <c r="C201" s="61"/>
      <c r="D201" s="61"/>
      <c r="E201" s="61"/>
      <c r="F201" s="61"/>
      <c r="G201" s="61"/>
      <c r="H201" s="61"/>
      <c r="I201" s="61"/>
      <c r="J201" s="61"/>
      <c r="K201" s="61"/>
      <c r="L201" s="61"/>
      <c r="M201" s="61"/>
      <c r="N201" s="61"/>
      <c r="O201" s="61"/>
      <c r="P201" s="61"/>
    </row>
    <row r="202" spans="1:16" ht="12.75">
      <c r="A202" s="61"/>
      <c r="B202" s="61"/>
      <c r="C202" s="61"/>
      <c r="D202" s="61"/>
      <c r="E202" s="61"/>
      <c r="F202" s="61"/>
      <c r="G202" s="61"/>
      <c r="H202" s="61"/>
      <c r="I202" s="61"/>
      <c r="J202" s="61"/>
      <c r="K202" s="61"/>
      <c r="L202" s="61"/>
      <c r="M202" s="61"/>
      <c r="N202" s="61"/>
      <c r="O202" s="61"/>
      <c r="P202" s="61"/>
    </row>
    <row r="203" spans="1:16" ht="12.75">
      <c r="A203" s="61"/>
      <c r="B203" s="61"/>
      <c r="C203" s="61"/>
      <c r="D203" s="61"/>
      <c r="E203" s="61"/>
      <c r="F203" s="61"/>
      <c r="G203" s="61"/>
      <c r="H203" s="61"/>
      <c r="I203" s="61"/>
      <c r="J203" s="61"/>
      <c r="K203" s="61"/>
      <c r="L203" s="61"/>
      <c r="M203" s="61"/>
      <c r="N203" s="61"/>
      <c r="O203" s="61"/>
      <c r="P203" s="61"/>
    </row>
    <row r="204" spans="1:16" ht="12.75">
      <c r="A204" s="61"/>
      <c r="B204" s="61"/>
      <c r="C204" s="61"/>
      <c r="D204" s="61"/>
      <c r="E204" s="61"/>
      <c r="F204" s="61"/>
      <c r="G204" s="61"/>
      <c r="H204" s="61"/>
      <c r="I204" s="61"/>
      <c r="J204" s="61"/>
      <c r="K204" s="61"/>
      <c r="L204" s="61"/>
      <c r="M204" s="61"/>
      <c r="N204" s="61"/>
      <c r="O204" s="61"/>
      <c r="P204" s="61"/>
    </row>
    <row r="205" spans="1:16" ht="12.75">
      <c r="A205" s="61"/>
      <c r="B205" s="61"/>
      <c r="C205" s="61"/>
      <c r="D205" s="61"/>
      <c r="E205" s="61"/>
      <c r="F205" s="61"/>
      <c r="G205" s="61"/>
      <c r="H205" s="61"/>
      <c r="I205" s="61"/>
      <c r="J205" s="61"/>
      <c r="K205" s="61"/>
      <c r="L205" s="61"/>
      <c r="M205" s="61"/>
      <c r="N205" s="61"/>
      <c r="O205" s="61"/>
      <c r="P205" s="61"/>
    </row>
    <row r="206" spans="1:16" ht="12.75">
      <c r="A206" s="61"/>
      <c r="B206" s="61"/>
      <c r="C206" s="61"/>
      <c r="D206" s="61"/>
      <c r="E206" s="61"/>
      <c r="F206" s="61"/>
      <c r="G206" s="61"/>
      <c r="H206" s="61"/>
      <c r="I206" s="61"/>
      <c r="J206" s="61"/>
      <c r="K206" s="61"/>
      <c r="L206" s="61"/>
      <c r="M206" s="61"/>
      <c r="N206" s="61"/>
      <c r="O206" s="61"/>
      <c r="P206" s="61"/>
    </row>
    <row r="207" spans="1:16" ht="12.75">
      <c r="A207" s="61"/>
      <c r="B207" s="61"/>
      <c r="C207" s="61"/>
      <c r="D207" s="61"/>
      <c r="E207" s="61"/>
      <c r="F207" s="61"/>
      <c r="G207" s="61"/>
      <c r="H207" s="61"/>
      <c r="I207" s="61"/>
      <c r="J207" s="61"/>
      <c r="K207" s="61"/>
      <c r="L207" s="61"/>
      <c r="M207" s="61"/>
      <c r="N207" s="61"/>
      <c r="O207" s="61"/>
      <c r="P207" s="61"/>
    </row>
    <row r="208" spans="1:16" ht="12.75">
      <c r="A208" s="61"/>
      <c r="B208" s="61"/>
      <c r="C208" s="61"/>
      <c r="D208" s="61"/>
      <c r="E208" s="61"/>
      <c r="F208" s="61"/>
      <c r="G208" s="61"/>
      <c r="H208" s="61"/>
      <c r="I208" s="61"/>
      <c r="J208" s="61"/>
      <c r="K208" s="61"/>
      <c r="L208" s="61"/>
      <c r="M208" s="61"/>
      <c r="N208" s="61"/>
      <c r="O208" s="61"/>
      <c r="P208" s="61"/>
    </row>
    <row r="209" spans="1:16" ht="12.75">
      <c r="A209" s="61"/>
      <c r="B209" s="61"/>
      <c r="C209" s="61"/>
      <c r="D209" s="61"/>
      <c r="E209" s="61"/>
      <c r="F209" s="61"/>
      <c r="G209" s="61"/>
      <c r="H209" s="61"/>
      <c r="I209" s="61"/>
      <c r="J209" s="61"/>
      <c r="K209" s="61"/>
      <c r="L209" s="61"/>
      <c r="M209" s="61"/>
      <c r="N209" s="61"/>
      <c r="O209" s="61"/>
      <c r="P209" s="61"/>
    </row>
    <row r="210" spans="1:16" ht="12.75">
      <c r="A210" s="61"/>
      <c r="B210" s="61"/>
      <c r="C210" s="61"/>
      <c r="D210" s="61"/>
      <c r="E210" s="61"/>
      <c r="F210" s="61"/>
      <c r="G210" s="61"/>
      <c r="H210" s="61"/>
      <c r="I210" s="61"/>
      <c r="J210" s="61"/>
      <c r="K210" s="61"/>
      <c r="L210" s="61"/>
      <c r="M210" s="61"/>
      <c r="N210" s="61"/>
      <c r="O210" s="61"/>
      <c r="P210" s="61"/>
    </row>
    <row r="211" spans="1:16" ht="12.75">
      <c r="A211" s="61"/>
      <c r="B211" s="61"/>
      <c r="C211" s="61"/>
      <c r="D211" s="61"/>
      <c r="E211" s="61"/>
      <c r="F211" s="61"/>
      <c r="G211" s="61"/>
      <c r="H211" s="61"/>
      <c r="I211" s="61"/>
      <c r="J211" s="61"/>
      <c r="K211" s="61"/>
      <c r="L211" s="61"/>
      <c r="M211" s="61"/>
      <c r="N211" s="61"/>
      <c r="O211" s="61"/>
      <c r="P211" s="61"/>
    </row>
    <row r="212" spans="1:16" ht="12.75">
      <c r="A212" s="61"/>
      <c r="B212" s="61"/>
      <c r="C212" s="61"/>
      <c r="D212" s="61"/>
      <c r="E212" s="61"/>
      <c r="F212" s="61"/>
      <c r="G212" s="61"/>
      <c r="H212" s="61"/>
      <c r="I212" s="61"/>
      <c r="J212" s="61"/>
      <c r="K212" s="61"/>
      <c r="L212" s="61"/>
      <c r="M212" s="61"/>
      <c r="N212" s="61"/>
      <c r="O212" s="61"/>
      <c r="P212" s="61"/>
    </row>
    <row r="213" spans="1:16" ht="12.75">
      <c r="A213" s="61"/>
      <c r="B213" s="61"/>
      <c r="C213" s="61"/>
      <c r="D213" s="61"/>
      <c r="E213" s="61"/>
      <c r="F213" s="61"/>
      <c r="G213" s="61"/>
      <c r="H213" s="61"/>
      <c r="I213" s="61"/>
      <c r="J213" s="61"/>
      <c r="K213" s="61"/>
      <c r="L213" s="61"/>
      <c r="M213" s="61"/>
      <c r="N213" s="61"/>
      <c r="O213" s="61"/>
      <c r="P213" s="61"/>
    </row>
    <row r="214" spans="1:16" ht="12.75">
      <c r="A214" s="61"/>
      <c r="B214" s="61"/>
      <c r="C214" s="61"/>
      <c r="D214" s="61"/>
      <c r="E214" s="61"/>
      <c r="F214" s="61"/>
      <c r="G214" s="61"/>
      <c r="H214" s="61"/>
      <c r="I214" s="61"/>
      <c r="J214" s="61"/>
      <c r="K214" s="61"/>
      <c r="L214" s="61"/>
      <c r="M214" s="61"/>
      <c r="N214" s="61"/>
      <c r="O214" s="61"/>
      <c r="P214" s="61"/>
    </row>
    <row r="215" spans="1:16" ht="12.75">
      <c r="A215" s="61"/>
      <c r="B215" s="61"/>
      <c r="C215" s="61"/>
      <c r="D215" s="61"/>
      <c r="E215" s="61"/>
      <c r="F215" s="61"/>
      <c r="G215" s="61"/>
      <c r="H215" s="61"/>
      <c r="I215" s="61"/>
      <c r="J215" s="61"/>
      <c r="K215" s="61"/>
      <c r="L215" s="61"/>
      <c r="M215" s="61"/>
      <c r="N215" s="61"/>
      <c r="O215" s="61"/>
      <c r="P215" s="61"/>
    </row>
    <row r="216" spans="1:16" ht="12.75">
      <c r="A216" s="61"/>
      <c r="B216" s="61"/>
      <c r="C216" s="61"/>
      <c r="D216" s="61"/>
      <c r="E216" s="61"/>
      <c r="F216" s="61"/>
      <c r="G216" s="61"/>
      <c r="H216" s="61"/>
      <c r="I216" s="61"/>
      <c r="J216" s="61"/>
      <c r="K216" s="61"/>
      <c r="L216" s="61"/>
      <c r="M216" s="61"/>
      <c r="N216" s="61"/>
      <c r="O216" s="61"/>
      <c r="P216" s="61"/>
    </row>
    <row r="217" spans="1:16" ht="12.75">
      <c r="A217" s="61"/>
      <c r="B217" s="61"/>
      <c r="C217" s="61"/>
      <c r="D217" s="61"/>
      <c r="E217" s="61"/>
      <c r="F217" s="61"/>
      <c r="G217" s="61"/>
      <c r="H217" s="61"/>
      <c r="I217" s="61"/>
      <c r="J217" s="61"/>
      <c r="K217" s="61"/>
      <c r="L217" s="61"/>
      <c r="M217" s="61"/>
      <c r="N217" s="61"/>
      <c r="O217" s="61"/>
      <c r="P217" s="61"/>
    </row>
    <row r="218" spans="1:16" ht="12.75">
      <c r="A218" s="61"/>
      <c r="B218" s="61"/>
      <c r="C218" s="61"/>
      <c r="D218" s="61"/>
      <c r="E218" s="61"/>
      <c r="F218" s="61"/>
      <c r="G218" s="61"/>
      <c r="H218" s="61"/>
      <c r="I218" s="61"/>
      <c r="J218" s="61"/>
      <c r="K218" s="61"/>
      <c r="L218" s="61"/>
      <c r="M218" s="61"/>
      <c r="N218" s="61"/>
      <c r="O218" s="61"/>
      <c r="P218" s="61"/>
    </row>
    <row r="219" spans="1:16" ht="12.75">
      <c r="A219" s="61"/>
      <c r="B219" s="61"/>
      <c r="C219" s="61"/>
      <c r="D219" s="61"/>
      <c r="E219" s="61"/>
      <c r="F219" s="61"/>
      <c r="G219" s="61"/>
      <c r="H219" s="61"/>
      <c r="I219" s="61"/>
      <c r="J219" s="61"/>
      <c r="K219" s="61"/>
      <c r="L219" s="61"/>
      <c r="M219" s="61"/>
      <c r="N219" s="61"/>
      <c r="O219" s="61"/>
      <c r="P219" s="61"/>
    </row>
    <row r="220" spans="1:16" ht="12.75">
      <c r="A220" s="61"/>
      <c r="B220" s="61"/>
      <c r="C220" s="61"/>
      <c r="D220" s="61"/>
      <c r="E220" s="61"/>
      <c r="F220" s="61"/>
      <c r="G220" s="61"/>
      <c r="H220" s="61"/>
      <c r="I220" s="61"/>
      <c r="J220" s="61"/>
      <c r="K220" s="61"/>
      <c r="L220" s="61"/>
      <c r="M220" s="61"/>
      <c r="N220" s="61"/>
      <c r="O220" s="61"/>
      <c r="P220" s="61"/>
    </row>
    <row r="221" spans="1:16" ht="12.75">
      <c r="A221" s="61"/>
      <c r="B221" s="61"/>
      <c r="C221" s="61"/>
      <c r="D221" s="61"/>
      <c r="E221" s="61"/>
      <c r="F221" s="61"/>
      <c r="G221" s="61"/>
      <c r="H221" s="61"/>
      <c r="I221" s="61"/>
      <c r="J221" s="61"/>
      <c r="K221" s="61"/>
      <c r="L221" s="61"/>
      <c r="M221" s="61"/>
      <c r="N221" s="61"/>
      <c r="O221" s="61"/>
      <c r="P221" s="61"/>
    </row>
    <row r="222" spans="1:16" ht="12.75">
      <c r="A222" s="61"/>
      <c r="B222" s="61"/>
      <c r="C222" s="61"/>
      <c r="D222" s="61"/>
      <c r="E222" s="61"/>
      <c r="F222" s="61"/>
      <c r="G222" s="61"/>
      <c r="H222" s="61"/>
      <c r="I222" s="61"/>
      <c r="J222" s="61"/>
      <c r="K222" s="61"/>
      <c r="L222" s="61"/>
      <c r="M222" s="61"/>
      <c r="N222" s="61"/>
      <c r="O222" s="61"/>
      <c r="P222" s="61"/>
    </row>
    <row r="223" spans="1:16" ht="12.75">
      <c r="A223" s="61"/>
      <c r="B223" s="61"/>
      <c r="C223" s="61"/>
      <c r="D223" s="61"/>
      <c r="E223" s="61"/>
      <c r="F223" s="61"/>
      <c r="G223" s="61"/>
      <c r="H223" s="61"/>
      <c r="I223" s="61"/>
      <c r="J223" s="61"/>
      <c r="K223" s="61"/>
      <c r="L223" s="61"/>
      <c r="M223" s="61"/>
      <c r="N223" s="61"/>
      <c r="O223" s="61"/>
      <c r="P223" s="61"/>
    </row>
    <row r="224" spans="1:16" ht="12.75">
      <c r="A224" s="61"/>
      <c r="B224" s="61"/>
      <c r="C224" s="61"/>
      <c r="D224" s="61"/>
      <c r="E224" s="61"/>
      <c r="F224" s="61"/>
      <c r="G224" s="61"/>
      <c r="H224" s="61"/>
      <c r="I224" s="61"/>
      <c r="J224" s="61"/>
      <c r="K224" s="61"/>
      <c r="L224" s="61"/>
      <c r="M224" s="61"/>
      <c r="N224" s="61"/>
      <c r="O224" s="61"/>
      <c r="P224" s="61"/>
    </row>
    <row r="225" spans="1:16" ht="12.75">
      <c r="A225" s="61"/>
      <c r="B225" s="61"/>
      <c r="C225" s="61"/>
      <c r="D225" s="61"/>
      <c r="E225" s="61"/>
      <c r="F225" s="61"/>
      <c r="G225" s="61"/>
      <c r="H225" s="61"/>
      <c r="I225" s="61"/>
      <c r="J225" s="61"/>
      <c r="K225" s="61"/>
      <c r="L225" s="61"/>
      <c r="M225" s="61"/>
      <c r="N225" s="61"/>
      <c r="O225" s="61"/>
      <c r="P225" s="61"/>
    </row>
    <row r="226" spans="1:16" ht="12.75">
      <c r="A226" s="61"/>
      <c r="B226" s="61"/>
      <c r="C226" s="61"/>
      <c r="D226" s="61"/>
      <c r="E226" s="61"/>
      <c r="F226" s="61"/>
      <c r="G226" s="61"/>
      <c r="H226" s="61"/>
      <c r="I226" s="61"/>
      <c r="J226" s="61"/>
      <c r="K226" s="61"/>
      <c r="L226" s="61"/>
      <c r="M226" s="61"/>
      <c r="N226" s="61"/>
      <c r="O226" s="61"/>
      <c r="P226" s="61"/>
    </row>
    <row r="227" spans="1:16" ht="12.75">
      <c r="A227" s="61"/>
      <c r="B227" s="61"/>
      <c r="C227" s="61"/>
      <c r="D227" s="61"/>
      <c r="E227" s="61"/>
      <c r="F227" s="61"/>
      <c r="G227" s="61"/>
      <c r="H227" s="61"/>
      <c r="I227" s="61"/>
      <c r="J227" s="61"/>
      <c r="K227" s="61"/>
      <c r="L227" s="61"/>
      <c r="M227" s="61"/>
      <c r="N227" s="61"/>
      <c r="O227" s="61"/>
      <c r="P227" s="61"/>
    </row>
    <row r="228" spans="1:16" ht="12.75">
      <c r="A228" s="61"/>
      <c r="B228" s="61"/>
      <c r="C228" s="61"/>
      <c r="D228" s="61"/>
      <c r="E228" s="61"/>
      <c r="F228" s="61"/>
      <c r="G228" s="61"/>
      <c r="H228" s="61"/>
      <c r="I228" s="61"/>
      <c r="J228" s="61"/>
      <c r="K228" s="61"/>
      <c r="L228" s="61"/>
      <c r="M228" s="61"/>
      <c r="N228" s="61"/>
      <c r="O228" s="61"/>
      <c r="P228" s="61"/>
    </row>
    <row r="229" spans="1:16" ht="12.75">
      <c r="A229" s="61"/>
      <c r="B229" s="61"/>
      <c r="C229" s="61"/>
      <c r="D229" s="61"/>
      <c r="E229" s="61"/>
      <c r="F229" s="61"/>
      <c r="G229" s="61"/>
      <c r="H229" s="61"/>
      <c r="I229" s="61"/>
      <c r="J229" s="61"/>
      <c r="K229" s="61"/>
      <c r="L229" s="61"/>
      <c r="M229" s="61"/>
      <c r="N229" s="61"/>
      <c r="O229" s="61"/>
      <c r="P229" s="61"/>
    </row>
    <row r="230" spans="1:16" ht="12.75">
      <c r="A230" s="61"/>
      <c r="B230" s="61"/>
      <c r="C230" s="61"/>
      <c r="D230" s="61"/>
      <c r="E230" s="61"/>
      <c r="F230" s="61"/>
      <c r="G230" s="61"/>
      <c r="H230" s="61"/>
      <c r="I230" s="61"/>
      <c r="J230" s="61"/>
      <c r="K230" s="61"/>
      <c r="L230" s="61"/>
      <c r="M230" s="61"/>
      <c r="N230" s="61"/>
      <c r="O230" s="61"/>
      <c r="P230" s="61"/>
    </row>
    <row r="231" spans="1:16" ht="12.75">
      <c r="A231" s="61"/>
      <c r="B231" s="61"/>
      <c r="C231" s="61"/>
      <c r="D231" s="61"/>
      <c r="E231" s="61"/>
      <c r="F231" s="61"/>
      <c r="G231" s="61"/>
      <c r="H231" s="61"/>
      <c r="I231" s="61"/>
      <c r="J231" s="61"/>
      <c r="K231" s="61"/>
      <c r="L231" s="61"/>
      <c r="M231" s="61"/>
      <c r="N231" s="61"/>
      <c r="O231" s="61"/>
      <c r="P231" s="61"/>
    </row>
    <row r="232" spans="1:16" ht="12.75">
      <c r="A232" s="61"/>
      <c r="B232" s="61"/>
      <c r="C232" s="61"/>
      <c r="D232" s="61"/>
      <c r="E232" s="61"/>
      <c r="F232" s="61"/>
      <c r="G232" s="61"/>
      <c r="H232" s="61"/>
      <c r="I232" s="61"/>
      <c r="J232" s="61"/>
      <c r="K232" s="61"/>
      <c r="L232" s="61"/>
      <c r="M232" s="61"/>
      <c r="N232" s="61"/>
      <c r="O232" s="61"/>
      <c r="P232" s="61"/>
    </row>
    <row r="233" spans="1:16" ht="12.75">
      <c r="A233" s="61"/>
      <c r="B233" s="61"/>
      <c r="C233" s="61"/>
      <c r="D233" s="61"/>
      <c r="E233" s="61"/>
      <c r="F233" s="61"/>
      <c r="G233" s="61"/>
      <c r="H233" s="61"/>
      <c r="I233" s="61"/>
      <c r="J233" s="61"/>
      <c r="K233" s="61"/>
      <c r="L233" s="61"/>
      <c r="M233" s="61"/>
      <c r="N233" s="61"/>
      <c r="O233" s="61"/>
      <c r="P233" s="61"/>
    </row>
    <row r="234" spans="1:16" ht="12.75">
      <c r="A234" s="61"/>
      <c r="B234" s="61"/>
      <c r="C234" s="61"/>
      <c r="D234" s="61"/>
      <c r="E234" s="61"/>
      <c r="F234" s="61"/>
      <c r="G234" s="61"/>
      <c r="H234" s="61"/>
      <c r="I234" s="61"/>
      <c r="J234" s="61"/>
      <c r="K234" s="61"/>
      <c r="L234" s="61"/>
      <c r="M234" s="61"/>
      <c r="N234" s="61"/>
      <c r="O234" s="61"/>
      <c r="P234" s="61"/>
    </row>
    <row r="235" spans="1:16" ht="12.75">
      <c r="A235" s="61"/>
      <c r="B235" s="61"/>
      <c r="C235" s="61"/>
      <c r="D235" s="61"/>
      <c r="E235" s="61"/>
      <c r="F235" s="61"/>
      <c r="G235" s="61"/>
      <c r="H235" s="61"/>
      <c r="I235" s="61"/>
      <c r="J235" s="61"/>
      <c r="K235" s="61"/>
      <c r="L235" s="61"/>
      <c r="M235" s="61"/>
      <c r="N235" s="61"/>
      <c r="O235" s="61"/>
      <c r="P235" s="61"/>
    </row>
    <row r="236" spans="1:16" ht="12.75">
      <c r="A236" s="61"/>
      <c r="B236" s="61"/>
      <c r="C236" s="61"/>
      <c r="D236" s="61"/>
      <c r="E236" s="61"/>
      <c r="F236" s="61"/>
      <c r="G236" s="61"/>
      <c r="H236" s="61"/>
      <c r="I236" s="61"/>
      <c r="J236" s="61"/>
      <c r="K236" s="61"/>
      <c r="L236" s="61"/>
      <c r="M236" s="61"/>
      <c r="N236" s="61"/>
      <c r="O236" s="61"/>
      <c r="P236" s="61"/>
    </row>
    <row r="237" spans="1:16" ht="12.75">
      <c r="A237" s="61"/>
      <c r="B237" s="61"/>
      <c r="C237" s="61"/>
      <c r="D237" s="61"/>
      <c r="E237" s="61"/>
      <c r="F237" s="61"/>
      <c r="G237" s="61"/>
      <c r="H237" s="61"/>
      <c r="I237" s="61"/>
      <c r="J237" s="61"/>
      <c r="K237" s="61"/>
      <c r="L237" s="61"/>
      <c r="M237" s="61"/>
      <c r="N237" s="61"/>
      <c r="O237" s="61"/>
      <c r="P237" s="61"/>
    </row>
    <row r="238" spans="1:16" ht="12.75">
      <c r="A238" s="61"/>
      <c r="B238" s="61"/>
      <c r="C238" s="61"/>
      <c r="D238" s="61"/>
      <c r="E238" s="61"/>
      <c r="F238" s="61"/>
      <c r="G238" s="61"/>
      <c r="H238" s="61"/>
      <c r="I238" s="61"/>
      <c r="J238" s="61"/>
      <c r="K238" s="61"/>
      <c r="L238" s="61"/>
      <c r="M238" s="61"/>
      <c r="N238" s="61"/>
      <c r="O238" s="61"/>
      <c r="P238" s="61"/>
    </row>
    <row r="239" spans="1:16" ht="12.75">
      <c r="A239" s="61"/>
      <c r="B239" s="61"/>
      <c r="C239" s="61"/>
      <c r="D239" s="61"/>
      <c r="E239" s="61"/>
      <c r="F239" s="61"/>
      <c r="G239" s="61"/>
      <c r="H239" s="61"/>
      <c r="I239" s="61"/>
      <c r="J239" s="61"/>
      <c r="K239" s="61"/>
      <c r="L239" s="61"/>
      <c r="M239" s="61"/>
      <c r="N239" s="61"/>
      <c r="O239" s="61"/>
      <c r="P239" s="61"/>
    </row>
    <row r="240" spans="1:16" ht="12.75">
      <c r="A240" s="61"/>
      <c r="B240" s="61"/>
      <c r="C240" s="61"/>
      <c r="D240" s="61"/>
      <c r="E240" s="61"/>
      <c r="F240" s="61"/>
      <c r="G240" s="61"/>
      <c r="H240" s="61"/>
      <c r="I240" s="61"/>
      <c r="J240" s="61"/>
      <c r="K240" s="61"/>
      <c r="L240" s="61"/>
      <c r="M240" s="61"/>
      <c r="N240" s="61"/>
      <c r="O240" s="61"/>
      <c r="P240" s="61"/>
    </row>
    <row r="241" spans="1:16" ht="12.75">
      <c r="A241" s="61"/>
      <c r="B241" s="61"/>
      <c r="C241" s="61"/>
      <c r="D241" s="61"/>
      <c r="E241" s="61"/>
      <c r="F241" s="61"/>
      <c r="G241" s="61"/>
      <c r="H241" s="61"/>
      <c r="I241" s="61"/>
      <c r="J241" s="61"/>
      <c r="K241" s="61"/>
      <c r="L241" s="61"/>
      <c r="M241" s="61"/>
      <c r="N241" s="61"/>
      <c r="O241" s="61"/>
      <c r="P241" s="61"/>
    </row>
    <row r="242" spans="1:16" ht="12.75">
      <c r="A242" s="61"/>
      <c r="B242" s="61"/>
      <c r="C242" s="61"/>
      <c r="D242" s="61"/>
      <c r="E242" s="61"/>
      <c r="F242" s="61"/>
      <c r="G242" s="61"/>
      <c r="H242" s="61"/>
      <c r="I242" s="61"/>
      <c r="J242" s="61"/>
      <c r="K242" s="61"/>
      <c r="L242" s="61"/>
      <c r="M242" s="61"/>
      <c r="N242" s="61"/>
      <c r="O242" s="61"/>
      <c r="P242" s="61"/>
    </row>
    <row r="243" spans="1:16" ht="12.75">
      <c r="A243" s="61"/>
      <c r="B243" s="61"/>
      <c r="C243" s="61"/>
      <c r="D243" s="61"/>
      <c r="E243" s="61"/>
      <c r="F243" s="61"/>
      <c r="G243" s="61"/>
      <c r="H243" s="61"/>
      <c r="I243" s="61"/>
      <c r="J243" s="61"/>
      <c r="K243" s="61"/>
      <c r="L243" s="61"/>
      <c r="M243" s="61"/>
      <c r="N243" s="61"/>
      <c r="O243" s="61"/>
      <c r="P243" s="61"/>
    </row>
    <row r="244" spans="1:16" ht="12.75">
      <c r="A244" s="61"/>
      <c r="B244" s="61"/>
      <c r="C244" s="61"/>
      <c r="D244" s="61"/>
      <c r="E244" s="61"/>
      <c r="F244" s="61"/>
      <c r="G244" s="61"/>
      <c r="H244" s="61"/>
      <c r="I244" s="61"/>
      <c r="J244" s="61"/>
      <c r="K244" s="61"/>
      <c r="L244" s="61"/>
      <c r="M244" s="61"/>
      <c r="N244" s="61"/>
      <c r="O244" s="61"/>
      <c r="P244" s="61"/>
    </row>
    <row r="245" spans="1:16" ht="12.75">
      <c r="A245" s="61"/>
      <c r="B245" s="61"/>
      <c r="C245" s="61"/>
      <c r="D245" s="61"/>
      <c r="E245" s="61"/>
      <c r="F245" s="61"/>
      <c r="G245" s="61"/>
      <c r="H245" s="61"/>
      <c r="I245" s="61"/>
      <c r="J245" s="61"/>
      <c r="K245" s="61"/>
      <c r="L245" s="61"/>
      <c r="M245" s="61"/>
      <c r="N245" s="61"/>
      <c r="O245" s="61"/>
      <c r="P245" s="61"/>
    </row>
    <row r="246" spans="1:16" ht="12.75">
      <c r="A246" s="61"/>
      <c r="B246" s="61"/>
      <c r="C246" s="61"/>
      <c r="D246" s="61"/>
      <c r="E246" s="61"/>
      <c r="F246" s="61"/>
      <c r="G246" s="61"/>
      <c r="H246" s="61"/>
      <c r="I246" s="61"/>
      <c r="J246" s="61"/>
      <c r="K246" s="61"/>
      <c r="L246" s="61"/>
      <c r="M246" s="61"/>
      <c r="N246" s="61"/>
      <c r="O246" s="61"/>
      <c r="P246" s="61"/>
    </row>
    <row r="247" spans="1:16" ht="12.75">
      <c r="A247" s="61"/>
      <c r="B247" s="61"/>
      <c r="C247" s="61"/>
      <c r="D247" s="61"/>
      <c r="E247" s="61"/>
      <c r="F247" s="61"/>
      <c r="G247" s="61"/>
      <c r="H247" s="61"/>
      <c r="I247" s="61"/>
      <c r="J247" s="61"/>
      <c r="K247" s="61"/>
      <c r="L247" s="61"/>
      <c r="M247" s="61"/>
      <c r="N247" s="61"/>
      <c r="O247" s="61"/>
      <c r="P247" s="61"/>
    </row>
    <row r="248" spans="1:16" ht="12.75">
      <c r="A248" s="61"/>
      <c r="B248" s="61"/>
      <c r="C248" s="61"/>
      <c r="D248" s="61"/>
      <c r="E248" s="61"/>
      <c r="F248" s="61"/>
      <c r="G248" s="61"/>
      <c r="H248" s="61"/>
      <c r="I248" s="61"/>
      <c r="J248" s="61"/>
      <c r="K248" s="61"/>
      <c r="L248" s="61"/>
      <c r="M248" s="61"/>
      <c r="N248" s="61"/>
      <c r="O248" s="61"/>
      <c r="P248" s="61"/>
    </row>
    <row r="249" spans="1:16" ht="12.75">
      <c r="A249" s="61"/>
      <c r="B249" s="61"/>
      <c r="C249" s="61"/>
      <c r="D249" s="61"/>
      <c r="E249" s="61"/>
      <c r="F249" s="61"/>
      <c r="G249" s="61"/>
      <c r="H249" s="61"/>
      <c r="I249" s="61"/>
      <c r="J249" s="61"/>
      <c r="K249" s="61"/>
      <c r="L249" s="61"/>
      <c r="M249" s="61"/>
      <c r="N249" s="61"/>
      <c r="O249" s="61"/>
      <c r="P249" s="61"/>
    </row>
    <row r="250" spans="1:16" ht="12.75">
      <c r="A250" s="61"/>
      <c r="B250" s="61"/>
      <c r="C250" s="61"/>
      <c r="D250" s="61"/>
      <c r="E250" s="61"/>
      <c r="F250" s="61"/>
      <c r="G250" s="61"/>
      <c r="H250" s="61"/>
      <c r="I250" s="61"/>
      <c r="J250" s="61"/>
      <c r="K250" s="61"/>
      <c r="L250" s="61"/>
      <c r="M250" s="61"/>
      <c r="N250" s="61"/>
      <c r="O250" s="61"/>
      <c r="P250" s="61"/>
    </row>
    <row r="251" spans="1:16" ht="12.75">
      <c r="A251" s="61"/>
      <c r="B251" s="61"/>
      <c r="C251" s="61"/>
      <c r="D251" s="61"/>
      <c r="E251" s="61"/>
      <c r="F251" s="61"/>
      <c r="G251" s="61"/>
      <c r="H251" s="61"/>
      <c r="I251" s="61"/>
      <c r="J251" s="61"/>
      <c r="K251" s="61"/>
      <c r="L251" s="61"/>
      <c r="M251" s="61"/>
      <c r="N251" s="61"/>
      <c r="O251" s="61"/>
      <c r="P251" s="61"/>
    </row>
    <row r="252" spans="1:16" ht="12.75">
      <c r="A252" s="61"/>
      <c r="B252" s="61"/>
      <c r="C252" s="61"/>
      <c r="D252" s="61"/>
      <c r="E252" s="61"/>
      <c r="F252" s="61"/>
      <c r="G252" s="61"/>
      <c r="H252" s="61"/>
      <c r="I252" s="61"/>
      <c r="J252" s="61"/>
      <c r="K252" s="61"/>
      <c r="L252" s="61"/>
      <c r="M252" s="61"/>
      <c r="N252" s="61"/>
      <c r="O252" s="61"/>
      <c r="P252" s="61"/>
    </row>
    <row r="253" spans="1:16" ht="12.75">
      <c r="A253" s="61"/>
      <c r="B253" s="61"/>
      <c r="C253" s="61"/>
      <c r="D253" s="61"/>
      <c r="E253" s="61"/>
      <c r="F253" s="61"/>
      <c r="G253" s="61"/>
      <c r="H253" s="61"/>
      <c r="I253" s="61"/>
      <c r="J253" s="61"/>
      <c r="K253" s="61"/>
      <c r="L253" s="61"/>
      <c r="M253" s="61"/>
      <c r="N253" s="61"/>
      <c r="O253" s="61"/>
      <c r="P253" s="61"/>
    </row>
    <row r="254" spans="1:16" ht="12.75">
      <c r="A254" s="61"/>
      <c r="B254" s="61"/>
      <c r="C254" s="61"/>
      <c r="D254" s="61"/>
      <c r="E254" s="61"/>
      <c r="F254" s="61"/>
      <c r="G254" s="61"/>
      <c r="H254" s="61"/>
      <c r="I254" s="61"/>
      <c r="J254" s="61"/>
      <c r="K254" s="61"/>
      <c r="L254" s="61"/>
      <c r="M254" s="61"/>
      <c r="N254" s="61"/>
      <c r="O254" s="61"/>
      <c r="P254" s="61"/>
    </row>
    <row r="255" spans="1:16" ht="12.75">
      <c r="A255" s="61"/>
      <c r="B255" s="61"/>
      <c r="C255" s="61"/>
      <c r="D255" s="61"/>
      <c r="E255" s="61"/>
      <c r="F255" s="61"/>
      <c r="G255" s="61"/>
      <c r="H255" s="61"/>
      <c r="I255" s="61"/>
      <c r="J255" s="61"/>
      <c r="K255" s="61"/>
      <c r="L255" s="61"/>
      <c r="M255" s="61"/>
      <c r="N255" s="61"/>
      <c r="O255" s="61"/>
      <c r="P255" s="61"/>
    </row>
    <row r="256" spans="1:16" ht="12.75">
      <c r="A256" s="61"/>
      <c r="B256" s="61"/>
      <c r="C256" s="61"/>
      <c r="D256" s="61"/>
      <c r="E256" s="61"/>
      <c r="F256" s="61"/>
      <c r="G256" s="61"/>
      <c r="H256" s="61"/>
      <c r="I256" s="61"/>
      <c r="J256" s="61"/>
      <c r="K256" s="61"/>
      <c r="L256" s="61"/>
      <c r="M256" s="61"/>
      <c r="N256" s="61"/>
      <c r="O256" s="61"/>
      <c r="P256" s="61"/>
    </row>
    <row r="257" spans="1:16" ht="12.75">
      <c r="A257" s="61"/>
      <c r="B257" s="61"/>
      <c r="C257" s="61"/>
      <c r="D257" s="61"/>
      <c r="E257" s="61"/>
      <c r="F257" s="61"/>
      <c r="G257" s="61"/>
      <c r="H257" s="61"/>
      <c r="I257" s="61"/>
      <c r="J257" s="61"/>
      <c r="K257" s="61"/>
      <c r="L257" s="61"/>
      <c r="M257" s="61"/>
      <c r="N257" s="61"/>
      <c r="O257" s="61"/>
      <c r="P257" s="61"/>
    </row>
    <row r="258" spans="1:16" ht="12.75">
      <c r="A258" s="61"/>
      <c r="B258" s="61"/>
      <c r="C258" s="61"/>
      <c r="D258" s="61"/>
      <c r="E258" s="61"/>
      <c r="F258" s="61"/>
      <c r="G258" s="61"/>
      <c r="H258" s="61"/>
      <c r="I258" s="61"/>
      <c r="J258" s="61"/>
      <c r="K258" s="61"/>
      <c r="L258" s="61"/>
      <c r="M258" s="61"/>
      <c r="N258" s="61"/>
      <c r="O258" s="61"/>
      <c r="P258" s="61"/>
    </row>
    <row r="259" spans="1:16" ht="12.75">
      <c r="A259" s="61"/>
      <c r="B259" s="61"/>
      <c r="C259" s="61"/>
      <c r="D259" s="61"/>
      <c r="E259" s="61"/>
      <c r="F259" s="61"/>
      <c r="G259" s="61"/>
      <c r="H259" s="61"/>
      <c r="I259" s="61"/>
      <c r="J259" s="61"/>
      <c r="K259" s="61"/>
      <c r="L259" s="61"/>
      <c r="M259" s="61"/>
      <c r="N259" s="61"/>
      <c r="O259" s="61"/>
      <c r="P259" s="61"/>
    </row>
    <row r="260" spans="1:16" ht="12.75">
      <c r="A260" s="61"/>
      <c r="B260" s="61"/>
      <c r="C260" s="61"/>
      <c r="D260" s="61"/>
      <c r="E260" s="61"/>
      <c r="F260" s="61"/>
      <c r="G260" s="61"/>
      <c r="H260" s="61"/>
      <c r="I260" s="61"/>
      <c r="J260" s="61"/>
      <c r="K260" s="61"/>
      <c r="L260" s="61"/>
      <c r="M260" s="61"/>
      <c r="N260" s="61"/>
      <c r="O260" s="61"/>
      <c r="P260" s="61"/>
    </row>
    <row r="261" spans="1:16" ht="12.75">
      <c r="A261" s="61"/>
      <c r="B261" s="61"/>
      <c r="C261" s="61"/>
      <c r="D261" s="61"/>
      <c r="E261" s="61"/>
      <c r="F261" s="61"/>
      <c r="G261" s="61"/>
      <c r="H261" s="61"/>
      <c r="I261" s="61"/>
      <c r="J261" s="61"/>
      <c r="K261" s="61"/>
      <c r="L261" s="61"/>
      <c r="M261" s="61"/>
      <c r="N261" s="61"/>
      <c r="O261" s="61"/>
      <c r="P261" s="61"/>
    </row>
    <row r="262" spans="1:16" ht="12.75">
      <c r="A262" s="61"/>
      <c r="B262" s="61"/>
      <c r="C262" s="61"/>
      <c r="D262" s="61"/>
      <c r="E262" s="61"/>
      <c r="F262" s="61"/>
      <c r="G262" s="61"/>
      <c r="H262" s="61"/>
      <c r="I262" s="61"/>
      <c r="J262" s="61"/>
      <c r="K262" s="61"/>
      <c r="L262" s="61"/>
      <c r="M262" s="61"/>
      <c r="N262" s="61"/>
      <c r="O262" s="61"/>
      <c r="P262" s="61"/>
    </row>
    <row r="263" spans="1:16" ht="12.75">
      <c r="A263" s="61"/>
      <c r="B263" s="61"/>
      <c r="C263" s="61"/>
      <c r="D263" s="61"/>
      <c r="E263" s="61"/>
      <c r="F263" s="61"/>
      <c r="G263" s="61"/>
      <c r="H263" s="61"/>
      <c r="I263" s="61"/>
      <c r="J263" s="61"/>
      <c r="K263" s="61"/>
      <c r="L263" s="61"/>
      <c r="M263" s="61"/>
      <c r="N263" s="61"/>
      <c r="O263" s="61"/>
      <c r="P263" s="61"/>
    </row>
    <row r="264" spans="1:16" ht="12.75">
      <c r="A264" s="61"/>
      <c r="B264" s="61"/>
      <c r="C264" s="61"/>
      <c r="D264" s="61"/>
      <c r="E264" s="61"/>
      <c r="F264" s="61"/>
      <c r="G264" s="61"/>
      <c r="H264" s="61"/>
      <c r="I264" s="61"/>
      <c r="J264" s="61"/>
      <c r="K264" s="61"/>
      <c r="L264" s="61"/>
      <c r="M264" s="61"/>
      <c r="N264" s="61"/>
      <c r="O264" s="61"/>
      <c r="P264" s="61"/>
    </row>
    <row r="265" spans="1:16" ht="12.75">
      <c r="A265" s="61"/>
      <c r="B265" s="61"/>
      <c r="C265" s="61"/>
      <c r="D265" s="61"/>
      <c r="E265" s="61"/>
      <c r="F265" s="61"/>
      <c r="G265" s="61"/>
      <c r="H265" s="61"/>
      <c r="I265" s="61"/>
      <c r="J265" s="61"/>
      <c r="K265" s="61"/>
      <c r="L265" s="61"/>
      <c r="M265" s="61"/>
      <c r="N265" s="61"/>
      <c r="O265" s="61"/>
      <c r="P265" s="61"/>
    </row>
    <row r="266" spans="1:16" ht="12.75">
      <c r="A266" s="61"/>
      <c r="B266" s="61"/>
      <c r="C266" s="61"/>
      <c r="D266" s="61"/>
      <c r="E266" s="61"/>
      <c r="F266" s="61"/>
      <c r="G266" s="61"/>
      <c r="H266" s="61"/>
      <c r="I266" s="61"/>
      <c r="J266" s="61"/>
      <c r="K266" s="61"/>
      <c r="L266" s="61"/>
      <c r="M266" s="61"/>
      <c r="N266" s="61"/>
      <c r="O266" s="61"/>
      <c r="P266" s="61"/>
    </row>
    <row r="267" spans="1:16" ht="12.75">
      <c r="A267" s="61"/>
      <c r="B267" s="61"/>
      <c r="C267" s="61"/>
      <c r="D267" s="61"/>
      <c r="E267" s="61"/>
      <c r="F267" s="61"/>
      <c r="G267" s="61"/>
      <c r="H267" s="61"/>
      <c r="I267" s="61"/>
      <c r="J267" s="61"/>
      <c r="K267" s="61"/>
      <c r="L267" s="61"/>
      <c r="M267" s="61"/>
      <c r="N267" s="61"/>
      <c r="O267" s="61"/>
      <c r="P267" s="61"/>
    </row>
    <row r="268" spans="1:16" ht="12.75">
      <c r="A268" s="61"/>
      <c r="B268" s="61"/>
      <c r="C268" s="61"/>
      <c r="D268" s="61"/>
      <c r="E268" s="61"/>
      <c r="F268" s="61"/>
      <c r="G268" s="61"/>
      <c r="H268" s="61"/>
      <c r="I268" s="61"/>
      <c r="J268" s="61"/>
      <c r="K268" s="61"/>
      <c r="L268" s="61"/>
      <c r="M268" s="61"/>
      <c r="N268" s="61"/>
      <c r="O268" s="61"/>
      <c r="P268" s="61"/>
    </row>
    <row r="269" spans="1:16" ht="12.75">
      <c r="A269" s="61"/>
      <c r="B269" s="61"/>
      <c r="C269" s="61"/>
      <c r="D269" s="61"/>
      <c r="E269" s="61"/>
      <c r="F269" s="61"/>
      <c r="G269" s="61"/>
      <c r="H269" s="61"/>
      <c r="I269" s="61"/>
      <c r="J269" s="61"/>
      <c r="K269" s="61"/>
      <c r="L269" s="61"/>
      <c r="M269" s="61"/>
      <c r="N269" s="61"/>
      <c r="O269" s="61"/>
      <c r="P269" s="61"/>
    </row>
    <row r="270" spans="1:16" ht="12.75">
      <c r="A270" s="61"/>
      <c r="B270" s="61"/>
      <c r="C270" s="61"/>
      <c r="D270" s="61"/>
      <c r="E270" s="61"/>
      <c r="F270" s="61"/>
      <c r="G270" s="61"/>
      <c r="H270" s="61"/>
      <c r="I270" s="61"/>
      <c r="J270" s="61"/>
      <c r="K270" s="61"/>
      <c r="L270" s="61"/>
      <c r="M270" s="61"/>
      <c r="N270" s="61"/>
      <c r="O270" s="61"/>
      <c r="P270" s="61"/>
    </row>
    <row r="271" spans="1:16" ht="12.75">
      <c r="A271" s="61"/>
      <c r="B271" s="61"/>
      <c r="C271" s="61"/>
      <c r="D271" s="61"/>
      <c r="E271" s="61"/>
      <c r="F271" s="61"/>
      <c r="G271" s="61"/>
      <c r="H271" s="61"/>
      <c r="I271" s="61"/>
      <c r="J271" s="61"/>
      <c r="K271" s="61"/>
      <c r="L271" s="61"/>
      <c r="M271" s="61"/>
      <c r="N271" s="61"/>
      <c r="O271" s="61"/>
      <c r="P271" s="61"/>
    </row>
    <row r="272" spans="1:16" ht="12.75">
      <c r="A272" s="61"/>
      <c r="B272" s="61"/>
      <c r="C272" s="61"/>
      <c r="D272" s="61"/>
      <c r="E272" s="61"/>
      <c r="F272" s="61"/>
      <c r="G272" s="61"/>
      <c r="H272" s="61"/>
      <c r="I272" s="61"/>
      <c r="J272" s="61"/>
      <c r="K272" s="61"/>
      <c r="L272" s="61"/>
      <c r="M272" s="61"/>
      <c r="N272" s="61"/>
      <c r="O272" s="61"/>
      <c r="P272" s="61"/>
    </row>
    <row r="273" spans="1:16" ht="12.75">
      <c r="A273" s="61"/>
      <c r="B273" s="61"/>
      <c r="C273" s="61"/>
      <c r="D273" s="61"/>
      <c r="E273" s="61"/>
      <c r="F273" s="61"/>
      <c r="G273" s="61"/>
      <c r="H273" s="61"/>
      <c r="I273" s="61"/>
      <c r="J273" s="61"/>
      <c r="K273" s="61"/>
      <c r="L273" s="61"/>
      <c r="M273" s="61"/>
      <c r="N273" s="61"/>
      <c r="O273" s="61"/>
      <c r="P273" s="61"/>
    </row>
    <row r="274" spans="1:16" ht="12.75">
      <c r="A274" s="61"/>
      <c r="B274" s="61"/>
      <c r="C274" s="61"/>
      <c r="D274" s="61"/>
      <c r="E274" s="61"/>
      <c r="F274" s="61"/>
      <c r="G274" s="61"/>
      <c r="H274" s="61"/>
      <c r="I274" s="61"/>
      <c r="J274" s="61"/>
      <c r="K274" s="61"/>
      <c r="L274" s="61"/>
      <c r="M274" s="61"/>
      <c r="N274" s="61"/>
      <c r="O274" s="61"/>
      <c r="P274" s="61"/>
    </row>
    <row r="275" spans="1:16" ht="12.75">
      <c r="A275" s="61"/>
      <c r="B275" s="61"/>
      <c r="C275" s="61"/>
      <c r="D275" s="61"/>
      <c r="E275" s="61"/>
      <c r="F275" s="61"/>
      <c r="G275" s="61"/>
      <c r="H275" s="61"/>
      <c r="I275" s="61"/>
      <c r="J275" s="61"/>
      <c r="K275" s="61"/>
      <c r="L275" s="61"/>
      <c r="M275" s="61"/>
      <c r="N275" s="61"/>
      <c r="O275" s="61"/>
      <c r="P275" s="61"/>
    </row>
    <row r="276" spans="1:16" ht="12.75">
      <c r="A276" s="61"/>
      <c r="B276" s="61"/>
      <c r="C276" s="61"/>
      <c r="D276" s="61"/>
      <c r="E276" s="61"/>
      <c r="F276" s="61"/>
      <c r="G276" s="61"/>
      <c r="H276" s="61"/>
      <c r="I276" s="61"/>
      <c r="J276" s="61"/>
      <c r="K276" s="61"/>
      <c r="L276" s="61"/>
      <c r="M276" s="61"/>
      <c r="N276" s="61"/>
      <c r="O276" s="61"/>
      <c r="P276" s="61"/>
    </row>
    <row r="277" spans="1:16" ht="12.75">
      <c r="A277" s="61"/>
      <c r="B277" s="61"/>
      <c r="C277" s="61"/>
      <c r="D277" s="61"/>
      <c r="E277" s="61"/>
      <c r="F277" s="61"/>
      <c r="G277" s="61"/>
      <c r="H277" s="61"/>
      <c r="I277" s="61"/>
      <c r="J277" s="61"/>
      <c r="K277" s="61"/>
      <c r="L277" s="61"/>
      <c r="M277" s="61"/>
      <c r="N277" s="61"/>
      <c r="O277" s="61"/>
      <c r="P277" s="61"/>
    </row>
    <row r="278" spans="1:16" ht="12.75">
      <c r="A278" s="61"/>
      <c r="B278" s="61"/>
      <c r="C278" s="61"/>
      <c r="D278" s="61"/>
      <c r="E278" s="61"/>
      <c r="F278" s="61"/>
      <c r="G278" s="61"/>
      <c r="H278" s="61"/>
      <c r="I278" s="61"/>
      <c r="J278" s="61"/>
      <c r="K278" s="61"/>
      <c r="L278" s="61"/>
      <c r="M278" s="61"/>
      <c r="N278" s="61"/>
      <c r="O278" s="61"/>
      <c r="P278" s="61"/>
    </row>
    <row r="279" spans="1:16" ht="12.75">
      <c r="A279" s="61"/>
      <c r="B279" s="61"/>
      <c r="C279" s="61"/>
      <c r="D279" s="61"/>
      <c r="E279" s="61"/>
      <c r="F279" s="61"/>
      <c r="G279" s="61"/>
      <c r="H279" s="61"/>
      <c r="I279" s="61"/>
      <c r="J279" s="61"/>
      <c r="K279" s="61"/>
      <c r="L279" s="61"/>
      <c r="M279" s="61"/>
      <c r="N279" s="61"/>
      <c r="O279" s="61"/>
      <c r="P279" s="61"/>
    </row>
    <row r="280" spans="1:16" ht="12.75">
      <c r="A280" s="61"/>
      <c r="B280" s="61"/>
      <c r="C280" s="61"/>
      <c r="D280" s="61"/>
      <c r="E280" s="61"/>
      <c r="F280" s="61"/>
      <c r="G280" s="61"/>
      <c r="H280" s="61"/>
      <c r="I280" s="61"/>
      <c r="J280" s="61"/>
      <c r="K280" s="61"/>
      <c r="L280" s="61"/>
      <c r="M280" s="61"/>
      <c r="N280" s="61"/>
      <c r="O280" s="61"/>
      <c r="P280" s="61"/>
    </row>
    <row r="281" spans="1:16" ht="12.75">
      <c r="A281" s="61"/>
      <c r="B281" s="61"/>
      <c r="C281" s="61"/>
      <c r="D281" s="61"/>
      <c r="E281" s="61"/>
      <c r="F281" s="61"/>
      <c r="G281" s="61"/>
      <c r="H281" s="61"/>
      <c r="I281" s="61"/>
      <c r="J281" s="61"/>
      <c r="K281" s="61"/>
      <c r="L281" s="61"/>
      <c r="M281" s="61"/>
      <c r="N281" s="61"/>
      <c r="O281" s="61"/>
      <c r="P281" s="61"/>
    </row>
    <row r="282" spans="1:16" ht="12.75">
      <c r="A282" s="61"/>
      <c r="B282" s="61"/>
      <c r="C282" s="61"/>
      <c r="D282" s="61"/>
      <c r="E282" s="61"/>
      <c r="F282" s="61"/>
      <c r="G282" s="61"/>
      <c r="H282" s="61"/>
      <c r="I282" s="61"/>
      <c r="J282" s="61"/>
      <c r="K282" s="61"/>
      <c r="L282" s="61"/>
      <c r="M282" s="61"/>
      <c r="N282" s="61"/>
      <c r="O282" s="61"/>
      <c r="P282" s="61"/>
    </row>
    <row r="283" spans="1:16" ht="12.75">
      <c r="A283" s="61"/>
      <c r="B283" s="61"/>
      <c r="C283" s="61"/>
      <c r="D283" s="61"/>
      <c r="E283" s="61"/>
      <c r="F283" s="61"/>
      <c r="G283" s="61"/>
      <c r="H283" s="61"/>
      <c r="I283" s="61"/>
      <c r="J283" s="61"/>
      <c r="K283" s="61"/>
      <c r="L283" s="61"/>
      <c r="M283" s="61"/>
      <c r="N283" s="61"/>
      <c r="O283" s="61"/>
      <c r="P283" s="61"/>
    </row>
    <row r="284" spans="1:16" ht="12.75">
      <c r="A284" s="61"/>
      <c r="B284" s="61"/>
      <c r="C284" s="61"/>
      <c r="D284" s="61"/>
      <c r="E284" s="61"/>
      <c r="F284" s="61"/>
      <c r="G284" s="61"/>
      <c r="H284" s="61"/>
      <c r="I284" s="61"/>
      <c r="J284" s="61"/>
      <c r="K284" s="61"/>
      <c r="L284" s="61"/>
      <c r="M284" s="61"/>
      <c r="N284" s="61"/>
      <c r="O284" s="61"/>
      <c r="P284" s="61"/>
    </row>
    <row r="285" spans="1:16" ht="12.75">
      <c r="A285" s="61"/>
      <c r="B285" s="61"/>
      <c r="C285" s="61"/>
      <c r="D285" s="61"/>
      <c r="E285" s="61"/>
      <c r="F285" s="61"/>
      <c r="G285" s="61"/>
      <c r="H285" s="61"/>
      <c r="I285" s="61"/>
      <c r="J285" s="61"/>
      <c r="K285" s="61"/>
      <c r="L285" s="61"/>
      <c r="M285" s="61"/>
      <c r="N285" s="61"/>
      <c r="O285" s="61"/>
      <c r="P285" s="61"/>
    </row>
    <row r="286" spans="1:16" ht="12.75">
      <c r="A286" s="61"/>
      <c r="B286" s="61"/>
      <c r="C286" s="61"/>
      <c r="D286" s="61"/>
      <c r="E286" s="61"/>
      <c r="F286" s="61"/>
      <c r="G286" s="61"/>
      <c r="H286" s="61"/>
      <c r="I286" s="61"/>
      <c r="J286" s="61"/>
      <c r="K286" s="61"/>
      <c r="L286" s="61"/>
      <c r="M286" s="61"/>
      <c r="N286" s="61"/>
      <c r="O286" s="61"/>
      <c r="P286" s="61"/>
    </row>
    <row r="287" spans="1:16" ht="12.75">
      <c r="A287" s="61"/>
      <c r="B287" s="61"/>
      <c r="C287" s="61"/>
      <c r="D287" s="61"/>
      <c r="E287" s="61"/>
      <c r="F287" s="61"/>
      <c r="G287" s="61"/>
      <c r="H287" s="61"/>
      <c r="I287" s="61"/>
      <c r="J287" s="61"/>
      <c r="K287" s="61"/>
      <c r="L287" s="61"/>
      <c r="M287" s="61"/>
      <c r="N287" s="61"/>
      <c r="O287" s="61"/>
      <c r="P287" s="61"/>
    </row>
    <row r="288" spans="1:16" ht="12.75">
      <c r="A288" s="61"/>
      <c r="B288" s="61"/>
      <c r="C288" s="61"/>
      <c r="D288" s="61"/>
      <c r="E288" s="61"/>
      <c r="F288" s="61"/>
      <c r="G288" s="61"/>
      <c r="H288" s="61"/>
      <c r="I288" s="61"/>
      <c r="J288" s="61"/>
      <c r="K288" s="61"/>
      <c r="L288" s="61"/>
      <c r="M288" s="61"/>
      <c r="N288" s="61"/>
      <c r="O288" s="61"/>
      <c r="P288" s="61"/>
    </row>
    <row r="289" spans="1:16" ht="12.75">
      <c r="A289" s="61"/>
      <c r="B289" s="61"/>
      <c r="C289" s="61"/>
      <c r="D289" s="61"/>
      <c r="E289" s="61"/>
      <c r="F289" s="61"/>
      <c r="G289" s="61"/>
      <c r="H289" s="61"/>
      <c r="I289" s="61"/>
      <c r="J289" s="61"/>
      <c r="K289" s="61"/>
      <c r="L289" s="61"/>
      <c r="M289" s="61"/>
      <c r="N289" s="61"/>
      <c r="O289" s="61"/>
      <c r="P289" s="61"/>
    </row>
    <row r="290" spans="1:16" ht="12.75">
      <c r="A290" s="61"/>
      <c r="B290" s="61"/>
      <c r="C290" s="61"/>
      <c r="D290" s="61"/>
      <c r="E290" s="61"/>
      <c r="F290" s="61"/>
      <c r="G290" s="61"/>
      <c r="H290" s="61"/>
      <c r="I290" s="61"/>
      <c r="J290" s="61"/>
      <c r="K290" s="61"/>
      <c r="L290" s="61"/>
      <c r="M290" s="61"/>
      <c r="N290" s="61"/>
      <c r="O290" s="61"/>
      <c r="P290" s="61"/>
    </row>
    <row r="291" spans="1:16" ht="12.75">
      <c r="A291" s="61"/>
      <c r="B291" s="61"/>
      <c r="C291" s="61"/>
      <c r="D291" s="61"/>
      <c r="E291" s="61"/>
      <c r="F291" s="61"/>
      <c r="G291" s="61"/>
      <c r="H291" s="61"/>
      <c r="I291" s="61"/>
      <c r="J291" s="61"/>
      <c r="K291" s="61"/>
      <c r="L291" s="61"/>
      <c r="M291" s="61"/>
      <c r="N291" s="61"/>
      <c r="O291" s="61"/>
      <c r="P291" s="61"/>
    </row>
    <row r="292" spans="1:16" ht="12.75">
      <c r="A292" s="61"/>
      <c r="B292" s="61"/>
      <c r="C292" s="61"/>
      <c r="D292" s="61"/>
      <c r="E292" s="61"/>
      <c r="F292" s="61"/>
      <c r="G292" s="61"/>
      <c r="H292" s="61"/>
      <c r="I292" s="61"/>
      <c r="J292" s="61"/>
      <c r="K292" s="61"/>
      <c r="L292" s="61"/>
      <c r="M292" s="61"/>
      <c r="N292" s="61"/>
      <c r="O292" s="61"/>
      <c r="P292" s="61"/>
    </row>
    <row r="293" spans="1:16" ht="12.75">
      <c r="A293" s="61"/>
      <c r="B293" s="61"/>
      <c r="C293" s="61"/>
      <c r="D293" s="61"/>
      <c r="E293" s="61"/>
      <c r="F293" s="61"/>
      <c r="G293" s="61"/>
      <c r="H293" s="61"/>
      <c r="I293" s="61"/>
      <c r="J293" s="61"/>
      <c r="K293" s="61"/>
      <c r="L293" s="61"/>
      <c r="M293" s="61"/>
      <c r="N293" s="61"/>
      <c r="O293" s="61"/>
      <c r="P293" s="61"/>
    </row>
    <row r="294" spans="1:16" ht="12.75">
      <c r="A294" s="61"/>
      <c r="B294" s="61"/>
      <c r="C294" s="61"/>
      <c r="D294" s="61"/>
      <c r="E294" s="61"/>
      <c r="F294" s="61"/>
      <c r="G294" s="61"/>
      <c r="H294" s="61"/>
      <c r="I294" s="61"/>
      <c r="J294" s="61"/>
      <c r="K294" s="61"/>
      <c r="L294" s="61"/>
      <c r="M294" s="61"/>
      <c r="N294" s="61"/>
      <c r="O294" s="61"/>
      <c r="P294" s="61"/>
    </row>
    <row r="295" spans="1:16" ht="12.75">
      <c r="A295" s="61"/>
      <c r="B295" s="61"/>
      <c r="C295" s="61"/>
      <c r="D295" s="61"/>
      <c r="E295" s="61"/>
      <c r="F295" s="61"/>
      <c r="G295" s="61"/>
      <c r="H295" s="61"/>
      <c r="I295" s="61"/>
      <c r="J295" s="61"/>
      <c r="K295" s="61"/>
      <c r="L295" s="61"/>
      <c r="M295" s="61"/>
      <c r="N295" s="61"/>
      <c r="O295" s="61"/>
      <c r="P295" s="61"/>
    </row>
    <row r="296" spans="1:16" ht="12.75">
      <c r="A296" s="61"/>
      <c r="B296" s="61"/>
      <c r="C296" s="61"/>
      <c r="D296" s="61"/>
      <c r="E296" s="61"/>
      <c r="F296" s="61"/>
      <c r="G296" s="61"/>
      <c r="H296" s="61"/>
      <c r="I296" s="61"/>
      <c r="J296" s="61"/>
      <c r="K296" s="61"/>
      <c r="L296" s="61"/>
      <c r="M296" s="61"/>
      <c r="N296" s="61"/>
      <c r="O296" s="61"/>
      <c r="P296" s="61"/>
    </row>
    <row r="297" spans="1:16" ht="12.75">
      <c r="A297" s="61"/>
      <c r="B297" s="61"/>
      <c r="C297" s="61"/>
      <c r="D297" s="61"/>
      <c r="E297" s="61"/>
      <c r="F297" s="61"/>
      <c r="G297" s="61"/>
      <c r="H297" s="61"/>
      <c r="I297" s="61"/>
      <c r="J297" s="61"/>
      <c r="K297" s="61"/>
      <c r="L297" s="61"/>
      <c r="M297" s="61"/>
      <c r="N297" s="61"/>
      <c r="O297" s="61"/>
      <c r="P297" s="61"/>
    </row>
    <row r="298" spans="1:16" ht="12.75">
      <c r="A298" s="61"/>
      <c r="B298" s="61"/>
      <c r="C298" s="61"/>
      <c r="D298" s="61"/>
      <c r="E298" s="61"/>
      <c r="F298" s="61"/>
      <c r="G298" s="61"/>
      <c r="H298" s="61"/>
      <c r="I298" s="61"/>
      <c r="J298" s="61"/>
      <c r="K298" s="61"/>
      <c r="L298" s="61"/>
      <c r="M298" s="61"/>
      <c r="N298" s="61"/>
      <c r="O298" s="61"/>
      <c r="P298" s="61"/>
    </row>
    <row r="299" spans="1:16" ht="12.75">
      <c r="A299" s="61"/>
      <c r="B299" s="61"/>
      <c r="C299" s="61"/>
      <c r="D299" s="61"/>
      <c r="E299" s="61"/>
      <c r="F299" s="61"/>
      <c r="G299" s="61"/>
      <c r="H299" s="61"/>
      <c r="I299" s="61"/>
      <c r="J299" s="61"/>
      <c r="K299" s="61"/>
      <c r="L299" s="61"/>
      <c r="M299" s="61"/>
      <c r="N299" s="61"/>
      <c r="O299" s="61"/>
      <c r="P299" s="61"/>
    </row>
    <row r="300" spans="1:16" ht="12.75">
      <c r="A300" s="61"/>
      <c r="B300" s="61"/>
      <c r="C300" s="61"/>
      <c r="D300" s="61"/>
      <c r="E300" s="61"/>
      <c r="F300" s="61"/>
      <c r="G300" s="61"/>
      <c r="H300" s="61"/>
      <c r="I300" s="61"/>
      <c r="J300" s="61"/>
      <c r="K300" s="61"/>
      <c r="L300" s="61"/>
      <c r="M300" s="61"/>
      <c r="N300" s="61"/>
      <c r="O300" s="61"/>
      <c r="P300" s="61"/>
    </row>
    <row r="301" spans="1:16" ht="12.75">
      <c r="A301" s="61"/>
      <c r="B301" s="61"/>
      <c r="C301" s="61"/>
      <c r="D301" s="61"/>
      <c r="E301" s="61"/>
      <c r="F301" s="61"/>
      <c r="G301" s="61"/>
      <c r="H301" s="61"/>
      <c r="I301" s="61"/>
      <c r="J301" s="61"/>
      <c r="K301" s="61"/>
      <c r="L301" s="61"/>
      <c r="M301" s="61"/>
      <c r="N301" s="61"/>
      <c r="O301" s="61"/>
      <c r="P301" s="61"/>
    </row>
    <row r="302" spans="1:16" ht="12.75">
      <c r="A302" s="61"/>
      <c r="B302" s="61"/>
      <c r="C302" s="61"/>
      <c r="D302" s="61"/>
      <c r="E302" s="61"/>
      <c r="F302" s="61"/>
      <c r="G302" s="61"/>
      <c r="H302" s="61"/>
      <c r="I302" s="61"/>
      <c r="J302" s="61"/>
      <c r="K302" s="61"/>
      <c r="L302" s="61"/>
      <c r="M302" s="61"/>
      <c r="N302" s="61"/>
      <c r="O302" s="61"/>
      <c r="P302" s="61"/>
    </row>
    <row r="303" spans="1:16" ht="12.75">
      <c r="A303" s="61"/>
      <c r="B303" s="61"/>
      <c r="C303" s="61"/>
      <c r="D303" s="61"/>
      <c r="E303" s="61"/>
      <c r="F303" s="61"/>
      <c r="G303" s="61"/>
      <c r="H303" s="61"/>
      <c r="I303" s="61"/>
      <c r="J303" s="61"/>
      <c r="K303" s="61"/>
      <c r="L303" s="61"/>
      <c r="M303" s="61"/>
      <c r="N303" s="61"/>
      <c r="O303" s="61"/>
      <c r="P303" s="61"/>
    </row>
    <row r="304" spans="1:16" ht="12.75">
      <c r="A304" s="61"/>
      <c r="B304" s="61"/>
      <c r="C304" s="61"/>
      <c r="D304" s="61"/>
      <c r="E304" s="61"/>
      <c r="F304" s="61"/>
      <c r="G304" s="61"/>
      <c r="H304" s="61"/>
      <c r="I304" s="61"/>
      <c r="J304" s="61"/>
      <c r="K304" s="61"/>
      <c r="L304" s="61"/>
      <c r="M304" s="61"/>
      <c r="N304" s="61"/>
      <c r="O304" s="61"/>
      <c r="P304" s="61"/>
    </row>
    <row r="305" spans="1:16" ht="12.75">
      <c r="A305" s="61"/>
      <c r="B305" s="61"/>
      <c r="C305" s="61"/>
      <c r="D305" s="61"/>
      <c r="E305" s="61"/>
      <c r="F305" s="61"/>
      <c r="G305" s="61"/>
      <c r="H305" s="61"/>
      <c r="I305" s="61"/>
      <c r="J305" s="61"/>
      <c r="K305" s="61"/>
      <c r="L305" s="61"/>
      <c r="M305" s="61"/>
      <c r="N305" s="61"/>
      <c r="O305" s="61"/>
      <c r="P305" s="61"/>
    </row>
    <row r="306" spans="1:16" ht="12.75">
      <c r="A306" s="61"/>
      <c r="B306" s="61"/>
      <c r="C306" s="61"/>
      <c r="D306" s="61"/>
      <c r="E306" s="61"/>
      <c r="F306" s="61"/>
      <c r="G306" s="61"/>
      <c r="H306" s="61"/>
      <c r="I306" s="61"/>
      <c r="J306" s="61"/>
      <c r="K306" s="61"/>
      <c r="L306" s="61"/>
      <c r="M306" s="61"/>
      <c r="N306" s="61"/>
      <c r="O306" s="61"/>
      <c r="P306" s="61"/>
    </row>
    <row r="307" spans="1:16" ht="12.75">
      <c r="A307" s="61"/>
      <c r="B307" s="61"/>
      <c r="C307" s="61"/>
      <c r="D307" s="61"/>
      <c r="E307" s="61"/>
      <c r="F307" s="61"/>
      <c r="G307" s="61"/>
      <c r="H307" s="61"/>
      <c r="I307" s="61"/>
      <c r="J307" s="61"/>
      <c r="K307" s="61"/>
      <c r="L307" s="61"/>
      <c r="M307" s="61"/>
      <c r="N307" s="61"/>
      <c r="O307" s="61"/>
      <c r="P307" s="61"/>
    </row>
    <row r="308" spans="1:16" ht="12.75">
      <c r="A308" s="61"/>
      <c r="B308" s="61"/>
      <c r="C308" s="61"/>
      <c r="D308" s="61"/>
      <c r="E308" s="61"/>
      <c r="F308" s="61"/>
      <c r="G308" s="61"/>
      <c r="H308" s="61"/>
      <c r="I308" s="61"/>
      <c r="J308" s="61"/>
      <c r="K308" s="61"/>
      <c r="L308" s="61"/>
      <c r="M308" s="61"/>
      <c r="N308" s="61"/>
      <c r="O308" s="61"/>
      <c r="P308" s="61"/>
    </row>
    <row r="309" spans="1:16" ht="12.75">
      <c r="A309" s="61"/>
      <c r="B309" s="61"/>
      <c r="C309" s="61"/>
      <c r="D309" s="61"/>
      <c r="E309" s="61"/>
      <c r="F309" s="61"/>
      <c r="G309" s="61"/>
      <c r="H309" s="61"/>
      <c r="I309" s="61"/>
      <c r="J309" s="61"/>
      <c r="K309" s="61"/>
      <c r="L309" s="61"/>
      <c r="M309" s="61"/>
      <c r="N309" s="61"/>
      <c r="O309" s="61"/>
      <c r="P309" s="61"/>
    </row>
    <row r="310" spans="1:16" ht="12.75">
      <c r="A310" s="61"/>
      <c r="B310" s="61"/>
      <c r="C310" s="61"/>
      <c r="D310" s="61"/>
      <c r="E310" s="61"/>
      <c r="F310" s="61"/>
      <c r="G310" s="61"/>
      <c r="H310" s="61"/>
      <c r="I310" s="61"/>
      <c r="J310" s="61"/>
      <c r="K310" s="61"/>
      <c r="L310" s="61"/>
      <c r="M310" s="61"/>
      <c r="N310" s="61"/>
      <c r="O310" s="61"/>
      <c r="P310" s="61"/>
    </row>
    <row r="311" spans="1:16" ht="12.75">
      <c r="A311" s="61"/>
      <c r="B311" s="61"/>
      <c r="C311" s="61"/>
      <c r="D311" s="61"/>
      <c r="E311" s="61"/>
      <c r="F311" s="61"/>
      <c r="G311" s="61"/>
      <c r="H311" s="61"/>
      <c r="I311" s="61"/>
      <c r="J311" s="61"/>
      <c r="K311" s="61"/>
      <c r="L311" s="61"/>
      <c r="M311" s="61"/>
      <c r="N311" s="61"/>
      <c r="O311" s="61"/>
      <c r="P311" s="61"/>
    </row>
    <row r="312" spans="1:16" ht="12.75">
      <c r="A312" s="61"/>
      <c r="B312" s="61"/>
      <c r="C312" s="61"/>
      <c r="D312" s="61"/>
      <c r="E312" s="61"/>
      <c r="F312" s="61"/>
      <c r="G312" s="61"/>
      <c r="H312" s="61"/>
      <c r="I312" s="61"/>
      <c r="J312" s="61"/>
      <c r="K312" s="61"/>
      <c r="L312" s="61"/>
      <c r="M312" s="61"/>
      <c r="N312" s="61"/>
      <c r="O312" s="61"/>
      <c r="P312" s="61"/>
    </row>
    <row r="313" spans="1:16" ht="12.75">
      <c r="A313" s="61"/>
      <c r="B313" s="61"/>
      <c r="C313" s="61"/>
      <c r="D313" s="61"/>
      <c r="E313" s="61"/>
      <c r="F313" s="61"/>
      <c r="G313" s="61"/>
      <c r="H313" s="61"/>
      <c r="I313" s="61"/>
      <c r="J313" s="61"/>
      <c r="K313" s="61"/>
      <c r="L313" s="61"/>
      <c r="M313" s="61"/>
      <c r="N313" s="61"/>
      <c r="O313" s="61"/>
      <c r="P313" s="61"/>
    </row>
    <row r="314" spans="1:16" ht="12.75">
      <c r="A314" s="61"/>
      <c r="B314" s="61"/>
      <c r="C314" s="61"/>
      <c r="D314" s="61"/>
      <c r="E314" s="61"/>
      <c r="F314" s="61"/>
      <c r="G314" s="61"/>
      <c r="H314" s="61"/>
      <c r="I314" s="61"/>
      <c r="J314" s="61"/>
      <c r="K314" s="61"/>
      <c r="L314" s="61"/>
      <c r="M314" s="61"/>
      <c r="N314" s="61"/>
      <c r="O314" s="61"/>
      <c r="P314" s="61"/>
    </row>
    <row r="315" spans="1:16" ht="12.75">
      <c r="A315" s="61"/>
      <c r="B315" s="61"/>
      <c r="C315" s="61"/>
      <c r="D315" s="61"/>
      <c r="E315" s="61"/>
      <c r="F315" s="61"/>
      <c r="G315" s="61"/>
      <c r="H315" s="61"/>
      <c r="I315" s="61"/>
      <c r="J315" s="61"/>
      <c r="K315" s="61"/>
      <c r="L315" s="61"/>
      <c r="M315" s="61"/>
      <c r="N315" s="61"/>
      <c r="O315" s="61"/>
      <c r="P315" s="61"/>
    </row>
    <row r="316" spans="1:16" ht="12.75">
      <c r="A316" s="61"/>
      <c r="B316" s="61"/>
      <c r="C316" s="61"/>
      <c r="D316" s="61"/>
      <c r="E316" s="61"/>
      <c r="F316" s="61"/>
      <c r="G316" s="61"/>
      <c r="H316" s="61"/>
      <c r="I316" s="61"/>
      <c r="J316" s="61"/>
      <c r="K316" s="61"/>
      <c r="L316" s="61"/>
      <c r="M316" s="61"/>
      <c r="N316" s="61"/>
      <c r="O316" s="61"/>
      <c r="P316" s="61"/>
    </row>
    <row r="317" spans="1:16" ht="12.75">
      <c r="A317" s="61"/>
      <c r="B317" s="61"/>
      <c r="C317" s="61"/>
      <c r="D317" s="61"/>
      <c r="E317" s="61"/>
      <c r="F317" s="61"/>
      <c r="G317" s="61"/>
      <c r="H317" s="61"/>
      <c r="I317" s="61"/>
      <c r="J317" s="61"/>
      <c r="K317" s="61"/>
      <c r="L317" s="61"/>
      <c r="M317" s="61"/>
      <c r="N317" s="61"/>
      <c r="O317" s="61"/>
      <c r="P317" s="61"/>
    </row>
    <row r="318" spans="1:16" ht="12.75">
      <c r="A318" s="61"/>
      <c r="B318" s="61"/>
      <c r="C318" s="61"/>
      <c r="D318" s="61"/>
      <c r="E318" s="61"/>
      <c r="F318" s="61"/>
      <c r="G318" s="61"/>
      <c r="H318" s="61"/>
      <c r="I318" s="61"/>
      <c r="J318" s="61"/>
      <c r="K318" s="61"/>
      <c r="L318" s="61"/>
      <c r="M318" s="61"/>
      <c r="N318" s="61"/>
      <c r="O318" s="61"/>
      <c r="P318" s="61"/>
    </row>
    <row r="319" spans="1:16" ht="12.75">
      <c r="A319" s="61"/>
      <c r="B319" s="61"/>
      <c r="C319" s="61"/>
      <c r="D319" s="61"/>
      <c r="E319" s="61"/>
      <c r="F319" s="61"/>
      <c r="G319" s="61"/>
      <c r="H319" s="61"/>
      <c r="I319" s="61"/>
      <c r="J319" s="61"/>
      <c r="K319" s="61"/>
      <c r="L319" s="61"/>
      <c r="M319" s="61"/>
      <c r="N319" s="61"/>
      <c r="O319" s="61"/>
      <c r="P319" s="61"/>
    </row>
    <row r="320" spans="1:16" ht="12.75">
      <c r="A320" s="61"/>
      <c r="B320" s="61"/>
      <c r="C320" s="61"/>
      <c r="D320" s="61"/>
      <c r="E320" s="61"/>
      <c r="F320" s="61"/>
      <c r="G320" s="61"/>
      <c r="H320" s="61"/>
      <c r="I320" s="61"/>
      <c r="J320" s="61"/>
      <c r="K320" s="61"/>
      <c r="L320" s="61"/>
      <c r="M320" s="61"/>
      <c r="N320" s="61"/>
      <c r="O320" s="61"/>
      <c r="P320" s="61"/>
    </row>
    <row r="321" spans="1:16" ht="12.75">
      <c r="A321" s="61"/>
      <c r="B321" s="61"/>
      <c r="C321" s="61"/>
      <c r="D321" s="61"/>
      <c r="E321" s="61"/>
      <c r="F321" s="61"/>
      <c r="G321" s="61"/>
      <c r="H321" s="61"/>
      <c r="I321" s="61"/>
      <c r="J321" s="61"/>
      <c r="K321" s="61"/>
      <c r="L321" s="61"/>
      <c r="M321" s="61"/>
      <c r="N321" s="61"/>
      <c r="O321" s="61"/>
      <c r="P321" s="61"/>
    </row>
    <row r="322" spans="1:16" ht="12.75">
      <c r="A322" s="61"/>
      <c r="B322" s="61"/>
      <c r="C322" s="61"/>
      <c r="D322" s="61"/>
      <c r="E322" s="61"/>
      <c r="F322" s="61"/>
      <c r="G322" s="61"/>
      <c r="H322" s="61"/>
      <c r="I322" s="61"/>
      <c r="J322" s="61"/>
      <c r="K322" s="61"/>
      <c r="L322" s="61"/>
      <c r="M322" s="61"/>
      <c r="N322" s="61"/>
      <c r="O322" s="61"/>
      <c r="P322" s="61"/>
    </row>
    <row r="323" spans="1:16" ht="12.75">
      <c r="A323" s="61"/>
      <c r="B323" s="61"/>
      <c r="C323" s="61"/>
      <c r="D323" s="61"/>
      <c r="E323" s="61"/>
      <c r="F323" s="61"/>
      <c r="G323" s="61"/>
      <c r="H323" s="61"/>
      <c r="I323" s="61"/>
      <c r="J323" s="61"/>
      <c r="K323" s="61"/>
      <c r="L323" s="61"/>
      <c r="M323" s="61"/>
      <c r="N323" s="61"/>
      <c r="O323" s="61"/>
      <c r="P323" s="61"/>
    </row>
    <row r="324" spans="1:16" ht="12.75">
      <c r="A324" s="61"/>
      <c r="B324" s="61"/>
      <c r="C324" s="61"/>
      <c r="D324" s="61"/>
      <c r="E324" s="61"/>
      <c r="F324" s="61"/>
      <c r="G324" s="61"/>
      <c r="H324" s="61"/>
      <c r="I324" s="61"/>
      <c r="J324" s="61"/>
      <c r="K324" s="61"/>
      <c r="L324" s="61"/>
      <c r="M324" s="61"/>
      <c r="N324" s="61"/>
      <c r="O324" s="61"/>
      <c r="P324" s="61"/>
    </row>
    <row r="325" spans="1:16" ht="12.75">
      <c r="A325" s="61"/>
      <c r="B325" s="61"/>
      <c r="C325" s="61"/>
      <c r="D325" s="61"/>
      <c r="E325" s="61"/>
      <c r="F325" s="61"/>
      <c r="G325" s="61"/>
      <c r="H325" s="61"/>
      <c r="I325" s="61"/>
      <c r="J325" s="61"/>
      <c r="K325" s="61"/>
      <c r="L325" s="61"/>
      <c r="M325" s="61"/>
      <c r="N325" s="61"/>
      <c r="O325" s="61"/>
      <c r="P325" s="61"/>
    </row>
    <row r="326" spans="1:16" ht="12.75">
      <c r="A326" s="61"/>
      <c r="B326" s="61"/>
      <c r="C326" s="61"/>
      <c r="D326" s="61"/>
      <c r="E326" s="61"/>
      <c r="F326" s="61"/>
      <c r="G326" s="61"/>
      <c r="H326" s="61"/>
      <c r="I326" s="61"/>
      <c r="J326" s="61"/>
      <c r="K326" s="61"/>
      <c r="L326" s="61"/>
      <c r="M326" s="61"/>
      <c r="N326" s="61"/>
      <c r="O326" s="61"/>
      <c r="P326" s="61"/>
    </row>
    <row r="327" spans="1:16" ht="12.75">
      <c r="A327" s="61"/>
      <c r="B327" s="61"/>
      <c r="C327" s="61"/>
      <c r="D327" s="61"/>
      <c r="E327" s="61"/>
      <c r="F327" s="61"/>
      <c r="G327" s="61"/>
      <c r="H327" s="61"/>
      <c r="I327" s="61"/>
      <c r="J327" s="61"/>
      <c r="K327" s="61"/>
      <c r="L327" s="61"/>
      <c r="M327" s="61"/>
      <c r="N327" s="61"/>
      <c r="O327" s="61"/>
      <c r="P327" s="61"/>
    </row>
    <row r="328" spans="1:16" ht="12.75">
      <c r="A328" s="61"/>
      <c r="B328" s="61"/>
      <c r="C328" s="61"/>
      <c r="D328" s="61"/>
      <c r="E328" s="61"/>
      <c r="F328" s="61"/>
      <c r="G328" s="61"/>
      <c r="H328" s="61"/>
      <c r="I328" s="61"/>
      <c r="J328" s="61"/>
      <c r="K328" s="61"/>
      <c r="L328" s="61"/>
      <c r="M328" s="61"/>
      <c r="N328" s="61"/>
      <c r="O328" s="61"/>
      <c r="P328" s="61"/>
    </row>
    <row r="329" spans="1:16" ht="12.75">
      <c r="A329" s="61"/>
      <c r="B329" s="61"/>
      <c r="C329" s="61"/>
      <c r="D329" s="61"/>
      <c r="E329" s="61"/>
      <c r="F329" s="61"/>
      <c r="G329" s="61"/>
      <c r="H329" s="61"/>
      <c r="I329" s="61"/>
      <c r="J329" s="61"/>
      <c r="K329" s="61"/>
      <c r="L329" s="61"/>
      <c r="M329" s="61"/>
      <c r="N329" s="61"/>
      <c r="O329" s="61"/>
      <c r="P329" s="61"/>
    </row>
    <row r="330" spans="1:16" ht="12.75">
      <c r="A330" s="61"/>
      <c r="B330" s="61"/>
      <c r="C330" s="61"/>
      <c r="D330" s="61"/>
      <c r="E330" s="61"/>
      <c r="F330" s="61"/>
      <c r="G330" s="61"/>
      <c r="H330" s="61"/>
      <c r="I330" s="61"/>
      <c r="J330" s="61"/>
      <c r="K330" s="61"/>
      <c r="L330" s="61"/>
      <c r="M330" s="61"/>
      <c r="N330" s="61"/>
      <c r="O330" s="61"/>
      <c r="P330" s="61"/>
    </row>
    <row r="331" spans="1:16" ht="12.75">
      <c r="A331" s="61"/>
      <c r="B331" s="61"/>
      <c r="C331" s="61"/>
      <c r="D331" s="61"/>
      <c r="E331" s="61"/>
      <c r="F331" s="61"/>
      <c r="G331" s="61"/>
      <c r="H331" s="61"/>
      <c r="I331" s="61"/>
      <c r="J331" s="61"/>
      <c r="K331" s="61"/>
      <c r="L331" s="61"/>
      <c r="M331" s="61"/>
      <c r="N331" s="61"/>
      <c r="O331" s="61"/>
      <c r="P331" s="61"/>
    </row>
    <row r="332" spans="1:16" ht="12.75">
      <c r="A332" s="61"/>
      <c r="B332" s="61"/>
      <c r="C332" s="61"/>
      <c r="D332" s="61"/>
      <c r="E332" s="61"/>
      <c r="F332" s="61"/>
      <c r="G332" s="61"/>
      <c r="H332" s="61"/>
      <c r="I332" s="61"/>
      <c r="J332" s="61"/>
      <c r="K332" s="61"/>
      <c r="L332" s="61"/>
      <c r="M332" s="61"/>
      <c r="N332" s="61"/>
      <c r="O332" s="61"/>
      <c r="P332" s="61"/>
    </row>
    <row r="333" spans="1:16" ht="12.75">
      <c r="A333" s="61"/>
      <c r="B333" s="61"/>
      <c r="C333" s="61"/>
      <c r="D333" s="61"/>
      <c r="E333" s="61"/>
      <c r="F333" s="61"/>
      <c r="G333" s="61"/>
      <c r="H333" s="61"/>
      <c r="I333" s="61"/>
      <c r="J333" s="61"/>
      <c r="K333" s="61"/>
      <c r="L333" s="61"/>
      <c r="M333" s="61"/>
      <c r="N333" s="61"/>
      <c r="O333" s="61"/>
      <c r="P333" s="61"/>
    </row>
    <row r="334" spans="1:16" ht="12.75">
      <c r="A334" s="61"/>
      <c r="B334" s="61"/>
      <c r="C334" s="61"/>
      <c r="D334" s="61"/>
      <c r="E334" s="61"/>
      <c r="F334" s="61"/>
      <c r="G334" s="61"/>
      <c r="H334" s="61"/>
      <c r="I334" s="61"/>
      <c r="J334" s="61"/>
      <c r="K334" s="61"/>
      <c r="L334" s="61"/>
      <c r="M334" s="61"/>
      <c r="N334" s="61"/>
      <c r="O334" s="61"/>
      <c r="P334" s="61"/>
    </row>
    <row r="335" spans="1:16" ht="12.75">
      <c r="A335" s="61"/>
      <c r="B335" s="61"/>
      <c r="C335" s="61"/>
      <c r="D335" s="61"/>
      <c r="E335" s="61"/>
      <c r="F335" s="61"/>
      <c r="G335" s="61"/>
      <c r="H335" s="61"/>
      <c r="I335" s="61"/>
      <c r="J335" s="61"/>
      <c r="K335" s="61"/>
      <c r="L335" s="61"/>
      <c r="M335" s="61"/>
      <c r="N335" s="61"/>
      <c r="O335" s="61"/>
      <c r="P335" s="61"/>
    </row>
    <row r="336" spans="1:16" ht="12.75">
      <c r="A336" s="61"/>
      <c r="B336" s="61"/>
      <c r="C336" s="61"/>
      <c r="D336" s="61"/>
      <c r="E336" s="61"/>
      <c r="F336" s="61"/>
      <c r="G336" s="61"/>
      <c r="H336" s="61"/>
      <c r="I336" s="61"/>
      <c r="J336" s="61"/>
      <c r="K336" s="61"/>
      <c r="L336" s="61"/>
      <c r="M336" s="61"/>
      <c r="N336" s="61"/>
      <c r="O336" s="61"/>
      <c r="P336" s="61"/>
    </row>
    <row r="337" spans="1:16" ht="12.75">
      <c r="A337" s="61"/>
      <c r="B337" s="61"/>
      <c r="C337" s="61"/>
      <c r="D337" s="61"/>
      <c r="E337" s="61"/>
      <c r="F337" s="61"/>
      <c r="G337" s="61"/>
      <c r="H337" s="61"/>
      <c r="I337" s="61"/>
      <c r="J337" s="61"/>
      <c r="K337" s="61"/>
      <c r="L337" s="61"/>
      <c r="M337" s="61"/>
      <c r="N337" s="61"/>
      <c r="O337" s="61"/>
      <c r="P337" s="61"/>
    </row>
    <row r="338" spans="1:16" ht="12.75">
      <c r="A338" s="61"/>
      <c r="B338" s="61"/>
      <c r="C338" s="61"/>
      <c r="D338" s="61"/>
      <c r="E338" s="61"/>
      <c r="F338" s="61"/>
      <c r="G338" s="61"/>
      <c r="H338" s="61"/>
      <c r="I338" s="61"/>
      <c r="J338" s="61"/>
      <c r="K338" s="61"/>
      <c r="L338" s="61"/>
      <c r="M338" s="61"/>
      <c r="N338" s="61"/>
      <c r="O338" s="61"/>
      <c r="P338" s="61"/>
    </row>
    <row r="339" spans="1:16" ht="12.75">
      <c r="A339" s="61"/>
      <c r="B339" s="61"/>
      <c r="C339" s="61"/>
      <c r="D339" s="61"/>
      <c r="E339" s="61"/>
      <c r="F339" s="61"/>
      <c r="G339" s="61"/>
      <c r="H339" s="61"/>
      <c r="I339" s="61"/>
      <c r="J339" s="61"/>
      <c r="K339" s="61"/>
      <c r="L339" s="61"/>
      <c r="M339" s="61"/>
      <c r="N339" s="61"/>
      <c r="O339" s="61"/>
      <c r="P339" s="61"/>
    </row>
    <row r="340" spans="1:16" ht="12.75">
      <c r="A340" s="61"/>
      <c r="B340" s="61"/>
      <c r="C340" s="61"/>
      <c r="D340" s="61"/>
      <c r="E340" s="61"/>
      <c r="F340" s="61"/>
      <c r="G340" s="61"/>
      <c r="H340" s="61"/>
      <c r="I340" s="61"/>
      <c r="J340" s="61"/>
      <c r="K340" s="61"/>
      <c r="L340" s="61"/>
      <c r="M340" s="61"/>
      <c r="N340" s="61"/>
      <c r="O340" s="61"/>
      <c r="P340" s="61"/>
    </row>
    <row r="341" spans="1:16" ht="12.75">
      <c r="A341" s="61"/>
      <c r="B341" s="61"/>
      <c r="C341" s="61"/>
      <c r="D341" s="61"/>
      <c r="E341" s="61"/>
      <c r="F341" s="61"/>
      <c r="G341" s="61"/>
      <c r="H341" s="61"/>
      <c r="I341" s="61"/>
      <c r="J341" s="61"/>
      <c r="K341" s="61"/>
      <c r="L341" s="61"/>
      <c r="M341" s="61"/>
      <c r="N341" s="61"/>
      <c r="O341" s="61"/>
      <c r="P341" s="61"/>
    </row>
    <row r="342" spans="1:16" ht="12.75">
      <c r="A342" s="61"/>
      <c r="B342" s="61"/>
      <c r="C342" s="61"/>
      <c r="D342" s="61"/>
      <c r="E342" s="61"/>
      <c r="F342" s="61"/>
      <c r="G342" s="61"/>
      <c r="H342" s="61"/>
      <c r="I342" s="61"/>
      <c r="J342" s="61"/>
      <c r="K342" s="61"/>
      <c r="L342" s="61"/>
      <c r="M342" s="61"/>
      <c r="N342" s="61"/>
      <c r="O342" s="61"/>
      <c r="P342" s="61"/>
    </row>
    <row r="343" spans="1:16" ht="12.75">
      <c r="A343" s="61"/>
      <c r="B343" s="61"/>
      <c r="C343" s="61"/>
      <c r="D343" s="61"/>
      <c r="E343" s="61"/>
      <c r="F343" s="61"/>
      <c r="G343" s="61"/>
      <c r="H343" s="61"/>
      <c r="I343" s="61"/>
      <c r="J343" s="61"/>
      <c r="K343" s="61"/>
      <c r="L343" s="61"/>
      <c r="M343" s="61"/>
      <c r="N343" s="61"/>
      <c r="O343" s="61"/>
      <c r="P343" s="61"/>
    </row>
    <row r="344" spans="1:16" ht="12.75">
      <c r="A344" s="61"/>
      <c r="B344" s="61"/>
      <c r="C344" s="61"/>
      <c r="D344" s="61"/>
      <c r="E344" s="61"/>
      <c r="F344" s="61"/>
      <c r="G344" s="61"/>
      <c r="H344" s="61"/>
      <c r="I344" s="61"/>
      <c r="J344" s="61"/>
      <c r="K344" s="61"/>
      <c r="L344" s="61"/>
      <c r="M344" s="61"/>
      <c r="N344" s="61"/>
      <c r="O344" s="61"/>
      <c r="P344" s="61"/>
    </row>
    <row r="345" spans="1:16" ht="12.75">
      <c r="A345" s="61"/>
      <c r="B345" s="61"/>
      <c r="C345" s="61"/>
      <c r="D345" s="61"/>
      <c r="E345" s="61"/>
      <c r="F345" s="61"/>
      <c r="G345" s="61"/>
      <c r="H345" s="61"/>
      <c r="I345" s="61"/>
      <c r="J345" s="61"/>
      <c r="K345" s="61"/>
      <c r="L345" s="61"/>
      <c r="M345" s="61"/>
      <c r="N345" s="61"/>
      <c r="O345" s="61"/>
      <c r="P345" s="61"/>
    </row>
    <row r="346" spans="1:16" ht="12.75">
      <c r="A346" s="61"/>
      <c r="B346" s="61"/>
      <c r="C346" s="61"/>
      <c r="D346" s="61"/>
      <c r="E346" s="61"/>
      <c r="F346" s="61"/>
      <c r="G346" s="61"/>
      <c r="H346" s="61"/>
      <c r="I346" s="61"/>
      <c r="J346" s="61"/>
      <c r="K346" s="61"/>
      <c r="L346" s="61"/>
      <c r="M346" s="61"/>
      <c r="N346" s="61"/>
      <c r="O346" s="61"/>
      <c r="P346" s="61"/>
    </row>
    <row r="347" spans="1:16" ht="12.75">
      <c r="A347" s="61"/>
      <c r="B347" s="61"/>
      <c r="C347" s="61"/>
      <c r="D347" s="61"/>
      <c r="E347" s="61"/>
      <c r="F347" s="61"/>
      <c r="G347" s="61"/>
      <c r="H347" s="61"/>
      <c r="I347" s="61"/>
      <c r="J347" s="61"/>
      <c r="K347" s="61"/>
      <c r="L347" s="61"/>
      <c r="M347" s="61"/>
      <c r="N347" s="61"/>
      <c r="O347" s="61"/>
      <c r="P347" s="61"/>
    </row>
    <row r="348" spans="1:16" ht="12.75">
      <c r="A348" s="61"/>
      <c r="B348" s="61"/>
      <c r="C348" s="61"/>
      <c r="D348" s="61"/>
      <c r="E348" s="61"/>
      <c r="F348" s="61"/>
      <c r="G348" s="61"/>
      <c r="H348" s="61"/>
      <c r="I348" s="61"/>
      <c r="J348" s="61"/>
      <c r="K348" s="61"/>
      <c r="L348" s="61"/>
      <c r="M348" s="61"/>
      <c r="N348" s="61"/>
      <c r="O348" s="61"/>
      <c r="P348" s="61"/>
    </row>
    <row r="349" spans="1:16" ht="12.75">
      <c r="A349" s="61"/>
      <c r="B349" s="61"/>
      <c r="C349" s="61"/>
      <c r="D349" s="61"/>
      <c r="E349" s="61"/>
      <c r="F349" s="61"/>
      <c r="G349" s="61"/>
      <c r="H349" s="61"/>
      <c r="I349" s="61"/>
      <c r="J349" s="61"/>
      <c r="K349" s="61"/>
      <c r="L349" s="61"/>
      <c r="M349" s="61"/>
      <c r="N349" s="61"/>
      <c r="O349" s="61"/>
      <c r="P349" s="61"/>
    </row>
    <row r="350" spans="1:16" ht="12.75">
      <c r="A350" s="61"/>
      <c r="B350" s="61"/>
      <c r="C350" s="61"/>
      <c r="D350" s="61"/>
      <c r="E350" s="61"/>
      <c r="F350" s="61"/>
      <c r="G350" s="61"/>
      <c r="H350" s="61"/>
      <c r="I350" s="61"/>
      <c r="J350" s="61"/>
      <c r="K350" s="61"/>
      <c r="L350" s="61"/>
      <c r="M350" s="61"/>
      <c r="N350" s="61"/>
      <c r="O350" s="61"/>
      <c r="P350" s="61"/>
    </row>
    <row r="351" spans="1:16" ht="12.75">
      <c r="A351" s="61"/>
      <c r="B351" s="61"/>
      <c r="C351" s="61"/>
      <c r="D351" s="61"/>
      <c r="E351" s="61"/>
      <c r="F351" s="61"/>
      <c r="G351" s="61"/>
      <c r="H351" s="61"/>
      <c r="I351" s="61"/>
      <c r="J351" s="61"/>
      <c r="K351" s="61"/>
      <c r="L351" s="61"/>
      <c r="M351" s="61"/>
      <c r="N351" s="61"/>
      <c r="O351" s="61"/>
      <c r="P351" s="61"/>
    </row>
    <row r="352" spans="1:16" ht="12.75">
      <c r="A352" s="61"/>
      <c r="B352" s="61"/>
      <c r="C352" s="61"/>
      <c r="D352" s="61"/>
      <c r="E352" s="61"/>
      <c r="F352" s="61"/>
      <c r="G352" s="61"/>
      <c r="H352" s="61"/>
      <c r="I352" s="61"/>
      <c r="J352" s="61"/>
      <c r="K352" s="61"/>
      <c r="L352" s="61"/>
      <c r="M352" s="61"/>
      <c r="N352" s="61"/>
      <c r="O352" s="61"/>
      <c r="P352" s="61"/>
    </row>
    <row r="353" spans="1:16" ht="12.75">
      <c r="A353" s="61"/>
      <c r="B353" s="61"/>
      <c r="C353" s="61"/>
      <c r="D353" s="61"/>
      <c r="E353" s="61"/>
      <c r="F353" s="61"/>
      <c r="G353" s="61"/>
      <c r="H353" s="61"/>
      <c r="I353" s="61"/>
      <c r="J353" s="61"/>
      <c r="K353" s="61"/>
      <c r="L353" s="61"/>
      <c r="M353" s="61"/>
      <c r="N353" s="61"/>
      <c r="O353" s="61"/>
      <c r="P353" s="61"/>
    </row>
    <row r="354" spans="1:16" ht="12.75">
      <c r="A354" s="61"/>
      <c r="B354" s="61"/>
      <c r="C354" s="61"/>
      <c r="D354" s="61"/>
      <c r="E354" s="61"/>
      <c r="F354" s="61"/>
      <c r="G354" s="61"/>
      <c r="H354" s="61"/>
      <c r="I354" s="61"/>
      <c r="J354" s="61"/>
      <c r="K354" s="61"/>
      <c r="L354" s="61"/>
      <c r="M354" s="61"/>
      <c r="N354" s="61"/>
      <c r="O354" s="61"/>
      <c r="P354" s="61"/>
    </row>
    <row r="355" spans="1:16" ht="12.75">
      <c r="A355" s="61"/>
      <c r="B355" s="61"/>
      <c r="C355" s="61"/>
      <c r="D355" s="61"/>
      <c r="E355" s="61"/>
      <c r="F355" s="61"/>
      <c r="G355" s="61"/>
      <c r="H355" s="61"/>
      <c r="I355" s="61"/>
      <c r="J355" s="61"/>
      <c r="K355" s="61"/>
      <c r="L355" s="61"/>
      <c r="M355" s="61"/>
      <c r="N355" s="61"/>
      <c r="O355" s="61"/>
      <c r="P355" s="61"/>
    </row>
    <row r="356" spans="1:16" ht="12.75">
      <c r="A356" s="61"/>
      <c r="B356" s="61"/>
      <c r="C356" s="61"/>
      <c r="D356" s="61"/>
      <c r="E356" s="61"/>
      <c r="F356" s="61"/>
      <c r="G356" s="61"/>
      <c r="H356" s="61"/>
      <c r="I356" s="61"/>
      <c r="J356" s="61"/>
      <c r="K356" s="61"/>
      <c r="L356" s="61"/>
      <c r="M356" s="61"/>
      <c r="N356" s="61"/>
      <c r="O356" s="61"/>
      <c r="P356" s="61"/>
    </row>
    <row r="357" spans="1:16" ht="12.75">
      <c r="A357" s="61"/>
      <c r="B357" s="61"/>
      <c r="C357" s="61"/>
      <c r="D357" s="61"/>
      <c r="E357" s="61"/>
      <c r="F357" s="61"/>
      <c r="G357" s="61"/>
      <c r="H357" s="61"/>
      <c r="I357" s="61"/>
      <c r="J357" s="61"/>
      <c r="K357" s="61"/>
      <c r="L357" s="61"/>
      <c r="M357" s="61"/>
      <c r="N357" s="61"/>
      <c r="O357" s="61"/>
      <c r="P357" s="61"/>
    </row>
    <row r="358" spans="1:16" ht="12.75">
      <c r="A358" s="61"/>
      <c r="B358" s="61"/>
      <c r="C358" s="61"/>
      <c r="D358" s="61"/>
      <c r="E358" s="61"/>
      <c r="F358" s="61"/>
      <c r="G358" s="61"/>
      <c r="H358" s="61"/>
      <c r="I358" s="61"/>
      <c r="J358" s="61"/>
      <c r="K358" s="61"/>
      <c r="L358" s="61"/>
      <c r="M358" s="61"/>
      <c r="N358" s="61"/>
      <c r="O358" s="61"/>
      <c r="P358" s="61"/>
    </row>
    <row r="359" spans="1:16" ht="12.75">
      <c r="A359" s="61"/>
      <c r="B359" s="61"/>
      <c r="C359" s="61"/>
      <c r="D359" s="61"/>
      <c r="E359" s="61"/>
      <c r="F359" s="61"/>
      <c r="G359" s="61"/>
      <c r="H359" s="61"/>
      <c r="I359" s="61"/>
      <c r="J359" s="61"/>
      <c r="K359" s="61"/>
      <c r="L359" s="61"/>
      <c r="M359" s="61"/>
      <c r="N359" s="61"/>
      <c r="O359" s="61"/>
      <c r="P359" s="61"/>
    </row>
    <row r="360" spans="1:16" ht="12.75">
      <c r="A360" s="61"/>
      <c r="B360" s="61"/>
      <c r="C360" s="61"/>
      <c r="D360" s="61"/>
      <c r="E360" s="61"/>
      <c r="F360" s="61"/>
      <c r="G360" s="61"/>
      <c r="H360" s="61"/>
      <c r="I360" s="61"/>
      <c r="J360" s="61"/>
      <c r="K360" s="61"/>
      <c r="L360" s="61"/>
      <c r="M360" s="61"/>
      <c r="N360" s="61"/>
      <c r="O360" s="61"/>
      <c r="P360" s="61"/>
    </row>
    <row r="361" spans="1:16" ht="12.75">
      <c r="A361" s="61"/>
      <c r="B361" s="61"/>
      <c r="C361" s="61"/>
      <c r="D361" s="61"/>
      <c r="E361" s="61"/>
      <c r="F361" s="61"/>
      <c r="G361" s="61"/>
      <c r="H361" s="61"/>
      <c r="I361" s="61"/>
      <c r="J361" s="61"/>
      <c r="K361" s="61"/>
      <c r="L361" s="61"/>
      <c r="M361" s="61"/>
      <c r="N361" s="61"/>
      <c r="O361" s="61"/>
      <c r="P361" s="61"/>
    </row>
    <row r="362" spans="1:16" ht="12.75">
      <c r="A362" s="61"/>
      <c r="B362" s="61"/>
      <c r="C362" s="61"/>
      <c r="D362" s="61"/>
      <c r="E362" s="61"/>
      <c r="F362" s="61"/>
      <c r="G362" s="61"/>
      <c r="H362" s="61"/>
      <c r="I362" s="61"/>
      <c r="J362" s="61"/>
      <c r="K362" s="61"/>
      <c r="L362" s="61"/>
      <c r="M362" s="61"/>
      <c r="N362" s="61"/>
      <c r="O362" s="61"/>
      <c r="P362" s="61"/>
    </row>
    <row r="363" spans="1:16" ht="12.75">
      <c r="A363" s="61"/>
      <c r="B363" s="61"/>
      <c r="C363" s="61"/>
      <c r="D363" s="61"/>
      <c r="E363" s="61"/>
      <c r="F363" s="61"/>
      <c r="G363" s="61"/>
      <c r="H363" s="61"/>
      <c r="I363" s="61"/>
      <c r="J363" s="61"/>
      <c r="K363" s="61"/>
      <c r="L363" s="61"/>
      <c r="M363" s="61"/>
      <c r="N363" s="61"/>
      <c r="O363" s="61"/>
      <c r="P363" s="61"/>
    </row>
    <row r="364" spans="1:16" ht="12.75">
      <c r="A364" s="61"/>
      <c r="B364" s="61"/>
      <c r="C364" s="61"/>
      <c r="D364" s="61"/>
      <c r="E364" s="61"/>
      <c r="F364" s="61"/>
      <c r="G364" s="61"/>
      <c r="H364" s="61"/>
      <c r="I364" s="61"/>
      <c r="J364" s="61"/>
      <c r="K364" s="61"/>
      <c r="L364" s="61"/>
      <c r="M364" s="61"/>
      <c r="N364" s="61"/>
      <c r="O364" s="61"/>
      <c r="P364" s="61"/>
    </row>
    <row r="365" spans="1:16" ht="12.75">
      <c r="A365" s="61"/>
      <c r="B365" s="61"/>
      <c r="C365" s="61"/>
      <c r="D365" s="61"/>
      <c r="E365" s="61"/>
      <c r="F365" s="61"/>
      <c r="G365" s="61"/>
      <c r="H365" s="61"/>
      <c r="I365" s="61"/>
      <c r="J365" s="61"/>
      <c r="K365" s="61"/>
      <c r="L365" s="61"/>
      <c r="M365" s="61"/>
      <c r="N365" s="61"/>
      <c r="O365" s="61"/>
      <c r="P365" s="61"/>
    </row>
    <row r="366" spans="1:16" ht="12.75">
      <c r="A366" s="61"/>
      <c r="B366" s="61"/>
      <c r="C366" s="61"/>
      <c r="D366" s="61"/>
      <c r="E366" s="61"/>
      <c r="F366" s="61"/>
      <c r="G366" s="61"/>
      <c r="H366" s="61"/>
      <c r="I366" s="61"/>
      <c r="J366" s="61"/>
      <c r="K366" s="61"/>
      <c r="L366" s="61"/>
      <c r="M366" s="61"/>
      <c r="N366" s="61"/>
      <c r="O366" s="61"/>
      <c r="P366" s="61"/>
    </row>
    <row r="367" spans="1:16" ht="12.75">
      <c r="A367" s="61"/>
      <c r="B367" s="61"/>
      <c r="C367" s="61"/>
      <c r="D367" s="61"/>
      <c r="E367" s="61"/>
      <c r="F367" s="61"/>
      <c r="G367" s="61"/>
      <c r="H367" s="61"/>
      <c r="I367" s="61"/>
      <c r="J367" s="61"/>
      <c r="K367" s="61"/>
      <c r="L367" s="61"/>
      <c r="M367" s="61"/>
      <c r="N367" s="61"/>
      <c r="O367" s="61"/>
      <c r="P367" s="61"/>
    </row>
    <row r="368" spans="1:16" ht="12.75">
      <c r="A368" s="61"/>
      <c r="B368" s="61"/>
      <c r="C368" s="61"/>
      <c r="D368" s="61"/>
      <c r="E368" s="61"/>
      <c r="F368" s="61"/>
      <c r="G368" s="61"/>
      <c r="H368" s="61"/>
      <c r="I368" s="61"/>
      <c r="J368" s="61"/>
      <c r="K368" s="61"/>
      <c r="L368" s="61"/>
      <c r="M368" s="61"/>
      <c r="N368" s="61"/>
      <c r="O368" s="61"/>
      <c r="P368" s="61"/>
    </row>
    <row r="369" spans="1:16" ht="12.75">
      <c r="A369" s="61"/>
      <c r="B369" s="61"/>
      <c r="C369" s="61"/>
      <c r="D369" s="61"/>
      <c r="E369" s="61"/>
      <c r="F369" s="61"/>
      <c r="G369" s="61"/>
      <c r="H369" s="61"/>
      <c r="I369" s="61"/>
      <c r="J369" s="61"/>
      <c r="K369" s="61"/>
      <c r="L369" s="61"/>
      <c r="M369" s="61"/>
      <c r="N369" s="61"/>
      <c r="O369" s="61"/>
      <c r="P369" s="61"/>
    </row>
    <row r="370" spans="1:16" ht="12.75">
      <c r="A370" s="61"/>
      <c r="B370" s="61"/>
      <c r="C370" s="61"/>
      <c r="D370" s="61"/>
      <c r="E370" s="61"/>
      <c r="F370" s="61"/>
      <c r="G370" s="61"/>
      <c r="H370" s="61"/>
      <c r="I370" s="61"/>
      <c r="J370" s="61"/>
      <c r="K370" s="61"/>
      <c r="L370" s="61"/>
      <c r="M370" s="61"/>
      <c r="N370" s="61"/>
      <c r="O370" s="61"/>
      <c r="P370" s="61"/>
    </row>
    <row r="371" spans="1:16" ht="12.75">
      <c r="A371" s="61"/>
      <c r="B371" s="61"/>
      <c r="C371" s="61"/>
      <c r="D371" s="61"/>
      <c r="E371" s="61"/>
      <c r="F371" s="61"/>
      <c r="G371" s="61"/>
      <c r="H371" s="61"/>
      <c r="I371" s="61"/>
      <c r="J371" s="61"/>
      <c r="K371" s="61"/>
      <c r="L371" s="61"/>
      <c r="M371" s="61"/>
      <c r="N371" s="61"/>
      <c r="O371" s="61"/>
      <c r="P371" s="61"/>
    </row>
    <row r="372" spans="1:16" ht="12.75">
      <c r="A372" s="61"/>
      <c r="B372" s="61"/>
      <c r="C372" s="61"/>
      <c r="D372" s="61"/>
      <c r="E372" s="61"/>
      <c r="F372" s="61"/>
      <c r="G372" s="61"/>
      <c r="H372" s="61"/>
      <c r="I372" s="61"/>
      <c r="J372" s="61"/>
      <c r="K372" s="61"/>
      <c r="L372" s="61"/>
      <c r="M372" s="61"/>
      <c r="N372" s="61"/>
      <c r="O372" s="61"/>
      <c r="P372" s="61"/>
    </row>
    <row r="373" spans="1:16" ht="12.75">
      <c r="A373" s="61"/>
      <c r="B373" s="61"/>
      <c r="C373" s="61"/>
      <c r="D373" s="61"/>
      <c r="E373" s="61"/>
      <c r="F373" s="61"/>
      <c r="G373" s="61"/>
      <c r="H373" s="61"/>
      <c r="I373" s="61"/>
      <c r="J373" s="61"/>
      <c r="K373" s="61"/>
      <c r="L373" s="61"/>
      <c r="M373" s="61"/>
      <c r="N373" s="61"/>
      <c r="O373" s="61"/>
      <c r="P373" s="61"/>
    </row>
    <row r="374" spans="1:16" ht="12.75">
      <c r="A374" s="61"/>
      <c r="B374" s="61"/>
      <c r="C374" s="61"/>
      <c r="D374" s="61"/>
      <c r="E374" s="61"/>
      <c r="F374" s="61"/>
      <c r="G374" s="61"/>
      <c r="H374" s="61"/>
      <c r="I374" s="61"/>
      <c r="J374" s="61"/>
      <c r="K374" s="61"/>
      <c r="L374" s="61"/>
      <c r="M374" s="61"/>
      <c r="N374" s="61"/>
      <c r="O374" s="61"/>
      <c r="P374" s="61"/>
    </row>
    <row r="375" spans="1:16" ht="12.75">
      <c r="A375" s="61"/>
      <c r="B375" s="61"/>
      <c r="C375" s="61"/>
      <c r="D375" s="61"/>
      <c r="E375" s="61"/>
      <c r="F375" s="61"/>
      <c r="G375" s="61"/>
      <c r="H375" s="61"/>
      <c r="I375" s="61"/>
      <c r="J375" s="61"/>
      <c r="K375" s="61"/>
      <c r="L375" s="61"/>
      <c r="M375" s="61"/>
      <c r="N375" s="61"/>
      <c r="O375" s="61"/>
      <c r="P375" s="61"/>
    </row>
    <row r="376" spans="1:16" ht="12.75">
      <c r="A376" s="61"/>
      <c r="B376" s="61"/>
      <c r="C376" s="61"/>
      <c r="D376" s="61"/>
      <c r="E376" s="61"/>
      <c r="F376" s="61"/>
      <c r="G376" s="61"/>
      <c r="H376" s="61"/>
      <c r="I376" s="61"/>
      <c r="J376" s="61"/>
      <c r="K376" s="61"/>
      <c r="L376" s="61"/>
      <c r="M376" s="61"/>
      <c r="N376" s="61"/>
      <c r="O376" s="61"/>
      <c r="P376" s="61"/>
    </row>
    <row r="377" spans="1:16" ht="12.75">
      <c r="A377" s="61"/>
      <c r="B377" s="61"/>
      <c r="C377" s="61"/>
      <c r="D377" s="61"/>
      <c r="E377" s="61"/>
      <c r="F377" s="61"/>
      <c r="G377" s="61"/>
      <c r="H377" s="61"/>
      <c r="I377" s="61"/>
      <c r="J377" s="61"/>
      <c r="K377" s="61"/>
      <c r="L377" s="61"/>
      <c r="M377" s="61"/>
      <c r="N377" s="61"/>
      <c r="O377" s="61"/>
      <c r="P377" s="61"/>
    </row>
    <row r="378" spans="1:16" ht="12.75">
      <c r="A378" s="61"/>
      <c r="B378" s="61"/>
      <c r="C378" s="61"/>
      <c r="D378" s="61"/>
      <c r="E378" s="61"/>
      <c r="F378" s="61"/>
      <c r="G378" s="61"/>
      <c r="H378" s="61"/>
      <c r="I378" s="61"/>
      <c r="J378" s="61"/>
      <c r="K378" s="61"/>
      <c r="L378" s="61"/>
      <c r="M378" s="61"/>
      <c r="N378" s="61"/>
      <c r="O378" s="61"/>
      <c r="P378" s="61"/>
    </row>
    <row r="379" spans="1:16" ht="12.75">
      <c r="A379" s="61"/>
      <c r="B379" s="61"/>
      <c r="C379" s="61"/>
      <c r="D379" s="61"/>
      <c r="E379" s="61"/>
      <c r="F379" s="61"/>
      <c r="G379" s="61"/>
      <c r="H379" s="61"/>
      <c r="I379" s="61"/>
      <c r="J379" s="61"/>
      <c r="K379" s="61"/>
      <c r="L379" s="61"/>
      <c r="M379" s="61"/>
      <c r="N379" s="61"/>
      <c r="O379" s="61"/>
      <c r="P379" s="61"/>
    </row>
    <row r="380" spans="1:16" ht="12.75">
      <c r="A380" s="61"/>
      <c r="B380" s="61"/>
      <c r="C380" s="61"/>
      <c r="D380" s="61"/>
      <c r="E380" s="61"/>
      <c r="F380" s="61"/>
      <c r="G380" s="61"/>
      <c r="H380" s="61"/>
      <c r="I380" s="61"/>
      <c r="J380" s="61"/>
      <c r="K380" s="61"/>
      <c r="L380" s="61"/>
      <c r="M380" s="61"/>
      <c r="N380" s="61"/>
      <c r="O380" s="61"/>
      <c r="P380" s="61"/>
    </row>
    <row r="381" spans="1:16" ht="12.75">
      <c r="A381" s="61"/>
      <c r="B381" s="61"/>
      <c r="C381" s="61"/>
      <c r="D381" s="61"/>
      <c r="E381" s="61"/>
      <c r="F381" s="61"/>
      <c r="G381" s="61"/>
      <c r="H381" s="61"/>
      <c r="I381" s="61"/>
      <c r="J381" s="61"/>
      <c r="K381" s="61"/>
      <c r="L381" s="61"/>
      <c r="M381" s="61"/>
      <c r="N381" s="61"/>
      <c r="O381" s="61"/>
      <c r="P381" s="61"/>
    </row>
    <row r="382" spans="1:16" ht="12.75">
      <c r="A382" s="61"/>
      <c r="B382" s="61"/>
      <c r="C382" s="61"/>
      <c r="D382" s="61"/>
      <c r="E382" s="61"/>
      <c r="F382" s="61"/>
      <c r="G382" s="61"/>
      <c r="H382" s="61"/>
      <c r="I382" s="61"/>
      <c r="J382" s="61"/>
      <c r="K382" s="61"/>
      <c r="L382" s="61"/>
      <c r="M382" s="61"/>
      <c r="N382" s="61"/>
      <c r="O382" s="61"/>
      <c r="P382" s="61"/>
    </row>
    <row r="383" spans="1:16" ht="12.75">
      <c r="A383" s="61"/>
      <c r="B383" s="61"/>
      <c r="C383" s="61"/>
      <c r="D383" s="61"/>
      <c r="E383" s="61"/>
      <c r="F383" s="61"/>
      <c r="G383" s="61"/>
      <c r="H383" s="61"/>
      <c r="I383" s="61"/>
      <c r="J383" s="61"/>
      <c r="K383" s="61"/>
      <c r="L383" s="61"/>
      <c r="M383" s="61"/>
      <c r="N383" s="61"/>
      <c r="O383" s="61"/>
      <c r="P383" s="61"/>
    </row>
    <row r="384" spans="1:16" ht="12.75">
      <c r="A384" s="61"/>
      <c r="B384" s="61"/>
      <c r="C384" s="61"/>
      <c r="D384" s="61"/>
      <c r="E384" s="61"/>
      <c r="F384" s="61"/>
      <c r="G384" s="61"/>
      <c r="H384" s="61"/>
      <c r="I384" s="61"/>
      <c r="J384" s="61"/>
      <c r="K384" s="61"/>
      <c r="L384" s="61"/>
      <c r="M384" s="61"/>
      <c r="N384" s="61"/>
      <c r="O384" s="61"/>
      <c r="P384" s="61"/>
    </row>
    <row r="385" spans="1:16" ht="12.75">
      <c r="A385" s="61"/>
      <c r="B385" s="61"/>
      <c r="C385" s="61"/>
      <c r="D385" s="61"/>
      <c r="E385" s="61"/>
      <c r="F385" s="61"/>
      <c r="G385" s="61"/>
      <c r="H385" s="61"/>
      <c r="I385" s="61"/>
      <c r="J385" s="61"/>
      <c r="K385" s="61"/>
      <c r="L385" s="61"/>
      <c r="M385" s="61"/>
      <c r="N385" s="61"/>
      <c r="O385" s="61"/>
      <c r="P385" s="61"/>
    </row>
    <row r="386" spans="1:16" ht="12.75">
      <c r="A386" s="61"/>
      <c r="B386" s="61"/>
      <c r="C386" s="61"/>
      <c r="D386" s="61"/>
      <c r="E386" s="61"/>
      <c r="F386" s="61"/>
      <c r="G386" s="61"/>
      <c r="H386" s="61"/>
      <c r="I386" s="61"/>
      <c r="J386" s="61"/>
      <c r="K386" s="61"/>
      <c r="L386" s="61"/>
      <c r="M386" s="61"/>
      <c r="N386" s="61"/>
      <c r="O386" s="61"/>
      <c r="P386" s="61"/>
    </row>
    <row r="387" spans="1:16" ht="12.75">
      <c r="A387" s="61"/>
      <c r="B387" s="61"/>
      <c r="C387" s="61"/>
      <c r="D387" s="61"/>
      <c r="E387" s="61"/>
      <c r="F387" s="61"/>
      <c r="G387" s="61"/>
      <c r="H387" s="61"/>
      <c r="I387" s="61"/>
      <c r="J387" s="61"/>
      <c r="K387" s="61"/>
      <c r="L387" s="61"/>
      <c r="M387" s="61"/>
      <c r="N387" s="61"/>
      <c r="O387" s="61"/>
      <c r="P387" s="61"/>
    </row>
    <row r="388" spans="1:16" ht="12.75">
      <c r="A388" s="61"/>
      <c r="B388" s="61"/>
      <c r="C388" s="61"/>
      <c r="D388" s="61"/>
      <c r="E388" s="61"/>
      <c r="F388" s="61"/>
      <c r="G388" s="61"/>
      <c r="H388" s="61"/>
      <c r="I388" s="61"/>
      <c r="J388" s="61"/>
      <c r="K388" s="61"/>
      <c r="L388" s="61"/>
      <c r="M388" s="61"/>
      <c r="N388" s="61"/>
      <c r="O388" s="61"/>
      <c r="P388" s="61"/>
    </row>
    <row r="389" spans="1:16" ht="12.75">
      <c r="A389" s="61"/>
      <c r="B389" s="61"/>
      <c r="C389" s="61"/>
      <c r="D389" s="61"/>
      <c r="E389" s="61"/>
      <c r="F389" s="61"/>
      <c r="G389" s="61"/>
      <c r="H389" s="61"/>
      <c r="I389" s="61"/>
      <c r="J389" s="61"/>
      <c r="K389" s="61"/>
      <c r="L389" s="61"/>
      <c r="M389" s="61"/>
      <c r="N389" s="61"/>
      <c r="O389" s="61"/>
      <c r="P389" s="61"/>
    </row>
    <row r="390" spans="1:16" ht="12.75">
      <c r="A390" s="61"/>
      <c r="B390" s="61"/>
      <c r="C390" s="61"/>
      <c r="D390" s="61"/>
      <c r="E390" s="61"/>
      <c r="F390" s="61"/>
      <c r="G390" s="61"/>
      <c r="H390" s="61"/>
      <c r="I390" s="61"/>
      <c r="J390" s="61"/>
      <c r="K390" s="61"/>
      <c r="L390" s="61"/>
      <c r="M390" s="61"/>
      <c r="N390" s="61"/>
      <c r="O390" s="61"/>
      <c r="P390" s="61"/>
    </row>
    <row r="391" spans="1:16" ht="12.75">
      <c r="A391" s="61"/>
      <c r="B391" s="61"/>
      <c r="C391" s="61"/>
      <c r="D391" s="61"/>
      <c r="E391" s="61"/>
      <c r="F391" s="61"/>
      <c r="G391" s="61"/>
      <c r="H391" s="61"/>
      <c r="I391" s="61"/>
      <c r="J391" s="61"/>
      <c r="K391" s="61"/>
      <c r="L391" s="61"/>
      <c r="M391" s="61"/>
      <c r="N391" s="61"/>
      <c r="O391" s="61"/>
      <c r="P391" s="61"/>
    </row>
    <row r="392" spans="1:16" ht="12.75">
      <c r="A392" s="61"/>
      <c r="B392" s="61"/>
      <c r="C392" s="61"/>
      <c r="D392" s="61"/>
      <c r="E392" s="61"/>
      <c r="F392" s="61"/>
      <c r="G392" s="61"/>
      <c r="H392" s="61"/>
      <c r="I392" s="61"/>
      <c r="J392" s="61"/>
      <c r="K392" s="61"/>
      <c r="L392" s="61"/>
      <c r="M392" s="61"/>
      <c r="N392" s="61"/>
      <c r="O392" s="61"/>
      <c r="P392" s="61"/>
    </row>
    <row r="393" spans="1:16" ht="12.75">
      <c r="A393" s="61"/>
      <c r="B393" s="61"/>
      <c r="C393" s="61"/>
      <c r="D393" s="61"/>
      <c r="E393" s="61"/>
      <c r="F393" s="61"/>
      <c r="G393" s="61"/>
      <c r="H393" s="61"/>
      <c r="I393" s="61"/>
      <c r="J393" s="61"/>
      <c r="K393" s="61"/>
      <c r="L393" s="61"/>
      <c r="M393" s="61"/>
      <c r="N393" s="61"/>
      <c r="O393" s="61"/>
      <c r="P393" s="61"/>
    </row>
    <row r="394" spans="1:16" ht="12.75">
      <c r="A394" s="61"/>
      <c r="B394" s="61"/>
      <c r="C394" s="61"/>
      <c r="D394" s="61"/>
      <c r="E394" s="61"/>
      <c r="F394" s="61"/>
      <c r="G394" s="61"/>
      <c r="H394" s="61"/>
      <c r="I394" s="61"/>
      <c r="J394" s="61"/>
      <c r="K394" s="61"/>
      <c r="L394" s="61"/>
      <c r="M394" s="61"/>
      <c r="N394" s="61"/>
      <c r="O394" s="61"/>
      <c r="P394" s="61"/>
    </row>
    <row r="395" spans="1:16" ht="12.75">
      <c r="A395" s="61"/>
      <c r="B395" s="61"/>
      <c r="C395" s="61"/>
      <c r="D395" s="61"/>
      <c r="E395" s="61"/>
      <c r="F395" s="61"/>
      <c r="G395" s="61"/>
      <c r="H395" s="61"/>
      <c r="I395" s="61"/>
      <c r="J395" s="61"/>
      <c r="K395" s="61"/>
      <c r="L395" s="61"/>
      <c r="M395" s="61"/>
      <c r="N395" s="61"/>
      <c r="O395" s="61"/>
      <c r="P395" s="61"/>
    </row>
    <row r="396" spans="1:16" ht="12.75">
      <c r="A396" s="61"/>
      <c r="B396" s="61"/>
      <c r="C396" s="61"/>
      <c r="D396" s="61"/>
      <c r="E396" s="61"/>
      <c r="F396" s="61"/>
      <c r="G396" s="61"/>
      <c r="H396" s="61"/>
      <c r="I396" s="61"/>
      <c r="J396" s="61"/>
      <c r="K396" s="61"/>
      <c r="L396" s="61"/>
      <c r="M396" s="61"/>
      <c r="N396" s="61"/>
      <c r="O396" s="61"/>
      <c r="P396" s="61"/>
    </row>
    <row r="397" spans="1:16" ht="12.75">
      <c r="A397" s="61"/>
      <c r="B397" s="61"/>
      <c r="C397" s="61"/>
      <c r="D397" s="61"/>
      <c r="E397" s="61"/>
      <c r="F397" s="61"/>
      <c r="G397" s="61"/>
      <c r="H397" s="61"/>
      <c r="I397" s="61"/>
      <c r="J397" s="61"/>
      <c r="K397" s="61"/>
      <c r="L397" s="61"/>
      <c r="M397" s="61"/>
      <c r="N397" s="61"/>
      <c r="O397" s="61"/>
      <c r="P397" s="61"/>
    </row>
    <row r="398" spans="1:16" ht="12.75">
      <c r="A398" s="61"/>
      <c r="B398" s="61"/>
      <c r="C398" s="61"/>
      <c r="D398" s="61"/>
      <c r="E398" s="61"/>
      <c r="F398" s="61"/>
      <c r="G398" s="61"/>
      <c r="H398" s="61"/>
      <c r="I398" s="61"/>
      <c r="J398" s="61"/>
      <c r="K398" s="61"/>
      <c r="L398" s="61"/>
      <c r="M398" s="61"/>
      <c r="N398" s="61"/>
      <c r="O398" s="61"/>
      <c r="P398" s="61"/>
    </row>
    <row r="399" spans="1:16" ht="12.75">
      <c r="A399" s="61"/>
      <c r="B399" s="61"/>
      <c r="C399" s="61"/>
      <c r="D399" s="61"/>
      <c r="E399" s="61"/>
      <c r="F399" s="61"/>
      <c r="G399" s="61"/>
      <c r="H399" s="61"/>
      <c r="I399" s="61"/>
      <c r="J399" s="61"/>
      <c r="K399" s="61"/>
      <c r="L399" s="61"/>
      <c r="M399" s="61"/>
      <c r="N399" s="61"/>
      <c r="O399" s="61"/>
      <c r="P399" s="61"/>
    </row>
    <row r="400" spans="1:16" ht="12.75">
      <c r="A400" s="61"/>
      <c r="B400" s="61"/>
      <c r="C400" s="61"/>
      <c r="D400" s="61"/>
      <c r="E400" s="61"/>
      <c r="F400" s="61"/>
      <c r="G400" s="61"/>
      <c r="H400" s="61"/>
      <c r="I400" s="61"/>
      <c r="J400" s="61"/>
      <c r="K400" s="61"/>
      <c r="L400" s="61"/>
      <c r="M400" s="61"/>
      <c r="N400" s="61"/>
      <c r="O400" s="61"/>
      <c r="P400" s="61"/>
    </row>
    <row r="401" spans="1:16" ht="12.75">
      <c r="A401" s="61"/>
      <c r="B401" s="61"/>
      <c r="C401" s="61"/>
      <c r="D401" s="61"/>
      <c r="E401" s="61"/>
      <c r="F401" s="61"/>
      <c r="G401" s="61"/>
      <c r="H401" s="61"/>
      <c r="I401" s="61"/>
      <c r="J401" s="61"/>
      <c r="K401" s="61"/>
      <c r="L401" s="61"/>
      <c r="M401" s="61"/>
      <c r="N401" s="61"/>
      <c r="O401" s="61"/>
      <c r="P401" s="61"/>
    </row>
    <row r="402" spans="1:16" ht="12.75">
      <c r="A402" s="61"/>
      <c r="B402" s="61"/>
      <c r="C402" s="61"/>
      <c r="D402" s="61"/>
      <c r="E402" s="61"/>
      <c r="F402" s="61"/>
      <c r="G402" s="61"/>
      <c r="H402" s="61"/>
      <c r="I402" s="61"/>
      <c r="J402" s="61"/>
      <c r="K402" s="61"/>
      <c r="L402" s="61"/>
      <c r="M402" s="61"/>
      <c r="N402" s="61"/>
      <c r="O402" s="61"/>
      <c r="P402" s="61"/>
    </row>
    <row r="403" spans="1:16" ht="12.75">
      <c r="A403" s="61"/>
      <c r="B403" s="61"/>
      <c r="C403" s="61"/>
      <c r="D403" s="61"/>
      <c r="E403" s="61"/>
      <c r="F403" s="61"/>
      <c r="G403" s="61"/>
      <c r="H403" s="61"/>
      <c r="I403" s="61"/>
      <c r="J403" s="61"/>
      <c r="K403" s="61"/>
      <c r="L403" s="61"/>
      <c r="M403" s="61"/>
      <c r="N403" s="61"/>
      <c r="O403" s="61"/>
      <c r="P403" s="61"/>
    </row>
    <row r="404" spans="1:16" ht="12.75">
      <c r="A404" s="61"/>
      <c r="B404" s="61"/>
      <c r="C404" s="61"/>
      <c r="D404" s="61"/>
      <c r="E404" s="61"/>
      <c r="F404" s="61"/>
      <c r="G404" s="61"/>
      <c r="H404" s="61"/>
      <c r="I404" s="61"/>
      <c r="J404" s="61"/>
      <c r="K404" s="61"/>
      <c r="L404" s="61"/>
      <c r="M404" s="61"/>
      <c r="N404" s="61"/>
      <c r="O404" s="61"/>
      <c r="P404" s="61"/>
    </row>
    <row r="405" spans="1:16" ht="12.75">
      <c r="A405" s="61"/>
      <c r="B405" s="61"/>
      <c r="C405" s="61"/>
      <c r="D405" s="61"/>
      <c r="E405" s="61"/>
      <c r="F405" s="61"/>
      <c r="G405" s="61"/>
      <c r="H405" s="61"/>
      <c r="I405" s="61"/>
      <c r="J405" s="61"/>
      <c r="K405" s="61"/>
      <c r="L405" s="61"/>
      <c r="M405" s="61"/>
      <c r="N405" s="61"/>
      <c r="O405" s="61"/>
      <c r="P405" s="61"/>
    </row>
    <row r="406" spans="1:16" ht="12.75">
      <c r="A406" s="61"/>
      <c r="B406" s="61"/>
      <c r="C406" s="61"/>
      <c r="D406" s="61"/>
      <c r="E406" s="61"/>
      <c r="F406" s="61"/>
      <c r="G406" s="61"/>
      <c r="H406" s="61"/>
      <c r="I406" s="61"/>
      <c r="J406" s="61"/>
      <c r="K406" s="61"/>
      <c r="L406" s="61"/>
      <c r="M406" s="61"/>
      <c r="N406" s="61"/>
      <c r="O406" s="61"/>
      <c r="P406" s="61"/>
    </row>
    <row r="407" spans="1:16" ht="12.75">
      <c r="A407" s="61"/>
      <c r="B407" s="61"/>
      <c r="C407" s="61"/>
      <c r="D407" s="61"/>
      <c r="E407" s="61"/>
      <c r="F407" s="61"/>
      <c r="G407" s="61"/>
      <c r="H407" s="61"/>
      <c r="I407" s="61"/>
      <c r="J407" s="61"/>
      <c r="K407" s="61"/>
      <c r="L407" s="61"/>
      <c r="M407" s="61"/>
      <c r="N407" s="61"/>
      <c r="O407" s="61"/>
      <c r="P407" s="61"/>
    </row>
    <row r="408" spans="1:16" ht="12.75">
      <c r="A408" s="61"/>
      <c r="B408" s="61"/>
      <c r="C408" s="61"/>
      <c r="D408" s="61"/>
      <c r="E408" s="61"/>
      <c r="F408" s="61"/>
      <c r="G408" s="61"/>
      <c r="H408" s="61"/>
      <c r="I408" s="61"/>
      <c r="J408" s="61"/>
      <c r="K408" s="61"/>
      <c r="L408" s="61"/>
      <c r="M408" s="61"/>
      <c r="N408" s="61"/>
      <c r="O408" s="61"/>
      <c r="P408" s="61"/>
    </row>
    <row r="409" spans="1:16" ht="12.75">
      <c r="A409" s="61"/>
      <c r="B409" s="61"/>
      <c r="C409" s="61"/>
      <c r="D409" s="61"/>
      <c r="E409" s="61"/>
      <c r="F409" s="61"/>
      <c r="G409" s="61"/>
      <c r="H409" s="61"/>
      <c r="I409" s="61"/>
      <c r="J409" s="61"/>
      <c r="K409" s="61"/>
      <c r="L409" s="61"/>
      <c r="M409" s="61"/>
      <c r="N409" s="61"/>
      <c r="O409" s="61"/>
      <c r="P409" s="61"/>
    </row>
    <row r="410" spans="1:16" ht="12.75">
      <c r="A410" s="61"/>
      <c r="B410" s="61"/>
      <c r="C410" s="61"/>
      <c r="D410" s="61"/>
      <c r="E410" s="61"/>
      <c r="F410" s="61"/>
      <c r="G410" s="61"/>
      <c r="H410" s="61"/>
      <c r="I410" s="61"/>
      <c r="J410" s="61"/>
      <c r="K410" s="61"/>
      <c r="L410" s="61"/>
      <c r="M410" s="61"/>
      <c r="N410" s="61"/>
      <c r="O410" s="61"/>
      <c r="P410" s="61"/>
    </row>
    <row r="411" spans="1:16" ht="12.75">
      <c r="A411" s="61"/>
      <c r="B411" s="61"/>
      <c r="C411" s="61"/>
      <c r="D411" s="61"/>
      <c r="E411" s="61"/>
      <c r="F411" s="61"/>
      <c r="G411" s="61"/>
      <c r="H411" s="61"/>
      <c r="I411" s="61"/>
      <c r="J411" s="61"/>
      <c r="K411" s="61"/>
      <c r="L411" s="61"/>
      <c r="M411" s="61"/>
      <c r="N411" s="61"/>
      <c r="O411" s="61"/>
      <c r="P411" s="61"/>
    </row>
    <row r="412" spans="1:16" ht="12.75">
      <c r="A412" s="61"/>
      <c r="B412" s="61"/>
      <c r="C412" s="61"/>
      <c r="D412" s="61"/>
      <c r="E412" s="61"/>
      <c r="F412" s="61"/>
      <c r="G412" s="61"/>
      <c r="H412" s="61"/>
      <c r="I412" s="61"/>
      <c r="J412" s="61"/>
      <c r="K412" s="61"/>
      <c r="L412" s="61"/>
      <c r="M412" s="61"/>
      <c r="N412" s="61"/>
      <c r="O412" s="61"/>
      <c r="P412" s="61"/>
    </row>
    <row r="413" spans="1:16" ht="12.75">
      <c r="A413" s="61"/>
      <c r="B413" s="61"/>
      <c r="C413" s="61"/>
      <c r="D413" s="61"/>
      <c r="E413" s="61"/>
      <c r="F413" s="61"/>
      <c r="G413" s="61"/>
      <c r="H413" s="61"/>
      <c r="I413" s="61"/>
      <c r="J413" s="61"/>
      <c r="K413" s="61"/>
      <c r="L413" s="61"/>
      <c r="M413" s="61"/>
      <c r="N413" s="61"/>
      <c r="O413" s="61"/>
      <c r="P413" s="61"/>
    </row>
    <row r="414" spans="1:16" ht="12.75">
      <c r="A414" s="61"/>
      <c r="B414" s="61"/>
      <c r="C414" s="61"/>
      <c r="D414" s="61"/>
      <c r="E414" s="61"/>
      <c r="F414" s="61"/>
      <c r="G414" s="61"/>
      <c r="H414" s="61"/>
      <c r="I414" s="61"/>
      <c r="J414" s="61"/>
      <c r="K414" s="61"/>
      <c r="L414" s="61"/>
      <c r="M414" s="61"/>
      <c r="N414" s="61"/>
      <c r="O414" s="61"/>
      <c r="P414" s="61"/>
    </row>
    <row r="415" spans="1:16" ht="12.75">
      <c r="A415" s="61"/>
      <c r="B415" s="61"/>
      <c r="C415" s="61"/>
      <c r="D415" s="61"/>
      <c r="E415" s="61"/>
      <c r="F415" s="61"/>
      <c r="G415" s="61"/>
      <c r="H415" s="61"/>
      <c r="I415" s="61"/>
      <c r="J415" s="61"/>
      <c r="K415" s="61"/>
      <c r="L415" s="61"/>
      <c r="M415" s="61"/>
      <c r="N415" s="61"/>
      <c r="O415" s="61"/>
      <c r="P415" s="61"/>
    </row>
    <row r="416" spans="1:16" ht="12.75">
      <c r="A416" s="61"/>
      <c r="B416" s="61"/>
      <c r="C416" s="61"/>
      <c r="D416" s="61"/>
      <c r="E416" s="61"/>
      <c r="F416" s="61"/>
      <c r="G416" s="61"/>
      <c r="H416" s="61"/>
      <c r="I416" s="61"/>
      <c r="J416" s="61"/>
      <c r="K416" s="61"/>
      <c r="L416" s="61"/>
      <c r="M416" s="61"/>
      <c r="N416" s="61"/>
      <c r="O416" s="61"/>
      <c r="P416" s="61"/>
    </row>
    <row r="417" spans="1:16" ht="12.75">
      <c r="A417" s="61"/>
      <c r="B417" s="61"/>
      <c r="C417" s="61"/>
      <c r="D417" s="61"/>
      <c r="E417" s="61"/>
      <c r="F417" s="61"/>
      <c r="G417" s="61"/>
      <c r="H417" s="61"/>
      <c r="I417" s="61"/>
      <c r="J417" s="61"/>
      <c r="K417" s="61"/>
      <c r="L417" s="61"/>
      <c r="M417" s="61"/>
      <c r="N417" s="61"/>
      <c r="O417" s="61"/>
      <c r="P417" s="61"/>
    </row>
    <row r="418" spans="1:16" ht="12.75">
      <c r="A418" s="61"/>
      <c r="B418" s="61"/>
      <c r="C418" s="61"/>
      <c r="D418" s="61"/>
      <c r="E418" s="61"/>
      <c r="F418" s="61"/>
      <c r="G418" s="61"/>
      <c r="H418" s="61"/>
      <c r="I418" s="61"/>
      <c r="J418" s="61"/>
      <c r="K418" s="61"/>
      <c r="L418" s="61"/>
      <c r="M418" s="61"/>
      <c r="N418" s="61"/>
      <c r="O418" s="61"/>
      <c r="P418" s="61"/>
    </row>
    <row r="419" spans="1:16" ht="12.75">
      <c r="A419" s="61"/>
      <c r="B419" s="61"/>
      <c r="C419" s="61"/>
      <c r="D419" s="61"/>
      <c r="E419" s="61"/>
      <c r="F419" s="61"/>
      <c r="G419" s="61"/>
      <c r="H419" s="61"/>
      <c r="I419" s="61"/>
      <c r="J419" s="61"/>
      <c r="K419" s="61"/>
      <c r="L419" s="61"/>
      <c r="M419" s="61"/>
      <c r="N419" s="61"/>
      <c r="O419" s="61"/>
      <c r="P419" s="61"/>
    </row>
    <row r="420" spans="1:16" ht="12.75">
      <c r="A420" s="61"/>
      <c r="B420" s="61"/>
      <c r="C420" s="61"/>
      <c r="D420" s="61"/>
      <c r="E420" s="61"/>
      <c r="F420" s="61"/>
      <c r="G420" s="61"/>
      <c r="H420" s="61"/>
      <c r="I420" s="61"/>
      <c r="J420" s="61"/>
      <c r="K420" s="61"/>
      <c r="L420" s="61"/>
      <c r="M420" s="61"/>
      <c r="N420" s="61"/>
      <c r="O420" s="61"/>
      <c r="P420" s="61"/>
    </row>
    <row r="421" spans="1:16" ht="12.75">
      <c r="A421" s="61"/>
      <c r="B421" s="61"/>
      <c r="C421" s="61"/>
      <c r="D421" s="61"/>
      <c r="E421" s="61"/>
      <c r="F421" s="61"/>
      <c r="G421" s="61"/>
      <c r="H421" s="61"/>
      <c r="I421" s="61"/>
      <c r="J421" s="61"/>
      <c r="K421" s="61"/>
      <c r="L421" s="61"/>
      <c r="M421" s="61"/>
      <c r="N421" s="61"/>
      <c r="O421" s="61"/>
      <c r="P421" s="61"/>
    </row>
    <row r="422" spans="1:16" ht="12.75">
      <c r="A422" s="61"/>
      <c r="B422" s="61"/>
      <c r="C422" s="61"/>
      <c r="D422" s="61"/>
      <c r="E422" s="61"/>
      <c r="F422" s="61"/>
      <c r="G422" s="61"/>
      <c r="H422" s="61"/>
      <c r="I422" s="61"/>
      <c r="J422" s="61"/>
      <c r="K422" s="61"/>
      <c r="L422" s="61"/>
      <c r="M422" s="61"/>
      <c r="N422" s="61"/>
      <c r="O422" s="61"/>
      <c r="P422" s="61"/>
    </row>
    <row r="423" spans="1:16" ht="12.75">
      <c r="A423" s="61"/>
      <c r="B423" s="61"/>
      <c r="C423" s="61"/>
      <c r="D423" s="61"/>
      <c r="E423" s="61"/>
      <c r="F423" s="61"/>
      <c r="G423" s="61"/>
      <c r="H423" s="61"/>
      <c r="I423" s="61"/>
      <c r="J423" s="61"/>
      <c r="K423" s="61"/>
      <c r="L423" s="61"/>
      <c r="M423" s="61"/>
      <c r="N423" s="61"/>
      <c r="O423" s="61"/>
      <c r="P423" s="61"/>
    </row>
    <row r="424" spans="1:16" ht="12.75">
      <c r="A424" s="61"/>
      <c r="B424" s="61"/>
      <c r="C424" s="61"/>
      <c r="D424" s="61"/>
      <c r="E424" s="61"/>
      <c r="F424" s="61"/>
      <c r="G424" s="61"/>
      <c r="H424" s="61"/>
      <c r="I424" s="61"/>
      <c r="J424" s="61"/>
      <c r="K424" s="61"/>
      <c r="L424" s="61"/>
      <c r="M424" s="61"/>
      <c r="N424" s="61"/>
      <c r="O424" s="61"/>
      <c r="P424" s="61"/>
    </row>
    <row r="425" spans="1:16" ht="12.75">
      <c r="A425" s="61"/>
      <c r="B425" s="61"/>
      <c r="C425" s="61"/>
      <c r="D425" s="61"/>
      <c r="E425" s="61"/>
      <c r="F425" s="61"/>
      <c r="G425" s="61"/>
      <c r="H425" s="61"/>
      <c r="I425" s="61"/>
      <c r="J425" s="61"/>
      <c r="K425" s="61"/>
      <c r="L425" s="61"/>
      <c r="M425" s="61"/>
      <c r="N425" s="61"/>
      <c r="O425" s="61"/>
      <c r="P425" s="61"/>
    </row>
    <row r="426" spans="1:16" ht="12.75">
      <c r="A426" s="61"/>
      <c r="B426" s="61"/>
      <c r="C426" s="61"/>
      <c r="D426" s="61"/>
      <c r="E426" s="61"/>
      <c r="F426" s="61"/>
      <c r="G426" s="61"/>
      <c r="H426" s="61"/>
      <c r="I426" s="61"/>
      <c r="J426" s="61"/>
      <c r="K426" s="61"/>
      <c r="L426" s="61"/>
      <c r="M426" s="61"/>
      <c r="N426" s="61"/>
      <c r="O426" s="61"/>
      <c r="P426" s="61"/>
    </row>
    <row r="427" spans="1:16" ht="12.75">
      <c r="A427" s="61"/>
      <c r="B427" s="61"/>
      <c r="C427" s="61"/>
      <c r="D427" s="61"/>
      <c r="E427" s="61"/>
      <c r="F427" s="61"/>
      <c r="G427" s="61"/>
      <c r="H427" s="61"/>
      <c r="I427" s="61"/>
      <c r="J427" s="61"/>
      <c r="K427" s="61"/>
      <c r="L427" s="61"/>
      <c r="M427" s="61"/>
      <c r="N427" s="61"/>
      <c r="O427" s="61"/>
      <c r="P427" s="61"/>
    </row>
    <row r="428" spans="1:16" ht="12.75">
      <c r="A428" s="61"/>
      <c r="B428" s="61"/>
      <c r="C428" s="61"/>
      <c r="D428" s="61"/>
      <c r="E428" s="61"/>
      <c r="F428" s="61"/>
      <c r="G428" s="61"/>
      <c r="H428" s="61"/>
      <c r="I428" s="61"/>
      <c r="J428" s="61"/>
      <c r="K428" s="61"/>
      <c r="L428" s="61"/>
      <c r="M428" s="61"/>
      <c r="N428" s="61"/>
      <c r="O428" s="61"/>
      <c r="P428" s="61"/>
    </row>
    <row r="429" spans="1:16" ht="12.75">
      <c r="A429" s="61"/>
      <c r="B429" s="61"/>
      <c r="C429" s="61"/>
      <c r="D429" s="61"/>
      <c r="E429" s="61"/>
      <c r="F429" s="61"/>
      <c r="G429" s="61"/>
      <c r="H429" s="61"/>
      <c r="I429" s="61"/>
      <c r="J429" s="61"/>
      <c r="K429" s="61"/>
      <c r="L429" s="61"/>
      <c r="M429" s="61"/>
      <c r="N429" s="61"/>
      <c r="O429" s="61"/>
      <c r="P429" s="61"/>
    </row>
    <row r="430" spans="1:16" ht="12.75">
      <c r="A430" s="61"/>
      <c r="B430" s="61"/>
      <c r="C430" s="61"/>
      <c r="D430" s="61"/>
      <c r="E430" s="61"/>
      <c r="F430" s="61"/>
      <c r="G430" s="61"/>
      <c r="H430" s="61"/>
      <c r="I430" s="61"/>
      <c r="J430" s="61"/>
      <c r="K430" s="61"/>
      <c r="L430" s="61"/>
      <c r="M430" s="61"/>
      <c r="N430" s="61"/>
      <c r="O430" s="61"/>
      <c r="P430" s="61"/>
    </row>
    <row r="431" spans="1:16" ht="12.75">
      <c r="A431" s="61"/>
      <c r="B431" s="61"/>
      <c r="C431" s="61"/>
      <c r="D431" s="61"/>
      <c r="E431" s="61"/>
      <c r="F431" s="61"/>
      <c r="G431" s="61"/>
      <c r="H431" s="61"/>
      <c r="I431" s="61"/>
      <c r="J431" s="61"/>
      <c r="K431" s="61"/>
      <c r="L431" s="61"/>
      <c r="M431" s="61"/>
      <c r="N431" s="61"/>
      <c r="O431" s="61"/>
      <c r="P431" s="61"/>
    </row>
    <row r="432" spans="1:16" ht="12.75">
      <c r="A432" s="61"/>
      <c r="B432" s="61"/>
      <c r="C432" s="61"/>
      <c r="D432" s="61"/>
      <c r="E432" s="61"/>
      <c r="F432" s="61"/>
      <c r="G432" s="61"/>
      <c r="H432" s="61"/>
      <c r="I432" s="61"/>
      <c r="J432" s="61"/>
      <c r="K432" s="61"/>
      <c r="L432" s="61"/>
      <c r="M432" s="61"/>
      <c r="N432" s="61"/>
      <c r="O432" s="61"/>
      <c r="P432" s="61"/>
    </row>
    <row r="433" spans="1:16" ht="12.75">
      <c r="A433" s="61"/>
      <c r="B433" s="61"/>
      <c r="C433" s="61"/>
      <c r="D433" s="61"/>
      <c r="E433" s="61"/>
      <c r="F433" s="61"/>
      <c r="G433" s="61"/>
      <c r="H433" s="61"/>
      <c r="I433" s="61"/>
      <c r="J433" s="61"/>
      <c r="K433" s="61"/>
      <c r="L433" s="61"/>
      <c r="M433" s="61"/>
      <c r="N433" s="61"/>
      <c r="O433" s="61"/>
      <c r="P433" s="61"/>
    </row>
    <row r="434" spans="1:16" ht="12.75">
      <c r="A434" s="61"/>
      <c r="B434" s="61"/>
      <c r="C434" s="61"/>
      <c r="D434" s="61"/>
      <c r="E434" s="61"/>
      <c r="F434" s="61"/>
      <c r="G434" s="61"/>
      <c r="H434" s="61"/>
      <c r="I434" s="61"/>
      <c r="J434" s="61"/>
      <c r="K434" s="61"/>
      <c r="L434" s="61"/>
      <c r="M434" s="61"/>
      <c r="N434" s="61"/>
      <c r="O434" s="61"/>
      <c r="P434" s="61"/>
    </row>
    <row r="435" spans="1:16" ht="12.75">
      <c r="A435" s="61"/>
      <c r="B435" s="61"/>
      <c r="C435" s="61"/>
      <c r="D435" s="61"/>
      <c r="E435" s="61"/>
      <c r="F435" s="61"/>
      <c r="G435" s="61"/>
      <c r="H435" s="61"/>
      <c r="I435" s="61"/>
      <c r="J435" s="61"/>
      <c r="K435" s="61"/>
      <c r="L435" s="61"/>
      <c r="M435" s="61"/>
      <c r="N435" s="61"/>
      <c r="O435" s="61"/>
      <c r="P435" s="61"/>
    </row>
    <row r="436" spans="1:16" ht="12.75">
      <c r="A436" s="61"/>
      <c r="B436" s="61"/>
      <c r="C436" s="61"/>
      <c r="D436" s="61"/>
      <c r="E436" s="61"/>
      <c r="F436" s="61"/>
      <c r="G436" s="61"/>
      <c r="H436" s="61"/>
      <c r="I436" s="61"/>
      <c r="J436" s="61"/>
      <c r="K436" s="61"/>
      <c r="L436" s="61"/>
      <c r="M436" s="61"/>
      <c r="N436" s="61"/>
      <c r="O436" s="61"/>
      <c r="P436" s="61"/>
    </row>
    <row r="437" spans="1:16" ht="12.75">
      <c r="A437" s="61"/>
      <c r="B437" s="61"/>
      <c r="C437" s="61"/>
      <c r="D437" s="61"/>
      <c r="E437" s="61"/>
      <c r="F437" s="61"/>
      <c r="G437" s="61"/>
      <c r="H437" s="61"/>
      <c r="I437" s="61"/>
      <c r="J437" s="61"/>
      <c r="K437" s="61"/>
      <c r="L437" s="61"/>
      <c r="M437" s="61"/>
      <c r="N437" s="61"/>
      <c r="O437" s="61"/>
      <c r="P437" s="61"/>
    </row>
    <row r="438" spans="1:16" ht="12.75">
      <c r="A438" s="61"/>
      <c r="B438" s="61"/>
      <c r="C438" s="61"/>
      <c r="D438" s="61"/>
      <c r="E438" s="61"/>
      <c r="F438" s="61"/>
      <c r="G438" s="61"/>
      <c r="H438" s="61"/>
      <c r="I438" s="61"/>
      <c r="J438" s="61"/>
      <c r="K438" s="61"/>
      <c r="L438" s="61"/>
      <c r="M438" s="61"/>
      <c r="N438" s="61"/>
      <c r="O438" s="61"/>
      <c r="P438" s="61"/>
    </row>
    <row r="439" spans="1:16" ht="12.75">
      <c r="A439" s="61"/>
      <c r="B439" s="61"/>
      <c r="C439" s="61"/>
      <c r="D439" s="61"/>
      <c r="E439" s="61"/>
      <c r="F439" s="61"/>
      <c r="G439" s="61"/>
      <c r="H439" s="61"/>
      <c r="I439" s="61"/>
      <c r="J439" s="61"/>
      <c r="K439" s="61"/>
      <c r="L439" s="61"/>
      <c r="M439" s="61"/>
      <c r="N439" s="61"/>
      <c r="O439" s="61"/>
      <c r="P439" s="61"/>
    </row>
    <row r="440" spans="1:16" ht="12.75">
      <c r="A440" s="61"/>
      <c r="B440" s="61"/>
      <c r="C440" s="61"/>
      <c r="D440" s="61"/>
      <c r="E440" s="61"/>
      <c r="F440" s="61"/>
      <c r="G440" s="61"/>
      <c r="H440" s="61"/>
      <c r="I440" s="61"/>
      <c r="J440" s="61"/>
      <c r="K440" s="61"/>
      <c r="L440" s="61"/>
      <c r="M440" s="61"/>
      <c r="N440" s="61"/>
      <c r="O440" s="61"/>
      <c r="P440" s="61"/>
    </row>
    <row r="441" spans="1:16" ht="12.75">
      <c r="A441" s="61"/>
      <c r="B441" s="61"/>
      <c r="C441" s="61"/>
      <c r="D441" s="61"/>
      <c r="E441" s="61"/>
      <c r="F441" s="61"/>
      <c r="G441" s="61"/>
      <c r="H441" s="61"/>
      <c r="I441" s="61"/>
      <c r="J441" s="61"/>
      <c r="K441" s="61"/>
      <c r="L441" s="61"/>
      <c r="M441" s="61"/>
      <c r="N441" s="61"/>
      <c r="O441" s="61"/>
      <c r="P441" s="61"/>
    </row>
    <row r="442" spans="1:16" ht="12.75">
      <c r="A442" s="61"/>
      <c r="B442" s="61"/>
      <c r="C442" s="61"/>
      <c r="D442" s="61"/>
      <c r="E442" s="61"/>
      <c r="F442" s="61"/>
      <c r="G442" s="61"/>
      <c r="H442" s="61"/>
      <c r="I442" s="61"/>
      <c r="J442" s="61"/>
      <c r="K442" s="61"/>
      <c r="L442" s="61"/>
      <c r="M442" s="61"/>
      <c r="N442" s="61"/>
      <c r="O442" s="61"/>
      <c r="P442" s="61"/>
    </row>
    <row r="443" spans="1:16" ht="12.75">
      <c r="A443" s="61"/>
      <c r="B443" s="61"/>
      <c r="C443" s="61"/>
      <c r="D443" s="61"/>
      <c r="E443" s="61"/>
      <c r="F443" s="61"/>
      <c r="G443" s="61"/>
      <c r="H443" s="61"/>
      <c r="I443" s="61"/>
      <c r="J443" s="61"/>
      <c r="K443" s="61"/>
      <c r="L443" s="61"/>
      <c r="M443" s="61"/>
      <c r="N443" s="61"/>
      <c r="O443" s="61"/>
      <c r="P443" s="61"/>
    </row>
    <row r="444" spans="1:16" ht="12.75">
      <c r="A444" s="61"/>
      <c r="B444" s="61"/>
      <c r="C444" s="61"/>
      <c r="D444" s="61"/>
      <c r="E444" s="61"/>
      <c r="F444" s="61"/>
      <c r="G444" s="61"/>
      <c r="H444" s="61"/>
      <c r="I444" s="61"/>
      <c r="J444" s="61"/>
      <c r="K444" s="61"/>
      <c r="L444" s="61"/>
      <c r="M444" s="61"/>
      <c r="N444" s="61"/>
      <c r="O444" s="61"/>
      <c r="P444" s="61"/>
    </row>
    <row r="445" spans="1:16" ht="12.75">
      <c r="A445" s="61"/>
      <c r="B445" s="61"/>
      <c r="C445" s="61"/>
      <c r="D445" s="61"/>
      <c r="E445" s="61"/>
      <c r="F445" s="61"/>
      <c r="G445" s="61"/>
      <c r="H445" s="61"/>
      <c r="I445" s="61"/>
      <c r="J445" s="61"/>
      <c r="K445" s="61"/>
      <c r="L445" s="61"/>
      <c r="M445" s="61"/>
      <c r="N445" s="61"/>
      <c r="O445" s="61"/>
      <c r="P445" s="61"/>
    </row>
    <row r="446" spans="1:16" ht="12.75">
      <c r="A446" s="61"/>
      <c r="B446" s="61"/>
      <c r="C446" s="61"/>
      <c r="D446" s="61"/>
      <c r="E446" s="61"/>
      <c r="F446" s="61"/>
      <c r="G446" s="61"/>
      <c r="H446" s="61"/>
      <c r="I446" s="61"/>
      <c r="J446" s="61"/>
      <c r="K446" s="61"/>
      <c r="L446" s="61"/>
      <c r="M446" s="61"/>
      <c r="N446" s="61"/>
      <c r="O446" s="61"/>
      <c r="P446" s="61"/>
    </row>
    <row r="447" spans="1:16" ht="12.75">
      <c r="A447" s="61"/>
      <c r="B447" s="61"/>
      <c r="C447" s="61"/>
      <c r="D447" s="61"/>
      <c r="E447" s="61"/>
      <c r="F447" s="61"/>
      <c r="G447" s="61"/>
      <c r="H447" s="61"/>
      <c r="I447" s="61"/>
      <c r="J447" s="61"/>
      <c r="K447" s="61"/>
      <c r="L447" s="61"/>
      <c r="M447" s="61"/>
      <c r="N447" s="61"/>
      <c r="O447" s="61"/>
      <c r="P447" s="61"/>
    </row>
    <row r="448" spans="1:16" ht="12.75">
      <c r="A448" s="61"/>
      <c r="B448" s="61"/>
      <c r="C448" s="61"/>
      <c r="D448" s="61"/>
      <c r="E448" s="61"/>
      <c r="F448" s="61"/>
      <c r="G448" s="61"/>
      <c r="H448" s="61"/>
      <c r="I448" s="61"/>
      <c r="J448" s="61"/>
      <c r="K448" s="61"/>
      <c r="L448" s="61"/>
      <c r="M448" s="61"/>
      <c r="N448" s="61"/>
      <c r="O448" s="61"/>
      <c r="P448" s="61"/>
    </row>
    <row r="449" spans="1:16" ht="12.75">
      <c r="A449" s="61"/>
      <c r="B449" s="61"/>
      <c r="C449" s="61"/>
      <c r="D449" s="61"/>
      <c r="E449" s="61"/>
      <c r="F449" s="61"/>
      <c r="G449" s="61"/>
      <c r="H449" s="61"/>
      <c r="I449" s="61"/>
      <c r="J449" s="61"/>
      <c r="K449" s="61"/>
      <c r="L449" s="61"/>
      <c r="M449" s="61"/>
      <c r="N449" s="61"/>
      <c r="O449" s="61"/>
      <c r="P449" s="61"/>
    </row>
    <row r="450" spans="1:16" ht="12.75">
      <c r="A450" s="61"/>
      <c r="B450" s="61"/>
      <c r="C450" s="61"/>
      <c r="D450" s="61"/>
      <c r="E450" s="61"/>
      <c r="F450" s="61"/>
      <c r="G450" s="61"/>
      <c r="H450" s="61"/>
      <c r="I450" s="61"/>
      <c r="J450" s="61"/>
      <c r="K450" s="61"/>
      <c r="L450" s="61"/>
      <c r="M450" s="61"/>
      <c r="N450" s="61"/>
      <c r="O450" s="61"/>
      <c r="P450" s="61"/>
    </row>
    <row r="451" spans="1:16" ht="12.75">
      <c r="A451" s="61"/>
      <c r="B451" s="61"/>
      <c r="C451" s="61"/>
      <c r="D451" s="61"/>
      <c r="E451" s="61"/>
      <c r="F451" s="61"/>
      <c r="G451" s="61"/>
      <c r="H451" s="61"/>
      <c r="I451" s="61"/>
      <c r="J451" s="61"/>
      <c r="K451" s="61"/>
      <c r="L451" s="61"/>
      <c r="M451" s="61"/>
      <c r="N451" s="61"/>
      <c r="O451" s="61"/>
      <c r="P451" s="61"/>
    </row>
    <row r="452" spans="1:16" ht="12.75">
      <c r="A452" s="61"/>
      <c r="B452" s="61"/>
      <c r="C452" s="61"/>
      <c r="D452" s="61"/>
      <c r="E452" s="61"/>
      <c r="F452" s="61"/>
      <c r="G452" s="61"/>
      <c r="H452" s="61"/>
      <c r="I452" s="61"/>
      <c r="J452" s="61"/>
      <c r="K452" s="61"/>
      <c r="L452" s="61"/>
      <c r="M452" s="61"/>
      <c r="N452" s="61"/>
      <c r="O452" s="61"/>
      <c r="P452" s="61"/>
    </row>
    <row r="453" spans="1:16" ht="12.75">
      <c r="A453" s="61"/>
      <c r="B453" s="61"/>
      <c r="C453" s="61"/>
      <c r="D453" s="61"/>
      <c r="E453" s="61"/>
      <c r="F453" s="61"/>
      <c r="G453" s="61"/>
      <c r="H453" s="61"/>
      <c r="I453" s="61"/>
      <c r="J453" s="61"/>
      <c r="K453" s="61"/>
      <c r="L453" s="61"/>
      <c r="M453" s="61"/>
      <c r="N453" s="61"/>
      <c r="O453" s="61"/>
      <c r="P453" s="61"/>
    </row>
    <row r="454" spans="1:16" ht="12.75">
      <c r="A454" s="61"/>
      <c r="B454" s="61"/>
      <c r="C454" s="61"/>
      <c r="D454" s="61"/>
      <c r="E454" s="61"/>
      <c r="F454" s="61"/>
      <c r="G454" s="61"/>
      <c r="H454" s="61"/>
      <c r="I454" s="61"/>
      <c r="J454" s="61"/>
      <c r="K454" s="61"/>
      <c r="L454" s="61"/>
      <c r="M454" s="61"/>
      <c r="N454" s="61"/>
      <c r="O454" s="61"/>
      <c r="P454" s="61"/>
    </row>
    <row r="455" spans="1:16" ht="12.75">
      <c r="A455" s="61"/>
      <c r="B455" s="61"/>
      <c r="C455" s="61"/>
      <c r="D455" s="61"/>
      <c r="E455" s="61"/>
      <c r="F455" s="61"/>
      <c r="G455" s="61"/>
      <c r="H455" s="61"/>
      <c r="I455" s="61"/>
      <c r="J455" s="61"/>
      <c r="K455" s="61"/>
      <c r="L455" s="61"/>
      <c r="M455" s="61"/>
      <c r="N455" s="61"/>
      <c r="O455" s="61"/>
      <c r="P455" s="61"/>
    </row>
    <row r="456" spans="1:16" ht="12.75">
      <c r="A456" s="61"/>
      <c r="B456" s="61"/>
      <c r="C456" s="61"/>
      <c r="D456" s="61"/>
      <c r="E456" s="61"/>
      <c r="F456" s="61"/>
      <c r="G456" s="61"/>
      <c r="H456" s="61"/>
      <c r="I456" s="61"/>
      <c r="J456" s="61"/>
      <c r="K456" s="61"/>
      <c r="L456" s="61"/>
      <c r="M456" s="61"/>
      <c r="N456" s="61"/>
      <c r="O456" s="61"/>
      <c r="P456" s="61"/>
    </row>
    <row r="457" spans="1:16" ht="12.75">
      <c r="A457" s="61"/>
      <c r="B457" s="61"/>
      <c r="C457" s="61"/>
      <c r="D457" s="61"/>
      <c r="E457" s="61"/>
      <c r="F457" s="61"/>
      <c r="G457" s="61"/>
      <c r="H457" s="61"/>
      <c r="I457" s="61"/>
      <c r="J457" s="61"/>
      <c r="K457" s="61"/>
      <c r="L457" s="61"/>
      <c r="M457" s="61"/>
      <c r="N457" s="61"/>
      <c r="O457" s="61"/>
      <c r="P457" s="61"/>
    </row>
    <row r="458" spans="1:16" ht="12.75">
      <c r="A458" s="61"/>
      <c r="B458" s="61"/>
      <c r="C458" s="61"/>
      <c r="D458" s="61"/>
      <c r="E458" s="61"/>
      <c r="F458" s="61"/>
      <c r="G458" s="61"/>
      <c r="H458" s="61"/>
      <c r="I458" s="61"/>
      <c r="J458" s="61"/>
      <c r="K458" s="61"/>
      <c r="L458" s="61"/>
      <c r="M458" s="61"/>
      <c r="N458" s="61"/>
      <c r="O458" s="61"/>
      <c r="P458" s="61"/>
    </row>
    <row r="459" spans="1:16" ht="12.75">
      <c r="A459" s="61"/>
      <c r="B459" s="61"/>
      <c r="C459" s="61"/>
      <c r="D459" s="61"/>
      <c r="E459" s="61"/>
      <c r="F459" s="61"/>
      <c r="G459" s="61"/>
      <c r="H459" s="61"/>
      <c r="I459" s="61"/>
      <c r="J459" s="61"/>
      <c r="K459" s="61"/>
      <c r="L459" s="61"/>
      <c r="M459" s="61"/>
      <c r="N459" s="61"/>
      <c r="O459" s="61"/>
      <c r="P459" s="61"/>
    </row>
    <row r="460" spans="1:16" ht="12.75">
      <c r="A460" s="61"/>
      <c r="B460" s="61"/>
      <c r="C460" s="61"/>
      <c r="D460" s="61"/>
      <c r="E460" s="61"/>
      <c r="F460" s="61"/>
      <c r="G460" s="61"/>
      <c r="H460" s="61"/>
      <c r="I460" s="61"/>
      <c r="J460" s="61"/>
      <c r="K460" s="61"/>
      <c r="L460" s="61"/>
      <c r="M460" s="61"/>
      <c r="N460" s="61"/>
      <c r="O460" s="61"/>
      <c r="P460" s="61"/>
    </row>
    <row r="461" spans="1:16" ht="12.75">
      <c r="A461" s="61"/>
      <c r="B461" s="61"/>
      <c r="C461" s="61"/>
      <c r="D461" s="61"/>
      <c r="E461" s="61"/>
      <c r="F461" s="61"/>
      <c r="G461" s="61"/>
      <c r="H461" s="61"/>
      <c r="I461" s="61"/>
      <c r="J461" s="61"/>
      <c r="K461" s="61"/>
      <c r="L461" s="61"/>
      <c r="M461" s="61"/>
      <c r="N461" s="61"/>
      <c r="O461" s="61"/>
      <c r="P461" s="61"/>
    </row>
    <row r="462" spans="1:16" ht="12.75">
      <c r="A462" s="61"/>
      <c r="B462" s="61"/>
      <c r="C462" s="61"/>
      <c r="D462" s="61"/>
      <c r="E462" s="61"/>
      <c r="F462" s="61"/>
      <c r="G462" s="61"/>
      <c r="H462" s="61"/>
      <c r="I462" s="61"/>
      <c r="J462" s="61"/>
      <c r="K462" s="61"/>
      <c r="L462" s="61"/>
      <c r="M462" s="61"/>
      <c r="N462" s="61"/>
      <c r="O462" s="61"/>
      <c r="P462" s="61"/>
    </row>
    <row r="463" spans="1:16" ht="12.75">
      <c r="A463" s="61"/>
      <c r="B463" s="61"/>
      <c r="C463" s="61"/>
      <c r="D463" s="61"/>
      <c r="E463" s="61"/>
      <c r="F463" s="61"/>
      <c r="G463" s="61"/>
      <c r="H463" s="61"/>
      <c r="I463" s="61"/>
      <c r="J463" s="61"/>
      <c r="K463" s="61"/>
      <c r="L463" s="61"/>
      <c r="M463" s="61"/>
      <c r="N463" s="61"/>
      <c r="O463" s="61"/>
      <c r="P463" s="61"/>
    </row>
    <row r="464" spans="1:16" ht="12.75">
      <c r="A464" s="61"/>
      <c r="B464" s="61"/>
      <c r="C464" s="61"/>
      <c r="D464" s="61"/>
      <c r="E464" s="61"/>
      <c r="F464" s="61"/>
      <c r="G464" s="61"/>
      <c r="H464" s="61"/>
      <c r="I464" s="61"/>
      <c r="J464" s="61"/>
      <c r="K464" s="61"/>
      <c r="L464" s="61"/>
      <c r="M464" s="61"/>
      <c r="N464" s="61"/>
      <c r="O464" s="61"/>
      <c r="P464" s="61"/>
    </row>
    <row r="465" spans="1:16" ht="12.75">
      <c r="A465" s="61"/>
      <c r="B465" s="61"/>
      <c r="C465" s="61"/>
      <c r="D465" s="61"/>
      <c r="E465" s="61"/>
      <c r="F465" s="61"/>
      <c r="G465" s="61"/>
      <c r="H465" s="61"/>
      <c r="I465" s="61"/>
      <c r="J465" s="61"/>
      <c r="K465" s="61"/>
      <c r="L465" s="61"/>
      <c r="M465" s="61"/>
      <c r="N465" s="61"/>
      <c r="O465" s="61"/>
      <c r="P465" s="61"/>
    </row>
    <row r="466" spans="1:16" ht="12.75">
      <c r="A466" s="61"/>
      <c r="B466" s="61"/>
      <c r="C466" s="61"/>
      <c r="D466" s="61"/>
      <c r="E466" s="61"/>
      <c r="F466" s="61"/>
      <c r="G466" s="61"/>
      <c r="H466" s="61"/>
      <c r="I466" s="61"/>
      <c r="J466" s="61"/>
      <c r="K466" s="61"/>
      <c r="L466" s="61"/>
      <c r="M466" s="61"/>
      <c r="N466" s="61"/>
      <c r="O466" s="61"/>
      <c r="P466" s="61"/>
    </row>
    <row r="467" spans="1:16" ht="12.75">
      <c r="A467" s="61"/>
      <c r="B467" s="61"/>
      <c r="C467" s="61"/>
      <c r="D467" s="61"/>
      <c r="E467" s="61"/>
      <c r="F467" s="61"/>
      <c r="G467" s="61"/>
      <c r="H467" s="61"/>
      <c r="I467" s="61"/>
      <c r="J467" s="61"/>
      <c r="K467" s="61"/>
      <c r="L467" s="61"/>
      <c r="M467" s="61"/>
      <c r="N467" s="61"/>
      <c r="O467" s="61"/>
      <c r="P467" s="61"/>
    </row>
    <row r="468" spans="1:16" ht="12.75">
      <c r="A468" s="61"/>
      <c r="B468" s="61"/>
      <c r="C468" s="61"/>
      <c r="D468" s="61"/>
      <c r="E468" s="61"/>
      <c r="F468" s="61"/>
      <c r="G468" s="61"/>
      <c r="H468" s="61"/>
      <c r="I468" s="61"/>
      <c r="J468" s="61"/>
      <c r="K468" s="61"/>
      <c r="L468" s="61"/>
      <c r="M468" s="61"/>
      <c r="N468" s="61"/>
      <c r="O468" s="61"/>
      <c r="P468" s="61"/>
    </row>
    <row r="469" spans="1:16" ht="12.75">
      <c r="A469" s="61"/>
      <c r="B469" s="61"/>
      <c r="C469" s="61"/>
      <c r="D469" s="61"/>
      <c r="E469" s="61"/>
      <c r="F469" s="61"/>
      <c r="G469" s="61"/>
      <c r="H469" s="61"/>
      <c r="I469" s="61"/>
      <c r="J469" s="61"/>
      <c r="K469" s="61"/>
      <c r="L469" s="61"/>
      <c r="M469" s="61"/>
      <c r="N469" s="61"/>
      <c r="O469" s="61"/>
      <c r="P469" s="61"/>
    </row>
    <row r="470" spans="1:16" ht="12.75">
      <c r="A470" s="61"/>
      <c r="B470" s="61"/>
      <c r="C470" s="61"/>
      <c r="D470" s="61"/>
      <c r="E470" s="61"/>
      <c r="F470" s="61"/>
      <c r="G470" s="61"/>
      <c r="H470" s="61"/>
      <c r="I470" s="61"/>
      <c r="J470" s="61"/>
      <c r="K470" s="61"/>
      <c r="L470" s="61"/>
      <c r="M470" s="61"/>
      <c r="N470" s="61"/>
      <c r="O470" s="61"/>
      <c r="P470" s="61"/>
    </row>
    <row r="471" spans="1:16" ht="12.75">
      <c r="A471" s="61"/>
      <c r="B471" s="61"/>
      <c r="C471" s="61"/>
      <c r="D471" s="61"/>
      <c r="E471" s="61"/>
      <c r="F471" s="61"/>
      <c r="G471" s="61"/>
      <c r="H471" s="61"/>
      <c r="I471" s="61"/>
      <c r="J471" s="61"/>
      <c r="K471" s="61"/>
      <c r="L471" s="61"/>
      <c r="M471" s="61"/>
      <c r="N471" s="61"/>
      <c r="O471" s="61"/>
      <c r="P471" s="61"/>
    </row>
    <row r="472" spans="1:16" ht="12.75">
      <c r="A472" s="61"/>
      <c r="B472" s="61"/>
      <c r="C472" s="61"/>
      <c r="D472" s="61"/>
      <c r="E472" s="61"/>
      <c r="F472" s="61"/>
      <c r="G472" s="61"/>
      <c r="H472" s="61"/>
      <c r="I472" s="61"/>
      <c r="J472" s="61"/>
      <c r="K472" s="61"/>
      <c r="L472" s="61"/>
      <c r="M472" s="61"/>
      <c r="N472" s="61"/>
      <c r="O472" s="61"/>
      <c r="P472" s="61"/>
    </row>
    <row r="473" spans="1:16" ht="12.75">
      <c r="A473" s="61"/>
      <c r="B473" s="61"/>
      <c r="C473" s="61"/>
      <c r="D473" s="61"/>
      <c r="E473" s="61"/>
      <c r="F473" s="61"/>
      <c r="G473" s="61"/>
      <c r="H473" s="61"/>
      <c r="I473" s="61"/>
      <c r="J473" s="61"/>
      <c r="K473" s="61"/>
      <c r="L473" s="61"/>
      <c r="M473" s="61"/>
      <c r="N473" s="61"/>
      <c r="O473" s="61"/>
      <c r="P473" s="61"/>
    </row>
    <row r="474" spans="1:16" ht="12.75">
      <c r="A474" s="61"/>
      <c r="B474" s="61"/>
      <c r="C474" s="61"/>
      <c r="D474" s="61"/>
      <c r="E474" s="61"/>
      <c r="F474" s="61"/>
      <c r="G474" s="61"/>
      <c r="H474" s="61"/>
      <c r="I474" s="61"/>
      <c r="J474" s="61"/>
      <c r="K474" s="61"/>
      <c r="L474" s="61"/>
      <c r="M474" s="61"/>
      <c r="N474" s="61"/>
      <c r="O474" s="61"/>
      <c r="P474" s="61"/>
    </row>
    <row r="475" spans="1:16" ht="12.75">
      <c r="A475" s="61"/>
      <c r="B475" s="61"/>
      <c r="C475" s="61"/>
      <c r="D475" s="61"/>
      <c r="E475" s="61"/>
      <c r="F475" s="61"/>
      <c r="G475" s="61"/>
      <c r="H475" s="61"/>
      <c r="I475" s="61"/>
      <c r="J475" s="61"/>
      <c r="K475" s="61"/>
      <c r="L475" s="61"/>
      <c r="M475" s="61"/>
      <c r="N475" s="61"/>
      <c r="O475" s="61"/>
      <c r="P475" s="61"/>
    </row>
    <row r="476" spans="1:16" ht="12.75">
      <c r="A476" s="61"/>
      <c r="B476" s="61"/>
      <c r="C476" s="61"/>
      <c r="D476" s="61"/>
      <c r="E476" s="61"/>
      <c r="F476" s="61"/>
      <c r="G476" s="61"/>
      <c r="H476" s="61"/>
      <c r="I476" s="61"/>
      <c r="J476" s="61"/>
      <c r="K476" s="61"/>
      <c r="L476" s="61"/>
      <c r="M476" s="61"/>
      <c r="N476" s="61"/>
      <c r="O476" s="61"/>
      <c r="P476" s="61"/>
    </row>
    <row r="477" spans="1:16" ht="12.75">
      <c r="A477" s="61"/>
      <c r="B477" s="61"/>
      <c r="C477" s="61"/>
      <c r="D477" s="61"/>
      <c r="E477" s="61"/>
      <c r="F477" s="61"/>
      <c r="G477" s="61"/>
      <c r="H477" s="61"/>
      <c r="I477" s="61"/>
      <c r="J477" s="61"/>
      <c r="K477" s="61"/>
      <c r="L477" s="61"/>
      <c r="M477" s="61"/>
      <c r="N477" s="61"/>
      <c r="O477" s="61"/>
      <c r="P477" s="61"/>
    </row>
    <row r="478" spans="1:16" ht="12.75">
      <c r="A478" s="61"/>
      <c r="B478" s="61"/>
      <c r="C478" s="61"/>
      <c r="D478" s="61"/>
      <c r="E478" s="61"/>
      <c r="F478" s="61"/>
      <c r="G478" s="61"/>
      <c r="H478" s="61"/>
      <c r="I478" s="61"/>
      <c r="J478" s="61"/>
      <c r="K478" s="61"/>
      <c r="L478" s="61"/>
      <c r="M478" s="61"/>
      <c r="N478" s="61"/>
      <c r="O478" s="61"/>
      <c r="P478" s="61"/>
    </row>
    <row r="479" spans="1:16" ht="12.75">
      <c r="A479" s="61"/>
      <c r="B479" s="61"/>
      <c r="C479" s="61"/>
      <c r="D479" s="61"/>
      <c r="E479" s="61"/>
      <c r="F479" s="61"/>
      <c r="G479" s="61"/>
      <c r="H479" s="61"/>
      <c r="I479" s="61"/>
      <c r="J479" s="61"/>
      <c r="K479" s="61"/>
      <c r="L479" s="61"/>
      <c r="M479" s="61"/>
      <c r="N479" s="61"/>
      <c r="O479" s="61"/>
      <c r="P479" s="61"/>
    </row>
    <row r="480" spans="1:16" ht="12.75">
      <c r="A480" s="61"/>
      <c r="B480" s="61"/>
      <c r="C480" s="61"/>
      <c r="D480" s="61"/>
      <c r="E480" s="61"/>
      <c r="F480" s="61"/>
      <c r="G480" s="61"/>
      <c r="H480" s="61"/>
      <c r="I480" s="61"/>
      <c r="J480" s="61"/>
      <c r="K480" s="61"/>
      <c r="L480" s="61"/>
      <c r="M480" s="61"/>
      <c r="N480" s="61"/>
      <c r="O480" s="61"/>
      <c r="P480" s="61"/>
    </row>
    <row r="481" spans="1:16" ht="12.75">
      <c r="A481" s="61"/>
      <c r="B481" s="61"/>
      <c r="C481" s="61"/>
      <c r="D481" s="61"/>
      <c r="E481" s="61"/>
      <c r="F481" s="61"/>
      <c r="G481" s="61"/>
      <c r="H481" s="61"/>
      <c r="I481" s="61"/>
      <c r="J481" s="61"/>
      <c r="K481" s="61"/>
      <c r="L481" s="61"/>
      <c r="M481" s="61"/>
      <c r="N481" s="61"/>
      <c r="O481" s="61"/>
      <c r="P481" s="61"/>
    </row>
    <row r="482" spans="1:16" ht="12.75">
      <c r="A482" s="61"/>
      <c r="B482" s="61"/>
      <c r="C482" s="61"/>
      <c r="D482" s="61"/>
      <c r="E482" s="61"/>
      <c r="F482" s="61"/>
      <c r="G482" s="61"/>
      <c r="H482" s="61"/>
      <c r="I482" s="61"/>
      <c r="J482" s="61"/>
      <c r="K482" s="61"/>
      <c r="L482" s="61"/>
      <c r="M482" s="61"/>
      <c r="N482" s="61"/>
      <c r="O482" s="61"/>
      <c r="P482" s="61"/>
    </row>
    <row r="483" spans="1:16" ht="12.75">
      <c r="A483" s="61"/>
      <c r="B483" s="61"/>
      <c r="C483" s="61"/>
      <c r="D483" s="61"/>
      <c r="E483" s="61"/>
      <c r="F483" s="61"/>
      <c r="G483" s="61"/>
      <c r="H483" s="61"/>
      <c r="I483" s="61"/>
      <c r="J483" s="61"/>
      <c r="K483" s="61"/>
      <c r="L483" s="61"/>
      <c r="M483" s="61"/>
      <c r="N483" s="61"/>
      <c r="O483" s="61"/>
      <c r="P483" s="61"/>
    </row>
    <row r="484" spans="1:16" ht="12.75">
      <c r="A484" s="61"/>
      <c r="B484" s="61"/>
      <c r="C484" s="61"/>
      <c r="D484" s="61"/>
      <c r="E484" s="61"/>
      <c r="F484" s="61"/>
      <c r="G484" s="61"/>
      <c r="H484" s="61"/>
      <c r="I484" s="61"/>
      <c r="J484" s="61"/>
      <c r="K484" s="61"/>
      <c r="L484" s="61"/>
      <c r="M484" s="61"/>
      <c r="N484" s="61"/>
      <c r="O484" s="61"/>
      <c r="P484" s="61"/>
    </row>
    <row r="485" spans="1:16" ht="12.75">
      <c r="A485" s="61"/>
      <c r="B485" s="61"/>
      <c r="C485" s="61"/>
      <c r="D485" s="61"/>
      <c r="E485" s="61"/>
      <c r="F485" s="61"/>
      <c r="G485" s="61"/>
      <c r="H485" s="61"/>
      <c r="I485" s="61"/>
      <c r="J485" s="61"/>
      <c r="K485" s="61"/>
      <c r="L485" s="61"/>
      <c r="M485" s="61"/>
      <c r="N485" s="61"/>
      <c r="O485" s="61"/>
      <c r="P485" s="61"/>
    </row>
    <row r="486" spans="1:16" ht="12.75">
      <c r="A486" s="61"/>
      <c r="B486" s="61"/>
      <c r="C486" s="61"/>
      <c r="D486" s="61"/>
      <c r="E486" s="61"/>
      <c r="F486" s="61"/>
      <c r="G486" s="61"/>
      <c r="H486" s="61"/>
      <c r="I486" s="61"/>
      <c r="J486" s="61"/>
      <c r="K486" s="61"/>
      <c r="L486" s="61"/>
      <c r="M486" s="61"/>
      <c r="N486" s="61"/>
      <c r="O486" s="61"/>
      <c r="P486" s="61"/>
    </row>
    <row r="487" spans="1:16" ht="12.75">
      <c r="A487" s="61"/>
      <c r="B487" s="61"/>
      <c r="C487" s="61"/>
      <c r="D487" s="61"/>
      <c r="E487" s="61"/>
      <c r="F487" s="61"/>
      <c r="G487" s="61"/>
      <c r="H487" s="61"/>
      <c r="I487" s="61"/>
      <c r="J487" s="61"/>
      <c r="K487" s="61"/>
      <c r="L487" s="61"/>
      <c r="M487" s="61"/>
      <c r="N487" s="61"/>
      <c r="O487" s="61"/>
      <c r="P487" s="61"/>
    </row>
    <row r="488" spans="1:16" ht="12.75">
      <c r="A488" s="61"/>
      <c r="B488" s="61"/>
      <c r="C488" s="61"/>
      <c r="D488" s="61"/>
      <c r="E488" s="61"/>
      <c r="F488" s="61"/>
      <c r="G488" s="61"/>
      <c r="H488" s="61"/>
      <c r="I488" s="61"/>
      <c r="J488" s="61"/>
      <c r="K488" s="61"/>
      <c r="L488" s="61"/>
      <c r="M488" s="61"/>
      <c r="N488" s="61"/>
      <c r="O488" s="61"/>
      <c r="P488" s="61"/>
    </row>
    <row r="489" spans="1:16" ht="12.75">
      <c r="A489" s="61"/>
      <c r="B489" s="61"/>
      <c r="C489" s="61"/>
      <c r="D489" s="61"/>
      <c r="E489" s="61"/>
      <c r="F489" s="61"/>
      <c r="G489" s="61"/>
      <c r="H489" s="61"/>
      <c r="I489" s="61"/>
      <c r="J489" s="61"/>
      <c r="K489" s="61"/>
      <c r="L489" s="61"/>
      <c r="M489" s="61"/>
      <c r="N489" s="61"/>
      <c r="O489" s="61"/>
      <c r="P489" s="61"/>
    </row>
    <row r="490" spans="1:16" ht="12.75">
      <c r="A490" s="61"/>
      <c r="B490" s="61"/>
      <c r="C490" s="61"/>
      <c r="D490" s="61"/>
      <c r="E490" s="61"/>
      <c r="F490" s="61"/>
      <c r="G490" s="61"/>
      <c r="H490" s="61"/>
      <c r="I490" s="61"/>
      <c r="J490" s="61"/>
      <c r="K490" s="61"/>
      <c r="L490" s="61"/>
      <c r="M490" s="61"/>
      <c r="N490" s="61"/>
      <c r="O490" s="61"/>
      <c r="P490" s="61"/>
    </row>
    <row r="491" spans="1:16" ht="12.75">
      <c r="A491" s="61"/>
      <c r="B491" s="61"/>
      <c r="C491" s="61"/>
      <c r="D491" s="61"/>
      <c r="E491" s="61"/>
      <c r="F491" s="61"/>
      <c r="G491" s="61"/>
      <c r="H491" s="61"/>
      <c r="I491" s="61"/>
      <c r="J491" s="61"/>
      <c r="K491" s="61"/>
      <c r="L491" s="61"/>
      <c r="M491" s="61"/>
      <c r="N491" s="61"/>
      <c r="O491" s="61"/>
      <c r="P491" s="61"/>
    </row>
    <row r="492" spans="1:16" ht="12.75">
      <c r="A492" s="61"/>
      <c r="B492" s="61"/>
      <c r="C492" s="61"/>
      <c r="D492" s="61"/>
      <c r="E492" s="61"/>
      <c r="F492" s="61"/>
      <c r="G492" s="61"/>
      <c r="H492" s="61"/>
      <c r="I492" s="61"/>
      <c r="J492" s="61"/>
      <c r="K492" s="61"/>
      <c r="L492" s="61"/>
      <c r="M492" s="61"/>
      <c r="N492" s="61"/>
      <c r="O492" s="61"/>
      <c r="P492" s="61"/>
    </row>
    <row r="493" spans="1:16" ht="12.75">
      <c r="A493" s="61"/>
      <c r="B493" s="61"/>
      <c r="C493" s="61"/>
      <c r="D493" s="61"/>
      <c r="E493" s="61"/>
      <c r="F493" s="61"/>
      <c r="G493" s="61"/>
      <c r="H493" s="61"/>
      <c r="I493" s="61"/>
      <c r="J493" s="61"/>
      <c r="K493" s="61"/>
      <c r="L493" s="61"/>
      <c r="M493" s="61"/>
      <c r="N493" s="61"/>
      <c r="O493" s="61"/>
      <c r="P493" s="61"/>
    </row>
    <row r="494" spans="1:16" ht="12.75">
      <c r="A494" s="61"/>
      <c r="B494" s="61"/>
      <c r="C494" s="61"/>
      <c r="D494" s="61"/>
      <c r="E494" s="61"/>
      <c r="F494" s="61"/>
      <c r="G494" s="61"/>
      <c r="H494" s="61"/>
      <c r="I494" s="61"/>
      <c r="J494" s="61"/>
      <c r="K494" s="61"/>
      <c r="L494" s="61"/>
      <c r="M494" s="61"/>
      <c r="N494" s="61"/>
      <c r="O494" s="61"/>
      <c r="P494" s="61"/>
    </row>
    <row r="495" spans="1:16" ht="12.75">
      <c r="A495" s="61"/>
      <c r="B495" s="61"/>
      <c r="C495" s="61"/>
      <c r="D495" s="61"/>
      <c r="E495" s="61"/>
      <c r="F495" s="61"/>
      <c r="G495" s="61"/>
      <c r="H495" s="61"/>
      <c r="I495" s="61"/>
      <c r="J495" s="61"/>
      <c r="K495" s="61"/>
      <c r="L495" s="61"/>
      <c r="M495" s="61"/>
      <c r="N495" s="61"/>
      <c r="O495" s="61"/>
      <c r="P495" s="61"/>
    </row>
    <row r="496" spans="1:16" ht="12.75">
      <c r="A496" s="61"/>
      <c r="B496" s="61"/>
      <c r="C496" s="61"/>
      <c r="D496" s="61"/>
      <c r="E496" s="61"/>
      <c r="F496" s="61"/>
      <c r="G496" s="61"/>
      <c r="H496" s="61"/>
      <c r="I496" s="61"/>
      <c r="J496" s="61"/>
      <c r="K496" s="61"/>
      <c r="L496" s="61"/>
      <c r="M496" s="61"/>
      <c r="N496" s="61"/>
      <c r="O496" s="61"/>
      <c r="P496" s="61"/>
    </row>
    <row r="497" spans="1:16" ht="12.75">
      <c r="A497" s="61"/>
      <c r="B497" s="61"/>
      <c r="C497" s="61"/>
      <c r="D497" s="61"/>
      <c r="E497" s="61"/>
      <c r="F497" s="61"/>
      <c r="G497" s="61"/>
      <c r="H497" s="61"/>
      <c r="I497" s="61"/>
      <c r="J497" s="61"/>
      <c r="K497" s="61"/>
      <c r="L497" s="61"/>
      <c r="M497" s="61"/>
      <c r="N497" s="61"/>
      <c r="O497" s="61"/>
      <c r="P497" s="61"/>
    </row>
    <row r="498" spans="1:16" ht="12.75">
      <c r="A498" s="61"/>
      <c r="B498" s="61"/>
      <c r="C498" s="61"/>
      <c r="D498" s="61"/>
      <c r="E498" s="61"/>
      <c r="F498" s="61"/>
      <c r="G498" s="61"/>
      <c r="H498" s="61"/>
      <c r="I498" s="61"/>
      <c r="J498" s="61"/>
      <c r="K498" s="61"/>
      <c r="L498" s="61"/>
      <c r="M498" s="61"/>
      <c r="N498" s="61"/>
      <c r="O498" s="61"/>
      <c r="P498" s="61"/>
    </row>
    <row r="499" spans="1:16" ht="12.75">
      <c r="A499" s="61"/>
      <c r="B499" s="61"/>
      <c r="C499" s="61"/>
      <c r="D499" s="61"/>
      <c r="E499" s="61"/>
      <c r="F499" s="61"/>
      <c r="G499" s="61"/>
      <c r="H499" s="61"/>
      <c r="I499" s="61"/>
      <c r="J499" s="61"/>
      <c r="K499" s="61"/>
      <c r="L499" s="61"/>
      <c r="M499" s="61"/>
      <c r="N499" s="61"/>
      <c r="O499" s="61"/>
      <c r="P499" s="61"/>
    </row>
    <row r="500" spans="1:16" ht="12.75">
      <c r="A500" s="61"/>
      <c r="B500" s="61"/>
      <c r="C500" s="61"/>
      <c r="D500" s="61"/>
      <c r="E500" s="61"/>
      <c r="F500" s="61"/>
      <c r="G500" s="61"/>
      <c r="H500" s="61"/>
      <c r="I500" s="61"/>
      <c r="J500" s="61"/>
      <c r="K500" s="61"/>
      <c r="L500" s="61"/>
      <c r="M500" s="61"/>
      <c r="N500" s="61"/>
      <c r="O500" s="61"/>
      <c r="P500" s="61"/>
    </row>
    <row r="501" spans="1:16" ht="12.75">
      <c r="A501" s="61"/>
      <c r="B501" s="61"/>
      <c r="C501" s="61"/>
      <c r="D501" s="61"/>
      <c r="E501" s="61"/>
      <c r="F501" s="61"/>
      <c r="G501" s="61"/>
      <c r="H501" s="61"/>
      <c r="I501" s="61"/>
      <c r="J501" s="61"/>
      <c r="K501" s="61"/>
      <c r="L501" s="61"/>
      <c r="M501" s="61"/>
      <c r="N501" s="61"/>
      <c r="O501" s="61"/>
      <c r="P501" s="61"/>
    </row>
    <row r="502" spans="1:16" ht="12.75">
      <c r="A502" s="61"/>
      <c r="B502" s="61"/>
      <c r="C502" s="61"/>
      <c r="D502" s="61"/>
      <c r="E502" s="61"/>
      <c r="F502" s="61"/>
      <c r="G502" s="61"/>
      <c r="H502" s="61"/>
      <c r="I502" s="61"/>
      <c r="J502" s="61"/>
      <c r="K502" s="61"/>
      <c r="L502" s="61"/>
      <c r="M502" s="61"/>
      <c r="N502" s="61"/>
      <c r="O502" s="61"/>
      <c r="P502" s="61"/>
    </row>
    <row r="503" spans="1:16" ht="12.75">
      <c r="A503" s="61"/>
      <c r="B503" s="61"/>
      <c r="C503" s="61"/>
      <c r="D503" s="61"/>
      <c r="E503" s="61"/>
      <c r="F503" s="61"/>
      <c r="G503" s="61"/>
      <c r="H503" s="61"/>
      <c r="I503" s="61"/>
      <c r="J503" s="61"/>
      <c r="K503" s="61"/>
      <c r="L503" s="61"/>
      <c r="M503" s="61"/>
      <c r="N503" s="61"/>
      <c r="O503" s="61"/>
      <c r="P503" s="61"/>
    </row>
    <row r="504" spans="1:16" ht="12.75">
      <c r="A504" s="61"/>
      <c r="B504" s="61"/>
      <c r="C504" s="61"/>
      <c r="D504" s="61"/>
      <c r="E504" s="61"/>
      <c r="F504" s="61"/>
      <c r="G504" s="61"/>
      <c r="H504" s="61"/>
      <c r="I504" s="61"/>
      <c r="J504" s="61"/>
      <c r="K504" s="61"/>
      <c r="L504" s="61"/>
      <c r="M504" s="61"/>
      <c r="N504" s="61"/>
      <c r="O504" s="61"/>
      <c r="P504" s="61"/>
    </row>
    <row r="505" spans="1:16" ht="12.75">
      <c r="A505" s="61"/>
      <c r="B505" s="61"/>
      <c r="C505" s="61"/>
      <c r="D505" s="61"/>
      <c r="E505" s="61"/>
      <c r="F505" s="61"/>
      <c r="G505" s="61"/>
      <c r="H505" s="61"/>
      <c r="I505" s="61"/>
      <c r="J505" s="61"/>
      <c r="K505" s="61"/>
      <c r="L505" s="61"/>
      <c r="M505" s="61"/>
      <c r="N505" s="61"/>
      <c r="O505" s="61"/>
      <c r="P505" s="61"/>
    </row>
    <row r="506" spans="1:16" ht="12.75">
      <c r="A506" s="61"/>
      <c r="B506" s="61"/>
      <c r="C506" s="61"/>
      <c r="D506" s="61"/>
      <c r="E506" s="61"/>
      <c r="F506" s="61"/>
      <c r="G506" s="61"/>
      <c r="H506" s="61"/>
      <c r="I506" s="61"/>
      <c r="J506" s="61"/>
      <c r="K506" s="61"/>
      <c r="L506" s="61"/>
      <c r="M506" s="61"/>
      <c r="N506" s="61"/>
      <c r="O506" s="61"/>
      <c r="P506" s="61"/>
    </row>
    <row r="507" spans="1:16" ht="12.75">
      <c r="A507" s="61"/>
      <c r="B507" s="61"/>
      <c r="C507" s="61"/>
      <c r="D507" s="61"/>
      <c r="E507" s="61"/>
      <c r="F507" s="61"/>
      <c r="G507" s="61"/>
      <c r="H507" s="61"/>
      <c r="I507" s="61"/>
      <c r="J507" s="61"/>
      <c r="K507" s="61"/>
      <c r="L507" s="61"/>
      <c r="M507" s="61"/>
      <c r="N507" s="61"/>
      <c r="O507" s="61"/>
      <c r="P507" s="61"/>
    </row>
    <row r="508" spans="1:16" ht="12.75">
      <c r="A508" s="61"/>
      <c r="B508" s="61"/>
      <c r="C508" s="61"/>
      <c r="D508" s="61"/>
      <c r="E508" s="61"/>
      <c r="F508" s="61"/>
      <c r="G508" s="61"/>
      <c r="H508" s="61"/>
      <c r="I508" s="61"/>
      <c r="J508" s="61"/>
      <c r="K508" s="61"/>
      <c r="L508" s="61"/>
      <c r="M508" s="61"/>
      <c r="N508" s="61"/>
      <c r="O508" s="61"/>
      <c r="P508" s="61"/>
    </row>
    <row r="509" spans="1:16" ht="12.75">
      <c r="A509" s="61"/>
      <c r="B509" s="61"/>
      <c r="C509" s="61"/>
      <c r="D509" s="61"/>
      <c r="E509" s="61"/>
      <c r="F509" s="61"/>
      <c r="G509" s="61"/>
      <c r="H509" s="61"/>
      <c r="I509" s="61"/>
      <c r="J509" s="61"/>
      <c r="K509" s="61"/>
      <c r="L509" s="61"/>
      <c r="M509" s="61"/>
      <c r="N509" s="61"/>
      <c r="O509" s="61"/>
      <c r="P509" s="61"/>
    </row>
    <row r="510" spans="1:16" ht="12.75">
      <c r="A510" s="61"/>
      <c r="B510" s="61"/>
      <c r="C510" s="61"/>
      <c r="D510" s="61"/>
      <c r="E510" s="61"/>
      <c r="F510" s="61"/>
      <c r="G510" s="61"/>
      <c r="H510" s="61"/>
      <c r="I510" s="61"/>
      <c r="J510" s="61"/>
      <c r="K510" s="61"/>
      <c r="L510" s="61"/>
      <c r="M510" s="61"/>
      <c r="N510" s="61"/>
      <c r="O510" s="61"/>
      <c r="P510" s="61"/>
    </row>
    <row r="511" spans="1:16" ht="12.75">
      <c r="A511" s="61"/>
      <c r="B511" s="61"/>
      <c r="C511" s="61"/>
      <c r="D511" s="61"/>
      <c r="E511" s="61"/>
      <c r="F511" s="61"/>
      <c r="G511" s="61"/>
      <c r="H511" s="61"/>
      <c r="I511" s="61"/>
      <c r="J511" s="61"/>
      <c r="K511" s="61"/>
      <c r="L511" s="61"/>
      <c r="M511" s="61"/>
      <c r="N511" s="61"/>
      <c r="O511" s="61"/>
      <c r="P511" s="61"/>
    </row>
    <row r="512" spans="1:16" ht="12.75">
      <c r="A512" s="61"/>
      <c r="B512" s="61"/>
      <c r="C512" s="61"/>
      <c r="D512" s="61"/>
      <c r="E512" s="61"/>
      <c r="F512" s="61"/>
      <c r="G512" s="61"/>
      <c r="H512" s="61"/>
      <c r="I512" s="61"/>
      <c r="J512" s="61"/>
      <c r="K512" s="61"/>
      <c r="L512" s="61"/>
      <c r="M512" s="61"/>
      <c r="N512" s="61"/>
      <c r="O512" s="61"/>
      <c r="P512" s="61"/>
    </row>
    <row r="513" spans="1:16" ht="12.75">
      <c r="A513" s="61"/>
      <c r="B513" s="61"/>
      <c r="C513" s="61"/>
      <c r="D513" s="61"/>
      <c r="E513" s="61"/>
      <c r="F513" s="61"/>
      <c r="G513" s="61"/>
      <c r="H513" s="61"/>
      <c r="I513" s="61"/>
      <c r="J513" s="61"/>
      <c r="K513" s="61"/>
      <c r="L513" s="61"/>
      <c r="M513" s="61"/>
      <c r="N513" s="61"/>
      <c r="O513" s="61"/>
      <c r="P513" s="61"/>
    </row>
    <row r="514" spans="1:16" ht="12.75">
      <c r="A514" s="61"/>
      <c r="B514" s="61"/>
      <c r="C514" s="61"/>
      <c r="D514" s="61"/>
      <c r="E514" s="61"/>
      <c r="F514" s="61"/>
      <c r="G514" s="61"/>
      <c r="H514" s="61"/>
      <c r="I514" s="61"/>
      <c r="J514" s="61"/>
      <c r="K514" s="61"/>
      <c r="L514" s="61"/>
      <c r="M514" s="61"/>
      <c r="N514" s="61"/>
      <c r="O514" s="61"/>
      <c r="P514" s="61"/>
    </row>
    <row r="515" spans="1:16" ht="12.75">
      <c r="A515" s="61"/>
      <c r="B515" s="61"/>
      <c r="C515" s="61"/>
      <c r="D515" s="61"/>
      <c r="E515" s="61"/>
      <c r="F515" s="61"/>
      <c r="G515" s="61"/>
      <c r="H515" s="61"/>
      <c r="I515" s="61"/>
      <c r="J515" s="61"/>
      <c r="K515" s="61"/>
      <c r="L515" s="61"/>
      <c r="M515" s="61"/>
      <c r="N515" s="61"/>
      <c r="O515" s="61"/>
      <c r="P515" s="61"/>
    </row>
    <row r="516" spans="1:16" ht="12.75">
      <c r="A516" s="61"/>
      <c r="B516" s="61"/>
      <c r="C516" s="61"/>
      <c r="D516" s="61"/>
      <c r="E516" s="61"/>
      <c r="F516" s="61"/>
      <c r="G516" s="61"/>
      <c r="H516" s="61"/>
      <c r="I516" s="61"/>
      <c r="J516" s="61"/>
      <c r="K516" s="61"/>
      <c r="L516" s="61"/>
      <c r="M516" s="61"/>
      <c r="N516" s="61"/>
      <c r="O516" s="61"/>
      <c r="P516" s="61"/>
    </row>
    <row r="517" spans="1:16" ht="12.75">
      <c r="A517" s="61"/>
      <c r="B517" s="61"/>
      <c r="C517" s="61"/>
      <c r="D517" s="61"/>
      <c r="E517" s="61"/>
      <c r="F517" s="61"/>
      <c r="G517" s="61"/>
      <c r="H517" s="61"/>
      <c r="I517" s="61"/>
      <c r="J517" s="61"/>
      <c r="K517" s="61"/>
      <c r="L517" s="61"/>
      <c r="M517" s="61"/>
      <c r="N517" s="61"/>
      <c r="O517" s="61"/>
      <c r="P517" s="61"/>
    </row>
    <row r="518" spans="1:16" ht="12.75">
      <c r="A518" s="61"/>
      <c r="B518" s="61"/>
      <c r="C518" s="61"/>
      <c r="D518" s="61"/>
      <c r="E518" s="61"/>
      <c r="F518" s="61"/>
      <c r="G518" s="61"/>
      <c r="H518" s="61"/>
      <c r="I518" s="61"/>
      <c r="J518" s="61"/>
      <c r="K518" s="61"/>
      <c r="L518" s="61"/>
      <c r="M518" s="61"/>
      <c r="N518" s="61"/>
      <c r="O518" s="61"/>
      <c r="P518" s="61"/>
    </row>
    <row r="519" spans="1:16" ht="12.75">
      <c r="A519" s="61"/>
      <c r="B519" s="61"/>
      <c r="C519" s="61"/>
      <c r="D519" s="61"/>
      <c r="E519" s="61"/>
      <c r="F519" s="61"/>
      <c r="G519" s="61"/>
      <c r="H519" s="61"/>
      <c r="I519" s="61"/>
      <c r="J519" s="61"/>
      <c r="K519" s="61"/>
      <c r="L519" s="61"/>
      <c r="M519" s="61"/>
      <c r="N519" s="61"/>
      <c r="O519" s="61"/>
      <c r="P519" s="61"/>
    </row>
    <row r="520" spans="1:16" ht="12.75">
      <c r="A520" s="61"/>
      <c r="B520" s="61"/>
      <c r="C520" s="61"/>
      <c r="D520" s="61"/>
      <c r="E520" s="61"/>
      <c r="F520" s="61"/>
      <c r="G520" s="61"/>
      <c r="H520" s="61"/>
      <c r="I520" s="61"/>
      <c r="J520" s="61"/>
      <c r="K520" s="61"/>
      <c r="L520" s="61"/>
      <c r="M520" s="61"/>
      <c r="N520" s="61"/>
      <c r="O520" s="61"/>
      <c r="P520" s="61"/>
    </row>
    <row r="521" spans="1:16" ht="12.75">
      <c r="A521" s="61"/>
      <c r="B521" s="61"/>
      <c r="C521" s="61"/>
      <c r="D521" s="61"/>
      <c r="E521" s="61"/>
      <c r="F521" s="61"/>
      <c r="G521" s="61"/>
      <c r="H521" s="61"/>
      <c r="I521" s="61"/>
      <c r="J521" s="61"/>
      <c r="K521" s="61"/>
      <c r="L521" s="61"/>
      <c r="M521" s="61"/>
      <c r="N521" s="61"/>
      <c r="O521" s="61"/>
      <c r="P521" s="61"/>
    </row>
    <row r="522" spans="1:16" ht="12.75">
      <c r="A522" s="61"/>
      <c r="B522" s="61"/>
      <c r="C522" s="61"/>
      <c r="D522" s="61"/>
      <c r="E522" s="61"/>
      <c r="F522" s="61"/>
      <c r="G522" s="61"/>
      <c r="H522" s="61"/>
      <c r="I522" s="61"/>
      <c r="J522" s="61"/>
      <c r="K522" s="61"/>
      <c r="L522" s="61"/>
      <c r="M522" s="61"/>
      <c r="N522" s="61"/>
      <c r="O522" s="61"/>
      <c r="P522" s="61"/>
    </row>
    <row r="523" spans="1:16" ht="12.75">
      <c r="A523" s="61"/>
      <c r="B523" s="61"/>
      <c r="C523" s="61"/>
      <c r="D523" s="61"/>
      <c r="E523" s="61"/>
      <c r="F523" s="61"/>
      <c r="G523" s="61"/>
      <c r="H523" s="61"/>
      <c r="I523" s="61"/>
      <c r="J523" s="61"/>
      <c r="K523" s="61"/>
      <c r="L523" s="61"/>
      <c r="M523" s="61"/>
      <c r="N523" s="61"/>
      <c r="O523" s="61"/>
      <c r="P523" s="61"/>
    </row>
    <row r="524" spans="1:16" ht="12.75">
      <c r="A524" s="61"/>
      <c r="B524" s="61"/>
      <c r="C524" s="61"/>
      <c r="D524" s="61"/>
      <c r="E524" s="61"/>
      <c r="F524" s="61"/>
      <c r="G524" s="61"/>
      <c r="H524" s="61"/>
      <c r="I524" s="61"/>
      <c r="J524" s="61"/>
      <c r="K524" s="61"/>
      <c r="L524" s="61"/>
      <c r="M524" s="61"/>
      <c r="N524" s="61"/>
      <c r="O524" s="61"/>
      <c r="P524" s="61"/>
    </row>
    <row r="525" spans="1:16" ht="12.75">
      <c r="A525" s="61"/>
      <c r="B525" s="61"/>
      <c r="C525" s="61"/>
      <c r="D525" s="61"/>
      <c r="E525" s="61"/>
      <c r="F525" s="61"/>
      <c r="G525" s="61"/>
      <c r="H525" s="61"/>
      <c r="I525" s="61"/>
      <c r="J525" s="61"/>
      <c r="K525" s="61"/>
      <c r="L525" s="61"/>
      <c r="M525" s="61"/>
      <c r="N525" s="61"/>
      <c r="O525" s="61"/>
      <c r="P525" s="61"/>
    </row>
    <row r="526" spans="1:16" ht="12.75">
      <c r="A526" s="61"/>
      <c r="B526" s="61"/>
      <c r="C526" s="61"/>
      <c r="D526" s="61"/>
      <c r="E526" s="61"/>
      <c r="F526" s="61"/>
      <c r="G526" s="61"/>
      <c r="H526" s="61"/>
      <c r="I526" s="61"/>
      <c r="J526" s="61"/>
      <c r="K526" s="61"/>
      <c r="L526" s="61"/>
      <c r="M526" s="61"/>
      <c r="N526" s="61"/>
      <c r="O526" s="61"/>
      <c r="P526" s="61"/>
    </row>
    <row r="527" spans="1:16" ht="12.75">
      <c r="A527" s="61"/>
      <c r="B527" s="61"/>
      <c r="C527" s="61"/>
      <c r="D527" s="61"/>
      <c r="E527" s="61"/>
      <c r="F527" s="61"/>
      <c r="G527" s="61"/>
      <c r="H527" s="61"/>
      <c r="I527" s="61"/>
      <c r="J527" s="61"/>
      <c r="K527" s="61"/>
      <c r="L527" s="61"/>
      <c r="M527" s="61"/>
      <c r="N527" s="61"/>
      <c r="O527" s="61"/>
      <c r="P527" s="61"/>
    </row>
    <row r="528" spans="1:16" ht="12.75">
      <c r="A528" s="61"/>
      <c r="B528" s="61"/>
      <c r="C528" s="61"/>
      <c r="D528" s="61"/>
      <c r="E528" s="61"/>
      <c r="F528" s="61"/>
      <c r="G528" s="61"/>
      <c r="H528" s="61"/>
      <c r="I528" s="61"/>
      <c r="J528" s="61"/>
      <c r="K528" s="61"/>
      <c r="L528" s="61"/>
      <c r="M528" s="61"/>
      <c r="N528" s="61"/>
      <c r="O528" s="61"/>
      <c r="P528" s="61"/>
    </row>
    <row r="529" spans="1:16" ht="12.75">
      <c r="A529" s="61"/>
      <c r="B529" s="61"/>
      <c r="C529" s="61"/>
      <c r="D529" s="61"/>
      <c r="E529" s="61"/>
      <c r="F529" s="61"/>
      <c r="G529" s="61"/>
      <c r="H529" s="61"/>
      <c r="I529" s="61"/>
      <c r="J529" s="61"/>
      <c r="K529" s="61"/>
      <c r="L529" s="61"/>
      <c r="M529" s="61"/>
      <c r="N529" s="61"/>
      <c r="O529" s="61"/>
      <c r="P529" s="61"/>
    </row>
    <row r="530" spans="1:16" ht="12.75">
      <c r="A530" s="61"/>
      <c r="B530" s="61"/>
      <c r="C530" s="61"/>
      <c r="D530" s="61"/>
      <c r="E530" s="61"/>
      <c r="F530" s="61"/>
      <c r="G530" s="61"/>
      <c r="H530" s="61"/>
      <c r="I530" s="61"/>
      <c r="J530" s="61"/>
      <c r="K530" s="61"/>
      <c r="L530" s="61"/>
      <c r="M530" s="61"/>
      <c r="N530" s="61"/>
      <c r="O530" s="61"/>
      <c r="P530" s="61"/>
    </row>
    <row r="531" spans="1:16" ht="12.75">
      <c r="A531" s="61"/>
      <c r="B531" s="61"/>
      <c r="C531" s="61"/>
      <c r="D531" s="61"/>
      <c r="E531" s="61"/>
      <c r="F531" s="61"/>
      <c r="G531" s="61"/>
      <c r="H531" s="61"/>
      <c r="I531" s="61"/>
      <c r="J531" s="61"/>
      <c r="K531" s="61"/>
      <c r="L531" s="61"/>
      <c r="M531" s="61"/>
      <c r="N531" s="61"/>
      <c r="O531" s="61"/>
      <c r="P531" s="61"/>
    </row>
    <row r="532" spans="1:16" ht="12.75">
      <c r="A532" s="61"/>
      <c r="B532" s="61"/>
      <c r="C532" s="61"/>
      <c r="D532" s="61"/>
      <c r="E532" s="61"/>
      <c r="F532" s="61"/>
      <c r="G532" s="61"/>
      <c r="H532" s="61"/>
      <c r="I532" s="61"/>
      <c r="J532" s="61"/>
      <c r="K532" s="61"/>
      <c r="L532" s="61"/>
      <c r="M532" s="61"/>
      <c r="N532" s="61"/>
      <c r="O532" s="61"/>
      <c r="P532" s="61"/>
    </row>
    <row r="533" spans="1:16" ht="12.75">
      <c r="A533" s="61"/>
      <c r="B533" s="61"/>
      <c r="C533" s="61"/>
      <c r="D533" s="61"/>
      <c r="E533" s="61"/>
      <c r="F533" s="61"/>
      <c r="G533" s="61"/>
      <c r="H533" s="61"/>
      <c r="I533" s="61"/>
      <c r="J533" s="61"/>
      <c r="K533" s="61"/>
      <c r="L533" s="61"/>
      <c r="M533" s="61"/>
      <c r="N533" s="61"/>
      <c r="O533" s="61"/>
      <c r="P533" s="61"/>
    </row>
    <row r="534" spans="1:16" ht="12.75">
      <c r="A534" s="61"/>
      <c r="B534" s="61"/>
      <c r="C534" s="61"/>
      <c r="D534" s="61"/>
      <c r="E534" s="61"/>
      <c r="F534" s="61"/>
      <c r="G534" s="61"/>
      <c r="H534" s="61"/>
      <c r="I534" s="61"/>
      <c r="J534" s="61"/>
      <c r="K534" s="61"/>
      <c r="L534" s="61"/>
      <c r="M534" s="61"/>
      <c r="N534" s="61"/>
      <c r="O534" s="61"/>
      <c r="P534" s="61"/>
    </row>
    <row r="535" spans="1:16" ht="12.75">
      <c r="A535" s="61"/>
      <c r="B535" s="61"/>
      <c r="C535" s="61"/>
      <c r="D535" s="61"/>
      <c r="E535" s="61"/>
      <c r="F535" s="61"/>
      <c r="G535" s="61"/>
      <c r="H535" s="61"/>
      <c r="I535" s="61"/>
      <c r="J535" s="61"/>
      <c r="K535" s="61"/>
      <c r="L535" s="61"/>
      <c r="M535" s="61"/>
      <c r="N535" s="61"/>
      <c r="O535" s="61"/>
      <c r="P535" s="61"/>
    </row>
    <row r="536" spans="1:16" ht="12.75">
      <c r="A536" s="61"/>
      <c r="B536" s="61"/>
      <c r="C536" s="61"/>
      <c r="D536" s="61"/>
      <c r="E536" s="61"/>
      <c r="F536" s="61"/>
      <c r="G536" s="61"/>
      <c r="H536" s="61"/>
      <c r="I536" s="61"/>
      <c r="J536" s="61"/>
      <c r="K536" s="61"/>
      <c r="L536" s="61"/>
      <c r="M536" s="61"/>
      <c r="N536" s="61"/>
      <c r="O536" s="61"/>
      <c r="P536" s="61"/>
    </row>
    <row r="537" spans="1:16" ht="12.75">
      <c r="A537" s="61"/>
      <c r="B537" s="61"/>
      <c r="C537" s="61"/>
      <c r="D537" s="61"/>
      <c r="E537" s="61"/>
      <c r="F537" s="61"/>
      <c r="G537" s="61"/>
      <c r="H537" s="61"/>
      <c r="I537" s="61"/>
      <c r="J537" s="61"/>
      <c r="K537" s="61"/>
      <c r="L537" s="61"/>
      <c r="M537" s="61"/>
      <c r="N537" s="61"/>
      <c r="O537" s="61"/>
      <c r="P537" s="61"/>
    </row>
    <row r="538" spans="1:16" ht="12.75">
      <c r="A538" s="61"/>
      <c r="B538" s="61"/>
      <c r="C538" s="61"/>
      <c r="D538" s="61"/>
      <c r="E538" s="61"/>
      <c r="F538" s="61"/>
      <c r="G538" s="61"/>
      <c r="H538" s="61"/>
      <c r="I538" s="61"/>
      <c r="J538" s="61"/>
      <c r="K538" s="61"/>
      <c r="L538" s="61"/>
      <c r="M538" s="61"/>
      <c r="N538" s="61"/>
      <c r="O538" s="61"/>
      <c r="P538" s="61"/>
    </row>
    <row r="539" spans="1:16" ht="12.75">
      <c r="A539" s="61"/>
      <c r="B539" s="61"/>
      <c r="C539" s="61"/>
      <c r="D539" s="61"/>
      <c r="E539" s="61"/>
      <c r="F539" s="61"/>
      <c r="G539" s="61"/>
      <c r="H539" s="61"/>
      <c r="I539" s="61"/>
      <c r="J539" s="61"/>
      <c r="K539" s="61"/>
      <c r="L539" s="61"/>
      <c r="M539" s="61"/>
      <c r="N539" s="61"/>
      <c r="O539" s="61"/>
      <c r="P539" s="61"/>
    </row>
    <row r="540" spans="1:16" ht="12.75">
      <c r="A540" s="61"/>
      <c r="B540" s="61"/>
      <c r="C540" s="61"/>
      <c r="D540" s="61"/>
      <c r="E540" s="61"/>
      <c r="F540" s="61"/>
      <c r="G540" s="61"/>
      <c r="H540" s="61"/>
      <c r="I540" s="61"/>
      <c r="J540" s="61"/>
      <c r="K540" s="61"/>
      <c r="L540" s="61"/>
      <c r="M540" s="61"/>
      <c r="N540" s="61"/>
      <c r="O540" s="61"/>
      <c r="P540" s="61"/>
    </row>
    <row r="541" spans="1:16" ht="12.75">
      <c r="A541" s="61"/>
      <c r="B541" s="61"/>
      <c r="C541" s="61"/>
      <c r="D541" s="61"/>
      <c r="E541" s="61"/>
      <c r="F541" s="61"/>
      <c r="G541" s="61"/>
      <c r="H541" s="61"/>
      <c r="I541" s="61"/>
      <c r="J541" s="61"/>
      <c r="K541" s="61"/>
      <c r="L541" s="61"/>
      <c r="M541" s="61"/>
      <c r="N541" s="61"/>
      <c r="O541" s="61"/>
      <c r="P541" s="61"/>
    </row>
    <row r="542" spans="1:16" ht="12.75">
      <c r="A542" s="61"/>
      <c r="B542" s="61"/>
      <c r="C542" s="61"/>
      <c r="D542" s="61"/>
      <c r="E542" s="61"/>
      <c r="F542" s="61"/>
      <c r="G542" s="61"/>
      <c r="H542" s="61"/>
      <c r="I542" s="61"/>
      <c r="J542" s="61"/>
      <c r="K542" s="61"/>
      <c r="L542" s="61"/>
      <c r="M542" s="61"/>
      <c r="N542" s="61"/>
      <c r="O542" s="61"/>
      <c r="P542" s="61"/>
    </row>
    <row r="543" spans="1:16" ht="12.75">
      <c r="A543" s="61"/>
      <c r="B543" s="61"/>
      <c r="C543" s="61"/>
      <c r="D543" s="61"/>
      <c r="E543" s="61"/>
      <c r="F543" s="61"/>
      <c r="G543" s="61"/>
      <c r="H543" s="61"/>
      <c r="I543" s="61"/>
      <c r="J543" s="61"/>
      <c r="K543" s="61"/>
      <c r="L543" s="61"/>
      <c r="M543" s="61"/>
      <c r="N543" s="61"/>
      <c r="O543" s="61"/>
      <c r="P543" s="61"/>
    </row>
    <row r="544" spans="1:16" ht="12.75">
      <c r="A544" s="61"/>
      <c r="B544" s="61"/>
      <c r="C544" s="61"/>
      <c r="D544" s="61"/>
      <c r="E544" s="61"/>
      <c r="F544" s="61"/>
      <c r="G544" s="61"/>
      <c r="H544" s="61"/>
      <c r="I544" s="61"/>
      <c r="J544" s="61"/>
      <c r="K544" s="61"/>
      <c r="L544" s="61"/>
      <c r="M544" s="61"/>
      <c r="N544" s="61"/>
      <c r="O544" s="61"/>
      <c r="P544" s="61"/>
    </row>
    <row r="545" spans="1:16" ht="12.75">
      <c r="A545" s="61"/>
      <c r="B545" s="61"/>
      <c r="C545" s="61"/>
      <c r="D545" s="61"/>
      <c r="E545" s="61"/>
      <c r="F545" s="61"/>
      <c r="G545" s="61"/>
      <c r="H545" s="61"/>
      <c r="I545" s="61"/>
      <c r="J545" s="61"/>
      <c r="K545" s="61"/>
      <c r="L545" s="61"/>
      <c r="M545" s="61"/>
      <c r="N545" s="61"/>
      <c r="O545" s="61"/>
      <c r="P545" s="61"/>
    </row>
    <row r="546" spans="1:16" ht="12.75">
      <c r="A546" s="61"/>
      <c r="B546" s="61"/>
      <c r="C546" s="61"/>
      <c r="D546" s="61"/>
      <c r="E546" s="61"/>
      <c r="F546" s="61"/>
      <c r="G546" s="61"/>
      <c r="H546" s="61"/>
      <c r="I546" s="61"/>
      <c r="J546" s="61"/>
      <c r="K546" s="61"/>
      <c r="L546" s="61"/>
      <c r="M546" s="61"/>
      <c r="N546" s="61"/>
      <c r="O546" s="61"/>
      <c r="P546" s="61"/>
    </row>
    <row r="547" spans="1:16" ht="12.75">
      <c r="A547" s="61"/>
      <c r="B547" s="61"/>
      <c r="C547" s="61"/>
      <c r="D547" s="61"/>
      <c r="E547" s="61"/>
      <c r="F547" s="61"/>
      <c r="G547" s="61"/>
      <c r="H547" s="61"/>
      <c r="I547" s="61"/>
      <c r="J547" s="61"/>
      <c r="K547" s="61"/>
      <c r="L547" s="61"/>
      <c r="M547" s="61"/>
      <c r="N547" s="61"/>
      <c r="O547" s="61"/>
      <c r="P547" s="61"/>
    </row>
    <row r="548" spans="1:16" ht="12.75">
      <c r="A548" s="61"/>
      <c r="B548" s="61"/>
      <c r="C548" s="61"/>
      <c r="D548" s="61"/>
      <c r="E548" s="61"/>
      <c r="F548" s="61"/>
      <c r="G548" s="61"/>
      <c r="H548" s="61"/>
      <c r="I548" s="61"/>
      <c r="J548" s="61"/>
      <c r="K548" s="61"/>
      <c r="L548" s="61"/>
      <c r="M548" s="61"/>
      <c r="N548" s="61"/>
      <c r="O548" s="61"/>
      <c r="P548" s="61"/>
    </row>
    <row r="549" spans="1:16" ht="12.75">
      <c r="A549" s="61"/>
      <c r="B549" s="61"/>
      <c r="C549" s="61"/>
      <c r="D549" s="61"/>
      <c r="E549" s="61"/>
      <c r="F549" s="61"/>
      <c r="G549" s="61"/>
      <c r="H549" s="61"/>
      <c r="I549" s="61"/>
      <c r="J549" s="61"/>
      <c r="K549" s="61"/>
      <c r="L549" s="61"/>
      <c r="M549" s="61"/>
      <c r="N549" s="61"/>
      <c r="O549" s="61"/>
      <c r="P549" s="61"/>
    </row>
    <row r="550" spans="1:16" ht="12.75">
      <c r="A550" s="61"/>
      <c r="B550" s="61"/>
      <c r="C550" s="61"/>
      <c r="D550" s="61"/>
      <c r="E550" s="61"/>
      <c r="F550" s="61"/>
      <c r="G550" s="61"/>
      <c r="H550" s="61"/>
      <c r="I550" s="61"/>
      <c r="J550" s="61"/>
      <c r="K550" s="61"/>
      <c r="L550" s="61"/>
      <c r="M550" s="61"/>
      <c r="N550" s="61"/>
      <c r="O550" s="61"/>
      <c r="P550" s="61"/>
    </row>
    <row r="551" spans="1:16" ht="12.75">
      <c r="A551" s="61"/>
      <c r="B551" s="61"/>
      <c r="C551" s="61"/>
      <c r="D551" s="61"/>
      <c r="E551" s="61"/>
      <c r="F551" s="61"/>
      <c r="G551" s="61"/>
      <c r="H551" s="61"/>
      <c r="I551" s="61"/>
      <c r="J551" s="61"/>
      <c r="K551" s="61"/>
      <c r="L551" s="61"/>
      <c r="M551" s="61"/>
      <c r="N551" s="61"/>
      <c r="O551" s="61"/>
      <c r="P551" s="61"/>
    </row>
    <row r="552" spans="1:16" ht="12.75">
      <c r="A552" s="61"/>
      <c r="B552" s="61"/>
      <c r="C552" s="61"/>
      <c r="D552" s="61"/>
      <c r="E552" s="61"/>
      <c r="F552" s="61"/>
      <c r="G552" s="61"/>
      <c r="H552" s="61"/>
      <c r="I552" s="61"/>
      <c r="J552" s="61"/>
      <c r="K552" s="61"/>
      <c r="L552" s="61"/>
      <c r="M552" s="61"/>
      <c r="N552" s="61"/>
      <c r="O552" s="61"/>
      <c r="P552" s="61"/>
    </row>
    <row r="553" spans="1:16" ht="12.75">
      <c r="A553" s="61"/>
      <c r="B553" s="61"/>
      <c r="C553" s="61"/>
      <c r="D553" s="61"/>
      <c r="E553" s="61"/>
      <c r="F553" s="61"/>
      <c r="G553" s="61"/>
      <c r="H553" s="61"/>
      <c r="I553" s="61"/>
      <c r="J553" s="61"/>
      <c r="K553" s="61"/>
      <c r="L553" s="61"/>
      <c r="M553" s="61"/>
      <c r="N553" s="61"/>
      <c r="O553" s="61"/>
      <c r="P553" s="61"/>
    </row>
    <row r="554" spans="1:16" ht="12.75">
      <c r="A554" s="61"/>
      <c r="B554" s="61"/>
      <c r="C554" s="61"/>
      <c r="D554" s="61"/>
      <c r="E554" s="61"/>
      <c r="F554" s="61"/>
      <c r="G554" s="61"/>
      <c r="H554" s="61"/>
      <c r="I554" s="61"/>
      <c r="J554" s="61"/>
      <c r="K554" s="61"/>
      <c r="L554" s="61"/>
      <c r="M554" s="61"/>
      <c r="N554" s="61"/>
      <c r="O554" s="61"/>
      <c r="P554" s="61"/>
    </row>
    <row r="555" spans="1:16" ht="12.75">
      <c r="A555" s="61"/>
      <c r="B555" s="61"/>
      <c r="C555" s="61"/>
      <c r="D555" s="61"/>
      <c r="E555" s="61"/>
      <c r="F555" s="61"/>
      <c r="G555" s="61"/>
      <c r="H555" s="61"/>
      <c r="I555" s="61"/>
      <c r="J555" s="61"/>
      <c r="K555" s="61"/>
      <c r="L555" s="61"/>
      <c r="M555" s="61"/>
      <c r="N555" s="61"/>
      <c r="O555" s="61"/>
      <c r="P555" s="61"/>
    </row>
    <row r="556" spans="1:16" ht="12.75">
      <c r="A556" s="61"/>
      <c r="B556" s="61"/>
      <c r="C556" s="61"/>
      <c r="D556" s="61"/>
      <c r="E556" s="61"/>
      <c r="F556" s="61"/>
      <c r="G556" s="61"/>
      <c r="H556" s="61"/>
      <c r="I556" s="61"/>
      <c r="J556" s="61"/>
      <c r="K556" s="61"/>
      <c r="L556" s="61"/>
      <c r="M556" s="61"/>
      <c r="N556" s="61"/>
      <c r="O556" s="61"/>
      <c r="P556" s="61"/>
    </row>
    <row r="557" spans="1:16" ht="12.75">
      <c r="A557" s="61"/>
      <c r="B557" s="61"/>
      <c r="C557" s="61"/>
      <c r="D557" s="61"/>
      <c r="E557" s="61"/>
      <c r="F557" s="61"/>
      <c r="G557" s="61"/>
      <c r="H557" s="61"/>
      <c r="I557" s="61"/>
      <c r="J557" s="61"/>
      <c r="K557" s="61"/>
      <c r="L557" s="61"/>
      <c r="M557" s="61"/>
      <c r="N557" s="61"/>
      <c r="O557" s="61"/>
      <c r="P557" s="61"/>
    </row>
    <row r="558" spans="1:16" ht="12.75">
      <c r="A558" s="61"/>
      <c r="B558" s="61"/>
      <c r="C558" s="61"/>
      <c r="D558" s="61"/>
      <c r="E558" s="61"/>
      <c r="F558" s="61"/>
      <c r="G558" s="61"/>
      <c r="H558" s="61"/>
      <c r="I558" s="61"/>
      <c r="J558" s="61"/>
      <c r="K558" s="61"/>
      <c r="L558" s="61"/>
      <c r="M558" s="61"/>
      <c r="N558" s="61"/>
      <c r="O558" s="61"/>
      <c r="P558" s="61"/>
    </row>
    <row r="559" spans="1:16" ht="12.75">
      <c r="A559" s="61"/>
      <c r="B559" s="61"/>
      <c r="C559" s="61"/>
      <c r="D559" s="61"/>
      <c r="E559" s="61"/>
      <c r="F559" s="61"/>
      <c r="G559" s="61"/>
      <c r="H559" s="61"/>
      <c r="I559" s="61"/>
      <c r="J559" s="61"/>
      <c r="K559" s="61"/>
      <c r="L559" s="61"/>
      <c r="M559" s="61"/>
      <c r="N559" s="61"/>
      <c r="O559" s="61"/>
      <c r="P559" s="61"/>
    </row>
    <row r="560" spans="1:16" ht="12.75">
      <c r="A560" s="61"/>
      <c r="B560" s="61"/>
      <c r="C560" s="61"/>
      <c r="D560" s="61"/>
      <c r="E560" s="61"/>
      <c r="F560" s="61"/>
      <c r="G560" s="61"/>
      <c r="H560" s="61"/>
      <c r="I560" s="61"/>
      <c r="J560" s="61"/>
      <c r="K560" s="61"/>
      <c r="L560" s="61"/>
      <c r="M560" s="61"/>
      <c r="N560" s="61"/>
      <c r="O560" s="61"/>
      <c r="P560" s="61"/>
    </row>
    <row r="561" spans="1:16" ht="12.75">
      <c r="A561" s="61"/>
      <c r="B561" s="61"/>
      <c r="C561" s="61"/>
      <c r="D561" s="61"/>
      <c r="E561" s="61"/>
      <c r="F561" s="61"/>
      <c r="G561" s="61"/>
      <c r="H561" s="61"/>
      <c r="I561" s="61"/>
      <c r="J561" s="61"/>
      <c r="K561" s="61"/>
      <c r="L561" s="61"/>
      <c r="M561" s="61"/>
      <c r="N561" s="61"/>
      <c r="O561" s="61"/>
      <c r="P561" s="61"/>
    </row>
    <row r="562" spans="1:16" ht="12.75">
      <c r="A562" s="61"/>
      <c r="B562" s="61"/>
      <c r="C562" s="61"/>
      <c r="D562" s="61"/>
      <c r="E562" s="61"/>
      <c r="F562" s="61"/>
      <c r="G562" s="61"/>
      <c r="H562" s="61"/>
      <c r="I562" s="61"/>
      <c r="J562" s="61"/>
      <c r="K562" s="61"/>
      <c r="L562" s="61"/>
      <c r="M562" s="61"/>
      <c r="N562" s="61"/>
      <c r="O562" s="61"/>
      <c r="P562" s="61"/>
    </row>
    <row r="563" spans="1:16" ht="12.75">
      <c r="A563" s="61"/>
      <c r="B563" s="61"/>
      <c r="C563" s="61"/>
      <c r="D563" s="61"/>
      <c r="E563" s="61"/>
      <c r="F563" s="61"/>
      <c r="G563" s="61"/>
      <c r="H563" s="61"/>
      <c r="I563" s="61"/>
      <c r="J563" s="61"/>
      <c r="K563" s="61"/>
      <c r="L563" s="61"/>
      <c r="M563" s="61"/>
      <c r="N563" s="61"/>
      <c r="O563" s="61"/>
      <c r="P563" s="61"/>
    </row>
    <row r="564" spans="1:16" ht="12.75">
      <c r="A564" s="61"/>
      <c r="B564" s="61"/>
      <c r="C564" s="61"/>
      <c r="D564" s="61"/>
      <c r="E564" s="61"/>
      <c r="F564" s="61"/>
      <c r="G564" s="61"/>
      <c r="H564" s="61"/>
      <c r="I564" s="61"/>
      <c r="J564" s="61"/>
      <c r="K564" s="61"/>
      <c r="L564" s="61"/>
      <c r="M564" s="61"/>
      <c r="N564" s="61"/>
      <c r="O564" s="61"/>
      <c r="P564" s="61"/>
    </row>
    <row r="565" spans="1:16" ht="12.75">
      <c r="A565" s="61"/>
      <c r="B565" s="61"/>
      <c r="C565" s="61"/>
      <c r="D565" s="61"/>
      <c r="E565" s="61"/>
      <c r="F565" s="61"/>
      <c r="G565" s="61"/>
      <c r="H565" s="61"/>
      <c r="I565" s="61"/>
      <c r="J565" s="61"/>
      <c r="K565" s="61"/>
      <c r="L565" s="61"/>
      <c r="M565" s="61"/>
      <c r="N565" s="61"/>
      <c r="O565" s="61"/>
      <c r="P565" s="61"/>
    </row>
    <row r="566" spans="1:16" ht="12.75">
      <c r="A566" s="61"/>
      <c r="B566" s="61"/>
      <c r="C566" s="61"/>
      <c r="D566" s="61"/>
      <c r="E566" s="61"/>
      <c r="F566" s="61"/>
      <c r="G566" s="61"/>
      <c r="H566" s="61"/>
      <c r="I566" s="61"/>
      <c r="J566" s="61"/>
      <c r="K566" s="61"/>
      <c r="L566" s="61"/>
      <c r="M566" s="61"/>
      <c r="N566" s="61"/>
      <c r="O566" s="61"/>
      <c r="P566" s="61"/>
    </row>
    <row r="567" spans="1:16" ht="12.75">
      <c r="A567" s="61"/>
      <c r="B567" s="61"/>
      <c r="C567" s="61"/>
      <c r="D567" s="61"/>
      <c r="E567" s="61"/>
      <c r="F567" s="61"/>
      <c r="G567" s="61"/>
      <c r="H567" s="61"/>
      <c r="I567" s="61"/>
      <c r="J567" s="61"/>
      <c r="K567" s="61"/>
      <c r="L567" s="61"/>
      <c r="M567" s="61"/>
      <c r="N567" s="61"/>
      <c r="O567" s="61"/>
      <c r="P567" s="61"/>
    </row>
    <row r="568" spans="1:16" ht="12.75">
      <c r="A568" s="61"/>
      <c r="B568" s="61"/>
      <c r="C568" s="61"/>
      <c r="D568" s="61"/>
      <c r="E568" s="61"/>
      <c r="F568" s="61"/>
      <c r="G568" s="61"/>
      <c r="H568" s="61"/>
      <c r="I568" s="61"/>
      <c r="J568" s="61"/>
      <c r="K568" s="61"/>
      <c r="L568" s="61"/>
      <c r="M568" s="61"/>
      <c r="N568" s="61"/>
      <c r="O568" s="61"/>
      <c r="P568" s="61"/>
    </row>
    <row r="569" spans="1:16" ht="12.75">
      <c r="A569" s="61"/>
      <c r="B569" s="61"/>
      <c r="C569" s="61"/>
      <c r="D569" s="61"/>
      <c r="E569" s="61"/>
      <c r="F569" s="61"/>
      <c r="G569" s="61"/>
      <c r="H569" s="61"/>
      <c r="I569" s="61"/>
      <c r="J569" s="61"/>
      <c r="K569" s="61"/>
      <c r="L569" s="61"/>
      <c r="M569" s="61"/>
      <c r="N569" s="61"/>
      <c r="O569" s="61"/>
      <c r="P569" s="61"/>
    </row>
    <row r="570" spans="1:16" ht="12.75">
      <c r="A570" s="61"/>
      <c r="B570" s="61"/>
      <c r="C570" s="61"/>
      <c r="D570" s="61"/>
      <c r="E570" s="61"/>
      <c r="F570" s="61"/>
      <c r="G570" s="61"/>
      <c r="H570" s="61"/>
      <c r="I570" s="61"/>
      <c r="J570" s="61"/>
      <c r="K570" s="61"/>
      <c r="L570" s="61"/>
      <c r="M570" s="61"/>
      <c r="N570" s="61"/>
      <c r="O570" s="61"/>
      <c r="P570" s="61"/>
    </row>
    <row r="571" spans="1:16" ht="12.75">
      <c r="A571" s="61"/>
      <c r="B571" s="61"/>
      <c r="C571" s="61"/>
      <c r="D571" s="61"/>
      <c r="E571" s="61"/>
      <c r="F571" s="61"/>
      <c r="G571" s="61"/>
      <c r="H571" s="61"/>
      <c r="I571" s="61"/>
      <c r="J571" s="61"/>
      <c r="K571" s="61"/>
      <c r="L571" s="61"/>
      <c r="M571" s="61"/>
      <c r="N571" s="61"/>
      <c r="O571" s="61"/>
      <c r="P571" s="61"/>
    </row>
    <row r="572" spans="1:16" ht="12.75">
      <c r="A572" s="61"/>
      <c r="B572" s="61"/>
      <c r="C572" s="61"/>
      <c r="D572" s="61"/>
      <c r="E572" s="61"/>
      <c r="F572" s="61"/>
      <c r="G572" s="61"/>
      <c r="H572" s="61"/>
      <c r="I572" s="61"/>
      <c r="J572" s="61"/>
      <c r="K572" s="61"/>
      <c r="L572" s="61"/>
      <c r="M572" s="61"/>
      <c r="N572" s="61"/>
      <c r="O572" s="61"/>
      <c r="P572" s="61"/>
    </row>
    <row r="573" spans="1:16" ht="12.75">
      <c r="A573" s="61"/>
      <c r="B573" s="61"/>
      <c r="C573" s="61"/>
      <c r="D573" s="61"/>
      <c r="E573" s="61"/>
      <c r="F573" s="61"/>
      <c r="G573" s="61"/>
      <c r="H573" s="61"/>
      <c r="I573" s="61"/>
      <c r="J573" s="61"/>
      <c r="K573" s="61"/>
      <c r="L573" s="61"/>
      <c r="M573" s="61"/>
      <c r="N573" s="61"/>
      <c r="O573" s="61"/>
      <c r="P573" s="61"/>
    </row>
    <row r="574" spans="1:16" ht="12.75">
      <c r="A574" s="61"/>
      <c r="B574" s="61"/>
      <c r="C574" s="61"/>
      <c r="D574" s="61"/>
      <c r="E574" s="61"/>
      <c r="F574" s="61"/>
      <c r="G574" s="61"/>
      <c r="H574" s="61"/>
      <c r="I574" s="61"/>
      <c r="J574" s="61"/>
      <c r="K574" s="61"/>
      <c r="L574" s="61"/>
      <c r="M574" s="61"/>
      <c r="N574" s="61"/>
      <c r="O574" s="61"/>
      <c r="P574" s="61"/>
    </row>
    <row r="575" spans="1:16" ht="12.75">
      <c r="A575" s="61"/>
      <c r="B575" s="61"/>
      <c r="C575" s="61"/>
      <c r="D575" s="61"/>
      <c r="E575" s="61"/>
      <c r="F575" s="61"/>
      <c r="G575" s="61"/>
      <c r="H575" s="61"/>
      <c r="I575" s="61"/>
      <c r="J575" s="61"/>
      <c r="K575" s="61"/>
      <c r="L575" s="61"/>
      <c r="M575" s="61"/>
      <c r="N575" s="61"/>
      <c r="O575" s="61"/>
      <c r="P575" s="61"/>
    </row>
    <row r="576" spans="1:16" ht="12.75">
      <c r="A576" s="61"/>
      <c r="B576" s="61"/>
      <c r="C576" s="61"/>
      <c r="D576" s="61"/>
      <c r="E576" s="61"/>
      <c r="F576" s="61"/>
      <c r="G576" s="61"/>
      <c r="H576" s="61"/>
      <c r="I576" s="61"/>
      <c r="J576" s="61"/>
      <c r="K576" s="61"/>
      <c r="L576" s="61"/>
      <c r="M576" s="61"/>
      <c r="N576" s="61"/>
      <c r="O576" s="61"/>
      <c r="P576" s="61"/>
    </row>
    <row r="577" spans="1:16" ht="12.75">
      <c r="A577" s="61"/>
      <c r="B577" s="61"/>
      <c r="C577" s="61"/>
      <c r="D577" s="61"/>
      <c r="E577" s="61"/>
      <c r="F577" s="61"/>
      <c r="G577" s="61"/>
      <c r="H577" s="61"/>
      <c r="I577" s="61"/>
      <c r="J577" s="61"/>
      <c r="K577" s="61"/>
      <c r="L577" s="61"/>
      <c r="M577" s="61"/>
      <c r="N577" s="61"/>
      <c r="O577" s="61"/>
      <c r="P577" s="61"/>
    </row>
    <row r="578" spans="1:16" ht="12.75">
      <c r="A578" s="61"/>
      <c r="B578" s="61"/>
      <c r="C578" s="61"/>
      <c r="D578" s="61"/>
      <c r="E578" s="61"/>
      <c r="F578" s="61"/>
      <c r="G578" s="61"/>
      <c r="H578" s="61"/>
      <c r="I578" s="61"/>
      <c r="J578" s="61"/>
      <c r="K578" s="61"/>
      <c r="L578" s="61"/>
      <c r="M578" s="61"/>
      <c r="N578" s="61"/>
      <c r="O578" s="61"/>
      <c r="P578" s="61"/>
    </row>
    <row r="579" spans="1:16" ht="12.75">
      <c r="A579" s="61"/>
      <c r="B579" s="61"/>
      <c r="C579" s="61"/>
      <c r="D579" s="61"/>
      <c r="E579" s="61"/>
      <c r="F579" s="61"/>
      <c r="G579" s="61"/>
      <c r="H579" s="61"/>
      <c r="I579" s="61"/>
      <c r="J579" s="61"/>
      <c r="K579" s="61"/>
      <c r="L579" s="61"/>
      <c r="M579" s="61"/>
      <c r="N579" s="61"/>
      <c r="O579" s="61"/>
      <c r="P579" s="61"/>
    </row>
    <row r="580" spans="1:16" ht="12.75">
      <c r="A580" s="61"/>
      <c r="B580" s="61"/>
      <c r="C580" s="61"/>
      <c r="D580" s="61"/>
      <c r="E580" s="61"/>
      <c r="F580" s="61"/>
      <c r="G580" s="61"/>
      <c r="H580" s="61"/>
      <c r="I580" s="61"/>
      <c r="J580" s="61"/>
      <c r="K580" s="61"/>
      <c r="L580" s="61"/>
      <c r="M580" s="61"/>
      <c r="N580" s="61"/>
      <c r="O580" s="61"/>
      <c r="P580" s="61"/>
    </row>
    <row r="581" spans="1:16" ht="12.75">
      <c r="A581" s="61"/>
      <c r="B581" s="61"/>
      <c r="C581" s="61"/>
      <c r="D581" s="61"/>
      <c r="E581" s="61"/>
      <c r="F581" s="61"/>
      <c r="G581" s="61"/>
      <c r="H581" s="61"/>
      <c r="I581" s="61"/>
      <c r="J581" s="61"/>
      <c r="K581" s="61"/>
      <c r="L581" s="61"/>
      <c r="M581" s="61"/>
      <c r="N581" s="61"/>
      <c r="O581" s="61"/>
      <c r="P581" s="61"/>
    </row>
    <row r="582" spans="1:16" ht="12.75">
      <c r="A582" s="61"/>
      <c r="B582" s="61"/>
      <c r="C582" s="61"/>
      <c r="D582" s="61"/>
      <c r="E582" s="61"/>
      <c r="F582" s="61"/>
      <c r="G582" s="61"/>
      <c r="H582" s="61"/>
      <c r="I582" s="61"/>
      <c r="J582" s="61"/>
      <c r="K582" s="61"/>
      <c r="L582" s="61"/>
      <c r="M582" s="61"/>
      <c r="N582" s="61"/>
      <c r="O582" s="61"/>
      <c r="P582" s="61"/>
    </row>
    <row r="583" spans="1:16" ht="12.75">
      <c r="A583" s="61"/>
      <c r="B583" s="61"/>
      <c r="C583" s="61"/>
      <c r="D583" s="61"/>
      <c r="E583" s="61"/>
      <c r="F583" s="61"/>
      <c r="G583" s="61"/>
      <c r="H583" s="61"/>
      <c r="I583" s="61"/>
      <c r="J583" s="61"/>
      <c r="K583" s="61"/>
      <c r="L583" s="61"/>
      <c r="M583" s="61"/>
      <c r="N583" s="61"/>
      <c r="O583" s="61"/>
      <c r="P583" s="61"/>
    </row>
    <row r="584" spans="1:16" ht="12.75">
      <c r="A584" s="61"/>
      <c r="B584" s="61"/>
      <c r="C584" s="61"/>
      <c r="D584" s="61"/>
      <c r="E584" s="61"/>
      <c r="F584" s="61"/>
      <c r="G584" s="61"/>
      <c r="H584" s="61"/>
      <c r="I584" s="61"/>
      <c r="J584" s="61"/>
      <c r="K584" s="61"/>
      <c r="L584" s="61"/>
      <c r="M584" s="61"/>
      <c r="N584" s="61"/>
      <c r="O584" s="61"/>
      <c r="P584" s="61"/>
    </row>
    <row r="585" spans="1:16" ht="12.75">
      <c r="A585" s="61"/>
      <c r="B585" s="61"/>
      <c r="C585" s="61"/>
      <c r="D585" s="61"/>
      <c r="E585" s="61"/>
      <c r="F585" s="61"/>
      <c r="G585" s="61"/>
      <c r="H585" s="61"/>
      <c r="I585" s="61"/>
      <c r="J585" s="61"/>
      <c r="K585" s="61"/>
      <c r="L585" s="61"/>
      <c r="M585" s="61"/>
      <c r="N585" s="61"/>
      <c r="O585" s="61"/>
      <c r="P585" s="61"/>
    </row>
    <row r="586" spans="1:16" ht="12.75">
      <c r="A586" s="61"/>
      <c r="B586" s="61"/>
      <c r="C586" s="61"/>
      <c r="D586" s="61"/>
      <c r="E586" s="61"/>
      <c r="F586" s="61"/>
      <c r="G586" s="61"/>
      <c r="H586" s="61"/>
      <c r="I586" s="61"/>
      <c r="J586" s="61"/>
      <c r="K586" s="61"/>
      <c r="L586" s="61"/>
      <c r="M586" s="61"/>
      <c r="N586" s="61"/>
      <c r="O586" s="61"/>
      <c r="P586" s="61"/>
    </row>
    <row r="587" spans="1:16" ht="12.75">
      <c r="A587" s="61"/>
      <c r="B587" s="61"/>
      <c r="C587" s="61"/>
      <c r="D587" s="61"/>
      <c r="E587" s="61"/>
      <c r="F587" s="61"/>
      <c r="G587" s="61"/>
      <c r="H587" s="61"/>
      <c r="I587" s="61"/>
      <c r="J587" s="61"/>
      <c r="K587" s="61"/>
      <c r="L587" s="61"/>
      <c r="M587" s="61"/>
      <c r="N587" s="61"/>
      <c r="O587" s="61"/>
      <c r="P587" s="61"/>
    </row>
    <row r="588" spans="1:16" ht="12.75">
      <c r="A588" s="61"/>
      <c r="B588" s="61"/>
      <c r="C588" s="61"/>
      <c r="D588" s="61"/>
      <c r="E588" s="61"/>
      <c r="F588" s="61"/>
      <c r="G588" s="61"/>
      <c r="H588" s="61"/>
      <c r="I588" s="61"/>
      <c r="J588" s="61"/>
      <c r="K588" s="61"/>
      <c r="L588" s="61"/>
      <c r="M588" s="61"/>
      <c r="N588" s="61"/>
      <c r="O588" s="61"/>
      <c r="P588" s="61"/>
    </row>
    <row r="589" spans="1:16" ht="12.75">
      <c r="A589" s="61"/>
      <c r="B589" s="61"/>
      <c r="C589" s="61"/>
      <c r="D589" s="61"/>
      <c r="E589" s="61"/>
      <c r="F589" s="61"/>
      <c r="G589" s="61"/>
      <c r="H589" s="61"/>
      <c r="I589" s="61"/>
      <c r="J589" s="61"/>
      <c r="K589" s="61"/>
      <c r="L589" s="61"/>
      <c r="M589" s="61"/>
      <c r="N589" s="61"/>
      <c r="O589" s="61"/>
      <c r="P589" s="61"/>
    </row>
    <row r="590" spans="1:16" ht="12.75">
      <c r="A590" s="61"/>
      <c r="B590" s="61"/>
      <c r="C590" s="61"/>
      <c r="D590" s="61"/>
      <c r="E590" s="61"/>
      <c r="F590" s="61"/>
      <c r="G590" s="61"/>
      <c r="H590" s="61"/>
      <c r="I590" s="61"/>
      <c r="J590" s="61"/>
      <c r="K590" s="61"/>
      <c r="L590" s="61"/>
      <c r="M590" s="61"/>
      <c r="N590" s="61"/>
      <c r="O590" s="61"/>
      <c r="P590" s="61"/>
    </row>
    <row r="591" spans="1:16" ht="12.75">
      <c r="A591" s="61"/>
      <c r="B591" s="61"/>
      <c r="C591" s="61"/>
      <c r="D591" s="61"/>
      <c r="E591" s="61"/>
      <c r="F591" s="61"/>
      <c r="G591" s="61"/>
      <c r="H591" s="61"/>
      <c r="I591" s="61"/>
      <c r="J591" s="61"/>
      <c r="K591" s="61"/>
      <c r="L591" s="61"/>
      <c r="M591" s="61"/>
      <c r="N591" s="61"/>
      <c r="O591" s="61"/>
      <c r="P591" s="61"/>
    </row>
    <row r="592" spans="1:16" ht="12.75">
      <c r="A592" s="61"/>
      <c r="B592" s="61"/>
      <c r="C592" s="61"/>
      <c r="D592" s="61"/>
      <c r="E592" s="61"/>
      <c r="F592" s="61"/>
      <c r="G592" s="61"/>
      <c r="H592" s="61"/>
      <c r="I592" s="61"/>
      <c r="J592" s="61"/>
      <c r="K592" s="61"/>
      <c r="L592" s="61"/>
      <c r="M592" s="61"/>
      <c r="N592" s="61"/>
      <c r="O592" s="61"/>
      <c r="P592" s="61"/>
    </row>
    <row r="593" spans="1:16" ht="12.75">
      <c r="A593" s="61"/>
      <c r="B593" s="61"/>
      <c r="C593" s="61"/>
      <c r="D593" s="61"/>
      <c r="E593" s="61"/>
      <c r="F593" s="61"/>
      <c r="G593" s="61"/>
      <c r="H593" s="61"/>
      <c r="I593" s="61"/>
      <c r="J593" s="61"/>
      <c r="K593" s="61"/>
      <c r="L593" s="61"/>
      <c r="M593" s="61"/>
      <c r="N593" s="61"/>
      <c r="O593" s="61"/>
      <c r="P593" s="61"/>
    </row>
    <row r="594" spans="1:16" ht="12.75">
      <c r="A594" s="61"/>
      <c r="B594" s="61"/>
      <c r="C594" s="61"/>
      <c r="D594" s="61"/>
      <c r="E594" s="61"/>
      <c r="F594" s="61"/>
      <c r="G594" s="61"/>
      <c r="H594" s="61"/>
      <c r="I594" s="61"/>
      <c r="J594" s="61"/>
      <c r="K594" s="61"/>
      <c r="L594" s="61"/>
      <c r="M594" s="61"/>
      <c r="N594" s="61"/>
      <c r="O594" s="61"/>
      <c r="P594" s="61"/>
    </row>
    <row r="595" spans="1:16" ht="12.75">
      <c r="A595" s="61"/>
      <c r="B595" s="61"/>
      <c r="C595" s="61"/>
      <c r="D595" s="61"/>
      <c r="E595" s="61"/>
      <c r="F595" s="61"/>
      <c r="G595" s="61"/>
      <c r="H595" s="61"/>
      <c r="I595" s="61"/>
      <c r="J595" s="61"/>
      <c r="K595" s="61"/>
      <c r="L595" s="61"/>
      <c r="M595" s="61"/>
      <c r="N595" s="61"/>
      <c r="O595" s="61"/>
      <c r="P595" s="61"/>
    </row>
    <row r="596" spans="1:16" ht="12.75">
      <c r="A596" s="61"/>
      <c r="B596" s="61"/>
      <c r="C596" s="61"/>
      <c r="D596" s="61"/>
      <c r="E596" s="61"/>
      <c r="F596" s="61"/>
      <c r="G596" s="61"/>
      <c r="H596" s="61"/>
      <c r="I596" s="61"/>
      <c r="J596" s="61"/>
      <c r="K596" s="61"/>
      <c r="L596" s="61"/>
      <c r="M596" s="61"/>
      <c r="N596" s="61"/>
      <c r="O596" s="61"/>
      <c r="P596" s="61"/>
    </row>
    <row r="597" spans="1:16" ht="12.75">
      <c r="A597" s="61"/>
      <c r="B597" s="61"/>
      <c r="C597" s="61"/>
      <c r="D597" s="61"/>
      <c r="E597" s="61"/>
      <c r="F597" s="61"/>
      <c r="G597" s="61"/>
      <c r="H597" s="61"/>
      <c r="I597" s="61"/>
      <c r="J597" s="61"/>
      <c r="K597" s="61"/>
      <c r="L597" s="61"/>
      <c r="M597" s="61"/>
      <c r="N597" s="61"/>
      <c r="O597" s="61"/>
      <c r="P597" s="61"/>
    </row>
    <row r="598" spans="1:16" ht="12.75">
      <c r="A598" s="61"/>
      <c r="B598" s="61"/>
      <c r="C598" s="61"/>
      <c r="D598" s="61"/>
      <c r="E598" s="61"/>
      <c r="F598" s="61"/>
      <c r="G598" s="61"/>
      <c r="H598" s="61"/>
      <c r="I598" s="61"/>
      <c r="J598" s="61"/>
      <c r="K598" s="61"/>
      <c r="L598" s="61"/>
      <c r="M598" s="61"/>
      <c r="N598" s="61"/>
      <c r="O598" s="61"/>
      <c r="P598" s="61"/>
    </row>
    <row r="599" spans="1:16" ht="12.75">
      <c r="A599" s="61"/>
      <c r="B599" s="61"/>
      <c r="C599" s="61"/>
      <c r="D599" s="61"/>
      <c r="E599" s="61"/>
      <c r="F599" s="61"/>
      <c r="G599" s="61"/>
      <c r="H599" s="61"/>
      <c r="I599" s="61"/>
      <c r="J599" s="61"/>
      <c r="K599" s="61"/>
      <c r="L599" s="61"/>
      <c r="M599" s="61"/>
      <c r="N599" s="61"/>
      <c r="O599" s="61"/>
      <c r="P599" s="61"/>
    </row>
    <row r="600" spans="1:16" ht="12.75">
      <c r="A600" s="61"/>
      <c r="B600" s="61"/>
      <c r="C600" s="61"/>
      <c r="D600" s="61"/>
      <c r="E600" s="61"/>
      <c r="F600" s="61"/>
      <c r="G600" s="61"/>
      <c r="H600" s="61"/>
      <c r="I600" s="61"/>
      <c r="J600" s="61"/>
      <c r="K600" s="61"/>
      <c r="L600" s="61"/>
      <c r="M600" s="61"/>
      <c r="N600" s="61"/>
      <c r="O600" s="61"/>
      <c r="P600" s="61"/>
    </row>
    <row r="601" spans="1:16" ht="12.75">
      <c r="A601" s="61"/>
      <c r="B601" s="61"/>
      <c r="C601" s="61"/>
      <c r="D601" s="61"/>
      <c r="E601" s="61"/>
      <c r="F601" s="61"/>
      <c r="G601" s="61"/>
      <c r="H601" s="61"/>
      <c r="I601" s="61"/>
      <c r="J601" s="61"/>
      <c r="K601" s="61"/>
      <c r="L601" s="61"/>
      <c r="M601" s="61"/>
      <c r="N601" s="61"/>
      <c r="O601" s="61"/>
      <c r="P601" s="61"/>
    </row>
    <row r="602" spans="1:16" ht="12.75">
      <c r="A602" s="61"/>
      <c r="B602" s="61"/>
      <c r="C602" s="61"/>
      <c r="D602" s="61"/>
      <c r="E602" s="61"/>
      <c r="F602" s="61"/>
      <c r="G602" s="61"/>
      <c r="H602" s="61"/>
      <c r="I602" s="61"/>
      <c r="J602" s="61"/>
      <c r="K602" s="61"/>
      <c r="L602" s="61"/>
      <c r="M602" s="61"/>
      <c r="N602" s="61"/>
      <c r="O602" s="61"/>
      <c r="P602" s="61"/>
    </row>
    <row r="603" spans="1:16" ht="12.75">
      <c r="A603" s="61"/>
      <c r="B603" s="61"/>
      <c r="C603" s="61"/>
      <c r="D603" s="61"/>
      <c r="E603" s="61"/>
      <c r="F603" s="61"/>
      <c r="G603" s="61"/>
      <c r="H603" s="61"/>
      <c r="I603" s="61"/>
      <c r="J603" s="61"/>
      <c r="K603" s="61"/>
      <c r="L603" s="61"/>
      <c r="M603" s="61"/>
      <c r="N603" s="61"/>
      <c r="O603" s="61"/>
      <c r="P603" s="61"/>
    </row>
    <row r="604" spans="1:16" ht="12.75">
      <c r="A604" s="61"/>
      <c r="B604" s="61"/>
      <c r="C604" s="61"/>
      <c r="D604" s="61"/>
      <c r="E604" s="61"/>
      <c r="F604" s="61"/>
      <c r="G604" s="61"/>
      <c r="H604" s="61"/>
      <c r="I604" s="61"/>
      <c r="J604" s="61"/>
      <c r="K604" s="61"/>
      <c r="L604" s="61"/>
      <c r="M604" s="61"/>
      <c r="N604" s="61"/>
      <c r="O604" s="61"/>
      <c r="P604" s="61"/>
    </row>
    <row r="605" spans="1:16" ht="12.75">
      <c r="A605" s="61"/>
      <c r="B605" s="61"/>
      <c r="C605" s="61"/>
      <c r="D605" s="61"/>
      <c r="E605" s="61"/>
      <c r="F605" s="61"/>
      <c r="G605" s="61"/>
      <c r="H605" s="61"/>
      <c r="I605" s="61"/>
      <c r="J605" s="61"/>
      <c r="K605" s="61"/>
      <c r="L605" s="61"/>
      <c r="M605" s="61"/>
      <c r="N605" s="61"/>
      <c r="O605" s="61"/>
      <c r="P605" s="61"/>
    </row>
    <row r="606" spans="1:16" ht="12.75">
      <c r="A606" s="61"/>
      <c r="B606" s="61"/>
      <c r="C606" s="61"/>
      <c r="D606" s="61"/>
      <c r="E606" s="61"/>
      <c r="F606" s="61"/>
      <c r="G606" s="61"/>
      <c r="H606" s="61"/>
      <c r="I606" s="61"/>
      <c r="J606" s="61"/>
      <c r="K606" s="61"/>
      <c r="L606" s="61"/>
      <c r="M606" s="61"/>
      <c r="N606" s="61"/>
      <c r="O606" s="61"/>
      <c r="P606" s="61"/>
    </row>
    <row r="607" spans="1:16" ht="12.75">
      <c r="A607" s="61"/>
      <c r="B607" s="61"/>
      <c r="C607" s="61"/>
      <c r="D607" s="61"/>
      <c r="E607" s="61"/>
      <c r="F607" s="61"/>
      <c r="G607" s="61"/>
      <c r="H607" s="61"/>
      <c r="I607" s="61"/>
      <c r="J607" s="61"/>
      <c r="K607" s="61"/>
      <c r="L607" s="61"/>
      <c r="M607" s="61"/>
      <c r="N607" s="61"/>
      <c r="O607" s="61"/>
      <c r="P607" s="61"/>
    </row>
    <row r="608" spans="1:16" ht="12.75">
      <c r="A608" s="61"/>
      <c r="B608" s="61"/>
      <c r="C608" s="61"/>
      <c r="D608" s="61"/>
      <c r="E608" s="61"/>
      <c r="F608" s="61"/>
      <c r="G608" s="61"/>
      <c r="H608" s="61"/>
      <c r="I608" s="61"/>
      <c r="J608" s="61"/>
      <c r="K608" s="61"/>
      <c r="L608" s="61"/>
      <c r="M608" s="61"/>
      <c r="N608" s="61"/>
      <c r="O608" s="61"/>
      <c r="P608" s="61"/>
    </row>
    <row r="609" spans="1:16" ht="12.75">
      <c r="A609" s="61"/>
      <c r="B609" s="61"/>
      <c r="C609" s="61"/>
      <c r="D609" s="61"/>
      <c r="E609" s="61"/>
      <c r="F609" s="61"/>
      <c r="G609" s="61"/>
      <c r="H609" s="61"/>
      <c r="I609" s="61"/>
      <c r="J609" s="61"/>
      <c r="K609" s="61"/>
      <c r="L609" s="61"/>
      <c r="M609" s="61"/>
      <c r="N609" s="61"/>
      <c r="O609" s="61"/>
      <c r="P609" s="61"/>
    </row>
    <row r="610" spans="1:16" ht="12.75">
      <c r="A610" s="61"/>
      <c r="B610" s="61"/>
      <c r="C610" s="61"/>
      <c r="D610" s="61"/>
      <c r="E610" s="61"/>
      <c r="F610" s="61"/>
      <c r="G610" s="61"/>
      <c r="H610" s="61"/>
      <c r="I610" s="61"/>
      <c r="J610" s="61"/>
      <c r="K610" s="61"/>
      <c r="L610" s="61"/>
      <c r="M610" s="61"/>
      <c r="N610" s="61"/>
      <c r="O610" s="61"/>
      <c r="P610" s="61"/>
    </row>
    <row r="611" spans="1:16" ht="12.75">
      <c r="A611" s="61"/>
      <c r="B611" s="61"/>
      <c r="C611" s="61"/>
      <c r="D611" s="61"/>
      <c r="E611" s="61"/>
      <c r="F611" s="61"/>
      <c r="G611" s="61"/>
      <c r="H611" s="61"/>
      <c r="I611" s="61"/>
      <c r="J611" s="61"/>
      <c r="K611" s="61"/>
      <c r="L611" s="61"/>
      <c r="M611" s="61"/>
      <c r="N611" s="61"/>
      <c r="O611" s="61"/>
      <c r="P611" s="61"/>
    </row>
    <row r="612" spans="1:16" ht="12.75">
      <c r="A612" s="61"/>
      <c r="B612" s="61"/>
      <c r="C612" s="61"/>
      <c r="D612" s="61"/>
      <c r="E612" s="61"/>
      <c r="F612" s="61"/>
      <c r="G612" s="61"/>
      <c r="H612" s="61"/>
      <c r="I612" s="61"/>
      <c r="J612" s="61"/>
      <c r="K612" s="61"/>
      <c r="L612" s="61"/>
      <c r="M612" s="61"/>
      <c r="N612" s="61"/>
      <c r="O612" s="61"/>
      <c r="P612" s="61"/>
    </row>
    <row r="613" spans="1:16" ht="12.75">
      <c r="A613" s="61"/>
      <c r="B613" s="61"/>
      <c r="C613" s="61"/>
      <c r="D613" s="61"/>
      <c r="E613" s="61"/>
      <c r="F613" s="61"/>
      <c r="G613" s="61"/>
      <c r="H613" s="61"/>
      <c r="I613" s="61"/>
      <c r="J613" s="61"/>
      <c r="K613" s="61"/>
      <c r="L613" s="61"/>
      <c r="M613" s="61"/>
      <c r="N613" s="61"/>
      <c r="O613" s="61"/>
      <c r="P613" s="61"/>
    </row>
    <row r="614" spans="1:16" ht="12.75">
      <c r="A614" s="61"/>
      <c r="B614" s="61"/>
      <c r="C614" s="61"/>
      <c r="D614" s="61"/>
      <c r="E614" s="61"/>
      <c r="F614" s="61"/>
      <c r="G614" s="61"/>
      <c r="H614" s="61"/>
      <c r="I614" s="61"/>
      <c r="J614" s="61"/>
      <c r="K614" s="61"/>
      <c r="L614" s="61"/>
      <c r="M614" s="61"/>
      <c r="N614" s="61"/>
      <c r="O614" s="61"/>
      <c r="P614" s="61"/>
    </row>
    <row r="615" spans="1:16" ht="12.75">
      <c r="A615" s="61"/>
      <c r="B615" s="61"/>
      <c r="C615" s="61"/>
      <c r="D615" s="61"/>
      <c r="E615" s="61"/>
      <c r="F615" s="61"/>
      <c r="G615" s="61"/>
      <c r="H615" s="61"/>
      <c r="I615" s="61"/>
      <c r="J615" s="61"/>
      <c r="K615" s="61"/>
      <c r="L615" s="61"/>
      <c r="M615" s="61"/>
      <c r="N615" s="61"/>
      <c r="O615" s="61"/>
      <c r="P615" s="61"/>
    </row>
    <row r="616" spans="1:16" ht="12.75">
      <c r="A616" s="61"/>
      <c r="B616" s="61"/>
      <c r="C616" s="61"/>
      <c r="D616" s="61"/>
      <c r="E616" s="61"/>
      <c r="F616" s="61"/>
      <c r="G616" s="61"/>
      <c r="H616" s="61"/>
      <c r="I616" s="61"/>
      <c r="J616" s="61"/>
      <c r="K616" s="61"/>
      <c r="L616" s="61"/>
      <c r="M616" s="61"/>
      <c r="N616" s="61"/>
      <c r="O616" s="61"/>
      <c r="P616" s="61"/>
    </row>
    <row r="617" spans="1:16" ht="12.75">
      <c r="A617" s="61"/>
      <c r="B617" s="61"/>
      <c r="C617" s="61"/>
      <c r="D617" s="61"/>
      <c r="E617" s="61"/>
      <c r="F617" s="61"/>
      <c r="G617" s="61"/>
      <c r="H617" s="61"/>
      <c r="I617" s="61"/>
      <c r="J617" s="61"/>
      <c r="K617" s="61"/>
      <c r="L617" s="61"/>
      <c r="M617" s="61"/>
      <c r="N617" s="61"/>
      <c r="O617" s="61"/>
      <c r="P617" s="61"/>
    </row>
    <row r="618" spans="1:16" ht="12.75">
      <c r="A618" s="61"/>
      <c r="B618" s="61"/>
      <c r="C618" s="61"/>
      <c r="D618" s="61"/>
      <c r="E618" s="61"/>
      <c r="F618" s="61"/>
      <c r="G618" s="61"/>
      <c r="H618" s="61"/>
      <c r="I618" s="61"/>
      <c r="J618" s="61"/>
      <c r="K618" s="61"/>
      <c r="L618" s="61"/>
      <c r="M618" s="61"/>
      <c r="N618" s="61"/>
      <c r="O618" s="61"/>
      <c r="P618" s="61"/>
    </row>
    <row r="619" spans="1:16" ht="12.75">
      <c r="A619" s="61"/>
      <c r="B619" s="61"/>
      <c r="C619" s="61"/>
      <c r="D619" s="61"/>
      <c r="E619" s="61"/>
      <c r="F619" s="61"/>
      <c r="G619" s="61"/>
      <c r="H619" s="61"/>
      <c r="I619" s="61"/>
      <c r="J619" s="61"/>
      <c r="K619" s="61"/>
      <c r="L619" s="61"/>
      <c r="M619" s="61"/>
      <c r="N619" s="61"/>
      <c r="O619" s="61"/>
      <c r="P619" s="61"/>
    </row>
    <row r="620" spans="1:16" ht="12.75">
      <c r="A620" s="61"/>
      <c r="B620" s="61"/>
      <c r="C620" s="61"/>
      <c r="D620" s="61"/>
      <c r="E620" s="61"/>
      <c r="F620" s="61"/>
      <c r="G620" s="61"/>
      <c r="H620" s="61"/>
      <c r="I620" s="61"/>
      <c r="J620" s="61"/>
      <c r="K620" s="61"/>
      <c r="L620" s="61"/>
      <c r="M620" s="61"/>
      <c r="N620" s="61"/>
      <c r="O620" s="61"/>
      <c r="P620" s="61"/>
    </row>
    <row r="621" spans="1:16" ht="12.75">
      <c r="A621" s="61"/>
      <c r="B621" s="61"/>
      <c r="C621" s="61"/>
      <c r="D621" s="61"/>
      <c r="E621" s="61"/>
      <c r="F621" s="61"/>
      <c r="G621" s="61"/>
      <c r="H621" s="61"/>
      <c r="I621" s="61"/>
      <c r="J621" s="61"/>
      <c r="K621" s="61"/>
      <c r="L621" s="61"/>
      <c r="M621" s="61"/>
      <c r="N621" s="61"/>
      <c r="O621" s="61"/>
      <c r="P621" s="61"/>
    </row>
    <row r="622" spans="1:16" ht="12.75">
      <c r="A622" s="61"/>
      <c r="B622" s="61"/>
      <c r="C622" s="61"/>
      <c r="D622" s="61"/>
      <c r="E622" s="61"/>
      <c r="F622" s="61"/>
      <c r="G622" s="61"/>
      <c r="H622" s="61"/>
      <c r="I622" s="61"/>
      <c r="J622" s="61"/>
      <c r="K622" s="61"/>
      <c r="L622" s="61"/>
      <c r="M622" s="61"/>
      <c r="N622" s="61"/>
      <c r="O622" s="61"/>
      <c r="P622" s="61"/>
    </row>
    <row r="623" spans="1:16" ht="12.75">
      <c r="A623" s="61"/>
      <c r="B623" s="61"/>
      <c r="C623" s="61"/>
      <c r="D623" s="61"/>
      <c r="E623" s="61"/>
      <c r="F623" s="61"/>
      <c r="G623" s="61"/>
      <c r="H623" s="61"/>
      <c r="I623" s="61"/>
      <c r="J623" s="61"/>
      <c r="K623" s="61"/>
      <c r="L623" s="61"/>
      <c r="M623" s="61"/>
      <c r="N623" s="61"/>
      <c r="O623" s="61"/>
      <c r="P623" s="61"/>
    </row>
    <row r="624" spans="1:16" ht="12.75">
      <c r="A624" s="61"/>
      <c r="B624" s="61"/>
      <c r="C624" s="61"/>
      <c r="D624" s="61"/>
      <c r="E624" s="61"/>
      <c r="F624" s="61"/>
      <c r="G624" s="61"/>
      <c r="H624" s="61"/>
      <c r="I624" s="61"/>
      <c r="J624" s="61"/>
      <c r="K624" s="61"/>
      <c r="L624" s="61"/>
      <c r="M624" s="61"/>
      <c r="N624" s="61"/>
      <c r="O624" s="61"/>
      <c r="P624" s="61"/>
    </row>
    <row r="625" spans="1:16" ht="12.75">
      <c r="A625" s="61"/>
      <c r="B625" s="61"/>
      <c r="C625" s="61"/>
      <c r="D625" s="61"/>
      <c r="E625" s="61"/>
      <c r="F625" s="61"/>
      <c r="G625" s="61"/>
      <c r="H625" s="61"/>
      <c r="I625" s="61"/>
      <c r="J625" s="61"/>
      <c r="K625" s="61"/>
      <c r="L625" s="61"/>
      <c r="M625" s="61"/>
      <c r="N625" s="61"/>
      <c r="O625" s="61"/>
      <c r="P625" s="61"/>
    </row>
    <row r="626" spans="1:16" ht="12.75">
      <c r="A626" s="61"/>
      <c r="B626" s="61"/>
      <c r="C626" s="61"/>
      <c r="D626" s="61"/>
      <c r="E626" s="61"/>
      <c r="F626" s="61"/>
      <c r="G626" s="61"/>
      <c r="H626" s="61"/>
      <c r="I626" s="61"/>
      <c r="J626" s="61"/>
      <c r="K626" s="61"/>
      <c r="L626" s="61"/>
      <c r="M626" s="61"/>
      <c r="N626" s="61"/>
      <c r="O626" s="61"/>
      <c r="P626" s="61"/>
    </row>
    <row r="627" spans="1:16" ht="12.75">
      <c r="A627" s="61"/>
      <c r="B627" s="61"/>
      <c r="C627" s="61"/>
      <c r="D627" s="61"/>
      <c r="E627" s="61"/>
      <c r="F627" s="61"/>
      <c r="G627" s="61"/>
      <c r="H627" s="61"/>
      <c r="I627" s="61"/>
      <c r="J627" s="61"/>
      <c r="K627" s="61"/>
      <c r="L627" s="61"/>
      <c r="M627" s="61"/>
      <c r="N627" s="61"/>
      <c r="O627" s="61"/>
      <c r="P627" s="61"/>
    </row>
    <row r="628" spans="1:16" ht="12.75">
      <c r="A628" s="61"/>
      <c r="B628" s="61"/>
      <c r="C628" s="61"/>
      <c r="D628" s="61"/>
      <c r="E628" s="61"/>
      <c r="F628" s="61"/>
      <c r="G628" s="61"/>
      <c r="H628" s="61"/>
      <c r="I628" s="61"/>
      <c r="J628" s="61"/>
      <c r="K628" s="61"/>
      <c r="L628" s="61"/>
      <c r="M628" s="61"/>
      <c r="N628" s="61"/>
      <c r="O628" s="61"/>
      <c r="P628" s="61"/>
    </row>
    <row r="629" spans="1:16" ht="12.75">
      <c r="A629" s="61"/>
      <c r="B629" s="61"/>
      <c r="C629" s="61"/>
      <c r="D629" s="61"/>
      <c r="E629" s="61"/>
      <c r="F629" s="61"/>
      <c r="G629" s="61"/>
      <c r="H629" s="61"/>
      <c r="I629" s="61"/>
      <c r="J629" s="61"/>
      <c r="K629" s="61"/>
      <c r="L629" s="61"/>
      <c r="M629" s="61"/>
      <c r="N629" s="61"/>
      <c r="O629" s="61"/>
      <c r="P629" s="61"/>
    </row>
    <row r="630" spans="1:16" ht="12.75">
      <c r="A630" s="61"/>
      <c r="B630" s="61"/>
      <c r="C630" s="61"/>
      <c r="D630" s="61"/>
      <c r="E630" s="61"/>
      <c r="F630" s="61"/>
      <c r="G630" s="61"/>
      <c r="H630" s="61"/>
      <c r="I630" s="61"/>
      <c r="J630" s="61"/>
      <c r="K630" s="61"/>
      <c r="L630" s="61"/>
      <c r="M630" s="61"/>
      <c r="N630" s="61"/>
      <c r="O630" s="61"/>
      <c r="P630" s="61"/>
    </row>
    <row r="631" spans="1:16" ht="12.75">
      <c r="A631" s="61"/>
      <c r="B631" s="61"/>
      <c r="C631" s="61"/>
      <c r="D631" s="61"/>
      <c r="E631" s="61"/>
      <c r="F631" s="61"/>
      <c r="G631" s="61"/>
      <c r="H631" s="61"/>
      <c r="I631" s="61"/>
      <c r="J631" s="61"/>
      <c r="K631" s="61"/>
      <c r="L631" s="61"/>
      <c r="M631" s="61"/>
      <c r="N631" s="61"/>
      <c r="O631" s="61"/>
      <c r="P631" s="61"/>
    </row>
    <row r="632" spans="1:16" ht="12.75">
      <c r="A632" s="61"/>
      <c r="B632" s="61"/>
      <c r="C632" s="61"/>
      <c r="D632" s="61"/>
      <c r="E632" s="61"/>
      <c r="F632" s="61"/>
      <c r="G632" s="61"/>
      <c r="H632" s="61"/>
      <c r="I632" s="61"/>
      <c r="J632" s="61"/>
      <c r="K632" s="61"/>
      <c r="L632" s="61"/>
      <c r="M632" s="61"/>
      <c r="N632" s="61"/>
      <c r="O632" s="61"/>
      <c r="P632" s="61"/>
    </row>
    <row r="633" spans="1:16" ht="12.75">
      <c r="A633" s="61"/>
      <c r="B633" s="61"/>
      <c r="C633" s="61"/>
      <c r="D633" s="61"/>
      <c r="E633" s="61"/>
      <c r="F633" s="61"/>
      <c r="G633" s="61"/>
      <c r="H633" s="61"/>
      <c r="I633" s="61"/>
      <c r="J633" s="61"/>
      <c r="K633" s="61"/>
      <c r="L633" s="61"/>
      <c r="M633" s="61"/>
      <c r="N633" s="61"/>
      <c r="O633" s="61"/>
      <c r="P633" s="61"/>
    </row>
    <row r="634" spans="1:16" ht="12.75">
      <c r="A634" s="61"/>
      <c r="B634" s="61"/>
      <c r="C634" s="61"/>
      <c r="D634" s="61"/>
      <c r="E634" s="61"/>
      <c r="F634" s="61"/>
      <c r="G634" s="61"/>
      <c r="H634" s="61"/>
      <c r="I634" s="61"/>
      <c r="J634" s="61"/>
      <c r="K634" s="61"/>
      <c r="L634" s="61"/>
      <c r="M634" s="61"/>
      <c r="N634" s="61"/>
      <c r="O634" s="61"/>
      <c r="P634" s="61"/>
    </row>
    <row r="635" spans="1:16" ht="12.75">
      <c r="A635" s="61"/>
      <c r="B635" s="61"/>
      <c r="C635" s="61"/>
      <c r="D635" s="61"/>
      <c r="E635" s="61"/>
      <c r="F635" s="61"/>
      <c r="G635" s="61"/>
      <c r="H635" s="61"/>
      <c r="I635" s="61"/>
      <c r="J635" s="61"/>
      <c r="K635" s="61"/>
      <c r="L635" s="61"/>
      <c r="M635" s="61"/>
      <c r="N635" s="61"/>
      <c r="O635" s="61"/>
      <c r="P635" s="61"/>
    </row>
    <row r="636" spans="1:16" ht="12.75">
      <c r="A636" s="61"/>
      <c r="B636" s="61"/>
      <c r="C636" s="61"/>
      <c r="D636" s="61"/>
      <c r="E636" s="61"/>
      <c r="F636" s="61"/>
      <c r="G636" s="61"/>
      <c r="H636" s="61"/>
      <c r="I636" s="61"/>
      <c r="J636" s="61"/>
      <c r="K636" s="61"/>
      <c r="L636" s="61"/>
      <c r="M636" s="61"/>
      <c r="N636" s="61"/>
      <c r="O636" s="61"/>
      <c r="P636" s="61"/>
    </row>
    <row r="637" spans="1:16" ht="12.75">
      <c r="A637" s="61"/>
      <c r="B637" s="61"/>
      <c r="C637" s="61"/>
      <c r="D637" s="61"/>
      <c r="E637" s="61"/>
      <c r="F637" s="61"/>
      <c r="G637" s="61"/>
      <c r="H637" s="61"/>
      <c r="I637" s="61"/>
      <c r="J637" s="61"/>
      <c r="K637" s="61"/>
      <c r="L637" s="61"/>
      <c r="M637" s="61"/>
      <c r="N637" s="61"/>
      <c r="O637" s="61"/>
      <c r="P637" s="61"/>
    </row>
    <row r="638" spans="1:16" ht="12.75">
      <c r="A638" s="61"/>
      <c r="B638" s="61"/>
      <c r="C638" s="61"/>
      <c r="D638" s="61"/>
      <c r="E638" s="61"/>
      <c r="F638" s="61"/>
      <c r="G638" s="61"/>
      <c r="H638" s="61"/>
      <c r="I638" s="61"/>
      <c r="J638" s="61"/>
      <c r="K638" s="61"/>
      <c r="L638" s="61"/>
      <c r="M638" s="61"/>
      <c r="N638" s="61"/>
      <c r="O638" s="61"/>
      <c r="P638" s="61"/>
    </row>
    <row r="639" spans="1:16" ht="12.75">
      <c r="A639" s="61"/>
      <c r="B639" s="61"/>
      <c r="C639" s="61"/>
      <c r="D639" s="61"/>
      <c r="E639" s="61"/>
      <c r="F639" s="61"/>
      <c r="G639" s="61"/>
      <c r="H639" s="61"/>
      <c r="I639" s="61"/>
      <c r="J639" s="61"/>
      <c r="K639" s="61"/>
      <c r="L639" s="61"/>
      <c r="M639" s="61"/>
      <c r="N639" s="61"/>
      <c r="O639" s="61"/>
      <c r="P639" s="61"/>
    </row>
    <row r="640" spans="1:16" ht="12.75">
      <c r="A640" s="61"/>
      <c r="B640" s="61"/>
      <c r="C640" s="61"/>
      <c r="D640" s="61"/>
      <c r="E640" s="61"/>
      <c r="F640" s="61"/>
      <c r="G640" s="61"/>
      <c r="H640" s="61"/>
      <c r="I640" s="61"/>
      <c r="J640" s="61"/>
      <c r="K640" s="61"/>
      <c r="L640" s="61"/>
      <c r="M640" s="61"/>
      <c r="N640" s="61"/>
      <c r="O640" s="61"/>
      <c r="P640" s="61"/>
    </row>
    <row r="641" spans="1:16" ht="12.75">
      <c r="A641" s="61"/>
      <c r="B641" s="61"/>
      <c r="C641" s="61"/>
      <c r="D641" s="61"/>
      <c r="E641" s="61"/>
      <c r="F641" s="61"/>
      <c r="G641" s="61"/>
      <c r="H641" s="61"/>
      <c r="I641" s="61"/>
      <c r="J641" s="61"/>
      <c r="K641" s="61"/>
      <c r="L641" s="61"/>
      <c r="M641" s="61"/>
      <c r="N641" s="61"/>
      <c r="O641" s="61"/>
      <c r="P641" s="61"/>
    </row>
    <row r="642" spans="1:16" ht="12.75">
      <c r="A642" s="61"/>
      <c r="B642" s="61"/>
      <c r="C642" s="61"/>
      <c r="D642" s="61"/>
      <c r="E642" s="61"/>
      <c r="F642" s="61"/>
      <c r="G642" s="61"/>
      <c r="H642" s="61"/>
      <c r="I642" s="61"/>
      <c r="J642" s="61"/>
      <c r="K642" s="61"/>
      <c r="L642" s="61"/>
      <c r="M642" s="61"/>
      <c r="N642" s="61"/>
      <c r="O642" s="61"/>
      <c r="P642" s="61"/>
    </row>
    <row r="643" spans="1:16" ht="12.75">
      <c r="A643" s="61"/>
      <c r="B643" s="61"/>
      <c r="C643" s="61"/>
      <c r="D643" s="61"/>
      <c r="E643" s="61"/>
      <c r="F643" s="61"/>
      <c r="G643" s="61"/>
      <c r="H643" s="61"/>
      <c r="I643" s="61"/>
      <c r="J643" s="61"/>
      <c r="K643" s="61"/>
      <c r="L643" s="61"/>
      <c r="M643" s="61"/>
      <c r="N643" s="61"/>
      <c r="O643" s="61"/>
      <c r="P643" s="61"/>
    </row>
    <row r="644" spans="1:16" ht="12.75">
      <c r="A644" s="61"/>
      <c r="B644" s="61"/>
      <c r="C644" s="61"/>
      <c r="D644" s="61"/>
      <c r="E644" s="61"/>
      <c r="F644" s="61"/>
      <c r="G644" s="61"/>
      <c r="H644" s="61"/>
      <c r="I644" s="61"/>
      <c r="J644" s="61"/>
      <c r="K644" s="61"/>
      <c r="L644" s="61"/>
      <c r="M644" s="61"/>
      <c r="N644" s="61"/>
      <c r="O644" s="61"/>
      <c r="P644" s="61"/>
    </row>
    <row r="645" spans="1:16" ht="12.75">
      <c r="A645" s="61"/>
      <c r="B645" s="61"/>
      <c r="C645" s="61"/>
      <c r="D645" s="61"/>
      <c r="E645" s="61"/>
      <c r="F645" s="61"/>
      <c r="G645" s="61"/>
      <c r="H645" s="61"/>
      <c r="I645" s="61"/>
      <c r="J645" s="61"/>
      <c r="K645" s="61"/>
      <c r="L645" s="61"/>
      <c r="M645" s="61"/>
      <c r="N645" s="61"/>
      <c r="O645" s="61"/>
      <c r="P645" s="61"/>
    </row>
    <row r="646" spans="1:16" ht="12.75">
      <c r="A646" s="61"/>
      <c r="B646" s="61"/>
      <c r="C646" s="61"/>
      <c r="D646" s="61"/>
      <c r="E646" s="61"/>
      <c r="F646" s="61"/>
      <c r="G646" s="61"/>
      <c r="H646" s="61"/>
      <c r="I646" s="61"/>
      <c r="J646" s="61"/>
      <c r="K646" s="61"/>
      <c r="L646" s="61"/>
      <c r="M646" s="61"/>
      <c r="N646" s="61"/>
      <c r="O646" s="61"/>
      <c r="P646" s="61"/>
    </row>
    <row r="647" spans="1:16" ht="12.75">
      <c r="A647" s="61"/>
      <c r="B647" s="61"/>
      <c r="C647" s="61"/>
      <c r="D647" s="61"/>
      <c r="E647" s="61"/>
      <c r="F647" s="61"/>
      <c r="G647" s="61"/>
      <c r="H647" s="61"/>
      <c r="I647" s="61"/>
      <c r="J647" s="61"/>
      <c r="K647" s="61"/>
      <c r="L647" s="61"/>
      <c r="M647" s="61"/>
      <c r="N647" s="61"/>
      <c r="O647" s="61"/>
      <c r="P647" s="61"/>
    </row>
    <row r="648" spans="1:16" ht="12.75">
      <c r="A648" s="61"/>
      <c r="B648" s="61"/>
      <c r="C648" s="61"/>
      <c r="D648" s="61"/>
      <c r="E648" s="61"/>
      <c r="F648" s="61"/>
      <c r="G648" s="61"/>
      <c r="H648" s="61"/>
      <c r="I648" s="61"/>
      <c r="J648" s="61"/>
      <c r="K648" s="61"/>
      <c r="L648" s="61"/>
      <c r="M648" s="61"/>
      <c r="N648" s="61"/>
      <c r="O648" s="61"/>
      <c r="P648" s="61"/>
    </row>
    <row r="649" spans="1:16" ht="12.75">
      <c r="A649" s="61"/>
      <c r="B649" s="61"/>
      <c r="C649" s="61"/>
      <c r="D649" s="61"/>
      <c r="E649" s="61"/>
      <c r="F649" s="61"/>
      <c r="G649" s="61"/>
      <c r="H649" s="61"/>
      <c r="I649" s="61"/>
      <c r="J649" s="61"/>
      <c r="K649" s="61"/>
      <c r="L649" s="61"/>
      <c r="M649" s="61"/>
      <c r="N649" s="61"/>
      <c r="O649" s="61"/>
      <c r="P649" s="61"/>
    </row>
    <row r="650" spans="1:16" ht="12.75">
      <c r="A650" s="61"/>
      <c r="B650" s="61"/>
      <c r="C650" s="61"/>
      <c r="D650" s="61"/>
      <c r="E650" s="61"/>
      <c r="F650" s="61"/>
      <c r="G650" s="61"/>
      <c r="H650" s="61"/>
      <c r="I650" s="61"/>
      <c r="J650" s="61"/>
      <c r="K650" s="61"/>
      <c r="L650" s="61"/>
      <c r="M650" s="61"/>
      <c r="N650" s="61"/>
      <c r="O650" s="61"/>
      <c r="P650" s="61"/>
    </row>
    <row r="651" spans="1:16" ht="12.75">
      <c r="A651" s="61"/>
      <c r="B651" s="61"/>
      <c r="C651" s="61"/>
      <c r="D651" s="61"/>
      <c r="E651" s="61"/>
      <c r="F651" s="61"/>
      <c r="G651" s="61"/>
      <c r="H651" s="61"/>
      <c r="I651" s="61"/>
      <c r="J651" s="61"/>
      <c r="K651" s="61"/>
      <c r="L651" s="61"/>
      <c r="M651" s="61"/>
      <c r="N651" s="61"/>
      <c r="O651" s="61"/>
      <c r="P651" s="61"/>
    </row>
    <row r="652" spans="1:16" ht="12.75">
      <c r="A652" s="61"/>
      <c r="B652" s="61"/>
      <c r="C652" s="61"/>
      <c r="D652" s="61"/>
      <c r="E652" s="61"/>
      <c r="F652" s="61"/>
      <c r="G652" s="61"/>
      <c r="H652" s="61"/>
      <c r="I652" s="61"/>
      <c r="J652" s="61"/>
      <c r="K652" s="61"/>
      <c r="L652" s="61"/>
      <c r="M652" s="61"/>
      <c r="N652" s="61"/>
      <c r="O652" s="61"/>
      <c r="P652" s="61"/>
    </row>
    <row r="653" spans="1:16" ht="12.75">
      <c r="A653" s="61"/>
      <c r="B653" s="61"/>
      <c r="C653" s="61"/>
      <c r="D653" s="61"/>
      <c r="E653" s="61"/>
      <c r="F653" s="61"/>
      <c r="G653" s="61"/>
      <c r="H653" s="61"/>
      <c r="I653" s="61"/>
      <c r="J653" s="61"/>
      <c r="K653" s="61"/>
      <c r="L653" s="61"/>
      <c r="M653" s="61"/>
      <c r="N653" s="61"/>
      <c r="O653" s="61"/>
      <c r="P653" s="61"/>
    </row>
    <row r="654" spans="1:16" ht="12.75">
      <c r="A654" s="61"/>
      <c r="B654" s="61"/>
      <c r="C654" s="61"/>
      <c r="D654" s="61"/>
      <c r="E654" s="61"/>
      <c r="F654" s="61"/>
      <c r="G654" s="61"/>
      <c r="H654" s="61"/>
      <c r="I654" s="61"/>
      <c r="J654" s="61"/>
      <c r="K654" s="61"/>
      <c r="L654" s="61"/>
      <c r="M654" s="61"/>
      <c r="N654" s="61"/>
      <c r="O654" s="61"/>
      <c r="P654" s="61"/>
    </row>
    <row r="655" spans="1:16" ht="12.75">
      <c r="A655" s="61"/>
      <c r="B655" s="61"/>
      <c r="C655" s="61"/>
      <c r="D655" s="61"/>
      <c r="E655" s="61"/>
      <c r="F655" s="61"/>
      <c r="G655" s="61"/>
      <c r="H655" s="61"/>
      <c r="I655" s="61"/>
      <c r="J655" s="61"/>
      <c r="K655" s="61"/>
      <c r="L655" s="61"/>
      <c r="M655" s="61"/>
      <c r="N655" s="61"/>
      <c r="O655" s="61"/>
      <c r="P655" s="61"/>
    </row>
    <row r="656" spans="1:16" ht="12.75">
      <c r="A656" s="61"/>
      <c r="B656" s="61"/>
      <c r="C656" s="61"/>
      <c r="D656" s="61"/>
      <c r="E656" s="61"/>
      <c r="F656" s="61"/>
      <c r="G656" s="61"/>
      <c r="H656" s="61"/>
      <c r="I656" s="61"/>
      <c r="J656" s="61"/>
      <c r="K656" s="61"/>
      <c r="L656" s="61"/>
      <c r="M656" s="61"/>
      <c r="N656" s="61"/>
      <c r="O656" s="61"/>
      <c r="P656" s="61"/>
    </row>
    <row r="657" spans="1:16" ht="12.75">
      <c r="A657" s="61"/>
      <c r="B657" s="61"/>
      <c r="C657" s="61"/>
      <c r="D657" s="61"/>
      <c r="E657" s="61"/>
      <c r="F657" s="61"/>
      <c r="G657" s="61"/>
      <c r="H657" s="61"/>
      <c r="I657" s="61"/>
      <c r="J657" s="61"/>
      <c r="K657" s="61"/>
      <c r="L657" s="61"/>
      <c r="M657" s="61"/>
      <c r="N657" s="61"/>
      <c r="O657" s="61"/>
      <c r="P657" s="61"/>
    </row>
    <row r="658" spans="1:16" ht="12.75">
      <c r="A658" s="61"/>
      <c r="B658" s="61"/>
      <c r="C658" s="61"/>
      <c r="D658" s="61"/>
      <c r="E658" s="61"/>
      <c r="F658" s="61"/>
      <c r="G658" s="61"/>
      <c r="H658" s="61"/>
      <c r="I658" s="61"/>
      <c r="J658" s="61"/>
      <c r="K658" s="61"/>
      <c r="L658" s="61"/>
      <c r="M658" s="61"/>
      <c r="N658" s="61"/>
      <c r="O658" s="61"/>
      <c r="P658" s="61"/>
    </row>
    <row r="659" spans="1:16" ht="12.75">
      <c r="A659" s="61"/>
      <c r="B659" s="61"/>
      <c r="C659" s="61"/>
      <c r="D659" s="61"/>
      <c r="E659" s="61"/>
      <c r="F659" s="61"/>
      <c r="G659" s="61"/>
      <c r="H659" s="61"/>
      <c r="I659" s="61"/>
      <c r="J659" s="61"/>
      <c r="K659" s="61"/>
      <c r="L659" s="61"/>
      <c r="M659" s="61"/>
      <c r="N659" s="61"/>
      <c r="O659" s="61"/>
      <c r="P659" s="61"/>
    </row>
    <row r="660" spans="1:16" ht="12.75">
      <c r="A660" s="61"/>
      <c r="B660" s="61"/>
      <c r="C660" s="61"/>
      <c r="D660" s="61"/>
      <c r="E660" s="61"/>
      <c r="F660" s="61"/>
      <c r="G660" s="61"/>
      <c r="H660" s="61"/>
      <c r="I660" s="61"/>
      <c r="J660" s="61"/>
      <c r="K660" s="61"/>
      <c r="L660" s="61"/>
      <c r="M660" s="61"/>
      <c r="N660" s="61"/>
      <c r="O660" s="61"/>
      <c r="P660" s="61"/>
    </row>
    <row r="661" spans="1:16" ht="12.75">
      <c r="A661" s="61"/>
      <c r="B661" s="61"/>
      <c r="C661" s="61"/>
      <c r="D661" s="61"/>
      <c r="E661" s="61"/>
      <c r="F661" s="61"/>
      <c r="G661" s="61"/>
      <c r="H661" s="61"/>
      <c r="I661" s="61"/>
      <c r="J661" s="61"/>
      <c r="K661" s="61"/>
      <c r="L661" s="61"/>
      <c r="M661" s="61"/>
      <c r="N661" s="61"/>
      <c r="O661" s="61"/>
      <c r="P661" s="61"/>
    </row>
    <row r="662" spans="1:16" ht="12.75">
      <c r="A662" s="61"/>
      <c r="B662" s="61"/>
      <c r="C662" s="61"/>
      <c r="D662" s="61"/>
      <c r="E662" s="61"/>
      <c r="F662" s="61"/>
      <c r="G662" s="61"/>
      <c r="H662" s="61"/>
      <c r="I662" s="61"/>
      <c r="J662" s="61"/>
      <c r="K662" s="61"/>
      <c r="L662" s="61"/>
      <c r="M662" s="61"/>
      <c r="N662" s="61"/>
      <c r="O662" s="61"/>
      <c r="P662" s="61"/>
    </row>
    <row r="663" spans="1:16" ht="12.75">
      <c r="A663" s="61"/>
      <c r="B663" s="61"/>
      <c r="C663" s="61"/>
      <c r="D663" s="61"/>
      <c r="E663" s="61"/>
      <c r="F663" s="61"/>
      <c r="G663" s="61"/>
      <c r="H663" s="61"/>
      <c r="I663" s="61"/>
      <c r="J663" s="61"/>
      <c r="K663" s="61"/>
      <c r="L663" s="61"/>
      <c r="M663" s="61"/>
      <c r="N663" s="61"/>
      <c r="O663" s="61"/>
      <c r="P663" s="61"/>
    </row>
    <row r="664" spans="1:16" ht="12.75">
      <c r="A664" s="61"/>
      <c r="B664" s="61"/>
      <c r="C664" s="61"/>
      <c r="D664" s="61"/>
      <c r="E664" s="61"/>
      <c r="F664" s="61"/>
      <c r="G664" s="61"/>
      <c r="H664" s="61"/>
      <c r="I664" s="61"/>
      <c r="J664" s="61"/>
      <c r="K664" s="61"/>
      <c r="L664" s="61"/>
      <c r="M664" s="61"/>
      <c r="N664" s="61"/>
      <c r="O664" s="61"/>
      <c r="P664" s="61"/>
    </row>
    <row r="665" spans="1:16" ht="12.75">
      <c r="A665" s="61"/>
      <c r="B665" s="61"/>
      <c r="C665" s="61"/>
      <c r="D665" s="61"/>
      <c r="E665" s="61"/>
      <c r="F665" s="61"/>
      <c r="G665" s="61"/>
      <c r="H665" s="61"/>
      <c r="I665" s="61"/>
      <c r="J665" s="61"/>
      <c r="K665" s="61"/>
      <c r="L665" s="61"/>
      <c r="M665" s="61"/>
      <c r="N665" s="61"/>
      <c r="O665" s="61"/>
      <c r="P665" s="61"/>
    </row>
    <row r="666" spans="1:16" ht="12.75">
      <c r="A666" s="61"/>
      <c r="B666" s="61"/>
      <c r="C666" s="61"/>
      <c r="D666" s="61"/>
      <c r="E666" s="61"/>
      <c r="F666" s="61"/>
      <c r="G666" s="61"/>
      <c r="H666" s="61"/>
      <c r="I666" s="61"/>
      <c r="J666" s="61"/>
      <c r="K666" s="61"/>
      <c r="L666" s="61"/>
      <c r="M666" s="61"/>
      <c r="N666" s="61"/>
      <c r="O666" s="61"/>
      <c r="P666" s="61"/>
    </row>
    <row r="667" spans="1:16" ht="12.75">
      <c r="A667" s="61"/>
      <c r="B667" s="61"/>
      <c r="C667" s="61"/>
      <c r="D667" s="61"/>
      <c r="E667" s="61"/>
      <c r="F667" s="61"/>
      <c r="G667" s="61"/>
      <c r="H667" s="61"/>
      <c r="I667" s="61"/>
      <c r="J667" s="61"/>
      <c r="K667" s="61"/>
      <c r="L667" s="61"/>
      <c r="M667" s="61"/>
      <c r="N667" s="61"/>
      <c r="O667" s="61"/>
      <c r="P667" s="61"/>
    </row>
    <row r="668" spans="1:16" ht="12.75">
      <c r="A668" s="61"/>
      <c r="B668" s="61"/>
      <c r="C668" s="61"/>
      <c r="D668" s="61"/>
      <c r="E668" s="61"/>
      <c r="F668" s="61"/>
      <c r="G668" s="61"/>
      <c r="H668" s="61"/>
      <c r="I668" s="61"/>
      <c r="J668" s="61"/>
      <c r="K668" s="61"/>
      <c r="L668" s="61"/>
      <c r="M668" s="61"/>
      <c r="N668" s="61"/>
      <c r="O668" s="61"/>
      <c r="P668" s="61"/>
    </row>
    <row r="669" spans="1:16" ht="12.75">
      <c r="A669" s="61"/>
      <c r="B669" s="61"/>
      <c r="C669" s="61"/>
      <c r="D669" s="61"/>
      <c r="E669" s="61"/>
      <c r="F669" s="61"/>
      <c r="G669" s="61"/>
      <c r="H669" s="61"/>
      <c r="I669" s="61"/>
      <c r="J669" s="61"/>
      <c r="K669" s="61"/>
      <c r="L669" s="61"/>
      <c r="M669" s="61"/>
      <c r="N669" s="61"/>
      <c r="O669" s="61"/>
      <c r="P669" s="61"/>
    </row>
    <row r="670" spans="1:16" ht="12.75">
      <c r="A670" s="61"/>
      <c r="B670" s="61"/>
      <c r="C670" s="61"/>
      <c r="D670" s="61"/>
      <c r="E670" s="61"/>
      <c r="F670" s="61"/>
      <c r="G670" s="61"/>
      <c r="H670" s="61"/>
      <c r="I670" s="61"/>
      <c r="J670" s="61"/>
      <c r="K670" s="61"/>
      <c r="L670" s="61"/>
      <c r="M670" s="61"/>
      <c r="N670" s="61"/>
      <c r="O670" s="61"/>
      <c r="P670" s="61"/>
    </row>
    <row r="671" spans="1:16" ht="12.75">
      <c r="A671" s="61"/>
      <c r="B671" s="61"/>
      <c r="C671" s="61"/>
      <c r="D671" s="61"/>
      <c r="E671" s="61"/>
      <c r="F671" s="61"/>
      <c r="G671" s="61"/>
      <c r="H671" s="61"/>
      <c r="I671" s="61"/>
      <c r="J671" s="61"/>
      <c r="K671" s="61"/>
      <c r="L671" s="61"/>
      <c r="M671" s="61"/>
      <c r="N671" s="61"/>
      <c r="O671" s="61"/>
      <c r="P671" s="61"/>
    </row>
    <row r="672" spans="1:16" ht="12.75">
      <c r="A672" s="61"/>
      <c r="B672" s="61"/>
      <c r="C672" s="61"/>
      <c r="D672" s="61"/>
      <c r="E672" s="61"/>
      <c r="F672" s="61"/>
      <c r="G672" s="61"/>
      <c r="H672" s="61"/>
      <c r="I672" s="61"/>
      <c r="J672" s="61"/>
      <c r="K672" s="61"/>
      <c r="L672" s="61"/>
      <c r="M672" s="61"/>
      <c r="N672" s="61"/>
      <c r="O672" s="61"/>
      <c r="P672" s="61"/>
    </row>
    <row r="673" spans="1:16" ht="12.75">
      <c r="A673" s="61"/>
      <c r="B673" s="61"/>
      <c r="C673" s="61"/>
      <c r="D673" s="61"/>
      <c r="E673" s="61"/>
      <c r="F673" s="61"/>
      <c r="G673" s="61"/>
      <c r="H673" s="61"/>
      <c r="I673" s="61"/>
      <c r="J673" s="61"/>
      <c r="K673" s="61"/>
      <c r="L673" s="61"/>
      <c r="M673" s="61"/>
      <c r="N673" s="61"/>
      <c r="O673" s="61"/>
      <c r="P673" s="61"/>
    </row>
    <row r="674" spans="1:16" ht="12.75">
      <c r="A674" s="61"/>
      <c r="B674" s="61"/>
      <c r="C674" s="61"/>
      <c r="D674" s="61"/>
      <c r="E674" s="61"/>
      <c r="F674" s="61"/>
      <c r="G674" s="61"/>
      <c r="H674" s="61"/>
      <c r="I674" s="61"/>
      <c r="J674" s="61"/>
      <c r="K674" s="61"/>
      <c r="L674" s="61"/>
      <c r="M674" s="61"/>
      <c r="N674" s="61"/>
      <c r="O674" s="61"/>
      <c r="P674" s="61"/>
    </row>
    <row r="675" spans="1:16" ht="12.75">
      <c r="A675" s="61"/>
      <c r="B675" s="61"/>
      <c r="C675" s="61"/>
      <c r="D675" s="61"/>
      <c r="E675" s="61"/>
      <c r="F675" s="61"/>
      <c r="G675" s="61"/>
      <c r="H675" s="61"/>
      <c r="I675" s="61"/>
      <c r="J675" s="61"/>
      <c r="K675" s="61"/>
      <c r="L675" s="61"/>
      <c r="M675" s="61"/>
      <c r="N675" s="61"/>
      <c r="O675" s="61"/>
      <c r="P675" s="61"/>
    </row>
    <row r="676" spans="1:16" ht="12.75">
      <c r="A676" s="61"/>
      <c r="B676" s="61"/>
      <c r="C676" s="61"/>
      <c r="D676" s="61"/>
      <c r="E676" s="61"/>
      <c r="F676" s="61"/>
      <c r="G676" s="61"/>
      <c r="H676" s="61"/>
      <c r="I676" s="61"/>
      <c r="J676" s="61"/>
      <c r="K676" s="61"/>
      <c r="L676" s="61"/>
      <c r="M676" s="61"/>
      <c r="N676" s="61"/>
      <c r="O676" s="61"/>
      <c r="P676" s="61"/>
    </row>
    <row r="677" spans="1:16" ht="12.75">
      <c r="A677" s="61"/>
      <c r="B677" s="61"/>
      <c r="C677" s="61"/>
      <c r="D677" s="61"/>
      <c r="E677" s="61"/>
      <c r="F677" s="61"/>
      <c r="G677" s="61"/>
      <c r="H677" s="61"/>
      <c r="I677" s="61"/>
      <c r="J677" s="61"/>
      <c r="K677" s="61"/>
      <c r="L677" s="61"/>
      <c r="M677" s="61"/>
      <c r="N677" s="61"/>
      <c r="O677" s="61"/>
      <c r="P677" s="61"/>
    </row>
    <row r="678" spans="1:16" ht="12.75">
      <c r="A678" s="61"/>
      <c r="B678" s="61"/>
      <c r="C678" s="61"/>
      <c r="D678" s="61"/>
      <c r="E678" s="61"/>
      <c r="F678" s="61"/>
      <c r="G678" s="61"/>
      <c r="H678" s="61"/>
      <c r="I678" s="61"/>
      <c r="J678" s="61"/>
      <c r="K678" s="61"/>
      <c r="L678" s="61"/>
      <c r="M678" s="61"/>
      <c r="N678" s="61"/>
      <c r="O678" s="61"/>
      <c r="P678" s="61"/>
    </row>
    <row r="679" spans="1:16" ht="12.75">
      <c r="A679" s="61"/>
      <c r="B679" s="61"/>
      <c r="C679" s="61"/>
      <c r="D679" s="61"/>
      <c r="E679" s="61"/>
      <c r="F679" s="61"/>
      <c r="G679" s="61"/>
      <c r="H679" s="61"/>
      <c r="I679" s="61"/>
      <c r="J679" s="61"/>
      <c r="K679" s="61"/>
      <c r="L679" s="61"/>
      <c r="M679" s="61"/>
      <c r="N679" s="61"/>
      <c r="O679" s="61"/>
      <c r="P679" s="61"/>
    </row>
    <row r="680" spans="1:16" ht="12.75">
      <c r="A680" s="61"/>
      <c r="B680" s="61"/>
      <c r="C680" s="61"/>
      <c r="D680" s="61"/>
      <c r="E680" s="61"/>
      <c r="F680" s="61"/>
      <c r="G680" s="61"/>
      <c r="H680" s="61"/>
      <c r="I680" s="61"/>
      <c r="J680" s="61"/>
      <c r="K680" s="61"/>
      <c r="L680" s="61"/>
      <c r="M680" s="61"/>
      <c r="N680" s="61"/>
      <c r="O680" s="61"/>
      <c r="P680" s="61"/>
    </row>
    <row r="681" spans="1:16" ht="12.75">
      <c r="A681" s="61"/>
      <c r="B681" s="61"/>
      <c r="C681" s="61"/>
      <c r="D681" s="61"/>
      <c r="E681" s="61"/>
      <c r="F681" s="61"/>
      <c r="G681" s="61"/>
      <c r="H681" s="61"/>
      <c r="I681" s="61"/>
      <c r="J681" s="61"/>
      <c r="K681" s="61"/>
      <c r="L681" s="61"/>
      <c r="M681" s="61"/>
      <c r="N681" s="61"/>
      <c r="O681" s="61"/>
      <c r="P681" s="61"/>
    </row>
    <row r="682" spans="1:16" ht="12.75">
      <c r="A682" s="61"/>
      <c r="B682" s="61"/>
      <c r="C682" s="61"/>
      <c r="D682" s="61"/>
      <c r="E682" s="61"/>
      <c r="F682" s="61"/>
      <c r="G682" s="61"/>
      <c r="H682" s="61"/>
      <c r="I682" s="61"/>
      <c r="J682" s="61"/>
      <c r="K682" s="61"/>
      <c r="L682" s="61"/>
      <c r="M682" s="61"/>
      <c r="N682" s="61"/>
      <c r="O682" s="61"/>
      <c r="P682" s="61"/>
    </row>
    <row r="683" spans="1:16" ht="12.75">
      <c r="A683" s="61"/>
      <c r="B683" s="61"/>
      <c r="C683" s="61"/>
      <c r="D683" s="61"/>
      <c r="E683" s="61"/>
      <c r="F683" s="61"/>
      <c r="G683" s="61"/>
      <c r="H683" s="61"/>
      <c r="I683" s="61"/>
      <c r="J683" s="61"/>
      <c r="K683" s="61"/>
      <c r="L683" s="61"/>
      <c r="M683" s="61"/>
      <c r="N683" s="61"/>
      <c r="O683" s="61"/>
      <c r="P683" s="61"/>
    </row>
    <row r="684" spans="1:16" ht="12.75">
      <c r="A684" s="61"/>
      <c r="B684" s="61"/>
      <c r="C684" s="61"/>
      <c r="D684" s="61"/>
      <c r="E684" s="61"/>
      <c r="F684" s="61"/>
      <c r="G684" s="61"/>
      <c r="H684" s="61"/>
      <c r="I684" s="61"/>
      <c r="J684" s="61"/>
      <c r="K684" s="61"/>
      <c r="L684" s="61"/>
      <c r="M684" s="61"/>
      <c r="N684" s="61"/>
      <c r="O684" s="61"/>
      <c r="P684" s="61"/>
    </row>
    <row r="685" spans="1:16" ht="12.75">
      <c r="A685" s="61"/>
      <c r="B685" s="61"/>
      <c r="C685" s="61"/>
      <c r="D685" s="61"/>
      <c r="E685" s="61"/>
      <c r="F685" s="61"/>
      <c r="G685" s="61"/>
      <c r="H685" s="61"/>
      <c r="I685" s="61"/>
      <c r="J685" s="61"/>
      <c r="K685" s="61"/>
      <c r="L685" s="61"/>
      <c r="M685" s="61"/>
      <c r="N685" s="61"/>
      <c r="O685" s="61"/>
      <c r="P685" s="61"/>
    </row>
    <row r="686" spans="1:16" ht="12.75">
      <c r="A686" s="61"/>
      <c r="B686" s="61"/>
      <c r="C686" s="61"/>
      <c r="D686" s="61"/>
      <c r="E686" s="61"/>
      <c r="F686" s="61"/>
      <c r="G686" s="61"/>
      <c r="H686" s="61"/>
      <c r="I686" s="61"/>
      <c r="J686" s="61"/>
      <c r="K686" s="61"/>
      <c r="L686" s="61"/>
      <c r="M686" s="61"/>
      <c r="N686" s="61"/>
      <c r="O686" s="61"/>
      <c r="P686" s="61"/>
    </row>
    <row r="687" spans="1:16" ht="12.75">
      <c r="A687" s="61"/>
      <c r="B687" s="61"/>
      <c r="C687" s="61"/>
      <c r="D687" s="61"/>
      <c r="E687" s="61"/>
      <c r="F687" s="61"/>
      <c r="G687" s="61"/>
      <c r="H687" s="61"/>
      <c r="I687" s="61"/>
      <c r="J687" s="61"/>
      <c r="K687" s="61"/>
      <c r="L687" s="61"/>
      <c r="M687" s="61"/>
      <c r="N687" s="61"/>
      <c r="O687" s="61"/>
      <c r="P687" s="61"/>
    </row>
    <row r="688" spans="1:16" ht="12.75">
      <c r="A688" s="61"/>
      <c r="B688" s="61"/>
      <c r="C688" s="61"/>
      <c r="D688" s="61"/>
      <c r="E688" s="61"/>
      <c r="F688" s="61"/>
      <c r="G688" s="61"/>
      <c r="H688" s="61"/>
      <c r="I688" s="61"/>
      <c r="J688" s="61"/>
      <c r="K688" s="61"/>
      <c r="L688" s="61"/>
      <c r="M688" s="61"/>
      <c r="N688" s="61"/>
      <c r="O688" s="61"/>
      <c r="P688" s="61"/>
    </row>
    <row r="689" spans="1:16" ht="12.75">
      <c r="A689" s="61"/>
      <c r="B689" s="61"/>
      <c r="C689" s="61"/>
      <c r="D689" s="61"/>
      <c r="E689" s="61"/>
      <c r="F689" s="61"/>
      <c r="G689" s="61"/>
      <c r="H689" s="61"/>
      <c r="I689" s="61"/>
      <c r="J689" s="61"/>
      <c r="K689" s="61"/>
      <c r="L689" s="61"/>
      <c r="M689" s="61"/>
      <c r="N689" s="61"/>
      <c r="O689" s="61"/>
      <c r="P689" s="61"/>
    </row>
    <row r="690" spans="1:16" ht="12.75">
      <c r="A690" s="61"/>
      <c r="B690" s="61"/>
      <c r="C690" s="61"/>
      <c r="D690" s="61"/>
      <c r="E690" s="61"/>
      <c r="F690" s="61"/>
      <c r="G690" s="61"/>
      <c r="H690" s="61"/>
      <c r="I690" s="61"/>
      <c r="J690" s="61"/>
      <c r="K690" s="61"/>
      <c r="L690" s="61"/>
      <c r="M690" s="61"/>
      <c r="N690" s="61"/>
      <c r="O690" s="61"/>
      <c r="P690" s="61"/>
    </row>
    <row r="691" spans="1:16" ht="12.75">
      <c r="A691" s="61"/>
      <c r="B691" s="61"/>
      <c r="C691" s="61"/>
      <c r="D691" s="61"/>
      <c r="E691" s="61"/>
      <c r="F691" s="61"/>
      <c r="G691" s="61"/>
      <c r="H691" s="61"/>
      <c r="I691" s="61"/>
      <c r="J691" s="61"/>
      <c r="K691" s="61"/>
      <c r="L691" s="61"/>
      <c r="M691" s="61"/>
      <c r="N691" s="61"/>
      <c r="O691" s="61"/>
      <c r="P691" s="61"/>
    </row>
    <row r="692" spans="1:16" ht="12.75">
      <c r="A692" s="61"/>
      <c r="B692" s="61"/>
      <c r="C692" s="61"/>
      <c r="D692" s="61"/>
      <c r="E692" s="61"/>
      <c r="F692" s="61"/>
      <c r="G692" s="61"/>
      <c r="H692" s="61"/>
      <c r="I692" s="61"/>
      <c r="J692" s="61"/>
      <c r="K692" s="61"/>
      <c r="L692" s="61"/>
      <c r="M692" s="61"/>
      <c r="N692" s="61"/>
      <c r="O692" s="61"/>
      <c r="P692" s="61"/>
    </row>
    <row r="693" spans="1:16" ht="12.75">
      <c r="A693" s="61"/>
      <c r="B693" s="61"/>
      <c r="C693" s="61"/>
      <c r="D693" s="61"/>
      <c r="E693" s="61"/>
      <c r="F693" s="61"/>
      <c r="G693" s="61"/>
      <c r="H693" s="61"/>
      <c r="I693" s="61"/>
      <c r="J693" s="61"/>
      <c r="K693" s="61"/>
      <c r="L693" s="61"/>
      <c r="M693" s="61"/>
      <c r="N693" s="61"/>
      <c r="O693" s="61"/>
      <c r="P693" s="61"/>
    </row>
    <row r="694" spans="1:16" ht="12.75">
      <c r="A694" s="61"/>
      <c r="B694" s="61"/>
      <c r="C694" s="61"/>
      <c r="D694" s="61"/>
      <c r="E694" s="61"/>
      <c r="F694" s="61"/>
      <c r="G694" s="61"/>
      <c r="H694" s="61"/>
      <c r="I694" s="61"/>
      <c r="J694" s="61"/>
      <c r="K694" s="61"/>
      <c r="L694" s="61"/>
      <c r="M694" s="61"/>
      <c r="N694" s="61"/>
      <c r="O694" s="61"/>
      <c r="P694" s="61"/>
    </row>
    <row r="695" spans="1:16" ht="12.75">
      <c r="A695" s="61"/>
      <c r="B695" s="61"/>
      <c r="C695" s="61"/>
      <c r="D695" s="61"/>
      <c r="E695" s="61"/>
      <c r="F695" s="61"/>
      <c r="G695" s="61"/>
      <c r="H695" s="61"/>
      <c r="I695" s="61"/>
      <c r="J695" s="61"/>
      <c r="K695" s="61"/>
      <c r="L695" s="61"/>
      <c r="M695" s="61"/>
      <c r="N695" s="61"/>
      <c r="O695" s="61"/>
      <c r="P695" s="61"/>
    </row>
    <row r="696" spans="1:16" ht="12.75">
      <c r="A696" s="61"/>
      <c r="B696" s="61"/>
      <c r="C696" s="61"/>
      <c r="D696" s="61"/>
      <c r="E696" s="61"/>
      <c r="F696" s="61"/>
      <c r="G696" s="61"/>
      <c r="H696" s="61"/>
      <c r="I696" s="61"/>
      <c r="J696" s="61"/>
      <c r="K696" s="61"/>
      <c r="L696" s="61"/>
      <c r="M696" s="61"/>
      <c r="N696" s="61"/>
      <c r="O696" s="61"/>
      <c r="P696" s="61"/>
    </row>
    <row r="697" spans="1:16" ht="12.75">
      <c r="A697" s="61"/>
      <c r="B697" s="61"/>
      <c r="C697" s="61"/>
      <c r="D697" s="61"/>
      <c r="E697" s="61"/>
      <c r="F697" s="61"/>
      <c r="G697" s="61"/>
      <c r="H697" s="61"/>
      <c r="I697" s="61"/>
      <c r="J697" s="61"/>
      <c r="K697" s="61"/>
      <c r="L697" s="61"/>
      <c r="M697" s="61"/>
      <c r="N697" s="61"/>
      <c r="O697" s="61"/>
      <c r="P697" s="61"/>
    </row>
    <row r="698" spans="1:16" ht="12.75">
      <c r="A698" s="61"/>
      <c r="B698" s="61"/>
      <c r="C698" s="61"/>
      <c r="D698" s="61"/>
      <c r="E698" s="61"/>
      <c r="F698" s="61"/>
      <c r="G698" s="61"/>
      <c r="H698" s="61"/>
      <c r="I698" s="61"/>
      <c r="J698" s="61"/>
      <c r="K698" s="61"/>
      <c r="L698" s="61"/>
      <c r="M698" s="61"/>
      <c r="N698" s="61"/>
      <c r="O698" s="61"/>
      <c r="P698" s="61"/>
    </row>
    <row r="699" spans="1:16" ht="12.75">
      <c r="A699" s="61"/>
      <c r="B699" s="61"/>
      <c r="C699" s="61"/>
      <c r="D699" s="61"/>
      <c r="E699" s="61"/>
      <c r="F699" s="61"/>
      <c r="G699" s="61"/>
      <c r="H699" s="61"/>
      <c r="I699" s="61"/>
      <c r="J699" s="61"/>
      <c r="K699" s="61"/>
      <c r="L699" s="61"/>
      <c r="M699" s="61"/>
      <c r="N699" s="61"/>
      <c r="O699" s="61"/>
      <c r="P699" s="61"/>
    </row>
    <row r="700" spans="1:16" ht="12.75">
      <c r="A700" s="61"/>
      <c r="B700" s="61"/>
      <c r="C700" s="61"/>
      <c r="D700" s="61"/>
      <c r="E700" s="61"/>
      <c r="F700" s="61"/>
      <c r="G700" s="61"/>
      <c r="H700" s="61"/>
      <c r="I700" s="61"/>
      <c r="J700" s="61"/>
      <c r="K700" s="61"/>
      <c r="L700" s="61"/>
      <c r="M700" s="61"/>
      <c r="N700" s="61"/>
      <c r="O700" s="61"/>
      <c r="P700" s="61"/>
    </row>
    <row r="701" spans="1:16" ht="12.75">
      <c r="A701" s="61"/>
      <c r="B701" s="61"/>
      <c r="C701" s="61"/>
      <c r="D701" s="61"/>
      <c r="E701" s="61"/>
      <c r="F701" s="61"/>
      <c r="G701" s="61"/>
      <c r="H701" s="61"/>
      <c r="I701" s="61"/>
      <c r="J701" s="61"/>
      <c r="K701" s="61"/>
      <c r="L701" s="61"/>
      <c r="M701" s="61"/>
      <c r="N701" s="61"/>
      <c r="O701" s="61"/>
      <c r="P701" s="61"/>
    </row>
    <row r="702" spans="1:16" ht="12.75">
      <c r="A702" s="61"/>
      <c r="B702" s="61"/>
      <c r="C702" s="61"/>
      <c r="D702" s="61"/>
      <c r="E702" s="61"/>
      <c r="F702" s="61"/>
      <c r="G702" s="61"/>
      <c r="H702" s="61"/>
      <c r="I702" s="61"/>
      <c r="J702" s="61"/>
      <c r="K702" s="61"/>
      <c r="L702" s="61"/>
      <c r="M702" s="61"/>
      <c r="N702" s="61"/>
      <c r="O702" s="61"/>
      <c r="P702" s="61"/>
    </row>
    <row r="703" spans="1:16" ht="12.75">
      <c r="A703" s="61"/>
      <c r="B703" s="61"/>
      <c r="C703" s="61"/>
      <c r="D703" s="61"/>
      <c r="E703" s="61"/>
      <c r="F703" s="61"/>
      <c r="G703" s="61"/>
      <c r="H703" s="61"/>
      <c r="I703" s="61"/>
      <c r="J703" s="61"/>
      <c r="K703" s="61"/>
      <c r="L703" s="61"/>
      <c r="M703" s="61"/>
      <c r="N703" s="61"/>
      <c r="O703" s="61"/>
      <c r="P703" s="61"/>
    </row>
    <row r="704" spans="1:16" ht="12.75">
      <c r="A704" s="61"/>
      <c r="B704" s="61"/>
      <c r="C704" s="61"/>
      <c r="D704" s="61"/>
      <c r="E704" s="61"/>
      <c r="F704" s="61"/>
      <c r="G704" s="61"/>
      <c r="H704" s="61"/>
      <c r="I704" s="61"/>
      <c r="J704" s="61"/>
      <c r="K704" s="61"/>
      <c r="L704" s="61"/>
      <c r="M704" s="61"/>
      <c r="N704" s="61"/>
      <c r="O704" s="61"/>
      <c r="P704" s="61"/>
    </row>
    <row r="705" spans="1:16" ht="12.75">
      <c r="A705" s="61"/>
      <c r="B705" s="61"/>
      <c r="C705" s="61"/>
      <c r="D705" s="61"/>
      <c r="E705" s="61"/>
      <c r="F705" s="61"/>
      <c r="G705" s="61"/>
      <c r="H705" s="61"/>
      <c r="I705" s="61"/>
      <c r="J705" s="61"/>
      <c r="K705" s="61"/>
      <c r="L705" s="61"/>
      <c r="M705" s="61"/>
      <c r="N705" s="61"/>
      <c r="O705" s="61"/>
      <c r="P705" s="61"/>
    </row>
    <row r="706" spans="1:16" ht="12.75">
      <c r="A706" s="61"/>
      <c r="B706" s="61"/>
      <c r="C706" s="61"/>
      <c r="D706" s="61"/>
      <c r="E706" s="61"/>
      <c r="F706" s="61"/>
      <c r="G706" s="61"/>
      <c r="H706" s="61"/>
      <c r="I706" s="61"/>
      <c r="J706" s="61"/>
      <c r="K706" s="61"/>
      <c r="L706" s="61"/>
      <c r="M706" s="61"/>
      <c r="N706" s="61"/>
      <c r="O706" s="61"/>
      <c r="P706" s="61"/>
    </row>
    <row r="707" spans="1:16" ht="12.75">
      <c r="A707" s="61"/>
      <c r="B707" s="61"/>
      <c r="C707" s="61"/>
      <c r="D707" s="61"/>
      <c r="E707" s="61"/>
      <c r="F707" s="61"/>
      <c r="G707" s="61"/>
      <c r="H707" s="61"/>
      <c r="I707" s="61"/>
      <c r="J707" s="61"/>
      <c r="K707" s="61"/>
      <c r="L707" s="61"/>
      <c r="M707" s="61"/>
      <c r="N707" s="61"/>
      <c r="O707" s="61"/>
      <c r="P707" s="61"/>
    </row>
    <row r="708" spans="1:16" ht="12.75">
      <c r="A708" s="61"/>
      <c r="B708" s="61"/>
      <c r="C708" s="61"/>
      <c r="D708" s="61"/>
      <c r="E708" s="61"/>
      <c r="F708" s="61"/>
      <c r="G708" s="61"/>
      <c r="H708" s="61"/>
      <c r="I708" s="61"/>
      <c r="J708" s="61"/>
      <c r="K708" s="61"/>
      <c r="L708" s="61"/>
      <c r="M708" s="61"/>
      <c r="N708" s="61"/>
      <c r="O708" s="61"/>
      <c r="P708" s="61"/>
    </row>
    <row r="709" spans="1:16" ht="12.75">
      <c r="A709" s="61"/>
      <c r="B709" s="61"/>
      <c r="C709" s="61"/>
      <c r="D709" s="61"/>
      <c r="E709" s="61"/>
      <c r="F709" s="61"/>
      <c r="G709" s="61"/>
      <c r="H709" s="61"/>
      <c r="I709" s="61"/>
      <c r="J709" s="61"/>
      <c r="K709" s="61"/>
      <c r="L709" s="61"/>
      <c r="M709" s="61"/>
      <c r="N709" s="61"/>
      <c r="O709" s="61"/>
      <c r="P709" s="61"/>
    </row>
    <row r="710" spans="1:16" ht="12.75">
      <c r="A710" s="61"/>
      <c r="B710" s="61"/>
      <c r="C710" s="61"/>
      <c r="D710" s="61"/>
      <c r="E710" s="61"/>
      <c r="F710" s="61"/>
      <c r="G710" s="61"/>
      <c r="H710" s="61"/>
      <c r="I710" s="61"/>
      <c r="J710" s="61"/>
      <c r="K710" s="61"/>
      <c r="L710" s="61"/>
      <c r="M710" s="61"/>
      <c r="N710" s="61"/>
      <c r="O710" s="61"/>
      <c r="P710" s="61"/>
    </row>
    <row r="711" spans="1:16" ht="12.75">
      <c r="A711" s="61"/>
      <c r="B711" s="61"/>
      <c r="C711" s="61"/>
      <c r="D711" s="61"/>
      <c r="E711" s="61"/>
      <c r="F711" s="61"/>
      <c r="G711" s="61"/>
      <c r="H711" s="61"/>
      <c r="I711" s="61"/>
      <c r="J711" s="61"/>
      <c r="K711" s="61"/>
      <c r="L711" s="61"/>
      <c r="M711" s="61"/>
      <c r="N711" s="61"/>
      <c r="O711" s="61"/>
      <c r="P711" s="61"/>
    </row>
    <row r="712" spans="1:16" ht="12.75">
      <c r="A712" s="61"/>
      <c r="B712" s="61"/>
      <c r="C712" s="61"/>
      <c r="D712" s="61"/>
      <c r="E712" s="61"/>
      <c r="F712" s="61"/>
      <c r="G712" s="61"/>
      <c r="H712" s="61"/>
      <c r="I712" s="61"/>
      <c r="J712" s="61"/>
      <c r="K712" s="61"/>
      <c r="L712" s="61"/>
      <c r="M712" s="61"/>
      <c r="N712" s="61"/>
      <c r="O712" s="61"/>
      <c r="P712" s="61"/>
    </row>
    <row r="713" spans="1:16" ht="12.75">
      <c r="A713" s="61"/>
      <c r="B713" s="61"/>
      <c r="C713" s="61"/>
      <c r="D713" s="61"/>
      <c r="E713" s="61"/>
      <c r="F713" s="61"/>
      <c r="G713" s="61"/>
      <c r="H713" s="61"/>
      <c r="I713" s="61"/>
      <c r="J713" s="61"/>
      <c r="K713" s="61"/>
      <c r="L713" s="61"/>
      <c r="M713" s="61"/>
      <c r="N713" s="61"/>
      <c r="O713" s="61"/>
      <c r="P713" s="61"/>
    </row>
    <row r="714" spans="1:16" ht="12.75">
      <c r="A714" s="61"/>
      <c r="B714" s="61"/>
      <c r="C714" s="61"/>
      <c r="D714" s="61"/>
      <c r="E714" s="61"/>
      <c r="F714" s="61"/>
      <c r="G714" s="61"/>
      <c r="H714" s="61"/>
      <c r="I714" s="61"/>
      <c r="J714" s="61"/>
      <c r="K714" s="61"/>
      <c r="L714" s="61"/>
      <c r="M714" s="61"/>
      <c r="N714" s="61"/>
      <c r="O714" s="61"/>
      <c r="P714" s="61"/>
    </row>
    <row r="715" spans="1:16" ht="12.75">
      <c r="A715" s="61"/>
      <c r="B715" s="61"/>
      <c r="C715" s="61"/>
      <c r="D715" s="61"/>
      <c r="E715" s="61"/>
      <c r="F715" s="61"/>
      <c r="G715" s="61"/>
      <c r="H715" s="61"/>
      <c r="I715" s="61"/>
      <c r="J715" s="61"/>
      <c r="K715" s="61"/>
      <c r="L715" s="61"/>
      <c r="M715" s="61"/>
      <c r="N715" s="61"/>
      <c r="O715" s="61"/>
      <c r="P715" s="61"/>
    </row>
    <row r="716" spans="1:16" ht="12.75">
      <c r="A716" s="61"/>
      <c r="B716" s="61"/>
      <c r="C716" s="61"/>
      <c r="D716" s="61"/>
      <c r="E716" s="61"/>
      <c r="F716" s="61"/>
      <c r="G716" s="61"/>
      <c r="H716" s="61"/>
      <c r="I716" s="61"/>
      <c r="J716" s="61"/>
      <c r="K716" s="61"/>
      <c r="L716" s="61"/>
      <c r="M716" s="61"/>
      <c r="N716" s="61"/>
      <c r="O716" s="61"/>
      <c r="P716" s="61"/>
    </row>
    <row r="717" spans="1:16" ht="12.75">
      <c r="A717" s="61"/>
      <c r="B717" s="61"/>
      <c r="C717" s="61"/>
      <c r="D717" s="61"/>
      <c r="E717" s="61"/>
      <c r="F717" s="61"/>
      <c r="G717" s="61"/>
      <c r="H717" s="61"/>
      <c r="I717" s="61"/>
      <c r="J717" s="61"/>
      <c r="K717" s="61"/>
      <c r="L717" s="61"/>
      <c r="M717" s="61"/>
      <c r="N717" s="61"/>
      <c r="O717" s="61"/>
      <c r="P717" s="61"/>
    </row>
    <row r="718" spans="1:16" ht="12.75">
      <c r="A718" s="61"/>
      <c r="B718" s="61"/>
      <c r="C718" s="61"/>
      <c r="D718" s="61"/>
      <c r="E718" s="61"/>
      <c r="F718" s="61"/>
      <c r="G718" s="61"/>
      <c r="H718" s="61"/>
      <c r="I718" s="61"/>
      <c r="J718" s="61"/>
      <c r="K718" s="61"/>
      <c r="L718" s="61"/>
      <c r="M718" s="61"/>
      <c r="N718" s="61"/>
      <c r="O718" s="61"/>
      <c r="P718" s="61"/>
    </row>
    <row r="719" spans="1:16" ht="12.75">
      <c r="A719" s="61"/>
      <c r="B719" s="61"/>
      <c r="C719" s="61"/>
      <c r="D719" s="61"/>
      <c r="E719" s="61"/>
      <c r="F719" s="61"/>
      <c r="G719" s="61"/>
      <c r="H719" s="61"/>
      <c r="I719" s="61"/>
      <c r="J719" s="61"/>
      <c r="K719" s="61"/>
      <c r="L719" s="61"/>
      <c r="M719" s="61"/>
      <c r="N719" s="61"/>
      <c r="O719" s="61"/>
      <c r="P719" s="61"/>
    </row>
    <row r="720" spans="1:16" ht="12.75">
      <c r="A720" s="61"/>
      <c r="B720" s="61"/>
      <c r="C720" s="61"/>
      <c r="D720" s="61"/>
      <c r="E720" s="61"/>
      <c r="F720" s="61"/>
      <c r="G720" s="61"/>
      <c r="H720" s="61"/>
      <c r="I720" s="61"/>
      <c r="J720" s="61"/>
      <c r="K720" s="61"/>
      <c r="L720" s="61"/>
      <c r="M720" s="61"/>
      <c r="N720" s="61"/>
      <c r="O720" s="61"/>
      <c r="P720" s="61"/>
    </row>
    <row r="721" spans="1:16" ht="12.75">
      <c r="A721" s="61"/>
      <c r="B721" s="61"/>
      <c r="C721" s="61"/>
      <c r="D721" s="61"/>
      <c r="E721" s="61"/>
      <c r="F721" s="61"/>
      <c r="G721" s="61"/>
      <c r="H721" s="61"/>
      <c r="I721" s="61"/>
      <c r="J721" s="61"/>
      <c r="K721" s="61"/>
      <c r="L721" s="61"/>
      <c r="M721" s="61"/>
      <c r="N721" s="61"/>
      <c r="O721" s="61"/>
      <c r="P721" s="61"/>
    </row>
    <row r="722" spans="1:16" ht="12.75">
      <c r="A722" s="61"/>
      <c r="B722" s="61"/>
      <c r="C722" s="61"/>
      <c r="D722" s="61"/>
      <c r="E722" s="61"/>
      <c r="F722" s="61"/>
      <c r="G722" s="61"/>
      <c r="H722" s="61"/>
      <c r="I722" s="61"/>
      <c r="J722" s="61"/>
      <c r="K722" s="61"/>
      <c r="L722" s="61"/>
      <c r="M722" s="61"/>
      <c r="N722" s="61"/>
      <c r="O722" s="61"/>
      <c r="P722" s="61"/>
    </row>
    <row r="723" spans="1:16" ht="12.75">
      <c r="A723" s="61"/>
      <c r="B723" s="61"/>
      <c r="C723" s="61"/>
      <c r="D723" s="61"/>
      <c r="E723" s="61"/>
      <c r="F723" s="61"/>
      <c r="G723" s="61"/>
      <c r="H723" s="61"/>
      <c r="I723" s="61"/>
      <c r="J723" s="61"/>
      <c r="K723" s="61"/>
      <c r="L723" s="61"/>
      <c r="M723" s="61"/>
      <c r="N723" s="61"/>
      <c r="O723" s="61"/>
      <c r="P723" s="61"/>
    </row>
    <row r="724" spans="1:16" ht="12.75">
      <c r="A724" s="61"/>
      <c r="B724" s="61"/>
      <c r="C724" s="61"/>
      <c r="D724" s="61"/>
      <c r="E724" s="61"/>
      <c r="F724" s="61"/>
      <c r="G724" s="61"/>
      <c r="H724" s="61"/>
      <c r="I724" s="61"/>
      <c r="J724" s="61"/>
      <c r="K724" s="61"/>
      <c r="L724" s="61"/>
      <c r="M724" s="61"/>
      <c r="N724" s="61"/>
      <c r="O724" s="61"/>
      <c r="P724" s="61"/>
    </row>
    <row r="725" spans="1:16" ht="12.75">
      <c r="A725" s="61"/>
      <c r="B725" s="61"/>
      <c r="C725" s="61"/>
      <c r="D725" s="61"/>
      <c r="E725" s="61"/>
      <c r="F725" s="61"/>
      <c r="G725" s="61"/>
      <c r="H725" s="61"/>
      <c r="I725" s="61"/>
      <c r="J725" s="61"/>
      <c r="K725" s="61"/>
      <c r="L725" s="61"/>
      <c r="M725" s="61"/>
      <c r="N725" s="61"/>
      <c r="O725" s="61"/>
      <c r="P725" s="61"/>
    </row>
    <row r="726" spans="1:16" ht="12.75">
      <c r="A726" s="61"/>
      <c r="B726" s="61"/>
      <c r="C726" s="61"/>
      <c r="D726" s="61"/>
      <c r="E726" s="61"/>
      <c r="F726" s="61"/>
      <c r="G726" s="61"/>
      <c r="H726" s="61"/>
      <c r="I726" s="61"/>
      <c r="J726" s="61"/>
      <c r="K726" s="61"/>
      <c r="L726" s="61"/>
      <c r="M726" s="61"/>
      <c r="N726" s="61"/>
      <c r="O726" s="61"/>
      <c r="P726" s="61"/>
    </row>
    <row r="727" spans="1:16" ht="12.75">
      <c r="A727" s="61"/>
      <c r="B727" s="61"/>
      <c r="C727" s="61"/>
      <c r="D727" s="61"/>
      <c r="E727" s="61"/>
      <c r="F727" s="61"/>
      <c r="G727" s="61"/>
      <c r="H727" s="61"/>
      <c r="I727" s="61"/>
      <c r="J727" s="61"/>
      <c r="K727" s="61"/>
      <c r="L727" s="61"/>
      <c r="M727" s="61"/>
      <c r="N727" s="61"/>
      <c r="O727" s="61"/>
      <c r="P727" s="61"/>
    </row>
    <row r="728" spans="1:16" ht="12.75">
      <c r="A728" s="61"/>
      <c r="B728" s="61"/>
      <c r="C728" s="61"/>
      <c r="D728" s="61"/>
      <c r="E728" s="61"/>
      <c r="F728" s="61"/>
      <c r="G728" s="61"/>
      <c r="H728" s="61"/>
      <c r="I728" s="61"/>
      <c r="J728" s="61"/>
      <c r="K728" s="61"/>
      <c r="L728" s="61"/>
      <c r="M728" s="61"/>
      <c r="N728" s="61"/>
      <c r="O728" s="61"/>
      <c r="P728" s="61"/>
    </row>
    <row r="729" spans="1:16" ht="12.75">
      <c r="A729" s="61"/>
      <c r="B729" s="61"/>
      <c r="C729" s="61"/>
      <c r="D729" s="61"/>
      <c r="E729" s="61"/>
      <c r="F729" s="61"/>
      <c r="G729" s="61"/>
      <c r="H729" s="61"/>
      <c r="I729" s="61"/>
      <c r="J729" s="61"/>
      <c r="K729" s="61"/>
      <c r="L729" s="61"/>
      <c r="M729" s="61"/>
      <c r="N729" s="61"/>
      <c r="O729" s="61"/>
      <c r="P729" s="61"/>
    </row>
    <row r="730" spans="1:16" ht="12.75">
      <c r="A730" s="61"/>
      <c r="B730" s="61"/>
      <c r="C730" s="61"/>
      <c r="D730" s="61"/>
      <c r="E730" s="61"/>
      <c r="F730" s="61"/>
      <c r="G730" s="61"/>
      <c r="H730" s="61"/>
      <c r="I730" s="61"/>
      <c r="J730" s="61"/>
      <c r="K730" s="61"/>
      <c r="L730" s="61"/>
      <c r="M730" s="61"/>
      <c r="N730" s="61"/>
      <c r="O730" s="61"/>
      <c r="P730" s="61"/>
    </row>
    <row r="731" spans="1:16" ht="12.75">
      <c r="A731" s="61"/>
      <c r="B731" s="61"/>
      <c r="C731" s="61"/>
      <c r="D731" s="61"/>
      <c r="E731" s="61"/>
      <c r="F731" s="61"/>
      <c r="G731" s="61"/>
      <c r="H731" s="61"/>
      <c r="I731" s="61"/>
      <c r="J731" s="61"/>
      <c r="K731" s="61"/>
      <c r="L731" s="61"/>
      <c r="M731" s="61"/>
      <c r="N731" s="61"/>
      <c r="O731" s="61"/>
      <c r="P731" s="61"/>
    </row>
    <row r="732" spans="1:16" ht="12.75">
      <c r="A732" s="61"/>
      <c r="B732" s="61"/>
      <c r="C732" s="61"/>
      <c r="D732" s="61"/>
      <c r="E732" s="61"/>
      <c r="F732" s="61"/>
      <c r="G732" s="61"/>
      <c r="H732" s="61"/>
      <c r="I732" s="61"/>
      <c r="J732" s="61"/>
      <c r="K732" s="61"/>
      <c r="L732" s="61"/>
      <c r="M732" s="61"/>
      <c r="N732" s="61"/>
      <c r="O732" s="61"/>
      <c r="P732" s="61"/>
    </row>
    <row r="733" spans="1:16" ht="12.75">
      <c r="A733" s="61"/>
      <c r="B733" s="61"/>
      <c r="C733" s="61"/>
      <c r="D733" s="61"/>
      <c r="E733" s="61"/>
      <c r="F733" s="61"/>
      <c r="G733" s="61"/>
      <c r="H733" s="61"/>
      <c r="I733" s="61"/>
      <c r="J733" s="61"/>
      <c r="K733" s="61"/>
      <c r="L733" s="61"/>
      <c r="M733" s="61"/>
      <c r="N733" s="61"/>
      <c r="O733" s="61"/>
      <c r="P733" s="61"/>
    </row>
    <row r="734" spans="1:16" ht="12.75">
      <c r="A734" s="61"/>
      <c r="B734" s="61"/>
      <c r="C734" s="61"/>
      <c r="D734" s="61"/>
      <c r="E734" s="61"/>
      <c r="F734" s="61"/>
      <c r="G734" s="61"/>
      <c r="H734" s="61"/>
      <c r="I734" s="61"/>
      <c r="J734" s="61"/>
      <c r="K734" s="61"/>
      <c r="L734" s="61"/>
      <c r="M734" s="61"/>
      <c r="N734" s="61"/>
      <c r="O734" s="61"/>
      <c r="P734" s="61"/>
    </row>
    <row r="735" spans="1:16" ht="12.75">
      <c r="A735" s="61"/>
      <c r="B735" s="61"/>
      <c r="C735" s="61"/>
      <c r="D735" s="61"/>
      <c r="E735" s="61"/>
      <c r="F735" s="61"/>
      <c r="G735" s="61"/>
      <c r="H735" s="61"/>
      <c r="I735" s="61"/>
      <c r="J735" s="61"/>
      <c r="K735" s="61"/>
      <c r="L735" s="61"/>
      <c r="M735" s="61"/>
      <c r="N735" s="61"/>
      <c r="O735" s="61"/>
      <c r="P735" s="61"/>
    </row>
    <row r="736" spans="1:16" ht="12.75">
      <c r="A736" s="61"/>
      <c r="B736" s="61"/>
      <c r="C736" s="61"/>
      <c r="D736" s="61"/>
      <c r="E736" s="61"/>
      <c r="F736" s="61"/>
      <c r="G736" s="61"/>
      <c r="H736" s="61"/>
      <c r="I736" s="61"/>
      <c r="J736" s="61"/>
      <c r="K736" s="61"/>
      <c r="L736" s="61"/>
      <c r="M736" s="61"/>
      <c r="N736" s="61"/>
      <c r="O736" s="61"/>
      <c r="P736" s="61"/>
    </row>
    <row r="737" spans="1:16" ht="12.75">
      <c r="A737" s="61"/>
      <c r="B737" s="61"/>
      <c r="C737" s="61"/>
      <c r="D737" s="61"/>
      <c r="E737" s="61"/>
      <c r="F737" s="61"/>
      <c r="G737" s="61"/>
      <c r="H737" s="61"/>
      <c r="I737" s="61"/>
      <c r="J737" s="61"/>
      <c r="K737" s="61"/>
      <c r="L737" s="61"/>
      <c r="M737" s="61"/>
      <c r="N737" s="61"/>
      <c r="O737" s="61"/>
      <c r="P737" s="61"/>
    </row>
    <row r="738" spans="1:16" ht="12.75">
      <c r="A738" s="61"/>
      <c r="B738" s="61"/>
      <c r="C738" s="61"/>
      <c r="D738" s="61"/>
      <c r="E738" s="61"/>
      <c r="F738" s="61"/>
      <c r="G738" s="61"/>
      <c r="H738" s="61"/>
      <c r="I738" s="61"/>
      <c r="J738" s="61"/>
      <c r="K738" s="61"/>
      <c r="L738" s="61"/>
      <c r="M738" s="61"/>
      <c r="N738" s="61"/>
      <c r="O738" s="61"/>
      <c r="P738" s="61"/>
    </row>
    <row r="739" spans="1:16" ht="12.75">
      <c r="A739" s="61"/>
      <c r="B739" s="61"/>
      <c r="C739" s="61"/>
      <c r="D739" s="61"/>
      <c r="E739" s="61"/>
      <c r="F739" s="61"/>
      <c r="G739" s="61"/>
      <c r="H739" s="61"/>
      <c r="I739" s="61"/>
      <c r="J739" s="61"/>
      <c r="K739" s="61"/>
      <c r="L739" s="61"/>
      <c r="M739" s="61"/>
      <c r="N739" s="61"/>
      <c r="O739" s="61"/>
      <c r="P739" s="61"/>
    </row>
    <row r="740" spans="1:16" ht="12.75">
      <c r="A740" s="61"/>
      <c r="B740" s="61"/>
      <c r="C740" s="61"/>
      <c r="D740" s="61"/>
      <c r="E740" s="61"/>
      <c r="F740" s="61"/>
      <c r="G740" s="61"/>
      <c r="H740" s="61"/>
      <c r="I740" s="61"/>
      <c r="J740" s="61"/>
      <c r="K740" s="61"/>
      <c r="L740" s="61"/>
      <c r="M740" s="61"/>
      <c r="N740" s="61"/>
      <c r="O740" s="61"/>
      <c r="P740" s="61"/>
    </row>
    <row r="741" spans="1:16" ht="12.75">
      <c r="A741" s="61"/>
      <c r="B741" s="61"/>
      <c r="C741" s="61"/>
      <c r="D741" s="61"/>
      <c r="E741" s="61"/>
      <c r="F741" s="61"/>
      <c r="G741" s="61"/>
      <c r="H741" s="61"/>
      <c r="I741" s="61"/>
      <c r="J741" s="61"/>
      <c r="K741" s="61"/>
      <c r="L741" s="61"/>
      <c r="M741" s="61"/>
      <c r="N741" s="61"/>
      <c r="O741" s="61"/>
      <c r="P741" s="61"/>
    </row>
    <row r="742" spans="1:16" ht="12.75">
      <c r="A742" s="61"/>
      <c r="B742" s="61"/>
      <c r="C742" s="61"/>
      <c r="D742" s="61"/>
      <c r="E742" s="61"/>
      <c r="F742" s="61"/>
      <c r="G742" s="61"/>
      <c r="H742" s="61"/>
      <c r="I742" s="61"/>
      <c r="J742" s="61"/>
      <c r="K742" s="61"/>
      <c r="L742" s="61"/>
      <c r="M742" s="61"/>
      <c r="N742" s="61"/>
      <c r="O742" s="61"/>
      <c r="P742" s="61"/>
    </row>
    <row r="743" spans="1:16" ht="12.75">
      <c r="A743" s="61"/>
      <c r="B743" s="61"/>
      <c r="C743" s="61"/>
      <c r="D743" s="61"/>
      <c r="E743" s="61"/>
      <c r="F743" s="61"/>
      <c r="G743" s="61"/>
      <c r="H743" s="61"/>
      <c r="I743" s="61"/>
      <c r="J743" s="61"/>
      <c r="K743" s="61"/>
      <c r="L743" s="61"/>
      <c r="M743" s="61"/>
      <c r="N743" s="61"/>
      <c r="O743" s="61"/>
      <c r="P743" s="61"/>
    </row>
    <row r="744" spans="1:16" ht="12.75">
      <c r="A744" s="61"/>
      <c r="B744" s="61"/>
      <c r="C744" s="61"/>
      <c r="D744" s="61"/>
      <c r="E744" s="61"/>
      <c r="F744" s="61"/>
      <c r="G744" s="61"/>
      <c r="H744" s="61"/>
      <c r="I744" s="61"/>
      <c r="J744" s="61"/>
      <c r="K744" s="61"/>
      <c r="L744" s="61"/>
      <c r="M744" s="61"/>
      <c r="N744" s="61"/>
      <c r="O744" s="61"/>
      <c r="P744" s="61"/>
    </row>
    <row r="745" spans="1:16" ht="12.75">
      <c r="A745" s="61"/>
      <c r="B745" s="61"/>
      <c r="C745" s="61"/>
      <c r="D745" s="61"/>
      <c r="E745" s="61"/>
      <c r="F745" s="61"/>
      <c r="G745" s="61"/>
      <c r="H745" s="61"/>
      <c r="I745" s="61"/>
      <c r="J745" s="61"/>
      <c r="K745" s="61"/>
      <c r="L745" s="61"/>
      <c r="M745" s="61"/>
      <c r="N745" s="61"/>
      <c r="O745" s="61"/>
      <c r="P745" s="61"/>
    </row>
    <row r="746" spans="1:16" ht="12.75">
      <c r="A746" s="61"/>
      <c r="B746" s="61"/>
      <c r="C746" s="61"/>
      <c r="D746" s="61"/>
      <c r="E746" s="61"/>
      <c r="F746" s="61"/>
      <c r="G746" s="61"/>
      <c r="H746" s="61"/>
      <c r="I746" s="61"/>
      <c r="J746" s="61"/>
      <c r="K746" s="61"/>
      <c r="L746" s="61"/>
      <c r="M746" s="61"/>
      <c r="N746" s="61"/>
      <c r="O746" s="61"/>
      <c r="P746" s="61"/>
    </row>
    <row r="747" spans="1:16" ht="12.75">
      <c r="A747" s="61"/>
      <c r="B747" s="61"/>
      <c r="C747" s="61"/>
      <c r="D747" s="61"/>
      <c r="E747" s="61"/>
      <c r="F747" s="61"/>
      <c r="G747" s="61"/>
      <c r="H747" s="61"/>
      <c r="I747" s="61"/>
      <c r="J747" s="61"/>
      <c r="K747" s="61"/>
      <c r="L747" s="61"/>
      <c r="M747" s="61"/>
      <c r="N747" s="61"/>
      <c r="O747" s="61"/>
      <c r="P747" s="61"/>
    </row>
    <row r="748" spans="1:16" ht="12.75">
      <c r="A748" s="61"/>
      <c r="B748" s="61"/>
      <c r="C748" s="61"/>
      <c r="D748" s="61"/>
      <c r="E748" s="61"/>
      <c r="F748" s="61"/>
      <c r="G748" s="61"/>
      <c r="H748" s="61"/>
      <c r="I748" s="61"/>
      <c r="J748" s="61"/>
      <c r="K748" s="61"/>
      <c r="L748" s="61"/>
      <c r="M748" s="61"/>
      <c r="N748" s="61"/>
      <c r="O748" s="61"/>
      <c r="P748" s="61"/>
    </row>
    <row r="749" spans="1:16" ht="12.75">
      <c r="A749" s="61"/>
      <c r="B749" s="61"/>
      <c r="C749" s="61"/>
      <c r="D749" s="61"/>
      <c r="E749" s="61"/>
      <c r="F749" s="61"/>
      <c r="G749" s="61"/>
      <c r="H749" s="61"/>
      <c r="I749" s="61"/>
      <c r="J749" s="61"/>
      <c r="K749" s="61"/>
      <c r="L749" s="61"/>
      <c r="M749" s="61"/>
      <c r="N749" s="61"/>
      <c r="O749" s="61"/>
      <c r="P749" s="61"/>
    </row>
    <row r="750" spans="1:16" ht="12.75">
      <c r="A750" s="61"/>
      <c r="B750" s="61"/>
      <c r="C750" s="61"/>
      <c r="D750" s="61"/>
      <c r="E750" s="61"/>
      <c r="F750" s="61"/>
      <c r="G750" s="61"/>
      <c r="H750" s="61"/>
      <c r="I750" s="61"/>
      <c r="J750" s="61"/>
      <c r="K750" s="61"/>
      <c r="L750" s="61"/>
      <c r="M750" s="61"/>
      <c r="N750" s="61"/>
      <c r="O750" s="61"/>
      <c r="P750" s="61"/>
    </row>
    <row r="751" spans="1:16" ht="12.75">
      <c r="A751" s="61"/>
      <c r="B751" s="61"/>
      <c r="C751" s="61"/>
      <c r="D751" s="61"/>
      <c r="E751" s="61"/>
      <c r="F751" s="61"/>
      <c r="G751" s="61"/>
      <c r="H751" s="61"/>
      <c r="I751" s="61"/>
      <c r="J751" s="61"/>
      <c r="K751" s="61"/>
      <c r="L751" s="61"/>
      <c r="M751" s="61"/>
      <c r="N751" s="61"/>
      <c r="O751" s="61"/>
      <c r="P751" s="61"/>
    </row>
    <row r="752" spans="1:16" ht="12.75">
      <c r="A752" s="61"/>
      <c r="B752" s="61"/>
      <c r="C752" s="61"/>
      <c r="D752" s="61"/>
      <c r="E752" s="61"/>
      <c r="F752" s="61"/>
      <c r="G752" s="61"/>
      <c r="H752" s="61"/>
      <c r="I752" s="61"/>
      <c r="J752" s="61"/>
      <c r="K752" s="61"/>
      <c r="L752" s="61"/>
      <c r="M752" s="61"/>
      <c r="N752" s="61"/>
      <c r="O752" s="61"/>
      <c r="P752" s="61"/>
    </row>
    <row r="753" spans="1:16" ht="12.75">
      <c r="A753" s="61"/>
      <c r="B753" s="61"/>
      <c r="C753" s="61"/>
      <c r="D753" s="61"/>
      <c r="E753" s="61"/>
      <c r="F753" s="61"/>
      <c r="G753" s="61"/>
      <c r="H753" s="61"/>
      <c r="I753" s="61"/>
      <c r="J753" s="61"/>
      <c r="K753" s="61"/>
      <c r="L753" s="61"/>
      <c r="M753" s="61"/>
      <c r="N753" s="61"/>
      <c r="O753" s="61"/>
      <c r="P753" s="61"/>
    </row>
    <row r="754" spans="1:16" ht="12.75">
      <c r="A754" s="61"/>
      <c r="B754" s="61"/>
      <c r="C754" s="61"/>
      <c r="D754" s="61"/>
      <c r="E754" s="61"/>
      <c r="F754" s="61"/>
      <c r="G754" s="61"/>
      <c r="H754" s="61"/>
      <c r="I754" s="61"/>
      <c r="J754" s="61"/>
      <c r="K754" s="61"/>
      <c r="L754" s="61"/>
      <c r="M754" s="61"/>
      <c r="N754" s="61"/>
      <c r="O754" s="61"/>
      <c r="P754" s="61"/>
    </row>
    <row r="755" spans="1:16" ht="12.75">
      <c r="A755" s="61"/>
      <c r="B755" s="61"/>
      <c r="C755" s="61"/>
      <c r="D755" s="61"/>
      <c r="E755" s="61"/>
      <c r="F755" s="61"/>
      <c r="G755" s="61"/>
      <c r="H755" s="61"/>
      <c r="I755" s="61"/>
      <c r="J755" s="61"/>
      <c r="K755" s="61"/>
      <c r="L755" s="61"/>
      <c r="M755" s="61"/>
      <c r="N755" s="61"/>
      <c r="O755" s="61"/>
      <c r="P755" s="61"/>
    </row>
    <row r="756" spans="1:16" ht="12.75">
      <c r="A756" s="61"/>
      <c r="B756" s="61"/>
      <c r="C756" s="61"/>
      <c r="D756" s="61"/>
      <c r="E756" s="61"/>
      <c r="F756" s="61"/>
      <c r="G756" s="61"/>
      <c r="H756" s="61"/>
      <c r="I756" s="61"/>
      <c r="J756" s="61"/>
      <c r="K756" s="61"/>
      <c r="L756" s="61"/>
      <c r="M756" s="61"/>
      <c r="N756" s="61"/>
      <c r="O756" s="61"/>
      <c r="P756" s="61"/>
    </row>
    <row r="757" spans="1:16" ht="12.75">
      <c r="A757" s="61"/>
      <c r="B757" s="61"/>
      <c r="C757" s="61"/>
      <c r="D757" s="61"/>
      <c r="E757" s="61"/>
      <c r="F757" s="61"/>
      <c r="G757" s="61"/>
      <c r="H757" s="61"/>
      <c r="I757" s="61"/>
      <c r="J757" s="61"/>
      <c r="K757" s="61"/>
      <c r="L757" s="61"/>
      <c r="M757" s="61"/>
      <c r="N757" s="61"/>
      <c r="O757" s="61"/>
      <c r="P757" s="61"/>
    </row>
    <row r="758" spans="1:16" ht="12.75">
      <c r="A758" s="61"/>
      <c r="B758" s="61"/>
      <c r="C758" s="61"/>
      <c r="D758" s="61"/>
      <c r="E758" s="61"/>
      <c r="F758" s="61"/>
      <c r="G758" s="61"/>
      <c r="H758" s="61"/>
      <c r="I758" s="61"/>
      <c r="J758" s="61"/>
      <c r="K758" s="61"/>
      <c r="L758" s="61"/>
      <c r="M758" s="61"/>
      <c r="N758" s="61"/>
      <c r="O758" s="61"/>
      <c r="P758" s="61"/>
    </row>
    <row r="759" spans="1:16" ht="12.75">
      <c r="A759" s="61"/>
      <c r="B759" s="61"/>
      <c r="C759" s="61"/>
      <c r="D759" s="61"/>
      <c r="E759" s="61"/>
      <c r="F759" s="61"/>
      <c r="G759" s="61"/>
      <c r="H759" s="61"/>
      <c r="I759" s="61"/>
      <c r="J759" s="61"/>
      <c r="K759" s="61"/>
      <c r="L759" s="61"/>
      <c r="M759" s="61"/>
      <c r="N759" s="61"/>
      <c r="O759" s="61"/>
      <c r="P759" s="61"/>
    </row>
    <row r="760" spans="1:16" ht="12.75">
      <c r="A760" s="61"/>
      <c r="B760" s="61"/>
      <c r="C760" s="61"/>
      <c r="D760" s="61"/>
      <c r="E760" s="61"/>
      <c r="F760" s="61"/>
      <c r="G760" s="61"/>
      <c r="H760" s="61"/>
      <c r="I760" s="61"/>
      <c r="J760" s="61"/>
      <c r="K760" s="61"/>
      <c r="L760" s="61"/>
      <c r="M760" s="61"/>
      <c r="N760" s="61"/>
      <c r="O760" s="61"/>
      <c r="P760" s="61"/>
    </row>
    <row r="761" spans="1:16" ht="12.75">
      <c r="A761" s="61"/>
      <c r="B761" s="61"/>
      <c r="C761" s="61"/>
      <c r="D761" s="61"/>
      <c r="E761" s="61"/>
      <c r="F761" s="61"/>
      <c r="G761" s="61"/>
      <c r="H761" s="61"/>
      <c r="I761" s="61"/>
      <c r="J761" s="61"/>
      <c r="K761" s="61"/>
      <c r="L761" s="61"/>
      <c r="M761" s="61"/>
      <c r="N761" s="61"/>
      <c r="O761" s="61"/>
      <c r="P761" s="61"/>
    </row>
    <row r="762" spans="1:16" ht="12.75">
      <c r="A762" s="61"/>
      <c r="B762" s="61"/>
      <c r="C762" s="61"/>
      <c r="D762" s="61"/>
      <c r="E762" s="61"/>
      <c r="F762" s="61"/>
      <c r="G762" s="61"/>
      <c r="H762" s="61"/>
      <c r="I762" s="61"/>
      <c r="J762" s="61"/>
      <c r="K762" s="61"/>
      <c r="L762" s="61"/>
      <c r="M762" s="61"/>
      <c r="N762" s="61"/>
      <c r="O762" s="61"/>
      <c r="P762" s="61"/>
    </row>
    <row r="763" spans="1:16" ht="12.75">
      <c r="A763" s="61"/>
      <c r="B763" s="61"/>
      <c r="C763" s="61"/>
      <c r="D763" s="61"/>
      <c r="E763" s="61"/>
      <c r="F763" s="61"/>
      <c r="G763" s="61"/>
      <c r="H763" s="61"/>
      <c r="I763" s="61"/>
      <c r="J763" s="61"/>
      <c r="K763" s="61"/>
      <c r="L763" s="61"/>
      <c r="M763" s="61"/>
      <c r="N763" s="61"/>
      <c r="O763" s="61"/>
      <c r="P763" s="61"/>
    </row>
    <row r="764" spans="1:16" ht="12.75">
      <c r="A764" s="61"/>
      <c r="B764" s="61"/>
      <c r="C764" s="61"/>
      <c r="D764" s="61"/>
      <c r="E764" s="61"/>
      <c r="F764" s="61"/>
      <c r="G764" s="61"/>
      <c r="H764" s="61"/>
      <c r="I764" s="61"/>
      <c r="J764" s="61"/>
      <c r="K764" s="61"/>
      <c r="L764" s="61"/>
      <c r="M764" s="61"/>
      <c r="N764" s="61"/>
      <c r="O764" s="61"/>
      <c r="P764" s="61"/>
    </row>
    <row r="765" spans="1:16" ht="12.75">
      <c r="A765" s="61"/>
      <c r="B765" s="61"/>
      <c r="C765" s="61"/>
      <c r="D765" s="61"/>
      <c r="E765" s="61"/>
      <c r="F765" s="61"/>
      <c r="G765" s="61"/>
      <c r="H765" s="61"/>
      <c r="I765" s="61"/>
      <c r="J765" s="61"/>
      <c r="K765" s="61"/>
      <c r="L765" s="61"/>
      <c r="M765" s="61"/>
      <c r="N765" s="61"/>
      <c r="O765" s="61"/>
      <c r="P765" s="61"/>
    </row>
    <row r="766" spans="1:16" ht="12.75">
      <c r="A766" s="61"/>
      <c r="B766" s="61"/>
      <c r="C766" s="61"/>
      <c r="D766" s="61"/>
      <c r="E766" s="61"/>
      <c r="F766" s="61"/>
      <c r="G766" s="61"/>
      <c r="H766" s="61"/>
      <c r="I766" s="61"/>
      <c r="J766" s="61"/>
      <c r="K766" s="61"/>
      <c r="L766" s="61"/>
      <c r="M766" s="61"/>
      <c r="N766" s="61"/>
      <c r="O766" s="61"/>
      <c r="P766" s="61"/>
    </row>
    <row r="767" spans="1:16" ht="12.75">
      <c r="A767" s="61"/>
      <c r="B767" s="61"/>
      <c r="C767" s="61"/>
      <c r="D767" s="61"/>
      <c r="E767" s="61"/>
      <c r="F767" s="61"/>
      <c r="G767" s="61"/>
      <c r="H767" s="61"/>
      <c r="I767" s="61"/>
      <c r="J767" s="61"/>
      <c r="K767" s="61"/>
      <c r="L767" s="61"/>
      <c r="M767" s="61"/>
      <c r="N767" s="61"/>
      <c r="O767" s="61"/>
      <c r="P767" s="61"/>
    </row>
    <row r="768" spans="1:16" ht="12.75">
      <c r="A768" s="61"/>
      <c r="B768" s="61"/>
      <c r="C768" s="61"/>
      <c r="D768" s="61"/>
      <c r="E768" s="61"/>
      <c r="F768" s="61"/>
      <c r="G768" s="61"/>
      <c r="H768" s="61"/>
      <c r="I768" s="61"/>
      <c r="J768" s="61"/>
      <c r="K768" s="61"/>
      <c r="L768" s="61"/>
      <c r="M768" s="61"/>
      <c r="N768" s="61"/>
      <c r="O768" s="61"/>
      <c r="P768" s="61"/>
    </row>
    <row r="769" spans="1:16" ht="12.75">
      <c r="A769" s="61"/>
      <c r="B769" s="61"/>
      <c r="C769" s="61"/>
      <c r="D769" s="61"/>
      <c r="E769" s="61"/>
      <c r="F769" s="61"/>
      <c r="G769" s="61"/>
      <c r="H769" s="61"/>
      <c r="I769" s="61"/>
      <c r="J769" s="61"/>
      <c r="K769" s="61"/>
      <c r="L769" s="61"/>
      <c r="M769" s="61"/>
      <c r="N769" s="61"/>
      <c r="O769" s="61"/>
      <c r="P769" s="61"/>
    </row>
    <row r="770" spans="1:16" ht="12.75">
      <c r="A770" s="61"/>
      <c r="B770" s="61"/>
      <c r="C770" s="61"/>
      <c r="D770" s="61"/>
      <c r="E770" s="61"/>
      <c r="F770" s="61"/>
      <c r="G770" s="61"/>
      <c r="H770" s="61"/>
      <c r="I770" s="61"/>
      <c r="J770" s="61"/>
      <c r="K770" s="61"/>
      <c r="L770" s="61"/>
      <c r="M770" s="61"/>
      <c r="N770" s="61"/>
      <c r="O770" s="61"/>
      <c r="P770" s="61"/>
    </row>
    <row r="771" spans="1:16" ht="12.75">
      <c r="A771" s="61"/>
      <c r="B771" s="61"/>
      <c r="C771" s="61"/>
      <c r="D771" s="61"/>
      <c r="E771" s="61"/>
      <c r="F771" s="61"/>
      <c r="G771" s="61"/>
      <c r="H771" s="61"/>
      <c r="I771" s="61"/>
      <c r="J771" s="61"/>
      <c r="K771" s="61"/>
      <c r="L771" s="61"/>
      <c r="M771" s="61"/>
      <c r="N771" s="61"/>
      <c r="O771" s="61"/>
      <c r="P771" s="61"/>
    </row>
    <row r="772" spans="1:16" ht="12.75">
      <c r="A772" s="61"/>
      <c r="B772" s="61"/>
      <c r="C772" s="61"/>
      <c r="D772" s="61"/>
      <c r="E772" s="61"/>
      <c r="F772" s="61"/>
      <c r="G772" s="61"/>
      <c r="H772" s="61"/>
      <c r="I772" s="61"/>
      <c r="J772" s="61"/>
      <c r="K772" s="61"/>
      <c r="L772" s="61"/>
      <c r="M772" s="61"/>
      <c r="N772" s="61"/>
      <c r="O772" s="61"/>
      <c r="P772" s="61"/>
    </row>
    <row r="773" spans="1:16" ht="12.75">
      <c r="A773" s="61"/>
      <c r="B773" s="61"/>
      <c r="C773" s="61"/>
      <c r="D773" s="61"/>
      <c r="E773" s="61"/>
      <c r="F773" s="61"/>
      <c r="G773" s="61"/>
      <c r="H773" s="61"/>
      <c r="I773" s="61"/>
      <c r="J773" s="61"/>
      <c r="K773" s="61"/>
      <c r="L773" s="61"/>
      <c r="M773" s="61"/>
      <c r="N773" s="61"/>
      <c r="O773" s="61"/>
      <c r="P773" s="61"/>
    </row>
    <row r="774" spans="1:16" ht="12.75">
      <c r="A774" s="61"/>
      <c r="B774" s="61"/>
      <c r="C774" s="61"/>
      <c r="D774" s="61"/>
      <c r="E774" s="61"/>
      <c r="F774" s="61"/>
      <c r="G774" s="61"/>
      <c r="H774" s="61"/>
      <c r="I774" s="61"/>
      <c r="J774" s="61"/>
      <c r="K774" s="61"/>
      <c r="L774" s="61"/>
      <c r="M774" s="61"/>
      <c r="N774" s="61"/>
      <c r="O774" s="61"/>
      <c r="P774" s="61"/>
    </row>
    <row r="775" spans="1:16" ht="12.75">
      <c r="A775" s="61"/>
      <c r="B775" s="61"/>
      <c r="C775" s="61"/>
      <c r="D775" s="61"/>
      <c r="E775" s="61"/>
      <c r="F775" s="61"/>
      <c r="G775" s="61"/>
      <c r="H775" s="61"/>
      <c r="I775" s="61"/>
      <c r="J775" s="61"/>
      <c r="K775" s="61"/>
      <c r="L775" s="61"/>
      <c r="M775" s="61"/>
      <c r="N775" s="61"/>
      <c r="O775" s="61"/>
      <c r="P775" s="61"/>
    </row>
    <row r="776" spans="1:16" ht="12.75">
      <c r="A776" s="61"/>
      <c r="B776" s="61"/>
      <c r="C776" s="61"/>
      <c r="D776" s="61"/>
      <c r="E776" s="61"/>
      <c r="F776" s="61"/>
      <c r="G776" s="61"/>
      <c r="H776" s="61"/>
      <c r="I776" s="61"/>
      <c r="J776" s="61"/>
      <c r="K776" s="61"/>
      <c r="L776" s="61"/>
      <c r="M776" s="61"/>
      <c r="N776" s="61"/>
      <c r="O776" s="61"/>
      <c r="P776" s="61"/>
    </row>
    <row r="777" spans="1:16" ht="12.75">
      <c r="A777" s="61"/>
      <c r="B777" s="61"/>
      <c r="C777" s="61"/>
      <c r="D777" s="61"/>
      <c r="E777" s="61"/>
      <c r="F777" s="61"/>
      <c r="G777" s="61"/>
      <c r="H777" s="61"/>
      <c r="I777" s="61"/>
      <c r="J777" s="61"/>
      <c r="K777" s="61"/>
      <c r="L777" s="61"/>
      <c r="M777" s="61"/>
      <c r="N777" s="61"/>
      <c r="O777" s="61"/>
      <c r="P777" s="61"/>
    </row>
    <row r="778" spans="1:16" ht="12.75">
      <c r="A778" s="61"/>
      <c r="B778" s="61"/>
      <c r="C778" s="61"/>
      <c r="D778" s="61"/>
      <c r="E778" s="61"/>
      <c r="F778" s="61"/>
      <c r="G778" s="61"/>
      <c r="H778" s="61"/>
      <c r="I778" s="61"/>
      <c r="J778" s="61"/>
      <c r="K778" s="61"/>
      <c r="L778" s="61"/>
      <c r="M778" s="61"/>
      <c r="N778" s="61"/>
      <c r="O778" s="61"/>
      <c r="P778" s="61"/>
    </row>
    <row r="779" spans="1:16" ht="12.75">
      <c r="A779" s="61"/>
      <c r="B779" s="61"/>
      <c r="C779" s="61"/>
      <c r="D779" s="61"/>
      <c r="E779" s="61"/>
      <c r="F779" s="61"/>
      <c r="G779" s="61"/>
      <c r="H779" s="61"/>
      <c r="I779" s="61"/>
      <c r="J779" s="61"/>
      <c r="K779" s="61"/>
      <c r="L779" s="61"/>
      <c r="M779" s="61"/>
      <c r="N779" s="61"/>
      <c r="O779" s="61"/>
      <c r="P779" s="61"/>
    </row>
    <row r="780" spans="1:16" ht="12.75">
      <c r="A780" s="61"/>
      <c r="B780" s="61"/>
      <c r="C780" s="61"/>
      <c r="D780" s="61"/>
      <c r="E780" s="61"/>
      <c r="F780" s="61"/>
      <c r="G780" s="61"/>
      <c r="H780" s="61"/>
      <c r="I780" s="61"/>
      <c r="J780" s="61"/>
      <c r="K780" s="61"/>
      <c r="L780" s="61"/>
      <c r="M780" s="61"/>
      <c r="N780" s="61"/>
      <c r="O780" s="61"/>
      <c r="P780" s="61"/>
    </row>
    <row r="781" spans="1:16" ht="12.75">
      <c r="A781" s="61"/>
      <c r="B781" s="61"/>
      <c r="C781" s="61"/>
      <c r="D781" s="61"/>
      <c r="E781" s="61"/>
      <c r="F781" s="61"/>
      <c r="G781" s="61"/>
      <c r="H781" s="61"/>
      <c r="I781" s="61"/>
      <c r="J781" s="61"/>
      <c r="K781" s="61"/>
      <c r="L781" s="61"/>
      <c r="M781" s="61"/>
      <c r="N781" s="61"/>
      <c r="O781" s="61"/>
      <c r="P781" s="61"/>
    </row>
    <row r="782" spans="1:16" ht="12.75">
      <c r="A782" s="61"/>
      <c r="B782" s="61"/>
      <c r="C782" s="61"/>
      <c r="D782" s="61"/>
      <c r="E782" s="61"/>
      <c r="F782" s="61"/>
      <c r="G782" s="61"/>
      <c r="H782" s="61"/>
      <c r="I782" s="61"/>
      <c r="J782" s="61"/>
      <c r="K782" s="61"/>
      <c r="L782" s="61"/>
      <c r="M782" s="61"/>
      <c r="N782" s="61"/>
      <c r="O782" s="61"/>
      <c r="P782" s="61"/>
    </row>
    <row r="783" spans="1:16" ht="12.75">
      <c r="A783" s="61"/>
      <c r="B783" s="61"/>
      <c r="C783" s="61"/>
      <c r="D783" s="61"/>
      <c r="E783" s="61"/>
      <c r="F783" s="61"/>
      <c r="G783" s="61"/>
      <c r="H783" s="61"/>
      <c r="I783" s="61"/>
      <c r="J783" s="61"/>
      <c r="K783" s="61"/>
      <c r="L783" s="61"/>
      <c r="M783" s="61"/>
      <c r="N783" s="61"/>
      <c r="O783" s="61"/>
      <c r="P783" s="61"/>
    </row>
    <row r="784" spans="1:16" ht="12.75">
      <c r="A784" s="61"/>
      <c r="B784" s="61"/>
      <c r="C784" s="61"/>
      <c r="D784" s="61"/>
      <c r="E784" s="61"/>
      <c r="F784" s="61"/>
      <c r="G784" s="61"/>
      <c r="H784" s="61"/>
      <c r="I784" s="61"/>
      <c r="J784" s="61"/>
      <c r="K784" s="61"/>
      <c r="L784" s="61"/>
      <c r="M784" s="61"/>
      <c r="N784" s="61"/>
      <c r="O784" s="61"/>
      <c r="P784" s="61"/>
    </row>
    <row r="785" spans="1:16" ht="12.75">
      <c r="A785" s="61"/>
      <c r="B785" s="61"/>
      <c r="C785" s="61"/>
      <c r="D785" s="61"/>
      <c r="E785" s="61"/>
      <c r="F785" s="61"/>
      <c r="G785" s="61"/>
      <c r="H785" s="61"/>
      <c r="I785" s="61"/>
      <c r="J785" s="61"/>
      <c r="K785" s="61"/>
      <c r="L785" s="61"/>
      <c r="M785" s="61"/>
      <c r="N785" s="61"/>
      <c r="O785" s="61"/>
      <c r="P785" s="61"/>
    </row>
    <row r="786" spans="1:16" ht="12.75">
      <c r="A786" s="61"/>
      <c r="B786" s="61"/>
      <c r="C786" s="61"/>
      <c r="D786" s="61"/>
      <c r="E786" s="61"/>
      <c r="F786" s="61"/>
      <c r="G786" s="61"/>
      <c r="H786" s="61"/>
      <c r="I786" s="61"/>
      <c r="J786" s="61"/>
      <c r="K786" s="61"/>
      <c r="L786" s="61"/>
      <c r="M786" s="61"/>
      <c r="N786" s="61"/>
      <c r="O786" s="61"/>
      <c r="P786" s="61"/>
    </row>
    <row r="787" spans="1:16" ht="12.75">
      <c r="A787" s="61"/>
      <c r="B787" s="61"/>
      <c r="C787" s="61"/>
      <c r="D787" s="61"/>
      <c r="E787" s="61"/>
      <c r="F787" s="61"/>
      <c r="G787" s="61"/>
      <c r="H787" s="61"/>
      <c r="I787" s="61"/>
      <c r="J787" s="61"/>
      <c r="K787" s="61"/>
      <c r="L787" s="61"/>
      <c r="M787" s="61"/>
      <c r="N787" s="61"/>
      <c r="O787" s="61"/>
      <c r="P787" s="61"/>
    </row>
    <row r="788" spans="1:16" ht="12.75">
      <c r="A788" s="61"/>
      <c r="B788" s="61"/>
      <c r="C788" s="61"/>
      <c r="D788" s="61"/>
      <c r="E788" s="61"/>
      <c r="F788" s="61"/>
      <c r="G788" s="61"/>
      <c r="H788" s="61"/>
      <c r="I788" s="61"/>
      <c r="J788" s="61"/>
      <c r="K788" s="61"/>
      <c r="L788" s="61"/>
      <c r="M788" s="61"/>
      <c r="N788" s="61"/>
      <c r="O788" s="61"/>
      <c r="P788" s="61"/>
    </row>
    <row r="789" spans="1:16" ht="12.75">
      <c r="A789" s="61"/>
      <c r="B789" s="61"/>
      <c r="C789" s="61"/>
      <c r="D789" s="61"/>
      <c r="E789" s="61"/>
      <c r="F789" s="61"/>
      <c r="G789" s="61"/>
      <c r="H789" s="61"/>
      <c r="I789" s="61"/>
      <c r="J789" s="61"/>
      <c r="K789" s="61"/>
      <c r="L789" s="61"/>
      <c r="M789" s="61"/>
      <c r="N789" s="61"/>
      <c r="O789" s="61"/>
      <c r="P789" s="61"/>
    </row>
    <row r="790" spans="1:16" ht="12.75">
      <c r="A790" s="61"/>
      <c r="B790" s="61"/>
      <c r="C790" s="61"/>
      <c r="D790" s="61"/>
      <c r="E790" s="61"/>
      <c r="F790" s="61"/>
      <c r="G790" s="61"/>
      <c r="H790" s="61"/>
      <c r="I790" s="61"/>
      <c r="J790" s="61"/>
      <c r="K790" s="61"/>
      <c r="L790" s="61"/>
      <c r="M790" s="61"/>
      <c r="N790" s="61"/>
      <c r="O790" s="61"/>
      <c r="P790" s="61"/>
    </row>
    <row r="791" spans="1:16" ht="12.75">
      <c r="A791" s="61"/>
      <c r="B791" s="61"/>
      <c r="C791" s="61"/>
      <c r="D791" s="61"/>
      <c r="E791" s="61"/>
      <c r="F791" s="61"/>
      <c r="G791" s="61"/>
      <c r="H791" s="61"/>
      <c r="I791" s="61"/>
      <c r="J791" s="61"/>
      <c r="K791" s="61"/>
      <c r="L791" s="61"/>
      <c r="M791" s="61"/>
      <c r="N791" s="61"/>
      <c r="O791" s="61"/>
      <c r="P791" s="61"/>
    </row>
    <row r="792" spans="1:16" ht="12.75">
      <c r="A792" s="61"/>
      <c r="B792" s="61"/>
      <c r="C792" s="61"/>
      <c r="D792" s="61"/>
      <c r="E792" s="61"/>
      <c r="F792" s="61"/>
      <c r="G792" s="61"/>
      <c r="H792" s="61"/>
      <c r="I792" s="61"/>
      <c r="J792" s="61"/>
      <c r="K792" s="61"/>
      <c r="L792" s="61"/>
      <c r="M792" s="61"/>
      <c r="N792" s="61"/>
      <c r="O792" s="61"/>
      <c r="P792" s="61"/>
    </row>
    <row r="793" spans="1:16" ht="12.75">
      <c r="A793" s="61"/>
      <c r="B793" s="61"/>
      <c r="C793" s="61"/>
      <c r="D793" s="61"/>
      <c r="E793" s="61"/>
      <c r="F793" s="61"/>
      <c r="G793" s="61"/>
      <c r="H793" s="61"/>
      <c r="I793" s="61"/>
      <c r="J793" s="61"/>
      <c r="K793" s="61"/>
      <c r="L793" s="61"/>
      <c r="M793" s="61"/>
      <c r="N793" s="61"/>
      <c r="O793" s="61"/>
      <c r="P793" s="61"/>
    </row>
    <row r="794" spans="1:16" ht="12.75">
      <c r="A794" s="61"/>
      <c r="B794" s="61"/>
      <c r="C794" s="61"/>
      <c r="D794" s="61"/>
      <c r="E794" s="61"/>
      <c r="F794" s="61"/>
      <c r="G794" s="61"/>
      <c r="H794" s="61"/>
      <c r="I794" s="61"/>
      <c r="J794" s="61"/>
      <c r="K794" s="61"/>
      <c r="L794" s="61"/>
      <c r="M794" s="61"/>
      <c r="N794" s="61"/>
      <c r="O794" s="61"/>
      <c r="P794" s="61"/>
    </row>
    <row r="795" spans="1:16" ht="12.75">
      <c r="A795" s="61"/>
      <c r="B795" s="61"/>
      <c r="C795" s="61"/>
      <c r="D795" s="61"/>
      <c r="E795" s="61"/>
      <c r="F795" s="61"/>
      <c r="G795" s="61"/>
      <c r="H795" s="61"/>
      <c r="I795" s="61"/>
      <c r="J795" s="61"/>
      <c r="K795" s="61"/>
      <c r="L795" s="61"/>
      <c r="M795" s="61"/>
      <c r="N795" s="61"/>
      <c r="O795" s="61"/>
      <c r="P795" s="61"/>
    </row>
    <row r="796" spans="1:16" ht="12.75">
      <c r="A796" s="61"/>
      <c r="B796" s="61"/>
      <c r="C796" s="61"/>
      <c r="D796" s="61"/>
      <c r="E796" s="61"/>
      <c r="F796" s="61"/>
      <c r="G796" s="61"/>
      <c r="H796" s="61"/>
      <c r="I796" s="61"/>
      <c r="J796" s="61"/>
      <c r="K796" s="61"/>
      <c r="L796" s="61"/>
      <c r="M796" s="61"/>
      <c r="N796" s="61"/>
      <c r="O796" s="61"/>
      <c r="P796" s="61"/>
    </row>
    <row r="797" spans="1:16" ht="12.75">
      <c r="A797" s="61"/>
      <c r="B797" s="61"/>
      <c r="C797" s="61"/>
      <c r="D797" s="61"/>
      <c r="E797" s="61"/>
      <c r="F797" s="61"/>
      <c r="G797" s="61"/>
      <c r="H797" s="61"/>
      <c r="I797" s="61"/>
      <c r="J797" s="61"/>
      <c r="K797" s="61"/>
      <c r="L797" s="61"/>
      <c r="M797" s="61"/>
      <c r="N797" s="61"/>
      <c r="O797" s="61"/>
      <c r="P797" s="61"/>
    </row>
    <row r="798" spans="1:16" ht="12.75">
      <c r="A798" s="61"/>
      <c r="B798" s="61"/>
      <c r="C798" s="61"/>
      <c r="D798" s="61"/>
      <c r="E798" s="61"/>
      <c r="F798" s="61"/>
      <c r="G798" s="61"/>
      <c r="H798" s="61"/>
      <c r="I798" s="61"/>
      <c r="J798" s="61"/>
      <c r="K798" s="61"/>
      <c r="L798" s="61"/>
      <c r="M798" s="61"/>
      <c r="N798" s="61"/>
      <c r="O798" s="61"/>
      <c r="P798" s="61"/>
    </row>
    <row r="799" spans="1:16" ht="12.75">
      <c r="A799" s="61"/>
      <c r="B799" s="61"/>
      <c r="C799" s="61"/>
      <c r="D799" s="61"/>
      <c r="E799" s="61"/>
      <c r="F799" s="61"/>
      <c r="G799" s="61"/>
      <c r="H799" s="61"/>
      <c r="I799" s="61"/>
      <c r="J799" s="61"/>
      <c r="K799" s="61"/>
      <c r="L799" s="61"/>
      <c r="M799" s="61"/>
      <c r="N799" s="61"/>
      <c r="O799" s="61"/>
      <c r="P799" s="61"/>
    </row>
    <row r="800" spans="1:16" ht="12.75">
      <c r="A800" s="61"/>
      <c r="B800" s="61"/>
      <c r="C800" s="61"/>
      <c r="D800" s="61"/>
      <c r="E800" s="61"/>
      <c r="F800" s="61"/>
      <c r="G800" s="61"/>
      <c r="H800" s="61"/>
      <c r="I800" s="61"/>
      <c r="J800" s="61"/>
      <c r="K800" s="61"/>
      <c r="L800" s="61"/>
      <c r="M800" s="61"/>
      <c r="N800" s="61"/>
      <c r="O800" s="61"/>
      <c r="P800" s="61"/>
    </row>
    <row r="801" spans="1:16" ht="12.75">
      <c r="A801" s="61"/>
      <c r="B801" s="61"/>
      <c r="C801" s="61"/>
      <c r="D801" s="61"/>
      <c r="E801" s="61"/>
      <c r="F801" s="61"/>
      <c r="G801" s="61"/>
      <c r="H801" s="61"/>
      <c r="I801" s="61"/>
      <c r="J801" s="61"/>
      <c r="K801" s="61"/>
      <c r="L801" s="61"/>
      <c r="M801" s="61"/>
      <c r="N801" s="61"/>
      <c r="O801" s="61"/>
      <c r="P801" s="61"/>
    </row>
    <row r="802" spans="1:16" ht="12.75">
      <c r="A802" s="61"/>
      <c r="B802" s="61"/>
      <c r="C802" s="61"/>
      <c r="D802" s="61"/>
      <c r="E802" s="61"/>
      <c r="F802" s="61"/>
      <c r="G802" s="61"/>
      <c r="H802" s="61"/>
      <c r="I802" s="61"/>
      <c r="J802" s="61"/>
      <c r="K802" s="61"/>
      <c r="L802" s="61"/>
      <c r="M802" s="61"/>
      <c r="N802" s="61"/>
      <c r="O802" s="61"/>
      <c r="P802" s="61"/>
    </row>
    <row r="803" spans="1:16" ht="12.75">
      <c r="A803" s="61"/>
      <c r="B803" s="61"/>
      <c r="C803" s="61"/>
      <c r="D803" s="61"/>
      <c r="E803" s="61"/>
      <c r="F803" s="61"/>
      <c r="G803" s="61"/>
      <c r="H803" s="61"/>
      <c r="I803" s="61"/>
      <c r="J803" s="61"/>
      <c r="K803" s="61"/>
      <c r="L803" s="61"/>
      <c r="M803" s="61"/>
      <c r="N803" s="61"/>
      <c r="O803" s="61"/>
      <c r="P803" s="61"/>
    </row>
    <row r="804" spans="1:16" ht="12.75">
      <c r="A804" s="61"/>
      <c r="B804" s="61"/>
      <c r="C804" s="61"/>
      <c r="D804" s="61"/>
      <c r="E804" s="61"/>
      <c r="F804" s="61"/>
      <c r="G804" s="61"/>
      <c r="H804" s="61"/>
      <c r="I804" s="61"/>
      <c r="J804" s="61"/>
      <c r="K804" s="61"/>
      <c r="L804" s="61"/>
      <c r="M804" s="61"/>
      <c r="N804" s="61"/>
      <c r="O804" s="61"/>
      <c r="P804" s="61"/>
    </row>
    <row r="805" spans="1:16" ht="12.75">
      <c r="A805" s="61"/>
      <c r="B805" s="61"/>
      <c r="C805" s="61"/>
      <c r="D805" s="61"/>
      <c r="E805" s="61"/>
      <c r="F805" s="61"/>
      <c r="G805" s="61"/>
      <c r="H805" s="61"/>
      <c r="I805" s="61"/>
      <c r="J805" s="61"/>
      <c r="K805" s="61"/>
      <c r="L805" s="61"/>
      <c r="M805" s="61"/>
      <c r="N805" s="61"/>
      <c r="O805" s="61"/>
      <c r="P805" s="61"/>
    </row>
    <row r="806" spans="1:16" ht="12.75">
      <c r="A806" s="61"/>
      <c r="B806" s="61"/>
      <c r="C806" s="61"/>
      <c r="D806" s="61"/>
      <c r="E806" s="61"/>
      <c r="F806" s="61"/>
      <c r="G806" s="61"/>
      <c r="H806" s="61"/>
      <c r="I806" s="61"/>
      <c r="J806" s="61"/>
      <c r="K806" s="61"/>
      <c r="L806" s="61"/>
      <c r="M806" s="61"/>
      <c r="N806" s="61"/>
      <c r="O806" s="61"/>
      <c r="P806" s="61"/>
    </row>
    <row r="807" spans="1:16" ht="12.75">
      <c r="A807" s="61"/>
      <c r="B807" s="61"/>
      <c r="C807" s="61"/>
      <c r="D807" s="61"/>
      <c r="E807" s="61"/>
      <c r="F807" s="61"/>
      <c r="G807" s="61"/>
      <c r="H807" s="61"/>
      <c r="I807" s="61"/>
      <c r="J807" s="61"/>
      <c r="K807" s="61"/>
      <c r="L807" s="61"/>
      <c r="M807" s="61"/>
      <c r="N807" s="61"/>
      <c r="O807" s="61"/>
      <c r="P807" s="61"/>
    </row>
    <row r="808" spans="1:16" ht="12.75">
      <c r="A808" s="61"/>
      <c r="B808" s="61"/>
      <c r="C808" s="61"/>
      <c r="D808" s="61"/>
      <c r="E808" s="61"/>
      <c r="F808" s="61"/>
      <c r="G808" s="61"/>
      <c r="H808" s="61"/>
      <c r="I808" s="61"/>
      <c r="J808" s="61"/>
      <c r="K808" s="61"/>
      <c r="L808" s="61"/>
      <c r="M808" s="61"/>
      <c r="N808" s="61"/>
      <c r="O808" s="61"/>
      <c r="P808" s="61"/>
    </row>
    <row r="809" spans="1:16" ht="12.75">
      <c r="A809" s="61"/>
      <c r="B809" s="61"/>
      <c r="C809" s="61"/>
      <c r="D809" s="61"/>
      <c r="E809" s="61"/>
      <c r="F809" s="61"/>
      <c r="G809" s="61"/>
      <c r="H809" s="61"/>
      <c r="I809" s="61"/>
      <c r="J809" s="61"/>
      <c r="K809" s="61"/>
      <c r="L809" s="61"/>
      <c r="M809" s="61"/>
      <c r="N809" s="61"/>
      <c r="O809" s="61"/>
      <c r="P809" s="61"/>
    </row>
    <row r="810" spans="1:16" ht="12.75">
      <c r="A810" s="61"/>
      <c r="B810" s="61"/>
      <c r="C810" s="61"/>
      <c r="D810" s="61"/>
      <c r="E810" s="61"/>
      <c r="F810" s="61"/>
      <c r="G810" s="61"/>
      <c r="H810" s="61"/>
      <c r="I810" s="61"/>
      <c r="J810" s="61"/>
      <c r="K810" s="61"/>
      <c r="L810" s="61"/>
      <c r="M810" s="61"/>
      <c r="N810" s="61"/>
      <c r="O810" s="61"/>
      <c r="P810" s="61"/>
    </row>
    <row r="811" spans="1:16" ht="12.75">
      <c r="A811" s="61"/>
      <c r="B811" s="61"/>
      <c r="C811" s="61"/>
      <c r="D811" s="61"/>
      <c r="E811" s="61"/>
      <c r="F811" s="61"/>
      <c r="G811" s="61"/>
      <c r="H811" s="61"/>
      <c r="I811" s="61"/>
      <c r="J811" s="61"/>
      <c r="K811" s="61"/>
      <c r="L811" s="61"/>
      <c r="M811" s="61"/>
      <c r="N811" s="61"/>
      <c r="O811" s="61"/>
      <c r="P811" s="61"/>
    </row>
    <row r="812" spans="1:16" ht="12.75">
      <c r="A812" s="61"/>
      <c r="B812" s="61"/>
      <c r="C812" s="61"/>
      <c r="D812" s="61"/>
      <c r="E812" s="61"/>
      <c r="F812" s="61"/>
      <c r="G812" s="61"/>
      <c r="H812" s="61"/>
      <c r="I812" s="61"/>
      <c r="J812" s="61"/>
      <c r="K812" s="61"/>
      <c r="L812" s="61"/>
      <c r="M812" s="61"/>
      <c r="N812" s="61"/>
      <c r="O812" s="61"/>
      <c r="P812" s="61"/>
    </row>
    <row r="813" spans="1:16" ht="12.75">
      <c r="A813" s="61"/>
      <c r="B813" s="61"/>
      <c r="C813" s="61"/>
      <c r="D813" s="61"/>
      <c r="E813" s="61"/>
      <c r="F813" s="61"/>
      <c r="G813" s="61"/>
      <c r="H813" s="61"/>
      <c r="I813" s="61"/>
      <c r="J813" s="61"/>
      <c r="K813" s="61"/>
      <c r="L813" s="61"/>
      <c r="M813" s="61"/>
      <c r="N813" s="61"/>
      <c r="O813" s="61"/>
      <c r="P813" s="61"/>
    </row>
    <row r="814" spans="1:16" ht="12.75">
      <c r="A814" s="61"/>
      <c r="B814" s="61"/>
      <c r="C814" s="61"/>
      <c r="D814" s="61"/>
      <c r="E814" s="61"/>
      <c r="F814" s="61"/>
      <c r="G814" s="61"/>
      <c r="H814" s="61"/>
      <c r="I814" s="61"/>
      <c r="J814" s="61"/>
      <c r="K814" s="61"/>
      <c r="L814" s="61"/>
      <c r="M814" s="61"/>
      <c r="N814" s="61"/>
      <c r="O814" s="61"/>
      <c r="P814" s="61"/>
    </row>
    <row r="815" spans="1:16" ht="12.75">
      <c r="A815" s="61"/>
      <c r="B815" s="61"/>
      <c r="C815" s="61"/>
      <c r="D815" s="61"/>
      <c r="E815" s="61"/>
      <c r="F815" s="61"/>
      <c r="G815" s="61"/>
      <c r="H815" s="61"/>
      <c r="I815" s="61"/>
      <c r="J815" s="61"/>
      <c r="K815" s="61"/>
      <c r="L815" s="61"/>
      <c r="M815" s="61"/>
      <c r="N815" s="61"/>
      <c r="O815" s="61"/>
      <c r="P815" s="61"/>
    </row>
    <row r="816" spans="1:16" ht="12.75">
      <c r="A816" s="61"/>
      <c r="B816" s="61"/>
      <c r="C816" s="61"/>
      <c r="D816" s="61"/>
      <c r="E816" s="61"/>
      <c r="F816" s="61"/>
      <c r="G816" s="61"/>
      <c r="H816" s="61"/>
      <c r="I816" s="61"/>
      <c r="J816" s="61"/>
      <c r="K816" s="61"/>
      <c r="L816" s="61"/>
      <c r="M816" s="61"/>
      <c r="N816" s="61"/>
      <c r="O816" s="61"/>
      <c r="P816" s="61"/>
    </row>
    <row r="817" spans="1:16" ht="12.75">
      <c r="A817" s="61"/>
      <c r="B817" s="61"/>
      <c r="C817" s="61"/>
      <c r="D817" s="61"/>
      <c r="E817" s="61"/>
      <c r="F817" s="61"/>
      <c r="G817" s="61"/>
      <c r="H817" s="61"/>
      <c r="I817" s="61"/>
      <c r="J817" s="61"/>
      <c r="K817" s="61"/>
      <c r="L817" s="61"/>
      <c r="M817" s="61"/>
      <c r="N817" s="61"/>
      <c r="O817" s="61"/>
      <c r="P817" s="61"/>
    </row>
    <row r="818" spans="1:16" ht="12.75">
      <c r="A818" s="61"/>
      <c r="B818" s="61"/>
      <c r="C818" s="61"/>
      <c r="D818" s="61"/>
      <c r="E818" s="61"/>
      <c r="F818" s="61"/>
      <c r="G818" s="61"/>
      <c r="H818" s="61"/>
      <c r="I818" s="61"/>
      <c r="J818" s="61"/>
      <c r="K818" s="61"/>
      <c r="L818" s="61"/>
      <c r="M818" s="61"/>
      <c r="N818" s="61"/>
      <c r="O818" s="61"/>
      <c r="P818" s="61"/>
    </row>
    <row r="819" spans="1:16" ht="12.75">
      <c r="A819" s="61"/>
      <c r="B819" s="61"/>
      <c r="C819" s="61"/>
      <c r="D819" s="61"/>
      <c r="E819" s="61"/>
      <c r="F819" s="61"/>
      <c r="G819" s="61"/>
      <c r="H819" s="61"/>
      <c r="I819" s="61"/>
      <c r="J819" s="61"/>
      <c r="K819" s="61"/>
      <c r="L819" s="61"/>
      <c r="M819" s="61"/>
      <c r="N819" s="61"/>
      <c r="O819" s="61"/>
      <c r="P819" s="61"/>
    </row>
    <row r="820" spans="1:16" ht="12.75">
      <c r="A820" s="61"/>
      <c r="B820" s="61"/>
      <c r="C820" s="61"/>
      <c r="D820" s="61"/>
      <c r="E820" s="61"/>
      <c r="F820" s="61"/>
      <c r="G820" s="61"/>
      <c r="H820" s="61"/>
      <c r="I820" s="61"/>
      <c r="J820" s="61"/>
      <c r="K820" s="61"/>
      <c r="L820" s="61"/>
      <c r="M820" s="61"/>
      <c r="N820" s="61"/>
      <c r="O820" s="61"/>
      <c r="P820" s="61"/>
    </row>
    <row r="821" spans="1:16" ht="12.75">
      <c r="A821" s="61"/>
      <c r="B821" s="61"/>
      <c r="C821" s="61"/>
      <c r="D821" s="61"/>
      <c r="E821" s="61"/>
      <c r="F821" s="61"/>
      <c r="G821" s="61"/>
      <c r="H821" s="61"/>
      <c r="I821" s="61"/>
      <c r="J821" s="61"/>
      <c r="K821" s="61"/>
      <c r="L821" s="61"/>
      <c r="M821" s="61"/>
      <c r="N821" s="61"/>
      <c r="O821" s="61"/>
      <c r="P821" s="61"/>
    </row>
    <row r="822" spans="1:16" ht="12.75">
      <c r="A822" s="61"/>
      <c r="B822" s="61"/>
      <c r="C822" s="61"/>
      <c r="D822" s="61"/>
      <c r="E822" s="61"/>
      <c r="F822" s="61"/>
      <c r="G822" s="61"/>
      <c r="H822" s="61"/>
      <c r="I822" s="61"/>
      <c r="J822" s="61"/>
      <c r="K822" s="61"/>
      <c r="L822" s="61"/>
      <c r="M822" s="61"/>
      <c r="N822" s="61"/>
      <c r="O822" s="61"/>
      <c r="P822" s="61"/>
    </row>
    <row r="823" spans="1:16" ht="12.75">
      <c r="A823" s="61"/>
      <c r="B823" s="61"/>
      <c r="C823" s="61"/>
      <c r="D823" s="61"/>
      <c r="E823" s="61"/>
      <c r="F823" s="61"/>
      <c r="G823" s="61"/>
      <c r="H823" s="61"/>
      <c r="I823" s="61"/>
      <c r="J823" s="61"/>
      <c r="K823" s="61"/>
      <c r="L823" s="61"/>
      <c r="M823" s="61"/>
      <c r="N823" s="61"/>
      <c r="O823" s="61"/>
      <c r="P823" s="61"/>
    </row>
    <row r="824" spans="1:16" ht="12.75">
      <c r="A824" s="61"/>
      <c r="B824" s="61"/>
      <c r="C824" s="61"/>
      <c r="D824" s="61"/>
      <c r="E824" s="61"/>
      <c r="F824" s="61"/>
      <c r="G824" s="61"/>
      <c r="H824" s="61"/>
      <c r="I824" s="61"/>
      <c r="J824" s="61"/>
      <c r="K824" s="61"/>
      <c r="L824" s="61"/>
      <c r="M824" s="61"/>
      <c r="N824" s="61"/>
      <c r="O824" s="61"/>
      <c r="P824" s="61"/>
    </row>
    <row r="825" spans="1:16" ht="12.75">
      <c r="A825" s="61"/>
      <c r="B825" s="61"/>
      <c r="C825" s="61"/>
      <c r="D825" s="61"/>
      <c r="E825" s="61"/>
      <c r="F825" s="61"/>
      <c r="G825" s="61"/>
      <c r="H825" s="61"/>
      <c r="I825" s="61"/>
      <c r="J825" s="61"/>
      <c r="K825" s="61"/>
      <c r="L825" s="61"/>
      <c r="M825" s="61"/>
      <c r="N825" s="61"/>
      <c r="O825" s="61"/>
      <c r="P825" s="61"/>
    </row>
    <row r="826" spans="1:16" ht="12.75">
      <c r="A826" s="61"/>
      <c r="B826" s="61"/>
      <c r="C826" s="61"/>
      <c r="D826" s="61"/>
      <c r="E826" s="61"/>
      <c r="F826" s="61"/>
      <c r="G826" s="61"/>
      <c r="H826" s="61"/>
      <c r="I826" s="61"/>
      <c r="J826" s="61"/>
      <c r="K826" s="61"/>
      <c r="L826" s="61"/>
      <c r="M826" s="61"/>
      <c r="N826" s="61"/>
      <c r="O826" s="61"/>
      <c r="P826" s="61"/>
    </row>
    <row r="827" spans="1:16" ht="12.75">
      <c r="A827" s="61"/>
      <c r="B827" s="61"/>
      <c r="C827" s="61"/>
      <c r="D827" s="61"/>
      <c r="E827" s="61"/>
      <c r="F827" s="61"/>
      <c r="G827" s="61"/>
      <c r="H827" s="61"/>
      <c r="I827" s="61"/>
      <c r="J827" s="61"/>
      <c r="K827" s="61"/>
      <c r="L827" s="61"/>
      <c r="M827" s="61"/>
      <c r="N827" s="61"/>
      <c r="O827" s="61"/>
      <c r="P827" s="61"/>
    </row>
    <row r="828" spans="1:16" ht="12.75">
      <c r="A828" s="61"/>
      <c r="B828" s="61"/>
      <c r="C828" s="61"/>
      <c r="D828" s="61"/>
      <c r="E828" s="61"/>
      <c r="F828" s="61"/>
      <c r="G828" s="61"/>
      <c r="H828" s="61"/>
      <c r="I828" s="61"/>
      <c r="J828" s="61"/>
      <c r="K828" s="61"/>
      <c r="L828" s="61"/>
      <c r="M828" s="61"/>
      <c r="N828" s="61"/>
      <c r="O828" s="61"/>
      <c r="P828" s="61"/>
    </row>
    <row r="829" spans="1:16" ht="12.75">
      <c r="A829" s="61"/>
      <c r="B829" s="61"/>
      <c r="C829" s="61"/>
      <c r="D829" s="61"/>
      <c r="E829" s="61"/>
      <c r="F829" s="61"/>
      <c r="G829" s="61"/>
      <c r="H829" s="61"/>
      <c r="I829" s="61"/>
      <c r="J829" s="61"/>
      <c r="K829" s="61"/>
      <c r="L829" s="61"/>
      <c r="M829" s="61"/>
      <c r="N829" s="61"/>
      <c r="O829" s="61"/>
      <c r="P829" s="61"/>
    </row>
    <row r="830" spans="1:16" ht="12.75">
      <c r="A830" s="61"/>
      <c r="B830" s="61"/>
      <c r="C830" s="61"/>
      <c r="D830" s="61"/>
      <c r="E830" s="61"/>
      <c r="F830" s="61"/>
      <c r="G830" s="61"/>
      <c r="H830" s="61"/>
      <c r="I830" s="61"/>
      <c r="J830" s="61"/>
      <c r="K830" s="61"/>
      <c r="L830" s="61"/>
      <c r="M830" s="61"/>
      <c r="N830" s="61"/>
      <c r="O830" s="61"/>
      <c r="P830" s="61"/>
    </row>
    <row r="831" spans="1:16" ht="12.75">
      <c r="A831" s="61"/>
      <c r="B831" s="61"/>
      <c r="C831" s="61"/>
      <c r="D831" s="61"/>
      <c r="E831" s="61"/>
      <c r="F831" s="61"/>
      <c r="G831" s="61"/>
      <c r="H831" s="61"/>
      <c r="I831" s="61"/>
      <c r="J831" s="61"/>
      <c r="K831" s="61"/>
      <c r="L831" s="61"/>
      <c r="M831" s="61"/>
      <c r="N831" s="61"/>
      <c r="O831" s="61"/>
      <c r="P831" s="61"/>
    </row>
    <row r="832" spans="1:16" ht="12.75">
      <c r="A832" s="61"/>
      <c r="B832" s="61"/>
      <c r="C832" s="61"/>
      <c r="D832" s="61"/>
      <c r="E832" s="61"/>
      <c r="F832" s="61"/>
      <c r="G832" s="61"/>
      <c r="H832" s="61"/>
      <c r="I832" s="61"/>
      <c r="J832" s="61"/>
      <c r="K832" s="61"/>
      <c r="L832" s="61"/>
      <c r="M832" s="61"/>
      <c r="N832" s="61"/>
      <c r="O832" s="61"/>
      <c r="P832" s="61"/>
    </row>
    <row r="833" spans="1:16" ht="12.75">
      <c r="A833" s="61"/>
      <c r="B833" s="61"/>
      <c r="C833" s="61"/>
      <c r="D833" s="61"/>
      <c r="E833" s="61"/>
      <c r="F833" s="61"/>
      <c r="G833" s="61"/>
      <c r="H833" s="61"/>
      <c r="I833" s="61"/>
      <c r="J833" s="61"/>
      <c r="K833" s="61"/>
      <c r="L833" s="61"/>
      <c r="M833" s="61"/>
      <c r="N833" s="61"/>
      <c r="O833" s="61"/>
      <c r="P833" s="61"/>
    </row>
    <row r="834" spans="1:16" ht="12.75">
      <c r="A834" s="61"/>
      <c r="B834" s="61"/>
      <c r="C834" s="61"/>
      <c r="D834" s="61"/>
      <c r="E834" s="61"/>
      <c r="F834" s="61"/>
      <c r="G834" s="61"/>
      <c r="H834" s="61"/>
      <c r="I834" s="61"/>
      <c r="J834" s="61"/>
      <c r="K834" s="61"/>
      <c r="L834" s="61"/>
      <c r="M834" s="61"/>
      <c r="N834" s="61"/>
      <c r="O834" s="61"/>
      <c r="P834" s="61"/>
    </row>
    <row r="835" spans="1:16" ht="12.75">
      <c r="A835" s="61"/>
      <c r="B835" s="61"/>
      <c r="C835" s="61"/>
      <c r="D835" s="61"/>
      <c r="E835" s="61"/>
      <c r="F835" s="61"/>
      <c r="G835" s="61"/>
      <c r="H835" s="61"/>
      <c r="I835" s="61"/>
      <c r="J835" s="61"/>
      <c r="K835" s="61"/>
      <c r="L835" s="61"/>
      <c r="M835" s="61"/>
      <c r="N835" s="61"/>
      <c r="O835" s="61"/>
      <c r="P835" s="61"/>
    </row>
    <row r="836" spans="1:16" ht="12.75">
      <c r="A836" s="61"/>
      <c r="B836" s="61"/>
      <c r="C836" s="61"/>
      <c r="D836" s="61"/>
      <c r="E836" s="61"/>
      <c r="F836" s="61"/>
      <c r="G836" s="61"/>
      <c r="H836" s="61"/>
      <c r="I836" s="61"/>
      <c r="J836" s="61"/>
      <c r="K836" s="61"/>
      <c r="L836" s="61"/>
      <c r="M836" s="61"/>
      <c r="N836" s="61"/>
      <c r="O836" s="61"/>
      <c r="P836" s="61"/>
    </row>
    <row r="837" spans="1:16" ht="12.75">
      <c r="A837" s="61"/>
      <c r="B837" s="61"/>
      <c r="C837" s="61"/>
      <c r="D837" s="61"/>
      <c r="E837" s="61"/>
      <c r="F837" s="61"/>
      <c r="G837" s="61"/>
      <c r="H837" s="61"/>
      <c r="I837" s="61"/>
      <c r="J837" s="61"/>
      <c r="K837" s="61"/>
      <c r="L837" s="61"/>
      <c r="M837" s="61"/>
      <c r="N837" s="61"/>
      <c r="O837" s="61"/>
      <c r="P837" s="61"/>
    </row>
    <row r="838" spans="1:16" ht="12.75">
      <c r="A838" s="61"/>
      <c r="B838" s="61"/>
      <c r="C838" s="61"/>
      <c r="D838" s="61"/>
      <c r="E838" s="61"/>
      <c r="F838" s="61"/>
      <c r="G838" s="61"/>
      <c r="H838" s="61"/>
      <c r="I838" s="61"/>
      <c r="J838" s="61"/>
      <c r="K838" s="61"/>
      <c r="L838" s="61"/>
      <c r="M838" s="61"/>
      <c r="N838" s="61"/>
      <c r="O838" s="61"/>
      <c r="P838" s="61"/>
    </row>
    <row r="839" spans="1:16" ht="12.75">
      <c r="A839" s="61"/>
      <c r="B839" s="61"/>
      <c r="C839" s="61"/>
      <c r="D839" s="61"/>
      <c r="E839" s="61"/>
      <c r="F839" s="61"/>
      <c r="G839" s="61"/>
      <c r="H839" s="61"/>
      <c r="I839" s="61"/>
      <c r="J839" s="61"/>
      <c r="K839" s="61"/>
      <c r="L839" s="61"/>
      <c r="M839" s="61"/>
      <c r="N839" s="61"/>
      <c r="O839" s="61"/>
      <c r="P839" s="61"/>
    </row>
    <row r="840" spans="1:16" ht="12.75">
      <c r="A840" s="61"/>
      <c r="B840" s="61"/>
      <c r="C840" s="61"/>
      <c r="D840" s="61"/>
      <c r="E840" s="61"/>
      <c r="F840" s="61"/>
      <c r="G840" s="61"/>
      <c r="H840" s="61"/>
      <c r="I840" s="61"/>
      <c r="J840" s="61"/>
      <c r="K840" s="61"/>
      <c r="L840" s="61"/>
      <c r="M840" s="61"/>
      <c r="N840" s="61"/>
      <c r="O840" s="61"/>
      <c r="P840" s="61"/>
    </row>
    <row r="841" spans="1:16" ht="12.75">
      <c r="A841" s="61"/>
      <c r="B841" s="61"/>
      <c r="C841" s="61"/>
      <c r="D841" s="61"/>
      <c r="E841" s="61"/>
      <c r="F841" s="61"/>
      <c r="G841" s="61"/>
      <c r="H841" s="61"/>
      <c r="I841" s="61"/>
      <c r="J841" s="61"/>
      <c r="K841" s="61"/>
      <c r="L841" s="61"/>
      <c r="M841" s="61"/>
      <c r="N841" s="61"/>
      <c r="O841" s="61"/>
      <c r="P841" s="61"/>
    </row>
    <row r="842" spans="1:16" ht="12.75">
      <c r="A842" s="61"/>
      <c r="B842" s="61"/>
      <c r="C842" s="61"/>
      <c r="D842" s="61"/>
      <c r="E842" s="61"/>
      <c r="F842" s="61"/>
      <c r="G842" s="61"/>
      <c r="H842" s="61"/>
      <c r="I842" s="61"/>
      <c r="J842" s="61"/>
      <c r="K842" s="61"/>
      <c r="L842" s="61"/>
      <c r="M842" s="61"/>
      <c r="N842" s="61"/>
      <c r="O842" s="61"/>
      <c r="P842" s="61"/>
    </row>
    <row r="843" spans="1:16" ht="12.75">
      <c r="A843" s="61"/>
      <c r="B843" s="61"/>
      <c r="C843" s="61"/>
      <c r="D843" s="61"/>
      <c r="E843" s="61"/>
      <c r="F843" s="61"/>
      <c r="G843" s="61"/>
      <c r="H843" s="61"/>
      <c r="I843" s="61"/>
      <c r="J843" s="61"/>
      <c r="K843" s="61"/>
      <c r="L843" s="61"/>
      <c r="M843" s="61"/>
      <c r="N843" s="61"/>
      <c r="O843" s="61"/>
      <c r="P843" s="61"/>
    </row>
    <row r="844" spans="1:16" ht="12.75">
      <c r="A844" s="61"/>
      <c r="B844" s="61"/>
      <c r="C844" s="61"/>
      <c r="D844" s="61"/>
      <c r="E844" s="61"/>
      <c r="F844" s="61"/>
      <c r="G844" s="61"/>
      <c r="H844" s="61"/>
      <c r="I844" s="61"/>
      <c r="J844" s="61"/>
      <c r="K844" s="61"/>
      <c r="L844" s="61"/>
      <c r="M844" s="61"/>
      <c r="N844" s="61"/>
      <c r="O844" s="61"/>
      <c r="P844" s="61"/>
    </row>
    <row r="845" spans="1:16" ht="12.75">
      <c r="A845" s="61"/>
      <c r="B845" s="61"/>
      <c r="C845" s="61"/>
      <c r="D845" s="61"/>
      <c r="E845" s="61"/>
      <c r="F845" s="61"/>
      <c r="G845" s="61"/>
      <c r="H845" s="61"/>
      <c r="I845" s="61"/>
      <c r="J845" s="61"/>
      <c r="K845" s="61"/>
      <c r="L845" s="61"/>
      <c r="M845" s="61"/>
      <c r="N845" s="61"/>
      <c r="O845" s="61"/>
      <c r="P845" s="61"/>
    </row>
    <row r="846" spans="1:16" ht="12.75">
      <c r="A846" s="61"/>
      <c r="B846" s="61"/>
      <c r="C846" s="61"/>
      <c r="D846" s="61"/>
      <c r="E846" s="61"/>
      <c r="F846" s="61"/>
      <c r="G846" s="61"/>
      <c r="H846" s="61"/>
      <c r="I846" s="61"/>
      <c r="J846" s="61"/>
      <c r="K846" s="61"/>
      <c r="L846" s="61"/>
      <c r="M846" s="61"/>
      <c r="N846" s="61"/>
      <c r="O846" s="61"/>
      <c r="P846" s="61"/>
    </row>
    <row r="847" spans="1:16" ht="12.75">
      <c r="A847" s="61"/>
      <c r="B847" s="61"/>
      <c r="C847" s="61"/>
      <c r="D847" s="61"/>
      <c r="E847" s="61"/>
      <c r="F847" s="61"/>
      <c r="G847" s="61"/>
      <c r="H847" s="61"/>
      <c r="I847" s="61"/>
      <c r="J847" s="61"/>
      <c r="K847" s="61"/>
      <c r="L847" s="61"/>
      <c r="M847" s="61"/>
      <c r="N847" s="61"/>
      <c r="O847" s="61"/>
      <c r="P847" s="61"/>
    </row>
    <row r="848" spans="1:16" ht="12.75">
      <c r="A848" s="61"/>
      <c r="B848" s="61"/>
      <c r="C848" s="61"/>
      <c r="D848" s="61"/>
      <c r="E848" s="61"/>
      <c r="F848" s="61"/>
      <c r="G848" s="61"/>
      <c r="H848" s="61"/>
      <c r="I848" s="61"/>
      <c r="J848" s="61"/>
      <c r="K848" s="61"/>
      <c r="L848" s="61"/>
      <c r="M848" s="61"/>
      <c r="N848" s="61"/>
      <c r="O848" s="61"/>
      <c r="P848" s="61"/>
    </row>
    <row r="849" spans="1:16" ht="12.75">
      <c r="A849" s="61"/>
      <c r="B849" s="61"/>
      <c r="C849" s="61"/>
      <c r="D849" s="61"/>
      <c r="E849" s="61"/>
      <c r="F849" s="61"/>
      <c r="G849" s="61"/>
      <c r="H849" s="61"/>
      <c r="I849" s="61"/>
      <c r="J849" s="61"/>
      <c r="K849" s="61"/>
      <c r="L849" s="61"/>
      <c r="M849" s="61"/>
      <c r="N849" s="61"/>
      <c r="O849" s="61"/>
      <c r="P849" s="61"/>
    </row>
    <row r="850" spans="1:16" ht="12.75">
      <c r="A850" s="61"/>
      <c r="B850" s="61"/>
      <c r="C850" s="61"/>
      <c r="D850" s="61"/>
      <c r="E850" s="61"/>
      <c r="F850" s="61"/>
      <c r="G850" s="61"/>
      <c r="H850" s="61"/>
      <c r="I850" s="61"/>
      <c r="J850" s="61"/>
      <c r="K850" s="61"/>
      <c r="L850" s="61"/>
      <c r="M850" s="61"/>
      <c r="N850" s="61"/>
      <c r="O850" s="61"/>
      <c r="P850" s="61"/>
    </row>
    <row r="851" spans="1:16" ht="12.75">
      <c r="A851" s="61"/>
      <c r="B851" s="61"/>
      <c r="C851" s="61"/>
      <c r="D851" s="61"/>
      <c r="E851" s="61"/>
      <c r="F851" s="61"/>
      <c r="G851" s="61"/>
      <c r="H851" s="61"/>
      <c r="I851" s="61"/>
      <c r="J851" s="61"/>
      <c r="K851" s="61"/>
      <c r="L851" s="61"/>
      <c r="M851" s="61"/>
      <c r="N851" s="61"/>
      <c r="O851" s="61"/>
      <c r="P851" s="61"/>
    </row>
    <row r="852" spans="1:16" ht="12.75">
      <c r="A852" s="61"/>
      <c r="B852" s="61"/>
      <c r="C852" s="61"/>
      <c r="D852" s="61"/>
      <c r="E852" s="61"/>
      <c r="F852" s="61"/>
      <c r="G852" s="61"/>
      <c r="H852" s="61"/>
      <c r="I852" s="61"/>
      <c r="J852" s="61"/>
      <c r="K852" s="61"/>
      <c r="L852" s="61"/>
      <c r="M852" s="61"/>
      <c r="N852" s="61"/>
      <c r="O852" s="61"/>
      <c r="P852" s="61"/>
    </row>
    <row r="853" spans="1:16" ht="12.75">
      <c r="A853" s="61"/>
      <c r="B853" s="61"/>
      <c r="C853" s="61"/>
      <c r="D853" s="61"/>
      <c r="E853" s="61"/>
      <c r="F853" s="61"/>
      <c r="G853" s="61"/>
      <c r="H853" s="61"/>
      <c r="I853" s="61"/>
      <c r="J853" s="61"/>
      <c r="K853" s="61"/>
      <c r="L853" s="61"/>
      <c r="M853" s="61"/>
      <c r="N853" s="61"/>
      <c r="O853" s="61"/>
      <c r="P853" s="61"/>
    </row>
    <row r="854" spans="1:16" ht="12.75">
      <c r="A854" s="61"/>
      <c r="B854" s="61"/>
      <c r="C854" s="61"/>
      <c r="D854" s="61"/>
      <c r="E854" s="61"/>
      <c r="F854" s="61"/>
      <c r="G854" s="61"/>
      <c r="H854" s="61"/>
      <c r="I854" s="61"/>
      <c r="J854" s="61"/>
      <c r="K854" s="61"/>
      <c r="L854" s="61"/>
      <c r="M854" s="61"/>
      <c r="N854" s="61"/>
      <c r="O854" s="61"/>
      <c r="P854" s="61"/>
    </row>
    <row r="855" spans="1:16" ht="12.75">
      <c r="A855" s="61"/>
      <c r="B855" s="61"/>
      <c r="C855" s="61"/>
      <c r="D855" s="61"/>
      <c r="E855" s="61"/>
      <c r="F855" s="61"/>
      <c r="G855" s="61"/>
      <c r="H855" s="61"/>
      <c r="I855" s="61"/>
      <c r="J855" s="61"/>
      <c r="K855" s="61"/>
      <c r="L855" s="61"/>
      <c r="M855" s="61"/>
      <c r="N855" s="61"/>
      <c r="O855" s="61"/>
      <c r="P855" s="61"/>
    </row>
    <row r="856" spans="1:16" ht="12.75">
      <c r="A856" s="61"/>
      <c r="B856" s="61"/>
      <c r="C856" s="61"/>
      <c r="D856" s="61"/>
      <c r="E856" s="61"/>
      <c r="F856" s="61"/>
      <c r="G856" s="61"/>
      <c r="H856" s="61"/>
      <c r="I856" s="61"/>
      <c r="J856" s="61"/>
      <c r="K856" s="61"/>
      <c r="L856" s="61"/>
      <c r="M856" s="61"/>
      <c r="N856" s="61"/>
      <c r="O856" s="61"/>
      <c r="P856" s="61"/>
    </row>
    <row r="857" spans="1:16" ht="12.75">
      <c r="A857" s="61"/>
      <c r="B857" s="61"/>
      <c r="C857" s="61"/>
      <c r="D857" s="61"/>
      <c r="E857" s="61"/>
      <c r="F857" s="61"/>
      <c r="G857" s="61"/>
      <c r="H857" s="61"/>
      <c r="I857" s="61"/>
      <c r="J857" s="61"/>
      <c r="K857" s="61"/>
      <c r="L857" s="61"/>
      <c r="M857" s="61"/>
      <c r="N857" s="61"/>
      <c r="O857" s="61"/>
      <c r="P857" s="61"/>
    </row>
    <row r="858" spans="1:16" ht="12.75">
      <c r="A858" s="61"/>
      <c r="B858" s="61"/>
      <c r="C858" s="61"/>
      <c r="D858" s="61"/>
      <c r="E858" s="61"/>
      <c r="F858" s="61"/>
      <c r="G858" s="61"/>
      <c r="H858" s="61"/>
      <c r="I858" s="61"/>
      <c r="J858" s="61"/>
      <c r="K858" s="61"/>
      <c r="L858" s="61"/>
      <c r="M858" s="61"/>
      <c r="N858" s="61"/>
      <c r="O858" s="61"/>
      <c r="P858" s="61"/>
    </row>
    <row r="859" spans="1:16" ht="12.75">
      <c r="A859" s="61"/>
      <c r="B859" s="61"/>
      <c r="C859" s="61"/>
      <c r="D859" s="61"/>
      <c r="E859" s="61"/>
      <c r="F859" s="61"/>
      <c r="G859" s="61"/>
      <c r="H859" s="61"/>
      <c r="I859" s="61"/>
      <c r="J859" s="61"/>
      <c r="K859" s="61"/>
      <c r="L859" s="61"/>
      <c r="M859" s="61"/>
      <c r="N859" s="61"/>
      <c r="O859" s="61"/>
      <c r="P859" s="61"/>
    </row>
    <row r="860" spans="1:16" ht="12.75">
      <c r="A860" s="61"/>
      <c r="B860" s="61"/>
      <c r="C860" s="61"/>
      <c r="D860" s="61"/>
      <c r="E860" s="61"/>
      <c r="F860" s="61"/>
      <c r="G860" s="61"/>
      <c r="H860" s="61"/>
      <c r="I860" s="61"/>
      <c r="J860" s="61"/>
      <c r="K860" s="61"/>
      <c r="L860" s="61"/>
      <c r="M860" s="61"/>
      <c r="N860" s="61"/>
      <c r="O860" s="61"/>
      <c r="P860" s="61"/>
    </row>
    <row r="861" spans="1:16" ht="12.75">
      <c r="A861" s="61"/>
      <c r="B861" s="61"/>
      <c r="C861" s="61"/>
      <c r="D861" s="61"/>
      <c r="E861" s="61"/>
      <c r="F861" s="61"/>
      <c r="G861" s="61"/>
      <c r="H861" s="61"/>
      <c r="I861" s="61"/>
      <c r="J861" s="61"/>
      <c r="K861" s="61"/>
      <c r="L861" s="61"/>
      <c r="M861" s="61"/>
      <c r="N861" s="61"/>
      <c r="O861" s="61"/>
      <c r="P861" s="61"/>
    </row>
    <row r="862" spans="1:16" ht="12.75">
      <c r="A862" s="61"/>
      <c r="B862" s="61"/>
      <c r="C862" s="61"/>
      <c r="D862" s="61"/>
      <c r="E862" s="61"/>
      <c r="F862" s="61"/>
      <c r="G862" s="61"/>
      <c r="H862" s="61"/>
      <c r="I862" s="61"/>
      <c r="J862" s="61"/>
      <c r="K862" s="61"/>
      <c r="L862" s="61"/>
      <c r="M862" s="61"/>
      <c r="N862" s="61"/>
      <c r="O862" s="61"/>
      <c r="P862" s="61"/>
    </row>
    <row r="863" spans="1:16" ht="12.75">
      <c r="A863" s="61"/>
      <c r="B863" s="61"/>
      <c r="C863" s="61"/>
      <c r="D863" s="61"/>
      <c r="E863" s="61"/>
      <c r="F863" s="61"/>
      <c r="G863" s="61"/>
      <c r="H863" s="61"/>
      <c r="I863" s="61"/>
      <c r="J863" s="61"/>
      <c r="K863" s="61"/>
      <c r="L863" s="61"/>
      <c r="M863" s="61"/>
      <c r="N863" s="61"/>
      <c r="O863" s="61"/>
      <c r="P863" s="61"/>
    </row>
    <row r="864" spans="1:16" ht="12.75">
      <c r="A864" s="61"/>
      <c r="B864" s="61"/>
      <c r="C864" s="61"/>
      <c r="D864" s="61"/>
      <c r="E864" s="61"/>
      <c r="F864" s="61"/>
      <c r="G864" s="61"/>
      <c r="H864" s="61"/>
      <c r="I864" s="61"/>
      <c r="J864" s="61"/>
      <c r="K864" s="61"/>
      <c r="L864" s="61"/>
      <c r="M864" s="61"/>
      <c r="N864" s="61"/>
      <c r="O864" s="61"/>
      <c r="P864" s="61"/>
    </row>
    <row r="865" spans="1:16" ht="12.75">
      <c r="A865" s="61"/>
      <c r="B865" s="61"/>
      <c r="C865" s="61"/>
      <c r="D865" s="61"/>
      <c r="E865" s="61"/>
      <c r="F865" s="61"/>
      <c r="G865" s="61"/>
      <c r="H865" s="61"/>
      <c r="I865" s="61"/>
      <c r="J865" s="61"/>
      <c r="K865" s="61"/>
      <c r="L865" s="61"/>
      <c r="M865" s="61"/>
      <c r="N865" s="61"/>
      <c r="O865" s="61"/>
      <c r="P865" s="61"/>
    </row>
    <row r="866" spans="1:16" ht="12.75">
      <c r="A866" s="61"/>
      <c r="B866" s="61"/>
      <c r="C866" s="61"/>
      <c r="D866" s="61"/>
      <c r="E866" s="61"/>
      <c r="F866" s="61"/>
      <c r="G866" s="61"/>
      <c r="H866" s="61"/>
      <c r="I866" s="61"/>
      <c r="J866" s="61"/>
      <c r="K866" s="61"/>
      <c r="L866" s="61"/>
      <c r="M866" s="61"/>
      <c r="N866" s="61"/>
      <c r="O866" s="61"/>
      <c r="P866" s="61"/>
    </row>
    <row r="867" spans="1:16" ht="12.75">
      <c r="A867" s="61"/>
      <c r="B867" s="61"/>
      <c r="C867" s="61"/>
      <c r="D867" s="61"/>
      <c r="E867" s="61"/>
      <c r="F867" s="61"/>
      <c r="G867" s="61"/>
      <c r="H867" s="61"/>
      <c r="I867" s="61"/>
      <c r="J867" s="61"/>
      <c r="K867" s="61"/>
      <c r="L867" s="61"/>
      <c r="M867" s="61"/>
      <c r="N867" s="61"/>
      <c r="O867" s="61"/>
      <c r="P867" s="61"/>
    </row>
    <row r="868" spans="1:16" ht="12.75">
      <c r="A868" s="61"/>
      <c r="B868" s="61"/>
      <c r="C868" s="61"/>
      <c r="D868" s="61"/>
      <c r="E868" s="61"/>
      <c r="F868" s="61"/>
      <c r="G868" s="61"/>
      <c r="H868" s="61"/>
      <c r="I868" s="61"/>
      <c r="J868" s="61"/>
      <c r="K868" s="61"/>
      <c r="L868" s="61"/>
      <c r="M868" s="61"/>
      <c r="N868" s="61"/>
      <c r="O868" s="61"/>
      <c r="P868" s="61"/>
    </row>
    <row r="869" spans="1:16" ht="12.75">
      <c r="A869" s="61"/>
      <c r="B869" s="61"/>
      <c r="C869" s="61"/>
      <c r="D869" s="61"/>
      <c r="E869" s="61"/>
      <c r="F869" s="61"/>
      <c r="G869" s="61"/>
      <c r="H869" s="61"/>
      <c r="I869" s="61"/>
      <c r="J869" s="61"/>
      <c r="K869" s="61"/>
      <c r="L869" s="61"/>
      <c r="M869" s="61"/>
      <c r="N869" s="61"/>
      <c r="O869" s="61"/>
      <c r="P869" s="61"/>
    </row>
    <row r="870" spans="1:16" ht="12.75">
      <c r="A870" s="61"/>
      <c r="B870" s="61"/>
      <c r="C870" s="61"/>
      <c r="D870" s="61"/>
      <c r="E870" s="61"/>
      <c r="F870" s="61"/>
      <c r="G870" s="61"/>
      <c r="H870" s="61"/>
      <c r="I870" s="61"/>
      <c r="J870" s="61"/>
      <c r="K870" s="61"/>
      <c r="L870" s="61"/>
      <c r="M870" s="61"/>
      <c r="N870" s="61"/>
      <c r="O870" s="61"/>
      <c r="P870" s="61"/>
    </row>
    <row r="871" spans="1:16" ht="12.75">
      <c r="A871" s="61"/>
      <c r="B871" s="61"/>
      <c r="C871" s="61"/>
      <c r="D871" s="61"/>
      <c r="E871" s="61"/>
      <c r="F871" s="61"/>
      <c r="G871" s="61"/>
      <c r="H871" s="61"/>
      <c r="I871" s="61"/>
      <c r="J871" s="61"/>
      <c r="K871" s="61"/>
      <c r="L871" s="61"/>
      <c r="M871" s="61"/>
      <c r="N871" s="61"/>
      <c r="O871" s="61"/>
      <c r="P871" s="61"/>
    </row>
    <row r="872" spans="1:16" ht="12.75">
      <c r="A872" s="61"/>
      <c r="B872" s="61"/>
      <c r="C872" s="61"/>
      <c r="D872" s="61"/>
      <c r="E872" s="61"/>
      <c r="F872" s="61"/>
      <c r="G872" s="61"/>
      <c r="H872" s="61"/>
      <c r="I872" s="61"/>
      <c r="J872" s="61"/>
      <c r="K872" s="61"/>
      <c r="L872" s="61"/>
      <c r="M872" s="61"/>
      <c r="N872" s="61"/>
      <c r="O872" s="61"/>
      <c r="P872" s="61"/>
    </row>
    <row r="873" spans="1:16" ht="12.75">
      <c r="A873" s="61"/>
      <c r="B873" s="61"/>
      <c r="C873" s="61"/>
      <c r="D873" s="61"/>
      <c r="E873" s="61"/>
      <c r="F873" s="61"/>
      <c r="G873" s="61"/>
      <c r="H873" s="61"/>
      <c r="I873" s="61"/>
      <c r="J873" s="61"/>
      <c r="K873" s="61"/>
      <c r="L873" s="61"/>
      <c r="M873" s="61"/>
      <c r="N873" s="61"/>
      <c r="O873" s="61"/>
      <c r="P873" s="61"/>
    </row>
    <row r="874" spans="1:16" ht="12.75">
      <c r="A874" s="61"/>
      <c r="B874" s="61"/>
      <c r="C874" s="61"/>
      <c r="D874" s="61"/>
      <c r="E874" s="61"/>
      <c r="F874" s="61"/>
      <c r="G874" s="61"/>
      <c r="H874" s="61"/>
      <c r="I874" s="61"/>
      <c r="J874" s="61"/>
      <c r="K874" s="61"/>
      <c r="L874" s="61"/>
      <c r="M874" s="61"/>
      <c r="N874" s="61"/>
      <c r="O874" s="61"/>
      <c r="P874" s="61"/>
    </row>
    <row r="875" spans="1:16" ht="12.75">
      <c r="A875" s="61"/>
      <c r="B875" s="61"/>
      <c r="C875" s="61"/>
      <c r="D875" s="61"/>
      <c r="E875" s="61"/>
      <c r="F875" s="61"/>
      <c r="G875" s="61"/>
      <c r="H875" s="61"/>
      <c r="I875" s="61"/>
      <c r="J875" s="61"/>
      <c r="K875" s="61"/>
      <c r="L875" s="61"/>
      <c r="M875" s="61"/>
      <c r="N875" s="61"/>
      <c r="O875" s="61"/>
      <c r="P875" s="61"/>
    </row>
    <row r="876" spans="1:16" ht="12.75">
      <c r="A876" s="61"/>
      <c r="B876" s="61"/>
      <c r="C876" s="61"/>
      <c r="D876" s="61"/>
      <c r="E876" s="61"/>
      <c r="F876" s="61"/>
      <c r="G876" s="61"/>
      <c r="H876" s="61"/>
      <c r="I876" s="61"/>
      <c r="J876" s="61"/>
      <c r="K876" s="61"/>
      <c r="L876" s="61"/>
      <c r="M876" s="61"/>
      <c r="N876" s="61"/>
      <c r="O876" s="61"/>
      <c r="P876" s="61"/>
    </row>
    <row r="877" spans="1:16" ht="12.75">
      <c r="A877" s="61"/>
      <c r="B877" s="61"/>
      <c r="C877" s="61"/>
      <c r="D877" s="61"/>
      <c r="E877" s="61"/>
      <c r="F877" s="61"/>
      <c r="G877" s="61"/>
      <c r="H877" s="61"/>
      <c r="I877" s="61"/>
      <c r="J877" s="61"/>
      <c r="K877" s="61"/>
      <c r="L877" s="61"/>
      <c r="M877" s="61"/>
      <c r="N877" s="61"/>
      <c r="O877" s="61"/>
      <c r="P877" s="61"/>
    </row>
    <row r="878" spans="1:16" ht="12.75">
      <c r="A878" s="61"/>
      <c r="B878" s="61"/>
      <c r="C878" s="61"/>
      <c r="D878" s="61"/>
      <c r="E878" s="61"/>
      <c r="F878" s="61"/>
      <c r="G878" s="61"/>
      <c r="H878" s="61"/>
      <c r="I878" s="61"/>
      <c r="J878" s="61"/>
      <c r="K878" s="61"/>
      <c r="L878" s="61"/>
      <c r="M878" s="61"/>
      <c r="N878" s="61"/>
      <c r="O878" s="61"/>
      <c r="P878" s="61"/>
    </row>
    <row r="879" spans="1:16" ht="12.75">
      <c r="A879" s="61"/>
      <c r="B879" s="61"/>
      <c r="C879" s="61"/>
      <c r="D879" s="61"/>
      <c r="E879" s="61"/>
      <c r="F879" s="61"/>
      <c r="G879" s="61"/>
      <c r="H879" s="61"/>
      <c r="I879" s="61"/>
      <c r="J879" s="61"/>
      <c r="K879" s="61"/>
      <c r="L879" s="61"/>
      <c r="M879" s="61"/>
      <c r="N879" s="61"/>
      <c r="O879" s="61"/>
      <c r="P879" s="61"/>
    </row>
    <row r="880" spans="1:16" ht="12.75">
      <c r="A880" s="61"/>
      <c r="B880" s="61"/>
      <c r="C880" s="61"/>
      <c r="D880" s="61"/>
      <c r="E880" s="61"/>
      <c r="F880" s="61"/>
      <c r="G880" s="61"/>
      <c r="H880" s="61"/>
      <c r="I880" s="61"/>
      <c r="J880" s="61"/>
      <c r="K880" s="61"/>
      <c r="L880" s="61"/>
      <c r="M880" s="61"/>
      <c r="N880" s="61"/>
      <c r="O880" s="61"/>
      <c r="P880" s="61"/>
    </row>
    <row r="881" spans="1:16" ht="12.75">
      <c r="A881" s="61"/>
      <c r="B881" s="61"/>
      <c r="C881" s="61"/>
      <c r="D881" s="61"/>
      <c r="E881" s="61"/>
      <c r="F881" s="61"/>
      <c r="G881" s="61"/>
      <c r="H881" s="61"/>
      <c r="I881" s="61"/>
      <c r="J881" s="61"/>
      <c r="K881" s="61"/>
      <c r="L881" s="61"/>
      <c r="M881" s="61"/>
      <c r="N881" s="61"/>
      <c r="O881" s="61"/>
      <c r="P881" s="61"/>
    </row>
    <row r="882" spans="1:16" ht="12.75">
      <c r="A882" s="61"/>
      <c r="B882" s="61"/>
      <c r="C882" s="61"/>
      <c r="D882" s="61"/>
      <c r="E882" s="61"/>
      <c r="F882" s="61"/>
      <c r="G882" s="61"/>
      <c r="H882" s="61"/>
      <c r="I882" s="61"/>
      <c r="J882" s="61"/>
      <c r="K882" s="61"/>
      <c r="L882" s="61"/>
      <c r="M882" s="61"/>
      <c r="N882" s="61"/>
      <c r="O882" s="61"/>
      <c r="P882" s="61"/>
    </row>
    <row r="883" spans="1:16" ht="12.75">
      <c r="A883" s="61"/>
      <c r="B883" s="61"/>
      <c r="C883" s="61"/>
      <c r="D883" s="61"/>
      <c r="E883" s="61"/>
      <c r="F883" s="61"/>
      <c r="G883" s="61"/>
      <c r="H883" s="61"/>
      <c r="I883" s="61"/>
      <c r="J883" s="61"/>
      <c r="K883" s="61"/>
      <c r="L883" s="61"/>
      <c r="M883" s="61"/>
      <c r="N883" s="61"/>
      <c r="O883" s="61"/>
      <c r="P883" s="61"/>
    </row>
    <row r="884" spans="1:16" ht="12.75">
      <c r="A884" s="61"/>
      <c r="B884" s="61"/>
      <c r="C884" s="61"/>
      <c r="D884" s="61"/>
      <c r="E884" s="61"/>
      <c r="F884" s="61"/>
      <c r="G884" s="61"/>
      <c r="H884" s="61"/>
      <c r="I884" s="61"/>
      <c r="J884" s="61"/>
      <c r="K884" s="61"/>
      <c r="L884" s="61"/>
      <c r="M884" s="61"/>
      <c r="N884" s="61"/>
      <c r="O884" s="61"/>
      <c r="P884" s="61"/>
    </row>
    <row r="885" spans="1:16" ht="12.75">
      <c r="A885" s="61"/>
      <c r="B885" s="61"/>
      <c r="C885" s="61"/>
      <c r="D885" s="61"/>
      <c r="E885" s="61"/>
      <c r="F885" s="61"/>
      <c r="G885" s="61"/>
      <c r="H885" s="61"/>
      <c r="I885" s="61"/>
      <c r="J885" s="61"/>
      <c r="K885" s="61"/>
      <c r="L885" s="61"/>
      <c r="M885" s="61"/>
      <c r="N885" s="61"/>
      <c r="O885" s="61"/>
      <c r="P885" s="61"/>
    </row>
    <row r="886" spans="1:16" ht="12.75">
      <c r="A886" s="61"/>
      <c r="B886" s="61"/>
      <c r="C886" s="61"/>
      <c r="D886" s="61"/>
      <c r="E886" s="61"/>
      <c r="F886" s="61"/>
      <c r="G886" s="61"/>
      <c r="H886" s="61"/>
      <c r="I886" s="61"/>
      <c r="J886" s="61"/>
      <c r="K886" s="61"/>
      <c r="L886" s="61"/>
      <c r="M886" s="61"/>
      <c r="N886" s="61"/>
      <c r="O886" s="61"/>
      <c r="P886" s="61"/>
    </row>
    <row r="887" spans="1:16" ht="12.75">
      <c r="A887" s="61"/>
      <c r="B887" s="61"/>
      <c r="C887" s="61"/>
      <c r="D887" s="61"/>
      <c r="E887" s="61"/>
      <c r="F887" s="61"/>
      <c r="G887" s="61"/>
      <c r="H887" s="61"/>
      <c r="I887" s="61"/>
      <c r="J887" s="61"/>
      <c r="K887" s="61"/>
      <c r="L887" s="61"/>
      <c r="M887" s="61"/>
      <c r="N887" s="61"/>
      <c r="O887" s="61"/>
      <c r="P887" s="61"/>
    </row>
    <row r="888" spans="1:16" ht="12.75">
      <c r="A888" s="61"/>
      <c r="B888" s="61"/>
      <c r="C888" s="61"/>
      <c r="D888" s="61"/>
      <c r="E888" s="61"/>
      <c r="F888" s="61"/>
      <c r="G888" s="61"/>
      <c r="H888" s="61"/>
      <c r="I888" s="61"/>
      <c r="J888" s="61"/>
      <c r="K888" s="61"/>
      <c r="L888" s="61"/>
      <c r="M888" s="61"/>
      <c r="N888" s="61"/>
      <c r="O888" s="61"/>
      <c r="P888" s="61"/>
    </row>
    <row r="889" spans="1:16" ht="12.75">
      <c r="A889" s="61"/>
      <c r="B889" s="61"/>
      <c r="C889" s="61"/>
      <c r="D889" s="61"/>
      <c r="E889" s="61"/>
      <c r="F889" s="61"/>
      <c r="G889" s="61"/>
      <c r="H889" s="61"/>
      <c r="I889" s="61"/>
      <c r="J889" s="61"/>
      <c r="K889" s="61"/>
      <c r="L889" s="61"/>
      <c r="M889" s="61"/>
      <c r="N889" s="61"/>
      <c r="O889" s="61"/>
      <c r="P889" s="61"/>
    </row>
    <row r="890" spans="1:16" ht="12.75">
      <c r="A890" s="61"/>
      <c r="B890" s="61"/>
      <c r="C890" s="61"/>
      <c r="D890" s="61"/>
      <c r="E890" s="61"/>
      <c r="F890" s="61"/>
      <c r="G890" s="61"/>
      <c r="H890" s="61"/>
      <c r="I890" s="61"/>
      <c r="J890" s="61"/>
      <c r="K890" s="61"/>
      <c r="L890" s="61"/>
      <c r="M890" s="61"/>
      <c r="N890" s="61"/>
      <c r="O890" s="61"/>
      <c r="P890" s="61"/>
    </row>
    <row r="891" spans="1:16" ht="12.75">
      <c r="A891" s="61"/>
      <c r="B891" s="61"/>
      <c r="C891" s="61"/>
      <c r="D891" s="61"/>
      <c r="E891" s="61"/>
      <c r="F891" s="61"/>
      <c r="G891" s="61"/>
      <c r="H891" s="61"/>
      <c r="I891" s="61"/>
      <c r="J891" s="61"/>
      <c r="K891" s="61"/>
      <c r="L891" s="61"/>
      <c r="M891" s="61"/>
      <c r="N891" s="61"/>
      <c r="O891" s="61"/>
      <c r="P891" s="61"/>
    </row>
    <row r="892" spans="1:16" ht="12.75">
      <c r="A892" s="61"/>
      <c r="B892" s="61"/>
      <c r="C892" s="61"/>
      <c r="D892" s="61"/>
      <c r="E892" s="61"/>
      <c r="F892" s="61"/>
      <c r="G892" s="61"/>
      <c r="H892" s="61"/>
      <c r="I892" s="61"/>
      <c r="J892" s="61"/>
      <c r="K892" s="61"/>
      <c r="L892" s="61"/>
      <c r="M892" s="61"/>
      <c r="N892" s="61"/>
      <c r="O892" s="61"/>
      <c r="P892" s="61"/>
    </row>
    <row r="893" spans="1:16" ht="12.75">
      <c r="A893" s="61"/>
      <c r="B893" s="61"/>
      <c r="C893" s="61"/>
      <c r="D893" s="61"/>
      <c r="E893" s="61"/>
      <c r="F893" s="61"/>
      <c r="G893" s="61"/>
      <c r="H893" s="61"/>
      <c r="I893" s="61"/>
      <c r="J893" s="61"/>
      <c r="K893" s="61"/>
      <c r="L893" s="61"/>
      <c r="M893" s="61"/>
      <c r="N893" s="61"/>
      <c r="O893" s="61"/>
      <c r="P893" s="61"/>
    </row>
    <row r="894" spans="1:16" ht="12.75">
      <c r="A894" s="61"/>
      <c r="B894" s="61"/>
      <c r="C894" s="61"/>
      <c r="D894" s="61"/>
      <c r="E894" s="61"/>
      <c r="F894" s="61"/>
      <c r="G894" s="61"/>
      <c r="H894" s="61"/>
      <c r="I894" s="61"/>
      <c r="J894" s="61"/>
      <c r="K894" s="61"/>
      <c r="L894" s="61"/>
      <c r="M894" s="61"/>
      <c r="N894" s="61"/>
      <c r="O894" s="61"/>
      <c r="P894" s="61"/>
    </row>
    <row r="895" spans="1:16" ht="12.75">
      <c r="A895" s="61"/>
      <c r="B895" s="61"/>
      <c r="C895" s="61"/>
      <c r="D895" s="61"/>
      <c r="E895" s="61"/>
      <c r="F895" s="61"/>
      <c r="G895" s="61"/>
      <c r="H895" s="61"/>
      <c r="I895" s="61"/>
      <c r="J895" s="61"/>
      <c r="K895" s="61"/>
      <c r="L895" s="61"/>
      <c r="M895" s="61"/>
      <c r="N895" s="61"/>
      <c r="O895" s="61"/>
      <c r="P895" s="61"/>
    </row>
    <row r="896" spans="1:16" ht="12.75">
      <c r="A896" s="61"/>
      <c r="B896" s="61"/>
      <c r="C896" s="61"/>
      <c r="D896" s="61"/>
      <c r="E896" s="61"/>
      <c r="F896" s="61"/>
      <c r="G896" s="61"/>
      <c r="H896" s="61"/>
      <c r="I896" s="61"/>
      <c r="J896" s="61"/>
      <c r="K896" s="61"/>
      <c r="L896" s="61"/>
      <c r="M896" s="61"/>
      <c r="N896" s="61"/>
      <c r="O896" s="61"/>
      <c r="P896" s="61"/>
    </row>
    <row r="897" spans="1:16" ht="12.75">
      <c r="A897" s="61"/>
      <c r="B897" s="61"/>
      <c r="C897" s="61"/>
      <c r="D897" s="61"/>
      <c r="E897" s="61"/>
      <c r="F897" s="61"/>
      <c r="G897" s="61"/>
      <c r="H897" s="61"/>
      <c r="I897" s="61"/>
      <c r="J897" s="61"/>
      <c r="K897" s="61"/>
      <c r="L897" s="61"/>
      <c r="M897" s="61"/>
      <c r="N897" s="61"/>
      <c r="O897" s="61"/>
      <c r="P897" s="61"/>
    </row>
    <row r="898" spans="1:16" ht="12.75">
      <c r="A898" s="61"/>
      <c r="B898" s="61"/>
      <c r="C898" s="61"/>
      <c r="D898" s="61"/>
      <c r="E898" s="61"/>
      <c r="F898" s="61"/>
      <c r="G898" s="61"/>
      <c r="H898" s="61"/>
      <c r="I898" s="61"/>
      <c r="J898" s="61"/>
      <c r="K898" s="61"/>
      <c r="L898" s="61"/>
      <c r="M898" s="61"/>
      <c r="N898" s="61"/>
      <c r="O898" s="61"/>
      <c r="P898" s="61"/>
    </row>
    <row r="899" spans="1:16" ht="12.75">
      <c r="A899" s="61"/>
      <c r="B899" s="61"/>
      <c r="C899" s="61"/>
      <c r="D899" s="61"/>
      <c r="E899" s="61"/>
      <c r="F899" s="61"/>
      <c r="G899" s="61"/>
      <c r="H899" s="61"/>
      <c r="I899" s="61"/>
      <c r="J899" s="61"/>
      <c r="K899" s="61"/>
      <c r="L899" s="61"/>
      <c r="M899" s="61"/>
      <c r="N899" s="61"/>
      <c r="O899" s="61"/>
      <c r="P899" s="61"/>
    </row>
    <row r="900" spans="1:16" ht="12.75">
      <c r="A900" s="61"/>
      <c r="B900" s="61"/>
      <c r="C900" s="61"/>
      <c r="D900" s="61"/>
      <c r="E900" s="61"/>
      <c r="F900" s="61"/>
      <c r="G900" s="61"/>
      <c r="H900" s="61"/>
      <c r="I900" s="61"/>
      <c r="J900" s="61"/>
      <c r="K900" s="61"/>
      <c r="L900" s="61"/>
      <c r="M900" s="61"/>
      <c r="N900" s="61"/>
      <c r="O900" s="61"/>
      <c r="P900" s="61"/>
    </row>
    <row r="901" spans="1:16" ht="12.75">
      <c r="A901" s="61"/>
      <c r="B901" s="61"/>
      <c r="C901" s="61"/>
      <c r="D901" s="61"/>
      <c r="E901" s="61"/>
      <c r="F901" s="61"/>
      <c r="G901" s="61"/>
      <c r="H901" s="61"/>
      <c r="I901" s="61"/>
      <c r="J901" s="61"/>
      <c r="K901" s="61"/>
      <c r="L901" s="61"/>
      <c r="M901" s="61"/>
      <c r="N901" s="61"/>
      <c r="O901" s="61"/>
      <c r="P901" s="61"/>
    </row>
    <row r="902" spans="1:16" ht="12.75">
      <c r="A902" s="61"/>
      <c r="B902" s="61"/>
      <c r="C902" s="61"/>
      <c r="D902" s="61"/>
      <c r="E902" s="61"/>
      <c r="F902" s="61"/>
      <c r="G902" s="61"/>
      <c r="H902" s="61"/>
      <c r="I902" s="61"/>
      <c r="J902" s="61"/>
      <c r="K902" s="61"/>
      <c r="L902" s="61"/>
      <c r="M902" s="61"/>
      <c r="N902" s="61"/>
      <c r="O902" s="61"/>
      <c r="P902" s="61"/>
    </row>
    <row r="903" spans="1:16" ht="12.75">
      <c r="A903" s="61"/>
      <c r="B903" s="61"/>
      <c r="C903" s="61"/>
      <c r="D903" s="61"/>
      <c r="E903" s="61"/>
      <c r="F903" s="61"/>
      <c r="G903" s="61"/>
      <c r="H903" s="61"/>
      <c r="I903" s="61"/>
      <c r="J903" s="61"/>
      <c r="K903" s="61"/>
      <c r="L903" s="61"/>
      <c r="M903" s="61"/>
      <c r="N903" s="61"/>
      <c r="O903" s="61"/>
      <c r="P903" s="61"/>
    </row>
    <row r="904" spans="1:16" ht="12.75">
      <c r="A904" s="61"/>
      <c r="B904" s="61"/>
      <c r="C904" s="61"/>
      <c r="D904" s="61"/>
      <c r="E904" s="61"/>
      <c r="F904" s="61"/>
      <c r="G904" s="61"/>
      <c r="H904" s="61"/>
      <c r="I904" s="61"/>
      <c r="J904" s="61"/>
      <c r="K904" s="61"/>
      <c r="L904" s="61"/>
      <c r="M904" s="61"/>
      <c r="N904" s="61"/>
      <c r="O904" s="61"/>
      <c r="P904" s="61"/>
    </row>
    <row r="905" spans="1:16" ht="12.75">
      <c r="A905" s="61"/>
      <c r="B905" s="61"/>
      <c r="C905" s="61"/>
      <c r="D905" s="61"/>
      <c r="E905" s="61"/>
      <c r="F905" s="61"/>
      <c r="G905" s="61"/>
      <c r="H905" s="61"/>
      <c r="I905" s="61"/>
      <c r="J905" s="61"/>
      <c r="K905" s="61"/>
      <c r="L905" s="61"/>
      <c r="M905" s="61"/>
      <c r="N905" s="61"/>
      <c r="O905" s="61"/>
      <c r="P905" s="61"/>
    </row>
    <row r="906" spans="1:16" ht="12.75">
      <c r="A906" s="61"/>
      <c r="B906" s="61"/>
      <c r="C906" s="61"/>
      <c r="D906" s="61"/>
      <c r="E906" s="61"/>
      <c r="F906" s="61"/>
      <c r="G906" s="61"/>
      <c r="H906" s="61"/>
      <c r="I906" s="61"/>
      <c r="J906" s="61"/>
      <c r="K906" s="61"/>
      <c r="L906" s="61"/>
      <c r="M906" s="61"/>
      <c r="N906" s="61"/>
      <c r="O906" s="61"/>
      <c r="P906" s="61"/>
    </row>
    <row r="907" spans="1:16" ht="12.75">
      <c r="A907" s="61"/>
      <c r="B907" s="61"/>
      <c r="C907" s="61"/>
      <c r="D907" s="61"/>
      <c r="E907" s="61"/>
      <c r="F907" s="61"/>
      <c r="G907" s="61"/>
      <c r="H907" s="61"/>
      <c r="I907" s="61"/>
      <c r="J907" s="61"/>
      <c r="K907" s="61"/>
      <c r="L907" s="61"/>
      <c r="M907" s="61"/>
      <c r="N907" s="61"/>
      <c r="O907" s="61"/>
      <c r="P907" s="61"/>
    </row>
    <row r="908" spans="1:16" ht="12.75">
      <c r="A908" s="61"/>
      <c r="B908" s="61"/>
      <c r="C908" s="61"/>
      <c r="D908" s="61"/>
      <c r="E908" s="61"/>
      <c r="F908" s="61"/>
      <c r="G908" s="61"/>
      <c r="H908" s="61"/>
      <c r="I908" s="61"/>
      <c r="J908" s="61"/>
      <c r="K908" s="61"/>
      <c r="L908" s="61"/>
      <c r="M908" s="61"/>
      <c r="N908" s="61"/>
      <c r="O908" s="61"/>
      <c r="P908" s="61"/>
    </row>
    <row r="909" spans="1:16" ht="12.75">
      <c r="A909" s="61"/>
      <c r="B909" s="61"/>
      <c r="C909" s="61"/>
      <c r="D909" s="61"/>
      <c r="E909" s="61"/>
      <c r="F909" s="61"/>
      <c r="G909" s="61"/>
      <c r="H909" s="61"/>
      <c r="I909" s="61"/>
      <c r="J909" s="61"/>
      <c r="K909" s="61"/>
      <c r="L909" s="61"/>
      <c r="M909" s="61"/>
      <c r="N909" s="61"/>
      <c r="O909" s="61"/>
      <c r="P909" s="61"/>
    </row>
    <row r="910" spans="1:16" ht="12.75">
      <c r="A910" s="61"/>
      <c r="B910" s="61"/>
      <c r="C910" s="61"/>
      <c r="D910" s="61"/>
      <c r="E910" s="61"/>
      <c r="F910" s="61"/>
      <c r="G910" s="61"/>
      <c r="H910" s="61"/>
      <c r="I910" s="61"/>
      <c r="J910" s="61"/>
      <c r="K910" s="61"/>
      <c r="L910" s="61"/>
      <c r="M910" s="61"/>
      <c r="N910" s="61"/>
      <c r="O910" s="61"/>
      <c r="P910" s="61"/>
    </row>
    <row r="911" spans="1:16" ht="12.75">
      <c r="A911" s="61"/>
      <c r="B911" s="61"/>
      <c r="C911" s="61"/>
      <c r="D911" s="61"/>
      <c r="E911" s="61"/>
      <c r="F911" s="61"/>
      <c r="G911" s="61"/>
      <c r="H911" s="61"/>
      <c r="I911" s="61"/>
      <c r="J911" s="61"/>
      <c r="K911" s="61"/>
      <c r="L911" s="61"/>
      <c r="M911" s="61"/>
      <c r="N911" s="61"/>
      <c r="O911" s="61"/>
      <c r="P911" s="61"/>
    </row>
    <row r="912" spans="1:16" ht="12.75">
      <c r="A912" s="61"/>
      <c r="B912" s="61"/>
      <c r="C912" s="61"/>
      <c r="D912" s="61"/>
      <c r="E912" s="61"/>
      <c r="F912" s="61"/>
      <c r="G912" s="61"/>
      <c r="H912" s="61"/>
      <c r="I912" s="61"/>
      <c r="J912" s="61"/>
      <c r="K912" s="61"/>
      <c r="L912" s="61"/>
      <c r="M912" s="61"/>
      <c r="N912" s="61"/>
      <c r="O912" s="61"/>
      <c r="P912" s="61"/>
    </row>
    <row r="913" spans="1:16" ht="12.75">
      <c r="A913" s="61"/>
      <c r="B913" s="61"/>
      <c r="C913" s="61"/>
      <c r="D913" s="61"/>
      <c r="E913" s="61"/>
      <c r="F913" s="61"/>
      <c r="G913" s="61"/>
      <c r="H913" s="61"/>
      <c r="I913" s="61"/>
      <c r="J913" s="61"/>
      <c r="K913" s="61"/>
      <c r="L913" s="61"/>
      <c r="M913" s="61"/>
      <c r="N913" s="61"/>
      <c r="O913" s="61"/>
      <c r="P913" s="61"/>
    </row>
    <row r="914" spans="1:16" ht="12.75">
      <c r="A914" s="61"/>
      <c r="B914" s="61"/>
      <c r="C914" s="61"/>
      <c r="D914" s="61"/>
      <c r="E914" s="61"/>
      <c r="F914" s="61"/>
      <c r="G914" s="61"/>
      <c r="H914" s="61"/>
      <c r="I914" s="61"/>
      <c r="J914" s="61"/>
      <c r="K914" s="61"/>
      <c r="L914" s="61"/>
      <c r="M914" s="61"/>
      <c r="N914" s="61"/>
      <c r="O914" s="61"/>
      <c r="P914" s="61"/>
    </row>
    <row r="915" spans="1:16" ht="12.75">
      <c r="A915" s="61"/>
      <c r="B915" s="61"/>
      <c r="C915" s="61"/>
      <c r="D915" s="61"/>
      <c r="E915" s="61"/>
      <c r="F915" s="61"/>
      <c r="G915" s="61"/>
      <c r="H915" s="61"/>
      <c r="I915" s="61"/>
      <c r="J915" s="61"/>
      <c r="K915" s="61"/>
      <c r="L915" s="61"/>
      <c r="M915" s="61"/>
      <c r="N915" s="61"/>
      <c r="O915" s="61"/>
      <c r="P915" s="61"/>
    </row>
    <row r="916" spans="1:16" ht="12.75">
      <c r="A916" s="61"/>
      <c r="B916" s="61"/>
      <c r="C916" s="61"/>
      <c r="D916" s="61"/>
      <c r="E916" s="61"/>
      <c r="F916" s="61"/>
      <c r="G916" s="61"/>
      <c r="H916" s="61"/>
      <c r="I916" s="61"/>
      <c r="J916" s="61"/>
      <c r="K916" s="61"/>
      <c r="L916" s="61"/>
      <c r="M916" s="61"/>
      <c r="N916" s="61"/>
      <c r="O916" s="61"/>
      <c r="P916" s="61"/>
    </row>
    <row r="917" spans="1:16" ht="12.75">
      <c r="A917" s="61"/>
      <c r="B917" s="61"/>
      <c r="C917" s="61"/>
      <c r="D917" s="61"/>
      <c r="E917" s="61"/>
      <c r="F917" s="61"/>
      <c r="G917" s="61"/>
      <c r="H917" s="61"/>
      <c r="I917" s="61"/>
      <c r="J917" s="61"/>
      <c r="K917" s="61"/>
      <c r="L917" s="61"/>
      <c r="M917" s="61"/>
      <c r="N917" s="61"/>
      <c r="O917" s="61"/>
      <c r="P917" s="61"/>
    </row>
    <row r="918" spans="1:16" ht="12.75">
      <c r="A918" s="61"/>
      <c r="B918" s="61"/>
      <c r="C918" s="61"/>
      <c r="D918" s="61"/>
      <c r="E918" s="61"/>
      <c r="F918" s="61"/>
      <c r="G918" s="61"/>
      <c r="H918" s="61"/>
      <c r="I918" s="61"/>
      <c r="J918" s="61"/>
      <c r="K918" s="61"/>
      <c r="L918" s="61"/>
      <c r="M918" s="61"/>
      <c r="N918" s="61"/>
      <c r="O918" s="61"/>
      <c r="P918" s="61"/>
    </row>
    <row r="919" spans="1:16" ht="12.75">
      <c r="A919" s="61"/>
      <c r="B919" s="61"/>
      <c r="C919" s="61"/>
      <c r="D919" s="61"/>
      <c r="E919" s="61"/>
      <c r="F919" s="61"/>
      <c r="G919" s="61"/>
      <c r="H919" s="61"/>
      <c r="I919" s="61"/>
      <c r="J919" s="61"/>
      <c r="K919" s="61"/>
      <c r="L919" s="61"/>
      <c r="M919" s="61"/>
      <c r="N919" s="61"/>
      <c r="O919" s="61"/>
      <c r="P919" s="61"/>
    </row>
    <row r="920" spans="1:16" ht="12.75">
      <c r="A920" s="61"/>
      <c r="B920" s="61"/>
      <c r="C920" s="61"/>
      <c r="D920" s="61"/>
      <c r="E920" s="61"/>
      <c r="F920" s="61"/>
      <c r="G920" s="61"/>
      <c r="H920" s="61"/>
      <c r="I920" s="61"/>
      <c r="J920" s="61"/>
      <c r="K920" s="61"/>
      <c r="L920" s="61"/>
      <c r="M920" s="61"/>
      <c r="N920" s="61"/>
      <c r="O920" s="61"/>
      <c r="P920" s="61"/>
    </row>
    <row r="921" spans="1:16" ht="12.75">
      <c r="A921" s="61"/>
      <c r="B921" s="61"/>
      <c r="C921" s="61"/>
      <c r="D921" s="61"/>
      <c r="E921" s="61"/>
      <c r="F921" s="61"/>
      <c r="G921" s="61"/>
      <c r="H921" s="61"/>
      <c r="I921" s="61"/>
      <c r="J921" s="61"/>
      <c r="K921" s="61"/>
      <c r="L921" s="61"/>
      <c r="M921" s="61"/>
      <c r="N921" s="61"/>
      <c r="O921" s="61"/>
      <c r="P921" s="61"/>
    </row>
    <row r="922" spans="1:16" ht="12.75">
      <c r="A922" s="61"/>
      <c r="B922" s="61"/>
      <c r="C922" s="61"/>
      <c r="D922" s="61"/>
      <c r="E922" s="61"/>
      <c r="F922" s="61"/>
      <c r="G922" s="61"/>
      <c r="H922" s="61"/>
      <c r="I922" s="61"/>
      <c r="J922" s="61"/>
      <c r="K922" s="61"/>
      <c r="L922" s="61"/>
      <c r="M922" s="61"/>
      <c r="N922" s="61"/>
      <c r="O922" s="61"/>
      <c r="P922" s="61"/>
    </row>
    <row r="923" spans="1:16" ht="12.75">
      <c r="A923" s="61"/>
      <c r="B923" s="61"/>
      <c r="C923" s="61"/>
      <c r="D923" s="61"/>
      <c r="E923" s="61"/>
      <c r="F923" s="61"/>
      <c r="G923" s="61"/>
      <c r="H923" s="61"/>
      <c r="I923" s="61"/>
      <c r="J923" s="61"/>
      <c r="K923" s="61"/>
      <c r="L923" s="61"/>
      <c r="M923" s="61"/>
      <c r="N923" s="61"/>
      <c r="O923" s="61"/>
      <c r="P923" s="61"/>
    </row>
    <row r="924" spans="1:16" ht="12.75">
      <c r="A924" s="61"/>
      <c r="B924" s="61"/>
      <c r="C924" s="61"/>
      <c r="D924" s="61"/>
      <c r="E924" s="61"/>
      <c r="F924" s="61"/>
      <c r="G924" s="61"/>
      <c r="H924" s="61"/>
      <c r="I924" s="61"/>
      <c r="J924" s="61"/>
      <c r="K924" s="61"/>
      <c r="L924" s="61"/>
      <c r="M924" s="61"/>
      <c r="N924" s="61"/>
      <c r="O924" s="61"/>
      <c r="P924" s="61"/>
    </row>
    <row r="925" spans="1:16" ht="12.75">
      <c r="A925" s="61"/>
      <c r="B925" s="61"/>
      <c r="C925" s="61"/>
      <c r="D925" s="61"/>
      <c r="E925" s="61"/>
      <c r="F925" s="61"/>
      <c r="G925" s="61"/>
      <c r="H925" s="61"/>
      <c r="I925" s="61"/>
      <c r="J925" s="61"/>
      <c r="K925" s="61"/>
      <c r="L925" s="61"/>
      <c r="M925" s="61"/>
      <c r="N925" s="61"/>
      <c r="O925" s="61"/>
      <c r="P925" s="61"/>
    </row>
    <row r="926" spans="1:16" ht="12.75">
      <c r="A926" s="61"/>
      <c r="B926" s="61"/>
      <c r="C926" s="61"/>
      <c r="D926" s="61"/>
      <c r="E926" s="61"/>
      <c r="F926" s="61"/>
      <c r="G926" s="61"/>
      <c r="H926" s="61"/>
      <c r="I926" s="61"/>
      <c r="J926" s="61"/>
      <c r="K926" s="61"/>
      <c r="L926" s="61"/>
      <c r="M926" s="61"/>
      <c r="N926" s="61"/>
      <c r="O926" s="61"/>
      <c r="P926" s="61"/>
    </row>
    <row r="927" spans="1:16" ht="12.75">
      <c r="A927" s="61"/>
      <c r="B927" s="61"/>
      <c r="C927" s="61"/>
      <c r="D927" s="61"/>
      <c r="E927" s="61"/>
      <c r="F927" s="61"/>
      <c r="G927" s="61"/>
      <c r="H927" s="61"/>
      <c r="I927" s="61"/>
      <c r="J927" s="61"/>
      <c r="K927" s="61"/>
      <c r="L927" s="61"/>
      <c r="M927" s="61"/>
      <c r="N927" s="61"/>
      <c r="O927" s="61"/>
      <c r="P927" s="61"/>
    </row>
    <row r="928" spans="1:16" ht="12.75">
      <c r="A928" s="61"/>
      <c r="B928" s="61"/>
      <c r="C928" s="61"/>
      <c r="D928" s="61"/>
      <c r="E928" s="61"/>
      <c r="F928" s="61"/>
      <c r="G928" s="61"/>
      <c r="H928" s="61"/>
      <c r="I928" s="61"/>
      <c r="J928" s="61"/>
      <c r="K928" s="61"/>
      <c r="L928" s="61"/>
      <c r="M928" s="61"/>
      <c r="N928" s="61"/>
      <c r="O928" s="61"/>
      <c r="P928" s="61"/>
    </row>
    <row r="929" spans="1:16" ht="12.75">
      <c r="A929" s="61"/>
      <c r="B929" s="61"/>
      <c r="C929" s="61"/>
      <c r="D929" s="61"/>
      <c r="E929" s="61"/>
      <c r="F929" s="61"/>
      <c r="G929" s="61"/>
      <c r="H929" s="61"/>
      <c r="I929" s="61"/>
      <c r="J929" s="61"/>
      <c r="K929" s="61"/>
      <c r="L929" s="61"/>
      <c r="M929" s="61"/>
      <c r="N929" s="61"/>
      <c r="O929" s="61"/>
      <c r="P929" s="61"/>
    </row>
    <row r="930" spans="1:16" ht="12.75">
      <c r="A930" s="61"/>
      <c r="B930" s="61"/>
      <c r="C930" s="61"/>
      <c r="D930" s="61"/>
      <c r="E930" s="61"/>
      <c r="F930" s="61"/>
      <c r="G930" s="61"/>
      <c r="H930" s="61"/>
      <c r="I930" s="61"/>
      <c r="J930" s="61"/>
      <c r="K930" s="61"/>
      <c r="L930" s="61"/>
      <c r="M930" s="61"/>
      <c r="N930" s="61"/>
      <c r="O930" s="61"/>
      <c r="P930" s="61"/>
    </row>
    <row r="931" spans="1:16" ht="12.75">
      <c r="A931" s="61"/>
      <c r="B931" s="61"/>
      <c r="C931" s="61"/>
      <c r="D931" s="61"/>
      <c r="E931" s="61"/>
      <c r="F931" s="61"/>
      <c r="G931" s="61"/>
      <c r="H931" s="61"/>
      <c r="I931" s="61"/>
      <c r="J931" s="61"/>
      <c r="K931" s="61"/>
      <c r="L931" s="61"/>
      <c r="M931" s="61"/>
      <c r="N931" s="61"/>
      <c r="O931" s="61"/>
      <c r="P931" s="61"/>
    </row>
    <row r="932" spans="1:16" ht="12.75">
      <c r="A932" s="61"/>
      <c r="B932" s="61"/>
      <c r="C932" s="61"/>
      <c r="D932" s="61"/>
      <c r="E932" s="61"/>
      <c r="F932" s="61"/>
      <c r="G932" s="61"/>
      <c r="H932" s="61"/>
      <c r="I932" s="61"/>
      <c r="J932" s="61"/>
      <c r="K932" s="61"/>
      <c r="L932" s="61"/>
      <c r="M932" s="61"/>
      <c r="N932" s="61"/>
      <c r="O932" s="61"/>
      <c r="P932" s="61"/>
    </row>
    <row r="933" spans="1:16" ht="12.75">
      <c r="A933" s="61"/>
      <c r="B933" s="61"/>
      <c r="C933" s="61"/>
      <c r="D933" s="61"/>
      <c r="E933" s="61"/>
      <c r="F933" s="61"/>
      <c r="G933" s="61"/>
      <c r="H933" s="61"/>
      <c r="I933" s="61"/>
      <c r="J933" s="61"/>
      <c r="K933" s="61"/>
      <c r="L933" s="61"/>
      <c r="M933" s="61"/>
      <c r="N933" s="61"/>
      <c r="O933" s="61"/>
      <c r="P933" s="61"/>
    </row>
    <row r="934" spans="1:16" ht="12.75">
      <c r="A934" s="61"/>
      <c r="B934" s="61"/>
      <c r="C934" s="61"/>
      <c r="D934" s="61"/>
      <c r="E934" s="61"/>
      <c r="F934" s="61"/>
      <c r="G934" s="61"/>
      <c r="H934" s="61"/>
      <c r="I934" s="61"/>
      <c r="J934" s="61"/>
      <c r="K934" s="61"/>
      <c r="L934" s="61"/>
      <c r="M934" s="61"/>
      <c r="N934" s="61"/>
      <c r="O934" s="61"/>
      <c r="P934" s="61"/>
    </row>
    <row r="935" spans="1:16" ht="12.75">
      <c r="A935" s="61"/>
      <c r="B935" s="61"/>
      <c r="C935" s="61"/>
      <c r="D935" s="61"/>
      <c r="E935" s="61"/>
      <c r="F935" s="61"/>
      <c r="G935" s="61"/>
      <c r="H935" s="61"/>
      <c r="I935" s="61"/>
      <c r="J935" s="61"/>
      <c r="K935" s="61"/>
      <c r="L935" s="61"/>
      <c r="M935" s="61"/>
      <c r="N935" s="61"/>
      <c r="O935" s="61"/>
      <c r="P935" s="61"/>
    </row>
    <row r="936" spans="1:16" ht="12.75">
      <c r="A936" s="61"/>
      <c r="B936" s="61"/>
      <c r="C936" s="61"/>
      <c r="D936" s="61"/>
      <c r="E936" s="61"/>
      <c r="F936" s="61"/>
      <c r="G936" s="61"/>
      <c r="H936" s="61"/>
      <c r="I936" s="61"/>
      <c r="J936" s="61"/>
      <c r="K936" s="61"/>
      <c r="L936" s="61"/>
      <c r="M936" s="61"/>
      <c r="N936" s="61"/>
      <c r="O936" s="61"/>
      <c r="P936" s="61"/>
    </row>
    <row r="937" spans="1:16" ht="12.75">
      <c r="A937" s="61"/>
      <c r="B937" s="61"/>
      <c r="C937" s="61"/>
      <c r="D937" s="61"/>
      <c r="E937" s="61"/>
      <c r="F937" s="61"/>
      <c r="G937" s="61"/>
      <c r="H937" s="61"/>
      <c r="I937" s="61"/>
      <c r="J937" s="61"/>
      <c r="K937" s="61"/>
      <c r="L937" s="61"/>
      <c r="M937" s="61"/>
      <c r="N937" s="61"/>
      <c r="O937" s="61"/>
      <c r="P937" s="61"/>
    </row>
    <row r="938" spans="1:16" ht="12.75">
      <c r="A938" s="61"/>
      <c r="B938" s="61"/>
      <c r="C938" s="61"/>
      <c r="D938" s="61"/>
      <c r="E938" s="61"/>
      <c r="F938" s="61"/>
      <c r="G938" s="61"/>
      <c r="H938" s="61"/>
      <c r="I938" s="61"/>
      <c r="J938" s="61"/>
      <c r="K938" s="61"/>
      <c r="L938" s="61"/>
      <c r="M938" s="61"/>
      <c r="N938" s="61"/>
      <c r="O938" s="61"/>
      <c r="P938" s="61"/>
    </row>
    <row r="939" spans="1:16" ht="12.75">
      <c r="A939" s="61"/>
      <c r="B939" s="61"/>
      <c r="C939" s="61"/>
      <c r="D939" s="61"/>
      <c r="E939" s="61"/>
      <c r="F939" s="61"/>
      <c r="G939" s="61"/>
      <c r="H939" s="61"/>
      <c r="I939" s="61"/>
      <c r="J939" s="61"/>
      <c r="K939" s="61"/>
      <c r="L939" s="61"/>
      <c r="M939" s="61"/>
      <c r="N939" s="61"/>
      <c r="O939" s="61"/>
      <c r="P939" s="61"/>
    </row>
    <row r="940" spans="1:16" ht="12.75">
      <c r="A940" s="61"/>
      <c r="B940" s="61"/>
      <c r="C940" s="61"/>
      <c r="D940" s="61"/>
      <c r="E940" s="61"/>
      <c r="F940" s="61"/>
      <c r="G940" s="61"/>
      <c r="H940" s="61"/>
      <c r="I940" s="61"/>
      <c r="J940" s="61"/>
      <c r="K940" s="61"/>
      <c r="L940" s="61"/>
      <c r="M940" s="61"/>
      <c r="N940" s="61"/>
      <c r="O940" s="61"/>
      <c r="P940" s="61"/>
    </row>
    <row r="941" spans="1:16" ht="12.75">
      <c r="A941" s="61"/>
      <c r="B941" s="61"/>
      <c r="C941" s="61"/>
      <c r="D941" s="61"/>
      <c r="E941" s="61"/>
      <c r="F941" s="61"/>
      <c r="G941" s="61"/>
      <c r="H941" s="61"/>
      <c r="I941" s="61"/>
      <c r="J941" s="61"/>
      <c r="K941" s="61"/>
      <c r="L941" s="61"/>
      <c r="M941" s="61"/>
      <c r="N941" s="61"/>
      <c r="O941" s="61"/>
      <c r="P941" s="61"/>
    </row>
    <row r="942" spans="1:16" ht="12.75">
      <c r="A942" s="61"/>
      <c r="B942" s="61"/>
      <c r="C942" s="61"/>
      <c r="D942" s="61"/>
      <c r="E942" s="61"/>
      <c r="F942" s="61"/>
      <c r="G942" s="61"/>
      <c r="H942" s="61"/>
      <c r="I942" s="61"/>
      <c r="J942" s="61"/>
      <c r="K942" s="61"/>
      <c r="L942" s="61"/>
      <c r="M942" s="61"/>
      <c r="N942" s="61"/>
      <c r="O942" s="61"/>
      <c r="P942" s="61"/>
    </row>
    <row r="943" spans="1:16" ht="12.75">
      <c r="A943" s="61"/>
      <c r="B943" s="61"/>
      <c r="C943" s="61"/>
      <c r="D943" s="61"/>
      <c r="E943" s="61"/>
      <c r="F943" s="61"/>
      <c r="G943" s="61"/>
      <c r="H943" s="61"/>
      <c r="I943" s="61"/>
      <c r="J943" s="61"/>
      <c r="K943" s="61"/>
      <c r="L943" s="61"/>
      <c r="M943" s="61"/>
      <c r="N943" s="61"/>
      <c r="O943" s="61"/>
      <c r="P943" s="61"/>
    </row>
    <row r="944" spans="1:16" ht="12.75">
      <c r="A944" s="61"/>
      <c r="B944" s="61"/>
      <c r="C944" s="61"/>
      <c r="D944" s="61"/>
      <c r="E944" s="61"/>
      <c r="F944" s="61"/>
      <c r="G944" s="61"/>
      <c r="H944" s="61"/>
      <c r="I944" s="61"/>
      <c r="J944" s="61"/>
      <c r="K944" s="61"/>
      <c r="L944" s="61"/>
      <c r="M944" s="61"/>
      <c r="N944" s="61"/>
      <c r="O944" s="61"/>
      <c r="P944" s="61"/>
    </row>
    <row r="945" spans="1:16" ht="12.75">
      <c r="A945" s="61"/>
      <c r="B945" s="61"/>
      <c r="C945" s="61"/>
      <c r="D945" s="61"/>
      <c r="E945" s="61"/>
      <c r="F945" s="61"/>
      <c r="G945" s="61"/>
      <c r="H945" s="61"/>
      <c r="I945" s="61"/>
      <c r="J945" s="61"/>
      <c r="K945" s="61"/>
      <c r="L945" s="61"/>
      <c r="M945" s="61"/>
      <c r="N945" s="61"/>
      <c r="O945" s="61"/>
      <c r="P945" s="61"/>
    </row>
    <row r="946" spans="1:16" ht="12.75">
      <c r="A946" s="61"/>
      <c r="B946" s="61"/>
      <c r="C946" s="61"/>
      <c r="D946" s="61"/>
      <c r="E946" s="61"/>
      <c r="F946" s="61"/>
      <c r="G946" s="61"/>
      <c r="H946" s="61"/>
      <c r="I946" s="61"/>
      <c r="J946" s="61"/>
      <c r="K946" s="61"/>
      <c r="L946" s="61"/>
      <c r="M946" s="61"/>
      <c r="N946" s="61"/>
      <c r="O946" s="61"/>
      <c r="P946" s="61"/>
    </row>
    <row r="947" spans="1:16" ht="12.75">
      <c r="A947" s="61"/>
      <c r="B947" s="61"/>
      <c r="C947" s="61"/>
      <c r="D947" s="61"/>
      <c r="E947" s="61"/>
      <c r="F947" s="61"/>
      <c r="G947" s="61"/>
      <c r="H947" s="61"/>
      <c r="I947" s="61"/>
      <c r="J947" s="61"/>
      <c r="K947" s="61"/>
      <c r="L947" s="61"/>
      <c r="M947" s="61"/>
      <c r="N947" s="61"/>
      <c r="O947" s="61"/>
      <c r="P947" s="61"/>
    </row>
    <row r="948" spans="1:16" ht="12.75">
      <c r="A948" s="61"/>
      <c r="B948" s="61"/>
      <c r="C948" s="61"/>
      <c r="D948" s="61"/>
      <c r="E948" s="61"/>
      <c r="F948" s="61"/>
      <c r="G948" s="61"/>
      <c r="H948" s="61"/>
      <c r="I948" s="61"/>
      <c r="J948" s="61"/>
      <c r="K948" s="61"/>
      <c r="L948" s="61"/>
      <c r="M948" s="61"/>
      <c r="N948" s="61"/>
      <c r="O948" s="61"/>
      <c r="P948" s="61"/>
    </row>
    <row r="949" spans="1:16" ht="12.75">
      <c r="A949" s="61"/>
      <c r="B949" s="61"/>
      <c r="C949" s="61"/>
      <c r="D949" s="61"/>
      <c r="E949" s="61"/>
      <c r="F949" s="61"/>
      <c r="G949" s="61"/>
      <c r="H949" s="61"/>
      <c r="I949" s="61"/>
      <c r="J949" s="61"/>
      <c r="K949" s="61"/>
      <c r="L949" s="61"/>
      <c r="M949" s="61"/>
      <c r="N949" s="61"/>
      <c r="O949" s="61"/>
      <c r="P949" s="61"/>
    </row>
    <row r="950" spans="1:16" ht="12.75">
      <c r="A950" s="61"/>
      <c r="B950" s="61"/>
      <c r="C950" s="61"/>
      <c r="D950" s="61"/>
      <c r="E950" s="61"/>
      <c r="F950" s="61"/>
      <c r="G950" s="61"/>
      <c r="H950" s="61"/>
      <c r="I950" s="61"/>
      <c r="J950" s="61"/>
      <c r="K950" s="61"/>
      <c r="L950" s="61"/>
      <c r="M950" s="61"/>
      <c r="N950" s="61"/>
      <c r="O950" s="61"/>
      <c r="P950" s="61"/>
    </row>
    <row r="951" spans="1:16" ht="12.75">
      <c r="A951" s="61"/>
      <c r="B951" s="61"/>
      <c r="C951" s="61"/>
      <c r="D951" s="61"/>
      <c r="E951" s="61"/>
      <c r="F951" s="61"/>
      <c r="G951" s="61"/>
      <c r="H951" s="61"/>
      <c r="I951" s="61"/>
      <c r="J951" s="61"/>
      <c r="K951" s="61"/>
      <c r="L951" s="61"/>
      <c r="M951" s="61"/>
      <c r="N951" s="61"/>
      <c r="O951" s="61"/>
      <c r="P951" s="61"/>
    </row>
    <row r="952" spans="1:16" ht="12.75">
      <c r="A952" s="61"/>
      <c r="B952" s="61"/>
      <c r="C952" s="61"/>
      <c r="D952" s="61"/>
      <c r="E952" s="61"/>
      <c r="F952" s="61"/>
      <c r="G952" s="61"/>
      <c r="H952" s="61"/>
      <c r="I952" s="61"/>
      <c r="J952" s="61"/>
      <c r="K952" s="61"/>
      <c r="L952" s="61"/>
      <c r="M952" s="61"/>
      <c r="N952" s="61"/>
      <c r="O952" s="61"/>
      <c r="P952" s="61"/>
    </row>
    <row r="953" spans="1:16" ht="12.75">
      <c r="A953" s="61"/>
      <c r="B953" s="61"/>
      <c r="C953" s="61"/>
      <c r="D953" s="61"/>
      <c r="E953" s="61"/>
      <c r="F953" s="61"/>
      <c r="G953" s="61"/>
      <c r="H953" s="61"/>
      <c r="I953" s="61"/>
      <c r="J953" s="61"/>
      <c r="K953" s="61"/>
      <c r="L953" s="61"/>
      <c r="M953" s="61"/>
      <c r="N953" s="61"/>
      <c r="O953" s="61"/>
      <c r="P953" s="61"/>
    </row>
    <row r="954" spans="1:16" ht="12.75">
      <c r="A954" s="61"/>
      <c r="B954" s="61"/>
      <c r="C954" s="61"/>
      <c r="D954" s="61"/>
      <c r="E954" s="61"/>
      <c r="F954" s="61"/>
      <c r="G954" s="61"/>
      <c r="H954" s="61"/>
      <c r="I954" s="61"/>
      <c r="J954" s="61"/>
      <c r="K954" s="61"/>
      <c r="L954" s="61"/>
      <c r="M954" s="61"/>
      <c r="N954" s="61"/>
      <c r="O954" s="61"/>
      <c r="P954" s="61"/>
    </row>
    <row r="955" spans="1:16" ht="12.75">
      <c r="A955" s="61"/>
      <c r="B955" s="61"/>
      <c r="C955" s="61"/>
      <c r="D955" s="61"/>
      <c r="E955" s="61"/>
      <c r="F955" s="61"/>
      <c r="G955" s="61"/>
      <c r="H955" s="61"/>
      <c r="I955" s="61"/>
      <c r="J955" s="61"/>
      <c r="K955" s="61"/>
      <c r="L955" s="61"/>
      <c r="M955" s="61"/>
      <c r="N955" s="61"/>
      <c r="O955" s="61"/>
      <c r="P955" s="61"/>
    </row>
    <row r="956" spans="1:16" ht="12.75">
      <c r="A956" s="61"/>
      <c r="B956" s="61"/>
      <c r="C956" s="61"/>
      <c r="D956" s="61"/>
      <c r="E956" s="61"/>
      <c r="F956" s="61"/>
      <c r="G956" s="61"/>
      <c r="H956" s="61"/>
      <c r="I956" s="61"/>
      <c r="J956" s="61"/>
      <c r="K956" s="61"/>
      <c r="L956" s="61"/>
      <c r="M956" s="61"/>
      <c r="N956" s="61"/>
      <c r="O956" s="61"/>
      <c r="P956" s="61"/>
    </row>
    <row r="957" spans="1:16" ht="12.75">
      <c r="A957" s="61"/>
      <c r="B957" s="61"/>
      <c r="C957" s="61"/>
      <c r="D957" s="61"/>
      <c r="E957" s="61"/>
      <c r="F957" s="61"/>
      <c r="G957" s="61"/>
      <c r="H957" s="61"/>
      <c r="I957" s="61"/>
      <c r="J957" s="61"/>
      <c r="K957" s="61"/>
      <c r="L957" s="61"/>
      <c r="M957" s="61"/>
      <c r="N957" s="61"/>
      <c r="O957" s="61"/>
      <c r="P957" s="61"/>
    </row>
    <row r="958" spans="1:16" ht="12.75">
      <c r="A958" s="61"/>
      <c r="B958" s="61"/>
      <c r="C958" s="61"/>
      <c r="D958" s="61"/>
      <c r="E958" s="61"/>
      <c r="F958" s="61"/>
      <c r="G958" s="61"/>
      <c r="H958" s="61"/>
      <c r="I958" s="61"/>
      <c r="J958" s="61"/>
      <c r="K958" s="61"/>
      <c r="L958" s="61"/>
      <c r="M958" s="61"/>
      <c r="N958" s="61"/>
      <c r="O958" s="61"/>
      <c r="P958" s="61"/>
    </row>
    <row r="959" spans="1:16" ht="12.75">
      <c r="A959" s="61"/>
      <c r="B959" s="61"/>
      <c r="C959" s="61"/>
      <c r="D959" s="61"/>
      <c r="E959" s="61"/>
      <c r="F959" s="61"/>
      <c r="G959" s="61"/>
      <c r="H959" s="61"/>
      <c r="I959" s="61"/>
      <c r="J959" s="61"/>
      <c r="K959" s="61"/>
      <c r="L959" s="61"/>
      <c r="M959" s="61"/>
      <c r="N959" s="61"/>
      <c r="O959" s="61"/>
      <c r="P959" s="61"/>
    </row>
    <row r="960" spans="1:16" ht="12.75">
      <c r="A960" s="61"/>
      <c r="B960" s="61"/>
      <c r="C960" s="61"/>
      <c r="D960" s="61"/>
      <c r="E960" s="61"/>
      <c r="F960" s="61"/>
      <c r="G960" s="61"/>
      <c r="H960" s="61"/>
      <c r="I960" s="61"/>
      <c r="J960" s="61"/>
      <c r="K960" s="61"/>
      <c r="L960" s="61"/>
      <c r="M960" s="61"/>
      <c r="N960" s="61"/>
      <c r="O960" s="61"/>
      <c r="P960" s="61"/>
    </row>
    <row r="961" spans="1:16" ht="12.75">
      <c r="A961" s="61"/>
      <c r="B961" s="61"/>
      <c r="C961" s="61"/>
      <c r="D961" s="61"/>
      <c r="E961" s="61"/>
      <c r="F961" s="61"/>
      <c r="G961" s="61"/>
      <c r="H961" s="61"/>
      <c r="I961" s="61"/>
      <c r="J961" s="61"/>
      <c r="K961" s="61"/>
      <c r="L961" s="61"/>
      <c r="M961" s="61"/>
      <c r="N961" s="61"/>
      <c r="O961" s="61"/>
      <c r="P961" s="61"/>
    </row>
    <row r="962" spans="1:16" ht="12.75">
      <c r="A962" s="61"/>
      <c r="B962" s="61"/>
      <c r="C962" s="61"/>
      <c r="D962" s="61"/>
      <c r="E962" s="61"/>
      <c r="F962" s="61"/>
      <c r="G962" s="61"/>
      <c r="H962" s="61"/>
      <c r="I962" s="61"/>
      <c r="J962" s="61"/>
      <c r="K962" s="61"/>
      <c r="L962" s="61"/>
      <c r="M962" s="61"/>
      <c r="N962" s="61"/>
      <c r="O962" s="61"/>
      <c r="P962" s="61"/>
    </row>
    <row r="963" spans="1:16" ht="12.75">
      <c r="A963" s="61"/>
      <c r="B963" s="61"/>
      <c r="C963" s="61"/>
      <c r="D963" s="61"/>
      <c r="E963" s="61"/>
      <c r="F963" s="61"/>
      <c r="G963" s="61"/>
      <c r="H963" s="61"/>
      <c r="I963" s="61"/>
      <c r="J963" s="61"/>
      <c r="K963" s="61"/>
      <c r="L963" s="61"/>
      <c r="M963" s="61"/>
      <c r="N963" s="61"/>
      <c r="O963" s="61"/>
      <c r="P963" s="61"/>
    </row>
    <row r="964" spans="1:16" ht="12.75">
      <c r="A964" s="61"/>
      <c r="B964" s="61"/>
      <c r="C964" s="61"/>
      <c r="D964" s="61"/>
      <c r="E964" s="61"/>
      <c r="F964" s="61"/>
      <c r="G964" s="61"/>
      <c r="H964" s="61"/>
      <c r="I964" s="61"/>
      <c r="J964" s="61"/>
      <c r="K964" s="61"/>
      <c r="L964" s="61"/>
      <c r="M964" s="61"/>
      <c r="N964" s="61"/>
      <c r="O964" s="61"/>
      <c r="P964" s="61"/>
    </row>
    <row r="965" spans="1:16" ht="12.75">
      <c r="A965" s="61"/>
      <c r="B965" s="61"/>
      <c r="C965" s="61"/>
      <c r="D965" s="61"/>
      <c r="E965" s="61"/>
      <c r="F965" s="61"/>
      <c r="G965" s="61"/>
      <c r="H965" s="61"/>
      <c r="I965" s="61"/>
      <c r="J965" s="61"/>
      <c r="K965" s="61"/>
      <c r="L965" s="61"/>
      <c r="M965" s="61"/>
      <c r="N965" s="61"/>
      <c r="O965" s="61"/>
      <c r="P965" s="61"/>
    </row>
    <row r="966" spans="1:16" ht="12.75">
      <c r="A966" s="61"/>
      <c r="B966" s="61"/>
      <c r="C966" s="61"/>
      <c r="D966" s="61"/>
      <c r="E966" s="61"/>
      <c r="F966" s="61"/>
      <c r="G966" s="61"/>
      <c r="H966" s="61"/>
      <c r="I966" s="61"/>
      <c r="J966" s="61"/>
      <c r="K966" s="61"/>
      <c r="L966" s="61"/>
      <c r="M966" s="61"/>
      <c r="N966" s="61"/>
      <c r="O966" s="61"/>
      <c r="P966" s="61"/>
    </row>
    <row r="967" spans="1:16" ht="12.75">
      <c r="A967" s="61"/>
      <c r="B967" s="61"/>
      <c r="C967" s="61"/>
      <c r="D967" s="61"/>
      <c r="E967" s="61"/>
      <c r="F967" s="61"/>
      <c r="G967" s="61"/>
      <c r="H967" s="61"/>
      <c r="I967" s="61"/>
      <c r="J967" s="61"/>
      <c r="K967" s="61"/>
      <c r="L967" s="61"/>
      <c r="M967" s="61"/>
      <c r="N967" s="61"/>
      <c r="O967" s="61"/>
      <c r="P967" s="61"/>
    </row>
    <row r="968" spans="1:16" ht="12.75">
      <c r="A968" s="61"/>
      <c r="B968" s="61"/>
      <c r="C968" s="61"/>
      <c r="D968" s="61"/>
      <c r="E968" s="61"/>
      <c r="F968" s="61"/>
      <c r="G968" s="61"/>
      <c r="H968" s="61"/>
      <c r="I968" s="61"/>
      <c r="J968" s="61"/>
      <c r="K968" s="61"/>
      <c r="L968" s="61"/>
      <c r="M968" s="61"/>
      <c r="N968" s="61"/>
      <c r="O968" s="61"/>
      <c r="P968" s="61"/>
    </row>
    <row r="969" spans="1:16" ht="12.75">
      <c r="A969" s="61"/>
      <c r="B969" s="61"/>
      <c r="C969" s="61"/>
      <c r="D969" s="61"/>
      <c r="E969" s="61"/>
      <c r="F969" s="61"/>
      <c r="G969" s="61"/>
      <c r="H969" s="61"/>
      <c r="I969" s="61"/>
      <c r="J969" s="61"/>
      <c r="K969" s="61"/>
      <c r="L969" s="61"/>
      <c r="M969" s="61"/>
      <c r="N969" s="61"/>
      <c r="O969" s="61"/>
      <c r="P969" s="61"/>
    </row>
    <row r="970" spans="1:16" ht="12.75">
      <c r="A970" s="61"/>
      <c r="B970" s="61"/>
      <c r="C970" s="61"/>
      <c r="D970" s="61"/>
      <c r="E970" s="61"/>
      <c r="F970" s="61"/>
      <c r="G970" s="61"/>
      <c r="H970" s="61"/>
      <c r="I970" s="61"/>
      <c r="J970" s="61"/>
      <c r="K970" s="61"/>
      <c r="L970" s="61"/>
      <c r="M970" s="61"/>
      <c r="N970" s="61"/>
      <c r="O970" s="61"/>
      <c r="P970" s="61"/>
    </row>
    <row r="971" spans="1:16" ht="12.75">
      <c r="A971" s="61"/>
      <c r="B971" s="61"/>
      <c r="C971" s="61"/>
      <c r="D971" s="61"/>
      <c r="E971" s="61"/>
      <c r="F971" s="61"/>
      <c r="G971" s="61"/>
      <c r="H971" s="61"/>
      <c r="I971" s="61"/>
      <c r="J971" s="61"/>
      <c r="K971" s="61"/>
      <c r="L971" s="61"/>
      <c r="M971" s="61"/>
      <c r="N971" s="61"/>
      <c r="O971" s="61"/>
      <c r="P971" s="61"/>
    </row>
    <row r="972" spans="1:16" ht="12.75">
      <c r="A972" s="61"/>
      <c r="B972" s="61"/>
      <c r="C972" s="61"/>
      <c r="D972" s="61"/>
      <c r="E972" s="61"/>
      <c r="F972" s="61"/>
      <c r="G972" s="61"/>
      <c r="H972" s="61"/>
      <c r="I972" s="61"/>
      <c r="J972" s="61"/>
      <c r="K972" s="61"/>
      <c r="L972" s="61"/>
      <c r="M972" s="61"/>
      <c r="N972" s="61"/>
      <c r="O972" s="61"/>
      <c r="P972" s="61"/>
    </row>
    <row r="973" spans="1:16" ht="12.75">
      <c r="A973" s="61"/>
      <c r="B973" s="61"/>
      <c r="C973" s="61"/>
      <c r="D973" s="61"/>
      <c r="E973" s="61"/>
      <c r="F973" s="61"/>
      <c r="G973" s="61"/>
      <c r="H973" s="61"/>
      <c r="I973" s="61"/>
      <c r="J973" s="61"/>
      <c r="K973" s="61"/>
      <c r="L973" s="61"/>
      <c r="M973" s="61"/>
      <c r="N973" s="61"/>
      <c r="O973" s="61"/>
      <c r="P973" s="61"/>
    </row>
    <row r="974" spans="1:16" ht="12.75">
      <c r="A974" s="61"/>
      <c r="B974" s="61"/>
      <c r="C974" s="61"/>
      <c r="D974" s="61"/>
      <c r="E974" s="61"/>
      <c r="F974" s="61"/>
      <c r="G974" s="61"/>
      <c r="H974" s="61"/>
      <c r="I974" s="61"/>
      <c r="J974" s="61"/>
      <c r="K974" s="61"/>
      <c r="L974" s="61"/>
      <c r="M974" s="61"/>
      <c r="N974" s="61"/>
      <c r="O974" s="61"/>
      <c r="P974" s="61"/>
    </row>
    <row r="975" spans="1:16" ht="12.75">
      <c r="A975" s="61"/>
      <c r="B975" s="61"/>
      <c r="C975" s="61"/>
      <c r="D975" s="61"/>
      <c r="E975" s="61"/>
      <c r="F975" s="61"/>
      <c r="G975" s="61"/>
      <c r="H975" s="61"/>
      <c r="I975" s="61"/>
      <c r="J975" s="61"/>
      <c r="K975" s="61"/>
      <c r="L975" s="61"/>
      <c r="M975" s="61"/>
      <c r="N975" s="61"/>
      <c r="O975" s="61"/>
      <c r="P975" s="61"/>
    </row>
    <row r="976" spans="1:16" ht="12.75">
      <c r="A976" s="61"/>
      <c r="B976" s="61"/>
      <c r="C976" s="61"/>
      <c r="D976" s="61"/>
      <c r="E976" s="61"/>
      <c r="F976" s="61"/>
      <c r="G976" s="61"/>
      <c r="H976" s="61"/>
      <c r="I976" s="61"/>
      <c r="J976" s="61"/>
      <c r="K976" s="61"/>
      <c r="L976" s="61"/>
      <c r="M976" s="61"/>
      <c r="N976" s="61"/>
      <c r="O976" s="61"/>
      <c r="P976" s="61"/>
    </row>
    <row r="977" spans="1:16" ht="12.75">
      <c r="A977" s="61"/>
      <c r="B977" s="61"/>
      <c r="C977" s="61"/>
      <c r="D977" s="61"/>
      <c r="E977" s="61"/>
      <c r="F977" s="61"/>
      <c r="G977" s="61"/>
      <c r="H977" s="61"/>
      <c r="I977" s="61"/>
      <c r="J977" s="61"/>
      <c r="K977" s="61"/>
      <c r="L977" s="61"/>
      <c r="M977" s="61"/>
      <c r="N977" s="61"/>
      <c r="O977" s="61"/>
      <c r="P977" s="61"/>
    </row>
    <row r="978" spans="1:16" ht="12.75">
      <c r="A978" s="61"/>
      <c r="B978" s="61"/>
      <c r="C978" s="61"/>
      <c r="D978" s="61"/>
      <c r="E978" s="61"/>
      <c r="F978" s="61"/>
      <c r="G978" s="61"/>
      <c r="H978" s="61"/>
      <c r="I978" s="61"/>
      <c r="J978" s="61"/>
      <c r="K978" s="61"/>
      <c r="L978" s="61"/>
      <c r="M978" s="61"/>
      <c r="N978" s="61"/>
      <c r="O978" s="61"/>
      <c r="P978" s="61"/>
    </row>
    <row r="979" spans="1:16" ht="12.75">
      <c r="A979" s="61"/>
      <c r="B979" s="61"/>
      <c r="C979" s="61"/>
      <c r="D979" s="61"/>
      <c r="E979" s="61"/>
      <c r="F979" s="61"/>
      <c r="G979" s="61"/>
      <c r="H979" s="61"/>
      <c r="I979" s="61"/>
      <c r="J979" s="61"/>
      <c r="K979" s="61"/>
      <c r="L979" s="61"/>
      <c r="M979" s="61"/>
      <c r="N979" s="61"/>
      <c r="O979" s="61"/>
      <c r="P979" s="61"/>
    </row>
    <row r="980" spans="1:16" ht="12.75">
      <c r="A980" s="61"/>
      <c r="B980" s="61"/>
      <c r="C980" s="61"/>
      <c r="D980" s="61"/>
      <c r="E980" s="61"/>
      <c r="F980" s="61"/>
      <c r="G980" s="61"/>
      <c r="H980" s="61"/>
      <c r="I980" s="61"/>
      <c r="J980" s="61"/>
      <c r="K980" s="61"/>
      <c r="L980" s="61"/>
      <c r="M980" s="61"/>
      <c r="N980" s="61"/>
      <c r="O980" s="61"/>
      <c r="P980" s="61"/>
    </row>
    <row r="981" spans="1:16" ht="12.75">
      <c r="A981" s="61"/>
      <c r="B981" s="61"/>
      <c r="C981" s="61"/>
      <c r="D981" s="61"/>
      <c r="E981" s="61"/>
      <c r="F981" s="61"/>
      <c r="G981" s="61"/>
      <c r="H981" s="61"/>
      <c r="I981" s="61"/>
      <c r="J981" s="61"/>
      <c r="K981" s="61"/>
      <c r="L981" s="61"/>
      <c r="M981" s="61"/>
      <c r="N981" s="61"/>
      <c r="O981" s="61"/>
      <c r="P981" s="61"/>
    </row>
    <row r="982" spans="1:16" ht="12.75">
      <c r="A982" s="61"/>
      <c r="B982" s="61"/>
      <c r="C982" s="61"/>
      <c r="D982" s="61"/>
      <c r="E982" s="61"/>
      <c r="F982" s="61"/>
      <c r="G982" s="61"/>
      <c r="H982" s="61"/>
      <c r="I982" s="61"/>
      <c r="J982" s="61"/>
      <c r="K982" s="61"/>
      <c r="L982" s="61"/>
      <c r="M982" s="61"/>
      <c r="N982" s="61"/>
      <c r="O982" s="61"/>
      <c r="P982" s="61"/>
    </row>
    <row r="983" spans="1:16" ht="12.75">
      <c r="A983" s="61"/>
      <c r="B983" s="61"/>
      <c r="C983" s="61"/>
      <c r="D983" s="61"/>
      <c r="E983" s="61"/>
      <c r="F983" s="61"/>
      <c r="G983" s="61"/>
      <c r="H983" s="61"/>
      <c r="I983" s="61"/>
      <c r="J983" s="61"/>
      <c r="K983" s="61"/>
      <c r="L983" s="61"/>
      <c r="M983" s="61"/>
      <c r="N983" s="61"/>
      <c r="O983" s="61"/>
      <c r="P983" s="61"/>
    </row>
    <row r="984" spans="1:16" ht="12.75">
      <c r="A984" s="61"/>
      <c r="B984" s="61"/>
      <c r="C984" s="61"/>
      <c r="D984" s="61"/>
      <c r="E984" s="61"/>
      <c r="F984" s="61"/>
      <c r="G984" s="61"/>
      <c r="H984" s="61"/>
      <c r="I984" s="61"/>
      <c r="J984" s="61"/>
      <c r="K984" s="61"/>
      <c r="L984" s="61"/>
      <c r="M984" s="61"/>
      <c r="N984" s="61"/>
      <c r="O984" s="61"/>
      <c r="P984" s="61"/>
    </row>
    <row r="985" spans="1:16" ht="12.75">
      <c r="A985" s="61"/>
      <c r="B985" s="61"/>
      <c r="C985" s="61"/>
      <c r="D985" s="61"/>
      <c r="E985" s="61"/>
      <c r="F985" s="61"/>
      <c r="G985" s="61"/>
      <c r="H985" s="61"/>
      <c r="I985" s="61"/>
      <c r="J985" s="61"/>
      <c r="K985" s="61"/>
      <c r="L985" s="61"/>
      <c r="M985" s="61"/>
      <c r="N985" s="61"/>
      <c r="O985" s="61"/>
      <c r="P985" s="61"/>
    </row>
    <row r="986" spans="1:16" ht="12.75">
      <c r="A986" s="61"/>
      <c r="B986" s="61"/>
      <c r="C986" s="61"/>
      <c r="D986" s="61"/>
      <c r="E986" s="61"/>
      <c r="F986" s="61"/>
      <c r="G986" s="61"/>
      <c r="H986" s="61"/>
      <c r="I986" s="61"/>
      <c r="J986" s="61"/>
      <c r="K986" s="61"/>
      <c r="L986" s="61"/>
      <c r="M986" s="61"/>
      <c r="N986" s="61"/>
      <c r="O986" s="61"/>
      <c r="P986" s="61"/>
    </row>
    <row r="987" spans="1:16" ht="12.75">
      <c r="A987" s="61"/>
      <c r="B987" s="61"/>
      <c r="C987" s="61"/>
      <c r="D987" s="61"/>
      <c r="E987" s="61"/>
      <c r="F987" s="61"/>
      <c r="G987" s="61"/>
      <c r="H987" s="61"/>
      <c r="I987" s="61"/>
      <c r="J987" s="61"/>
      <c r="K987" s="61"/>
      <c r="L987" s="61"/>
      <c r="M987" s="61"/>
      <c r="N987" s="61"/>
      <c r="O987" s="61"/>
      <c r="P987" s="61"/>
    </row>
    <row r="988" spans="1:16" ht="12.75">
      <c r="A988" s="61"/>
      <c r="B988" s="61"/>
      <c r="C988" s="61"/>
      <c r="D988" s="61"/>
      <c r="E988" s="61"/>
      <c r="F988" s="61"/>
      <c r="G988" s="61"/>
      <c r="H988" s="61"/>
      <c r="I988" s="61"/>
      <c r="J988" s="61"/>
      <c r="K988" s="61"/>
      <c r="L988" s="61"/>
      <c r="M988" s="61"/>
      <c r="N988" s="61"/>
      <c r="O988" s="61"/>
      <c r="P988" s="61"/>
    </row>
    <row r="989" spans="1:16" ht="12.75">
      <c r="A989" s="61"/>
      <c r="B989" s="61"/>
      <c r="C989" s="61"/>
      <c r="D989" s="61"/>
      <c r="E989" s="61"/>
      <c r="F989" s="61"/>
      <c r="G989" s="61"/>
      <c r="H989" s="61"/>
      <c r="I989" s="61"/>
      <c r="J989" s="61"/>
      <c r="K989" s="61"/>
      <c r="L989" s="61"/>
      <c r="M989" s="61"/>
      <c r="N989" s="61"/>
      <c r="O989" s="61"/>
      <c r="P989" s="61"/>
    </row>
    <row r="990" spans="1:16" ht="12.75">
      <c r="A990" s="61"/>
      <c r="B990" s="61"/>
      <c r="C990" s="61"/>
      <c r="D990" s="61"/>
      <c r="E990" s="61"/>
      <c r="F990" s="61"/>
      <c r="G990" s="61"/>
      <c r="H990" s="61"/>
      <c r="I990" s="61"/>
      <c r="J990" s="61"/>
      <c r="K990" s="61"/>
      <c r="L990" s="61"/>
      <c r="M990" s="61"/>
      <c r="N990" s="61"/>
      <c r="O990" s="61"/>
      <c r="P990" s="61"/>
    </row>
    <row r="991" spans="1:16" ht="12.75">
      <c r="A991" s="61"/>
      <c r="B991" s="61"/>
      <c r="C991" s="61"/>
      <c r="D991" s="61"/>
      <c r="E991" s="61"/>
      <c r="F991" s="61"/>
      <c r="G991" s="61"/>
      <c r="H991" s="61"/>
      <c r="I991" s="61"/>
      <c r="J991" s="61"/>
      <c r="K991" s="61"/>
      <c r="L991" s="61"/>
      <c r="M991" s="61"/>
      <c r="N991" s="61"/>
      <c r="O991" s="61"/>
      <c r="P991" s="61"/>
    </row>
    <row r="992" spans="1:16" ht="12.75">
      <c r="A992" s="61"/>
      <c r="B992" s="61"/>
      <c r="C992" s="61"/>
      <c r="D992" s="61"/>
      <c r="E992" s="61"/>
      <c r="F992" s="61"/>
      <c r="G992" s="61"/>
      <c r="H992" s="61"/>
      <c r="I992" s="61"/>
      <c r="J992" s="61"/>
      <c r="K992" s="61"/>
      <c r="L992" s="61"/>
      <c r="M992" s="61"/>
      <c r="N992" s="61"/>
      <c r="O992" s="61"/>
      <c r="P992" s="61"/>
    </row>
    <row r="993" spans="1:16" ht="12.75">
      <c r="A993" s="61"/>
      <c r="B993" s="61"/>
      <c r="C993" s="61"/>
      <c r="D993" s="61"/>
      <c r="E993" s="61"/>
      <c r="F993" s="61"/>
      <c r="G993" s="61"/>
      <c r="H993" s="61"/>
      <c r="I993" s="61"/>
      <c r="J993" s="61"/>
      <c r="K993" s="61"/>
      <c r="L993" s="61"/>
      <c r="M993" s="61"/>
      <c r="N993" s="61"/>
      <c r="O993" s="61"/>
      <c r="P993" s="61"/>
    </row>
    <row r="994" spans="1:16" ht="12.75">
      <c r="A994" s="61"/>
      <c r="B994" s="61"/>
      <c r="C994" s="61"/>
      <c r="D994" s="61"/>
      <c r="E994" s="61"/>
      <c r="F994" s="61"/>
      <c r="G994" s="61"/>
      <c r="H994" s="61"/>
      <c r="I994" s="61"/>
      <c r="J994" s="61"/>
      <c r="K994" s="61"/>
      <c r="L994" s="61"/>
      <c r="M994" s="61"/>
      <c r="N994" s="61"/>
      <c r="O994" s="61"/>
      <c r="P994" s="61"/>
    </row>
    <row r="995" spans="1:16" ht="12.75">
      <c r="A995" s="61"/>
      <c r="B995" s="61"/>
      <c r="C995" s="61"/>
      <c r="D995" s="61"/>
      <c r="E995" s="61"/>
      <c r="F995" s="61"/>
      <c r="G995" s="61"/>
      <c r="H995" s="61"/>
      <c r="I995" s="61"/>
      <c r="J995" s="61"/>
      <c r="K995" s="61"/>
      <c r="L995" s="61"/>
      <c r="M995" s="61"/>
      <c r="N995" s="61"/>
      <c r="O995" s="61"/>
      <c r="P995" s="61"/>
    </row>
    <row r="996" spans="1:16" ht="12.75">
      <c r="A996" s="61"/>
      <c r="B996" s="61"/>
      <c r="C996" s="61"/>
      <c r="D996" s="61"/>
      <c r="E996" s="61"/>
      <c r="F996" s="61"/>
      <c r="G996" s="61"/>
      <c r="H996" s="61"/>
      <c r="I996" s="61"/>
      <c r="J996" s="61"/>
      <c r="K996" s="61"/>
      <c r="L996" s="61"/>
      <c r="M996" s="61"/>
      <c r="N996" s="61"/>
      <c r="O996" s="61"/>
      <c r="P996" s="61"/>
    </row>
    <row r="997" spans="1:16" ht="12.75">
      <c r="A997" s="61"/>
      <c r="B997" s="61"/>
      <c r="C997" s="61"/>
      <c r="D997" s="61"/>
      <c r="E997" s="61"/>
      <c r="F997" s="61"/>
      <c r="G997" s="61"/>
      <c r="H997" s="61"/>
      <c r="I997" s="61"/>
      <c r="J997" s="61"/>
      <c r="K997" s="61"/>
      <c r="L997" s="61"/>
      <c r="M997" s="61"/>
      <c r="N997" s="61"/>
      <c r="O997" s="61"/>
      <c r="P997" s="61"/>
    </row>
    <row r="998" spans="1:16" ht="12.75">
      <c r="A998" s="61"/>
      <c r="B998" s="61"/>
      <c r="C998" s="61"/>
      <c r="D998" s="61"/>
      <c r="E998" s="61"/>
      <c r="F998" s="61"/>
      <c r="G998" s="61"/>
      <c r="H998" s="61"/>
      <c r="I998" s="61"/>
      <c r="J998" s="61"/>
      <c r="K998" s="61"/>
      <c r="L998" s="61"/>
      <c r="M998" s="61"/>
      <c r="N998" s="61"/>
      <c r="O998" s="61"/>
      <c r="P998" s="61"/>
    </row>
    <row r="999" spans="1:16" ht="12.75">
      <c r="A999" s="61"/>
      <c r="B999" s="61"/>
      <c r="C999" s="61"/>
      <c r="D999" s="61"/>
      <c r="E999" s="61"/>
      <c r="F999" s="61"/>
      <c r="G999" s="61"/>
      <c r="H999" s="61"/>
      <c r="I999" s="61"/>
      <c r="J999" s="61"/>
      <c r="K999" s="61"/>
      <c r="L999" s="61"/>
      <c r="M999" s="61"/>
      <c r="N999" s="61"/>
      <c r="O999" s="61"/>
      <c r="P999" s="61"/>
    </row>
    <row r="1000" spans="1:16" ht="12.75">
      <c r="A1000" s="61"/>
      <c r="B1000" s="61"/>
      <c r="C1000" s="61"/>
      <c r="D1000" s="61"/>
      <c r="E1000" s="61"/>
      <c r="F1000" s="61"/>
      <c r="G1000" s="61"/>
      <c r="H1000" s="61"/>
      <c r="I1000" s="61"/>
      <c r="J1000" s="61"/>
      <c r="K1000" s="61"/>
      <c r="L1000" s="61"/>
      <c r="M1000" s="61"/>
      <c r="N1000" s="61"/>
      <c r="O1000" s="61"/>
      <c r="P1000" s="61"/>
    </row>
  </sheetData>
  <mergeCells count="3">
    <mergeCell ref="B1:M1"/>
    <mergeCell ref="B47:D47"/>
    <mergeCell ref="B48:M49"/>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000"/>
  <sheetViews>
    <sheetView workbookViewId="0">
      <pane ySplit="2" topLeftCell="A3" activePane="bottomLeft" state="frozen"/>
      <selection pane="bottomLeft" activeCell="B4" sqref="B4"/>
    </sheetView>
  </sheetViews>
  <sheetFormatPr defaultColWidth="14.5" defaultRowHeight="15" customHeight="1"/>
  <cols>
    <col min="1" max="1" width="26.5" customWidth="1"/>
    <col min="2" max="2" width="10.625" customWidth="1"/>
    <col min="3" max="3" width="15.5" customWidth="1"/>
    <col min="4" max="4" width="10.625" customWidth="1"/>
    <col min="5" max="5" width="10.5" customWidth="1"/>
    <col min="6" max="6" width="13.875" customWidth="1"/>
    <col min="7" max="7" width="10.625" customWidth="1"/>
    <col min="8" max="8" width="14.5" customWidth="1"/>
    <col min="9" max="9" width="11.125" customWidth="1"/>
    <col min="10" max="12" width="10.625" customWidth="1"/>
    <col min="13" max="13" width="12.875" customWidth="1"/>
    <col min="14" max="14" width="9.875" customWidth="1"/>
    <col min="15" max="15" width="11.125" customWidth="1"/>
    <col min="16" max="16" width="22.625" customWidth="1"/>
    <col min="17" max="26" width="17.375" customWidth="1"/>
  </cols>
  <sheetData>
    <row r="1" spans="1:16" ht="18.75" customHeight="1">
      <c r="A1" s="96"/>
      <c r="B1" s="695" t="s">
        <v>778</v>
      </c>
      <c r="C1" s="687"/>
      <c r="D1" s="687"/>
      <c r="E1" s="687"/>
      <c r="F1" s="687"/>
      <c r="G1" s="687"/>
      <c r="H1" s="687"/>
      <c r="I1" s="687"/>
      <c r="J1" s="687"/>
      <c r="K1" s="687"/>
      <c r="L1" s="687"/>
      <c r="M1" s="316"/>
      <c r="N1" s="316"/>
      <c r="O1" s="316"/>
      <c r="P1" s="316"/>
    </row>
    <row r="2" spans="1:16" ht="15.75" customHeight="1">
      <c r="A2" s="9"/>
      <c r="B2" s="11">
        <v>1984</v>
      </c>
      <c r="C2" s="11">
        <v>1988</v>
      </c>
      <c r="D2" s="11">
        <v>1992</v>
      </c>
      <c r="E2" s="11">
        <v>1996</v>
      </c>
      <c r="F2" s="11">
        <v>2000</v>
      </c>
      <c r="G2" s="11">
        <v>2004</v>
      </c>
      <c r="H2" s="11">
        <v>2008</v>
      </c>
      <c r="I2" s="11">
        <v>2010</v>
      </c>
      <c r="J2" s="11">
        <v>2011</v>
      </c>
      <c r="K2" s="11">
        <v>2012</v>
      </c>
      <c r="L2" s="11">
        <v>2013</v>
      </c>
      <c r="M2" s="4">
        <v>2014</v>
      </c>
      <c r="N2" s="11">
        <v>2015</v>
      </c>
      <c r="O2" s="4">
        <v>2016</v>
      </c>
      <c r="P2" s="4"/>
    </row>
    <row r="3" spans="1:16" ht="15.75" customHeight="1">
      <c r="A3" s="217" t="s">
        <v>719</v>
      </c>
      <c r="B3" s="43">
        <f>('Newspaper (RV)'!B3)/('Newspaper (RV)'!B43)*100</f>
        <v>14.405037251127059</v>
      </c>
      <c r="C3" s="43">
        <f>('Newspaper (RV)'!C3)/('Newspaper (RV)'!C43)*100</f>
        <v>13.820014842297768</v>
      </c>
      <c r="D3" s="43">
        <f>('Newspaper (RV)'!D3)/('Newspaper (RV)'!D43)*100</f>
        <v>14.751895203722976</v>
      </c>
      <c r="E3" s="43">
        <f>('Newspaper (RV)'!E3)/('Newspaper (RV)'!E43)*100</f>
        <v>15.371601208459214</v>
      </c>
      <c r="F3" s="43">
        <f>('Newspaper (RV)'!F3)/('Newspaper (RV)'!F43)*100</f>
        <v>21.077707478413565</v>
      </c>
      <c r="G3" s="43">
        <f>('Newspaper (RV)'!G3)/('Newspaper (RV)'!G43)*100</f>
        <v>21.552545830706499</v>
      </c>
      <c r="H3" s="43">
        <f>('Newspaper (RV)'!H3)/('Newspaper (RV)'!H43)*100</f>
        <v>20.97755943218057</v>
      </c>
      <c r="I3" s="43">
        <f>('Newspaper (RV)'!I3)/('Newspaper (RV)'!I43)*100</f>
        <v>23.004814778279748</v>
      </c>
      <c r="J3" s="43">
        <f>('Newspaper (RV)'!J3)/('Newspaper (RV)'!J43)*100</f>
        <v>22.734875940897687</v>
      </c>
      <c r="K3" s="43">
        <f>('Newspaper (RV)'!K3)/('Newspaper (RV)'!K43)*100</f>
        <v>20.951509606587372</v>
      </c>
      <c r="L3" s="43">
        <f>('Newspaper (RV)'!L3)/('Newspaper (RV)'!L43)*100</f>
        <v>24.817178461588206</v>
      </c>
      <c r="M3" s="43">
        <f>('Newspaper (RV)'!M3)/('Newspaper (RV)'!M43)*100</f>
        <v>24.353625656307649</v>
      </c>
      <c r="N3" s="396">
        <f>('Newspaper (RV)'!N3)/('Newspaper (RV)'!N43)*100</f>
        <v>22.72543352601156</v>
      </c>
      <c r="O3" s="396">
        <f>('Newspaper (RV)'!O3)/('Newspaper (RV)'!O43)*100</f>
        <v>23.330722537693362</v>
      </c>
      <c r="P3" s="17"/>
    </row>
    <row r="4" spans="1:16" ht="15.75" customHeight="1">
      <c r="A4" s="397" t="s">
        <v>720</v>
      </c>
      <c r="B4" s="142"/>
      <c r="C4" s="142"/>
      <c r="D4" s="142"/>
      <c r="E4" s="142"/>
      <c r="F4" s="142"/>
      <c r="G4" s="142"/>
      <c r="H4" s="142"/>
      <c r="I4" s="41">
        <f>('Newspaper (RV)'!I4)/('Newspaper (RV)'!I43)*100</f>
        <v>23.972212732035075</v>
      </c>
      <c r="J4" s="41">
        <f>('Newspaper (RV)'!J4)/('Newspaper (RV)'!J43)*100</f>
        <v>23.675773626986345</v>
      </c>
      <c r="K4" s="56">
        <f>('Newspaper (RV)'!K4)/('Newspaper (RV)'!K43)*100</f>
        <v>19.027904849039341</v>
      </c>
      <c r="L4" s="56">
        <f>('Newspaper (RV)'!L4)/('Newspaper (RV)'!L43)*100</f>
        <v>20.046408662950419</v>
      </c>
      <c r="M4" s="56">
        <f>('Newspaper (RV)'!M4)/('Newspaper (RV)'!M43)*100</f>
        <v>19.137221512700439</v>
      </c>
      <c r="N4" s="56">
        <f>('Newspaper (RV)'!N4)/('Newspaper (RV)'!N43)*100</f>
        <v>30.624277456647398</v>
      </c>
      <c r="O4" s="56">
        <f>('Newspaper (RV)'!O4)/('Newspaper (RV)'!O43)*100</f>
        <v>28.627374192285103</v>
      </c>
      <c r="P4" s="17"/>
    </row>
    <row r="5" spans="1:16" ht="15.75" customHeight="1">
      <c r="A5" s="397" t="s">
        <v>721</v>
      </c>
      <c r="B5" s="142"/>
      <c r="C5" s="142"/>
      <c r="D5" s="142"/>
      <c r="E5" s="142"/>
      <c r="F5" s="398"/>
      <c r="G5" s="41">
        <f>('Newspaper (RV)'!G6)/('Newspaper (RV)'!G43)*100</f>
        <v>0.94333622777557768</v>
      </c>
      <c r="H5" s="41">
        <f>('Newspaper (RV)'!G6)/('Newspaper (RV)'!H43)*100</f>
        <v>0.86857387404398323</v>
      </c>
      <c r="I5" s="142" t="s">
        <v>720</v>
      </c>
      <c r="J5" s="142"/>
      <c r="K5" s="142"/>
      <c r="L5" s="41"/>
      <c r="M5" s="399"/>
      <c r="N5" s="400"/>
      <c r="O5" s="400"/>
      <c r="P5" s="17"/>
    </row>
    <row r="6" spans="1:16" ht="15.75" customHeight="1">
      <c r="A6" s="397" t="s">
        <v>722</v>
      </c>
      <c r="B6" s="142"/>
      <c r="C6" s="142"/>
      <c r="D6" s="142"/>
      <c r="E6" s="142"/>
      <c r="F6" s="398"/>
      <c r="G6" s="41">
        <f>('Newspaper (RV)'!G6)/('Newspaper (RV)'!G43)*100</f>
        <v>0.94333622777557768</v>
      </c>
      <c r="H6" s="401"/>
      <c r="I6" s="142"/>
      <c r="J6" s="142"/>
      <c r="K6" s="142"/>
      <c r="L6" s="41"/>
      <c r="M6" s="399"/>
      <c r="N6" s="400"/>
      <c r="O6" s="400"/>
      <c r="P6" s="17"/>
    </row>
    <row r="7" spans="1:16" ht="15.75" customHeight="1">
      <c r="A7" s="397" t="s">
        <v>723</v>
      </c>
      <c r="B7" s="142"/>
      <c r="C7" s="41">
        <f>('Newspaper (RV)'!C7)/('Newspaper (RV)'!C43)*100</f>
        <v>2.6668307692307693</v>
      </c>
      <c r="D7" s="41">
        <f>('Newspaper (RV)'!D7)/('Newspaper (RV)'!D43)*100</f>
        <v>3.2623655913978498</v>
      </c>
      <c r="E7" s="41">
        <f>('Newspaper (RV)'!E7)/('Newspaper (RV)'!E43)*100</f>
        <v>12.114803625377643</v>
      </c>
      <c r="F7" s="41">
        <f>('Newspaper (RV)'!F7)/('Newspaper (RV)'!F43)*100</f>
        <v>26.630262134985326</v>
      </c>
      <c r="G7" s="142" t="s">
        <v>724</v>
      </c>
      <c r="H7" s="142"/>
      <c r="I7" s="142"/>
      <c r="J7" s="142"/>
      <c r="K7" s="142"/>
      <c r="L7" s="41"/>
      <c r="M7" s="399"/>
      <c r="N7" s="400"/>
      <c r="O7" s="400"/>
      <c r="P7" s="17"/>
    </row>
    <row r="8" spans="1:16" ht="15.75" customHeight="1">
      <c r="A8" s="397" t="s">
        <v>725</v>
      </c>
      <c r="B8" s="41">
        <f>('Newspaper (RV)'!B8)/('Newspaper (RV)'!B43)*100</f>
        <v>25.045662100456624</v>
      </c>
      <c r="C8" s="41">
        <f>('Newspaper (RV)'!C8)/('Newspaper (RV)'!C43)*100</f>
        <v>25.740170940170938</v>
      </c>
      <c r="D8" s="41">
        <f>('Newspaper (RV)'!D8)/('Newspaper (RV)'!D43)*100</f>
        <v>29.014336917562723</v>
      </c>
      <c r="E8" s="41">
        <f>('Newspaper (RV)'!E8)/('Newspaper (RV)'!E43)*100</f>
        <v>28.063444108761328</v>
      </c>
      <c r="F8" s="142" t="s">
        <v>726</v>
      </c>
      <c r="G8" s="142"/>
      <c r="H8" s="142"/>
      <c r="I8" s="142"/>
      <c r="J8" s="142"/>
      <c r="K8" s="41"/>
      <c r="L8" s="41"/>
      <c r="M8" s="399"/>
      <c r="N8" s="400"/>
      <c r="O8" s="400"/>
      <c r="P8" s="17"/>
    </row>
    <row r="9" spans="1:16" ht="15.75" customHeight="1">
      <c r="A9" s="8" t="s">
        <v>85</v>
      </c>
      <c r="B9" s="56">
        <f>('Newspaper (RV)'!B9)/('Newspaper (RV)'!B43)*100</f>
        <v>6.8826712328767119</v>
      </c>
      <c r="C9" s="56">
        <f>('Newspaper (RV)'!C9)/('Newspaper (RV)'!C43)*100</f>
        <v>5.8022307692307695</v>
      </c>
      <c r="D9" s="56">
        <f>('Newspaper (RV)'!D9)/('Newspaper (RV)'!D43)*100</f>
        <v>6.7634408602150549</v>
      </c>
      <c r="E9" s="56">
        <f>('Newspaper (RV)'!E9)/('Newspaper (RV)'!E43)*100</f>
        <v>7.0488821752265851</v>
      </c>
      <c r="F9" s="56">
        <f>('Newspaper (RV)'!F9)/('Newspaper (RV)'!F43)*100</f>
        <v>21.252709201043022</v>
      </c>
      <c r="G9" s="56">
        <f>('Newspaper (RV)'!G9)/('Newspaper (RV)'!G43)*100</f>
        <v>20.408974493716435</v>
      </c>
      <c r="H9" s="56">
        <f>('Newspaper (RV)'!H9)/('Newspaper (RV)'!H43)*100</f>
        <v>25.196092662206208</v>
      </c>
      <c r="I9" s="56">
        <f>('Newspaper (RV)'!I9)/('Newspaper (RV)'!I43)*100</f>
        <v>23.569069582052158</v>
      </c>
      <c r="J9" s="56">
        <f>('Newspaper (RV)'!J9)/('Newspaper (RV)'!J43)*100</f>
        <v>23.659511197844068</v>
      </c>
      <c r="K9" s="56">
        <f>('Newspaper (RV)'!K9)/('Newspaper (RV)'!K43)*100</f>
        <v>21.957913998170174</v>
      </c>
      <c r="L9" s="56">
        <f>('Newspaper (RV)'!L9)/('Newspaper (RV)'!L43)*100</f>
        <v>22.934629503199254</v>
      </c>
      <c r="M9" s="56">
        <f>('Newspaper (RV)'!M9)/('Newspaper (RV)'!M43)*100</f>
        <v>21.535405136937701</v>
      </c>
      <c r="N9" s="56">
        <f>('Newspaper (RV)'!N9)/('Newspaper (RV)'!N43)*100</f>
        <v>5.9653179190751446</v>
      </c>
      <c r="O9" s="56">
        <f>('Newspaper (RV)'!O9)/('Newspaper (RV)'!O43)*100</f>
        <v>5.7861758370863523</v>
      </c>
      <c r="P9" s="17"/>
    </row>
    <row r="10" spans="1:16" ht="15.75" customHeight="1">
      <c r="A10" s="8" t="s">
        <v>727</v>
      </c>
      <c r="B10" s="56"/>
      <c r="C10" s="56"/>
      <c r="D10" s="56"/>
      <c r="E10" s="56"/>
      <c r="F10" s="56">
        <f>('Newspaper (RV)'!F10)/('Newspaper (RV)'!F43)*100</f>
        <v>0.97993833746615833</v>
      </c>
      <c r="G10" s="56">
        <f>('Newspaper (RV)'!G10)/('Newspaper (RV)'!G43)*100</f>
        <v>6.6300736008632608</v>
      </c>
      <c r="H10" s="56"/>
      <c r="I10" s="56"/>
      <c r="J10" s="56"/>
      <c r="K10" s="41"/>
      <c r="L10" s="41"/>
      <c r="M10" s="41"/>
      <c r="N10" s="381"/>
      <c r="O10" s="381"/>
      <c r="P10" s="17"/>
    </row>
    <row r="11" spans="1:16" ht="15.75" customHeight="1">
      <c r="A11" s="8" t="s">
        <v>729</v>
      </c>
      <c r="B11" s="56">
        <f>('Newspaper (RV)'!B11/('Newspaper (RV)'!B43)*100)</f>
        <v>7.0182648401826473</v>
      </c>
      <c r="C11" s="56">
        <f>('Newspaper (RV)'!C11/('Newspaper (RV)'!C43)*100)</f>
        <v>9.5145299145299145</v>
      </c>
      <c r="D11" s="56">
        <f>('Newspaper (RV)'!D11/('Newspaper (RV)'!D43)*100)</f>
        <v>8.7526881720430101</v>
      </c>
      <c r="E11" s="56">
        <f>('Newspaper (RV)'!E11/('Newspaper (RV)'!E43)*100)</f>
        <v>10.07821913855658</v>
      </c>
      <c r="F11" s="56"/>
      <c r="G11" s="41"/>
      <c r="H11" s="41"/>
      <c r="I11" s="41"/>
      <c r="J11" s="41"/>
      <c r="K11" s="41"/>
      <c r="L11" s="41"/>
      <c r="M11" s="41"/>
      <c r="N11" s="381"/>
      <c r="O11" s="381"/>
      <c r="P11" s="17"/>
    </row>
    <row r="12" spans="1:16" ht="15.75" customHeight="1">
      <c r="A12" s="397" t="s">
        <v>731</v>
      </c>
      <c r="B12" s="41">
        <f>('Newspaper (RV)'!B12)/('Newspaper (RV)'!B43)*100</f>
        <v>0.4994208346464325</v>
      </c>
      <c r="C12" s="41">
        <f>('Newspaper (RV)'!C12)/('Newspaper (RV)'!C43)*100</f>
        <v>0.43732305218266943</v>
      </c>
      <c r="D12" s="41">
        <f>('Newspaper (RV)'!D12)/('Newspaper (RV)'!D43)*100</f>
        <v>0.46662473118279568</v>
      </c>
      <c r="E12" s="41">
        <f>('Newspaper (RV)'!E12)/('Newspaper (RV)'!E43)*100</f>
        <v>0.62235649546827798</v>
      </c>
      <c r="F12" s="41">
        <f>('Newspaper (RV)'!F12)/('Newspaper (RV)'!F43)*100</f>
        <v>1.5975157251460406</v>
      </c>
      <c r="G12" s="41">
        <f>('Newspaper (RV)'!G12)/('Newspaper (RV)'!G43)*100</f>
        <v>4.3694801367548157</v>
      </c>
      <c r="H12" s="41">
        <f>('Newspaper (RV)'!H12)/('Newspaper (RV)'!H43)*100</f>
        <v>4.9545064281122393</v>
      </c>
      <c r="I12" s="41">
        <f>('Newspaper (RV)'!I12)/('Newspaper (RV)'!I43)*100</f>
        <v>4.9877690468056031</v>
      </c>
      <c r="J12" s="41">
        <f>('Newspaper (RV)'!J12)/('Newspaper (RV)'!J43)*100</f>
        <v>5.1218288263172571</v>
      </c>
      <c r="K12" s="41">
        <f>('Newspaper (RV)'!K12)/('Newspaper (RV)'!K43)*100</f>
        <v>5.8627630375114359</v>
      </c>
      <c r="L12" s="41">
        <f>('Newspaper (RV)'!L12)/('Newspaper (RV)'!L43)*100</f>
        <v>6.8326354252793857</v>
      </c>
      <c r="M12" s="41">
        <f>('Newspaper (RV)'!M12)/('Newspaper (RV)'!M43)*100</f>
        <v>9.4394777919682138</v>
      </c>
      <c r="N12" s="41">
        <f>('Newspaper (RV)'!N12)/('Newspaper (RV)'!N43)*100</f>
        <v>10.375722543352602</v>
      </c>
      <c r="O12" s="41">
        <f>('Newspaper (RV)'!O12)/('Newspaper (RV)'!O43)*100</f>
        <v>9.7252137588930232</v>
      </c>
      <c r="P12" s="17"/>
    </row>
    <row r="13" spans="1:16" ht="15.75" customHeight="1">
      <c r="A13" s="397" t="s">
        <v>779</v>
      </c>
      <c r="B13" s="41">
        <f>('Newspaper (RV)'!B13)/('Newspaper (RV)'!B43)*100</f>
        <v>17.836164383561645</v>
      </c>
      <c r="C13" s="41">
        <f>('Newspaper (RV)'!C13)/('Newspaper (RV)'!C43)*100</f>
        <v>18.16738461538462</v>
      </c>
      <c r="D13" s="41">
        <f>('Newspaper (RV)'!D13)/('Newspaper (RV)'!D43)*100</f>
        <v>17.63978494623656</v>
      </c>
      <c r="E13" s="41">
        <f>('Newspaper (RV)'!E13)/('Newspaper (RV)'!E43)*100</f>
        <v>11.171933534743204</v>
      </c>
      <c r="F13" s="41">
        <f>('Newspaper (RV)'!F13)/('Newspaper (RV)'!F43)*100</f>
        <v>3.5675351170319241</v>
      </c>
      <c r="G13" s="41"/>
      <c r="H13" s="41"/>
      <c r="I13" s="41"/>
      <c r="J13" s="41">
        <f>('Newspaper (RV)'!J13)/('Newspaper (RV)'!J43)*100</f>
        <v>9.204711458042933</v>
      </c>
      <c r="K13" s="41">
        <f>('Newspaper (RV)'!K13)/('Newspaper (RV)'!K43)*100</f>
        <v>7.3988814408367372</v>
      </c>
      <c r="L13" s="41">
        <f>('Newspaper (RV)'!L13)/('Newspaper (RV)'!L43)*100</f>
        <v>7.2573547062118271</v>
      </c>
      <c r="M13" s="41">
        <f>('Newspaper (RV)'!M13)/('Newspaper (RV)'!M43)*100</f>
        <v>7.0072371221796503</v>
      </c>
      <c r="N13" s="41">
        <f>('Newspaper (RV)'!N13)/('Newspaper (RV)'!N43)*100</f>
        <v>6.4650693641618506</v>
      </c>
      <c r="O13" s="41">
        <f>('Newspaper (RV)'!O13)/('Newspaper (RV)'!O43)*100</f>
        <v>6.5701409829645607</v>
      </c>
      <c r="P13" s="17"/>
    </row>
    <row r="14" spans="1:16" ht="15.75" customHeight="1">
      <c r="A14" s="397" t="s">
        <v>733</v>
      </c>
      <c r="B14" s="142"/>
      <c r="C14" s="142"/>
      <c r="D14" s="142"/>
      <c r="E14" s="142"/>
      <c r="F14" s="142"/>
      <c r="G14" s="142"/>
      <c r="H14" s="41">
        <f>('Newspaper (RV)'!H14)/('Newspaper (RV)'!H43)*100</f>
        <v>9.0030518772261807</v>
      </c>
      <c r="I14" s="41">
        <f>('Newspaper (RV)'!I14)/('Newspaper (RV)'!I43)*100</f>
        <v>9.006901264092928</v>
      </c>
      <c r="J14" s="41" t="s">
        <v>734</v>
      </c>
      <c r="K14" s="41"/>
      <c r="L14" s="41"/>
      <c r="M14" s="399"/>
      <c r="N14" s="142"/>
      <c r="O14" s="142"/>
      <c r="P14" s="17"/>
    </row>
    <row r="15" spans="1:16" ht="15.75" customHeight="1">
      <c r="A15" s="397" t="s">
        <v>735</v>
      </c>
      <c r="B15" s="142"/>
      <c r="C15" s="142"/>
      <c r="D15" s="142"/>
      <c r="E15" s="142"/>
      <c r="F15" s="41">
        <f>('Newspaper (RV)'!F15)/('Newspaper (RV)'!F43)*100</f>
        <v>7.7125759187410559</v>
      </c>
      <c r="G15" s="41">
        <f>('Newspaper (RV)'!G15)/('Newspaper (RV)'!G43)*100</f>
        <v>10.147737743385735</v>
      </c>
      <c r="H15" s="142" t="s">
        <v>736</v>
      </c>
      <c r="I15" s="142"/>
      <c r="J15" s="41"/>
      <c r="K15" s="142"/>
      <c r="L15" s="41"/>
      <c r="M15" s="399"/>
      <c r="N15" s="142"/>
      <c r="O15" s="142"/>
      <c r="P15" s="17"/>
    </row>
    <row r="16" spans="1:16" ht="15.75" customHeight="1">
      <c r="A16" s="397" t="s">
        <v>780</v>
      </c>
      <c r="B16" s="41">
        <f>('Newspaper (RV)'!B16)/('Newspaper (RV)'!B43)*100</f>
        <v>5.8000000000000007</v>
      </c>
      <c r="C16" s="41">
        <f>('Newspaper (RV)'!C16)/('Newspaper (RV)'!C43)*100</f>
        <v>5.8000000000000007</v>
      </c>
      <c r="D16" s="41">
        <f>('Newspaper (RV)'!D16)/('Newspaper (RV)'!D43)*100</f>
        <v>5.8000000000000007</v>
      </c>
      <c r="E16" s="41">
        <f>('Newspaper (RV)'!E16)/('Newspaper (RV)'!E43)*100</f>
        <v>5.7</v>
      </c>
      <c r="F16" s="41">
        <f>('Newspaper (RV)'!F16)/('Newspaper (RV)'!F43)*100</f>
        <v>10.271021102796226</v>
      </c>
      <c r="G16" s="41">
        <f>('Newspaper (RV)'!G16)/('Newspaper (RV)'!G43)*100</f>
        <v>11.426338801214751</v>
      </c>
      <c r="H16" s="41">
        <f>('Newspaper (RV)'!H16)/('Newspaper (RV)'!H43)*100</f>
        <v>12.510734426794819</v>
      </c>
      <c r="I16" s="41">
        <f>('Newspaper (RV)'!I16)/('Newspaper (RV)'!I43)*100</f>
        <v>11.93414417492313</v>
      </c>
      <c r="J16" s="41">
        <f>('Newspaper (RV)'!J16)/('Newspaper (RV)'!J43)*100</f>
        <v>11.51147662856612</v>
      </c>
      <c r="K16" s="41">
        <f>('Newspaper (RV)'!K16)/('Newspaper (RV)'!K43)*100</f>
        <v>9.8822049405306487</v>
      </c>
      <c r="L16" s="41">
        <f>('Newspaper (RV)'!L16)/('Newspaper (RV)'!L43)*100</f>
        <v>9.831168484783829</v>
      </c>
      <c r="M16" s="41">
        <f>('Newspaper (RV)'!M16)/('Newspaper (RV)'!M43)*100</f>
        <v>9.953171562366963</v>
      </c>
      <c r="N16" s="41">
        <f>('Newspaper (RV)'!N16)/('Newspaper (RV)'!N43)*100</f>
        <v>5.2762716763005777</v>
      </c>
      <c r="O16" s="41">
        <f>('Newspaper (RV)'!O16)/('Newspaper (RV)'!O43)*100</f>
        <v>5.3620227139220686</v>
      </c>
      <c r="P16" s="17"/>
    </row>
    <row r="17" spans="1:16" ht="15.75" customHeight="1">
      <c r="A17" s="1" t="s">
        <v>738</v>
      </c>
      <c r="B17" s="142"/>
      <c r="C17" s="142"/>
      <c r="D17" s="142"/>
      <c r="E17" s="142"/>
      <c r="F17" s="41"/>
      <c r="G17" s="41"/>
      <c r="H17" s="41"/>
      <c r="I17" s="41"/>
      <c r="J17" s="41"/>
      <c r="K17" s="41"/>
      <c r="L17" s="41"/>
      <c r="M17" s="41"/>
      <c r="N17" s="43">
        <f>('Newspaper (RV)'!N17)/('Newspaper (RV)'!N43)*100</f>
        <v>4.1245664739884402</v>
      </c>
      <c r="O17" s="43">
        <f>('Newspaper (RV)'!O17)/('Newspaper (RV)'!O43)*100</f>
        <v>4.1915997650283936</v>
      </c>
      <c r="P17" s="17"/>
    </row>
    <row r="18" spans="1:16" ht="15.75" customHeight="1">
      <c r="A18" s="397" t="s">
        <v>741</v>
      </c>
      <c r="B18" s="142"/>
      <c r="C18" s="142"/>
      <c r="D18" s="142"/>
      <c r="E18" s="142"/>
      <c r="F18" s="41">
        <f>('Newspaper (RV)'!F19)/('Newspaper (RV)'!F43)*100</f>
        <v>0.18886530288886541</v>
      </c>
      <c r="G18" s="41">
        <f>('Newspaper (RV)'!G19)/('Newspaper (RV)'!G43)*100</f>
        <v>0.20514179826003079</v>
      </c>
      <c r="H18" s="41">
        <f>('Newspaper (RV)'!H19)/('Newspaper (RV)'!H43)*100</f>
        <v>3.2494861313246157</v>
      </c>
      <c r="I18" s="41">
        <f>('Newspaper (RV)'!I19)/('Newspaper (RV)'!I43)*100</f>
        <v>2.9525538436025496</v>
      </c>
      <c r="J18" s="41">
        <f>('Newspaper (RV)'!J19)/('Newspaper (RV)'!J43)*100</f>
        <v>4.0828234946419926</v>
      </c>
      <c r="K18" s="41">
        <f>('Newspaper (RV)'!K19)/('Newspaper (RV)'!K43)*100</f>
        <v>5.7542052339312848</v>
      </c>
      <c r="L18" s="41">
        <f>('Newspaper (RV)'!L19)/('Newspaper (RV)'!L43)*100</f>
        <v>5.8340793912116666</v>
      </c>
      <c r="M18" s="41">
        <f>('Newspaper (RV)'!M19)/('Newspaper (RV)'!M43)*100</f>
        <v>4.4870157513835673</v>
      </c>
      <c r="N18" s="41">
        <f>('Newspaper (RV)'!N19)/('Newspaper (RV)'!N43)*100</f>
        <v>3.8717065202312142</v>
      </c>
      <c r="O18" s="41">
        <f>('Newspaper (RV)'!O19)/('Newspaper (RV)'!O43)*100</f>
        <v>3.9346302800078328</v>
      </c>
      <c r="P18" s="17"/>
    </row>
    <row r="19" spans="1:16" ht="15.75" customHeight="1">
      <c r="A19" s="397" t="s">
        <v>742</v>
      </c>
      <c r="B19" s="41">
        <f>('Newspaper (RV)'!B20)/('Newspaper (RV)'!B43)*100</f>
        <v>3.2211235055928649</v>
      </c>
      <c r="C19" s="41">
        <f>('Newspaper (RV)'!C20)/('Newspaper (RV)'!C43)*100</f>
        <v>2.8206103253991945</v>
      </c>
      <c r="D19" s="41">
        <f>('Newspaper (RV)'!D20)/('Newspaper (RV)'!D43)*100</f>
        <v>3.4585865148264041</v>
      </c>
      <c r="E19" s="41">
        <f>('Newspaper (RV)'!E20)/('Newspaper (RV)'!E43)*100</f>
        <v>3.0533341054170262</v>
      </c>
      <c r="F19" s="41">
        <f>('Newspaper (RV)'!F20)/('Newspaper (RV)'!F43)*100</f>
        <v>3.8553164711321775</v>
      </c>
      <c r="G19" s="41">
        <f>('Newspaper (RV)'!G20)/('Newspaper (RV)'!G43)*100</f>
        <v>4.1468723216220544</v>
      </c>
      <c r="H19" s="41">
        <f>('Newspaper (RV)'!H20)/('Newspaper (RV)'!H43)*100</f>
        <v>3.2494861313246157</v>
      </c>
      <c r="I19" s="41">
        <f>('Newspaper (RV)'!I20)/('Newspaper (RV)'!I43)*100</f>
        <v>4.6188393192412738</v>
      </c>
      <c r="J19" s="41">
        <f>('Newspaper (RV)'!J20)/('Newspaper (RV)'!J43)*100</f>
        <v>4.7772230580635666</v>
      </c>
      <c r="K19" s="41">
        <f>('Newspaper (RV)'!K20)/('Newspaper (RV)'!K43)*100</f>
        <v>3.7648066490265113</v>
      </c>
      <c r="L19" s="41">
        <f>('Newspaper (RV)'!L20)/('Newspaper (RV)'!L43)*100</f>
        <v>4.1391409467309481</v>
      </c>
      <c r="M19" s="41">
        <f>('Newspaper (RV)'!M20)/('Newspaper (RV)'!M43)*100</f>
        <v>3.3404285511565206</v>
      </c>
      <c r="N19" s="41">
        <f>('Newspaper (RV)'!N20)/('Newspaper (RV)'!N43)*100</f>
        <v>0.92364806965317925</v>
      </c>
      <c r="O19" s="41">
        <f>('Newspaper (RV)'!O20)/('Newspaper (RV)'!O43)*100</f>
        <v>0.93865938545134131</v>
      </c>
      <c r="P19" s="17"/>
    </row>
    <row r="20" spans="1:16" ht="15.75" customHeight="1">
      <c r="A20" s="397" t="s">
        <v>743</v>
      </c>
      <c r="B20" s="142"/>
      <c r="C20" s="142"/>
      <c r="D20" s="142"/>
      <c r="E20" s="142"/>
      <c r="F20" s="142"/>
      <c r="G20" s="41">
        <f>('Newspaper (RV)'!G21)/('Newspaper (RV)'!G43)*100</f>
        <v>2.9243423061042906</v>
      </c>
      <c r="H20" s="41">
        <f>('Newspaper (RV)'!H21)/('Newspaper (RV)'!H43)*100</f>
        <v>2.5827381254386084</v>
      </c>
      <c r="I20" s="41">
        <f>('Newspaper (RV)'!I21)/('Newspaper (RV)'!I43)*100</f>
        <v>2.5054094066734995</v>
      </c>
      <c r="J20" s="41">
        <f>('Newspaper (RV)'!J21)/('Newspaper (RV)'!J43)*100</f>
        <v>2.5857262336214109</v>
      </c>
      <c r="K20" s="41">
        <f>('Newspaper (RV)'!K21)/('Newspaper (RV)'!K43)*100</f>
        <v>2.5503202195791399</v>
      </c>
      <c r="L20" s="41">
        <f>('Newspaper (RV)'!L21)/('Newspaper (RV)'!L43)*100</f>
        <v>2.8351959032352707</v>
      </c>
      <c r="M20" s="41">
        <f>('Newspaper (RV)'!M21)/('Newspaper (RV)'!M43)*100</f>
        <v>2.8097062579821199</v>
      </c>
      <c r="N20" s="41">
        <f>('Newspaper (RV)'!N21)/('Newspaper (RV)'!N43)*100</f>
        <v>2.5722543352601157</v>
      </c>
      <c r="O20" s="41">
        <f>('Newspaper (RV)'!O21)/('Newspaper (RV)'!O43)*100</f>
        <v>2.6271131127211018</v>
      </c>
      <c r="P20" s="17"/>
    </row>
    <row r="21" spans="1:16" ht="15.75" customHeight="1">
      <c r="A21" s="397" t="s">
        <v>744</v>
      </c>
      <c r="B21" s="142"/>
      <c r="C21" s="142"/>
      <c r="D21" s="142"/>
      <c r="E21" s="142"/>
      <c r="F21" s="41">
        <f>('Newspaper (RV)'!F22)/('Newspaper (RV)'!F43)*100</f>
        <v>1.1545913652201039</v>
      </c>
      <c r="G21" s="41">
        <f>('Newspaper (RV)'!G22)/('Newspaper (RV)'!G43)*100</f>
        <v>1.7923388327735976</v>
      </c>
      <c r="H21" s="142" t="s">
        <v>814</v>
      </c>
      <c r="I21" s="142"/>
      <c r="J21" s="41"/>
      <c r="K21" s="142"/>
      <c r="L21" s="41"/>
      <c r="M21" s="399"/>
      <c r="N21" s="142"/>
      <c r="O21" s="142"/>
      <c r="P21" s="17"/>
    </row>
    <row r="22" spans="1:16" ht="15.75" customHeight="1">
      <c r="A22" s="397" t="s">
        <v>746</v>
      </c>
      <c r="B22" s="41">
        <f>('Newspaper (RV)'!B23)/('Newspaper (RV)'!B43)*100</f>
        <v>1.2145890410958904</v>
      </c>
      <c r="C22" s="41">
        <f>('Newspaper (RV)'!C23)/('Newspaper (RV)'!C43)*100</f>
        <v>1.2500769230769231</v>
      </c>
      <c r="D22" s="41">
        <f>('Newspaper (RV)'!D23)/('Newspaper (RV)'!D43)*100</f>
        <v>1.193548387096774</v>
      </c>
      <c r="E22" s="41">
        <f>('Newspaper (RV)'!E23)/('Newspaper (RV)'!E43)*100</f>
        <v>1.7212386706948641</v>
      </c>
      <c r="F22" s="41">
        <f>('Newspaper (RV)'!F23)/('Newspaper (RV)'!F43)*100</f>
        <v>2.0205348891351815</v>
      </c>
      <c r="G22" s="41">
        <f>('Newspaper (RV)'!G23)/('Newspaper (RV)'!G43)*100</f>
        <v>2.1696733238838286</v>
      </c>
      <c r="H22" s="41">
        <f>('Newspaper (RV)'!H23)/('Newspaper (RV)'!H43)*100</f>
        <v>2.2776384525324258</v>
      </c>
      <c r="I22" s="41">
        <f>('Newspaper (RV)'!I23)/('Newspaper (RV)'!I43)*100</f>
        <v>2.2909338571916642</v>
      </c>
      <c r="J22" s="41">
        <f>('Newspaper (RV)'!J23)/('Newspaper (RV)'!J43)*100</f>
        <v>2.4105148452746028</v>
      </c>
      <c r="K22" s="41">
        <f>('Newspaper (RV)'!K23)/('Newspaper (RV)'!K43)*100</f>
        <v>2.1575689313884352</v>
      </c>
      <c r="L22" s="41">
        <f>('Newspaper (RV)'!L23)/('Newspaper (RV)'!L43)*100</f>
        <v>1.4370929214139232</v>
      </c>
      <c r="M22" s="41">
        <f>('Newspaper (RV)'!M23)/('Newspaper (RV)'!M43)*100</f>
        <v>1.3764722576983115</v>
      </c>
      <c r="N22" s="41">
        <f>('Newspaper (RV)'!N23)/('Newspaper (RV)'!N43)*100</f>
        <v>1.5838150289017341</v>
      </c>
      <c r="O22" s="41">
        <f>('Newspaper (RV)'!O23)/('Newspaper (RV)'!O43)*100</f>
        <v>1.6095555120422951</v>
      </c>
      <c r="P22" s="17"/>
    </row>
    <row r="23" spans="1:16" ht="15.75" customHeight="1">
      <c r="A23" s="397" t="s">
        <v>747</v>
      </c>
      <c r="B23" s="142"/>
      <c r="C23" s="142"/>
      <c r="D23" s="142"/>
      <c r="E23" s="142"/>
      <c r="F23" s="41">
        <f>('Newspaper (RV)'!F24)/('Newspaper (RV)'!F43)*100</f>
        <v>2.212966783338532</v>
      </c>
      <c r="G23" s="41">
        <f>('Newspaper (RV)'!G24)/('Newspaper (RV)'!G43)*100</f>
        <v>1.8857214436525735</v>
      </c>
      <c r="H23" s="41">
        <f>('Newspaper (RV)'!H24)/('Newspaper (RV)'!H43)*100</f>
        <v>2.1810956870429399</v>
      </c>
      <c r="I23" s="41">
        <f>('Newspaper (RV)'!I24)/('Newspaper (RV)'!I43)*100</f>
        <v>2.4331255546443318</v>
      </c>
      <c r="J23" s="41">
        <f>('Newspaper (RV)'!J24)/('Newspaper (RV)'!J43)*100</f>
        <v>2.4064354956941596</v>
      </c>
      <c r="K23" s="41">
        <f>('Newspaper (RV)'!K24)/('Newspaper (RV)'!K43)*100</f>
        <v>1.7777578052370062</v>
      </c>
      <c r="L23" s="41">
        <f>('Newspaper (RV)'!L24)/('Newspaper (RV)'!L43)*100</f>
        <v>1.941362387645694</v>
      </c>
      <c r="M23" s="399"/>
      <c r="N23" s="142"/>
      <c r="O23" s="142"/>
      <c r="P23" s="17"/>
    </row>
    <row r="24" spans="1:16" ht="15.75" customHeight="1">
      <c r="A24" s="397" t="s">
        <v>748</v>
      </c>
      <c r="B24" s="41">
        <f>('Newspaper (RV)'!B25)/('Newspaper (RV)'!B43)*100</f>
        <v>2.1041118330941471</v>
      </c>
      <c r="C24" s="41">
        <f>('Newspaper (RV)'!C25)/('Newspaper (RV)'!C43)*100</f>
        <v>2.1533364059654447</v>
      </c>
      <c r="D24" s="41">
        <f>('Newspaper (RV)'!D25)/('Newspaper (RV)'!D43)*100</f>
        <v>1.9096774193548387</v>
      </c>
      <c r="E24" s="41">
        <f>('Newspaper (RV)'!E25)/('Newspaper (RV)'!E43)*100</f>
        <v>2.206697526270851</v>
      </c>
      <c r="F24" s="142" t="s">
        <v>749</v>
      </c>
      <c r="G24" s="142"/>
      <c r="H24" s="142"/>
      <c r="I24" s="142"/>
      <c r="J24" s="41"/>
      <c r="K24" s="142"/>
      <c r="L24" s="41"/>
      <c r="M24" s="399"/>
      <c r="N24" s="142"/>
      <c r="O24" s="142"/>
      <c r="P24" s="17"/>
    </row>
    <row r="25" spans="1:16" ht="15.75" customHeight="1">
      <c r="A25" s="397" t="s">
        <v>750</v>
      </c>
      <c r="B25" s="41">
        <f>('Newspaper (RV)'!B26)/('Newspaper (RV)'!B43)*100</f>
        <v>1.7409109589041092</v>
      </c>
      <c r="C25" s="41">
        <f>('Newspaper (RV)'!C26)/('Newspaper (RV)'!C43)*100</f>
        <v>1.7917769230769229</v>
      </c>
      <c r="D25" s="41">
        <f>('Newspaper (RV)'!D26)/('Newspaper (RV)'!D43)*100</f>
        <v>1.7107526881720432</v>
      </c>
      <c r="E25" s="41"/>
      <c r="F25" s="142"/>
      <c r="G25" s="142"/>
      <c r="H25" s="142"/>
      <c r="I25" s="142"/>
      <c r="J25" s="41"/>
      <c r="K25" s="142"/>
      <c r="L25" s="41"/>
      <c r="M25" s="399"/>
      <c r="N25" s="142"/>
      <c r="O25" s="142"/>
      <c r="P25" s="17"/>
    </row>
    <row r="26" spans="1:16" ht="15.75" customHeight="1">
      <c r="A26" s="397" t="s">
        <v>739</v>
      </c>
      <c r="B26" s="41">
        <f>('Newspaper (RV)'!B18)/('Newspaper (RV)'!B43)*100</f>
        <v>0.70000000000000007</v>
      </c>
      <c r="C26" s="41">
        <f>('Newspaper (RV)'!C18)/('Newspaper (RV)'!C43)*100</f>
        <v>0.70000000000000007</v>
      </c>
      <c r="D26" s="41">
        <f>('Newspaper (RV)'!D18)/('Newspaper (RV)'!D43)*100</f>
        <v>0.70000000000000007</v>
      </c>
      <c r="E26" s="41">
        <f>('Newspaper (RV)'!E18)/('Newspaper (RV)'!E43)*100</f>
        <v>0.57374622356495464</v>
      </c>
      <c r="F26" s="41">
        <f>('Newspaper (RV)'!F18)/('Newspaper (RV)'!F43)*100</f>
        <v>0.81701304226788163</v>
      </c>
      <c r="G26" s="41">
        <f>('Newspaper (RV)'!G18)/('Newspaper (RV)'!G43)*100</f>
        <v>0.81620378722895714</v>
      </c>
      <c r="H26" s="41">
        <f>('Newspaper (RV)'!H18)/('Newspaper (RV)'!H43)*100</f>
        <v>0.81845926156601645</v>
      </c>
      <c r="I26" s="41">
        <f>('Newspaper (RV)'!I18)/('Newspaper (RV)'!I43)*100</f>
        <v>0.7881038606081312</v>
      </c>
      <c r="J26" s="41">
        <f>('Newspaper (RV)'!J18)/('Newspaper (RV)'!J43)*100</f>
        <v>0.78576805129634797</v>
      </c>
      <c r="K26" s="41">
        <f>('Newspaper (RV)'!K18)/('Newspaper (RV)'!K43)*100</f>
        <v>0.84952997894647675</v>
      </c>
      <c r="L26" s="41">
        <f>('Newspaper (RV)'!L18)/('Newspaper (RV)'!L43)*100</f>
        <v>0.71656648505547249</v>
      </c>
      <c r="M26" s="41">
        <f>('Newspaper (RV)'!M18)/('Newspaper (RV)'!M43)*100</f>
        <v>0.50801759614020148</v>
      </c>
      <c r="N26" s="43">
        <f>('Newspaper (RV)'!N27)/('Newspaper (RV)'!N43)*100</f>
        <v>0.47008863034682086</v>
      </c>
      <c r="O26" s="43">
        <f>('Newspaper (RV)'!O27)/('Newspaper (RV)'!O43)*100</f>
        <v>0.47772860612884288</v>
      </c>
      <c r="P26" s="17"/>
    </row>
    <row r="27" spans="1:16" ht="15.75" customHeight="1">
      <c r="A27" s="397" t="s">
        <v>751</v>
      </c>
      <c r="B27" s="142"/>
      <c r="C27" s="142"/>
      <c r="D27" s="142"/>
      <c r="E27" s="41">
        <f>('Newspaper (RV)'!E27)/('Newspaper (RV)'!E43)*100</f>
        <v>0.27487325982298461</v>
      </c>
      <c r="F27" s="41">
        <f>('Newspaper (RV)'!F27)/('Newspaper (RV)'!F43)*100</f>
        <v>0.31242393037491878</v>
      </c>
      <c r="G27" s="41">
        <f>('Newspaper (RV)'!G27)/('Newspaper (RV)'!G43)*100</f>
        <v>0.33934876293445426</v>
      </c>
      <c r="H27" s="41">
        <f>('Newspaper (RV)'!H27)/('Newspaper (RV)'!H43)*100</f>
        <v>0.39071624653779241</v>
      </c>
      <c r="I27" s="41">
        <f>('Newspaper (RV)'!I27)/('Newspaper (RV)'!I43)*100</f>
        <v>0.32132192932101938</v>
      </c>
      <c r="J27" s="41">
        <f>('Newspaper (RV)'!J27)/('Newspaper (RV)'!J43)*100</f>
        <v>0.32774926370317248</v>
      </c>
      <c r="K27" s="41">
        <f>('Newspaper (RV)'!K27)/('Newspaper (RV)'!K43)*100</f>
        <v>0.24342545972080243</v>
      </c>
      <c r="L27" s="41">
        <f>('Newspaper (RV)'!L27)/('Newspaper (RV)'!L43)*100</f>
        <v>0.31099275651881869</v>
      </c>
      <c r="M27" s="41">
        <f>('Newspaper (RV)'!M27)/('Newspaper (RV)'!M43)*100</f>
        <v>0.2554278416347382</v>
      </c>
      <c r="N27" s="41">
        <f>('Newspaper (RV)'!N27)/('Newspaper (RV)'!N43)*100</f>
        <v>0.47008863034682086</v>
      </c>
      <c r="O27" s="41">
        <f>('Newspaper (RV)'!O27)/('Newspaper (RV)'!O43)*100</f>
        <v>0.47772860612884288</v>
      </c>
      <c r="P27" s="17"/>
    </row>
    <row r="28" spans="1:16" ht="15.75" customHeight="1">
      <c r="A28" s="397" t="s">
        <v>752</v>
      </c>
      <c r="B28" s="41"/>
      <c r="C28" s="41"/>
      <c r="D28" s="41"/>
      <c r="E28" s="41"/>
      <c r="F28" s="41"/>
      <c r="G28" s="41"/>
      <c r="H28" s="41"/>
      <c r="I28" s="41"/>
      <c r="J28" s="41"/>
      <c r="K28" s="41">
        <f>('Newspaper (RV)'!K28)/('Newspaper (RV)'!K43)*100</f>
        <v>0.17476995572223131</v>
      </c>
      <c r="L28" s="41">
        <f>('Newspaper (RV)'!L28)/('Newspaper (RV)'!L43)*100</f>
        <v>0.24159993636219215</v>
      </c>
      <c r="M28" s="41">
        <f>('Newspaper (RV)'!M28)/('Newspaper (RV)'!M43)*100</f>
        <v>0.25826592876401305</v>
      </c>
      <c r="N28" s="41">
        <f>('Newspaper (RV)'!N28)/('Newspaper (RV)'!N43)*100</f>
        <v>0.47008863034682086</v>
      </c>
      <c r="O28" s="41">
        <f>('Newspaper (RV)'!O28)/('Newspaper (RV)'!O43)*100</f>
        <v>0.47772860612884288</v>
      </c>
      <c r="P28" s="17"/>
    </row>
    <row r="29" spans="1:16" ht="15.75" customHeight="1">
      <c r="A29" s="397" t="s">
        <v>753</v>
      </c>
      <c r="B29" s="41">
        <f>('Newspaper (RV)'!B29)/('Newspaper (RV)'!B43)*100</f>
        <v>0.72875342465753423</v>
      </c>
      <c r="C29" s="41" t="s">
        <v>754</v>
      </c>
      <c r="D29" s="41"/>
      <c r="E29" s="142"/>
      <c r="F29" s="142"/>
      <c r="G29" s="142"/>
      <c r="H29" s="142"/>
      <c r="I29" s="142"/>
      <c r="J29" s="41"/>
      <c r="K29" s="142"/>
      <c r="L29" s="41"/>
      <c r="M29" s="399"/>
      <c r="N29" s="400"/>
      <c r="O29" s="400"/>
      <c r="P29" s="399"/>
    </row>
    <row r="30" spans="1:16" ht="15.75" customHeight="1">
      <c r="A30" s="397" t="s">
        <v>755</v>
      </c>
      <c r="B30" s="41">
        <f>('Newspaper (RV)'!B30)/('Newspaper (RV)'!B43)*100</f>
        <v>0.72875342465753423</v>
      </c>
      <c r="C30" s="41">
        <f>('Newspaper (RV)'!C30)/('Newspaper (RV)'!C43)*100</f>
        <v>0.75004615384615381</v>
      </c>
      <c r="D30" s="41">
        <f>('Newspaper (RV)'!D30)/('Newspaper (RV)'!D43)*100</f>
        <v>0.71612903225806446</v>
      </c>
      <c r="E30" s="142" t="s">
        <v>756</v>
      </c>
      <c r="F30" s="142"/>
      <c r="G30" s="142"/>
      <c r="H30" s="142"/>
      <c r="I30" s="142"/>
      <c r="J30" s="41"/>
      <c r="K30" s="142"/>
      <c r="L30" s="41"/>
      <c r="M30" s="399"/>
      <c r="N30" s="400"/>
      <c r="O30" s="400"/>
      <c r="P30" s="399"/>
    </row>
    <row r="31" spans="1:16" ht="12.75" customHeight="1">
      <c r="A31" s="397" t="s">
        <v>757</v>
      </c>
      <c r="B31" s="41">
        <f>('Newspaper (RV)'!B31)/('Newspaper (RV)'!B43)*100</f>
        <v>1.9433424657534244</v>
      </c>
      <c r="C31" s="41">
        <f>('Newspaper (RV)'!C31)/('Newspaper (RV)'!C43)*100</f>
        <v>2.0001230769230771</v>
      </c>
      <c r="D31" s="41">
        <f>('Newspaper (RV)'!D31)/('Newspaper (RV)'!D43)*100</f>
        <v>1.9096774193548387</v>
      </c>
      <c r="E31" s="142" t="s">
        <v>726</v>
      </c>
      <c r="F31" s="142"/>
      <c r="G31" s="142"/>
      <c r="H31" s="142"/>
      <c r="I31" s="142"/>
      <c r="J31" s="41"/>
      <c r="K31" s="142"/>
      <c r="L31" s="41"/>
      <c r="M31" s="399"/>
      <c r="N31" s="400"/>
      <c r="O31" s="400"/>
      <c r="P31" s="399"/>
    </row>
    <row r="32" spans="1:16" ht="15.75" customHeight="1">
      <c r="A32" s="397" t="s">
        <v>758</v>
      </c>
      <c r="B32" s="41">
        <f>('Newspaper (RV)'!B32)/('Newspaper (RV)'!B43)*100</f>
        <v>2.5911232876712331</v>
      </c>
      <c r="C32" s="41" t="s">
        <v>759</v>
      </c>
      <c r="D32" s="41"/>
      <c r="E32" s="142"/>
      <c r="F32" s="142"/>
      <c r="G32" s="142"/>
      <c r="H32" s="142"/>
      <c r="I32" s="142"/>
      <c r="J32" s="41"/>
      <c r="K32" s="142"/>
      <c r="L32" s="41"/>
      <c r="M32" s="399"/>
      <c r="N32" s="400"/>
      <c r="O32" s="400"/>
      <c r="P32" s="399"/>
    </row>
    <row r="33" spans="1:16" ht="15.75" customHeight="1">
      <c r="A33" s="397" t="s">
        <v>760</v>
      </c>
      <c r="B33" s="41"/>
      <c r="C33" s="41"/>
      <c r="D33" s="41"/>
      <c r="E33" s="142"/>
      <c r="F33" s="41">
        <f>('Newspaper (RV)'!F33)/('Newspaper (RV)'!F43)*100</f>
        <v>0.28864784130502597</v>
      </c>
      <c r="G33" s="142" t="s">
        <v>761</v>
      </c>
      <c r="H33" s="142"/>
      <c r="I33" s="142"/>
      <c r="J33" s="41"/>
      <c r="K33" s="142"/>
      <c r="L33" s="41"/>
      <c r="M33" s="399"/>
      <c r="N33" s="400"/>
      <c r="O33" s="400"/>
      <c r="P33" s="399"/>
    </row>
    <row r="34" spans="1:16" ht="15.75" customHeight="1">
      <c r="A34" s="397" t="s">
        <v>762</v>
      </c>
      <c r="B34" s="41"/>
      <c r="C34" s="41"/>
      <c r="D34" s="41"/>
      <c r="E34" s="41">
        <f>('Newspaper (RV)'!E34)/('Newspaper (RV)'!E43)*100</f>
        <v>0.81963746223564959</v>
      </c>
      <c r="F34" s="142" t="s">
        <v>763</v>
      </c>
      <c r="G34" s="142"/>
      <c r="H34" s="142"/>
      <c r="I34" s="142"/>
      <c r="J34" s="41"/>
      <c r="K34" s="142"/>
      <c r="L34" s="41"/>
      <c r="M34" s="399"/>
      <c r="N34" s="400"/>
      <c r="O34" s="400"/>
      <c r="P34" s="399"/>
    </row>
    <row r="35" spans="1:16" ht="15.75" customHeight="1">
      <c r="A35" s="397" t="s">
        <v>764</v>
      </c>
      <c r="B35" s="41">
        <f>('Newspaper (RV)'!B35)/('Newspaper (RV)'!B43)*100</f>
        <v>0.25570776255707761</v>
      </c>
      <c r="C35" s="41" t="s">
        <v>765</v>
      </c>
      <c r="D35" s="41"/>
      <c r="E35" s="142"/>
      <c r="F35" s="142"/>
      <c r="G35" s="142"/>
      <c r="H35" s="41"/>
      <c r="I35" s="142"/>
      <c r="J35" s="41"/>
      <c r="K35" s="142"/>
      <c r="L35" s="41"/>
      <c r="M35" s="399"/>
      <c r="N35" s="400"/>
      <c r="O35" s="400"/>
      <c r="P35" s="399"/>
    </row>
    <row r="36" spans="1:16" ht="15.75" customHeight="1">
      <c r="A36" s="397"/>
      <c r="B36" s="41"/>
      <c r="C36" s="41"/>
      <c r="D36" s="41"/>
      <c r="E36" s="142"/>
      <c r="F36" s="142"/>
      <c r="G36" s="142"/>
      <c r="H36" s="41"/>
      <c r="I36" s="142"/>
      <c r="J36" s="41"/>
      <c r="K36" s="142"/>
      <c r="L36" s="142"/>
      <c r="M36" s="399"/>
      <c r="N36" s="400"/>
      <c r="O36" s="400"/>
      <c r="P36" s="399"/>
    </row>
    <row r="37" spans="1:16" ht="15.75" customHeight="1">
      <c r="A37" s="397"/>
      <c r="B37" s="41"/>
      <c r="C37" s="41"/>
      <c r="D37" s="41"/>
      <c r="E37" s="142"/>
      <c r="F37" s="142"/>
      <c r="G37" s="142"/>
      <c r="H37" s="41"/>
      <c r="I37" s="142"/>
      <c r="J37" s="41"/>
      <c r="K37" s="142"/>
      <c r="L37" s="142"/>
      <c r="M37" s="399"/>
      <c r="N37" s="400"/>
      <c r="O37" s="400"/>
      <c r="P37" s="399"/>
    </row>
    <row r="38" spans="1:16" ht="15.75" customHeight="1">
      <c r="A38" s="397"/>
      <c r="B38" s="41"/>
      <c r="C38" s="41"/>
      <c r="D38" s="41"/>
      <c r="E38" s="142"/>
      <c r="F38" s="142"/>
      <c r="G38" s="142"/>
      <c r="H38" s="41"/>
      <c r="I38" s="142"/>
      <c r="J38" s="41"/>
      <c r="K38" s="142"/>
      <c r="L38" s="142"/>
      <c r="M38" s="399"/>
      <c r="N38" s="400"/>
      <c r="O38" s="400"/>
      <c r="P38" s="399"/>
    </row>
    <row r="39" spans="1:16" ht="15.75" customHeight="1">
      <c r="A39" s="397" t="s">
        <v>766</v>
      </c>
      <c r="B39" s="41">
        <v>5.19</v>
      </c>
      <c r="C39" s="41">
        <v>5.17</v>
      </c>
      <c r="D39" s="41">
        <v>5.6</v>
      </c>
      <c r="E39" s="41">
        <v>5.19</v>
      </c>
      <c r="F39" s="41">
        <v>5.17</v>
      </c>
      <c r="G39" s="41">
        <v>4.91</v>
      </c>
      <c r="H39" s="41">
        <v>4.3</v>
      </c>
      <c r="I39" s="41">
        <v>4.4000000000000004</v>
      </c>
      <c r="J39" s="41">
        <v>5.9</v>
      </c>
      <c r="K39" s="41">
        <v>6</v>
      </c>
      <c r="L39" s="41">
        <v>5.7</v>
      </c>
      <c r="M39" s="12">
        <v>5.3</v>
      </c>
      <c r="N39" s="36">
        <v>5.3</v>
      </c>
      <c r="O39" s="36"/>
      <c r="P39" s="399"/>
    </row>
    <row r="40" spans="1:16" ht="15.75" customHeight="1">
      <c r="A40" s="397" t="s">
        <v>767</v>
      </c>
      <c r="B40" s="142"/>
      <c r="C40" s="41">
        <v>108</v>
      </c>
      <c r="D40" s="41">
        <v>108</v>
      </c>
      <c r="E40" s="41">
        <v>105</v>
      </c>
      <c r="F40" s="41">
        <v>104</v>
      </c>
      <c r="G40" s="41">
        <v>100</v>
      </c>
      <c r="H40" s="41">
        <v>96</v>
      </c>
      <c r="I40" s="41">
        <v>94</v>
      </c>
      <c r="J40" s="41">
        <v>95</v>
      </c>
      <c r="K40" s="41">
        <v>95</v>
      </c>
      <c r="L40" s="41">
        <v>94</v>
      </c>
      <c r="M40" s="399">
        <v>90</v>
      </c>
      <c r="N40" s="142">
        <v>88</v>
      </c>
      <c r="O40" s="404">
        <v>99</v>
      </c>
      <c r="P40" s="399"/>
    </row>
    <row r="41" spans="1:16" ht="15.75" customHeight="1">
      <c r="A41" s="405" t="s">
        <v>768</v>
      </c>
      <c r="B41" s="41">
        <v>1773.31575</v>
      </c>
      <c r="C41" s="41">
        <v>2437.65</v>
      </c>
      <c r="D41" s="41">
        <v>2220</v>
      </c>
      <c r="E41" s="41">
        <v>2713</v>
      </c>
      <c r="F41" s="16">
        <v>3182.560626</v>
      </c>
      <c r="G41" s="16">
        <v>3355.9069</v>
      </c>
      <c r="H41" s="16">
        <v>3478.299</v>
      </c>
      <c r="I41" s="18">
        <v>3140.7</v>
      </c>
      <c r="J41" s="18">
        <v>3006.5</v>
      </c>
      <c r="K41" s="18">
        <v>3040.9</v>
      </c>
      <c r="L41" s="18">
        <v>2662.2</v>
      </c>
      <c r="M41" s="18">
        <v>2411.5</v>
      </c>
      <c r="N41" s="18">
        <v>2415.3000000000002</v>
      </c>
      <c r="O41" s="18">
        <v>2126.6999999999998</v>
      </c>
      <c r="P41" s="399"/>
    </row>
    <row r="42" spans="1:16" ht="15.75" customHeight="1">
      <c r="A42" s="405" t="s">
        <v>770</v>
      </c>
      <c r="B42" s="41">
        <v>416.68424999999996</v>
      </c>
      <c r="C42" s="41">
        <v>487.34999999999997</v>
      </c>
      <c r="D42" s="41">
        <v>570</v>
      </c>
      <c r="E42" s="41">
        <v>597</v>
      </c>
      <c r="F42" s="16">
        <v>817.4</v>
      </c>
      <c r="G42" s="41">
        <v>961.31148973964696</v>
      </c>
      <c r="H42" s="41">
        <v>1210.5232544604453</v>
      </c>
      <c r="I42" s="389">
        <v>1249.8</v>
      </c>
      <c r="J42" s="389">
        <v>1297.9000000000001</v>
      </c>
      <c r="K42" s="389">
        <v>1331.1</v>
      </c>
      <c r="L42" s="18">
        <v>1087.0999999999999</v>
      </c>
      <c r="M42" s="18">
        <v>1112</v>
      </c>
      <c r="N42" s="18">
        <v>1044.7</v>
      </c>
      <c r="O42" s="18">
        <v>937.5</v>
      </c>
      <c r="P42" s="399"/>
    </row>
    <row r="43" spans="1:16" ht="15.75" customHeight="1">
      <c r="A43" s="405" t="s">
        <v>772</v>
      </c>
      <c r="B43" s="258">
        <f>'Newspaper (RV)'!B43</f>
        <v>2190</v>
      </c>
      <c r="C43" s="258">
        <f>'Newspaper (RV)'!C43</f>
        <v>2925</v>
      </c>
      <c r="D43" s="258">
        <f>'Newspaper (RV)'!D43</f>
        <v>2790</v>
      </c>
      <c r="E43" s="258">
        <f>'Newspaper (RV)'!E43</f>
        <v>3310</v>
      </c>
      <c r="F43" s="258">
        <f>'Newspaper (RV)'!F43</f>
        <v>3999.960626</v>
      </c>
      <c r="G43" s="258">
        <f>'Newspaper (RV)'!G43</f>
        <v>4317.2183897396471</v>
      </c>
      <c r="H43" s="258">
        <f>'Newspaper (RV)'!H43</f>
        <v>4688.822254460445</v>
      </c>
      <c r="I43" s="258">
        <f>'Newspaper (RV)'!I43</f>
        <v>4390.5</v>
      </c>
      <c r="J43" s="258">
        <f>'Newspaper (RV)'!J43</f>
        <v>4304.3999999999996</v>
      </c>
      <c r="K43" s="258">
        <f>'Newspaper (RV)'!K43</f>
        <v>4372</v>
      </c>
      <c r="L43" s="258">
        <f>'Newspaper (RV)'!L43</f>
        <v>3749.2999999999997</v>
      </c>
      <c r="M43" s="258">
        <f>'Newspaper (RV)'!M43</f>
        <v>3523.5</v>
      </c>
      <c r="N43" s="66">
        <f>'Newspaper (RV)'!N43</f>
        <v>3460</v>
      </c>
      <c r="O43" s="66">
        <f>'Newspaper (RV)'!O43</f>
        <v>3064.2</v>
      </c>
      <c r="P43" s="12"/>
    </row>
    <row r="44" spans="1:16" ht="15.75" customHeight="1">
      <c r="A44" s="405" t="s">
        <v>37</v>
      </c>
      <c r="B44" s="12">
        <f t="shared" ref="B44:D44" si="0">SUM(B8+B3+B13+B11)</f>
        <v>64.30512857532797</v>
      </c>
      <c r="C44" s="12">
        <f t="shared" si="0"/>
        <v>67.242100312383243</v>
      </c>
      <c r="D44" s="12">
        <f t="shared" si="0"/>
        <v>70.158705239565265</v>
      </c>
      <c r="E44" s="12">
        <f>SUM(E8+E3+E13+E7)</f>
        <v>66.721782477341392</v>
      </c>
      <c r="F44" s="12">
        <f>SUM(F3+F9+F16+F7)</f>
        <v>79.231699917238146</v>
      </c>
      <c r="G44" s="12">
        <f>SUM(G3+G9+G15+G16)</f>
        <v>63.535596869023422</v>
      </c>
      <c r="H44" s="12">
        <f>SUM(H3+H9+H14+H16)</f>
        <v>67.687438398407778</v>
      </c>
      <c r="I44" s="12">
        <f t="shared" ref="I44:M44" si="1">SUM(I3+I4+I9+I16)</f>
        <v>82.480241267290111</v>
      </c>
      <c r="J44" s="12">
        <f t="shared" si="1"/>
        <v>81.581637394294219</v>
      </c>
      <c r="K44" s="12">
        <f t="shared" si="1"/>
        <v>71.819533394327522</v>
      </c>
      <c r="L44" s="12">
        <f t="shared" si="1"/>
        <v>77.629385112521703</v>
      </c>
      <c r="M44" s="56">
        <f t="shared" si="1"/>
        <v>74.97942386831275</v>
      </c>
      <c r="N44" s="12">
        <f>SUM(N3+N4+N12+N9)</f>
        <v>69.690751445086704</v>
      </c>
      <c r="O44" s="12">
        <f>SUM(O3+O4+O12+O13)</f>
        <v>68.253451471836044</v>
      </c>
    </row>
    <row r="45" spans="1:16" ht="15.75" customHeight="1">
      <c r="A45" s="405" t="s">
        <v>44</v>
      </c>
      <c r="B45" s="12">
        <f t="shared" ref="B45:O45" si="2">SUMSQ(B3:B35)</f>
        <v>1314.8526441598092</v>
      </c>
      <c r="C45" s="12">
        <f t="shared" si="2"/>
        <v>1371.157391927869</v>
      </c>
      <c r="D45" s="12">
        <f t="shared" si="2"/>
        <v>1562.0762518910765</v>
      </c>
      <c r="E45" s="12">
        <f t="shared" si="2"/>
        <v>1497.7897245768743</v>
      </c>
      <c r="F45" s="12">
        <f t="shared" si="2"/>
        <v>1812.3960427907421</v>
      </c>
      <c r="G45" s="12">
        <f t="shared" si="2"/>
        <v>1217.4539339987639</v>
      </c>
      <c r="H45" s="12">
        <f t="shared" si="2"/>
        <v>1376.3322652204213</v>
      </c>
      <c r="I45" s="12">
        <f t="shared" si="2"/>
        <v>1956.0365953812095</v>
      </c>
      <c r="J45" s="12">
        <f t="shared" si="2"/>
        <v>1939.1669013418198</v>
      </c>
      <c r="K45" s="12">
        <f t="shared" si="2"/>
        <v>1532.3661247721886</v>
      </c>
      <c r="L45" s="12">
        <f t="shared" si="2"/>
        <v>1805.464039954006</v>
      </c>
      <c r="M45" s="12">
        <f t="shared" si="2"/>
        <v>1701.847666408331</v>
      </c>
      <c r="N45" s="12">
        <f t="shared" si="2"/>
        <v>1709.8116976506301</v>
      </c>
      <c r="O45" s="12">
        <f t="shared" si="2"/>
        <v>1607.9357924595904</v>
      </c>
      <c r="P45" s="12"/>
    </row>
    <row r="46" spans="1:16" ht="15.75" customHeight="1">
      <c r="A46" s="217"/>
      <c r="B46" s="17"/>
      <c r="C46" s="17"/>
      <c r="D46" s="17"/>
      <c r="E46" s="17"/>
      <c r="F46" s="17"/>
      <c r="G46" s="17"/>
      <c r="H46" s="17"/>
      <c r="I46" s="17"/>
      <c r="J46" s="17"/>
      <c r="K46" s="406"/>
      <c r="L46" s="406"/>
      <c r="M46" s="316"/>
      <c r="N46" s="316"/>
      <c r="O46" s="316"/>
      <c r="P46" s="316"/>
    </row>
    <row r="47" spans="1:16" ht="15.75" customHeight="1">
      <c r="A47" s="96"/>
      <c r="B47" s="9"/>
      <c r="C47" s="36"/>
      <c r="D47" s="36"/>
      <c r="E47" s="36"/>
      <c r="F47" s="36"/>
      <c r="G47" s="36"/>
      <c r="H47" s="36"/>
      <c r="I47" s="36"/>
      <c r="J47" s="36"/>
      <c r="K47" s="316"/>
      <c r="L47" s="316"/>
      <c r="M47" s="316"/>
      <c r="N47" s="316"/>
      <c r="O47" s="316"/>
      <c r="P47" s="316"/>
    </row>
    <row r="48" spans="1:16" ht="15.75" customHeight="1">
      <c r="A48" s="96"/>
      <c r="B48" s="36"/>
      <c r="C48" s="36"/>
      <c r="D48" s="36"/>
      <c r="E48" s="36"/>
      <c r="F48" s="36"/>
      <c r="G48" s="36"/>
      <c r="H48" s="36"/>
      <c r="I48" s="36"/>
      <c r="J48" s="36"/>
      <c r="K48" s="316"/>
      <c r="L48" s="316"/>
      <c r="M48" s="316"/>
      <c r="N48" s="316"/>
      <c r="O48" s="316"/>
      <c r="P48" s="316"/>
    </row>
    <row r="49" spans="1:16" ht="15.75" customHeight="1">
      <c r="A49" s="96"/>
      <c r="B49" s="36"/>
      <c r="C49" s="36"/>
      <c r="D49" s="36"/>
      <c r="E49" s="36"/>
      <c r="F49" s="36"/>
      <c r="G49" s="36"/>
      <c r="H49" s="36"/>
      <c r="I49" s="36"/>
      <c r="J49" s="36"/>
      <c r="K49" s="316"/>
      <c r="L49" s="316"/>
      <c r="M49" s="316"/>
      <c r="N49" s="316"/>
      <c r="O49" s="316"/>
      <c r="P49" s="316"/>
    </row>
    <row r="50" spans="1:16" ht="15.75" customHeight="1">
      <c r="A50" s="96"/>
      <c r="B50" s="36"/>
      <c r="C50" s="36"/>
      <c r="D50" s="36"/>
      <c r="E50" s="36"/>
      <c r="F50" s="36"/>
      <c r="G50" s="36"/>
      <c r="H50" s="36"/>
      <c r="I50" s="36"/>
      <c r="J50" s="36"/>
      <c r="K50" s="316"/>
      <c r="L50" s="316"/>
      <c r="M50" s="316"/>
      <c r="N50" s="316"/>
      <c r="O50" s="316"/>
      <c r="P50" s="316"/>
    </row>
    <row r="51" spans="1:16" ht="15.75" customHeight="1">
      <c r="A51" s="96"/>
      <c r="B51" s="36"/>
      <c r="C51" s="36"/>
      <c r="D51" s="36"/>
      <c r="E51" s="36"/>
      <c r="F51" s="36"/>
      <c r="G51" s="36"/>
      <c r="H51" s="36"/>
      <c r="I51" s="36"/>
      <c r="J51" s="36"/>
      <c r="K51" s="316"/>
      <c r="L51" s="316"/>
      <c r="M51" s="316"/>
      <c r="N51" s="316"/>
      <c r="O51" s="316"/>
      <c r="P51" s="316"/>
    </row>
    <row r="52" spans="1:16" ht="15.75" customHeight="1">
      <c r="A52" s="96"/>
      <c r="B52" s="36"/>
      <c r="C52" s="36"/>
      <c r="D52" s="36"/>
      <c r="E52" s="36"/>
      <c r="F52" s="36"/>
      <c r="G52" s="36"/>
      <c r="H52" s="36"/>
      <c r="I52" s="36"/>
      <c r="J52" s="36"/>
      <c r="K52" s="316"/>
      <c r="L52" s="316"/>
      <c r="M52" s="316"/>
      <c r="N52" s="316"/>
      <c r="O52" s="316"/>
      <c r="P52" s="316"/>
    </row>
    <row r="53" spans="1:16" ht="15.75" customHeight="1">
      <c r="A53" s="96"/>
      <c r="B53" s="36"/>
      <c r="C53" s="36"/>
      <c r="D53" s="36"/>
      <c r="E53" s="36"/>
      <c r="F53" s="36"/>
      <c r="G53" s="36"/>
      <c r="H53" s="36"/>
      <c r="I53" s="36"/>
      <c r="J53" s="36"/>
      <c r="K53" s="316"/>
      <c r="L53" s="316"/>
      <c r="M53" s="316"/>
      <c r="N53" s="316"/>
      <c r="O53" s="316"/>
      <c r="P53" s="316"/>
    </row>
    <row r="54" spans="1:16" ht="15.75" customHeight="1">
      <c r="A54" s="96"/>
      <c r="B54" s="36"/>
      <c r="C54" s="36"/>
      <c r="D54" s="36"/>
      <c r="E54" s="36"/>
      <c r="F54" s="36"/>
      <c r="G54" s="36"/>
      <c r="H54" s="36"/>
      <c r="I54" s="36"/>
      <c r="J54" s="260"/>
      <c r="K54" s="316"/>
      <c r="L54" s="316"/>
      <c r="M54" s="316"/>
      <c r="N54" s="316"/>
      <c r="O54" s="316"/>
      <c r="P54" s="316"/>
    </row>
    <row r="55" spans="1:16" ht="15.75" customHeight="1">
      <c r="A55" s="96"/>
      <c r="B55" s="36"/>
      <c r="C55" s="36"/>
      <c r="D55" s="36"/>
      <c r="E55" s="36"/>
      <c r="F55" s="36"/>
      <c r="G55" s="36"/>
      <c r="H55" s="36"/>
      <c r="I55" s="36"/>
      <c r="J55" s="260"/>
      <c r="K55" s="316"/>
      <c r="L55" s="316"/>
      <c r="M55" s="316"/>
      <c r="N55" s="316"/>
      <c r="O55" s="316"/>
      <c r="P55" s="316"/>
    </row>
    <row r="56" spans="1:16" ht="15.75" customHeight="1">
      <c r="A56" s="96"/>
      <c r="B56" s="36"/>
      <c r="C56" s="36"/>
      <c r="D56" s="36"/>
      <c r="E56" s="36"/>
      <c r="F56" s="36"/>
      <c r="G56" s="36"/>
      <c r="H56" s="36"/>
      <c r="I56" s="36"/>
      <c r="J56" s="260"/>
      <c r="K56" s="316"/>
      <c r="L56" s="316"/>
      <c r="M56" s="316"/>
      <c r="N56" s="316"/>
      <c r="O56" s="316"/>
      <c r="P56" s="316"/>
    </row>
    <row r="57" spans="1:16" ht="15.75" customHeight="1">
      <c r="A57" s="96"/>
      <c r="B57" s="36"/>
      <c r="C57" s="36"/>
      <c r="D57" s="36"/>
      <c r="E57" s="36"/>
      <c r="F57" s="36"/>
      <c r="G57" s="36"/>
      <c r="H57" s="36"/>
      <c r="I57" s="36"/>
      <c r="J57" s="36"/>
      <c r="K57" s="316"/>
      <c r="L57" s="316"/>
      <c r="M57" s="316"/>
      <c r="N57" s="316"/>
      <c r="O57" s="316"/>
      <c r="P57" s="316"/>
    </row>
    <row r="58" spans="1:16" ht="15.75" customHeight="1">
      <c r="A58" s="96"/>
      <c r="B58" s="36"/>
      <c r="C58" s="36"/>
      <c r="D58" s="36"/>
      <c r="E58" s="36"/>
      <c r="F58" s="36"/>
      <c r="G58" s="36"/>
      <c r="H58" s="36"/>
      <c r="I58" s="36"/>
      <c r="J58" s="36"/>
      <c r="K58" s="316"/>
      <c r="L58" s="316"/>
      <c r="M58" s="316"/>
      <c r="N58" s="316"/>
      <c r="O58" s="316"/>
      <c r="P58" s="316"/>
    </row>
    <row r="59" spans="1:16" ht="15.75" customHeight="1">
      <c r="A59" s="96"/>
      <c r="B59" s="36"/>
      <c r="C59" s="36"/>
      <c r="D59" s="36"/>
      <c r="E59" s="36"/>
      <c r="F59" s="36"/>
      <c r="G59" s="36"/>
      <c r="H59" s="36"/>
      <c r="I59" s="36"/>
      <c r="J59" s="36"/>
      <c r="K59" s="316"/>
      <c r="L59" s="316"/>
      <c r="M59" s="316"/>
      <c r="N59" s="316"/>
      <c r="O59" s="316"/>
      <c r="P59" s="316"/>
    </row>
    <row r="60" spans="1:16" ht="15.75" customHeight="1">
      <c r="A60" s="96"/>
      <c r="B60" s="36"/>
      <c r="C60" s="36"/>
      <c r="D60" s="36"/>
      <c r="E60" s="36"/>
      <c r="F60" s="36"/>
      <c r="G60" s="36"/>
      <c r="H60" s="36"/>
      <c r="I60" s="36"/>
      <c r="J60" s="36"/>
      <c r="K60" s="316"/>
      <c r="L60" s="316"/>
      <c r="M60" s="316"/>
      <c r="N60" s="316"/>
      <c r="O60" s="316"/>
      <c r="P60" s="316"/>
    </row>
    <row r="61" spans="1:16" ht="15.75" customHeight="1">
      <c r="A61" s="96"/>
      <c r="B61" s="36"/>
      <c r="C61" s="36"/>
      <c r="D61" s="36"/>
      <c r="E61" s="36"/>
      <c r="F61" s="36"/>
      <c r="G61" s="36"/>
      <c r="H61" s="36"/>
      <c r="I61" s="36"/>
      <c r="J61" s="36"/>
      <c r="K61" s="316"/>
      <c r="L61" s="316"/>
      <c r="M61" s="316"/>
      <c r="N61" s="316"/>
      <c r="O61" s="316"/>
      <c r="P61" s="316"/>
    </row>
    <row r="62" spans="1:16" ht="15.75" customHeight="1">
      <c r="A62" s="96"/>
      <c r="B62" s="36"/>
      <c r="C62" s="36"/>
      <c r="D62" s="36"/>
      <c r="E62" s="36"/>
      <c r="F62" s="36"/>
      <c r="G62" s="36"/>
      <c r="H62" s="36"/>
      <c r="I62" s="36"/>
      <c r="J62" s="36"/>
      <c r="K62" s="316"/>
      <c r="L62" s="316"/>
      <c r="M62" s="316"/>
      <c r="N62" s="316"/>
      <c r="O62" s="316"/>
      <c r="P62" s="316"/>
    </row>
    <row r="63" spans="1:16" ht="15.75" customHeight="1">
      <c r="A63" s="96"/>
      <c r="B63" s="36"/>
      <c r="C63" s="36"/>
      <c r="D63" s="36"/>
      <c r="E63" s="36"/>
      <c r="F63" s="36"/>
      <c r="G63" s="36"/>
      <c r="H63" s="36"/>
      <c r="I63" s="36"/>
      <c r="J63" s="36"/>
      <c r="K63" s="316"/>
      <c r="L63" s="316"/>
      <c r="M63" s="316"/>
      <c r="N63" s="316"/>
      <c r="O63" s="316"/>
      <c r="P63" s="316"/>
    </row>
    <row r="64" spans="1:16" ht="15.75" customHeight="1">
      <c r="A64" s="96"/>
      <c r="B64" s="36"/>
      <c r="C64" s="36"/>
      <c r="D64" s="36"/>
      <c r="E64" s="36"/>
      <c r="F64" s="36"/>
      <c r="G64" s="36"/>
      <c r="H64" s="36"/>
      <c r="I64" s="36"/>
      <c r="J64" s="36"/>
      <c r="K64" s="316"/>
      <c r="L64" s="316"/>
      <c r="M64" s="316"/>
      <c r="N64" s="316"/>
      <c r="O64" s="316"/>
      <c r="P64" s="316"/>
    </row>
    <row r="65" spans="1:16" ht="15.75" customHeight="1">
      <c r="A65" s="96"/>
      <c r="B65" s="36"/>
      <c r="C65" s="36"/>
      <c r="D65" s="36"/>
      <c r="E65" s="36"/>
      <c r="F65" s="36"/>
      <c r="G65" s="36"/>
      <c r="H65" s="36"/>
      <c r="I65" s="36"/>
      <c r="J65" s="36"/>
      <c r="K65" s="316"/>
      <c r="L65" s="316"/>
      <c r="M65" s="316"/>
      <c r="N65" s="316"/>
      <c r="O65" s="316"/>
      <c r="P65" s="316"/>
    </row>
    <row r="66" spans="1:16" ht="15.75" customHeight="1">
      <c r="A66" s="96"/>
      <c r="B66" s="36"/>
      <c r="C66" s="36"/>
      <c r="D66" s="36"/>
      <c r="E66" s="36"/>
      <c r="F66" s="36"/>
      <c r="G66" s="36"/>
      <c r="H66" s="36"/>
      <c r="I66" s="36"/>
      <c r="J66" s="36"/>
      <c r="K66" s="316"/>
      <c r="L66" s="316"/>
      <c r="M66" s="316"/>
      <c r="N66" s="316"/>
      <c r="O66" s="316"/>
      <c r="P66" s="316"/>
    </row>
    <row r="67" spans="1:16" ht="15.75" customHeight="1">
      <c r="A67" s="96"/>
      <c r="B67" s="407"/>
      <c r="C67" s="407"/>
      <c r="D67" s="407"/>
      <c r="E67" s="407"/>
      <c r="F67" s="407"/>
      <c r="G67" s="407"/>
      <c r="H67" s="407"/>
      <c r="I67" s="407"/>
      <c r="J67" s="407"/>
      <c r="K67" s="316"/>
      <c r="L67" s="316"/>
      <c r="M67" s="316"/>
      <c r="N67" s="316"/>
      <c r="O67" s="316"/>
      <c r="P67" s="316"/>
    </row>
    <row r="68" spans="1:16" ht="15.75" customHeight="1">
      <c r="A68" s="96"/>
      <c r="B68" s="36"/>
      <c r="C68" s="36"/>
      <c r="D68" s="36"/>
      <c r="E68" s="36"/>
      <c r="F68" s="36"/>
      <c r="G68" s="36"/>
      <c r="H68" s="36"/>
      <c r="I68" s="36"/>
      <c r="J68" s="36"/>
      <c r="K68" s="316"/>
      <c r="L68" s="316"/>
      <c r="M68" s="316"/>
      <c r="N68" s="316"/>
      <c r="O68" s="316"/>
      <c r="P68" s="316"/>
    </row>
    <row r="69" spans="1:16" ht="12.75">
      <c r="A69" s="61"/>
      <c r="B69" s="61"/>
      <c r="C69" s="61"/>
      <c r="D69" s="61"/>
      <c r="E69" s="61"/>
      <c r="F69" s="61"/>
      <c r="G69" s="61"/>
      <c r="H69" s="61"/>
      <c r="I69" s="61"/>
      <c r="J69" s="61"/>
      <c r="K69" s="61"/>
      <c r="L69" s="61"/>
      <c r="M69" s="61"/>
      <c r="N69" s="61"/>
      <c r="O69" s="61"/>
      <c r="P69" s="61"/>
    </row>
    <row r="70" spans="1:16" ht="12.75">
      <c r="A70" s="61"/>
      <c r="B70" s="61"/>
      <c r="C70" s="61"/>
      <c r="D70" s="61"/>
      <c r="E70" s="61"/>
      <c r="F70" s="61"/>
      <c r="G70" s="61"/>
      <c r="H70" s="61"/>
      <c r="I70" s="61"/>
      <c r="J70" s="61"/>
      <c r="K70" s="61"/>
      <c r="L70" s="61"/>
      <c r="M70" s="61"/>
      <c r="N70" s="61"/>
      <c r="O70" s="61"/>
      <c r="P70" s="61"/>
    </row>
    <row r="71" spans="1:16" ht="12.75">
      <c r="A71" s="61"/>
      <c r="B71" s="61"/>
      <c r="C71" s="61"/>
      <c r="D71" s="61"/>
      <c r="E71" s="61"/>
      <c r="F71" s="61"/>
      <c r="G71" s="61"/>
      <c r="H71" s="61"/>
      <c r="I71" s="61"/>
      <c r="J71" s="61"/>
      <c r="K71" s="61"/>
      <c r="L71" s="61"/>
      <c r="M71" s="61"/>
      <c r="N71" s="61"/>
      <c r="O71" s="61"/>
      <c r="P71" s="61"/>
    </row>
    <row r="72" spans="1:16" ht="12.75">
      <c r="A72" s="61"/>
      <c r="B72" s="61"/>
      <c r="C72" s="61"/>
      <c r="D72" s="61"/>
      <c r="E72" s="61"/>
      <c r="F72" s="61"/>
      <c r="G72" s="61"/>
      <c r="H72" s="61"/>
      <c r="I72" s="61"/>
      <c r="J72" s="61"/>
      <c r="K72" s="61"/>
      <c r="L72" s="61"/>
      <c r="M72" s="61"/>
      <c r="N72" s="61"/>
      <c r="O72" s="61"/>
      <c r="P72" s="61"/>
    </row>
    <row r="73" spans="1:16" ht="12.75">
      <c r="A73" s="61"/>
      <c r="B73" s="61"/>
      <c r="C73" s="61"/>
      <c r="D73" s="61"/>
      <c r="E73" s="61"/>
      <c r="F73" s="61"/>
      <c r="G73" s="61"/>
      <c r="H73" s="61"/>
      <c r="I73" s="61"/>
      <c r="J73" s="61"/>
      <c r="K73" s="61"/>
      <c r="L73" s="61"/>
      <c r="M73" s="61"/>
      <c r="N73" s="61"/>
      <c r="O73" s="61"/>
      <c r="P73" s="61"/>
    </row>
    <row r="74" spans="1:16" ht="12.75">
      <c r="A74" s="61"/>
      <c r="B74" s="61"/>
      <c r="C74" s="61"/>
      <c r="D74" s="61"/>
      <c r="E74" s="61"/>
      <c r="F74" s="61"/>
      <c r="G74" s="61"/>
      <c r="H74" s="61"/>
      <c r="I74" s="61"/>
      <c r="J74" s="61"/>
      <c r="K74" s="61"/>
      <c r="L74" s="61"/>
      <c r="M74" s="61"/>
      <c r="N74" s="61"/>
      <c r="O74" s="61"/>
      <c r="P74" s="61"/>
    </row>
    <row r="75" spans="1:16" ht="12.75">
      <c r="A75" s="61"/>
      <c r="B75" s="61"/>
      <c r="C75" s="61"/>
      <c r="D75" s="61"/>
      <c r="E75" s="61"/>
      <c r="F75" s="61"/>
      <c r="G75" s="61"/>
      <c r="H75" s="61"/>
      <c r="I75" s="61"/>
      <c r="J75" s="61"/>
      <c r="K75" s="61"/>
      <c r="L75" s="61"/>
      <c r="M75" s="61"/>
      <c r="N75" s="61"/>
      <c r="O75" s="61"/>
      <c r="P75" s="61"/>
    </row>
    <row r="76" spans="1:16" ht="12.75">
      <c r="A76" s="61"/>
      <c r="B76" s="61"/>
      <c r="C76" s="61"/>
      <c r="D76" s="61"/>
      <c r="E76" s="61"/>
      <c r="F76" s="61"/>
      <c r="G76" s="61"/>
      <c r="H76" s="61"/>
      <c r="I76" s="61"/>
      <c r="J76" s="61"/>
      <c r="K76" s="61"/>
      <c r="L76" s="61"/>
      <c r="M76" s="61"/>
      <c r="N76" s="61"/>
      <c r="O76" s="61"/>
      <c r="P76" s="61"/>
    </row>
    <row r="77" spans="1:16" ht="12.75">
      <c r="A77" s="61"/>
      <c r="B77" s="61"/>
      <c r="C77" s="61"/>
      <c r="D77" s="61"/>
      <c r="E77" s="61"/>
      <c r="F77" s="61"/>
      <c r="G77" s="61"/>
      <c r="H77" s="61"/>
      <c r="I77" s="61"/>
      <c r="J77" s="61"/>
      <c r="K77" s="61"/>
      <c r="L77" s="61"/>
      <c r="M77" s="61"/>
      <c r="N77" s="61"/>
      <c r="O77" s="61"/>
      <c r="P77" s="61"/>
    </row>
    <row r="78" spans="1:16" ht="12.75">
      <c r="A78" s="61"/>
      <c r="B78" s="61"/>
      <c r="C78" s="61"/>
      <c r="D78" s="61"/>
      <c r="E78" s="61"/>
      <c r="F78" s="61"/>
      <c r="G78" s="61"/>
      <c r="H78" s="61"/>
      <c r="I78" s="61"/>
      <c r="J78" s="61"/>
      <c r="K78" s="61"/>
      <c r="L78" s="61"/>
      <c r="M78" s="61"/>
      <c r="N78" s="61"/>
      <c r="O78" s="61"/>
      <c r="P78" s="61"/>
    </row>
    <row r="79" spans="1:16" ht="12.75">
      <c r="A79" s="61"/>
      <c r="B79" s="61"/>
      <c r="C79" s="61"/>
      <c r="D79" s="61"/>
      <c r="E79" s="61"/>
      <c r="F79" s="61"/>
      <c r="G79" s="61"/>
      <c r="H79" s="61"/>
      <c r="I79" s="61"/>
      <c r="J79" s="61"/>
      <c r="K79" s="61"/>
      <c r="L79" s="61"/>
      <c r="M79" s="61"/>
      <c r="N79" s="61"/>
      <c r="O79" s="61"/>
      <c r="P79" s="61"/>
    </row>
    <row r="80" spans="1:16" ht="12.75">
      <c r="A80" s="61"/>
      <c r="B80" s="61"/>
      <c r="C80" s="61"/>
      <c r="D80" s="61"/>
      <c r="E80" s="61"/>
      <c r="F80" s="61"/>
      <c r="G80" s="61"/>
      <c r="H80" s="61"/>
      <c r="I80" s="61"/>
      <c r="J80" s="61"/>
      <c r="K80" s="61"/>
      <c r="L80" s="61"/>
      <c r="M80" s="61"/>
      <c r="N80" s="61"/>
      <c r="O80" s="61"/>
      <c r="P80" s="61"/>
    </row>
    <row r="81" spans="1:16" ht="12.75">
      <c r="A81" s="61"/>
      <c r="B81" s="61"/>
      <c r="C81" s="61"/>
      <c r="D81" s="61"/>
      <c r="E81" s="61"/>
      <c r="F81" s="61"/>
      <c r="G81" s="61"/>
      <c r="H81" s="61"/>
      <c r="I81" s="61"/>
      <c r="J81" s="61"/>
      <c r="K81" s="61"/>
      <c r="L81" s="61"/>
      <c r="M81" s="61"/>
      <c r="N81" s="61"/>
      <c r="O81" s="61"/>
      <c r="P81" s="61"/>
    </row>
    <row r="82" spans="1:16" ht="12.75">
      <c r="A82" s="61"/>
      <c r="B82" s="61"/>
      <c r="C82" s="61"/>
      <c r="D82" s="61"/>
      <c r="E82" s="61"/>
      <c r="F82" s="61"/>
      <c r="G82" s="61"/>
      <c r="H82" s="61"/>
      <c r="I82" s="61"/>
      <c r="J82" s="61"/>
      <c r="K82" s="61"/>
      <c r="L82" s="61"/>
      <c r="M82" s="61"/>
      <c r="N82" s="61"/>
      <c r="O82" s="61"/>
      <c r="P82" s="61"/>
    </row>
    <row r="83" spans="1:16" ht="12.75">
      <c r="A83" s="61"/>
      <c r="B83" s="61"/>
      <c r="C83" s="61"/>
      <c r="D83" s="61"/>
      <c r="E83" s="61"/>
      <c r="F83" s="61"/>
      <c r="G83" s="61"/>
      <c r="H83" s="61"/>
      <c r="I83" s="61"/>
      <c r="J83" s="61"/>
      <c r="K83" s="61"/>
      <c r="L83" s="61"/>
      <c r="M83" s="61"/>
      <c r="N83" s="61"/>
      <c r="O83" s="61"/>
      <c r="P83" s="61"/>
    </row>
    <row r="84" spans="1:16" ht="12.75">
      <c r="A84" s="61"/>
      <c r="B84" s="61"/>
      <c r="C84" s="61"/>
      <c r="D84" s="61"/>
      <c r="E84" s="61"/>
      <c r="F84" s="61"/>
      <c r="G84" s="61"/>
      <c r="H84" s="61"/>
      <c r="I84" s="61"/>
      <c r="J84" s="61"/>
      <c r="K84" s="61"/>
      <c r="L84" s="61"/>
      <c r="M84" s="61"/>
      <c r="N84" s="61"/>
      <c r="O84" s="61"/>
      <c r="P84" s="61"/>
    </row>
    <row r="85" spans="1:16" ht="12.75">
      <c r="A85" s="61"/>
      <c r="B85" s="61"/>
      <c r="C85" s="61"/>
      <c r="D85" s="61"/>
      <c r="E85" s="61"/>
      <c r="F85" s="61"/>
      <c r="G85" s="61"/>
      <c r="H85" s="61"/>
      <c r="I85" s="61"/>
      <c r="J85" s="61"/>
      <c r="K85" s="61"/>
      <c r="L85" s="61"/>
      <c r="M85" s="61"/>
      <c r="N85" s="61"/>
      <c r="O85" s="61"/>
      <c r="P85" s="61"/>
    </row>
    <row r="86" spans="1:16" ht="12.75">
      <c r="A86" s="61"/>
      <c r="B86" s="61"/>
      <c r="C86" s="61"/>
      <c r="D86" s="61"/>
      <c r="E86" s="61"/>
      <c r="F86" s="61"/>
      <c r="G86" s="61"/>
      <c r="H86" s="61"/>
      <c r="I86" s="61"/>
      <c r="J86" s="61"/>
      <c r="K86" s="61"/>
      <c r="L86" s="61"/>
      <c r="M86" s="61"/>
      <c r="N86" s="61"/>
      <c r="O86" s="61"/>
      <c r="P86" s="61"/>
    </row>
    <row r="87" spans="1:16" ht="12.75">
      <c r="A87" s="61"/>
      <c r="B87" s="61"/>
      <c r="C87" s="61"/>
      <c r="D87" s="61"/>
      <c r="E87" s="61"/>
      <c r="F87" s="61"/>
      <c r="G87" s="61"/>
      <c r="H87" s="61"/>
      <c r="I87" s="61"/>
      <c r="J87" s="61"/>
      <c r="K87" s="61"/>
      <c r="L87" s="61"/>
      <c r="M87" s="61"/>
      <c r="N87" s="61"/>
      <c r="O87" s="61"/>
      <c r="P87" s="61"/>
    </row>
    <row r="88" spans="1:16" ht="12.75">
      <c r="A88" s="61"/>
      <c r="B88" s="61"/>
      <c r="C88" s="61"/>
      <c r="D88" s="61"/>
      <c r="E88" s="61"/>
      <c r="F88" s="61"/>
      <c r="G88" s="61"/>
      <c r="H88" s="61"/>
      <c r="I88" s="61"/>
      <c r="J88" s="61"/>
      <c r="K88" s="61"/>
      <c r="L88" s="61"/>
      <c r="M88" s="61"/>
      <c r="N88" s="61"/>
      <c r="O88" s="61"/>
      <c r="P88" s="61"/>
    </row>
    <row r="89" spans="1:16" ht="12.75">
      <c r="A89" s="61"/>
      <c r="B89" s="61"/>
      <c r="C89" s="61"/>
      <c r="D89" s="61"/>
      <c r="E89" s="61"/>
      <c r="F89" s="61"/>
      <c r="G89" s="61"/>
      <c r="H89" s="61"/>
      <c r="I89" s="61"/>
      <c r="J89" s="61"/>
      <c r="K89" s="61"/>
      <c r="L89" s="61"/>
      <c r="M89" s="61"/>
      <c r="N89" s="61"/>
      <c r="O89" s="61"/>
      <c r="P89" s="61"/>
    </row>
    <row r="90" spans="1:16" ht="12.75">
      <c r="A90" s="61"/>
      <c r="B90" s="61"/>
      <c r="C90" s="61"/>
      <c r="D90" s="61"/>
      <c r="E90" s="61"/>
      <c r="F90" s="61"/>
      <c r="G90" s="61"/>
      <c r="H90" s="61"/>
      <c r="I90" s="61"/>
      <c r="J90" s="61"/>
      <c r="K90" s="61"/>
      <c r="L90" s="61"/>
      <c r="M90" s="61"/>
      <c r="N90" s="61"/>
      <c r="O90" s="61"/>
      <c r="P90" s="61"/>
    </row>
    <row r="91" spans="1:16" ht="12.75">
      <c r="A91" s="61"/>
      <c r="B91" s="61"/>
      <c r="C91" s="61"/>
      <c r="D91" s="61"/>
      <c r="E91" s="61"/>
      <c r="F91" s="61"/>
      <c r="G91" s="61"/>
      <c r="H91" s="61"/>
      <c r="I91" s="61"/>
      <c r="J91" s="61"/>
      <c r="K91" s="61"/>
      <c r="L91" s="61"/>
      <c r="M91" s="61"/>
      <c r="N91" s="61"/>
      <c r="O91" s="61"/>
      <c r="P91" s="61"/>
    </row>
    <row r="92" spans="1:16" ht="12.75">
      <c r="A92" s="61"/>
      <c r="B92" s="61"/>
      <c r="C92" s="61"/>
      <c r="D92" s="61"/>
      <c r="E92" s="61"/>
      <c r="F92" s="61"/>
      <c r="G92" s="61"/>
      <c r="H92" s="61"/>
      <c r="I92" s="61"/>
      <c r="J92" s="61"/>
      <c r="K92" s="61"/>
      <c r="L92" s="61"/>
      <c r="M92" s="61"/>
      <c r="N92" s="61"/>
      <c r="O92" s="61"/>
      <c r="P92" s="61"/>
    </row>
    <row r="93" spans="1:16" ht="12.75">
      <c r="A93" s="61"/>
      <c r="B93" s="61"/>
      <c r="C93" s="61"/>
      <c r="D93" s="61"/>
      <c r="E93" s="61"/>
      <c r="F93" s="61"/>
      <c r="G93" s="61"/>
      <c r="H93" s="61"/>
      <c r="I93" s="61"/>
      <c r="J93" s="61"/>
      <c r="K93" s="61"/>
      <c r="L93" s="61"/>
      <c r="M93" s="61"/>
      <c r="N93" s="61"/>
      <c r="O93" s="61"/>
      <c r="P93" s="61"/>
    </row>
    <row r="94" spans="1:16" ht="12.75">
      <c r="A94" s="61"/>
      <c r="B94" s="61"/>
      <c r="C94" s="61"/>
      <c r="D94" s="61"/>
      <c r="E94" s="61"/>
      <c r="F94" s="61"/>
      <c r="G94" s="61"/>
      <c r="H94" s="61"/>
      <c r="I94" s="61"/>
      <c r="J94" s="61"/>
      <c r="K94" s="61"/>
      <c r="L94" s="61"/>
      <c r="M94" s="61"/>
      <c r="N94" s="61"/>
      <c r="O94" s="61"/>
      <c r="P94" s="61"/>
    </row>
    <row r="95" spans="1:16" ht="12.75">
      <c r="A95" s="61"/>
      <c r="B95" s="61"/>
      <c r="C95" s="61"/>
      <c r="D95" s="61"/>
      <c r="E95" s="61"/>
      <c r="F95" s="61"/>
      <c r="G95" s="61"/>
      <c r="H95" s="61"/>
      <c r="I95" s="61"/>
      <c r="J95" s="61"/>
      <c r="K95" s="61"/>
      <c r="L95" s="61"/>
      <c r="M95" s="61"/>
      <c r="N95" s="61"/>
      <c r="O95" s="61"/>
      <c r="P95" s="61"/>
    </row>
    <row r="96" spans="1:16" ht="12.75">
      <c r="A96" s="61"/>
      <c r="B96" s="61"/>
      <c r="C96" s="61"/>
      <c r="D96" s="61"/>
      <c r="E96" s="61"/>
      <c r="F96" s="61"/>
      <c r="G96" s="61"/>
      <c r="H96" s="61"/>
      <c r="I96" s="61"/>
      <c r="J96" s="61"/>
      <c r="K96" s="61"/>
      <c r="L96" s="61"/>
      <c r="M96" s="61"/>
      <c r="N96" s="61"/>
      <c r="O96" s="61"/>
      <c r="P96" s="61"/>
    </row>
    <row r="97" spans="1:16" ht="12.75">
      <c r="A97" s="61"/>
      <c r="B97" s="61"/>
      <c r="C97" s="61"/>
      <c r="D97" s="61"/>
      <c r="E97" s="61"/>
      <c r="F97" s="61"/>
      <c r="G97" s="61"/>
      <c r="H97" s="61"/>
      <c r="I97" s="61"/>
      <c r="J97" s="61"/>
      <c r="K97" s="61"/>
      <c r="L97" s="61"/>
      <c r="M97" s="61"/>
      <c r="N97" s="61"/>
      <c r="O97" s="61"/>
      <c r="P97" s="61"/>
    </row>
    <row r="98" spans="1:16" ht="12.75">
      <c r="A98" s="61"/>
      <c r="B98" s="61"/>
      <c r="C98" s="61"/>
      <c r="D98" s="61"/>
      <c r="E98" s="61"/>
      <c r="F98" s="61"/>
      <c r="G98" s="61"/>
      <c r="H98" s="61"/>
      <c r="I98" s="61"/>
      <c r="J98" s="61"/>
      <c r="K98" s="61"/>
      <c r="L98" s="61"/>
      <c r="M98" s="61"/>
      <c r="N98" s="61"/>
      <c r="O98" s="61"/>
      <c r="P98" s="61"/>
    </row>
    <row r="99" spans="1:16" ht="12.75">
      <c r="A99" s="61"/>
      <c r="B99" s="61"/>
      <c r="C99" s="61"/>
      <c r="D99" s="61"/>
      <c r="E99" s="61"/>
      <c r="F99" s="61"/>
      <c r="G99" s="61"/>
      <c r="H99" s="61"/>
      <c r="I99" s="61"/>
      <c r="J99" s="61"/>
      <c r="K99" s="61"/>
      <c r="L99" s="61"/>
      <c r="M99" s="61"/>
      <c r="N99" s="61"/>
      <c r="O99" s="61"/>
      <c r="P99" s="61"/>
    </row>
    <row r="100" spans="1:16" ht="12.75">
      <c r="A100" s="61"/>
      <c r="B100" s="61"/>
      <c r="C100" s="61"/>
      <c r="D100" s="61"/>
      <c r="E100" s="61"/>
      <c r="F100" s="61"/>
      <c r="G100" s="61"/>
      <c r="H100" s="61"/>
      <c r="I100" s="61"/>
      <c r="J100" s="61"/>
      <c r="K100" s="61"/>
      <c r="L100" s="61"/>
      <c r="M100" s="61"/>
      <c r="N100" s="61"/>
      <c r="O100" s="61"/>
      <c r="P100" s="61"/>
    </row>
    <row r="101" spans="1:16" ht="12.75">
      <c r="A101" s="61"/>
      <c r="B101" s="61"/>
      <c r="C101" s="61"/>
      <c r="D101" s="61"/>
      <c r="E101" s="61"/>
      <c r="F101" s="61"/>
      <c r="G101" s="61"/>
      <c r="H101" s="61"/>
      <c r="I101" s="61"/>
      <c r="J101" s="61"/>
      <c r="K101" s="61"/>
      <c r="L101" s="61"/>
      <c r="M101" s="61"/>
      <c r="N101" s="61"/>
      <c r="O101" s="61"/>
      <c r="P101" s="61"/>
    </row>
    <row r="102" spans="1:16" ht="12.75">
      <c r="A102" s="61"/>
      <c r="B102" s="61"/>
      <c r="C102" s="61"/>
      <c r="D102" s="61"/>
      <c r="E102" s="61"/>
      <c r="F102" s="61"/>
      <c r="G102" s="61"/>
      <c r="H102" s="61"/>
      <c r="I102" s="61"/>
      <c r="J102" s="61"/>
      <c r="K102" s="61"/>
      <c r="L102" s="61"/>
      <c r="M102" s="61"/>
      <c r="N102" s="61"/>
      <c r="O102" s="61"/>
      <c r="P102" s="61"/>
    </row>
    <row r="103" spans="1:16" ht="12.75">
      <c r="A103" s="61"/>
      <c r="B103" s="61"/>
      <c r="C103" s="61"/>
      <c r="D103" s="61"/>
      <c r="E103" s="61"/>
      <c r="F103" s="61"/>
      <c r="G103" s="61"/>
      <c r="H103" s="61"/>
      <c r="I103" s="61"/>
      <c r="J103" s="61"/>
      <c r="K103" s="61"/>
      <c r="L103" s="61"/>
      <c r="M103" s="61"/>
      <c r="N103" s="61"/>
      <c r="O103" s="61"/>
      <c r="P103" s="61"/>
    </row>
    <row r="104" spans="1:16" ht="12.75">
      <c r="A104" s="61"/>
      <c r="B104" s="61"/>
      <c r="C104" s="61"/>
      <c r="D104" s="61"/>
      <c r="E104" s="61"/>
      <c r="F104" s="61"/>
      <c r="G104" s="61"/>
      <c r="H104" s="61"/>
      <c r="I104" s="61"/>
      <c r="J104" s="61"/>
      <c r="K104" s="61"/>
      <c r="L104" s="61"/>
      <c r="M104" s="61"/>
      <c r="N104" s="61"/>
      <c r="O104" s="61"/>
      <c r="P104" s="61"/>
    </row>
    <row r="105" spans="1:16" ht="12.75">
      <c r="A105" s="61"/>
      <c r="B105" s="61"/>
      <c r="C105" s="61"/>
      <c r="D105" s="61"/>
      <c r="E105" s="61"/>
      <c r="F105" s="61"/>
      <c r="G105" s="61"/>
      <c r="H105" s="61"/>
      <c r="I105" s="61"/>
      <c r="J105" s="61"/>
      <c r="K105" s="61"/>
      <c r="L105" s="61"/>
      <c r="M105" s="61"/>
      <c r="N105" s="61"/>
      <c r="O105" s="61"/>
      <c r="P105" s="61"/>
    </row>
    <row r="106" spans="1:16" ht="12.75">
      <c r="A106" s="61"/>
      <c r="B106" s="61"/>
      <c r="C106" s="61"/>
      <c r="D106" s="61"/>
      <c r="E106" s="61"/>
      <c r="F106" s="61"/>
      <c r="G106" s="61"/>
      <c r="H106" s="61"/>
      <c r="I106" s="61"/>
      <c r="J106" s="61"/>
      <c r="K106" s="61"/>
      <c r="L106" s="61"/>
      <c r="M106" s="61"/>
      <c r="N106" s="61"/>
      <c r="O106" s="61"/>
      <c r="P106" s="61"/>
    </row>
    <row r="107" spans="1:16" ht="12.75">
      <c r="A107" s="61"/>
      <c r="B107" s="61"/>
      <c r="C107" s="61"/>
      <c r="D107" s="61"/>
      <c r="E107" s="61"/>
      <c r="F107" s="61"/>
      <c r="G107" s="61"/>
      <c r="H107" s="61"/>
      <c r="I107" s="61"/>
      <c r="J107" s="61"/>
      <c r="K107" s="61"/>
      <c r="L107" s="61"/>
      <c r="M107" s="61"/>
      <c r="N107" s="61"/>
      <c r="O107" s="61"/>
      <c r="P107" s="61"/>
    </row>
    <row r="108" spans="1:16" ht="12.75">
      <c r="A108" s="61"/>
      <c r="B108" s="61"/>
      <c r="C108" s="61"/>
      <c r="D108" s="61"/>
      <c r="E108" s="61"/>
      <c r="F108" s="61"/>
      <c r="G108" s="61"/>
      <c r="H108" s="61"/>
      <c r="I108" s="61"/>
      <c r="J108" s="61"/>
      <c r="K108" s="61"/>
      <c r="L108" s="61"/>
      <c r="M108" s="61"/>
      <c r="N108" s="61"/>
      <c r="O108" s="61"/>
      <c r="P108" s="61"/>
    </row>
    <row r="109" spans="1:16" ht="12.75">
      <c r="A109" s="61"/>
      <c r="B109" s="61"/>
      <c r="C109" s="61"/>
      <c r="D109" s="61"/>
      <c r="E109" s="61"/>
      <c r="F109" s="61"/>
      <c r="G109" s="61"/>
      <c r="H109" s="61"/>
      <c r="I109" s="61"/>
      <c r="J109" s="61"/>
      <c r="K109" s="61"/>
      <c r="L109" s="61"/>
      <c r="M109" s="61"/>
      <c r="N109" s="61"/>
      <c r="O109" s="61"/>
      <c r="P109" s="61"/>
    </row>
    <row r="110" spans="1:16" ht="12.75">
      <c r="A110" s="61"/>
      <c r="B110" s="61"/>
      <c r="C110" s="61"/>
      <c r="D110" s="61"/>
      <c r="E110" s="61"/>
      <c r="F110" s="61"/>
      <c r="G110" s="61"/>
      <c r="H110" s="61"/>
      <c r="I110" s="61"/>
      <c r="J110" s="61"/>
      <c r="K110" s="61"/>
      <c r="L110" s="61"/>
      <c r="M110" s="61"/>
      <c r="N110" s="61"/>
      <c r="O110" s="61"/>
      <c r="P110" s="61"/>
    </row>
    <row r="111" spans="1:16" ht="12.75">
      <c r="A111" s="61"/>
      <c r="B111" s="61"/>
      <c r="C111" s="61"/>
      <c r="D111" s="61"/>
      <c r="E111" s="61"/>
      <c r="F111" s="61"/>
      <c r="G111" s="61"/>
      <c r="H111" s="61"/>
      <c r="I111" s="61"/>
      <c r="J111" s="61"/>
      <c r="K111" s="61"/>
      <c r="L111" s="61"/>
      <c r="M111" s="61"/>
      <c r="N111" s="61"/>
      <c r="O111" s="61"/>
      <c r="P111" s="61"/>
    </row>
    <row r="112" spans="1:16" ht="12.75">
      <c r="A112" s="61"/>
      <c r="B112" s="61"/>
      <c r="C112" s="61"/>
      <c r="D112" s="61"/>
      <c r="E112" s="61"/>
      <c r="F112" s="61"/>
      <c r="G112" s="61"/>
      <c r="H112" s="61"/>
      <c r="I112" s="61"/>
      <c r="J112" s="61"/>
      <c r="K112" s="61"/>
      <c r="L112" s="61"/>
      <c r="M112" s="61"/>
      <c r="N112" s="61"/>
      <c r="O112" s="61"/>
      <c r="P112" s="61"/>
    </row>
    <row r="113" spans="1:16" ht="12.75">
      <c r="A113" s="61"/>
      <c r="B113" s="61"/>
      <c r="C113" s="61"/>
      <c r="D113" s="61"/>
      <c r="E113" s="61"/>
      <c r="F113" s="61"/>
      <c r="G113" s="61"/>
      <c r="H113" s="61"/>
      <c r="I113" s="61"/>
      <c r="J113" s="61"/>
      <c r="K113" s="61"/>
      <c r="L113" s="61"/>
      <c r="M113" s="61"/>
      <c r="N113" s="61"/>
      <c r="O113" s="61"/>
      <c r="P113" s="61"/>
    </row>
    <row r="114" spans="1:16" ht="12.75">
      <c r="A114" s="61"/>
      <c r="B114" s="61"/>
      <c r="C114" s="61"/>
      <c r="D114" s="61"/>
      <c r="E114" s="61"/>
      <c r="F114" s="61"/>
      <c r="G114" s="61"/>
      <c r="H114" s="61"/>
      <c r="I114" s="61"/>
      <c r="J114" s="61"/>
      <c r="K114" s="61"/>
      <c r="L114" s="61"/>
      <c r="M114" s="61"/>
      <c r="N114" s="61"/>
      <c r="O114" s="61"/>
      <c r="P114" s="61"/>
    </row>
    <row r="115" spans="1:16" ht="12.75">
      <c r="A115" s="61"/>
      <c r="B115" s="61"/>
      <c r="C115" s="61"/>
      <c r="D115" s="61"/>
      <c r="E115" s="61"/>
      <c r="F115" s="61"/>
      <c r="G115" s="61"/>
      <c r="H115" s="61"/>
      <c r="I115" s="61"/>
      <c r="J115" s="61"/>
      <c r="K115" s="61"/>
      <c r="L115" s="61"/>
      <c r="M115" s="61"/>
      <c r="N115" s="61"/>
      <c r="O115" s="61"/>
      <c r="P115" s="61"/>
    </row>
    <row r="116" spans="1:16" ht="12.75">
      <c r="A116" s="61"/>
      <c r="B116" s="61"/>
      <c r="C116" s="61"/>
      <c r="D116" s="61"/>
      <c r="E116" s="61"/>
      <c r="F116" s="61"/>
      <c r="G116" s="61"/>
      <c r="H116" s="61"/>
      <c r="I116" s="61"/>
      <c r="J116" s="61"/>
      <c r="K116" s="61"/>
      <c r="L116" s="61"/>
      <c r="M116" s="61"/>
      <c r="N116" s="61"/>
      <c r="O116" s="61"/>
      <c r="P116" s="61"/>
    </row>
    <row r="117" spans="1:16" ht="12.75">
      <c r="A117" s="61"/>
      <c r="B117" s="61"/>
      <c r="C117" s="61"/>
      <c r="D117" s="61"/>
      <c r="E117" s="61"/>
      <c r="F117" s="61"/>
      <c r="G117" s="61"/>
      <c r="H117" s="61"/>
      <c r="I117" s="61"/>
      <c r="J117" s="61"/>
      <c r="K117" s="61"/>
      <c r="L117" s="61"/>
      <c r="M117" s="61"/>
      <c r="N117" s="61"/>
      <c r="O117" s="61"/>
      <c r="P117" s="61"/>
    </row>
    <row r="118" spans="1:16" ht="12.75">
      <c r="A118" s="61"/>
      <c r="B118" s="61"/>
      <c r="C118" s="61"/>
      <c r="D118" s="61"/>
      <c r="E118" s="61"/>
      <c r="F118" s="61"/>
      <c r="G118" s="61"/>
      <c r="H118" s="61"/>
      <c r="I118" s="61"/>
      <c r="J118" s="61"/>
      <c r="K118" s="61"/>
      <c r="L118" s="61"/>
      <c r="M118" s="61"/>
      <c r="N118" s="61"/>
      <c r="O118" s="61"/>
      <c r="P118" s="61"/>
    </row>
    <row r="119" spans="1:16" ht="12.75">
      <c r="A119" s="61"/>
      <c r="B119" s="61"/>
      <c r="C119" s="61"/>
      <c r="D119" s="61"/>
      <c r="E119" s="61"/>
      <c r="F119" s="61"/>
      <c r="G119" s="61"/>
      <c r="H119" s="61"/>
      <c r="I119" s="61"/>
      <c r="J119" s="61"/>
      <c r="K119" s="61"/>
      <c r="L119" s="61"/>
      <c r="M119" s="61"/>
      <c r="N119" s="61"/>
      <c r="O119" s="61"/>
      <c r="P119" s="61"/>
    </row>
    <row r="120" spans="1:16" ht="12.75">
      <c r="A120" s="61"/>
      <c r="B120" s="61"/>
      <c r="C120" s="61"/>
      <c r="D120" s="61"/>
      <c r="E120" s="61"/>
      <c r="F120" s="61"/>
      <c r="G120" s="61"/>
      <c r="H120" s="61"/>
      <c r="I120" s="61"/>
      <c r="J120" s="61"/>
      <c r="K120" s="61"/>
      <c r="L120" s="61"/>
      <c r="M120" s="61"/>
      <c r="N120" s="61"/>
      <c r="O120" s="61"/>
      <c r="P120" s="61"/>
    </row>
    <row r="121" spans="1:16" ht="12.75">
      <c r="A121" s="61"/>
      <c r="B121" s="61"/>
      <c r="C121" s="61"/>
      <c r="D121" s="61"/>
      <c r="E121" s="61"/>
      <c r="F121" s="61"/>
      <c r="G121" s="61"/>
      <c r="H121" s="61"/>
      <c r="I121" s="61"/>
      <c r="J121" s="61"/>
      <c r="K121" s="61"/>
      <c r="L121" s="61"/>
      <c r="M121" s="61"/>
      <c r="N121" s="61"/>
      <c r="O121" s="61"/>
      <c r="P121" s="61"/>
    </row>
    <row r="122" spans="1:16" ht="12.75">
      <c r="A122" s="61"/>
      <c r="B122" s="61"/>
      <c r="C122" s="61"/>
      <c r="D122" s="61"/>
      <c r="E122" s="61"/>
      <c r="F122" s="61"/>
      <c r="G122" s="61"/>
      <c r="H122" s="61"/>
      <c r="I122" s="61"/>
      <c r="J122" s="61"/>
      <c r="K122" s="61"/>
      <c r="L122" s="61"/>
      <c r="M122" s="61"/>
      <c r="N122" s="61"/>
      <c r="O122" s="61"/>
      <c r="P122" s="61"/>
    </row>
    <row r="123" spans="1:16" ht="12.75">
      <c r="A123" s="61"/>
      <c r="B123" s="61"/>
      <c r="C123" s="61"/>
      <c r="D123" s="61"/>
      <c r="E123" s="61"/>
      <c r="F123" s="61"/>
      <c r="G123" s="61"/>
      <c r="H123" s="61"/>
      <c r="I123" s="61"/>
      <c r="J123" s="61"/>
      <c r="K123" s="61"/>
      <c r="L123" s="61"/>
      <c r="M123" s="61"/>
      <c r="N123" s="61"/>
      <c r="O123" s="61"/>
      <c r="P123" s="61"/>
    </row>
    <row r="124" spans="1:16" ht="12.75">
      <c r="A124" s="61"/>
      <c r="B124" s="61"/>
      <c r="C124" s="61"/>
      <c r="D124" s="61"/>
      <c r="E124" s="61"/>
      <c r="F124" s="61"/>
      <c r="G124" s="61"/>
      <c r="H124" s="61"/>
      <c r="I124" s="61"/>
      <c r="J124" s="61"/>
      <c r="K124" s="61"/>
      <c r="L124" s="61"/>
      <c r="M124" s="61"/>
      <c r="N124" s="61"/>
      <c r="O124" s="61"/>
      <c r="P124" s="61"/>
    </row>
    <row r="125" spans="1:16" ht="12.75">
      <c r="A125" s="61"/>
      <c r="B125" s="61"/>
      <c r="C125" s="61"/>
      <c r="D125" s="61"/>
      <c r="E125" s="61"/>
      <c r="F125" s="61"/>
      <c r="G125" s="61"/>
      <c r="H125" s="61"/>
      <c r="I125" s="61"/>
      <c r="J125" s="61"/>
      <c r="K125" s="61"/>
      <c r="L125" s="61"/>
      <c r="M125" s="61"/>
      <c r="N125" s="61"/>
      <c r="O125" s="61"/>
      <c r="P125" s="61"/>
    </row>
    <row r="126" spans="1:16" ht="12.75">
      <c r="A126" s="61"/>
      <c r="B126" s="61"/>
      <c r="C126" s="61"/>
      <c r="D126" s="61"/>
      <c r="E126" s="61"/>
      <c r="F126" s="61"/>
      <c r="G126" s="61"/>
      <c r="H126" s="61"/>
      <c r="I126" s="61"/>
      <c r="J126" s="61"/>
      <c r="K126" s="61"/>
      <c r="L126" s="61"/>
      <c r="M126" s="61"/>
      <c r="N126" s="61"/>
      <c r="O126" s="61"/>
      <c r="P126" s="61"/>
    </row>
    <row r="127" spans="1:16" ht="12.75">
      <c r="A127" s="61"/>
      <c r="B127" s="61"/>
      <c r="C127" s="61"/>
      <c r="D127" s="61"/>
      <c r="E127" s="61"/>
      <c r="F127" s="61"/>
      <c r="G127" s="61"/>
      <c r="H127" s="61"/>
      <c r="I127" s="61"/>
      <c r="J127" s="61"/>
      <c r="K127" s="61"/>
      <c r="L127" s="61"/>
      <c r="M127" s="61"/>
      <c r="N127" s="61"/>
      <c r="O127" s="61"/>
      <c r="P127" s="61"/>
    </row>
    <row r="128" spans="1:16" ht="12.75">
      <c r="A128" s="61"/>
      <c r="B128" s="61"/>
      <c r="C128" s="61"/>
      <c r="D128" s="61"/>
      <c r="E128" s="61"/>
      <c r="F128" s="61"/>
      <c r="G128" s="61"/>
      <c r="H128" s="61"/>
      <c r="I128" s="61"/>
      <c r="J128" s="61"/>
      <c r="K128" s="61"/>
      <c r="L128" s="61"/>
      <c r="M128" s="61"/>
      <c r="N128" s="61"/>
      <c r="O128" s="61"/>
      <c r="P128" s="61"/>
    </row>
    <row r="129" spans="1:16" ht="12.75">
      <c r="A129" s="61"/>
      <c r="B129" s="61"/>
      <c r="C129" s="61"/>
      <c r="D129" s="61"/>
      <c r="E129" s="61"/>
      <c r="F129" s="61"/>
      <c r="G129" s="61"/>
      <c r="H129" s="61"/>
      <c r="I129" s="61"/>
      <c r="J129" s="61"/>
      <c r="K129" s="61"/>
      <c r="L129" s="61"/>
      <c r="M129" s="61"/>
      <c r="N129" s="61"/>
      <c r="O129" s="61"/>
      <c r="P129" s="61"/>
    </row>
    <row r="130" spans="1:16" ht="12.75">
      <c r="A130" s="61"/>
      <c r="B130" s="61"/>
      <c r="C130" s="61"/>
      <c r="D130" s="61"/>
      <c r="E130" s="61"/>
      <c r="F130" s="61"/>
      <c r="G130" s="61"/>
      <c r="H130" s="61"/>
      <c r="I130" s="61"/>
      <c r="J130" s="61"/>
      <c r="K130" s="61"/>
      <c r="L130" s="61"/>
      <c r="M130" s="61"/>
      <c r="N130" s="61"/>
      <c r="O130" s="61"/>
      <c r="P130" s="61"/>
    </row>
    <row r="131" spans="1:16" ht="12.75">
      <c r="A131" s="61"/>
      <c r="B131" s="61"/>
      <c r="C131" s="61"/>
      <c r="D131" s="61"/>
      <c r="E131" s="61"/>
      <c r="F131" s="61"/>
      <c r="G131" s="61"/>
      <c r="H131" s="61"/>
      <c r="I131" s="61"/>
      <c r="J131" s="61"/>
      <c r="K131" s="61"/>
      <c r="L131" s="61"/>
      <c r="M131" s="61"/>
      <c r="N131" s="61"/>
      <c r="O131" s="61"/>
      <c r="P131" s="61"/>
    </row>
    <row r="132" spans="1:16" ht="12.75">
      <c r="A132" s="61"/>
      <c r="B132" s="61"/>
      <c r="C132" s="61"/>
      <c r="D132" s="61"/>
      <c r="E132" s="61"/>
      <c r="F132" s="61"/>
      <c r="G132" s="61"/>
      <c r="H132" s="61"/>
      <c r="I132" s="61"/>
      <c r="J132" s="61"/>
      <c r="K132" s="61"/>
      <c r="L132" s="61"/>
      <c r="M132" s="61"/>
      <c r="N132" s="61"/>
      <c r="O132" s="61"/>
      <c r="P132" s="61"/>
    </row>
    <row r="133" spans="1:16" ht="12.75">
      <c r="A133" s="61"/>
      <c r="B133" s="61"/>
      <c r="C133" s="61"/>
      <c r="D133" s="61"/>
      <c r="E133" s="61"/>
      <c r="F133" s="61"/>
      <c r="G133" s="61"/>
      <c r="H133" s="61"/>
      <c r="I133" s="61"/>
      <c r="J133" s="61"/>
      <c r="K133" s="61"/>
      <c r="L133" s="61"/>
      <c r="M133" s="61"/>
      <c r="N133" s="61"/>
      <c r="O133" s="61"/>
      <c r="P133" s="61"/>
    </row>
    <row r="134" spans="1:16" ht="12.75">
      <c r="A134" s="61"/>
      <c r="B134" s="61"/>
      <c r="C134" s="61"/>
      <c r="D134" s="61"/>
      <c r="E134" s="61"/>
      <c r="F134" s="61"/>
      <c r="G134" s="61"/>
      <c r="H134" s="61"/>
      <c r="I134" s="61"/>
      <c r="J134" s="61"/>
      <c r="K134" s="61"/>
      <c r="L134" s="61"/>
      <c r="M134" s="61"/>
      <c r="N134" s="61"/>
      <c r="O134" s="61"/>
      <c r="P134" s="61"/>
    </row>
    <row r="135" spans="1:16" ht="12.75">
      <c r="A135" s="61"/>
      <c r="B135" s="61"/>
      <c r="C135" s="61"/>
      <c r="D135" s="61"/>
      <c r="E135" s="61"/>
      <c r="F135" s="61"/>
      <c r="G135" s="61"/>
      <c r="H135" s="61"/>
      <c r="I135" s="61"/>
      <c r="J135" s="61"/>
      <c r="K135" s="61"/>
      <c r="L135" s="61"/>
      <c r="M135" s="61"/>
      <c r="N135" s="61"/>
      <c r="O135" s="61"/>
      <c r="P135" s="61"/>
    </row>
    <row r="136" spans="1:16" ht="12.75">
      <c r="A136" s="61"/>
      <c r="B136" s="61"/>
      <c r="C136" s="61"/>
      <c r="D136" s="61"/>
      <c r="E136" s="61"/>
      <c r="F136" s="61"/>
      <c r="G136" s="61"/>
      <c r="H136" s="61"/>
      <c r="I136" s="61"/>
      <c r="J136" s="61"/>
      <c r="K136" s="61"/>
      <c r="L136" s="61"/>
      <c r="M136" s="61"/>
      <c r="N136" s="61"/>
      <c r="O136" s="61"/>
      <c r="P136" s="61"/>
    </row>
    <row r="137" spans="1:16" ht="12.75">
      <c r="A137" s="61"/>
      <c r="B137" s="61"/>
      <c r="C137" s="61"/>
      <c r="D137" s="61"/>
      <c r="E137" s="61"/>
      <c r="F137" s="61"/>
      <c r="G137" s="61"/>
      <c r="H137" s="61"/>
      <c r="I137" s="61"/>
      <c r="J137" s="61"/>
      <c r="K137" s="61"/>
      <c r="L137" s="61"/>
      <c r="M137" s="61"/>
      <c r="N137" s="61"/>
      <c r="O137" s="61"/>
      <c r="P137" s="61"/>
    </row>
    <row r="138" spans="1:16" ht="12.75">
      <c r="A138" s="61"/>
      <c r="B138" s="61"/>
      <c r="C138" s="61"/>
      <c r="D138" s="61"/>
      <c r="E138" s="61"/>
      <c r="F138" s="61"/>
      <c r="G138" s="61"/>
      <c r="H138" s="61"/>
      <c r="I138" s="61"/>
      <c r="J138" s="61"/>
      <c r="K138" s="61"/>
      <c r="L138" s="61"/>
      <c r="M138" s="61"/>
      <c r="N138" s="61"/>
      <c r="O138" s="61"/>
      <c r="P138" s="61"/>
    </row>
    <row r="139" spans="1:16" ht="12.75">
      <c r="A139" s="61"/>
      <c r="B139" s="61"/>
      <c r="C139" s="61"/>
      <c r="D139" s="61"/>
      <c r="E139" s="61"/>
      <c r="F139" s="61"/>
      <c r="G139" s="61"/>
      <c r="H139" s="61"/>
      <c r="I139" s="61"/>
      <c r="J139" s="61"/>
      <c r="K139" s="61"/>
      <c r="L139" s="61"/>
      <c r="M139" s="61"/>
      <c r="N139" s="61"/>
      <c r="O139" s="61"/>
      <c r="P139" s="61"/>
    </row>
    <row r="140" spans="1:16" ht="12.75">
      <c r="A140" s="61"/>
      <c r="B140" s="61"/>
      <c r="C140" s="61"/>
      <c r="D140" s="61"/>
      <c r="E140" s="61"/>
      <c r="F140" s="61"/>
      <c r="G140" s="61"/>
      <c r="H140" s="61"/>
      <c r="I140" s="61"/>
      <c r="J140" s="61"/>
      <c r="K140" s="61"/>
      <c r="L140" s="61"/>
      <c r="M140" s="61"/>
      <c r="N140" s="61"/>
      <c r="O140" s="61"/>
      <c r="P140" s="61"/>
    </row>
    <row r="141" spans="1:16" ht="12.75">
      <c r="A141" s="61"/>
      <c r="B141" s="61"/>
      <c r="C141" s="61"/>
      <c r="D141" s="61"/>
      <c r="E141" s="61"/>
      <c r="F141" s="61"/>
      <c r="G141" s="61"/>
      <c r="H141" s="61"/>
      <c r="I141" s="61"/>
      <c r="J141" s="61"/>
      <c r="K141" s="61"/>
      <c r="L141" s="61"/>
      <c r="M141" s="61"/>
      <c r="N141" s="61"/>
      <c r="O141" s="61"/>
      <c r="P141" s="61"/>
    </row>
    <row r="142" spans="1:16" ht="12.75">
      <c r="A142" s="61"/>
      <c r="B142" s="61"/>
      <c r="C142" s="61"/>
      <c r="D142" s="61"/>
      <c r="E142" s="61"/>
      <c r="F142" s="61"/>
      <c r="G142" s="61"/>
      <c r="H142" s="61"/>
      <c r="I142" s="61"/>
      <c r="J142" s="61"/>
      <c r="K142" s="61"/>
      <c r="L142" s="61"/>
      <c r="M142" s="61"/>
      <c r="N142" s="61"/>
      <c r="O142" s="61"/>
      <c r="P142" s="61"/>
    </row>
    <row r="143" spans="1:16" ht="12.75">
      <c r="A143" s="61"/>
      <c r="B143" s="61"/>
      <c r="C143" s="61"/>
      <c r="D143" s="61"/>
      <c r="E143" s="61"/>
      <c r="F143" s="61"/>
      <c r="G143" s="61"/>
      <c r="H143" s="61"/>
      <c r="I143" s="61"/>
      <c r="J143" s="61"/>
      <c r="K143" s="61"/>
      <c r="L143" s="61"/>
      <c r="M143" s="61"/>
      <c r="N143" s="61"/>
      <c r="O143" s="61"/>
      <c r="P143" s="61"/>
    </row>
    <row r="144" spans="1:16" ht="12.75">
      <c r="A144" s="61"/>
      <c r="B144" s="61"/>
      <c r="C144" s="61"/>
      <c r="D144" s="61"/>
      <c r="E144" s="61"/>
      <c r="F144" s="61"/>
      <c r="G144" s="61"/>
      <c r="H144" s="61"/>
      <c r="I144" s="61"/>
      <c r="J144" s="61"/>
      <c r="K144" s="61"/>
      <c r="L144" s="61"/>
      <c r="M144" s="61"/>
      <c r="N144" s="61"/>
      <c r="O144" s="61"/>
      <c r="P144" s="61"/>
    </row>
    <row r="145" spans="1:16" ht="12.75">
      <c r="A145" s="61"/>
      <c r="B145" s="61"/>
      <c r="C145" s="61"/>
      <c r="D145" s="61"/>
      <c r="E145" s="61"/>
      <c r="F145" s="61"/>
      <c r="G145" s="61"/>
      <c r="H145" s="61"/>
      <c r="I145" s="61"/>
      <c r="J145" s="61"/>
      <c r="K145" s="61"/>
      <c r="L145" s="61"/>
      <c r="M145" s="61"/>
      <c r="N145" s="61"/>
      <c r="O145" s="61"/>
      <c r="P145" s="61"/>
    </row>
    <row r="146" spans="1:16" ht="12.75">
      <c r="A146" s="61"/>
      <c r="B146" s="61"/>
      <c r="C146" s="61"/>
      <c r="D146" s="61"/>
      <c r="E146" s="61"/>
      <c r="F146" s="61"/>
      <c r="G146" s="61"/>
      <c r="H146" s="61"/>
      <c r="I146" s="61"/>
      <c r="J146" s="61"/>
      <c r="K146" s="61"/>
      <c r="L146" s="61"/>
      <c r="M146" s="61"/>
      <c r="N146" s="61"/>
      <c r="O146" s="61"/>
      <c r="P146" s="61"/>
    </row>
    <row r="147" spans="1:16" ht="12.75">
      <c r="A147" s="61"/>
      <c r="B147" s="61"/>
      <c r="C147" s="61"/>
      <c r="D147" s="61"/>
      <c r="E147" s="61"/>
      <c r="F147" s="61"/>
      <c r="G147" s="61"/>
      <c r="H147" s="61"/>
      <c r="I147" s="61"/>
      <c r="J147" s="61"/>
      <c r="K147" s="61"/>
      <c r="L147" s="61"/>
      <c r="M147" s="61"/>
      <c r="N147" s="61"/>
      <c r="O147" s="61"/>
      <c r="P147" s="61"/>
    </row>
    <row r="148" spans="1:16" ht="12.75">
      <c r="A148" s="61"/>
      <c r="B148" s="61"/>
      <c r="C148" s="61"/>
      <c r="D148" s="61"/>
      <c r="E148" s="61"/>
      <c r="F148" s="61"/>
      <c r="G148" s="61"/>
      <c r="H148" s="61"/>
      <c r="I148" s="61"/>
      <c r="J148" s="61"/>
      <c r="K148" s="61"/>
      <c r="L148" s="61"/>
      <c r="M148" s="61"/>
      <c r="N148" s="61"/>
      <c r="O148" s="61"/>
      <c r="P148" s="61"/>
    </row>
    <row r="149" spans="1:16" ht="12.75">
      <c r="A149" s="61"/>
      <c r="B149" s="61"/>
      <c r="C149" s="61"/>
      <c r="D149" s="61"/>
      <c r="E149" s="61"/>
      <c r="F149" s="61"/>
      <c r="G149" s="61"/>
      <c r="H149" s="61"/>
      <c r="I149" s="61"/>
      <c r="J149" s="61"/>
      <c r="K149" s="61"/>
      <c r="L149" s="61"/>
      <c r="M149" s="61"/>
      <c r="N149" s="61"/>
      <c r="O149" s="61"/>
      <c r="P149" s="61"/>
    </row>
    <row r="150" spans="1:16" ht="12.75">
      <c r="A150" s="61"/>
      <c r="B150" s="61"/>
      <c r="C150" s="61"/>
      <c r="D150" s="61"/>
      <c r="E150" s="61"/>
      <c r="F150" s="61"/>
      <c r="G150" s="61"/>
      <c r="H150" s="61"/>
      <c r="I150" s="61"/>
      <c r="J150" s="61"/>
      <c r="K150" s="61"/>
      <c r="L150" s="61"/>
      <c r="M150" s="61"/>
      <c r="N150" s="61"/>
      <c r="O150" s="61"/>
      <c r="P150" s="61"/>
    </row>
    <row r="151" spans="1:16" ht="12.75">
      <c r="A151" s="61"/>
      <c r="B151" s="61"/>
      <c r="C151" s="61"/>
      <c r="D151" s="61"/>
      <c r="E151" s="61"/>
      <c r="F151" s="61"/>
      <c r="G151" s="61"/>
      <c r="H151" s="61"/>
      <c r="I151" s="61"/>
      <c r="J151" s="61"/>
      <c r="K151" s="61"/>
      <c r="L151" s="61"/>
      <c r="M151" s="61"/>
      <c r="N151" s="61"/>
      <c r="O151" s="61"/>
      <c r="P151" s="61"/>
    </row>
    <row r="152" spans="1:16" ht="12.75">
      <c r="A152" s="61"/>
      <c r="B152" s="61"/>
      <c r="C152" s="61"/>
      <c r="D152" s="61"/>
      <c r="E152" s="61"/>
      <c r="F152" s="61"/>
      <c r="G152" s="61"/>
      <c r="H152" s="61"/>
      <c r="I152" s="61"/>
      <c r="J152" s="61"/>
      <c r="K152" s="61"/>
      <c r="L152" s="61"/>
      <c r="M152" s="61"/>
      <c r="N152" s="61"/>
      <c r="O152" s="61"/>
      <c r="P152" s="61"/>
    </row>
    <row r="153" spans="1:16" ht="12.75">
      <c r="A153" s="61"/>
      <c r="B153" s="61"/>
      <c r="C153" s="61"/>
      <c r="D153" s="61"/>
      <c r="E153" s="61"/>
      <c r="F153" s="61"/>
      <c r="G153" s="61"/>
      <c r="H153" s="61"/>
      <c r="I153" s="61"/>
      <c r="J153" s="61"/>
      <c r="K153" s="61"/>
      <c r="L153" s="61"/>
      <c r="M153" s="61"/>
      <c r="N153" s="61"/>
      <c r="O153" s="61"/>
      <c r="P153" s="61"/>
    </row>
    <row r="154" spans="1:16" ht="12.75">
      <c r="A154" s="61"/>
      <c r="B154" s="61"/>
      <c r="C154" s="61"/>
      <c r="D154" s="61"/>
      <c r="E154" s="61"/>
      <c r="F154" s="61"/>
      <c r="G154" s="61"/>
      <c r="H154" s="61"/>
      <c r="I154" s="61"/>
      <c r="J154" s="61"/>
      <c r="K154" s="61"/>
      <c r="L154" s="61"/>
      <c r="M154" s="61"/>
      <c r="N154" s="61"/>
      <c r="O154" s="61"/>
      <c r="P154" s="61"/>
    </row>
    <row r="155" spans="1:16" ht="12.75">
      <c r="A155" s="61"/>
      <c r="B155" s="61"/>
      <c r="C155" s="61"/>
      <c r="D155" s="61"/>
      <c r="E155" s="61"/>
      <c r="F155" s="61"/>
      <c r="G155" s="61"/>
      <c r="H155" s="61"/>
      <c r="I155" s="61"/>
      <c r="J155" s="61"/>
      <c r="K155" s="61"/>
      <c r="L155" s="61"/>
      <c r="M155" s="61"/>
      <c r="N155" s="61"/>
      <c r="O155" s="61"/>
      <c r="P155" s="61"/>
    </row>
    <row r="156" spans="1:16" ht="12.75">
      <c r="A156" s="61"/>
      <c r="B156" s="61"/>
      <c r="C156" s="61"/>
      <c r="D156" s="61"/>
      <c r="E156" s="61"/>
      <c r="F156" s="61"/>
      <c r="G156" s="61"/>
      <c r="H156" s="61"/>
      <c r="I156" s="61"/>
      <c r="J156" s="61"/>
      <c r="K156" s="61"/>
      <c r="L156" s="61"/>
      <c r="M156" s="61"/>
      <c r="N156" s="61"/>
      <c r="O156" s="61"/>
      <c r="P156" s="61"/>
    </row>
    <row r="157" spans="1:16" ht="12.75">
      <c r="A157" s="61"/>
      <c r="B157" s="61"/>
      <c r="C157" s="61"/>
      <c r="D157" s="61"/>
      <c r="E157" s="61"/>
      <c r="F157" s="61"/>
      <c r="G157" s="61"/>
      <c r="H157" s="61"/>
      <c r="I157" s="61"/>
      <c r="J157" s="61"/>
      <c r="K157" s="61"/>
      <c r="L157" s="61"/>
      <c r="M157" s="61"/>
      <c r="N157" s="61"/>
      <c r="O157" s="61"/>
      <c r="P157" s="61"/>
    </row>
    <row r="158" spans="1:16" ht="12.75">
      <c r="A158" s="61"/>
      <c r="B158" s="61"/>
      <c r="C158" s="61"/>
      <c r="D158" s="61"/>
      <c r="E158" s="61"/>
      <c r="F158" s="61"/>
      <c r="G158" s="61"/>
      <c r="H158" s="61"/>
      <c r="I158" s="61"/>
      <c r="J158" s="61"/>
      <c r="K158" s="61"/>
      <c r="L158" s="61"/>
      <c r="M158" s="61"/>
      <c r="N158" s="61"/>
      <c r="O158" s="61"/>
      <c r="P158" s="61"/>
    </row>
    <row r="159" spans="1:16" ht="12.75">
      <c r="A159" s="61"/>
      <c r="B159" s="61"/>
      <c r="C159" s="61"/>
      <c r="D159" s="61"/>
      <c r="E159" s="61"/>
      <c r="F159" s="61"/>
      <c r="G159" s="61"/>
      <c r="H159" s="61"/>
      <c r="I159" s="61"/>
      <c r="J159" s="61"/>
      <c r="K159" s="61"/>
      <c r="L159" s="61"/>
      <c r="M159" s="61"/>
      <c r="N159" s="61"/>
      <c r="O159" s="61"/>
      <c r="P159" s="61"/>
    </row>
    <row r="160" spans="1:16" ht="12.75">
      <c r="A160" s="61"/>
      <c r="B160" s="61"/>
      <c r="C160" s="61"/>
      <c r="D160" s="61"/>
      <c r="E160" s="61"/>
      <c r="F160" s="61"/>
      <c r="G160" s="61"/>
      <c r="H160" s="61"/>
      <c r="I160" s="61"/>
      <c r="J160" s="61"/>
      <c r="K160" s="61"/>
      <c r="L160" s="61"/>
      <c r="M160" s="61"/>
      <c r="N160" s="61"/>
      <c r="O160" s="61"/>
      <c r="P160" s="61"/>
    </row>
    <row r="161" spans="1:16" ht="12.75">
      <c r="A161" s="61"/>
      <c r="B161" s="61"/>
      <c r="C161" s="61"/>
      <c r="D161" s="61"/>
      <c r="E161" s="61"/>
      <c r="F161" s="61"/>
      <c r="G161" s="61"/>
      <c r="H161" s="61"/>
      <c r="I161" s="61"/>
      <c r="J161" s="61"/>
      <c r="K161" s="61"/>
      <c r="L161" s="61"/>
      <c r="M161" s="61"/>
      <c r="N161" s="61"/>
      <c r="O161" s="61"/>
      <c r="P161" s="61"/>
    </row>
    <row r="162" spans="1:16" ht="12.75">
      <c r="A162" s="61"/>
      <c r="B162" s="61"/>
      <c r="C162" s="61"/>
      <c r="D162" s="61"/>
      <c r="E162" s="61"/>
      <c r="F162" s="61"/>
      <c r="G162" s="61"/>
      <c r="H162" s="61"/>
      <c r="I162" s="61"/>
      <c r="J162" s="61"/>
      <c r="K162" s="61"/>
      <c r="L162" s="61"/>
      <c r="M162" s="61"/>
      <c r="N162" s="61"/>
      <c r="O162" s="61"/>
      <c r="P162" s="61"/>
    </row>
    <row r="163" spans="1:16" ht="12.75">
      <c r="A163" s="61"/>
      <c r="B163" s="61"/>
      <c r="C163" s="61"/>
      <c r="D163" s="61"/>
      <c r="E163" s="61"/>
      <c r="F163" s="61"/>
      <c r="G163" s="61"/>
      <c r="H163" s="61"/>
      <c r="I163" s="61"/>
      <c r="J163" s="61"/>
      <c r="K163" s="61"/>
      <c r="L163" s="61"/>
      <c r="M163" s="61"/>
      <c r="N163" s="61"/>
      <c r="O163" s="61"/>
      <c r="P163" s="61"/>
    </row>
    <row r="164" spans="1:16" ht="12.75">
      <c r="A164" s="61"/>
      <c r="B164" s="61"/>
      <c r="C164" s="61"/>
      <c r="D164" s="61"/>
      <c r="E164" s="61"/>
      <c r="F164" s="61"/>
      <c r="G164" s="61"/>
      <c r="H164" s="61"/>
      <c r="I164" s="61"/>
      <c r="J164" s="61"/>
      <c r="K164" s="61"/>
      <c r="L164" s="61"/>
      <c r="M164" s="61"/>
      <c r="N164" s="61"/>
      <c r="O164" s="61"/>
      <c r="P164" s="61"/>
    </row>
    <row r="165" spans="1:16" ht="12.75">
      <c r="A165" s="61"/>
      <c r="B165" s="61"/>
      <c r="C165" s="61"/>
      <c r="D165" s="61"/>
      <c r="E165" s="61"/>
      <c r="F165" s="61"/>
      <c r="G165" s="61"/>
      <c r="H165" s="61"/>
      <c r="I165" s="61"/>
      <c r="J165" s="61"/>
      <c r="K165" s="61"/>
      <c r="L165" s="61"/>
      <c r="M165" s="61"/>
      <c r="N165" s="61"/>
      <c r="O165" s="61"/>
      <c r="P165" s="61"/>
    </row>
    <row r="166" spans="1:16" ht="12.75">
      <c r="A166" s="61"/>
      <c r="B166" s="61"/>
      <c r="C166" s="61"/>
      <c r="D166" s="61"/>
      <c r="E166" s="61"/>
      <c r="F166" s="61"/>
      <c r="G166" s="61"/>
      <c r="H166" s="61"/>
      <c r="I166" s="61"/>
      <c r="J166" s="61"/>
      <c r="K166" s="61"/>
      <c r="L166" s="61"/>
      <c r="M166" s="61"/>
      <c r="N166" s="61"/>
      <c r="O166" s="61"/>
      <c r="P166" s="61"/>
    </row>
    <row r="167" spans="1:16" ht="12.75">
      <c r="A167" s="61"/>
      <c r="B167" s="61"/>
      <c r="C167" s="61"/>
      <c r="D167" s="61"/>
      <c r="E167" s="61"/>
      <c r="F167" s="61"/>
      <c r="G167" s="61"/>
      <c r="H167" s="61"/>
      <c r="I167" s="61"/>
      <c r="J167" s="61"/>
      <c r="K167" s="61"/>
      <c r="L167" s="61"/>
      <c r="M167" s="61"/>
      <c r="N167" s="61"/>
      <c r="O167" s="61"/>
      <c r="P167" s="61"/>
    </row>
    <row r="168" spans="1:16" ht="12.75">
      <c r="A168" s="61"/>
      <c r="B168" s="61"/>
      <c r="C168" s="61"/>
      <c r="D168" s="61"/>
      <c r="E168" s="61"/>
      <c r="F168" s="61"/>
      <c r="G168" s="61"/>
      <c r="H168" s="61"/>
      <c r="I168" s="61"/>
      <c r="J168" s="61"/>
      <c r="K168" s="61"/>
      <c r="L168" s="61"/>
      <c r="M168" s="61"/>
      <c r="N168" s="61"/>
      <c r="O168" s="61"/>
      <c r="P168" s="61"/>
    </row>
    <row r="169" spans="1:16" ht="12.75">
      <c r="A169" s="61"/>
      <c r="B169" s="61"/>
      <c r="C169" s="61"/>
      <c r="D169" s="61"/>
      <c r="E169" s="61"/>
      <c r="F169" s="61"/>
      <c r="G169" s="61"/>
      <c r="H169" s="61"/>
      <c r="I169" s="61"/>
      <c r="J169" s="61"/>
      <c r="K169" s="61"/>
      <c r="L169" s="61"/>
      <c r="M169" s="61"/>
      <c r="N169" s="61"/>
      <c r="O169" s="61"/>
      <c r="P169" s="61"/>
    </row>
    <row r="170" spans="1:16" ht="12.75">
      <c r="A170" s="61"/>
      <c r="B170" s="61"/>
      <c r="C170" s="61"/>
      <c r="D170" s="61"/>
      <c r="E170" s="61"/>
      <c r="F170" s="61"/>
      <c r="G170" s="61"/>
      <c r="H170" s="61"/>
      <c r="I170" s="61"/>
      <c r="J170" s="61"/>
      <c r="K170" s="61"/>
      <c r="L170" s="61"/>
      <c r="M170" s="61"/>
      <c r="N170" s="61"/>
      <c r="O170" s="61"/>
      <c r="P170" s="61"/>
    </row>
    <row r="171" spans="1:16" ht="12.75">
      <c r="A171" s="61"/>
      <c r="B171" s="61"/>
      <c r="C171" s="61"/>
      <c r="D171" s="61"/>
      <c r="E171" s="61"/>
      <c r="F171" s="61"/>
      <c r="G171" s="61"/>
      <c r="H171" s="61"/>
      <c r="I171" s="61"/>
      <c r="J171" s="61"/>
      <c r="K171" s="61"/>
      <c r="L171" s="61"/>
      <c r="M171" s="61"/>
      <c r="N171" s="61"/>
      <c r="O171" s="61"/>
      <c r="P171" s="61"/>
    </row>
    <row r="172" spans="1:16" ht="12.75">
      <c r="A172" s="61"/>
      <c r="B172" s="61"/>
      <c r="C172" s="61"/>
      <c r="D172" s="61"/>
      <c r="E172" s="61"/>
      <c r="F172" s="61"/>
      <c r="G172" s="61"/>
      <c r="H172" s="61"/>
      <c r="I172" s="61"/>
      <c r="J172" s="61"/>
      <c r="K172" s="61"/>
      <c r="L172" s="61"/>
      <c r="M172" s="61"/>
      <c r="N172" s="61"/>
      <c r="O172" s="61"/>
      <c r="P172" s="61"/>
    </row>
    <row r="173" spans="1:16" ht="12.75">
      <c r="A173" s="61"/>
      <c r="B173" s="61"/>
      <c r="C173" s="61"/>
      <c r="D173" s="61"/>
      <c r="E173" s="61"/>
      <c r="F173" s="61"/>
      <c r="G173" s="61"/>
      <c r="H173" s="61"/>
      <c r="I173" s="61"/>
      <c r="J173" s="61"/>
      <c r="K173" s="61"/>
      <c r="L173" s="61"/>
      <c r="M173" s="61"/>
      <c r="N173" s="61"/>
      <c r="O173" s="61"/>
      <c r="P173" s="61"/>
    </row>
    <row r="174" spans="1:16" ht="12.75">
      <c r="A174" s="61"/>
      <c r="B174" s="61"/>
      <c r="C174" s="61"/>
      <c r="D174" s="61"/>
      <c r="E174" s="61"/>
      <c r="F174" s="61"/>
      <c r="G174" s="61"/>
      <c r="H174" s="61"/>
      <c r="I174" s="61"/>
      <c r="J174" s="61"/>
      <c r="K174" s="61"/>
      <c r="L174" s="61"/>
      <c r="M174" s="61"/>
      <c r="N174" s="61"/>
      <c r="O174" s="61"/>
      <c r="P174" s="61"/>
    </row>
    <row r="175" spans="1:16" ht="12.75">
      <c r="A175" s="61"/>
      <c r="B175" s="61"/>
      <c r="C175" s="61"/>
      <c r="D175" s="61"/>
      <c r="E175" s="61"/>
      <c r="F175" s="61"/>
      <c r="G175" s="61"/>
      <c r="H175" s="61"/>
      <c r="I175" s="61"/>
      <c r="J175" s="61"/>
      <c r="K175" s="61"/>
      <c r="L175" s="61"/>
      <c r="M175" s="61"/>
      <c r="N175" s="61"/>
      <c r="O175" s="61"/>
      <c r="P175" s="61"/>
    </row>
    <row r="176" spans="1:16" ht="12.75">
      <c r="A176" s="61"/>
      <c r="B176" s="61"/>
      <c r="C176" s="61"/>
      <c r="D176" s="61"/>
      <c r="E176" s="61"/>
      <c r="F176" s="61"/>
      <c r="G176" s="61"/>
      <c r="H176" s="61"/>
      <c r="I176" s="61"/>
      <c r="J176" s="61"/>
      <c r="K176" s="61"/>
      <c r="L176" s="61"/>
      <c r="M176" s="61"/>
      <c r="N176" s="61"/>
      <c r="O176" s="61"/>
      <c r="P176" s="61"/>
    </row>
    <row r="177" spans="1:16" ht="12.75">
      <c r="A177" s="61"/>
      <c r="B177" s="61"/>
      <c r="C177" s="61"/>
      <c r="D177" s="61"/>
      <c r="E177" s="61"/>
      <c r="F177" s="61"/>
      <c r="G177" s="61"/>
      <c r="H177" s="61"/>
      <c r="I177" s="61"/>
      <c r="J177" s="61"/>
      <c r="K177" s="61"/>
      <c r="L177" s="61"/>
      <c r="M177" s="61"/>
      <c r="N177" s="61"/>
      <c r="O177" s="61"/>
      <c r="P177" s="61"/>
    </row>
    <row r="178" spans="1:16" ht="12.75">
      <c r="A178" s="61"/>
      <c r="B178" s="61"/>
      <c r="C178" s="61"/>
      <c r="D178" s="61"/>
      <c r="E178" s="61"/>
      <c r="F178" s="61"/>
      <c r="G178" s="61"/>
      <c r="H178" s="61"/>
      <c r="I178" s="61"/>
      <c r="J178" s="61"/>
      <c r="K178" s="61"/>
      <c r="L178" s="61"/>
      <c r="M178" s="61"/>
      <c r="N178" s="61"/>
      <c r="O178" s="61"/>
      <c r="P178" s="61"/>
    </row>
    <row r="179" spans="1:16" ht="12.75">
      <c r="A179" s="61"/>
      <c r="B179" s="61"/>
      <c r="C179" s="61"/>
      <c r="D179" s="61"/>
      <c r="E179" s="61"/>
      <c r="F179" s="61"/>
      <c r="G179" s="61"/>
      <c r="H179" s="61"/>
      <c r="I179" s="61"/>
      <c r="J179" s="61"/>
      <c r="K179" s="61"/>
      <c r="L179" s="61"/>
      <c r="M179" s="61"/>
      <c r="N179" s="61"/>
      <c r="O179" s="61"/>
      <c r="P179" s="61"/>
    </row>
    <row r="180" spans="1:16" ht="12.75">
      <c r="A180" s="61"/>
      <c r="B180" s="61"/>
      <c r="C180" s="61"/>
      <c r="D180" s="61"/>
      <c r="E180" s="61"/>
      <c r="F180" s="61"/>
      <c r="G180" s="61"/>
      <c r="H180" s="61"/>
      <c r="I180" s="61"/>
      <c r="J180" s="61"/>
      <c r="K180" s="61"/>
      <c r="L180" s="61"/>
      <c r="M180" s="61"/>
      <c r="N180" s="61"/>
      <c r="O180" s="61"/>
      <c r="P180" s="61"/>
    </row>
    <row r="181" spans="1:16" ht="12.75">
      <c r="A181" s="61"/>
      <c r="B181" s="61"/>
      <c r="C181" s="61"/>
      <c r="D181" s="61"/>
      <c r="E181" s="61"/>
      <c r="F181" s="61"/>
      <c r="G181" s="61"/>
      <c r="H181" s="61"/>
      <c r="I181" s="61"/>
      <c r="J181" s="61"/>
      <c r="K181" s="61"/>
      <c r="L181" s="61"/>
      <c r="M181" s="61"/>
      <c r="N181" s="61"/>
      <c r="O181" s="61"/>
      <c r="P181" s="61"/>
    </row>
    <row r="182" spans="1:16" ht="12.75">
      <c r="A182" s="61"/>
      <c r="B182" s="61"/>
      <c r="C182" s="61"/>
      <c r="D182" s="61"/>
      <c r="E182" s="61"/>
      <c r="F182" s="61"/>
      <c r="G182" s="61"/>
      <c r="H182" s="61"/>
      <c r="I182" s="61"/>
      <c r="J182" s="61"/>
      <c r="K182" s="61"/>
      <c r="L182" s="61"/>
      <c r="M182" s="61"/>
      <c r="N182" s="61"/>
      <c r="O182" s="61"/>
      <c r="P182" s="61"/>
    </row>
    <row r="183" spans="1:16" ht="12.75">
      <c r="A183" s="61"/>
      <c r="B183" s="61"/>
      <c r="C183" s="61"/>
      <c r="D183" s="61"/>
      <c r="E183" s="61"/>
      <c r="F183" s="61"/>
      <c r="G183" s="61"/>
      <c r="H183" s="61"/>
      <c r="I183" s="61"/>
      <c r="J183" s="61"/>
      <c r="K183" s="61"/>
      <c r="L183" s="61"/>
      <c r="M183" s="61"/>
      <c r="N183" s="61"/>
      <c r="O183" s="61"/>
      <c r="P183" s="61"/>
    </row>
    <row r="184" spans="1:16" ht="12.75">
      <c r="A184" s="61"/>
      <c r="B184" s="61"/>
      <c r="C184" s="61"/>
      <c r="D184" s="61"/>
      <c r="E184" s="61"/>
      <c r="F184" s="61"/>
      <c r="G184" s="61"/>
      <c r="H184" s="61"/>
      <c r="I184" s="61"/>
      <c r="J184" s="61"/>
      <c r="K184" s="61"/>
      <c r="L184" s="61"/>
      <c r="M184" s="61"/>
      <c r="N184" s="61"/>
      <c r="O184" s="61"/>
      <c r="P184" s="61"/>
    </row>
    <row r="185" spans="1:16" ht="12.75">
      <c r="A185" s="61"/>
      <c r="B185" s="61"/>
      <c r="C185" s="61"/>
      <c r="D185" s="61"/>
      <c r="E185" s="61"/>
      <c r="F185" s="61"/>
      <c r="G185" s="61"/>
      <c r="H185" s="61"/>
      <c r="I185" s="61"/>
      <c r="J185" s="61"/>
      <c r="K185" s="61"/>
      <c r="L185" s="61"/>
      <c r="M185" s="61"/>
      <c r="N185" s="61"/>
      <c r="O185" s="61"/>
      <c r="P185" s="61"/>
    </row>
    <row r="186" spans="1:16" ht="12.75">
      <c r="A186" s="61"/>
      <c r="B186" s="61"/>
      <c r="C186" s="61"/>
      <c r="D186" s="61"/>
      <c r="E186" s="61"/>
      <c r="F186" s="61"/>
      <c r="G186" s="61"/>
      <c r="H186" s="61"/>
      <c r="I186" s="61"/>
      <c r="J186" s="61"/>
      <c r="K186" s="61"/>
      <c r="L186" s="61"/>
      <c r="M186" s="61"/>
      <c r="N186" s="61"/>
      <c r="O186" s="61"/>
      <c r="P186" s="61"/>
    </row>
    <row r="187" spans="1:16" ht="12.75">
      <c r="A187" s="61"/>
      <c r="B187" s="61"/>
      <c r="C187" s="61"/>
      <c r="D187" s="61"/>
      <c r="E187" s="61"/>
      <c r="F187" s="61"/>
      <c r="G187" s="61"/>
      <c r="H187" s="61"/>
      <c r="I187" s="61"/>
      <c r="J187" s="61"/>
      <c r="K187" s="61"/>
      <c r="L187" s="61"/>
      <c r="M187" s="61"/>
      <c r="N187" s="61"/>
      <c r="O187" s="61"/>
      <c r="P187" s="61"/>
    </row>
    <row r="188" spans="1:16" ht="12.75">
      <c r="A188" s="61"/>
      <c r="B188" s="61"/>
      <c r="C188" s="61"/>
      <c r="D188" s="61"/>
      <c r="E188" s="61"/>
      <c r="F188" s="61"/>
      <c r="G188" s="61"/>
      <c r="H188" s="61"/>
      <c r="I188" s="61"/>
      <c r="J188" s="61"/>
      <c r="K188" s="61"/>
      <c r="L188" s="61"/>
      <c r="M188" s="61"/>
      <c r="N188" s="61"/>
      <c r="O188" s="61"/>
      <c r="P188" s="61"/>
    </row>
    <row r="189" spans="1:16" ht="12.75">
      <c r="A189" s="61"/>
      <c r="B189" s="61"/>
      <c r="C189" s="61"/>
      <c r="D189" s="61"/>
      <c r="E189" s="61"/>
      <c r="F189" s="61"/>
      <c r="G189" s="61"/>
      <c r="H189" s="61"/>
      <c r="I189" s="61"/>
      <c r="J189" s="61"/>
      <c r="K189" s="61"/>
      <c r="L189" s="61"/>
      <c r="M189" s="61"/>
      <c r="N189" s="61"/>
      <c r="O189" s="61"/>
      <c r="P189" s="61"/>
    </row>
    <row r="190" spans="1:16" ht="12.75">
      <c r="A190" s="61"/>
      <c r="B190" s="61"/>
      <c r="C190" s="61"/>
      <c r="D190" s="61"/>
      <c r="E190" s="61"/>
      <c r="F190" s="61"/>
      <c r="G190" s="61"/>
      <c r="H190" s="61"/>
      <c r="I190" s="61"/>
      <c r="J190" s="61"/>
      <c r="K190" s="61"/>
      <c r="L190" s="61"/>
      <c r="M190" s="61"/>
      <c r="N190" s="61"/>
      <c r="O190" s="61"/>
      <c r="P190" s="61"/>
    </row>
    <row r="191" spans="1:16" ht="12.75">
      <c r="A191" s="61"/>
      <c r="B191" s="61"/>
      <c r="C191" s="61"/>
      <c r="D191" s="61"/>
      <c r="E191" s="61"/>
      <c r="F191" s="61"/>
      <c r="G191" s="61"/>
      <c r="H191" s="61"/>
      <c r="I191" s="61"/>
      <c r="J191" s="61"/>
      <c r="K191" s="61"/>
      <c r="L191" s="61"/>
      <c r="M191" s="61"/>
      <c r="N191" s="61"/>
      <c r="O191" s="61"/>
      <c r="P191" s="61"/>
    </row>
    <row r="192" spans="1:16" ht="12.75">
      <c r="A192" s="61"/>
      <c r="B192" s="61"/>
      <c r="C192" s="61"/>
      <c r="D192" s="61"/>
      <c r="E192" s="61"/>
      <c r="F192" s="61"/>
      <c r="G192" s="61"/>
      <c r="H192" s="61"/>
      <c r="I192" s="61"/>
      <c r="J192" s="61"/>
      <c r="K192" s="61"/>
      <c r="L192" s="61"/>
      <c r="M192" s="61"/>
      <c r="N192" s="61"/>
      <c r="O192" s="61"/>
      <c r="P192" s="61"/>
    </row>
    <row r="193" spans="1:16" ht="12.75">
      <c r="A193" s="61"/>
      <c r="B193" s="61"/>
      <c r="C193" s="61"/>
      <c r="D193" s="61"/>
      <c r="E193" s="61"/>
      <c r="F193" s="61"/>
      <c r="G193" s="61"/>
      <c r="H193" s="61"/>
      <c r="I193" s="61"/>
      <c r="J193" s="61"/>
      <c r="K193" s="61"/>
      <c r="L193" s="61"/>
      <c r="M193" s="61"/>
      <c r="N193" s="61"/>
      <c r="O193" s="61"/>
      <c r="P193" s="61"/>
    </row>
    <row r="194" spans="1:16" ht="12.75">
      <c r="A194" s="61"/>
      <c r="B194" s="61"/>
      <c r="C194" s="61"/>
      <c r="D194" s="61"/>
      <c r="E194" s="61"/>
      <c r="F194" s="61"/>
      <c r="G194" s="61"/>
      <c r="H194" s="61"/>
      <c r="I194" s="61"/>
      <c r="J194" s="61"/>
      <c r="K194" s="61"/>
      <c r="L194" s="61"/>
      <c r="M194" s="61"/>
      <c r="N194" s="61"/>
      <c r="O194" s="61"/>
      <c r="P194" s="61"/>
    </row>
    <row r="195" spans="1:16" ht="12.75">
      <c r="A195" s="61"/>
      <c r="B195" s="61"/>
      <c r="C195" s="61"/>
      <c r="D195" s="61"/>
      <c r="E195" s="61"/>
      <c r="F195" s="61"/>
      <c r="G195" s="61"/>
      <c r="H195" s="61"/>
      <c r="I195" s="61"/>
      <c r="J195" s="61"/>
      <c r="K195" s="61"/>
      <c r="L195" s="61"/>
      <c r="M195" s="61"/>
      <c r="N195" s="61"/>
      <c r="O195" s="61"/>
      <c r="P195" s="61"/>
    </row>
    <row r="196" spans="1:16" ht="12.75">
      <c r="A196" s="61"/>
      <c r="B196" s="61"/>
      <c r="C196" s="61"/>
      <c r="D196" s="61"/>
      <c r="E196" s="61"/>
      <c r="F196" s="61"/>
      <c r="G196" s="61"/>
      <c r="H196" s="61"/>
      <c r="I196" s="61"/>
      <c r="J196" s="61"/>
      <c r="K196" s="61"/>
      <c r="L196" s="61"/>
      <c r="M196" s="61"/>
      <c r="N196" s="61"/>
      <c r="O196" s="61"/>
      <c r="P196" s="61"/>
    </row>
    <row r="197" spans="1:16" ht="12.75">
      <c r="A197" s="61"/>
      <c r="B197" s="61"/>
      <c r="C197" s="61"/>
      <c r="D197" s="61"/>
      <c r="E197" s="61"/>
      <c r="F197" s="61"/>
      <c r="G197" s="61"/>
      <c r="H197" s="61"/>
      <c r="I197" s="61"/>
      <c r="J197" s="61"/>
      <c r="K197" s="61"/>
      <c r="L197" s="61"/>
      <c r="M197" s="61"/>
      <c r="N197" s="61"/>
      <c r="O197" s="61"/>
      <c r="P197" s="61"/>
    </row>
    <row r="198" spans="1:16" ht="12.75">
      <c r="A198" s="61"/>
      <c r="B198" s="61"/>
      <c r="C198" s="61"/>
      <c r="D198" s="61"/>
      <c r="E198" s="61"/>
      <c r="F198" s="61"/>
      <c r="G198" s="61"/>
      <c r="H198" s="61"/>
      <c r="I198" s="61"/>
      <c r="J198" s="61"/>
      <c r="K198" s="61"/>
      <c r="L198" s="61"/>
      <c r="M198" s="61"/>
      <c r="N198" s="61"/>
      <c r="O198" s="61"/>
      <c r="P198" s="61"/>
    </row>
    <row r="199" spans="1:16" ht="12.75">
      <c r="A199" s="61"/>
      <c r="B199" s="61"/>
      <c r="C199" s="61"/>
      <c r="D199" s="61"/>
      <c r="E199" s="61"/>
      <c r="F199" s="61"/>
      <c r="G199" s="61"/>
      <c r="H199" s="61"/>
      <c r="I199" s="61"/>
      <c r="J199" s="61"/>
      <c r="K199" s="61"/>
      <c r="L199" s="61"/>
      <c r="M199" s="61"/>
      <c r="N199" s="61"/>
      <c r="O199" s="61"/>
      <c r="P199" s="61"/>
    </row>
    <row r="200" spans="1:16" ht="12.75">
      <c r="A200" s="61"/>
      <c r="B200" s="61"/>
      <c r="C200" s="61"/>
      <c r="D200" s="61"/>
      <c r="E200" s="61"/>
      <c r="F200" s="61"/>
      <c r="G200" s="61"/>
      <c r="H200" s="61"/>
      <c r="I200" s="61"/>
      <c r="J200" s="61"/>
      <c r="K200" s="61"/>
      <c r="L200" s="61"/>
      <c r="M200" s="61"/>
      <c r="N200" s="61"/>
      <c r="O200" s="61"/>
      <c r="P200" s="61"/>
    </row>
    <row r="201" spans="1:16" ht="12.75">
      <c r="A201" s="61"/>
      <c r="B201" s="61"/>
      <c r="C201" s="61"/>
      <c r="D201" s="61"/>
      <c r="E201" s="61"/>
      <c r="F201" s="61"/>
      <c r="G201" s="61"/>
      <c r="H201" s="61"/>
      <c r="I201" s="61"/>
      <c r="J201" s="61"/>
      <c r="K201" s="61"/>
      <c r="L201" s="61"/>
      <c r="M201" s="61"/>
      <c r="N201" s="61"/>
      <c r="O201" s="61"/>
      <c r="P201" s="61"/>
    </row>
    <row r="202" spans="1:16" ht="12.75">
      <c r="A202" s="61"/>
      <c r="B202" s="61"/>
      <c r="C202" s="61"/>
      <c r="D202" s="61"/>
      <c r="E202" s="61"/>
      <c r="F202" s="61"/>
      <c r="G202" s="61"/>
      <c r="H202" s="61"/>
      <c r="I202" s="61"/>
      <c r="J202" s="61"/>
      <c r="K202" s="61"/>
      <c r="L202" s="61"/>
      <c r="M202" s="61"/>
      <c r="N202" s="61"/>
      <c r="O202" s="61"/>
      <c r="P202" s="61"/>
    </row>
    <row r="203" spans="1:16" ht="12.75">
      <c r="A203" s="61"/>
      <c r="B203" s="61"/>
      <c r="C203" s="61"/>
      <c r="D203" s="61"/>
      <c r="E203" s="61"/>
      <c r="F203" s="61"/>
      <c r="G203" s="61"/>
      <c r="H203" s="61"/>
      <c r="I203" s="61"/>
      <c r="J203" s="61"/>
      <c r="K203" s="61"/>
      <c r="L203" s="61"/>
      <c r="M203" s="61"/>
      <c r="N203" s="61"/>
      <c r="O203" s="61"/>
      <c r="P203" s="61"/>
    </row>
    <row r="204" spans="1:16" ht="12.75">
      <c r="A204" s="61"/>
      <c r="B204" s="61"/>
      <c r="C204" s="61"/>
      <c r="D204" s="61"/>
      <c r="E204" s="61"/>
      <c r="F204" s="61"/>
      <c r="G204" s="61"/>
      <c r="H204" s="61"/>
      <c r="I204" s="61"/>
      <c r="J204" s="61"/>
      <c r="K204" s="61"/>
      <c r="L204" s="61"/>
      <c r="M204" s="61"/>
      <c r="N204" s="61"/>
      <c r="O204" s="61"/>
      <c r="P204" s="61"/>
    </row>
    <row r="205" spans="1:16" ht="12.75">
      <c r="A205" s="61"/>
      <c r="B205" s="61"/>
      <c r="C205" s="61"/>
      <c r="D205" s="61"/>
      <c r="E205" s="61"/>
      <c r="F205" s="61"/>
      <c r="G205" s="61"/>
      <c r="H205" s="61"/>
      <c r="I205" s="61"/>
      <c r="J205" s="61"/>
      <c r="K205" s="61"/>
      <c r="L205" s="61"/>
      <c r="M205" s="61"/>
      <c r="N205" s="61"/>
      <c r="O205" s="61"/>
      <c r="P205" s="61"/>
    </row>
    <row r="206" spans="1:16" ht="12.75">
      <c r="A206" s="61"/>
      <c r="B206" s="61"/>
      <c r="C206" s="61"/>
      <c r="D206" s="61"/>
      <c r="E206" s="61"/>
      <c r="F206" s="61"/>
      <c r="G206" s="61"/>
      <c r="H206" s="61"/>
      <c r="I206" s="61"/>
      <c r="J206" s="61"/>
      <c r="K206" s="61"/>
      <c r="L206" s="61"/>
      <c r="M206" s="61"/>
      <c r="N206" s="61"/>
      <c r="O206" s="61"/>
      <c r="P206" s="61"/>
    </row>
    <row r="207" spans="1:16" ht="12.75">
      <c r="A207" s="61"/>
      <c r="B207" s="61"/>
      <c r="C207" s="61"/>
      <c r="D207" s="61"/>
      <c r="E207" s="61"/>
      <c r="F207" s="61"/>
      <c r="G207" s="61"/>
      <c r="H207" s="61"/>
      <c r="I207" s="61"/>
      <c r="J207" s="61"/>
      <c r="K207" s="61"/>
      <c r="L207" s="61"/>
      <c r="M207" s="61"/>
      <c r="N207" s="61"/>
      <c r="O207" s="61"/>
      <c r="P207" s="61"/>
    </row>
    <row r="208" spans="1:16" ht="12.75">
      <c r="A208" s="61"/>
      <c r="B208" s="61"/>
      <c r="C208" s="61"/>
      <c r="D208" s="61"/>
      <c r="E208" s="61"/>
      <c r="F208" s="61"/>
      <c r="G208" s="61"/>
      <c r="H208" s="61"/>
      <c r="I208" s="61"/>
      <c r="J208" s="61"/>
      <c r="K208" s="61"/>
      <c r="L208" s="61"/>
      <c r="M208" s="61"/>
      <c r="N208" s="61"/>
      <c r="O208" s="61"/>
      <c r="P208" s="61"/>
    </row>
    <row r="209" spans="1:16" ht="12.75">
      <c r="A209" s="61"/>
      <c r="B209" s="61"/>
      <c r="C209" s="61"/>
      <c r="D209" s="61"/>
      <c r="E209" s="61"/>
      <c r="F209" s="61"/>
      <c r="G209" s="61"/>
      <c r="H209" s="61"/>
      <c r="I209" s="61"/>
      <c r="J209" s="61"/>
      <c r="K209" s="61"/>
      <c r="L209" s="61"/>
      <c r="M209" s="61"/>
      <c r="N209" s="61"/>
      <c r="O209" s="61"/>
      <c r="P209" s="61"/>
    </row>
    <row r="210" spans="1:16" ht="12.75">
      <c r="A210" s="61"/>
      <c r="B210" s="61"/>
      <c r="C210" s="61"/>
      <c r="D210" s="61"/>
      <c r="E210" s="61"/>
      <c r="F210" s="61"/>
      <c r="G210" s="61"/>
      <c r="H210" s="61"/>
      <c r="I210" s="61"/>
      <c r="J210" s="61"/>
      <c r="K210" s="61"/>
      <c r="L210" s="61"/>
      <c r="M210" s="61"/>
      <c r="N210" s="61"/>
      <c r="O210" s="61"/>
      <c r="P210" s="61"/>
    </row>
    <row r="211" spans="1:16" ht="12.75">
      <c r="A211" s="61"/>
      <c r="B211" s="61"/>
      <c r="C211" s="61"/>
      <c r="D211" s="61"/>
      <c r="E211" s="61"/>
      <c r="F211" s="61"/>
      <c r="G211" s="61"/>
      <c r="H211" s="61"/>
      <c r="I211" s="61"/>
      <c r="J211" s="61"/>
      <c r="K211" s="61"/>
      <c r="L211" s="61"/>
      <c r="M211" s="61"/>
      <c r="N211" s="61"/>
      <c r="O211" s="61"/>
      <c r="P211" s="61"/>
    </row>
    <row r="212" spans="1:16" ht="12.75">
      <c r="A212" s="61"/>
      <c r="B212" s="61"/>
      <c r="C212" s="61"/>
      <c r="D212" s="61"/>
      <c r="E212" s="61"/>
      <c r="F212" s="61"/>
      <c r="G212" s="61"/>
      <c r="H212" s="61"/>
      <c r="I212" s="61"/>
      <c r="J212" s="61"/>
      <c r="K212" s="61"/>
      <c r="L212" s="61"/>
      <c r="M212" s="61"/>
      <c r="N212" s="61"/>
      <c r="O212" s="61"/>
      <c r="P212" s="61"/>
    </row>
    <row r="213" spans="1:16" ht="12.75">
      <c r="A213" s="61"/>
      <c r="B213" s="61"/>
      <c r="C213" s="61"/>
      <c r="D213" s="61"/>
      <c r="E213" s="61"/>
      <c r="F213" s="61"/>
      <c r="G213" s="61"/>
      <c r="H213" s="61"/>
      <c r="I213" s="61"/>
      <c r="J213" s="61"/>
      <c r="K213" s="61"/>
      <c r="L213" s="61"/>
      <c r="M213" s="61"/>
      <c r="N213" s="61"/>
      <c r="O213" s="61"/>
      <c r="P213" s="61"/>
    </row>
    <row r="214" spans="1:16" ht="12.75">
      <c r="A214" s="61"/>
      <c r="B214" s="61"/>
      <c r="C214" s="61"/>
      <c r="D214" s="61"/>
      <c r="E214" s="61"/>
      <c r="F214" s="61"/>
      <c r="G214" s="61"/>
      <c r="H214" s="61"/>
      <c r="I214" s="61"/>
      <c r="J214" s="61"/>
      <c r="K214" s="61"/>
      <c r="L214" s="61"/>
      <c r="M214" s="61"/>
      <c r="N214" s="61"/>
      <c r="O214" s="61"/>
      <c r="P214" s="61"/>
    </row>
    <row r="215" spans="1:16" ht="12.75">
      <c r="A215" s="61"/>
      <c r="B215" s="61"/>
      <c r="C215" s="61"/>
      <c r="D215" s="61"/>
      <c r="E215" s="61"/>
      <c r="F215" s="61"/>
      <c r="G215" s="61"/>
      <c r="H215" s="61"/>
      <c r="I215" s="61"/>
      <c r="J215" s="61"/>
      <c r="K215" s="61"/>
      <c r="L215" s="61"/>
      <c r="M215" s="61"/>
      <c r="N215" s="61"/>
      <c r="O215" s="61"/>
      <c r="P215" s="61"/>
    </row>
    <row r="216" spans="1:16" ht="12.75">
      <c r="A216" s="61"/>
      <c r="B216" s="61"/>
      <c r="C216" s="61"/>
      <c r="D216" s="61"/>
      <c r="E216" s="61"/>
      <c r="F216" s="61"/>
      <c r="G216" s="61"/>
      <c r="H216" s="61"/>
      <c r="I216" s="61"/>
      <c r="J216" s="61"/>
      <c r="K216" s="61"/>
      <c r="L216" s="61"/>
      <c r="M216" s="61"/>
      <c r="N216" s="61"/>
      <c r="O216" s="61"/>
      <c r="P216" s="61"/>
    </row>
    <row r="217" spans="1:16" ht="12.75">
      <c r="A217" s="61"/>
      <c r="B217" s="61"/>
      <c r="C217" s="61"/>
      <c r="D217" s="61"/>
      <c r="E217" s="61"/>
      <c r="F217" s="61"/>
      <c r="G217" s="61"/>
      <c r="H217" s="61"/>
      <c r="I217" s="61"/>
      <c r="J217" s="61"/>
      <c r="K217" s="61"/>
      <c r="L217" s="61"/>
      <c r="M217" s="61"/>
      <c r="N217" s="61"/>
      <c r="O217" s="61"/>
      <c r="P217" s="61"/>
    </row>
    <row r="218" spans="1:16" ht="12.75">
      <c r="A218" s="61"/>
      <c r="B218" s="61"/>
      <c r="C218" s="61"/>
      <c r="D218" s="61"/>
      <c r="E218" s="61"/>
      <c r="F218" s="61"/>
      <c r="G218" s="61"/>
      <c r="H218" s="61"/>
      <c r="I218" s="61"/>
      <c r="J218" s="61"/>
      <c r="K218" s="61"/>
      <c r="L218" s="61"/>
      <c r="M218" s="61"/>
      <c r="N218" s="61"/>
      <c r="O218" s="61"/>
      <c r="P218" s="61"/>
    </row>
    <row r="219" spans="1:16" ht="12.75">
      <c r="A219" s="61"/>
      <c r="B219" s="61"/>
      <c r="C219" s="61"/>
      <c r="D219" s="61"/>
      <c r="E219" s="61"/>
      <c r="F219" s="61"/>
      <c r="G219" s="61"/>
      <c r="H219" s="61"/>
      <c r="I219" s="61"/>
      <c r="J219" s="61"/>
      <c r="K219" s="61"/>
      <c r="L219" s="61"/>
      <c r="M219" s="61"/>
      <c r="N219" s="61"/>
      <c r="O219" s="61"/>
      <c r="P219" s="61"/>
    </row>
    <row r="220" spans="1:16" ht="12.75">
      <c r="A220" s="61"/>
      <c r="B220" s="61"/>
      <c r="C220" s="61"/>
      <c r="D220" s="61"/>
      <c r="E220" s="61"/>
      <c r="F220" s="61"/>
      <c r="G220" s="61"/>
      <c r="H220" s="61"/>
      <c r="I220" s="61"/>
      <c r="J220" s="61"/>
      <c r="K220" s="61"/>
      <c r="L220" s="61"/>
      <c r="M220" s="61"/>
      <c r="N220" s="61"/>
      <c r="O220" s="61"/>
      <c r="P220" s="61"/>
    </row>
    <row r="221" spans="1:16" ht="12.75">
      <c r="A221" s="61"/>
      <c r="B221" s="61"/>
      <c r="C221" s="61"/>
      <c r="D221" s="61"/>
      <c r="E221" s="61"/>
      <c r="F221" s="61"/>
      <c r="G221" s="61"/>
      <c r="H221" s="61"/>
      <c r="I221" s="61"/>
      <c r="J221" s="61"/>
      <c r="K221" s="61"/>
      <c r="L221" s="61"/>
      <c r="M221" s="61"/>
      <c r="N221" s="61"/>
      <c r="O221" s="61"/>
      <c r="P221" s="61"/>
    </row>
    <row r="222" spans="1:16" ht="12.75">
      <c r="A222" s="61"/>
      <c r="B222" s="61"/>
      <c r="C222" s="61"/>
      <c r="D222" s="61"/>
      <c r="E222" s="61"/>
      <c r="F222" s="61"/>
      <c r="G222" s="61"/>
      <c r="H222" s="61"/>
      <c r="I222" s="61"/>
      <c r="J222" s="61"/>
      <c r="K222" s="61"/>
      <c r="L222" s="61"/>
      <c r="M222" s="61"/>
      <c r="N222" s="61"/>
      <c r="O222" s="61"/>
      <c r="P222" s="61"/>
    </row>
    <row r="223" spans="1:16" ht="12.75">
      <c r="A223" s="61"/>
      <c r="B223" s="61"/>
      <c r="C223" s="61"/>
      <c r="D223" s="61"/>
      <c r="E223" s="61"/>
      <c r="F223" s="61"/>
      <c r="G223" s="61"/>
      <c r="H223" s="61"/>
      <c r="I223" s="61"/>
      <c r="J223" s="61"/>
      <c r="K223" s="61"/>
      <c r="L223" s="61"/>
      <c r="M223" s="61"/>
      <c r="N223" s="61"/>
      <c r="O223" s="61"/>
      <c r="P223" s="61"/>
    </row>
    <row r="224" spans="1:16" ht="12.75">
      <c r="A224" s="61"/>
      <c r="B224" s="61"/>
      <c r="C224" s="61"/>
      <c r="D224" s="61"/>
      <c r="E224" s="61"/>
      <c r="F224" s="61"/>
      <c r="G224" s="61"/>
      <c r="H224" s="61"/>
      <c r="I224" s="61"/>
      <c r="J224" s="61"/>
      <c r="K224" s="61"/>
      <c r="L224" s="61"/>
      <c r="M224" s="61"/>
      <c r="N224" s="61"/>
      <c r="O224" s="61"/>
      <c r="P224" s="61"/>
    </row>
    <row r="225" spans="1:16" ht="12.75">
      <c r="A225" s="61"/>
      <c r="B225" s="61"/>
      <c r="C225" s="61"/>
      <c r="D225" s="61"/>
      <c r="E225" s="61"/>
      <c r="F225" s="61"/>
      <c r="G225" s="61"/>
      <c r="H225" s="61"/>
      <c r="I225" s="61"/>
      <c r="J225" s="61"/>
      <c r="K225" s="61"/>
      <c r="L225" s="61"/>
      <c r="M225" s="61"/>
      <c r="N225" s="61"/>
      <c r="O225" s="61"/>
      <c r="P225" s="61"/>
    </row>
    <row r="226" spans="1:16" ht="12.75">
      <c r="A226" s="61"/>
      <c r="B226" s="61"/>
      <c r="C226" s="61"/>
      <c r="D226" s="61"/>
      <c r="E226" s="61"/>
      <c r="F226" s="61"/>
      <c r="G226" s="61"/>
      <c r="H226" s="61"/>
      <c r="I226" s="61"/>
      <c r="J226" s="61"/>
      <c r="K226" s="61"/>
      <c r="L226" s="61"/>
      <c r="M226" s="61"/>
      <c r="N226" s="61"/>
      <c r="O226" s="61"/>
      <c r="P226" s="61"/>
    </row>
    <row r="227" spans="1:16" ht="12.75">
      <c r="A227" s="61"/>
      <c r="B227" s="61"/>
      <c r="C227" s="61"/>
      <c r="D227" s="61"/>
      <c r="E227" s="61"/>
      <c r="F227" s="61"/>
      <c r="G227" s="61"/>
      <c r="H227" s="61"/>
      <c r="I227" s="61"/>
      <c r="J227" s="61"/>
      <c r="K227" s="61"/>
      <c r="L227" s="61"/>
      <c r="M227" s="61"/>
      <c r="N227" s="61"/>
      <c r="O227" s="61"/>
      <c r="P227" s="61"/>
    </row>
    <row r="228" spans="1:16" ht="12.75">
      <c r="A228" s="61"/>
      <c r="B228" s="61"/>
      <c r="C228" s="61"/>
      <c r="D228" s="61"/>
      <c r="E228" s="61"/>
      <c r="F228" s="61"/>
      <c r="G228" s="61"/>
      <c r="H228" s="61"/>
      <c r="I228" s="61"/>
      <c r="J228" s="61"/>
      <c r="K228" s="61"/>
      <c r="L228" s="61"/>
      <c r="M228" s="61"/>
      <c r="N228" s="61"/>
      <c r="O228" s="61"/>
      <c r="P228" s="61"/>
    </row>
    <row r="229" spans="1:16" ht="12.75">
      <c r="A229" s="61"/>
      <c r="B229" s="61"/>
      <c r="C229" s="61"/>
      <c r="D229" s="61"/>
      <c r="E229" s="61"/>
      <c r="F229" s="61"/>
      <c r="G229" s="61"/>
      <c r="H229" s="61"/>
      <c r="I229" s="61"/>
      <c r="J229" s="61"/>
      <c r="K229" s="61"/>
      <c r="L229" s="61"/>
      <c r="M229" s="61"/>
      <c r="N229" s="61"/>
      <c r="O229" s="61"/>
      <c r="P229" s="61"/>
    </row>
    <row r="230" spans="1:16" ht="12.75">
      <c r="A230" s="61"/>
      <c r="B230" s="61"/>
      <c r="C230" s="61"/>
      <c r="D230" s="61"/>
      <c r="E230" s="61"/>
      <c r="F230" s="61"/>
      <c r="G230" s="61"/>
      <c r="H230" s="61"/>
      <c r="I230" s="61"/>
      <c r="J230" s="61"/>
      <c r="K230" s="61"/>
      <c r="L230" s="61"/>
      <c r="M230" s="61"/>
      <c r="N230" s="61"/>
      <c r="O230" s="61"/>
      <c r="P230" s="61"/>
    </row>
    <row r="231" spans="1:16" ht="12.75">
      <c r="A231" s="61"/>
      <c r="B231" s="61"/>
      <c r="C231" s="61"/>
      <c r="D231" s="61"/>
      <c r="E231" s="61"/>
      <c r="F231" s="61"/>
      <c r="G231" s="61"/>
      <c r="H231" s="61"/>
      <c r="I231" s="61"/>
      <c r="J231" s="61"/>
      <c r="K231" s="61"/>
      <c r="L231" s="61"/>
      <c r="M231" s="61"/>
      <c r="N231" s="61"/>
      <c r="O231" s="61"/>
      <c r="P231" s="61"/>
    </row>
    <row r="232" spans="1:16" ht="12.75">
      <c r="A232" s="61"/>
      <c r="B232" s="61"/>
      <c r="C232" s="61"/>
      <c r="D232" s="61"/>
      <c r="E232" s="61"/>
      <c r="F232" s="61"/>
      <c r="G232" s="61"/>
      <c r="H232" s="61"/>
      <c r="I232" s="61"/>
      <c r="J232" s="61"/>
      <c r="K232" s="61"/>
      <c r="L232" s="61"/>
      <c r="M232" s="61"/>
      <c r="N232" s="61"/>
      <c r="O232" s="61"/>
      <c r="P232" s="61"/>
    </row>
    <row r="233" spans="1:16" ht="12.75">
      <c r="A233" s="61"/>
      <c r="B233" s="61"/>
      <c r="C233" s="61"/>
      <c r="D233" s="61"/>
      <c r="E233" s="61"/>
      <c r="F233" s="61"/>
      <c r="G233" s="61"/>
      <c r="H233" s="61"/>
      <c r="I233" s="61"/>
      <c r="J233" s="61"/>
      <c r="K233" s="61"/>
      <c r="L233" s="61"/>
      <c r="M233" s="61"/>
      <c r="N233" s="61"/>
      <c r="O233" s="61"/>
      <c r="P233" s="61"/>
    </row>
    <row r="234" spans="1:16" ht="12.75">
      <c r="A234" s="61"/>
      <c r="B234" s="61"/>
      <c r="C234" s="61"/>
      <c r="D234" s="61"/>
      <c r="E234" s="61"/>
      <c r="F234" s="61"/>
      <c r="G234" s="61"/>
      <c r="H234" s="61"/>
      <c r="I234" s="61"/>
      <c r="J234" s="61"/>
      <c r="K234" s="61"/>
      <c r="L234" s="61"/>
      <c r="M234" s="61"/>
      <c r="N234" s="61"/>
      <c r="O234" s="61"/>
      <c r="P234" s="61"/>
    </row>
    <row r="235" spans="1:16" ht="12.75">
      <c r="A235" s="61"/>
      <c r="B235" s="61"/>
      <c r="C235" s="61"/>
      <c r="D235" s="61"/>
      <c r="E235" s="61"/>
      <c r="F235" s="61"/>
      <c r="G235" s="61"/>
      <c r="H235" s="61"/>
      <c r="I235" s="61"/>
      <c r="J235" s="61"/>
      <c r="K235" s="61"/>
      <c r="L235" s="61"/>
      <c r="M235" s="61"/>
      <c r="N235" s="61"/>
      <c r="O235" s="61"/>
      <c r="P235" s="61"/>
    </row>
    <row r="236" spans="1:16" ht="12.75">
      <c r="A236" s="61"/>
      <c r="B236" s="61"/>
      <c r="C236" s="61"/>
      <c r="D236" s="61"/>
      <c r="E236" s="61"/>
      <c r="F236" s="61"/>
      <c r="G236" s="61"/>
      <c r="H236" s="61"/>
      <c r="I236" s="61"/>
      <c r="J236" s="61"/>
      <c r="K236" s="61"/>
      <c r="L236" s="61"/>
      <c r="M236" s="61"/>
      <c r="N236" s="61"/>
      <c r="O236" s="61"/>
      <c r="P236" s="61"/>
    </row>
    <row r="237" spans="1:16" ht="12.75">
      <c r="A237" s="61"/>
      <c r="B237" s="61"/>
      <c r="C237" s="61"/>
      <c r="D237" s="61"/>
      <c r="E237" s="61"/>
      <c r="F237" s="61"/>
      <c r="G237" s="61"/>
      <c r="H237" s="61"/>
      <c r="I237" s="61"/>
      <c r="J237" s="61"/>
      <c r="K237" s="61"/>
      <c r="L237" s="61"/>
      <c r="M237" s="61"/>
      <c r="N237" s="61"/>
      <c r="O237" s="61"/>
      <c r="P237" s="61"/>
    </row>
    <row r="238" spans="1:16" ht="12.75">
      <c r="A238" s="61"/>
      <c r="B238" s="61"/>
      <c r="C238" s="61"/>
      <c r="D238" s="61"/>
      <c r="E238" s="61"/>
      <c r="F238" s="61"/>
      <c r="G238" s="61"/>
      <c r="H238" s="61"/>
      <c r="I238" s="61"/>
      <c r="J238" s="61"/>
      <c r="K238" s="61"/>
      <c r="L238" s="61"/>
      <c r="M238" s="61"/>
      <c r="N238" s="61"/>
      <c r="O238" s="61"/>
      <c r="P238" s="61"/>
    </row>
    <row r="239" spans="1:16" ht="12.75">
      <c r="A239" s="61"/>
      <c r="B239" s="61"/>
      <c r="C239" s="61"/>
      <c r="D239" s="61"/>
      <c r="E239" s="61"/>
      <c r="F239" s="61"/>
      <c r="G239" s="61"/>
      <c r="H239" s="61"/>
      <c r="I239" s="61"/>
      <c r="J239" s="61"/>
      <c r="K239" s="61"/>
      <c r="L239" s="61"/>
      <c r="M239" s="61"/>
      <c r="N239" s="61"/>
      <c r="O239" s="61"/>
      <c r="P239" s="61"/>
    </row>
    <row r="240" spans="1:16" ht="12.75">
      <c r="A240" s="61"/>
      <c r="B240" s="61"/>
      <c r="C240" s="61"/>
      <c r="D240" s="61"/>
      <c r="E240" s="61"/>
      <c r="F240" s="61"/>
      <c r="G240" s="61"/>
      <c r="H240" s="61"/>
      <c r="I240" s="61"/>
      <c r="J240" s="61"/>
      <c r="K240" s="61"/>
      <c r="L240" s="61"/>
      <c r="M240" s="61"/>
      <c r="N240" s="61"/>
      <c r="O240" s="61"/>
      <c r="P240" s="61"/>
    </row>
    <row r="241" spans="1:16" ht="12.75">
      <c r="A241" s="61"/>
      <c r="B241" s="61"/>
      <c r="C241" s="61"/>
      <c r="D241" s="61"/>
      <c r="E241" s="61"/>
      <c r="F241" s="61"/>
      <c r="G241" s="61"/>
      <c r="H241" s="61"/>
      <c r="I241" s="61"/>
      <c r="J241" s="61"/>
      <c r="K241" s="61"/>
      <c r="L241" s="61"/>
      <c r="M241" s="61"/>
      <c r="N241" s="61"/>
      <c r="O241" s="61"/>
      <c r="P241" s="61"/>
    </row>
    <row r="242" spans="1:16" ht="12.75">
      <c r="A242" s="61"/>
      <c r="B242" s="61"/>
      <c r="C242" s="61"/>
      <c r="D242" s="61"/>
      <c r="E242" s="61"/>
      <c r="F242" s="61"/>
      <c r="G242" s="61"/>
      <c r="H242" s="61"/>
      <c r="I242" s="61"/>
      <c r="J242" s="61"/>
      <c r="K242" s="61"/>
      <c r="L242" s="61"/>
      <c r="M242" s="61"/>
      <c r="N242" s="61"/>
      <c r="O242" s="61"/>
      <c r="P242" s="61"/>
    </row>
    <row r="243" spans="1:16" ht="12.75">
      <c r="A243" s="61"/>
      <c r="B243" s="61"/>
      <c r="C243" s="61"/>
      <c r="D243" s="61"/>
      <c r="E243" s="61"/>
      <c r="F243" s="61"/>
      <c r="G243" s="61"/>
      <c r="H243" s="61"/>
      <c r="I243" s="61"/>
      <c r="J243" s="61"/>
      <c r="K243" s="61"/>
      <c r="L243" s="61"/>
      <c r="M243" s="61"/>
      <c r="N243" s="61"/>
      <c r="O243" s="61"/>
      <c r="P243" s="61"/>
    </row>
    <row r="244" spans="1:16" ht="12.75">
      <c r="A244" s="61"/>
      <c r="B244" s="61"/>
      <c r="C244" s="61"/>
      <c r="D244" s="61"/>
      <c r="E244" s="61"/>
      <c r="F244" s="61"/>
      <c r="G244" s="61"/>
      <c r="H244" s="61"/>
      <c r="I244" s="61"/>
      <c r="J244" s="61"/>
      <c r="K244" s="61"/>
      <c r="L244" s="61"/>
      <c r="M244" s="61"/>
      <c r="N244" s="61"/>
      <c r="O244" s="61"/>
      <c r="P244" s="61"/>
    </row>
    <row r="245" spans="1:16" ht="12.75">
      <c r="A245" s="61"/>
      <c r="B245" s="61"/>
      <c r="C245" s="61"/>
      <c r="D245" s="61"/>
      <c r="E245" s="61"/>
      <c r="F245" s="61"/>
      <c r="G245" s="61"/>
      <c r="H245" s="61"/>
      <c r="I245" s="61"/>
      <c r="J245" s="61"/>
      <c r="K245" s="61"/>
      <c r="L245" s="61"/>
      <c r="M245" s="61"/>
      <c r="N245" s="61"/>
      <c r="O245" s="61"/>
      <c r="P245" s="61"/>
    </row>
    <row r="246" spans="1:16" ht="12.75">
      <c r="A246" s="61"/>
      <c r="B246" s="61"/>
      <c r="C246" s="61"/>
      <c r="D246" s="61"/>
      <c r="E246" s="61"/>
      <c r="F246" s="61"/>
      <c r="G246" s="61"/>
      <c r="H246" s="61"/>
      <c r="I246" s="61"/>
      <c r="J246" s="61"/>
      <c r="K246" s="61"/>
      <c r="L246" s="61"/>
      <c r="M246" s="61"/>
      <c r="N246" s="61"/>
      <c r="O246" s="61"/>
      <c r="P246" s="61"/>
    </row>
    <row r="247" spans="1:16" ht="12.75">
      <c r="A247" s="61"/>
      <c r="B247" s="61"/>
      <c r="C247" s="61"/>
      <c r="D247" s="61"/>
      <c r="E247" s="61"/>
      <c r="F247" s="61"/>
      <c r="G247" s="61"/>
      <c r="H247" s="61"/>
      <c r="I247" s="61"/>
      <c r="J247" s="61"/>
      <c r="K247" s="61"/>
      <c r="L247" s="61"/>
      <c r="M247" s="61"/>
      <c r="N247" s="61"/>
      <c r="O247" s="61"/>
      <c r="P247" s="61"/>
    </row>
    <row r="248" spans="1:16" ht="12.75">
      <c r="A248" s="61"/>
      <c r="B248" s="61"/>
      <c r="C248" s="61"/>
      <c r="D248" s="61"/>
      <c r="E248" s="61"/>
      <c r="F248" s="61"/>
      <c r="G248" s="61"/>
      <c r="H248" s="61"/>
      <c r="I248" s="61"/>
      <c r="J248" s="61"/>
      <c r="K248" s="61"/>
      <c r="L248" s="61"/>
      <c r="M248" s="61"/>
      <c r="N248" s="61"/>
      <c r="O248" s="61"/>
      <c r="P248" s="61"/>
    </row>
    <row r="249" spans="1:16" ht="12.75">
      <c r="A249" s="61"/>
      <c r="B249" s="61"/>
      <c r="C249" s="61"/>
      <c r="D249" s="61"/>
      <c r="E249" s="61"/>
      <c r="F249" s="61"/>
      <c r="G249" s="61"/>
      <c r="H249" s="61"/>
      <c r="I249" s="61"/>
      <c r="J249" s="61"/>
      <c r="K249" s="61"/>
      <c r="L249" s="61"/>
      <c r="M249" s="61"/>
      <c r="N249" s="61"/>
      <c r="O249" s="61"/>
      <c r="P249" s="61"/>
    </row>
    <row r="250" spans="1:16" ht="12.75">
      <c r="A250" s="61"/>
      <c r="B250" s="61"/>
      <c r="C250" s="61"/>
      <c r="D250" s="61"/>
      <c r="E250" s="61"/>
      <c r="F250" s="61"/>
      <c r="G250" s="61"/>
      <c r="H250" s="61"/>
      <c r="I250" s="61"/>
      <c r="J250" s="61"/>
      <c r="K250" s="61"/>
      <c r="L250" s="61"/>
      <c r="M250" s="61"/>
      <c r="N250" s="61"/>
      <c r="O250" s="61"/>
      <c r="P250" s="61"/>
    </row>
    <row r="251" spans="1:16" ht="12.75">
      <c r="A251" s="61"/>
      <c r="B251" s="61"/>
      <c r="C251" s="61"/>
      <c r="D251" s="61"/>
      <c r="E251" s="61"/>
      <c r="F251" s="61"/>
      <c r="G251" s="61"/>
      <c r="H251" s="61"/>
      <c r="I251" s="61"/>
      <c r="J251" s="61"/>
      <c r="K251" s="61"/>
      <c r="L251" s="61"/>
      <c r="M251" s="61"/>
      <c r="N251" s="61"/>
      <c r="O251" s="61"/>
      <c r="P251" s="61"/>
    </row>
    <row r="252" spans="1:16" ht="12.75">
      <c r="A252" s="61"/>
      <c r="B252" s="61"/>
      <c r="C252" s="61"/>
      <c r="D252" s="61"/>
      <c r="E252" s="61"/>
      <c r="F252" s="61"/>
      <c r="G252" s="61"/>
      <c r="H252" s="61"/>
      <c r="I252" s="61"/>
      <c r="J252" s="61"/>
      <c r="K252" s="61"/>
      <c r="L252" s="61"/>
      <c r="M252" s="61"/>
      <c r="N252" s="61"/>
      <c r="O252" s="61"/>
      <c r="P252" s="61"/>
    </row>
    <row r="253" spans="1:16" ht="12.75">
      <c r="A253" s="61"/>
      <c r="B253" s="61"/>
      <c r="C253" s="61"/>
      <c r="D253" s="61"/>
      <c r="E253" s="61"/>
      <c r="F253" s="61"/>
      <c r="G253" s="61"/>
      <c r="H253" s="61"/>
      <c r="I253" s="61"/>
      <c r="J253" s="61"/>
      <c r="K253" s="61"/>
      <c r="L253" s="61"/>
      <c r="M253" s="61"/>
      <c r="N253" s="61"/>
      <c r="O253" s="61"/>
      <c r="P253" s="61"/>
    </row>
    <row r="254" spans="1:16" ht="12.75">
      <c r="A254" s="61"/>
      <c r="B254" s="61"/>
      <c r="C254" s="61"/>
      <c r="D254" s="61"/>
      <c r="E254" s="61"/>
      <c r="F254" s="61"/>
      <c r="G254" s="61"/>
      <c r="H254" s="61"/>
      <c r="I254" s="61"/>
      <c r="J254" s="61"/>
      <c r="K254" s="61"/>
      <c r="L254" s="61"/>
      <c r="M254" s="61"/>
      <c r="N254" s="61"/>
      <c r="O254" s="61"/>
      <c r="P254" s="61"/>
    </row>
    <row r="255" spans="1:16" ht="12.75">
      <c r="A255" s="61"/>
      <c r="B255" s="61"/>
      <c r="C255" s="61"/>
      <c r="D255" s="61"/>
      <c r="E255" s="61"/>
      <c r="F255" s="61"/>
      <c r="G255" s="61"/>
      <c r="H255" s="61"/>
      <c r="I255" s="61"/>
      <c r="J255" s="61"/>
      <c r="K255" s="61"/>
      <c r="L255" s="61"/>
      <c r="M255" s="61"/>
      <c r="N255" s="61"/>
      <c r="O255" s="61"/>
      <c r="P255" s="61"/>
    </row>
    <row r="256" spans="1:16" ht="12.75">
      <c r="A256" s="61"/>
      <c r="B256" s="61"/>
      <c r="C256" s="61"/>
      <c r="D256" s="61"/>
      <c r="E256" s="61"/>
      <c r="F256" s="61"/>
      <c r="G256" s="61"/>
      <c r="H256" s="61"/>
      <c r="I256" s="61"/>
      <c r="J256" s="61"/>
      <c r="K256" s="61"/>
      <c r="L256" s="61"/>
      <c r="M256" s="61"/>
      <c r="N256" s="61"/>
      <c r="O256" s="61"/>
      <c r="P256" s="61"/>
    </row>
    <row r="257" spans="1:16" ht="12.75">
      <c r="A257" s="61"/>
      <c r="B257" s="61"/>
      <c r="C257" s="61"/>
      <c r="D257" s="61"/>
      <c r="E257" s="61"/>
      <c r="F257" s="61"/>
      <c r="G257" s="61"/>
      <c r="H257" s="61"/>
      <c r="I257" s="61"/>
      <c r="J257" s="61"/>
      <c r="K257" s="61"/>
      <c r="L257" s="61"/>
      <c r="M257" s="61"/>
      <c r="N257" s="61"/>
      <c r="O257" s="61"/>
      <c r="P257" s="61"/>
    </row>
    <row r="258" spans="1:16" ht="12.75">
      <c r="A258" s="61"/>
      <c r="B258" s="61"/>
      <c r="C258" s="61"/>
      <c r="D258" s="61"/>
      <c r="E258" s="61"/>
      <c r="F258" s="61"/>
      <c r="G258" s="61"/>
      <c r="H258" s="61"/>
      <c r="I258" s="61"/>
      <c r="J258" s="61"/>
      <c r="K258" s="61"/>
      <c r="L258" s="61"/>
      <c r="M258" s="61"/>
      <c r="N258" s="61"/>
      <c r="O258" s="61"/>
      <c r="P258" s="61"/>
    </row>
    <row r="259" spans="1:16" ht="12.75">
      <c r="A259" s="61"/>
      <c r="B259" s="61"/>
      <c r="C259" s="61"/>
      <c r="D259" s="61"/>
      <c r="E259" s="61"/>
      <c r="F259" s="61"/>
      <c r="G259" s="61"/>
      <c r="H259" s="61"/>
      <c r="I259" s="61"/>
      <c r="J259" s="61"/>
      <c r="K259" s="61"/>
      <c r="L259" s="61"/>
      <c r="M259" s="61"/>
      <c r="N259" s="61"/>
      <c r="O259" s="61"/>
      <c r="P259" s="61"/>
    </row>
    <row r="260" spans="1:16" ht="12.75">
      <c r="A260" s="61"/>
      <c r="B260" s="61"/>
      <c r="C260" s="61"/>
      <c r="D260" s="61"/>
      <c r="E260" s="61"/>
      <c r="F260" s="61"/>
      <c r="G260" s="61"/>
      <c r="H260" s="61"/>
      <c r="I260" s="61"/>
      <c r="J260" s="61"/>
      <c r="K260" s="61"/>
      <c r="L260" s="61"/>
      <c r="M260" s="61"/>
      <c r="N260" s="61"/>
      <c r="O260" s="61"/>
      <c r="P260" s="61"/>
    </row>
    <row r="261" spans="1:16" ht="12.75">
      <c r="A261" s="61"/>
      <c r="B261" s="61"/>
      <c r="C261" s="61"/>
      <c r="D261" s="61"/>
      <c r="E261" s="61"/>
      <c r="F261" s="61"/>
      <c r="G261" s="61"/>
      <c r="H261" s="61"/>
      <c r="I261" s="61"/>
      <c r="J261" s="61"/>
      <c r="K261" s="61"/>
      <c r="L261" s="61"/>
      <c r="M261" s="61"/>
      <c r="N261" s="61"/>
      <c r="O261" s="61"/>
      <c r="P261" s="61"/>
    </row>
    <row r="262" spans="1:16" ht="12.75">
      <c r="A262" s="61"/>
      <c r="B262" s="61"/>
      <c r="C262" s="61"/>
      <c r="D262" s="61"/>
      <c r="E262" s="61"/>
      <c r="F262" s="61"/>
      <c r="G262" s="61"/>
      <c r="H262" s="61"/>
      <c r="I262" s="61"/>
      <c r="J262" s="61"/>
      <c r="K262" s="61"/>
      <c r="L262" s="61"/>
      <c r="M262" s="61"/>
      <c r="N262" s="61"/>
      <c r="O262" s="61"/>
      <c r="P262" s="61"/>
    </row>
    <row r="263" spans="1:16" ht="12.75">
      <c r="A263" s="61"/>
      <c r="B263" s="61"/>
      <c r="C263" s="61"/>
      <c r="D263" s="61"/>
      <c r="E263" s="61"/>
      <c r="F263" s="61"/>
      <c r="G263" s="61"/>
      <c r="H263" s="61"/>
      <c r="I263" s="61"/>
      <c r="J263" s="61"/>
      <c r="K263" s="61"/>
      <c r="L263" s="61"/>
      <c r="M263" s="61"/>
      <c r="N263" s="61"/>
      <c r="O263" s="61"/>
      <c r="P263" s="61"/>
    </row>
    <row r="264" spans="1:16" ht="12.75">
      <c r="A264" s="61"/>
      <c r="B264" s="61"/>
      <c r="C264" s="61"/>
      <c r="D264" s="61"/>
      <c r="E264" s="61"/>
      <c r="F264" s="61"/>
      <c r="G264" s="61"/>
      <c r="H264" s="61"/>
      <c r="I264" s="61"/>
      <c r="J264" s="61"/>
      <c r="K264" s="61"/>
      <c r="L264" s="61"/>
      <c r="M264" s="61"/>
      <c r="N264" s="61"/>
      <c r="O264" s="61"/>
      <c r="P264" s="61"/>
    </row>
    <row r="265" spans="1:16" ht="12.75">
      <c r="A265" s="61"/>
      <c r="B265" s="61"/>
      <c r="C265" s="61"/>
      <c r="D265" s="61"/>
      <c r="E265" s="61"/>
      <c r="F265" s="61"/>
      <c r="G265" s="61"/>
      <c r="H265" s="61"/>
      <c r="I265" s="61"/>
      <c r="J265" s="61"/>
      <c r="K265" s="61"/>
      <c r="L265" s="61"/>
      <c r="M265" s="61"/>
      <c r="N265" s="61"/>
      <c r="O265" s="61"/>
      <c r="P265" s="61"/>
    </row>
    <row r="266" spans="1:16" ht="12.75">
      <c r="A266" s="61"/>
      <c r="B266" s="61"/>
      <c r="C266" s="61"/>
      <c r="D266" s="61"/>
      <c r="E266" s="61"/>
      <c r="F266" s="61"/>
      <c r="G266" s="61"/>
      <c r="H266" s="61"/>
      <c r="I266" s="61"/>
      <c r="J266" s="61"/>
      <c r="K266" s="61"/>
      <c r="L266" s="61"/>
      <c r="M266" s="61"/>
      <c r="N266" s="61"/>
      <c r="O266" s="61"/>
      <c r="P266" s="61"/>
    </row>
    <row r="267" spans="1:16" ht="12.75">
      <c r="A267" s="61"/>
      <c r="B267" s="61"/>
      <c r="C267" s="61"/>
      <c r="D267" s="61"/>
      <c r="E267" s="61"/>
      <c r="F267" s="61"/>
      <c r="G267" s="61"/>
      <c r="H267" s="61"/>
      <c r="I267" s="61"/>
      <c r="J267" s="61"/>
      <c r="K267" s="61"/>
      <c r="L267" s="61"/>
      <c r="M267" s="61"/>
      <c r="N267" s="61"/>
      <c r="O267" s="61"/>
      <c r="P267" s="61"/>
    </row>
    <row r="268" spans="1:16" ht="12.75">
      <c r="A268" s="61"/>
      <c r="B268" s="61"/>
      <c r="C268" s="61"/>
      <c r="D268" s="61"/>
      <c r="E268" s="61"/>
      <c r="F268" s="61"/>
      <c r="G268" s="61"/>
      <c r="H268" s="61"/>
      <c r="I268" s="61"/>
      <c r="J268" s="61"/>
      <c r="K268" s="61"/>
      <c r="L268" s="61"/>
      <c r="M268" s="61"/>
      <c r="N268" s="61"/>
      <c r="O268" s="61"/>
      <c r="P268" s="61"/>
    </row>
    <row r="269" spans="1:16" ht="12.75">
      <c r="A269" s="61"/>
      <c r="B269" s="61"/>
      <c r="C269" s="61"/>
      <c r="D269" s="61"/>
      <c r="E269" s="61"/>
      <c r="F269" s="61"/>
      <c r="G269" s="61"/>
      <c r="H269" s="61"/>
      <c r="I269" s="61"/>
      <c r="J269" s="61"/>
      <c r="K269" s="61"/>
      <c r="L269" s="61"/>
      <c r="M269" s="61"/>
      <c r="N269" s="61"/>
      <c r="O269" s="61"/>
      <c r="P269" s="61"/>
    </row>
    <row r="270" spans="1:16" ht="12.75">
      <c r="A270" s="61"/>
      <c r="B270" s="61"/>
      <c r="C270" s="61"/>
      <c r="D270" s="61"/>
      <c r="E270" s="61"/>
      <c r="F270" s="61"/>
      <c r="G270" s="61"/>
      <c r="H270" s="61"/>
      <c r="I270" s="61"/>
      <c r="J270" s="61"/>
      <c r="K270" s="61"/>
      <c r="L270" s="61"/>
      <c r="M270" s="61"/>
      <c r="N270" s="61"/>
      <c r="O270" s="61"/>
      <c r="P270" s="61"/>
    </row>
    <row r="271" spans="1:16" ht="12.75">
      <c r="A271" s="61"/>
      <c r="B271" s="61"/>
      <c r="C271" s="61"/>
      <c r="D271" s="61"/>
      <c r="E271" s="61"/>
      <c r="F271" s="61"/>
      <c r="G271" s="61"/>
      <c r="H271" s="61"/>
      <c r="I271" s="61"/>
      <c r="J271" s="61"/>
      <c r="K271" s="61"/>
      <c r="L271" s="61"/>
      <c r="M271" s="61"/>
      <c r="N271" s="61"/>
      <c r="O271" s="61"/>
      <c r="P271" s="61"/>
    </row>
    <row r="272" spans="1:16" ht="12.75">
      <c r="A272" s="61"/>
      <c r="B272" s="61"/>
      <c r="C272" s="61"/>
      <c r="D272" s="61"/>
      <c r="E272" s="61"/>
      <c r="F272" s="61"/>
      <c r="G272" s="61"/>
      <c r="H272" s="61"/>
      <c r="I272" s="61"/>
      <c r="J272" s="61"/>
      <c r="K272" s="61"/>
      <c r="L272" s="61"/>
      <c r="M272" s="61"/>
      <c r="N272" s="61"/>
      <c r="O272" s="61"/>
      <c r="P272" s="61"/>
    </row>
    <row r="273" spans="1:16" ht="12.75">
      <c r="A273" s="61"/>
      <c r="B273" s="61"/>
      <c r="C273" s="61"/>
      <c r="D273" s="61"/>
      <c r="E273" s="61"/>
      <c r="F273" s="61"/>
      <c r="G273" s="61"/>
      <c r="H273" s="61"/>
      <c r="I273" s="61"/>
      <c r="J273" s="61"/>
      <c r="K273" s="61"/>
      <c r="L273" s="61"/>
      <c r="M273" s="61"/>
      <c r="N273" s="61"/>
      <c r="O273" s="61"/>
      <c r="P273" s="61"/>
    </row>
    <row r="274" spans="1:16" ht="12.75">
      <c r="A274" s="61"/>
      <c r="B274" s="61"/>
      <c r="C274" s="61"/>
      <c r="D274" s="61"/>
      <c r="E274" s="61"/>
      <c r="F274" s="61"/>
      <c r="G274" s="61"/>
      <c r="H274" s="61"/>
      <c r="I274" s="61"/>
      <c r="J274" s="61"/>
      <c r="K274" s="61"/>
      <c r="L274" s="61"/>
      <c r="M274" s="61"/>
      <c r="N274" s="61"/>
      <c r="O274" s="61"/>
      <c r="P274" s="61"/>
    </row>
    <row r="275" spans="1:16" ht="12.75">
      <c r="A275" s="61"/>
      <c r="B275" s="61"/>
      <c r="C275" s="61"/>
      <c r="D275" s="61"/>
      <c r="E275" s="61"/>
      <c r="F275" s="61"/>
      <c r="G275" s="61"/>
      <c r="H275" s="61"/>
      <c r="I275" s="61"/>
      <c r="J275" s="61"/>
      <c r="K275" s="61"/>
      <c r="L275" s="61"/>
      <c r="M275" s="61"/>
      <c r="N275" s="61"/>
      <c r="O275" s="61"/>
      <c r="P275" s="61"/>
    </row>
    <row r="276" spans="1:16" ht="12.75">
      <c r="A276" s="61"/>
      <c r="B276" s="61"/>
      <c r="C276" s="61"/>
      <c r="D276" s="61"/>
      <c r="E276" s="61"/>
      <c r="F276" s="61"/>
      <c r="G276" s="61"/>
      <c r="H276" s="61"/>
      <c r="I276" s="61"/>
      <c r="J276" s="61"/>
      <c r="K276" s="61"/>
      <c r="L276" s="61"/>
      <c r="M276" s="61"/>
      <c r="N276" s="61"/>
      <c r="O276" s="61"/>
      <c r="P276" s="61"/>
    </row>
    <row r="277" spans="1:16" ht="12.75">
      <c r="A277" s="61"/>
      <c r="B277" s="61"/>
      <c r="C277" s="61"/>
      <c r="D277" s="61"/>
      <c r="E277" s="61"/>
      <c r="F277" s="61"/>
      <c r="G277" s="61"/>
      <c r="H277" s="61"/>
      <c r="I277" s="61"/>
      <c r="J277" s="61"/>
      <c r="K277" s="61"/>
      <c r="L277" s="61"/>
      <c r="M277" s="61"/>
      <c r="N277" s="61"/>
      <c r="O277" s="61"/>
      <c r="P277" s="61"/>
    </row>
    <row r="278" spans="1:16" ht="12.75">
      <c r="A278" s="61"/>
      <c r="B278" s="61"/>
      <c r="C278" s="61"/>
      <c r="D278" s="61"/>
      <c r="E278" s="61"/>
      <c r="F278" s="61"/>
      <c r="G278" s="61"/>
      <c r="H278" s="61"/>
      <c r="I278" s="61"/>
      <c r="J278" s="61"/>
      <c r="K278" s="61"/>
      <c r="L278" s="61"/>
      <c r="M278" s="61"/>
      <c r="N278" s="61"/>
      <c r="O278" s="61"/>
      <c r="P278" s="61"/>
    </row>
    <row r="279" spans="1:16" ht="12.75">
      <c r="A279" s="61"/>
      <c r="B279" s="61"/>
      <c r="C279" s="61"/>
      <c r="D279" s="61"/>
      <c r="E279" s="61"/>
      <c r="F279" s="61"/>
      <c r="G279" s="61"/>
      <c r="H279" s="61"/>
      <c r="I279" s="61"/>
      <c r="J279" s="61"/>
      <c r="K279" s="61"/>
      <c r="L279" s="61"/>
      <c r="M279" s="61"/>
      <c r="N279" s="61"/>
      <c r="O279" s="61"/>
      <c r="P279" s="61"/>
    </row>
    <row r="280" spans="1:16" ht="12.75">
      <c r="A280" s="61"/>
      <c r="B280" s="61"/>
      <c r="C280" s="61"/>
      <c r="D280" s="61"/>
      <c r="E280" s="61"/>
      <c r="F280" s="61"/>
      <c r="G280" s="61"/>
      <c r="H280" s="61"/>
      <c r="I280" s="61"/>
      <c r="J280" s="61"/>
      <c r="K280" s="61"/>
      <c r="L280" s="61"/>
      <c r="M280" s="61"/>
      <c r="N280" s="61"/>
      <c r="O280" s="61"/>
      <c r="P280" s="61"/>
    </row>
    <row r="281" spans="1:16" ht="12.75">
      <c r="A281" s="61"/>
      <c r="B281" s="61"/>
      <c r="C281" s="61"/>
      <c r="D281" s="61"/>
      <c r="E281" s="61"/>
      <c r="F281" s="61"/>
      <c r="G281" s="61"/>
      <c r="H281" s="61"/>
      <c r="I281" s="61"/>
      <c r="J281" s="61"/>
      <c r="K281" s="61"/>
      <c r="L281" s="61"/>
      <c r="M281" s="61"/>
      <c r="N281" s="61"/>
      <c r="O281" s="61"/>
      <c r="P281" s="61"/>
    </row>
    <row r="282" spans="1:16" ht="12.75">
      <c r="A282" s="61"/>
      <c r="B282" s="61"/>
      <c r="C282" s="61"/>
      <c r="D282" s="61"/>
      <c r="E282" s="61"/>
      <c r="F282" s="61"/>
      <c r="G282" s="61"/>
      <c r="H282" s="61"/>
      <c r="I282" s="61"/>
      <c r="J282" s="61"/>
      <c r="K282" s="61"/>
      <c r="L282" s="61"/>
      <c r="M282" s="61"/>
      <c r="N282" s="61"/>
      <c r="O282" s="61"/>
      <c r="P282" s="61"/>
    </row>
    <row r="283" spans="1:16" ht="12.75">
      <c r="A283" s="61"/>
      <c r="B283" s="61"/>
      <c r="C283" s="61"/>
      <c r="D283" s="61"/>
      <c r="E283" s="61"/>
      <c r="F283" s="61"/>
      <c r="G283" s="61"/>
      <c r="H283" s="61"/>
      <c r="I283" s="61"/>
      <c r="J283" s="61"/>
      <c r="K283" s="61"/>
      <c r="L283" s="61"/>
      <c r="M283" s="61"/>
      <c r="N283" s="61"/>
      <c r="O283" s="61"/>
      <c r="P283" s="61"/>
    </row>
    <row r="284" spans="1:16" ht="12.75">
      <c r="A284" s="61"/>
      <c r="B284" s="61"/>
      <c r="C284" s="61"/>
      <c r="D284" s="61"/>
      <c r="E284" s="61"/>
      <c r="F284" s="61"/>
      <c r="G284" s="61"/>
      <c r="H284" s="61"/>
      <c r="I284" s="61"/>
      <c r="J284" s="61"/>
      <c r="K284" s="61"/>
      <c r="L284" s="61"/>
      <c r="M284" s="61"/>
      <c r="N284" s="61"/>
      <c r="O284" s="61"/>
      <c r="P284" s="61"/>
    </row>
    <row r="285" spans="1:16" ht="12.75">
      <c r="A285" s="61"/>
      <c r="B285" s="61"/>
      <c r="C285" s="61"/>
      <c r="D285" s="61"/>
      <c r="E285" s="61"/>
      <c r="F285" s="61"/>
      <c r="G285" s="61"/>
      <c r="H285" s="61"/>
      <c r="I285" s="61"/>
      <c r="J285" s="61"/>
      <c r="K285" s="61"/>
      <c r="L285" s="61"/>
      <c r="M285" s="61"/>
      <c r="N285" s="61"/>
      <c r="O285" s="61"/>
      <c r="P285" s="61"/>
    </row>
    <row r="286" spans="1:16" ht="12.75">
      <c r="A286" s="61"/>
      <c r="B286" s="61"/>
      <c r="C286" s="61"/>
      <c r="D286" s="61"/>
      <c r="E286" s="61"/>
      <c r="F286" s="61"/>
      <c r="G286" s="61"/>
      <c r="H286" s="61"/>
      <c r="I286" s="61"/>
      <c r="J286" s="61"/>
      <c r="K286" s="61"/>
      <c r="L286" s="61"/>
      <c r="M286" s="61"/>
      <c r="N286" s="61"/>
      <c r="O286" s="61"/>
      <c r="P286" s="61"/>
    </row>
    <row r="287" spans="1:16" ht="12.75">
      <c r="A287" s="61"/>
      <c r="B287" s="61"/>
      <c r="C287" s="61"/>
      <c r="D287" s="61"/>
      <c r="E287" s="61"/>
      <c r="F287" s="61"/>
      <c r="G287" s="61"/>
      <c r="H287" s="61"/>
      <c r="I287" s="61"/>
      <c r="J287" s="61"/>
      <c r="K287" s="61"/>
      <c r="L287" s="61"/>
      <c r="M287" s="61"/>
      <c r="N287" s="61"/>
      <c r="O287" s="61"/>
      <c r="P287" s="61"/>
    </row>
    <row r="288" spans="1:16" ht="12.75">
      <c r="A288" s="61"/>
      <c r="B288" s="61"/>
      <c r="C288" s="61"/>
      <c r="D288" s="61"/>
      <c r="E288" s="61"/>
      <c r="F288" s="61"/>
      <c r="G288" s="61"/>
      <c r="H288" s="61"/>
      <c r="I288" s="61"/>
      <c r="J288" s="61"/>
      <c r="K288" s="61"/>
      <c r="L288" s="61"/>
      <c r="M288" s="61"/>
      <c r="N288" s="61"/>
      <c r="O288" s="61"/>
      <c r="P288" s="61"/>
    </row>
    <row r="289" spans="1:16" ht="12.75">
      <c r="A289" s="61"/>
      <c r="B289" s="61"/>
      <c r="C289" s="61"/>
      <c r="D289" s="61"/>
      <c r="E289" s="61"/>
      <c r="F289" s="61"/>
      <c r="G289" s="61"/>
      <c r="H289" s="61"/>
      <c r="I289" s="61"/>
      <c r="J289" s="61"/>
      <c r="K289" s="61"/>
      <c r="L289" s="61"/>
      <c r="M289" s="61"/>
      <c r="N289" s="61"/>
      <c r="O289" s="61"/>
      <c r="P289" s="61"/>
    </row>
    <row r="290" spans="1:16" ht="12.75">
      <c r="A290" s="61"/>
      <c r="B290" s="61"/>
      <c r="C290" s="61"/>
      <c r="D290" s="61"/>
      <c r="E290" s="61"/>
      <c r="F290" s="61"/>
      <c r="G290" s="61"/>
      <c r="H290" s="61"/>
      <c r="I290" s="61"/>
      <c r="J290" s="61"/>
      <c r="K290" s="61"/>
      <c r="L290" s="61"/>
      <c r="M290" s="61"/>
      <c r="N290" s="61"/>
      <c r="O290" s="61"/>
      <c r="P290" s="61"/>
    </row>
    <row r="291" spans="1:16" ht="12.75">
      <c r="A291" s="61"/>
      <c r="B291" s="61"/>
      <c r="C291" s="61"/>
      <c r="D291" s="61"/>
      <c r="E291" s="61"/>
      <c r="F291" s="61"/>
      <c r="G291" s="61"/>
      <c r="H291" s="61"/>
      <c r="I291" s="61"/>
      <c r="J291" s="61"/>
      <c r="K291" s="61"/>
      <c r="L291" s="61"/>
      <c r="M291" s="61"/>
      <c r="N291" s="61"/>
      <c r="O291" s="61"/>
      <c r="P291" s="61"/>
    </row>
    <row r="292" spans="1:16" ht="12.75">
      <c r="A292" s="61"/>
      <c r="B292" s="61"/>
      <c r="C292" s="61"/>
      <c r="D292" s="61"/>
      <c r="E292" s="61"/>
      <c r="F292" s="61"/>
      <c r="G292" s="61"/>
      <c r="H292" s="61"/>
      <c r="I292" s="61"/>
      <c r="J292" s="61"/>
      <c r="K292" s="61"/>
      <c r="L292" s="61"/>
      <c r="M292" s="61"/>
      <c r="N292" s="61"/>
      <c r="O292" s="61"/>
      <c r="P292" s="61"/>
    </row>
    <row r="293" spans="1:16" ht="12.75">
      <c r="A293" s="61"/>
      <c r="B293" s="61"/>
      <c r="C293" s="61"/>
      <c r="D293" s="61"/>
      <c r="E293" s="61"/>
      <c r="F293" s="61"/>
      <c r="G293" s="61"/>
      <c r="H293" s="61"/>
      <c r="I293" s="61"/>
      <c r="J293" s="61"/>
      <c r="K293" s="61"/>
      <c r="L293" s="61"/>
      <c r="M293" s="61"/>
      <c r="N293" s="61"/>
      <c r="O293" s="61"/>
      <c r="P293" s="61"/>
    </row>
    <row r="294" spans="1:16" ht="12.75">
      <c r="A294" s="61"/>
      <c r="B294" s="61"/>
      <c r="C294" s="61"/>
      <c r="D294" s="61"/>
      <c r="E294" s="61"/>
      <c r="F294" s="61"/>
      <c r="G294" s="61"/>
      <c r="H294" s="61"/>
      <c r="I294" s="61"/>
      <c r="J294" s="61"/>
      <c r="K294" s="61"/>
      <c r="L294" s="61"/>
      <c r="M294" s="61"/>
      <c r="N294" s="61"/>
      <c r="O294" s="61"/>
      <c r="P294" s="61"/>
    </row>
    <row r="295" spans="1:16" ht="12.75">
      <c r="A295" s="61"/>
      <c r="B295" s="61"/>
      <c r="C295" s="61"/>
      <c r="D295" s="61"/>
      <c r="E295" s="61"/>
      <c r="F295" s="61"/>
      <c r="G295" s="61"/>
      <c r="H295" s="61"/>
      <c r="I295" s="61"/>
      <c r="J295" s="61"/>
      <c r="K295" s="61"/>
      <c r="L295" s="61"/>
      <c r="M295" s="61"/>
      <c r="N295" s="61"/>
      <c r="O295" s="61"/>
      <c r="P295" s="61"/>
    </row>
    <row r="296" spans="1:16" ht="12.75">
      <c r="A296" s="61"/>
      <c r="B296" s="61"/>
      <c r="C296" s="61"/>
      <c r="D296" s="61"/>
      <c r="E296" s="61"/>
      <c r="F296" s="61"/>
      <c r="G296" s="61"/>
      <c r="H296" s="61"/>
      <c r="I296" s="61"/>
      <c r="J296" s="61"/>
      <c r="K296" s="61"/>
      <c r="L296" s="61"/>
      <c r="M296" s="61"/>
      <c r="N296" s="61"/>
      <c r="O296" s="61"/>
      <c r="P296" s="61"/>
    </row>
    <row r="297" spans="1:16" ht="12.75">
      <c r="A297" s="61"/>
      <c r="B297" s="61"/>
      <c r="C297" s="61"/>
      <c r="D297" s="61"/>
      <c r="E297" s="61"/>
      <c r="F297" s="61"/>
      <c r="G297" s="61"/>
      <c r="H297" s="61"/>
      <c r="I297" s="61"/>
      <c r="J297" s="61"/>
      <c r="K297" s="61"/>
      <c r="L297" s="61"/>
      <c r="M297" s="61"/>
      <c r="N297" s="61"/>
      <c r="O297" s="61"/>
      <c r="P297" s="61"/>
    </row>
    <row r="298" spans="1:16" ht="12.75">
      <c r="A298" s="61"/>
      <c r="B298" s="61"/>
      <c r="C298" s="61"/>
      <c r="D298" s="61"/>
      <c r="E298" s="61"/>
      <c r="F298" s="61"/>
      <c r="G298" s="61"/>
      <c r="H298" s="61"/>
      <c r="I298" s="61"/>
      <c r="J298" s="61"/>
      <c r="K298" s="61"/>
      <c r="L298" s="61"/>
      <c r="M298" s="61"/>
      <c r="N298" s="61"/>
      <c r="O298" s="61"/>
      <c r="P298" s="61"/>
    </row>
    <row r="299" spans="1:16" ht="12.75">
      <c r="A299" s="61"/>
      <c r="B299" s="61"/>
      <c r="C299" s="61"/>
      <c r="D299" s="61"/>
      <c r="E299" s="61"/>
      <c r="F299" s="61"/>
      <c r="G299" s="61"/>
      <c r="H299" s="61"/>
      <c r="I299" s="61"/>
      <c r="J299" s="61"/>
      <c r="K299" s="61"/>
      <c r="L299" s="61"/>
      <c r="M299" s="61"/>
      <c r="N299" s="61"/>
      <c r="O299" s="61"/>
      <c r="P299" s="61"/>
    </row>
    <row r="300" spans="1:16" ht="12.75">
      <c r="A300" s="61"/>
      <c r="B300" s="61"/>
      <c r="C300" s="61"/>
      <c r="D300" s="61"/>
      <c r="E300" s="61"/>
      <c r="F300" s="61"/>
      <c r="G300" s="61"/>
      <c r="H300" s="61"/>
      <c r="I300" s="61"/>
      <c r="J300" s="61"/>
      <c r="K300" s="61"/>
      <c r="L300" s="61"/>
      <c r="M300" s="61"/>
      <c r="N300" s="61"/>
      <c r="O300" s="61"/>
      <c r="P300" s="61"/>
    </row>
    <row r="301" spans="1:16" ht="12.75">
      <c r="A301" s="61"/>
      <c r="B301" s="61"/>
      <c r="C301" s="61"/>
      <c r="D301" s="61"/>
      <c r="E301" s="61"/>
      <c r="F301" s="61"/>
      <c r="G301" s="61"/>
      <c r="H301" s="61"/>
      <c r="I301" s="61"/>
      <c r="J301" s="61"/>
      <c r="K301" s="61"/>
      <c r="L301" s="61"/>
      <c r="M301" s="61"/>
      <c r="N301" s="61"/>
      <c r="O301" s="61"/>
      <c r="P301" s="61"/>
    </row>
    <row r="302" spans="1:16" ht="12.75">
      <c r="A302" s="61"/>
      <c r="B302" s="61"/>
      <c r="C302" s="61"/>
      <c r="D302" s="61"/>
      <c r="E302" s="61"/>
      <c r="F302" s="61"/>
      <c r="G302" s="61"/>
      <c r="H302" s="61"/>
      <c r="I302" s="61"/>
      <c r="J302" s="61"/>
      <c r="K302" s="61"/>
      <c r="L302" s="61"/>
      <c r="M302" s="61"/>
      <c r="N302" s="61"/>
      <c r="O302" s="61"/>
      <c r="P302" s="61"/>
    </row>
    <row r="303" spans="1:16" ht="12.75">
      <c r="A303" s="61"/>
      <c r="B303" s="61"/>
      <c r="C303" s="61"/>
      <c r="D303" s="61"/>
      <c r="E303" s="61"/>
      <c r="F303" s="61"/>
      <c r="G303" s="61"/>
      <c r="H303" s="61"/>
      <c r="I303" s="61"/>
      <c r="J303" s="61"/>
      <c r="K303" s="61"/>
      <c r="L303" s="61"/>
      <c r="M303" s="61"/>
      <c r="N303" s="61"/>
      <c r="O303" s="61"/>
      <c r="P303" s="61"/>
    </row>
    <row r="304" spans="1:16" ht="12.75">
      <c r="A304" s="61"/>
      <c r="B304" s="61"/>
      <c r="C304" s="61"/>
      <c r="D304" s="61"/>
      <c r="E304" s="61"/>
      <c r="F304" s="61"/>
      <c r="G304" s="61"/>
      <c r="H304" s="61"/>
      <c r="I304" s="61"/>
      <c r="J304" s="61"/>
      <c r="K304" s="61"/>
      <c r="L304" s="61"/>
      <c r="M304" s="61"/>
      <c r="N304" s="61"/>
      <c r="O304" s="61"/>
      <c r="P304" s="61"/>
    </row>
    <row r="305" spans="1:16" ht="12.75">
      <c r="A305" s="61"/>
      <c r="B305" s="61"/>
      <c r="C305" s="61"/>
      <c r="D305" s="61"/>
      <c r="E305" s="61"/>
      <c r="F305" s="61"/>
      <c r="G305" s="61"/>
      <c r="H305" s="61"/>
      <c r="I305" s="61"/>
      <c r="J305" s="61"/>
      <c r="K305" s="61"/>
      <c r="L305" s="61"/>
      <c r="M305" s="61"/>
      <c r="N305" s="61"/>
      <c r="O305" s="61"/>
      <c r="P305" s="61"/>
    </row>
    <row r="306" spans="1:16" ht="12.75">
      <c r="A306" s="61"/>
      <c r="B306" s="61"/>
      <c r="C306" s="61"/>
      <c r="D306" s="61"/>
      <c r="E306" s="61"/>
      <c r="F306" s="61"/>
      <c r="G306" s="61"/>
      <c r="H306" s="61"/>
      <c r="I306" s="61"/>
      <c r="J306" s="61"/>
      <c r="K306" s="61"/>
      <c r="L306" s="61"/>
      <c r="M306" s="61"/>
      <c r="N306" s="61"/>
      <c r="O306" s="61"/>
      <c r="P306" s="61"/>
    </row>
    <row r="307" spans="1:16" ht="12.75">
      <c r="A307" s="61"/>
      <c r="B307" s="61"/>
      <c r="C307" s="61"/>
      <c r="D307" s="61"/>
      <c r="E307" s="61"/>
      <c r="F307" s="61"/>
      <c r="G307" s="61"/>
      <c r="H307" s="61"/>
      <c r="I307" s="61"/>
      <c r="J307" s="61"/>
      <c r="K307" s="61"/>
      <c r="L307" s="61"/>
      <c r="M307" s="61"/>
      <c r="N307" s="61"/>
      <c r="O307" s="61"/>
      <c r="P307" s="61"/>
    </row>
    <row r="308" spans="1:16" ht="12.75">
      <c r="A308" s="61"/>
      <c r="B308" s="61"/>
      <c r="C308" s="61"/>
      <c r="D308" s="61"/>
      <c r="E308" s="61"/>
      <c r="F308" s="61"/>
      <c r="G308" s="61"/>
      <c r="H308" s="61"/>
      <c r="I308" s="61"/>
      <c r="J308" s="61"/>
      <c r="K308" s="61"/>
      <c r="L308" s="61"/>
      <c r="M308" s="61"/>
      <c r="N308" s="61"/>
      <c r="O308" s="61"/>
      <c r="P308" s="61"/>
    </row>
    <row r="309" spans="1:16" ht="12.75">
      <c r="A309" s="61"/>
      <c r="B309" s="61"/>
      <c r="C309" s="61"/>
      <c r="D309" s="61"/>
      <c r="E309" s="61"/>
      <c r="F309" s="61"/>
      <c r="G309" s="61"/>
      <c r="H309" s="61"/>
      <c r="I309" s="61"/>
      <c r="J309" s="61"/>
      <c r="K309" s="61"/>
      <c r="L309" s="61"/>
      <c r="M309" s="61"/>
      <c r="N309" s="61"/>
      <c r="O309" s="61"/>
      <c r="P309" s="61"/>
    </row>
    <row r="310" spans="1:16" ht="12.75">
      <c r="A310" s="61"/>
      <c r="B310" s="61"/>
      <c r="C310" s="61"/>
      <c r="D310" s="61"/>
      <c r="E310" s="61"/>
      <c r="F310" s="61"/>
      <c r="G310" s="61"/>
      <c r="H310" s="61"/>
      <c r="I310" s="61"/>
      <c r="J310" s="61"/>
      <c r="K310" s="61"/>
      <c r="L310" s="61"/>
      <c r="M310" s="61"/>
      <c r="N310" s="61"/>
      <c r="O310" s="61"/>
      <c r="P310" s="61"/>
    </row>
    <row r="311" spans="1:16" ht="12.75">
      <c r="A311" s="61"/>
      <c r="B311" s="61"/>
      <c r="C311" s="61"/>
      <c r="D311" s="61"/>
      <c r="E311" s="61"/>
      <c r="F311" s="61"/>
      <c r="G311" s="61"/>
      <c r="H311" s="61"/>
      <c r="I311" s="61"/>
      <c r="J311" s="61"/>
      <c r="K311" s="61"/>
      <c r="L311" s="61"/>
      <c r="M311" s="61"/>
      <c r="N311" s="61"/>
      <c r="O311" s="61"/>
      <c r="P311" s="61"/>
    </row>
    <row r="312" spans="1:16" ht="12.75">
      <c r="A312" s="61"/>
      <c r="B312" s="61"/>
      <c r="C312" s="61"/>
      <c r="D312" s="61"/>
      <c r="E312" s="61"/>
      <c r="F312" s="61"/>
      <c r="G312" s="61"/>
      <c r="H312" s="61"/>
      <c r="I312" s="61"/>
      <c r="J312" s="61"/>
      <c r="K312" s="61"/>
      <c r="L312" s="61"/>
      <c r="M312" s="61"/>
      <c r="N312" s="61"/>
      <c r="O312" s="61"/>
      <c r="P312" s="61"/>
    </row>
    <row r="313" spans="1:16" ht="12.75">
      <c r="A313" s="61"/>
      <c r="B313" s="61"/>
      <c r="C313" s="61"/>
      <c r="D313" s="61"/>
      <c r="E313" s="61"/>
      <c r="F313" s="61"/>
      <c r="G313" s="61"/>
      <c r="H313" s="61"/>
      <c r="I313" s="61"/>
      <c r="J313" s="61"/>
      <c r="K313" s="61"/>
      <c r="L313" s="61"/>
      <c r="M313" s="61"/>
      <c r="N313" s="61"/>
      <c r="O313" s="61"/>
      <c r="P313" s="61"/>
    </row>
    <row r="314" spans="1:16" ht="12.75">
      <c r="A314" s="61"/>
      <c r="B314" s="61"/>
      <c r="C314" s="61"/>
      <c r="D314" s="61"/>
      <c r="E314" s="61"/>
      <c r="F314" s="61"/>
      <c r="G314" s="61"/>
      <c r="H314" s="61"/>
      <c r="I314" s="61"/>
      <c r="J314" s="61"/>
      <c r="K314" s="61"/>
      <c r="L314" s="61"/>
      <c r="M314" s="61"/>
      <c r="N314" s="61"/>
      <c r="O314" s="61"/>
      <c r="P314" s="61"/>
    </row>
    <row r="315" spans="1:16" ht="12.75">
      <c r="A315" s="61"/>
      <c r="B315" s="61"/>
      <c r="C315" s="61"/>
      <c r="D315" s="61"/>
      <c r="E315" s="61"/>
      <c r="F315" s="61"/>
      <c r="G315" s="61"/>
      <c r="H315" s="61"/>
      <c r="I315" s="61"/>
      <c r="J315" s="61"/>
      <c r="K315" s="61"/>
      <c r="L315" s="61"/>
      <c r="M315" s="61"/>
      <c r="N315" s="61"/>
      <c r="O315" s="61"/>
      <c r="P315" s="61"/>
    </row>
    <row r="316" spans="1:16" ht="12.75">
      <c r="A316" s="61"/>
      <c r="B316" s="61"/>
      <c r="C316" s="61"/>
      <c r="D316" s="61"/>
      <c r="E316" s="61"/>
      <c r="F316" s="61"/>
      <c r="G316" s="61"/>
      <c r="H316" s="61"/>
      <c r="I316" s="61"/>
      <c r="J316" s="61"/>
      <c r="K316" s="61"/>
      <c r="L316" s="61"/>
      <c r="M316" s="61"/>
      <c r="N316" s="61"/>
      <c r="O316" s="61"/>
      <c r="P316" s="61"/>
    </row>
    <row r="317" spans="1:16" ht="12.75">
      <c r="A317" s="61"/>
      <c r="B317" s="61"/>
      <c r="C317" s="61"/>
      <c r="D317" s="61"/>
      <c r="E317" s="61"/>
      <c r="F317" s="61"/>
      <c r="G317" s="61"/>
      <c r="H317" s="61"/>
      <c r="I317" s="61"/>
      <c r="J317" s="61"/>
      <c r="K317" s="61"/>
      <c r="L317" s="61"/>
      <c r="M317" s="61"/>
      <c r="N317" s="61"/>
      <c r="O317" s="61"/>
      <c r="P317" s="61"/>
    </row>
    <row r="318" spans="1:16" ht="12.75">
      <c r="A318" s="61"/>
      <c r="B318" s="61"/>
      <c r="C318" s="61"/>
      <c r="D318" s="61"/>
      <c r="E318" s="61"/>
      <c r="F318" s="61"/>
      <c r="G318" s="61"/>
      <c r="H318" s="61"/>
      <c r="I318" s="61"/>
      <c r="J318" s="61"/>
      <c r="K318" s="61"/>
      <c r="L318" s="61"/>
      <c r="M318" s="61"/>
      <c r="N318" s="61"/>
      <c r="O318" s="61"/>
      <c r="P318" s="61"/>
    </row>
    <row r="319" spans="1:16" ht="12.75">
      <c r="A319" s="61"/>
      <c r="B319" s="61"/>
      <c r="C319" s="61"/>
      <c r="D319" s="61"/>
      <c r="E319" s="61"/>
      <c r="F319" s="61"/>
      <c r="G319" s="61"/>
      <c r="H319" s="61"/>
      <c r="I319" s="61"/>
      <c r="J319" s="61"/>
      <c r="K319" s="61"/>
      <c r="L319" s="61"/>
      <c r="M319" s="61"/>
      <c r="N319" s="61"/>
      <c r="O319" s="61"/>
      <c r="P319" s="61"/>
    </row>
    <row r="320" spans="1:16" ht="12.75">
      <c r="A320" s="61"/>
      <c r="B320" s="61"/>
      <c r="C320" s="61"/>
      <c r="D320" s="61"/>
      <c r="E320" s="61"/>
      <c r="F320" s="61"/>
      <c r="G320" s="61"/>
      <c r="H320" s="61"/>
      <c r="I320" s="61"/>
      <c r="J320" s="61"/>
      <c r="K320" s="61"/>
      <c r="L320" s="61"/>
      <c r="M320" s="61"/>
      <c r="N320" s="61"/>
      <c r="O320" s="61"/>
      <c r="P320" s="61"/>
    </row>
    <row r="321" spans="1:16" ht="12.75">
      <c r="A321" s="61"/>
      <c r="B321" s="61"/>
      <c r="C321" s="61"/>
      <c r="D321" s="61"/>
      <c r="E321" s="61"/>
      <c r="F321" s="61"/>
      <c r="G321" s="61"/>
      <c r="H321" s="61"/>
      <c r="I321" s="61"/>
      <c r="J321" s="61"/>
      <c r="K321" s="61"/>
      <c r="L321" s="61"/>
      <c r="M321" s="61"/>
      <c r="N321" s="61"/>
      <c r="O321" s="61"/>
      <c r="P321" s="61"/>
    </row>
    <row r="322" spans="1:16" ht="12.75">
      <c r="A322" s="61"/>
      <c r="B322" s="61"/>
      <c r="C322" s="61"/>
      <c r="D322" s="61"/>
      <c r="E322" s="61"/>
      <c r="F322" s="61"/>
      <c r="G322" s="61"/>
      <c r="H322" s="61"/>
      <c r="I322" s="61"/>
      <c r="J322" s="61"/>
      <c r="K322" s="61"/>
      <c r="L322" s="61"/>
      <c r="M322" s="61"/>
      <c r="N322" s="61"/>
      <c r="O322" s="61"/>
      <c r="P322" s="61"/>
    </row>
    <row r="323" spans="1:16" ht="12.75">
      <c r="A323" s="61"/>
      <c r="B323" s="61"/>
      <c r="C323" s="61"/>
      <c r="D323" s="61"/>
      <c r="E323" s="61"/>
      <c r="F323" s="61"/>
      <c r="G323" s="61"/>
      <c r="H323" s="61"/>
      <c r="I323" s="61"/>
      <c r="J323" s="61"/>
      <c r="K323" s="61"/>
      <c r="L323" s="61"/>
      <c r="M323" s="61"/>
      <c r="N323" s="61"/>
      <c r="O323" s="61"/>
      <c r="P323" s="61"/>
    </row>
    <row r="324" spans="1:16" ht="12.75">
      <c r="A324" s="61"/>
      <c r="B324" s="61"/>
      <c r="C324" s="61"/>
      <c r="D324" s="61"/>
      <c r="E324" s="61"/>
      <c r="F324" s="61"/>
      <c r="G324" s="61"/>
      <c r="H324" s="61"/>
      <c r="I324" s="61"/>
      <c r="J324" s="61"/>
      <c r="K324" s="61"/>
      <c r="L324" s="61"/>
      <c r="M324" s="61"/>
      <c r="N324" s="61"/>
      <c r="O324" s="61"/>
      <c r="P324" s="61"/>
    </row>
    <row r="325" spans="1:16" ht="12.75">
      <c r="A325" s="61"/>
      <c r="B325" s="61"/>
      <c r="C325" s="61"/>
      <c r="D325" s="61"/>
      <c r="E325" s="61"/>
      <c r="F325" s="61"/>
      <c r="G325" s="61"/>
      <c r="H325" s="61"/>
      <c r="I325" s="61"/>
      <c r="J325" s="61"/>
      <c r="K325" s="61"/>
      <c r="L325" s="61"/>
      <c r="M325" s="61"/>
      <c r="N325" s="61"/>
      <c r="O325" s="61"/>
      <c r="P325" s="61"/>
    </row>
    <row r="326" spans="1:16" ht="12.75">
      <c r="A326" s="61"/>
      <c r="B326" s="61"/>
      <c r="C326" s="61"/>
      <c r="D326" s="61"/>
      <c r="E326" s="61"/>
      <c r="F326" s="61"/>
      <c r="G326" s="61"/>
      <c r="H326" s="61"/>
      <c r="I326" s="61"/>
      <c r="J326" s="61"/>
      <c r="K326" s="61"/>
      <c r="L326" s="61"/>
      <c r="M326" s="61"/>
      <c r="N326" s="61"/>
      <c r="O326" s="61"/>
      <c r="P326" s="61"/>
    </row>
    <row r="327" spans="1:16" ht="12.75">
      <c r="A327" s="61"/>
      <c r="B327" s="61"/>
      <c r="C327" s="61"/>
      <c r="D327" s="61"/>
      <c r="E327" s="61"/>
      <c r="F327" s="61"/>
      <c r="G327" s="61"/>
      <c r="H327" s="61"/>
      <c r="I327" s="61"/>
      <c r="J327" s="61"/>
      <c r="K327" s="61"/>
      <c r="L327" s="61"/>
      <c r="M327" s="61"/>
      <c r="N327" s="61"/>
      <c r="O327" s="61"/>
      <c r="P327" s="61"/>
    </row>
    <row r="328" spans="1:16" ht="12.75">
      <c r="A328" s="61"/>
      <c r="B328" s="61"/>
      <c r="C328" s="61"/>
      <c r="D328" s="61"/>
      <c r="E328" s="61"/>
      <c r="F328" s="61"/>
      <c r="G328" s="61"/>
      <c r="H328" s="61"/>
      <c r="I328" s="61"/>
      <c r="J328" s="61"/>
      <c r="K328" s="61"/>
      <c r="L328" s="61"/>
      <c r="M328" s="61"/>
      <c r="N328" s="61"/>
      <c r="O328" s="61"/>
      <c r="P328" s="61"/>
    </row>
    <row r="329" spans="1:16" ht="12.75">
      <c r="A329" s="61"/>
      <c r="B329" s="61"/>
      <c r="C329" s="61"/>
      <c r="D329" s="61"/>
      <c r="E329" s="61"/>
      <c r="F329" s="61"/>
      <c r="G329" s="61"/>
      <c r="H329" s="61"/>
      <c r="I329" s="61"/>
      <c r="J329" s="61"/>
      <c r="K329" s="61"/>
      <c r="L329" s="61"/>
      <c r="M329" s="61"/>
      <c r="N329" s="61"/>
      <c r="O329" s="61"/>
      <c r="P329" s="61"/>
    </row>
    <row r="330" spans="1:16" ht="12.75">
      <c r="A330" s="61"/>
      <c r="B330" s="61"/>
      <c r="C330" s="61"/>
      <c r="D330" s="61"/>
      <c r="E330" s="61"/>
      <c r="F330" s="61"/>
      <c r="G330" s="61"/>
      <c r="H330" s="61"/>
      <c r="I330" s="61"/>
      <c r="J330" s="61"/>
      <c r="K330" s="61"/>
      <c r="L330" s="61"/>
      <c r="M330" s="61"/>
      <c r="N330" s="61"/>
      <c r="O330" s="61"/>
      <c r="P330" s="61"/>
    </row>
    <row r="331" spans="1:16" ht="12.75">
      <c r="A331" s="61"/>
      <c r="B331" s="61"/>
      <c r="C331" s="61"/>
      <c r="D331" s="61"/>
      <c r="E331" s="61"/>
      <c r="F331" s="61"/>
      <c r="G331" s="61"/>
      <c r="H331" s="61"/>
      <c r="I331" s="61"/>
      <c r="J331" s="61"/>
      <c r="K331" s="61"/>
      <c r="L331" s="61"/>
      <c r="M331" s="61"/>
      <c r="N331" s="61"/>
      <c r="O331" s="61"/>
      <c r="P331" s="61"/>
    </row>
    <row r="332" spans="1:16" ht="12.75">
      <c r="A332" s="61"/>
      <c r="B332" s="61"/>
      <c r="C332" s="61"/>
      <c r="D332" s="61"/>
      <c r="E332" s="61"/>
      <c r="F332" s="61"/>
      <c r="G332" s="61"/>
      <c r="H332" s="61"/>
      <c r="I332" s="61"/>
      <c r="J332" s="61"/>
      <c r="K332" s="61"/>
      <c r="L332" s="61"/>
      <c r="M332" s="61"/>
      <c r="N332" s="61"/>
      <c r="O332" s="61"/>
      <c r="P332" s="61"/>
    </row>
    <row r="333" spans="1:16" ht="12.75">
      <c r="A333" s="61"/>
      <c r="B333" s="61"/>
      <c r="C333" s="61"/>
      <c r="D333" s="61"/>
      <c r="E333" s="61"/>
      <c r="F333" s="61"/>
      <c r="G333" s="61"/>
      <c r="H333" s="61"/>
      <c r="I333" s="61"/>
      <c r="J333" s="61"/>
      <c r="K333" s="61"/>
      <c r="L333" s="61"/>
      <c r="M333" s="61"/>
      <c r="N333" s="61"/>
      <c r="O333" s="61"/>
      <c r="P333" s="61"/>
    </row>
    <row r="334" spans="1:16" ht="12.75">
      <c r="A334" s="61"/>
      <c r="B334" s="61"/>
      <c r="C334" s="61"/>
      <c r="D334" s="61"/>
      <c r="E334" s="61"/>
      <c r="F334" s="61"/>
      <c r="G334" s="61"/>
      <c r="H334" s="61"/>
      <c r="I334" s="61"/>
      <c r="J334" s="61"/>
      <c r="K334" s="61"/>
      <c r="L334" s="61"/>
      <c r="M334" s="61"/>
      <c r="N334" s="61"/>
      <c r="O334" s="61"/>
      <c r="P334" s="61"/>
    </row>
    <row r="335" spans="1:16" ht="12.75">
      <c r="A335" s="61"/>
      <c r="B335" s="61"/>
      <c r="C335" s="61"/>
      <c r="D335" s="61"/>
      <c r="E335" s="61"/>
      <c r="F335" s="61"/>
      <c r="G335" s="61"/>
      <c r="H335" s="61"/>
      <c r="I335" s="61"/>
      <c r="J335" s="61"/>
      <c r="K335" s="61"/>
      <c r="L335" s="61"/>
      <c r="M335" s="61"/>
      <c r="N335" s="61"/>
      <c r="O335" s="61"/>
      <c r="P335" s="61"/>
    </row>
    <row r="336" spans="1:16" ht="12.75">
      <c r="A336" s="61"/>
      <c r="B336" s="61"/>
      <c r="C336" s="61"/>
      <c r="D336" s="61"/>
      <c r="E336" s="61"/>
      <c r="F336" s="61"/>
      <c r="G336" s="61"/>
      <c r="H336" s="61"/>
      <c r="I336" s="61"/>
      <c r="J336" s="61"/>
      <c r="K336" s="61"/>
      <c r="L336" s="61"/>
      <c r="M336" s="61"/>
      <c r="N336" s="61"/>
      <c r="O336" s="61"/>
      <c r="P336" s="61"/>
    </row>
    <row r="337" spans="1:16" ht="12.75">
      <c r="A337" s="61"/>
      <c r="B337" s="61"/>
      <c r="C337" s="61"/>
      <c r="D337" s="61"/>
      <c r="E337" s="61"/>
      <c r="F337" s="61"/>
      <c r="G337" s="61"/>
      <c r="H337" s="61"/>
      <c r="I337" s="61"/>
      <c r="J337" s="61"/>
      <c r="K337" s="61"/>
      <c r="L337" s="61"/>
      <c r="M337" s="61"/>
      <c r="N337" s="61"/>
      <c r="O337" s="61"/>
      <c r="P337" s="61"/>
    </row>
    <row r="338" spans="1:16" ht="12.75">
      <c r="A338" s="61"/>
      <c r="B338" s="61"/>
      <c r="C338" s="61"/>
      <c r="D338" s="61"/>
      <c r="E338" s="61"/>
      <c r="F338" s="61"/>
      <c r="G338" s="61"/>
      <c r="H338" s="61"/>
      <c r="I338" s="61"/>
      <c r="J338" s="61"/>
      <c r="K338" s="61"/>
      <c r="L338" s="61"/>
      <c r="M338" s="61"/>
      <c r="N338" s="61"/>
      <c r="O338" s="61"/>
      <c r="P338" s="61"/>
    </row>
    <row r="339" spans="1:16" ht="12.75">
      <c r="A339" s="61"/>
      <c r="B339" s="61"/>
      <c r="C339" s="61"/>
      <c r="D339" s="61"/>
      <c r="E339" s="61"/>
      <c r="F339" s="61"/>
      <c r="G339" s="61"/>
      <c r="H339" s="61"/>
      <c r="I339" s="61"/>
      <c r="J339" s="61"/>
      <c r="K339" s="61"/>
      <c r="L339" s="61"/>
      <c r="M339" s="61"/>
      <c r="N339" s="61"/>
      <c r="O339" s="61"/>
      <c r="P339" s="61"/>
    </row>
    <row r="340" spans="1:16" ht="12.75">
      <c r="A340" s="61"/>
      <c r="B340" s="61"/>
      <c r="C340" s="61"/>
      <c r="D340" s="61"/>
      <c r="E340" s="61"/>
      <c r="F340" s="61"/>
      <c r="G340" s="61"/>
      <c r="H340" s="61"/>
      <c r="I340" s="61"/>
      <c r="J340" s="61"/>
      <c r="K340" s="61"/>
      <c r="L340" s="61"/>
      <c r="M340" s="61"/>
      <c r="N340" s="61"/>
      <c r="O340" s="61"/>
      <c r="P340" s="61"/>
    </row>
    <row r="341" spans="1:16" ht="12.75">
      <c r="A341" s="61"/>
      <c r="B341" s="61"/>
      <c r="C341" s="61"/>
      <c r="D341" s="61"/>
      <c r="E341" s="61"/>
      <c r="F341" s="61"/>
      <c r="G341" s="61"/>
      <c r="H341" s="61"/>
      <c r="I341" s="61"/>
      <c r="J341" s="61"/>
      <c r="K341" s="61"/>
      <c r="L341" s="61"/>
      <c r="M341" s="61"/>
      <c r="N341" s="61"/>
      <c r="O341" s="61"/>
      <c r="P341" s="61"/>
    </row>
    <row r="342" spans="1:16" ht="12.75">
      <c r="A342" s="61"/>
      <c r="B342" s="61"/>
      <c r="C342" s="61"/>
      <c r="D342" s="61"/>
      <c r="E342" s="61"/>
      <c r="F342" s="61"/>
      <c r="G342" s="61"/>
      <c r="H342" s="61"/>
      <c r="I342" s="61"/>
      <c r="J342" s="61"/>
      <c r="K342" s="61"/>
      <c r="L342" s="61"/>
      <c r="M342" s="61"/>
      <c r="N342" s="61"/>
      <c r="O342" s="61"/>
      <c r="P342" s="61"/>
    </row>
    <row r="343" spans="1:16" ht="12.75">
      <c r="A343" s="61"/>
      <c r="B343" s="61"/>
      <c r="C343" s="61"/>
      <c r="D343" s="61"/>
      <c r="E343" s="61"/>
      <c r="F343" s="61"/>
      <c r="G343" s="61"/>
      <c r="H343" s="61"/>
      <c r="I343" s="61"/>
      <c r="J343" s="61"/>
      <c r="K343" s="61"/>
      <c r="L343" s="61"/>
      <c r="M343" s="61"/>
      <c r="N343" s="61"/>
      <c r="O343" s="61"/>
      <c r="P343" s="61"/>
    </row>
    <row r="344" spans="1:16" ht="12.75">
      <c r="A344" s="61"/>
      <c r="B344" s="61"/>
      <c r="C344" s="61"/>
      <c r="D344" s="61"/>
      <c r="E344" s="61"/>
      <c r="F344" s="61"/>
      <c r="G344" s="61"/>
      <c r="H344" s="61"/>
      <c r="I344" s="61"/>
      <c r="J344" s="61"/>
      <c r="K344" s="61"/>
      <c r="L344" s="61"/>
      <c r="M344" s="61"/>
      <c r="N344" s="61"/>
      <c r="O344" s="61"/>
      <c r="P344" s="61"/>
    </row>
    <row r="345" spans="1:16" ht="12.75">
      <c r="A345" s="61"/>
      <c r="B345" s="61"/>
      <c r="C345" s="61"/>
      <c r="D345" s="61"/>
      <c r="E345" s="61"/>
      <c r="F345" s="61"/>
      <c r="G345" s="61"/>
      <c r="H345" s="61"/>
      <c r="I345" s="61"/>
      <c r="J345" s="61"/>
      <c r="K345" s="61"/>
      <c r="L345" s="61"/>
      <c r="M345" s="61"/>
      <c r="N345" s="61"/>
      <c r="O345" s="61"/>
      <c r="P345" s="61"/>
    </row>
    <row r="346" spans="1:16" ht="12.75">
      <c r="A346" s="61"/>
      <c r="B346" s="61"/>
      <c r="C346" s="61"/>
      <c r="D346" s="61"/>
      <c r="E346" s="61"/>
      <c r="F346" s="61"/>
      <c r="G346" s="61"/>
      <c r="H346" s="61"/>
      <c r="I346" s="61"/>
      <c r="J346" s="61"/>
      <c r="K346" s="61"/>
      <c r="L346" s="61"/>
      <c r="M346" s="61"/>
      <c r="N346" s="61"/>
      <c r="O346" s="61"/>
      <c r="P346" s="61"/>
    </row>
    <row r="347" spans="1:16" ht="12.75">
      <c r="A347" s="61"/>
      <c r="B347" s="61"/>
      <c r="C347" s="61"/>
      <c r="D347" s="61"/>
      <c r="E347" s="61"/>
      <c r="F347" s="61"/>
      <c r="G347" s="61"/>
      <c r="H347" s="61"/>
      <c r="I347" s="61"/>
      <c r="J347" s="61"/>
      <c r="K347" s="61"/>
      <c r="L347" s="61"/>
      <c r="M347" s="61"/>
      <c r="N347" s="61"/>
      <c r="O347" s="61"/>
      <c r="P347" s="61"/>
    </row>
    <row r="348" spans="1:16" ht="12.75">
      <c r="A348" s="61"/>
      <c r="B348" s="61"/>
      <c r="C348" s="61"/>
      <c r="D348" s="61"/>
      <c r="E348" s="61"/>
      <c r="F348" s="61"/>
      <c r="G348" s="61"/>
      <c r="H348" s="61"/>
      <c r="I348" s="61"/>
      <c r="J348" s="61"/>
      <c r="K348" s="61"/>
      <c r="L348" s="61"/>
      <c r="M348" s="61"/>
      <c r="N348" s="61"/>
      <c r="O348" s="61"/>
      <c r="P348" s="61"/>
    </row>
    <row r="349" spans="1:16" ht="12.75">
      <c r="A349" s="61"/>
      <c r="B349" s="61"/>
      <c r="C349" s="61"/>
      <c r="D349" s="61"/>
      <c r="E349" s="61"/>
      <c r="F349" s="61"/>
      <c r="G349" s="61"/>
      <c r="H349" s="61"/>
      <c r="I349" s="61"/>
      <c r="J349" s="61"/>
      <c r="K349" s="61"/>
      <c r="L349" s="61"/>
      <c r="M349" s="61"/>
      <c r="N349" s="61"/>
      <c r="O349" s="61"/>
      <c r="P349" s="61"/>
    </row>
    <row r="350" spans="1:16" ht="12.75">
      <c r="A350" s="61"/>
      <c r="B350" s="61"/>
      <c r="C350" s="61"/>
      <c r="D350" s="61"/>
      <c r="E350" s="61"/>
      <c r="F350" s="61"/>
      <c r="G350" s="61"/>
      <c r="H350" s="61"/>
      <c r="I350" s="61"/>
      <c r="J350" s="61"/>
      <c r="K350" s="61"/>
      <c r="L350" s="61"/>
      <c r="M350" s="61"/>
      <c r="N350" s="61"/>
      <c r="O350" s="61"/>
      <c r="P350" s="61"/>
    </row>
    <row r="351" spans="1:16" ht="12.75">
      <c r="A351" s="61"/>
      <c r="B351" s="61"/>
      <c r="C351" s="61"/>
      <c r="D351" s="61"/>
      <c r="E351" s="61"/>
      <c r="F351" s="61"/>
      <c r="G351" s="61"/>
      <c r="H351" s="61"/>
      <c r="I351" s="61"/>
      <c r="J351" s="61"/>
      <c r="K351" s="61"/>
      <c r="L351" s="61"/>
      <c r="M351" s="61"/>
      <c r="N351" s="61"/>
      <c r="O351" s="61"/>
      <c r="P351" s="61"/>
    </row>
    <row r="352" spans="1:16" ht="12.75">
      <c r="A352" s="61"/>
      <c r="B352" s="61"/>
      <c r="C352" s="61"/>
      <c r="D352" s="61"/>
      <c r="E352" s="61"/>
      <c r="F352" s="61"/>
      <c r="G352" s="61"/>
      <c r="H352" s="61"/>
      <c r="I352" s="61"/>
      <c r="J352" s="61"/>
      <c r="K352" s="61"/>
      <c r="L352" s="61"/>
      <c r="M352" s="61"/>
      <c r="N352" s="61"/>
      <c r="O352" s="61"/>
      <c r="P352" s="61"/>
    </row>
    <row r="353" spans="1:16" ht="12.75">
      <c r="A353" s="61"/>
      <c r="B353" s="61"/>
      <c r="C353" s="61"/>
      <c r="D353" s="61"/>
      <c r="E353" s="61"/>
      <c r="F353" s="61"/>
      <c r="G353" s="61"/>
      <c r="H353" s="61"/>
      <c r="I353" s="61"/>
      <c r="J353" s="61"/>
      <c r="K353" s="61"/>
      <c r="L353" s="61"/>
      <c r="M353" s="61"/>
      <c r="N353" s="61"/>
      <c r="O353" s="61"/>
      <c r="P353" s="61"/>
    </row>
    <row r="354" spans="1:16" ht="12.75">
      <c r="A354" s="61"/>
      <c r="B354" s="61"/>
      <c r="C354" s="61"/>
      <c r="D354" s="61"/>
      <c r="E354" s="61"/>
      <c r="F354" s="61"/>
      <c r="G354" s="61"/>
      <c r="H354" s="61"/>
      <c r="I354" s="61"/>
      <c r="J354" s="61"/>
      <c r="K354" s="61"/>
      <c r="L354" s="61"/>
      <c r="M354" s="61"/>
      <c r="N354" s="61"/>
      <c r="O354" s="61"/>
      <c r="P354" s="61"/>
    </row>
    <row r="355" spans="1:16" ht="12.75">
      <c r="A355" s="61"/>
      <c r="B355" s="61"/>
      <c r="C355" s="61"/>
      <c r="D355" s="61"/>
      <c r="E355" s="61"/>
      <c r="F355" s="61"/>
      <c r="G355" s="61"/>
      <c r="H355" s="61"/>
      <c r="I355" s="61"/>
      <c r="J355" s="61"/>
      <c r="K355" s="61"/>
      <c r="L355" s="61"/>
      <c r="M355" s="61"/>
      <c r="N355" s="61"/>
      <c r="O355" s="61"/>
      <c r="P355" s="61"/>
    </row>
    <row r="356" spans="1:16" ht="12.75">
      <c r="A356" s="61"/>
      <c r="B356" s="61"/>
      <c r="C356" s="61"/>
      <c r="D356" s="61"/>
      <c r="E356" s="61"/>
      <c r="F356" s="61"/>
      <c r="G356" s="61"/>
      <c r="H356" s="61"/>
      <c r="I356" s="61"/>
      <c r="J356" s="61"/>
      <c r="K356" s="61"/>
      <c r="L356" s="61"/>
      <c r="M356" s="61"/>
      <c r="N356" s="61"/>
      <c r="O356" s="61"/>
      <c r="P356" s="61"/>
    </row>
    <row r="357" spans="1:16" ht="12.75">
      <c r="A357" s="61"/>
      <c r="B357" s="61"/>
      <c r="C357" s="61"/>
      <c r="D357" s="61"/>
      <c r="E357" s="61"/>
      <c r="F357" s="61"/>
      <c r="G357" s="61"/>
      <c r="H357" s="61"/>
      <c r="I357" s="61"/>
      <c r="J357" s="61"/>
      <c r="K357" s="61"/>
      <c r="L357" s="61"/>
      <c r="M357" s="61"/>
      <c r="N357" s="61"/>
      <c r="O357" s="61"/>
      <c r="P357" s="61"/>
    </row>
    <row r="358" spans="1:16" ht="12.75">
      <c r="A358" s="61"/>
      <c r="B358" s="61"/>
      <c r="C358" s="61"/>
      <c r="D358" s="61"/>
      <c r="E358" s="61"/>
      <c r="F358" s="61"/>
      <c r="G358" s="61"/>
      <c r="H358" s="61"/>
      <c r="I358" s="61"/>
      <c r="J358" s="61"/>
      <c r="K358" s="61"/>
      <c r="L358" s="61"/>
      <c r="M358" s="61"/>
      <c r="N358" s="61"/>
      <c r="O358" s="61"/>
      <c r="P358" s="61"/>
    </row>
    <row r="359" spans="1:16" ht="12.75">
      <c r="A359" s="61"/>
      <c r="B359" s="61"/>
      <c r="C359" s="61"/>
      <c r="D359" s="61"/>
      <c r="E359" s="61"/>
      <c r="F359" s="61"/>
      <c r="G359" s="61"/>
      <c r="H359" s="61"/>
      <c r="I359" s="61"/>
      <c r="J359" s="61"/>
      <c r="K359" s="61"/>
      <c r="L359" s="61"/>
      <c r="M359" s="61"/>
      <c r="N359" s="61"/>
      <c r="O359" s="61"/>
      <c r="P359" s="61"/>
    </row>
    <row r="360" spans="1:16" ht="12.75">
      <c r="A360" s="61"/>
      <c r="B360" s="61"/>
      <c r="C360" s="61"/>
      <c r="D360" s="61"/>
      <c r="E360" s="61"/>
      <c r="F360" s="61"/>
      <c r="G360" s="61"/>
      <c r="H360" s="61"/>
      <c r="I360" s="61"/>
      <c r="J360" s="61"/>
      <c r="K360" s="61"/>
      <c r="L360" s="61"/>
      <c r="M360" s="61"/>
      <c r="N360" s="61"/>
      <c r="O360" s="61"/>
      <c r="P360" s="61"/>
    </row>
    <row r="361" spans="1:16" ht="12.75">
      <c r="A361" s="61"/>
      <c r="B361" s="61"/>
      <c r="C361" s="61"/>
      <c r="D361" s="61"/>
      <c r="E361" s="61"/>
      <c r="F361" s="61"/>
      <c r="G361" s="61"/>
      <c r="H361" s="61"/>
      <c r="I361" s="61"/>
      <c r="J361" s="61"/>
      <c r="K361" s="61"/>
      <c r="L361" s="61"/>
      <c r="M361" s="61"/>
      <c r="N361" s="61"/>
      <c r="O361" s="61"/>
      <c r="P361" s="61"/>
    </row>
    <row r="362" spans="1:16" ht="12.75">
      <c r="A362" s="61"/>
      <c r="B362" s="61"/>
      <c r="C362" s="61"/>
      <c r="D362" s="61"/>
      <c r="E362" s="61"/>
      <c r="F362" s="61"/>
      <c r="G362" s="61"/>
      <c r="H362" s="61"/>
      <c r="I362" s="61"/>
      <c r="J362" s="61"/>
      <c r="K362" s="61"/>
      <c r="L362" s="61"/>
      <c r="M362" s="61"/>
      <c r="N362" s="61"/>
      <c r="O362" s="61"/>
      <c r="P362" s="61"/>
    </row>
    <row r="363" spans="1:16" ht="12.75">
      <c r="A363" s="61"/>
      <c r="B363" s="61"/>
      <c r="C363" s="61"/>
      <c r="D363" s="61"/>
      <c r="E363" s="61"/>
      <c r="F363" s="61"/>
      <c r="G363" s="61"/>
      <c r="H363" s="61"/>
      <c r="I363" s="61"/>
      <c r="J363" s="61"/>
      <c r="K363" s="61"/>
      <c r="L363" s="61"/>
      <c r="M363" s="61"/>
      <c r="N363" s="61"/>
      <c r="O363" s="61"/>
      <c r="P363" s="61"/>
    </row>
    <row r="364" spans="1:16" ht="12.75">
      <c r="A364" s="61"/>
      <c r="B364" s="61"/>
      <c r="C364" s="61"/>
      <c r="D364" s="61"/>
      <c r="E364" s="61"/>
      <c r="F364" s="61"/>
      <c r="G364" s="61"/>
      <c r="H364" s="61"/>
      <c r="I364" s="61"/>
      <c r="J364" s="61"/>
      <c r="K364" s="61"/>
      <c r="L364" s="61"/>
      <c r="M364" s="61"/>
      <c r="N364" s="61"/>
      <c r="O364" s="61"/>
      <c r="P364" s="61"/>
    </row>
    <row r="365" spans="1:16" ht="12.75">
      <c r="A365" s="61"/>
      <c r="B365" s="61"/>
      <c r="C365" s="61"/>
      <c r="D365" s="61"/>
      <c r="E365" s="61"/>
      <c r="F365" s="61"/>
      <c r="G365" s="61"/>
      <c r="H365" s="61"/>
      <c r="I365" s="61"/>
      <c r="J365" s="61"/>
      <c r="K365" s="61"/>
      <c r="L365" s="61"/>
      <c r="M365" s="61"/>
      <c r="N365" s="61"/>
      <c r="O365" s="61"/>
      <c r="P365" s="61"/>
    </row>
    <row r="366" spans="1:16" ht="12.75">
      <c r="A366" s="61"/>
      <c r="B366" s="61"/>
      <c r="C366" s="61"/>
      <c r="D366" s="61"/>
      <c r="E366" s="61"/>
      <c r="F366" s="61"/>
      <c r="G366" s="61"/>
      <c r="H366" s="61"/>
      <c r="I366" s="61"/>
      <c r="J366" s="61"/>
      <c r="K366" s="61"/>
      <c r="L366" s="61"/>
      <c r="M366" s="61"/>
      <c r="N366" s="61"/>
      <c r="O366" s="61"/>
      <c r="P366" s="61"/>
    </row>
    <row r="367" spans="1:16" ht="12.75">
      <c r="A367" s="61"/>
      <c r="B367" s="61"/>
      <c r="C367" s="61"/>
      <c r="D367" s="61"/>
      <c r="E367" s="61"/>
      <c r="F367" s="61"/>
      <c r="G367" s="61"/>
      <c r="H367" s="61"/>
      <c r="I367" s="61"/>
      <c r="J367" s="61"/>
      <c r="K367" s="61"/>
      <c r="L367" s="61"/>
      <c r="M367" s="61"/>
      <c r="N367" s="61"/>
      <c r="O367" s="61"/>
      <c r="P367" s="61"/>
    </row>
    <row r="368" spans="1:16" ht="12.75">
      <c r="A368" s="61"/>
      <c r="B368" s="61"/>
      <c r="C368" s="61"/>
      <c r="D368" s="61"/>
      <c r="E368" s="61"/>
      <c r="F368" s="61"/>
      <c r="G368" s="61"/>
      <c r="H368" s="61"/>
      <c r="I368" s="61"/>
      <c r="J368" s="61"/>
      <c r="K368" s="61"/>
      <c r="L368" s="61"/>
      <c r="M368" s="61"/>
      <c r="N368" s="61"/>
      <c r="O368" s="61"/>
      <c r="P368" s="61"/>
    </row>
    <row r="369" spans="1:16" ht="12.75">
      <c r="A369" s="61"/>
      <c r="B369" s="61"/>
      <c r="C369" s="61"/>
      <c r="D369" s="61"/>
      <c r="E369" s="61"/>
      <c r="F369" s="61"/>
      <c r="G369" s="61"/>
      <c r="H369" s="61"/>
      <c r="I369" s="61"/>
      <c r="J369" s="61"/>
      <c r="K369" s="61"/>
      <c r="L369" s="61"/>
      <c r="M369" s="61"/>
      <c r="N369" s="61"/>
      <c r="O369" s="61"/>
      <c r="P369" s="61"/>
    </row>
    <row r="370" spans="1:16" ht="12.75">
      <c r="A370" s="61"/>
      <c r="B370" s="61"/>
      <c r="C370" s="61"/>
      <c r="D370" s="61"/>
      <c r="E370" s="61"/>
      <c r="F370" s="61"/>
      <c r="G370" s="61"/>
      <c r="H370" s="61"/>
      <c r="I370" s="61"/>
      <c r="J370" s="61"/>
      <c r="K370" s="61"/>
      <c r="L370" s="61"/>
      <c r="M370" s="61"/>
      <c r="N370" s="61"/>
      <c r="O370" s="61"/>
      <c r="P370" s="61"/>
    </row>
    <row r="371" spans="1:16" ht="12.75">
      <c r="A371" s="61"/>
      <c r="B371" s="61"/>
      <c r="C371" s="61"/>
      <c r="D371" s="61"/>
      <c r="E371" s="61"/>
      <c r="F371" s="61"/>
      <c r="G371" s="61"/>
      <c r="H371" s="61"/>
      <c r="I371" s="61"/>
      <c r="J371" s="61"/>
      <c r="K371" s="61"/>
      <c r="L371" s="61"/>
      <c r="M371" s="61"/>
      <c r="N371" s="61"/>
      <c r="O371" s="61"/>
      <c r="P371" s="61"/>
    </row>
    <row r="372" spans="1:16" ht="12.75">
      <c r="A372" s="61"/>
      <c r="B372" s="61"/>
      <c r="C372" s="61"/>
      <c r="D372" s="61"/>
      <c r="E372" s="61"/>
      <c r="F372" s="61"/>
      <c r="G372" s="61"/>
      <c r="H372" s="61"/>
      <c r="I372" s="61"/>
      <c r="J372" s="61"/>
      <c r="K372" s="61"/>
      <c r="L372" s="61"/>
      <c r="M372" s="61"/>
      <c r="N372" s="61"/>
      <c r="O372" s="61"/>
      <c r="P372" s="61"/>
    </row>
    <row r="373" spans="1:16" ht="12.75">
      <c r="A373" s="61"/>
      <c r="B373" s="61"/>
      <c r="C373" s="61"/>
      <c r="D373" s="61"/>
      <c r="E373" s="61"/>
      <c r="F373" s="61"/>
      <c r="G373" s="61"/>
      <c r="H373" s="61"/>
      <c r="I373" s="61"/>
      <c r="J373" s="61"/>
      <c r="K373" s="61"/>
      <c r="L373" s="61"/>
      <c r="M373" s="61"/>
      <c r="N373" s="61"/>
      <c r="O373" s="61"/>
      <c r="P373" s="61"/>
    </row>
    <row r="374" spans="1:16" ht="12.75">
      <c r="A374" s="61"/>
      <c r="B374" s="61"/>
      <c r="C374" s="61"/>
      <c r="D374" s="61"/>
      <c r="E374" s="61"/>
      <c r="F374" s="61"/>
      <c r="G374" s="61"/>
      <c r="H374" s="61"/>
      <c r="I374" s="61"/>
      <c r="J374" s="61"/>
      <c r="K374" s="61"/>
      <c r="L374" s="61"/>
      <c r="M374" s="61"/>
      <c r="N374" s="61"/>
      <c r="O374" s="61"/>
      <c r="P374" s="61"/>
    </row>
    <row r="375" spans="1:16" ht="12.75">
      <c r="A375" s="61"/>
      <c r="B375" s="61"/>
      <c r="C375" s="61"/>
      <c r="D375" s="61"/>
      <c r="E375" s="61"/>
      <c r="F375" s="61"/>
      <c r="G375" s="61"/>
      <c r="H375" s="61"/>
      <c r="I375" s="61"/>
      <c r="J375" s="61"/>
      <c r="K375" s="61"/>
      <c r="L375" s="61"/>
      <c r="M375" s="61"/>
      <c r="N375" s="61"/>
      <c r="O375" s="61"/>
      <c r="P375" s="61"/>
    </row>
    <row r="376" spans="1:16" ht="12.75">
      <c r="A376" s="61"/>
      <c r="B376" s="61"/>
      <c r="C376" s="61"/>
      <c r="D376" s="61"/>
      <c r="E376" s="61"/>
      <c r="F376" s="61"/>
      <c r="G376" s="61"/>
      <c r="H376" s="61"/>
      <c r="I376" s="61"/>
      <c r="J376" s="61"/>
      <c r="K376" s="61"/>
      <c r="L376" s="61"/>
      <c r="M376" s="61"/>
      <c r="N376" s="61"/>
      <c r="O376" s="61"/>
      <c r="P376" s="61"/>
    </row>
    <row r="377" spans="1:16" ht="12.75">
      <c r="A377" s="61"/>
      <c r="B377" s="61"/>
      <c r="C377" s="61"/>
      <c r="D377" s="61"/>
      <c r="E377" s="61"/>
      <c r="F377" s="61"/>
      <c r="G377" s="61"/>
      <c r="H377" s="61"/>
      <c r="I377" s="61"/>
      <c r="J377" s="61"/>
      <c r="K377" s="61"/>
      <c r="L377" s="61"/>
      <c r="M377" s="61"/>
      <c r="N377" s="61"/>
      <c r="O377" s="61"/>
      <c r="P377" s="61"/>
    </row>
    <row r="378" spans="1:16" ht="12.75">
      <c r="A378" s="61"/>
      <c r="B378" s="61"/>
      <c r="C378" s="61"/>
      <c r="D378" s="61"/>
      <c r="E378" s="61"/>
      <c r="F378" s="61"/>
      <c r="G378" s="61"/>
      <c r="H378" s="61"/>
      <c r="I378" s="61"/>
      <c r="J378" s="61"/>
      <c r="K378" s="61"/>
      <c r="L378" s="61"/>
      <c r="M378" s="61"/>
      <c r="N378" s="61"/>
      <c r="O378" s="61"/>
      <c r="P378" s="61"/>
    </row>
    <row r="379" spans="1:16" ht="12.75">
      <c r="A379" s="61"/>
      <c r="B379" s="61"/>
      <c r="C379" s="61"/>
      <c r="D379" s="61"/>
      <c r="E379" s="61"/>
      <c r="F379" s="61"/>
      <c r="G379" s="61"/>
      <c r="H379" s="61"/>
      <c r="I379" s="61"/>
      <c r="J379" s="61"/>
      <c r="K379" s="61"/>
      <c r="L379" s="61"/>
      <c r="M379" s="61"/>
      <c r="N379" s="61"/>
      <c r="O379" s="61"/>
      <c r="P379" s="61"/>
    </row>
    <row r="380" spans="1:16" ht="12.75">
      <c r="A380" s="61"/>
      <c r="B380" s="61"/>
      <c r="C380" s="61"/>
      <c r="D380" s="61"/>
      <c r="E380" s="61"/>
      <c r="F380" s="61"/>
      <c r="G380" s="61"/>
      <c r="H380" s="61"/>
      <c r="I380" s="61"/>
      <c r="J380" s="61"/>
      <c r="K380" s="61"/>
      <c r="L380" s="61"/>
      <c r="M380" s="61"/>
      <c r="N380" s="61"/>
      <c r="O380" s="61"/>
      <c r="P380" s="61"/>
    </row>
    <row r="381" spans="1:16" ht="12.75">
      <c r="A381" s="61"/>
      <c r="B381" s="61"/>
      <c r="C381" s="61"/>
      <c r="D381" s="61"/>
      <c r="E381" s="61"/>
      <c r="F381" s="61"/>
      <c r="G381" s="61"/>
      <c r="H381" s="61"/>
      <c r="I381" s="61"/>
      <c r="J381" s="61"/>
      <c r="K381" s="61"/>
      <c r="L381" s="61"/>
      <c r="M381" s="61"/>
      <c r="N381" s="61"/>
      <c r="O381" s="61"/>
      <c r="P381" s="61"/>
    </row>
    <row r="382" spans="1:16" ht="12.75">
      <c r="A382" s="61"/>
      <c r="B382" s="61"/>
      <c r="C382" s="61"/>
      <c r="D382" s="61"/>
      <c r="E382" s="61"/>
      <c r="F382" s="61"/>
      <c r="G382" s="61"/>
      <c r="H382" s="61"/>
      <c r="I382" s="61"/>
      <c r="J382" s="61"/>
      <c r="K382" s="61"/>
      <c r="L382" s="61"/>
      <c r="M382" s="61"/>
      <c r="N382" s="61"/>
      <c r="O382" s="61"/>
      <c r="P382" s="61"/>
    </row>
    <row r="383" spans="1:16" ht="12.75">
      <c r="A383" s="61"/>
      <c r="B383" s="61"/>
      <c r="C383" s="61"/>
      <c r="D383" s="61"/>
      <c r="E383" s="61"/>
      <c r="F383" s="61"/>
      <c r="G383" s="61"/>
      <c r="H383" s="61"/>
      <c r="I383" s="61"/>
      <c r="J383" s="61"/>
      <c r="K383" s="61"/>
      <c r="L383" s="61"/>
      <c r="M383" s="61"/>
      <c r="N383" s="61"/>
      <c r="O383" s="61"/>
      <c r="P383" s="61"/>
    </row>
    <row r="384" spans="1:16" ht="12.75">
      <c r="A384" s="61"/>
      <c r="B384" s="61"/>
      <c r="C384" s="61"/>
      <c r="D384" s="61"/>
      <c r="E384" s="61"/>
      <c r="F384" s="61"/>
      <c r="G384" s="61"/>
      <c r="H384" s="61"/>
      <c r="I384" s="61"/>
      <c r="J384" s="61"/>
      <c r="K384" s="61"/>
      <c r="L384" s="61"/>
      <c r="M384" s="61"/>
      <c r="N384" s="61"/>
      <c r="O384" s="61"/>
      <c r="P384" s="61"/>
    </row>
    <row r="385" spans="1:16" ht="12.75">
      <c r="A385" s="61"/>
      <c r="B385" s="61"/>
      <c r="C385" s="61"/>
      <c r="D385" s="61"/>
      <c r="E385" s="61"/>
      <c r="F385" s="61"/>
      <c r="G385" s="61"/>
      <c r="H385" s="61"/>
      <c r="I385" s="61"/>
      <c r="J385" s="61"/>
      <c r="K385" s="61"/>
      <c r="L385" s="61"/>
      <c r="M385" s="61"/>
      <c r="N385" s="61"/>
      <c r="O385" s="61"/>
      <c r="P385" s="61"/>
    </row>
    <row r="386" spans="1:16" ht="12.75">
      <c r="A386" s="61"/>
      <c r="B386" s="61"/>
      <c r="C386" s="61"/>
      <c r="D386" s="61"/>
      <c r="E386" s="61"/>
      <c r="F386" s="61"/>
      <c r="G386" s="61"/>
      <c r="H386" s="61"/>
      <c r="I386" s="61"/>
      <c r="J386" s="61"/>
      <c r="K386" s="61"/>
      <c r="L386" s="61"/>
      <c r="M386" s="61"/>
      <c r="N386" s="61"/>
      <c r="O386" s="61"/>
      <c r="P386" s="61"/>
    </row>
    <row r="387" spans="1:16" ht="12.75">
      <c r="A387" s="61"/>
      <c r="B387" s="61"/>
      <c r="C387" s="61"/>
      <c r="D387" s="61"/>
      <c r="E387" s="61"/>
      <c r="F387" s="61"/>
      <c r="G387" s="61"/>
      <c r="H387" s="61"/>
      <c r="I387" s="61"/>
      <c r="J387" s="61"/>
      <c r="K387" s="61"/>
      <c r="L387" s="61"/>
      <c r="M387" s="61"/>
      <c r="N387" s="61"/>
      <c r="O387" s="61"/>
      <c r="P387" s="61"/>
    </row>
    <row r="388" spans="1:16" ht="12.75">
      <c r="A388" s="61"/>
      <c r="B388" s="61"/>
      <c r="C388" s="61"/>
      <c r="D388" s="61"/>
      <c r="E388" s="61"/>
      <c r="F388" s="61"/>
      <c r="G388" s="61"/>
      <c r="H388" s="61"/>
      <c r="I388" s="61"/>
      <c r="J388" s="61"/>
      <c r="K388" s="61"/>
      <c r="L388" s="61"/>
      <c r="M388" s="61"/>
      <c r="N388" s="61"/>
      <c r="O388" s="61"/>
      <c r="P388" s="61"/>
    </row>
    <row r="389" spans="1:16" ht="12.75">
      <c r="A389" s="61"/>
      <c r="B389" s="61"/>
      <c r="C389" s="61"/>
      <c r="D389" s="61"/>
      <c r="E389" s="61"/>
      <c r="F389" s="61"/>
      <c r="G389" s="61"/>
      <c r="H389" s="61"/>
      <c r="I389" s="61"/>
      <c r="J389" s="61"/>
      <c r="K389" s="61"/>
      <c r="L389" s="61"/>
      <c r="M389" s="61"/>
      <c r="N389" s="61"/>
      <c r="O389" s="61"/>
      <c r="P389" s="61"/>
    </row>
    <row r="390" spans="1:16" ht="12.75">
      <c r="A390" s="61"/>
      <c r="B390" s="61"/>
      <c r="C390" s="61"/>
      <c r="D390" s="61"/>
      <c r="E390" s="61"/>
      <c r="F390" s="61"/>
      <c r="G390" s="61"/>
      <c r="H390" s="61"/>
      <c r="I390" s="61"/>
      <c r="J390" s="61"/>
      <c r="K390" s="61"/>
      <c r="L390" s="61"/>
      <c r="M390" s="61"/>
      <c r="N390" s="61"/>
      <c r="O390" s="61"/>
      <c r="P390" s="61"/>
    </row>
    <row r="391" spans="1:16" ht="12.75">
      <c r="A391" s="61"/>
      <c r="B391" s="61"/>
      <c r="C391" s="61"/>
      <c r="D391" s="61"/>
      <c r="E391" s="61"/>
      <c r="F391" s="61"/>
      <c r="G391" s="61"/>
      <c r="H391" s="61"/>
      <c r="I391" s="61"/>
      <c r="J391" s="61"/>
      <c r="K391" s="61"/>
      <c r="L391" s="61"/>
      <c r="M391" s="61"/>
      <c r="N391" s="61"/>
      <c r="O391" s="61"/>
      <c r="P391" s="61"/>
    </row>
    <row r="392" spans="1:16" ht="12.75">
      <c r="A392" s="61"/>
      <c r="B392" s="61"/>
      <c r="C392" s="61"/>
      <c r="D392" s="61"/>
      <c r="E392" s="61"/>
      <c r="F392" s="61"/>
      <c r="G392" s="61"/>
      <c r="H392" s="61"/>
      <c r="I392" s="61"/>
      <c r="J392" s="61"/>
      <c r="K392" s="61"/>
      <c r="L392" s="61"/>
      <c r="M392" s="61"/>
      <c r="N392" s="61"/>
      <c r="O392" s="61"/>
      <c r="P392" s="61"/>
    </row>
    <row r="393" spans="1:16" ht="12.75">
      <c r="A393" s="61"/>
      <c r="B393" s="61"/>
      <c r="C393" s="61"/>
      <c r="D393" s="61"/>
      <c r="E393" s="61"/>
      <c r="F393" s="61"/>
      <c r="G393" s="61"/>
      <c r="H393" s="61"/>
      <c r="I393" s="61"/>
      <c r="J393" s="61"/>
      <c r="K393" s="61"/>
      <c r="L393" s="61"/>
      <c r="M393" s="61"/>
      <c r="N393" s="61"/>
      <c r="O393" s="61"/>
      <c r="P393" s="61"/>
    </row>
    <row r="394" spans="1:16" ht="12.75">
      <c r="A394" s="61"/>
      <c r="B394" s="61"/>
      <c r="C394" s="61"/>
      <c r="D394" s="61"/>
      <c r="E394" s="61"/>
      <c r="F394" s="61"/>
      <c r="G394" s="61"/>
      <c r="H394" s="61"/>
      <c r="I394" s="61"/>
      <c r="J394" s="61"/>
      <c r="K394" s="61"/>
      <c r="L394" s="61"/>
      <c r="M394" s="61"/>
      <c r="N394" s="61"/>
      <c r="O394" s="61"/>
      <c r="P394" s="61"/>
    </row>
    <row r="395" spans="1:16" ht="12.75">
      <c r="A395" s="61"/>
      <c r="B395" s="61"/>
      <c r="C395" s="61"/>
      <c r="D395" s="61"/>
      <c r="E395" s="61"/>
      <c r="F395" s="61"/>
      <c r="G395" s="61"/>
      <c r="H395" s="61"/>
      <c r="I395" s="61"/>
      <c r="J395" s="61"/>
      <c r="K395" s="61"/>
      <c r="L395" s="61"/>
      <c r="M395" s="61"/>
      <c r="N395" s="61"/>
      <c r="O395" s="61"/>
      <c r="P395" s="61"/>
    </row>
    <row r="396" spans="1:16" ht="12.75">
      <c r="A396" s="61"/>
      <c r="B396" s="61"/>
      <c r="C396" s="61"/>
      <c r="D396" s="61"/>
      <c r="E396" s="61"/>
      <c r="F396" s="61"/>
      <c r="G396" s="61"/>
      <c r="H396" s="61"/>
      <c r="I396" s="61"/>
      <c r="J396" s="61"/>
      <c r="K396" s="61"/>
      <c r="L396" s="61"/>
      <c r="M396" s="61"/>
      <c r="N396" s="61"/>
      <c r="O396" s="61"/>
      <c r="P396" s="61"/>
    </row>
    <row r="397" spans="1:16" ht="12.75">
      <c r="A397" s="61"/>
      <c r="B397" s="61"/>
      <c r="C397" s="61"/>
      <c r="D397" s="61"/>
      <c r="E397" s="61"/>
      <c r="F397" s="61"/>
      <c r="G397" s="61"/>
      <c r="H397" s="61"/>
      <c r="I397" s="61"/>
      <c r="J397" s="61"/>
      <c r="K397" s="61"/>
      <c r="L397" s="61"/>
      <c r="M397" s="61"/>
      <c r="N397" s="61"/>
      <c r="O397" s="61"/>
      <c r="P397" s="61"/>
    </row>
    <row r="398" spans="1:16" ht="12.75">
      <c r="A398" s="61"/>
      <c r="B398" s="61"/>
      <c r="C398" s="61"/>
      <c r="D398" s="61"/>
      <c r="E398" s="61"/>
      <c r="F398" s="61"/>
      <c r="G398" s="61"/>
      <c r="H398" s="61"/>
      <c r="I398" s="61"/>
      <c r="J398" s="61"/>
      <c r="K398" s="61"/>
      <c r="L398" s="61"/>
      <c r="M398" s="61"/>
      <c r="N398" s="61"/>
      <c r="O398" s="61"/>
      <c r="P398" s="61"/>
    </row>
    <row r="399" spans="1:16" ht="12.75">
      <c r="A399" s="61"/>
      <c r="B399" s="61"/>
      <c r="C399" s="61"/>
      <c r="D399" s="61"/>
      <c r="E399" s="61"/>
      <c r="F399" s="61"/>
      <c r="G399" s="61"/>
      <c r="H399" s="61"/>
      <c r="I399" s="61"/>
      <c r="J399" s="61"/>
      <c r="K399" s="61"/>
      <c r="L399" s="61"/>
      <c r="M399" s="61"/>
      <c r="N399" s="61"/>
      <c r="O399" s="61"/>
      <c r="P399" s="61"/>
    </row>
    <row r="400" spans="1:16" ht="12.75">
      <c r="A400" s="61"/>
      <c r="B400" s="61"/>
      <c r="C400" s="61"/>
      <c r="D400" s="61"/>
      <c r="E400" s="61"/>
      <c r="F400" s="61"/>
      <c r="G400" s="61"/>
      <c r="H400" s="61"/>
      <c r="I400" s="61"/>
      <c r="J400" s="61"/>
      <c r="K400" s="61"/>
      <c r="L400" s="61"/>
      <c r="M400" s="61"/>
      <c r="N400" s="61"/>
      <c r="O400" s="61"/>
      <c r="P400" s="61"/>
    </row>
    <row r="401" spans="1:16" ht="12.75">
      <c r="A401" s="61"/>
      <c r="B401" s="61"/>
      <c r="C401" s="61"/>
      <c r="D401" s="61"/>
      <c r="E401" s="61"/>
      <c r="F401" s="61"/>
      <c r="G401" s="61"/>
      <c r="H401" s="61"/>
      <c r="I401" s="61"/>
      <c r="J401" s="61"/>
      <c r="K401" s="61"/>
      <c r="L401" s="61"/>
      <c r="M401" s="61"/>
      <c r="N401" s="61"/>
      <c r="O401" s="61"/>
      <c r="P401" s="61"/>
    </row>
    <row r="402" spans="1:16" ht="12.75">
      <c r="A402" s="61"/>
      <c r="B402" s="61"/>
      <c r="C402" s="61"/>
      <c r="D402" s="61"/>
      <c r="E402" s="61"/>
      <c r="F402" s="61"/>
      <c r="G402" s="61"/>
      <c r="H402" s="61"/>
      <c r="I402" s="61"/>
      <c r="J402" s="61"/>
      <c r="K402" s="61"/>
      <c r="L402" s="61"/>
      <c r="M402" s="61"/>
      <c r="N402" s="61"/>
      <c r="O402" s="61"/>
      <c r="P402" s="61"/>
    </row>
    <row r="403" spans="1:16" ht="12.75">
      <c r="A403" s="61"/>
      <c r="B403" s="61"/>
      <c r="C403" s="61"/>
      <c r="D403" s="61"/>
      <c r="E403" s="61"/>
      <c r="F403" s="61"/>
      <c r="G403" s="61"/>
      <c r="H403" s="61"/>
      <c r="I403" s="61"/>
      <c r="J403" s="61"/>
      <c r="K403" s="61"/>
      <c r="L403" s="61"/>
      <c r="M403" s="61"/>
      <c r="N403" s="61"/>
      <c r="O403" s="61"/>
      <c r="P403" s="61"/>
    </row>
    <row r="404" spans="1:16" ht="12.75">
      <c r="A404" s="61"/>
      <c r="B404" s="61"/>
      <c r="C404" s="61"/>
      <c r="D404" s="61"/>
      <c r="E404" s="61"/>
      <c r="F404" s="61"/>
      <c r="G404" s="61"/>
      <c r="H404" s="61"/>
      <c r="I404" s="61"/>
      <c r="J404" s="61"/>
      <c r="K404" s="61"/>
      <c r="L404" s="61"/>
      <c r="M404" s="61"/>
      <c r="N404" s="61"/>
      <c r="O404" s="61"/>
      <c r="P404" s="61"/>
    </row>
    <row r="405" spans="1:16" ht="12.75">
      <c r="A405" s="61"/>
      <c r="B405" s="61"/>
      <c r="C405" s="61"/>
      <c r="D405" s="61"/>
      <c r="E405" s="61"/>
      <c r="F405" s="61"/>
      <c r="G405" s="61"/>
      <c r="H405" s="61"/>
      <c r="I405" s="61"/>
      <c r="J405" s="61"/>
      <c r="K405" s="61"/>
      <c r="L405" s="61"/>
      <c r="M405" s="61"/>
      <c r="N405" s="61"/>
      <c r="O405" s="61"/>
      <c r="P405" s="61"/>
    </row>
    <row r="406" spans="1:16" ht="12.75">
      <c r="A406" s="61"/>
      <c r="B406" s="61"/>
      <c r="C406" s="61"/>
      <c r="D406" s="61"/>
      <c r="E406" s="61"/>
      <c r="F406" s="61"/>
      <c r="G406" s="61"/>
      <c r="H406" s="61"/>
      <c r="I406" s="61"/>
      <c r="J406" s="61"/>
      <c r="K406" s="61"/>
      <c r="L406" s="61"/>
      <c r="M406" s="61"/>
      <c r="N406" s="61"/>
      <c r="O406" s="61"/>
      <c r="P406" s="61"/>
    </row>
    <row r="407" spans="1:16" ht="12.75">
      <c r="A407" s="61"/>
      <c r="B407" s="61"/>
      <c r="C407" s="61"/>
      <c r="D407" s="61"/>
      <c r="E407" s="61"/>
      <c r="F407" s="61"/>
      <c r="G407" s="61"/>
      <c r="H407" s="61"/>
      <c r="I407" s="61"/>
      <c r="J407" s="61"/>
      <c r="K407" s="61"/>
      <c r="L407" s="61"/>
      <c r="M407" s="61"/>
      <c r="N407" s="61"/>
      <c r="O407" s="61"/>
      <c r="P407" s="61"/>
    </row>
    <row r="408" spans="1:16" ht="12.75">
      <c r="A408" s="61"/>
      <c r="B408" s="61"/>
      <c r="C408" s="61"/>
      <c r="D408" s="61"/>
      <c r="E408" s="61"/>
      <c r="F408" s="61"/>
      <c r="G408" s="61"/>
      <c r="H408" s="61"/>
      <c r="I408" s="61"/>
      <c r="J408" s="61"/>
      <c r="K408" s="61"/>
      <c r="L408" s="61"/>
      <c r="M408" s="61"/>
      <c r="N408" s="61"/>
      <c r="O408" s="61"/>
      <c r="P408" s="61"/>
    </row>
    <row r="409" spans="1:16" ht="12.75">
      <c r="A409" s="61"/>
      <c r="B409" s="61"/>
      <c r="C409" s="61"/>
      <c r="D409" s="61"/>
      <c r="E409" s="61"/>
      <c r="F409" s="61"/>
      <c r="G409" s="61"/>
      <c r="H409" s="61"/>
      <c r="I409" s="61"/>
      <c r="J409" s="61"/>
      <c r="K409" s="61"/>
      <c r="L409" s="61"/>
      <c r="M409" s="61"/>
      <c r="N409" s="61"/>
      <c r="O409" s="61"/>
      <c r="P409" s="61"/>
    </row>
    <row r="410" spans="1:16" ht="12.75">
      <c r="A410" s="61"/>
      <c r="B410" s="61"/>
      <c r="C410" s="61"/>
      <c r="D410" s="61"/>
      <c r="E410" s="61"/>
      <c r="F410" s="61"/>
      <c r="G410" s="61"/>
      <c r="H410" s="61"/>
      <c r="I410" s="61"/>
      <c r="J410" s="61"/>
      <c r="K410" s="61"/>
      <c r="L410" s="61"/>
      <c r="M410" s="61"/>
      <c r="N410" s="61"/>
      <c r="O410" s="61"/>
      <c r="P410" s="61"/>
    </row>
    <row r="411" spans="1:16" ht="12.75">
      <c r="A411" s="61"/>
      <c r="B411" s="61"/>
      <c r="C411" s="61"/>
      <c r="D411" s="61"/>
      <c r="E411" s="61"/>
      <c r="F411" s="61"/>
      <c r="G411" s="61"/>
      <c r="H411" s="61"/>
      <c r="I411" s="61"/>
      <c r="J411" s="61"/>
      <c r="K411" s="61"/>
      <c r="L411" s="61"/>
      <c r="M411" s="61"/>
      <c r="N411" s="61"/>
      <c r="O411" s="61"/>
      <c r="P411" s="61"/>
    </row>
    <row r="412" spans="1:16" ht="12.75">
      <c r="A412" s="61"/>
      <c r="B412" s="61"/>
      <c r="C412" s="61"/>
      <c r="D412" s="61"/>
      <c r="E412" s="61"/>
      <c r="F412" s="61"/>
      <c r="G412" s="61"/>
      <c r="H412" s="61"/>
      <c r="I412" s="61"/>
      <c r="J412" s="61"/>
      <c r="K412" s="61"/>
      <c r="L412" s="61"/>
      <c r="M412" s="61"/>
      <c r="N412" s="61"/>
      <c r="O412" s="61"/>
      <c r="P412" s="61"/>
    </row>
    <row r="413" spans="1:16" ht="12.75">
      <c r="A413" s="61"/>
      <c r="B413" s="61"/>
      <c r="C413" s="61"/>
      <c r="D413" s="61"/>
      <c r="E413" s="61"/>
      <c r="F413" s="61"/>
      <c r="G413" s="61"/>
      <c r="H413" s="61"/>
      <c r="I413" s="61"/>
      <c r="J413" s="61"/>
      <c r="K413" s="61"/>
      <c r="L413" s="61"/>
      <c r="M413" s="61"/>
      <c r="N413" s="61"/>
      <c r="O413" s="61"/>
      <c r="P413" s="61"/>
    </row>
    <row r="414" spans="1:16" ht="12.75">
      <c r="A414" s="61"/>
      <c r="B414" s="61"/>
      <c r="C414" s="61"/>
      <c r="D414" s="61"/>
      <c r="E414" s="61"/>
      <c r="F414" s="61"/>
      <c r="G414" s="61"/>
      <c r="H414" s="61"/>
      <c r="I414" s="61"/>
      <c r="J414" s="61"/>
      <c r="K414" s="61"/>
      <c r="L414" s="61"/>
      <c r="M414" s="61"/>
      <c r="N414" s="61"/>
      <c r="O414" s="61"/>
      <c r="P414" s="61"/>
    </row>
    <row r="415" spans="1:16" ht="12.75">
      <c r="A415" s="61"/>
      <c r="B415" s="61"/>
      <c r="C415" s="61"/>
      <c r="D415" s="61"/>
      <c r="E415" s="61"/>
      <c r="F415" s="61"/>
      <c r="G415" s="61"/>
      <c r="H415" s="61"/>
      <c r="I415" s="61"/>
      <c r="J415" s="61"/>
      <c r="K415" s="61"/>
      <c r="L415" s="61"/>
      <c r="M415" s="61"/>
      <c r="N415" s="61"/>
      <c r="O415" s="61"/>
      <c r="P415" s="61"/>
    </row>
    <row r="416" spans="1:16" ht="12.75">
      <c r="A416" s="61"/>
      <c r="B416" s="61"/>
      <c r="C416" s="61"/>
      <c r="D416" s="61"/>
      <c r="E416" s="61"/>
      <c r="F416" s="61"/>
      <c r="G416" s="61"/>
      <c r="H416" s="61"/>
      <c r="I416" s="61"/>
      <c r="J416" s="61"/>
      <c r="K416" s="61"/>
      <c r="L416" s="61"/>
      <c r="M416" s="61"/>
      <c r="N416" s="61"/>
      <c r="O416" s="61"/>
      <c r="P416" s="61"/>
    </row>
    <row r="417" spans="1:16" ht="12.75">
      <c r="A417" s="61"/>
      <c r="B417" s="61"/>
      <c r="C417" s="61"/>
      <c r="D417" s="61"/>
      <c r="E417" s="61"/>
      <c r="F417" s="61"/>
      <c r="G417" s="61"/>
      <c r="H417" s="61"/>
      <c r="I417" s="61"/>
      <c r="J417" s="61"/>
      <c r="K417" s="61"/>
      <c r="L417" s="61"/>
      <c r="M417" s="61"/>
      <c r="N417" s="61"/>
      <c r="O417" s="61"/>
      <c r="P417" s="61"/>
    </row>
    <row r="418" spans="1:16" ht="12.75">
      <c r="A418" s="61"/>
      <c r="B418" s="61"/>
      <c r="C418" s="61"/>
      <c r="D418" s="61"/>
      <c r="E418" s="61"/>
      <c r="F418" s="61"/>
      <c r="G418" s="61"/>
      <c r="H418" s="61"/>
      <c r="I418" s="61"/>
      <c r="J418" s="61"/>
      <c r="K418" s="61"/>
      <c r="L418" s="61"/>
      <c r="M418" s="61"/>
      <c r="N418" s="61"/>
      <c r="O418" s="61"/>
      <c r="P418" s="61"/>
    </row>
    <row r="419" spans="1:16" ht="12.75">
      <c r="A419" s="61"/>
      <c r="B419" s="61"/>
      <c r="C419" s="61"/>
      <c r="D419" s="61"/>
      <c r="E419" s="61"/>
      <c r="F419" s="61"/>
      <c r="G419" s="61"/>
      <c r="H419" s="61"/>
      <c r="I419" s="61"/>
      <c r="J419" s="61"/>
      <c r="K419" s="61"/>
      <c r="L419" s="61"/>
      <c r="M419" s="61"/>
      <c r="N419" s="61"/>
      <c r="O419" s="61"/>
      <c r="P419" s="61"/>
    </row>
    <row r="420" spans="1:16" ht="12.75">
      <c r="A420" s="61"/>
      <c r="B420" s="61"/>
      <c r="C420" s="61"/>
      <c r="D420" s="61"/>
      <c r="E420" s="61"/>
      <c r="F420" s="61"/>
      <c r="G420" s="61"/>
      <c r="H420" s="61"/>
      <c r="I420" s="61"/>
      <c r="J420" s="61"/>
      <c r="K420" s="61"/>
      <c r="L420" s="61"/>
      <c r="M420" s="61"/>
      <c r="N420" s="61"/>
      <c r="O420" s="61"/>
      <c r="P420" s="61"/>
    </row>
    <row r="421" spans="1:16" ht="12.75">
      <c r="A421" s="61"/>
      <c r="B421" s="61"/>
      <c r="C421" s="61"/>
      <c r="D421" s="61"/>
      <c r="E421" s="61"/>
      <c r="F421" s="61"/>
      <c r="G421" s="61"/>
      <c r="H421" s="61"/>
      <c r="I421" s="61"/>
      <c r="J421" s="61"/>
      <c r="K421" s="61"/>
      <c r="L421" s="61"/>
      <c r="M421" s="61"/>
      <c r="N421" s="61"/>
      <c r="O421" s="61"/>
      <c r="P421" s="61"/>
    </row>
    <row r="422" spans="1:16" ht="12.75">
      <c r="A422" s="61"/>
      <c r="B422" s="61"/>
      <c r="C422" s="61"/>
      <c r="D422" s="61"/>
      <c r="E422" s="61"/>
      <c r="F422" s="61"/>
      <c r="G422" s="61"/>
      <c r="H422" s="61"/>
      <c r="I422" s="61"/>
      <c r="J422" s="61"/>
      <c r="K422" s="61"/>
      <c r="L422" s="61"/>
      <c r="M422" s="61"/>
      <c r="N422" s="61"/>
      <c r="O422" s="61"/>
      <c r="P422" s="61"/>
    </row>
    <row r="423" spans="1:16" ht="12.75">
      <c r="A423" s="61"/>
      <c r="B423" s="61"/>
      <c r="C423" s="61"/>
      <c r="D423" s="61"/>
      <c r="E423" s="61"/>
      <c r="F423" s="61"/>
      <c r="G423" s="61"/>
      <c r="H423" s="61"/>
      <c r="I423" s="61"/>
      <c r="J423" s="61"/>
      <c r="K423" s="61"/>
      <c r="L423" s="61"/>
      <c r="M423" s="61"/>
      <c r="N423" s="61"/>
      <c r="O423" s="61"/>
      <c r="P423" s="61"/>
    </row>
    <row r="424" spans="1:16" ht="12.75">
      <c r="A424" s="61"/>
      <c r="B424" s="61"/>
      <c r="C424" s="61"/>
      <c r="D424" s="61"/>
      <c r="E424" s="61"/>
      <c r="F424" s="61"/>
      <c r="G424" s="61"/>
      <c r="H424" s="61"/>
      <c r="I424" s="61"/>
      <c r="J424" s="61"/>
      <c r="K424" s="61"/>
      <c r="L424" s="61"/>
      <c r="M424" s="61"/>
      <c r="N424" s="61"/>
      <c r="O424" s="61"/>
      <c r="P424" s="61"/>
    </row>
    <row r="425" spans="1:16" ht="12.75">
      <c r="A425" s="61"/>
      <c r="B425" s="61"/>
      <c r="C425" s="61"/>
      <c r="D425" s="61"/>
      <c r="E425" s="61"/>
      <c r="F425" s="61"/>
      <c r="G425" s="61"/>
      <c r="H425" s="61"/>
      <c r="I425" s="61"/>
      <c r="J425" s="61"/>
      <c r="K425" s="61"/>
      <c r="L425" s="61"/>
      <c r="M425" s="61"/>
      <c r="N425" s="61"/>
      <c r="O425" s="61"/>
      <c r="P425" s="61"/>
    </row>
    <row r="426" spans="1:16" ht="12.75">
      <c r="A426" s="61"/>
      <c r="B426" s="61"/>
      <c r="C426" s="61"/>
      <c r="D426" s="61"/>
      <c r="E426" s="61"/>
      <c r="F426" s="61"/>
      <c r="G426" s="61"/>
      <c r="H426" s="61"/>
      <c r="I426" s="61"/>
      <c r="J426" s="61"/>
      <c r="K426" s="61"/>
      <c r="L426" s="61"/>
      <c r="M426" s="61"/>
      <c r="N426" s="61"/>
      <c r="O426" s="61"/>
      <c r="P426" s="61"/>
    </row>
    <row r="427" spans="1:16" ht="12.75">
      <c r="A427" s="61"/>
      <c r="B427" s="61"/>
      <c r="C427" s="61"/>
      <c r="D427" s="61"/>
      <c r="E427" s="61"/>
      <c r="F427" s="61"/>
      <c r="G427" s="61"/>
      <c r="H427" s="61"/>
      <c r="I427" s="61"/>
      <c r="J427" s="61"/>
      <c r="K427" s="61"/>
      <c r="L427" s="61"/>
      <c r="M427" s="61"/>
      <c r="N427" s="61"/>
      <c r="O427" s="61"/>
      <c r="P427" s="61"/>
    </row>
    <row r="428" spans="1:16" ht="12.75">
      <c r="A428" s="61"/>
      <c r="B428" s="61"/>
      <c r="C428" s="61"/>
      <c r="D428" s="61"/>
      <c r="E428" s="61"/>
      <c r="F428" s="61"/>
      <c r="G428" s="61"/>
      <c r="H428" s="61"/>
      <c r="I428" s="61"/>
      <c r="J428" s="61"/>
      <c r="K428" s="61"/>
      <c r="L428" s="61"/>
      <c r="M428" s="61"/>
      <c r="N428" s="61"/>
      <c r="O428" s="61"/>
      <c r="P428" s="61"/>
    </row>
    <row r="429" spans="1:16" ht="12.75">
      <c r="A429" s="61"/>
      <c r="B429" s="61"/>
      <c r="C429" s="61"/>
      <c r="D429" s="61"/>
      <c r="E429" s="61"/>
      <c r="F429" s="61"/>
      <c r="G429" s="61"/>
      <c r="H429" s="61"/>
      <c r="I429" s="61"/>
      <c r="J429" s="61"/>
      <c r="K429" s="61"/>
      <c r="L429" s="61"/>
      <c r="M429" s="61"/>
      <c r="N429" s="61"/>
      <c r="O429" s="61"/>
      <c r="P429" s="61"/>
    </row>
    <row r="430" spans="1:16" ht="12.75">
      <c r="A430" s="61"/>
      <c r="B430" s="61"/>
      <c r="C430" s="61"/>
      <c r="D430" s="61"/>
      <c r="E430" s="61"/>
      <c r="F430" s="61"/>
      <c r="G430" s="61"/>
      <c r="H430" s="61"/>
      <c r="I430" s="61"/>
      <c r="J430" s="61"/>
      <c r="K430" s="61"/>
      <c r="L430" s="61"/>
      <c r="M430" s="61"/>
      <c r="N430" s="61"/>
      <c r="O430" s="61"/>
      <c r="P430" s="61"/>
    </row>
    <row r="431" spans="1:16" ht="12.75">
      <c r="A431" s="61"/>
      <c r="B431" s="61"/>
      <c r="C431" s="61"/>
      <c r="D431" s="61"/>
      <c r="E431" s="61"/>
      <c r="F431" s="61"/>
      <c r="G431" s="61"/>
      <c r="H431" s="61"/>
      <c r="I431" s="61"/>
      <c r="J431" s="61"/>
      <c r="K431" s="61"/>
      <c r="L431" s="61"/>
      <c r="M431" s="61"/>
      <c r="N431" s="61"/>
      <c r="O431" s="61"/>
      <c r="P431" s="61"/>
    </row>
    <row r="432" spans="1:16" ht="12.75">
      <c r="A432" s="61"/>
      <c r="B432" s="61"/>
      <c r="C432" s="61"/>
      <c r="D432" s="61"/>
      <c r="E432" s="61"/>
      <c r="F432" s="61"/>
      <c r="G432" s="61"/>
      <c r="H432" s="61"/>
      <c r="I432" s="61"/>
      <c r="J432" s="61"/>
      <c r="K432" s="61"/>
      <c r="L432" s="61"/>
      <c r="M432" s="61"/>
      <c r="N432" s="61"/>
      <c r="O432" s="61"/>
      <c r="P432" s="61"/>
    </row>
    <row r="433" spans="1:16" ht="12.75">
      <c r="A433" s="61"/>
      <c r="B433" s="61"/>
      <c r="C433" s="61"/>
      <c r="D433" s="61"/>
      <c r="E433" s="61"/>
      <c r="F433" s="61"/>
      <c r="G433" s="61"/>
      <c r="H433" s="61"/>
      <c r="I433" s="61"/>
      <c r="J433" s="61"/>
      <c r="K433" s="61"/>
      <c r="L433" s="61"/>
      <c r="M433" s="61"/>
      <c r="N433" s="61"/>
      <c r="O433" s="61"/>
      <c r="P433" s="61"/>
    </row>
    <row r="434" spans="1:16" ht="12.75">
      <c r="A434" s="61"/>
      <c r="B434" s="61"/>
      <c r="C434" s="61"/>
      <c r="D434" s="61"/>
      <c r="E434" s="61"/>
      <c r="F434" s="61"/>
      <c r="G434" s="61"/>
      <c r="H434" s="61"/>
      <c r="I434" s="61"/>
      <c r="J434" s="61"/>
      <c r="K434" s="61"/>
      <c r="L434" s="61"/>
      <c r="M434" s="61"/>
      <c r="N434" s="61"/>
      <c r="O434" s="61"/>
      <c r="P434" s="61"/>
    </row>
    <row r="435" spans="1:16" ht="12.75">
      <c r="A435" s="61"/>
      <c r="B435" s="61"/>
      <c r="C435" s="61"/>
      <c r="D435" s="61"/>
      <c r="E435" s="61"/>
      <c r="F435" s="61"/>
      <c r="G435" s="61"/>
      <c r="H435" s="61"/>
      <c r="I435" s="61"/>
      <c r="J435" s="61"/>
      <c r="K435" s="61"/>
      <c r="L435" s="61"/>
      <c r="M435" s="61"/>
      <c r="N435" s="61"/>
      <c r="O435" s="61"/>
      <c r="P435" s="61"/>
    </row>
    <row r="436" spans="1:16" ht="12.75">
      <c r="A436" s="61"/>
      <c r="B436" s="61"/>
      <c r="C436" s="61"/>
      <c r="D436" s="61"/>
      <c r="E436" s="61"/>
      <c r="F436" s="61"/>
      <c r="G436" s="61"/>
      <c r="H436" s="61"/>
      <c r="I436" s="61"/>
      <c r="J436" s="61"/>
      <c r="K436" s="61"/>
      <c r="L436" s="61"/>
      <c r="M436" s="61"/>
      <c r="N436" s="61"/>
      <c r="O436" s="61"/>
      <c r="P436" s="61"/>
    </row>
    <row r="437" spans="1:16" ht="12.75">
      <c r="A437" s="61"/>
      <c r="B437" s="61"/>
      <c r="C437" s="61"/>
      <c r="D437" s="61"/>
      <c r="E437" s="61"/>
      <c r="F437" s="61"/>
      <c r="G437" s="61"/>
      <c r="H437" s="61"/>
      <c r="I437" s="61"/>
      <c r="J437" s="61"/>
      <c r="K437" s="61"/>
      <c r="L437" s="61"/>
      <c r="M437" s="61"/>
      <c r="N437" s="61"/>
      <c r="O437" s="61"/>
      <c r="P437" s="61"/>
    </row>
    <row r="438" spans="1:16" ht="12.75">
      <c r="A438" s="61"/>
      <c r="B438" s="61"/>
      <c r="C438" s="61"/>
      <c r="D438" s="61"/>
      <c r="E438" s="61"/>
      <c r="F438" s="61"/>
      <c r="G438" s="61"/>
      <c r="H438" s="61"/>
      <c r="I438" s="61"/>
      <c r="J438" s="61"/>
      <c r="K438" s="61"/>
      <c r="L438" s="61"/>
      <c r="M438" s="61"/>
      <c r="N438" s="61"/>
      <c r="O438" s="61"/>
      <c r="P438" s="61"/>
    </row>
    <row r="439" spans="1:16" ht="12.75">
      <c r="A439" s="61"/>
      <c r="B439" s="61"/>
      <c r="C439" s="61"/>
      <c r="D439" s="61"/>
      <c r="E439" s="61"/>
      <c r="F439" s="61"/>
      <c r="G439" s="61"/>
      <c r="H439" s="61"/>
      <c r="I439" s="61"/>
      <c r="J439" s="61"/>
      <c r="K439" s="61"/>
      <c r="L439" s="61"/>
      <c r="M439" s="61"/>
      <c r="N439" s="61"/>
      <c r="O439" s="61"/>
      <c r="P439" s="61"/>
    </row>
    <row r="440" spans="1:16" ht="12.75">
      <c r="A440" s="61"/>
      <c r="B440" s="61"/>
      <c r="C440" s="61"/>
      <c r="D440" s="61"/>
      <c r="E440" s="61"/>
      <c r="F440" s="61"/>
      <c r="G440" s="61"/>
      <c r="H440" s="61"/>
      <c r="I440" s="61"/>
      <c r="J440" s="61"/>
      <c r="K440" s="61"/>
      <c r="L440" s="61"/>
      <c r="M440" s="61"/>
      <c r="N440" s="61"/>
      <c r="O440" s="61"/>
      <c r="P440" s="61"/>
    </row>
    <row r="441" spans="1:16" ht="12.75">
      <c r="A441" s="61"/>
      <c r="B441" s="61"/>
      <c r="C441" s="61"/>
      <c r="D441" s="61"/>
      <c r="E441" s="61"/>
      <c r="F441" s="61"/>
      <c r="G441" s="61"/>
      <c r="H441" s="61"/>
      <c r="I441" s="61"/>
      <c r="J441" s="61"/>
      <c r="K441" s="61"/>
      <c r="L441" s="61"/>
      <c r="M441" s="61"/>
      <c r="N441" s="61"/>
      <c r="O441" s="61"/>
      <c r="P441" s="61"/>
    </row>
    <row r="442" spans="1:16" ht="12.75">
      <c r="A442" s="61"/>
      <c r="B442" s="61"/>
      <c r="C442" s="61"/>
      <c r="D442" s="61"/>
      <c r="E442" s="61"/>
      <c r="F442" s="61"/>
      <c r="G442" s="61"/>
      <c r="H442" s="61"/>
      <c r="I442" s="61"/>
      <c r="J442" s="61"/>
      <c r="K442" s="61"/>
      <c r="L442" s="61"/>
      <c r="M442" s="61"/>
      <c r="N442" s="61"/>
      <c r="O442" s="61"/>
      <c r="P442" s="61"/>
    </row>
    <row r="443" spans="1:16" ht="12.75">
      <c r="A443" s="61"/>
      <c r="B443" s="61"/>
      <c r="C443" s="61"/>
      <c r="D443" s="61"/>
      <c r="E443" s="61"/>
      <c r="F443" s="61"/>
      <c r="G443" s="61"/>
      <c r="H443" s="61"/>
      <c r="I443" s="61"/>
      <c r="J443" s="61"/>
      <c r="K443" s="61"/>
      <c r="L443" s="61"/>
      <c r="M443" s="61"/>
      <c r="N443" s="61"/>
      <c r="O443" s="61"/>
      <c r="P443" s="61"/>
    </row>
    <row r="444" spans="1:16" ht="12.75">
      <c r="A444" s="61"/>
      <c r="B444" s="61"/>
      <c r="C444" s="61"/>
      <c r="D444" s="61"/>
      <c r="E444" s="61"/>
      <c r="F444" s="61"/>
      <c r="G444" s="61"/>
      <c r="H444" s="61"/>
      <c r="I444" s="61"/>
      <c r="J444" s="61"/>
      <c r="K444" s="61"/>
      <c r="L444" s="61"/>
      <c r="M444" s="61"/>
      <c r="N444" s="61"/>
      <c r="O444" s="61"/>
      <c r="P444" s="61"/>
    </row>
    <row r="445" spans="1:16" ht="12.75">
      <c r="A445" s="61"/>
      <c r="B445" s="61"/>
      <c r="C445" s="61"/>
      <c r="D445" s="61"/>
      <c r="E445" s="61"/>
      <c r="F445" s="61"/>
      <c r="G445" s="61"/>
      <c r="H445" s="61"/>
      <c r="I445" s="61"/>
      <c r="J445" s="61"/>
      <c r="K445" s="61"/>
      <c r="L445" s="61"/>
      <c r="M445" s="61"/>
      <c r="N445" s="61"/>
      <c r="O445" s="61"/>
      <c r="P445" s="61"/>
    </row>
    <row r="446" spans="1:16" ht="12.75">
      <c r="A446" s="61"/>
      <c r="B446" s="61"/>
      <c r="C446" s="61"/>
      <c r="D446" s="61"/>
      <c r="E446" s="61"/>
      <c r="F446" s="61"/>
      <c r="G446" s="61"/>
      <c r="H446" s="61"/>
      <c r="I446" s="61"/>
      <c r="J446" s="61"/>
      <c r="K446" s="61"/>
      <c r="L446" s="61"/>
      <c r="M446" s="61"/>
      <c r="N446" s="61"/>
      <c r="O446" s="61"/>
      <c r="P446" s="61"/>
    </row>
    <row r="447" spans="1:16" ht="12.75">
      <c r="A447" s="61"/>
      <c r="B447" s="61"/>
      <c r="C447" s="61"/>
      <c r="D447" s="61"/>
      <c r="E447" s="61"/>
      <c r="F447" s="61"/>
      <c r="G447" s="61"/>
      <c r="H447" s="61"/>
      <c r="I447" s="61"/>
      <c r="J447" s="61"/>
      <c r="K447" s="61"/>
      <c r="L447" s="61"/>
      <c r="M447" s="61"/>
      <c r="N447" s="61"/>
      <c r="O447" s="61"/>
      <c r="P447" s="61"/>
    </row>
    <row r="448" spans="1:16" ht="12.75">
      <c r="A448" s="61"/>
      <c r="B448" s="61"/>
      <c r="C448" s="61"/>
      <c r="D448" s="61"/>
      <c r="E448" s="61"/>
      <c r="F448" s="61"/>
      <c r="G448" s="61"/>
      <c r="H448" s="61"/>
      <c r="I448" s="61"/>
      <c r="J448" s="61"/>
      <c r="K448" s="61"/>
      <c r="L448" s="61"/>
      <c r="M448" s="61"/>
      <c r="N448" s="61"/>
      <c r="O448" s="61"/>
      <c r="P448" s="61"/>
    </row>
    <row r="449" spans="1:16" ht="12.75">
      <c r="A449" s="61"/>
      <c r="B449" s="61"/>
      <c r="C449" s="61"/>
      <c r="D449" s="61"/>
      <c r="E449" s="61"/>
      <c r="F449" s="61"/>
      <c r="G449" s="61"/>
      <c r="H449" s="61"/>
      <c r="I449" s="61"/>
      <c r="J449" s="61"/>
      <c r="K449" s="61"/>
      <c r="L449" s="61"/>
      <c r="M449" s="61"/>
      <c r="N449" s="61"/>
      <c r="O449" s="61"/>
      <c r="P449" s="61"/>
    </row>
    <row r="450" spans="1:16" ht="12.75">
      <c r="A450" s="61"/>
      <c r="B450" s="61"/>
      <c r="C450" s="61"/>
      <c r="D450" s="61"/>
      <c r="E450" s="61"/>
      <c r="F450" s="61"/>
      <c r="G450" s="61"/>
      <c r="H450" s="61"/>
      <c r="I450" s="61"/>
      <c r="J450" s="61"/>
      <c r="K450" s="61"/>
      <c r="L450" s="61"/>
      <c r="M450" s="61"/>
      <c r="N450" s="61"/>
      <c r="O450" s="61"/>
      <c r="P450" s="61"/>
    </row>
    <row r="451" spans="1:16" ht="12.75">
      <c r="A451" s="61"/>
      <c r="B451" s="61"/>
      <c r="C451" s="61"/>
      <c r="D451" s="61"/>
      <c r="E451" s="61"/>
      <c r="F451" s="61"/>
      <c r="G451" s="61"/>
      <c r="H451" s="61"/>
      <c r="I451" s="61"/>
      <c r="J451" s="61"/>
      <c r="K451" s="61"/>
      <c r="L451" s="61"/>
      <c r="M451" s="61"/>
      <c r="N451" s="61"/>
      <c r="O451" s="61"/>
      <c r="P451" s="61"/>
    </row>
    <row r="452" spans="1:16" ht="12.75">
      <c r="A452" s="61"/>
      <c r="B452" s="61"/>
      <c r="C452" s="61"/>
      <c r="D452" s="61"/>
      <c r="E452" s="61"/>
      <c r="F452" s="61"/>
      <c r="G452" s="61"/>
      <c r="H452" s="61"/>
      <c r="I452" s="61"/>
      <c r="J452" s="61"/>
      <c r="K452" s="61"/>
      <c r="L452" s="61"/>
      <c r="M452" s="61"/>
      <c r="N452" s="61"/>
      <c r="O452" s="61"/>
      <c r="P452" s="61"/>
    </row>
    <row r="453" spans="1:16" ht="12.75">
      <c r="A453" s="61"/>
      <c r="B453" s="61"/>
      <c r="C453" s="61"/>
      <c r="D453" s="61"/>
      <c r="E453" s="61"/>
      <c r="F453" s="61"/>
      <c r="G453" s="61"/>
      <c r="H453" s="61"/>
      <c r="I453" s="61"/>
      <c r="J453" s="61"/>
      <c r="K453" s="61"/>
      <c r="L453" s="61"/>
      <c r="M453" s="61"/>
      <c r="N453" s="61"/>
      <c r="O453" s="61"/>
      <c r="P453" s="61"/>
    </row>
    <row r="454" spans="1:16" ht="12.75">
      <c r="A454" s="61"/>
      <c r="B454" s="61"/>
      <c r="C454" s="61"/>
      <c r="D454" s="61"/>
      <c r="E454" s="61"/>
      <c r="F454" s="61"/>
      <c r="G454" s="61"/>
      <c r="H454" s="61"/>
      <c r="I454" s="61"/>
      <c r="J454" s="61"/>
      <c r="K454" s="61"/>
      <c r="L454" s="61"/>
      <c r="M454" s="61"/>
      <c r="N454" s="61"/>
      <c r="O454" s="61"/>
      <c r="P454" s="61"/>
    </row>
    <row r="455" spans="1:16" ht="12.75">
      <c r="A455" s="61"/>
      <c r="B455" s="61"/>
      <c r="C455" s="61"/>
      <c r="D455" s="61"/>
      <c r="E455" s="61"/>
      <c r="F455" s="61"/>
      <c r="G455" s="61"/>
      <c r="H455" s="61"/>
      <c r="I455" s="61"/>
      <c r="J455" s="61"/>
      <c r="K455" s="61"/>
      <c r="L455" s="61"/>
      <c r="M455" s="61"/>
      <c r="N455" s="61"/>
      <c r="O455" s="61"/>
      <c r="P455" s="61"/>
    </row>
    <row r="456" spans="1:16" ht="12.75">
      <c r="A456" s="61"/>
      <c r="B456" s="61"/>
      <c r="C456" s="61"/>
      <c r="D456" s="61"/>
      <c r="E456" s="61"/>
      <c r="F456" s="61"/>
      <c r="G456" s="61"/>
      <c r="H456" s="61"/>
      <c r="I456" s="61"/>
      <c r="J456" s="61"/>
      <c r="K456" s="61"/>
      <c r="L456" s="61"/>
      <c r="M456" s="61"/>
      <c r="N456" s="61"/>
      <c r="O456" s="61"/>
      <c r="P456" s="61"/>
    </row>
    <row r="457" spans="1:16" ht="12.75">
      <c r="A457" s="61"/>
      <c r="B457" s="61"/>
      <c r="C457" s="61"/>
      <c r="D457" s="61"/>
      <c r="E457" s="61"/>
      <c r="F457" s="61"/>
      <c r="G457" s="61"/>
      <c r="H457" s="61"/>
      <c r="I457" s="61"/>
      <c r="J457" s="61"/>
      <c r="K457" s="61"/>
      <c r="L457" s="61"/>
      <c r="M457" s="61"/>
      <c r="N457" s="61"/>
      <c r="O457" s="61"/>
      <c r="P457" s="61"/>
    </row>
    <row r="458" spans="1:16" ht="12.75">
      <c r="A458" s="61"/>
      <c r="B458" s="61"/>
      <c r="C458" s="61"/>
      <c r="D458" s="61"/>
      <c r="E458" s="61"/>
      <c r="F458" s="61"/>
      <c r="G458" s="61"/>
      <c r="H458" s="61"/>
      <c r="I458" s="61"/>
      <c r="J458" s="61"/>
      <c r="K458" s="61"/>
      <c r="L458" s="61"/>
      <c r="M458" s="61"/>
      <c r="N458" s="61"/>
      <c r="O458" s="61"/>
      <c r="P458" s="61"/>
    </row>
    <row r="459" spans="1:16" ht="12.75">
      <c r="A459" s="61"/>
      <c r="B459" s="61"/>
      <c r="C459" s="61"/>
      <c r="D459" s="61"/>
      <c r="E459" s="61"/>
      <c r="F459" s="61"/>
      <c r="G459" s="61"/>
      <c r="H459" s="61"/>
      <c r="I459" s="61"/>
      <c r="J459" s="61"/>
      <c r="K459" s="61"/>
      <c r="L459" s="61"/>
      <c r="M459" s="61"/>
      <c r="N459" s="61"/>
      <c r="O459" s="61"/>
      <c r="P459" s="61"/>
    </row>
    <row r="460" spans="1:16" ht="12.75">
      <c r="A460" s="61"/>
      <c r="B460" s="61"/>
      <c r="C460" s="61"/>
      <c r="D460" s="61"/>
      <c r="E460" s="61"/>
      <c r="F460" s="61"/>
      <c r="G460" s="61"/>
      <c r="H460" s="61"/>
      <c r="I460" s="61"/>
      <c r="J460" s="61"/>
      <c r="K460" s="61"/>
      <c r="L460" s="61"/>
      <c r="M460" s="61"/>
      <c r="N460" s="61"/>
      <c r="O460" s="61"/>
      <c r="P460" s="61"/>
    </row>
    <row r="461" spans="1:16" ht="12.75">
      <c r="A461" s="61"/>
      <c r="B461" s="61"/>
      <c r="C461" s="61"/>
      <c r="D461" s="61"/>
      <c r="E461" s="61"/>
      <c r="F461" s="61"/>
      <c r="G461" s="61"/>
      <c r="H461" s="61"/>
      <c r="I461" s="61"/>
      <c r="J461" s="61"/>
      <c r="K461" s="61"/>
      <c r="L461" s="61"/>
      <c r="M461" s="61"/>
      <c r="N461" s="61"/>
      <c r="O461" s="61"/>
      <c r="P461" s="61"/>
    </row>
    <row r="462" spans="1:16" ht="12.75">
      <c r="A462" s="61"/>
      <c r="B462" s="61"/>
      <c r="C462" s="61"/>
      <c r="D462" s="61"/>
      <c r="E462" s="61"/>
      <c r="F462" s="61"/>
      <c r="G462" s="61"/>
      <c r="H462" s="61"/>
      <c r="I462" s="61"/>
      <c r="J462" s="61"/>
      <c r="K462" s="61"/>
      <c r="L462" s="61"/>
      <c r="M462" s="61"/>
      <c r="N462" s="61"/>
      <c r="O462" s="61"/>
      <c r="P462" s="61"/>
    </row>
    <row r="463" spans="1:16" ht="12.75">
      <c r="A463" s="61"/>
      <c r="B463" s="61"/>
      <c r="C463" s="61"/>
      <c r="D463" s="61"/>
      <c r="E463" s="61"/>
      <c r="F463" s="61"/>
      <c r="G463" s="61"/>
      <c r="H463" s="61"/>
      <c r="I463" s="61"/>
      <c r="J463" s="61"/>
      <c r="K463" s="61"/>
      <c r="L463" s="61"/>
      <c r="M463" s="61"/>
      <c r="N463" s="61"/>
      <c r="O463" s="61"/>
      <c r="P463" s="61"/>
    </row>
    <row r="464" spans="1:16" ht="12.75">
      <c r="A464" s="61"/>
      <c r="B464" s="61"/>
      <c r="C464" s="61"/>
      <c r="D464" s="61"/>
      <c r="E464" s="61"/>
      <c r="F464" s="61"/>
      <c r="G464" s="61"/>
      <c r="H464" s="61"/>
      <c r="I464" s="61"/>
      <c r="J464" s="61"/>
      <c r="K464" s="61"/>
      <c r="L464" s="61"/>
      <c r="M464" s="61"/>
      <c r="N464" s="61"/>
      <c r="O464" s="61"/>
      <c r="P464" s="61"/>
    </row>
    <row r="465" spans="1:16" ht="12.75">
      <c r="A465" s="61"/>
      <c r="B465" s="61"/>
      <c r="C465" s="61"/>
      <c r="D465" s="61"/>
      <c r="E465" s="61"/>
      <c r="F465" s="61"/>
      <c r="G465" s="61"/>
      <c r="H465" s="61"/>
      <c r="I465" s="61"/>
      <c r="J465" s="61"/>
      <c r="K465" s="61"/>
      <c r="L465" s="61"/>
      <c r="M465" s="61"/>
      <c r="N465" s="61"/>
      <c r="O465" s="61"/>
      <c r="P465" s="61"/>
    </row>
    <row r="466" spans="1:16" ht="12.75">
      <c r="A466" s="61"/>
      <c r="B466" s="61"/>
      <c r="C466" s="61"/>
      <c r="D466" s="61"/>
      <c r="E466" s="61"/>
      <c r="F466" s="61"/>
      <c r="G466" s="61"/>
      <c r="H466" s="61"/>
      <c r="I466" s="61"/>
      <c r="J466" s="61"/>
      <c r="K466" s="61"/>
      <c r="L466" s="61"/>
      <c r="M466" s="61"/>
      <c r="N466" s="61"/>
      <c r="O466" s="61"/>
      <c r="P466" s="61"/>
    </row>
    <row r="467" spans="1:16" ht="12.75">
      <c r="A467" s="61"/>
      <c r="B467" s="61"/>
      <c r="C467" s="61"/>
      <c r="D467" s="61"/>
      <c r="E467" s="61"/>
      <c r="F467" s="61"/>
      <c r="G467" s="61"/>
      <c r="H467" s="61"/>
      <c r="I467" s="61"/>
      <c r="J467" s="61"/>
      <c r="K467" s="61"/>
      <c r="L467" s="61"/>
      <c r="M467" s="61"/>
      <c r="N467" s="61"/>
      <c r="O467" s="61"/>
      <c r="P467" s="61"/>
    </row>
    <row r="468" spans="1:16" ht="12.75">
      <c r="A468" s="61"/>
      <c r="B468" s="61"/>
      <c r="C468" s="61"/>
      <c r="D468" s="61"/>
      <c r="E468" s="61"/>
      <c r="F468" s="61"/>
      <c r="G468" s="61"/>
      <c r="H468" s="61"/>
      <c r="I468" s="61"/>
      <c r="J468" s="61"/>
      <c r="K468" s="61"/>
      <c r="L468" s="61"/>
      <c r="M468" s="61"/>
      <c r="N468" s="61"/>
      <c r="O468" s="61"/>
      <c r="P468" s="61"/>
    </row>
    <row r="469" spans="1:16" ht="12.75">
      <c r="A469" s="61"/>
      <c r="B469" s="61"/>
      <c r="C469" s="61"/>
      <c r="D469" s="61"/>
      <c r="E469" s="61"/>
      <c r="F469" s="61"/>
      <c r="G469" s="61"/>
      <c r="H469" s="61"/>
      <c r="I469" s="61"/>
      <c r="J469" s="61"/>
      <c r="K469" s="61"/>
      <c r="L469" s="61"/>
      <c r="M469" s="61"/>
      <c r="N469" s="61"/>
      <c r="O469" s="61"/>
      <c r="P469" s="61"/>
    </row>
    <row r="470" spans="1:16" ht="12.75">
      <c r="A470" s="61"/>
      <c r="B470" s="61"/>
      <c r="C470" s="61"/>
      <c r="D470" s="61"/>
      <c r="E470" s="61"/>
      <c r="F470" s="61"/>
      <c r="G470" s="61"/>
      <c r="H470" s="61"/>
      <c r="I470" s="61"/>
      <c r="J470" s="61"/>
      <c r="K470" s="61"/>
      <c r="L470" s="61"/>
      <c r="M470" s="61"/>
      <c r="N470" s="61"/>
      <c r="O470" s="61"/>
      <c r="P470" s="61"/>
    </row>
    <row r="471" spans="1:16" ht="12.75">
      <c r="A471" s="61"/>
      <c r="B471" s="61"/>
      <c r="C471" s="61"/>
      <c r="D471" s="61"/>
      <c r="E471" s="61"/>
      <c r="F471" s="61"/>
      <c r="G471" s="61"/>
      <c r="H471" s="61"/>
      <c r="I471" s="61"/>
      <c r="J471" s="61"/>
      <c r="K471" s="61"/>
      <c r="L471" s="61"/>
      <c r="M471" s="61"/>
      <c r="N471" s="61"/>
      <c r="O471" s="61"/>
      <c r="P471" s="61"/>
    </row>
    <row r="472" spans="1:16" ht="12.75">
      <c r="A472" s="61"/>
      <c r="B472" s="61"/>
      <c r="C472" s="61"/>
      <c r="D472" s="61"/>
      <c r="E472" s="61"/>
      <c r="F472" s="61"/>
      <c r="G472" s="61"/>
      <c r="H472" s="61"/>
      <c r="I472" s="61"/>
      <c r="J472" s="61"/>
      <c r="K472" s="61"/>
      <c r="L472" s="61"/>
      <c r="M472" s="61"/>
      <c r="N472" s="61"/>
      <c r="O472" s="61"/>
      <c r="P472" s="61"/>
    </row>
    <row r="473" spans="1:16" ht="12.75">
      <c r="A473" s="61"/>
      <c r="B473" s="61"/>
      <c r="C473" s="61"/>
      <c r="D473" s="61"/>
      <c r="E473" s="61"/>
      <c r="F473" s="61"/>
      <c r="G473" s="61"/>
      <c r="H473" s="61"/>
      <c r="I473" s="61"/>
      <c r="J473" s="61"/>
      <c r="K473" s="61"/>
      <c r="L473" s="61"/>
      <c r="M473" s="61"/>
      <c r="N473" s="61"/>
      <c r="O473" s="61"/>
      <c r="P473" s="61"/>
    </row>
    <row r="474" spans="1:16" ht="12.75">
      <c r="A474" s="61"/>
      <c r="B474" s="61"/>
      <c r="C474" s="61"/>
      <c r="D474" s="61"/>
      <c r="E474" s="61"/>
      <c r="F474" s="61"/>
      <c r="G474" s="61"/>
      <c r="H474" s="61"/>
      <c r="I474" s="61"/>
      <c r="J474" s="61"/>
      <c r="K474" s="61"/>
      <c r="L474" s="61"/>
      <c r="M474" s="61"/>
      <c r="N474" s="61"/>
      <c r="O474" s="61"/>
      <c r="P474" s="61"/>
    </row>
    <row r="475" spans="1:16" ht="12.75">
      <c r="A475" s="61"/>
      <c r="B475" s="61"/>
      <c r="C475" s="61"/>
      <c r="D475" s="61"/>
      <c r="E475" s="61"/>
      <c r="F475" s="61"/>
      <c r="G475" s="61"/>
      <c r="H475" s="61"/>
      <c r="I475" s="61"/>
      <c r="J475" s="61"/>
      <c r="K475" s="61"/>
      <c r="L475" s="61"/>
      <c r="M475" s="61"/>
      <c r="N475" s="61"/>
      <c r="O475" s="61"/>
      <c r="P475" s="61"/>
    </row>
    <row r="476" spans="1:16" ht="12.75">
      <c r="A476" s="61"/>
      <c r="B476" s="61"/>
      <c r="C476" s="61"/>
      <c r="D476" s="61"/>
      <c r="E476" s="61"/>
      <c r="F476" s="61"/>
      <c r="G476" s="61"/>
      <c r="H476" s="61"/>
      <c r="I476" s="61"/>
      <c r="J476" s="61"/>
      <c r="K476" s="61"/>
      <c r="L476" s="61"/>
      <c r="M476" s="61"/>
      <c r="N476" s="61"/>
      <c r="O476" s="61"/>
      <c r="P476" s="61"/>
    </row>
    <row r="477" spans="1:16" ht="12.75">
      <c r="A477" s="61"/>
      <c r="B477" s="61"/>
      <c r="C477" s="61"/>
      <c r="D477" s="61"/>
      <c r="E477" s="61"/>
      <c r="F477" s="61"/>
      <c r="G477" s="61"/>
      <c r="H477" s="61"/>
      <c r="I477" s="61"/>
      <c r="J477" s="61"/>
      <c r="K477" s="61"/>
      <c r="L477" s="61"/>
      <c r="M477" s="61"/>
      <c r="N477" s="61"/>
      <c r="O477" s="61"/>
      <c r="P477" s="61"/>
    </row>
    <row r="478" spans="1:16" ht="12.75">
      <c r="A478" s="61"/>
      <c r="B478" s="61"/>
      <c r="C478" s="61"/>
      <c r="D478" s="61"/>
      <c r="E478" s="61"/>
      <c r="F478" s="61"/>
      <c r="G478" s="61"/>
      <c r="H478" s="61"/>
      <c r="I478" s="61"/>
      <c r="J478" s="61"/>
      <c r="K478" s="61"/>
      <c r="L478" s="61"/>
      <c r="M478" s="61"/>
      <c r="N478" s="61"/>
      <c r="O478" s="61"/>
      <c r="P478" s="61"/>
    </row>
    <row r="479" spans="1:16" ht="12.75">
      <c r="A479" s="61"/>
      <c r="B479" s="61"/>
      <c r="C479" s="61"/>
      <c r="D479" s="61"/>
      <c r="E479" s="61"/>
      <c r="F479" s="61"/>
      <c r="G479" s="61"/>
      <c r="H479" s="61"/>
      <c r="I479" s="61"/>
      <c r="J479" s="61"/>
      <c r="K479" s="61"/>
      <c r="L479" s="61"/>
      <c r="M479" s="61"/>
      <c r="N479" s="61"/>
      <c r="O479" s="61"/>
      <c r="P479" s="61"/>
    </row>
    <row r="480" spans="1:16" ht="12.75">
      <c r="A480" s="61"/>
      <c r="B480" s="61"/>
      <c r="C480" s="61"/>
      <c r="D480" s="61"/>
      <c r="E480" s="61"/>
      <c r="F480" s="61"/>
      <c r="G480" s="61"/>
      <c r="H480" s="61"/>
      <c r="I480" s="61"/>
      <c r="J480" s="61"/>
      <c r="K480" s="61"/>
      <c r="L480" s="61"/>
      <c r="M480" s="61"/>
      <c r="N480" s="61"/>
      <c r="O480" s="61"/>
      <c r="P480" s="61"/>
    </row>
    <row r="481" spans="1:16" ht="12.75">
      <c r="A481" s="61"/>
      <c r="B481" s="61"/>
      <c r="C481" s="61"/>
      <c r="D481" s="61"/>
      <c r="E481" s="61"/>
      <c r="F481" s="61"/>
      <c r="G481" s="61"/>
      <c r="H481" s="61"/>
      <c r="I481" s="61"/>
      <c r="J481" s="61"/>
      <c r="K481" s="61"/>
      <c r="L481" s="61"/>
      <c r="M481" s="61"/>
      <c r="N481" s="61"/>
      <c r="O481" s="61"/>
      <c r="P481" s="61"/>
    </row>
    <row r="482" spans="1:16" ht="12.75">
      <c r="A482" s="61"/>
      <c r="B482" s="61"/>
      <c r="C482" s="61"/>
      <c r="D482" s="61"/>
      <c r="E482" s="61"/>
      <c r="F482" s="61"/>
      <c r="G482" s="61"/>
      <c r="H482" s="61"/>
      <c r="I482" s="61"/>
      <c r="J482" s="61"/>
      <c r="K482" s="61"/>
      <c r="L482" s="61"/>
      <c r="M482" s="61"/>
      <c r="N482" s="61"/>
      <c r="O482" s="61"/>
      <c r="P482" s="61"/>
    </row>
    <row r="483" spans="1:16" ht="12.75">
      <c r="A483" s="61"/>
      <c r="B483" s="61"/>
      <c r="C483" s="61"/>
      <c r="D483" s="61"/>
      <c r="E483" s="61"/>
      <c r="F483" s="61"/>
      <c r="G483" s="61"/>
      <c r="H483" s="61"/>
      <c r="I483" s="61"/>
      <c r="J483" s="61"/>
      <c r="K483" s="61"/>
      <c r="L483" s="61"/>
      <c r="M483" s="61"/>
      <c r="N483" s="61"/>
      <c r="O483" s="61"/>
      <c r="P483" s="61"/>
    </row>
    <row r="484" spans="1:16" ht="12.75">
      <c r="A484" s="61"/>
      <c r="B484" s="61"/>
      <c r="C484" s="61"/>
      <c r="D484" s="61"/>
      <c r="E484" s="61"/>
      <c r="F484" s="61"/>
      <c r="G484" s="61"/>
      <c r="H484" s="61"/>
      <c r="I484" s="61"/>
      <c r="J484" s="61"/>
      <c r="K484" s="61"/>
      <c r="L484" s="61"/>
      <c r="M484" s="61"/>
      <c r="N484" s="61"/>
      <c r="O484" s="61"/>
      <c r="P484" s="61"/>
    </row>
    <row r="485" spans="1:16" ht="12.75">
      <c r="A485" s="61"/>
      <c r="B485" s="61"/>
      <c r="C485" s="61"/>
      <c r="D485" s="61"/>
      <c r="E485" s="61"/>
      <c r="F485" s="61"/>
      <c r="G485" s="61"/>
      <c r="H485" s="61"/>
      <c r="I485" s="61"/>
      <c r="J485" s="61"/>
      <c r="K485" s="61"/>
      <c r="L485" s="61"/>
      <c r="M485" s="61"/>
      <c r="N485" s="61"/>
      <c r="O485" s="61"/>
      <c r="P485" s="61"/>
    </row>
    <row r="486" spans="1:16" ht="12.75">
      <c r="A486" s="61"/>
      <c r="B486" s="61"/>
      <c r="C486" s="61"/>
      <c r="D486" s="61"/>
      <c r="E486" s="61"/>
      <c r="F486" s="61"/>
      <c r="G486" s="61"/>
      <c r="H486" s="61"/>
      <c r="I486" s="61"/>
      <c r="J486" s="61"/>
      <c r="K486" s="61"/>
      <c r="L486" s="61"/>
      <c r="M486" s="61"/>
      <c r="N486" s="61"/>
      <c r="O486" s="61"/>
      <c r="P486" s="61"/>
    </row>
    <row r="487" spans="1:16" ht="12.75">
      <c r="A487" s="61"/>
      <c r="B487" s="61"/>
      <c r="C487" s="61"/>
      <c r="D487" s="61"/>
      <c r="E487" s="61"/>
      <c r="F487" s="61"/>
      <c r="G487" s="61"/>
      <c r="H487" s="61"/>
      <c r="I487" s="61"/>
      <c r="J487" s="61"/>
      <c r="K487" s="61"/>
      <c r="L487" s="61"/>
      <c r="M487" s="61"/>
      <c r="N487" s="61"/>
      <c r="O487" s="61"/>
      <c r="P487" s="61"/>
    </row>
    <row r="488" spans="1:16" ht="12.75">
      <c r="A488" s="61"/>
      <c r="B488" s="61"/>
      <c r="C488" s="61"/>
      <c r="D488" s="61"/>
      <c r="E488" s="61"/>
      <c r="F488" s="61"/>
      <c r="G488" s="61"/>
      <c r="H488" s="61"/>
      <c r="I488" s="61"/>
      <c r="J488" s="61"/>
      <c r="K488" s="61"/>
      <c r="L488" s="61"/>
      <c r="M488" s="61"/>
      <c r="N488" s="61"/>
      <c r="O488" s="61"/>
      <c r="P488" s="61"/>
    </row>
    <row r="489" spans="1:16" ht="12.75">
      <c r="A489" s="61"/>
      <c r="B489" s="61"/>
      <c r="C489" s="61"/>
      <c r="D489" s="61"/>
      <c r="E489" s="61"/>
      <c r="F489" s="61"/>
      <c r="G489" s="61"/>
      <c r="H489" s="61"/>
      <c r="I489" s="61"/>
      <c r="J489" s="61"/>
      <c r="K489" s="61"/>
      <c r="L489" s="61"/>
      <c r="M489" s="61"/>
      <c r="N489" s="61"/>
      <c r="O489" s="61"/>
      <c r="P489" s="61"/>
    </row>
    <row r="490" spans="1:16" ht="12.75">
      <c r="A490" s="61"/>
      <c r="B490" s="61"/>
      <c r="C490" s="61"/>
      <c r="D490" s="61"/>
      <c r="E490" s="61"/>
      <c r="F490" s="61"/>
      <c r="G490" s="61"/>
      <c r="H490" s="61"/>
      <c r="I490" s="61"/>
      <c r="J490" s="61"/>
      <c r="K490" s="61"/>
      <c r="L490" s="61"/>
      <c r="M490" s="61"/>
      <c r="N490" s="61"/>
      <c r="O490" s="61"/>
      <c r="P490" s="61"/>
    </row>
    <row r="491" spans="1:16" ht="12.75">
      <c r="A491" s="61"/>
      <c r="B491" s="61"/>
      <c r="C491" s="61"/>
      <c r="D491" s="61"/>
      <c r="E491" s="61"/>
      <c r="F491" s="61"/>
      <c r="G491" s="61"/>
      <c r="H491" s="61"/>
      <c r="I491" s="61"/>
      <c r="J491" s="61"/>
      <c r="K491" s="61"/>
      <c r="L491" s="61"/>
      <c r="M491" s="61"/>
      <c r="N491" s="61"/>
      <c r="O491" s="61"/>
      <c r="P491" s="61"/>
    </row>
    <row r="492" spans="1:16" ht="12.75">
      <c r="A492" s="61"/>
      <c r="B492" s="61"/>
      <c r="C492" s="61"/>
      <c r="D492" s="61"/>
      <c r="E492" s="61"/>
      <c r="F492" s="61"/>
      <c r="G492" s="61"/>
      <c r="H492" s="61"/>
      <c r="I492" s="61"/>
      <c r="J492" s="61"/>
      <c r="K492" s="61"/>
      <c r="L492" s="61"/>
      <c r="M492" s="61"/>
      <c r="N492" s="61"/>
      <c r="O492" s="61"/>
      <c r="P492" s="61"/>
    </row>
    <row r="493" spans="1:16" ht="12.75">
      <c r="A493" s="61"/>
      <c r="B493" s="61"/>
      <c r="C493" s="61"/>
      <c r="D493" s="61"/>
      <c r="E493" s="61"/>
      <c r="F493" s="61"/>
      <c r="G493" s="61"/>
      <c r="H493" s="61"/>
      <c r="I493" s="61"/>
      <c r="J493" s="61"/>
      <c r="K493" s="61"/>
      <c r="L493" s="61"/>
      <c r="M493" s="61"/>
      <c r="N493" s="61"/>
      <c r="O493" s="61"/>
      <c r="P493" s="61"/>
    </row>
    <row r="494" spans="1:16" ht="12.75">
      <c r="A494" s="61"/>
      <c r="B494" s="61"/>
      <c r="C494" s="61"/>
      <c r="D494" s="61"/>
      <c r="E494" s="61"/>
      <c r="F494" s="61"/>
      <c r="G494" s="61"/>
      <c r="H494" s="61"/>
      <c r="I494" s="61"/>
      <c r="J494" s="61"/>
      <c r="K494" s="61"/>
      <c r="L494" s="61"/>
      <c r="M494" s="61"/>
      <c r="N494" s="61"/>
      <c r="O494" s="61"/>
      <c r="P494" s="61"/>
    </row>
    <row r="495" spans="1:16" ht="12.75">
      <c r="A495" s="61"/>
      <c r="B495" s="61"/>
      <c r="C495" s="61"/>
      <c r="D495" s="61"/>
      <c r="E495" s="61"/>
      <c r="F495" s="61"/>
      <c r="G495" s="61"/>
      <c r="H495" s="61"/>
      <c r="I495" s="61"/>
      <c r="J495" s="61"/>
      <c r="K495" s="61"/>
      <c r="L495" s="61"/>
      <c r="M495" s="61"/>
      <c r="N495" s="61"/>
      <c r="O495" s="61"/>
      <c r="P495" s="61"/>
    </row>
    <row r="496" spans="1:16" ht="12.75">
      <c r="A496" s="61"/>
      <c r="B496" s="61"/>
      <c r="C496" s="61"/>
      <c r="D496" s="61"/>
      <c r="E496" s="61"/>
      <c r="F496" s="61"/>
      <c r="G496" s="61"/>
      <c r="H496" s="61"/>
      <c r="I496" s="61"/>
      <c r="J496" s="61"/>
      <c r="K496" s="61"/>
      <c r="L496" s="61"/>
      <c r="M496" s="61"/>
      <c r="N496" s="61"/>
      <c r="O496" s="61"/>
      <c r="P496" s="61"/>
    </row>
    <row r="497" spans="1:16" ht="12.75">
      <c r="A497" s="61"/>
      <c r="B497" s="61"/>
      <c r="C497" s="61"/>
      <c r="D497" s="61"/>
      <c r="E497" s="61"/>
      <c r="F497" s="61"/>
      <c r="G497" s="61"/>
      <c r="H497" s="61"/>
      <c r="I497" s="61"/>
      <c r="J497" s="61"/>
      <c r="K497" s="61"/>
      <c r="L497" s="61"/>
      <c r="M497" s="61"/>
      <c r="N497" s="61"/>
      <c r="O497" s="61"/>
      <c r="P497" s="61"/>
    </row>
    <row r="498" spans="1:16" ht="12.75">
      <c r="A498" s="61"/>
      <c r="B498" s="61"/>
      <c r="C498" s="61"/>
      <c r="D498" s="61"/>
      <c r="E498" s="61"/>
      <c r="F498" s="61"/>
      <c r="G498" s="61"/>
      <c r="H498" s="61"/>
      <c r="I498" s="61"/>
      <c r="J498" s="61"/>
      <c r="K498" s="61"/>
      <c r="L498" s="61"/>
      <c r="M498" s="61"/>
      <c r="N498" s="61"/>
      <c r="O498" s="61"/>
      <c r="P498" s="61"/>
    </row>
    <row r="499" spans="1:16" ht="12.75">
      <c r="A499" s="61"/>
      <c r="B499" s="61"/>
      <c r="C499" s="61"/>
      <c r="D499" s="61"/>
      <c r="E499" s="61"/>
      <c r="F499" s="61"/>
      <c r="G499" s="61"/>
      <c r="H499" s="61"/>
      <c r="I499" s="61"/>
      <c r="J499" s="61"/>
      <c r="K499" s="61"/>
      <c r="L499" s="61"/>
      <c r="M499" s="61"/>
      <c r="N499" s="61"/>
      <c r="O499" s="61"/>
      <c r="P499" s="61"/>
    </row>
    <row r="500" spans="1:16" ht="12.75">
      <c r="A500" s="61"/>
      <c r="B500" s="61"/>
      <c r="C500" s="61"/>
      <c r="D500" s="61"/>
      <c r="E500" s="61"/>
      <c r="F500" s="61"/>
      <c r="G500" s="61"/>
      <c r="H500" s="61"/>
      <c r="I500" s="61"/>
      <c r="J500" s="61"/>
      <c r="K500" s="61"/>
      <c r="L500" s="61"/>
      <c r="M500" s="61"/>
      <c r="N500" s="61"/>
      <c r="O500" s="61"/>
      <c r="P500" s="61"/>
    </row>
    <row r="501" spans="1:16" ht="12.75">
      <c r="A501" s="61"/>
      <c r="B501" s="61"/>
      <c r="C501" s="61"/>
      <c r="D501" s="61"/>
      <c r="E501" s="61"/>
      <c r="F501" s="61"/>
      <c r="G501" s="61"/>
      <c r="H501" s="61"/>
      <c r="I501" s="61"/>
      <c r="J501" s="61"/>
      <c r="K501" s="61"/>
      <c r="L501" s="61"/>
      <c r="M501" s="61"/>
      <c r="N501" s="61"/>
      <c r="O501" s="61"/>
      <c r="P501" s="61"/>
    </row>
    <row r="502" spans="1:16" ht="12.75">
      <c r="A502" s="61"/>
      <c r="B502" s="61"/>
      <c r="C502" s="61"/>
      <c r="D502" s="61"/>
      <c r="E502" s="61"/>
      <c r="F502" s="61"/>
      <c r="G502" s="61"/>
      <c r="H502" s="61"/>
      <c r="I502" s="61"/>
      <c r="J502" s="61"/>
      <c r="K502" s="61"/>
      <c r="L502" s="61"/>
      <c r="M502" s="61"/>
      <c r="N502" s="61"/>
      <c r="O502" s="61"/>
      <c r="P502" s="61"/>
    </row>
    <row r="503" spans="1:16" ht="12.75">
      <c r="A503" s="61"/>
      <c r="B503" s="61"/>
      <c r="C503" s="61"/>
      <c r="D503" s="61"/>
      <c r="E503" s="61"/>
      <c r="F503" s="61"/>
      <c r="G503" s="61"/>
      <c r="H503" s="61"/>
      <c r="I503" s="61"/>
      <c r="J503" s="61"/>
      <c r="K503" s="61"/>
      <c r="L503" s="61"/>
      <c r="M503" s="61"/>
      <c r="N503" s="61"/>
      <c r="O503" s="61"/>
      <c r="P503" s="61"/>
    </row>
    <row r="504" spans="1:16" ht="12.75">
      <c r="A504" s="61"/>
      <c r="B504" s="61"/>
      <c r="C504" s="61"/>
      <c r="D504" s="61"/>
      <c r="E504" s="61"/>
      <c r="F504" s="61"/>
      <c r="G504" s="61"/>
      <c r="H504" s="61"/>
      <c r="I504" s="61"/>
      <c r="J504" s="61"/>
      <c r="K504" s="61"/>
      <c r="L504" s="61"/>
      <c r="M504" s="61"/>
      <c r="N504" s="61"/>
      <c r="O504" s="61"/>
      <c r="P504" s="61"/>
    </row>
    <row r="505" spans="1:16" ht="12.75">
      <c r="A505" s="61"/>
      <c r="B505" s="61"/>
      <c r="C505" s="61"/>
      <c r="D505" s="61"/>
      <c r="E505" s="61"/>
      <c r="F505" s="61"/>
      <c r="G505" s="61"/>
      <c r="H505" s="61"/>
      <c r="I505" s="61"/>
      <c r="J505" s="61"/>
      <c r="K505" s="61"/>
      <c r="L505" s="61"/>
      <c r="M505" s="61"/>
      <c r="N505" s="61"/>
      <c r="O505" s="61"/>
      <c r="P505" s="61"/>
    </row>
    <row r="506" spans="1:16" ht="12.75">
      <c r="A506" s="61"/>
      <c r="B506" s="61"/>
      <c r="C506" s="61"/>
      <c r="D506" s="61"/>
      <c r="E506" s="61"/>
      <c r="F506" s="61"/>
      <c r="G506" s="61"/>
      <c r="H506" s="61"/>
      <c r="I506" s="61"/>
      <c r="J506" s="61"/>
      <c r="K506" s="61"/>
      <c r="L506" s="61"/>
      <c r="M506" s="61"/>
      <c r="N506" s="61"/>
      <c r="O506" s="61"/>
      <c r="P506" s="61"/>
    </row>
    <row r="507" spans="1:16" ht="12.75">
      <c r="A507" s="61"/>
      <c r="B507" s="61"/>
      <c r="C507" s="61"/>
      <c r="D507" s="61"/>
      <c r="E507" s="61"/>
      <c r="F507" s="61"/>
      <c r="G507" s="61"/>
      <c r="H507" s="61"/>
      <c r="I507" s="61"/>
      <c r="J507" s="61"/>
      <c r="K507" s="61"/>
      <c r="L507" s="61"/>
      <c r="M507" s="61"/>
      <c r="N507" s="61"/>
      <c r="O507" s="61"/>
      <c r="P507" s="61"/>
    </row>
    <row r="508" spans="1:16" ht="12.75">
      <c r="A508" s="61"/>
      <c r="B508" s="61"/>
      <c r="C508" s="61"/>
      <c r="D508" s="61"/>
      <c r="E508" s="61"/>
      <c r="F508" s="61"/>
      <c r="G508" s="61"/>
      <c r="H508" s="61"/>
      <c r="I508" s="61"/>
      <c r="J508" s="61"/>
      <c r="K508" s="61"/>
      <c r="L508" s="61"/>
      <c r="M508" s="61"/>
      <c r="N508" s="61"/>
      <c r="O508" s="61"/>
      <c r="P508" s="61"/>
    </row>
    <row r="509" spans="1:16" ht="12.75">
      <c r="A509" s="61"/>
      <c r="B509" s="61"/>
      <c r="C509" s="61"/>
      <c r="D509" s="61"/>
      <c r="E509" s="61"/>
      <c r="F509" s="61"/>
      <c r="G509" s="61"/>
      <c r="H509" s="61"/>
      <c r="I509" s="61"/>
      <c r="J509" s="61"/>
      <c r="K509" s="61"/>
      <c r="L509" s="61"/>
      <c r="M509" s="61"/>
      <c r="N509" s="61"/>
      <c r="O509" s="61"/>
      <c r="P509" s="61"/>
    </row>
    <row r="510" spans="1:16" ht="12.75">
      <c r="A510" s="61"/>
      <c r="B510" s="61"/>
      <c r="C510" s="61"/>
      <c r="D510" s="61"/>
      <c r="E510" s="61"/>
      <c r="F510" s="61"/>
      <c r="G510" s="61"/>
      <c r="H510" s="61"/>
      <c r="I510" s="61"/>
      <c r="J510" s="61"/>
      <c r="K510" s="61"/>
      <c r="L510" s="61"/>
      <c r="M510" s="61"/>
      <c r="N510" s="61"/>
      <c r="O510" s="61"/>
      <c r="P510" s="61"/>
    </row>
    <row r="511" spans="1:16" ht="12.75">
      <c r="A511" s="61"/>
      <c r="B511" s="61"/>
      <c r="C511" s="61"/>
      <c r="D511" s="61"/>
      <c r="E511" s="61"/>
      <c r="F511" s="61"/>
      <c r="G511" s="61"/>
      <c r="H511" s="61"/>
      <c r="I511" s="61"/>
      <c r="J511" s="61"/>
      <c r="K511" s="61"/>
      <c r="L511" s="61"/>
      <c r="M511" s="61"/>
      <c r="N511" s="61"/>
      <c r="O511" s="61"/>
      <c r="P511" s="61"/>
    </row>
    <row r="512" spans="1:16" ht="12.75">
      <c r="A512" s="61"/>
      <c r="B512" s="61"/>
      <c r="C512" s="61"/>
      <c r="D512" s="61"/>
      <c r="E512" s="61"/>
      <c r="F512" s="61"/>
      <c r="G512" s="61"/>
      <c r="H512" s="61"/>
      <c r="I512" s="61"/>
      <c r="J512" s="61"/>
      <c r="K512" s="61"/>
      <c r="L512" s="61"/>
      <c r="M512" s="61"/>
      <c r="N512" s="61"/>
      <c r="O512" s="61"/>
      <c r="P512" s="61"/>
    </row>
    <row r="513" spans="1:16" ht="12.75">
      <c r="A513" s="61"/>
      <c r="B513" s="61"/>
      <c r="C513" s="61"/>
      <c r="D513" s="61"/>
      <c r="E513" s="61"/>
      <c r="F513" s="61"/>
      <c r="G513" s="61"/>
      <c r="H513" s="61"/>
      <c r="I513" s="61"/>
      <c r="J513" s="61"/>
      <c r="K513" s="61"/>
      <c r="L513" s="61"/>
      <c r="M513" s="61"/>
      <c r="N513" s="61"/>
      <c r="O513" s="61"/>
      <c r="P513" s="61"/>
    </row>
    <row r="514" spans="1:16" ht="12.75">
      <c r="A514" s="61"/>
      <c r="B514" s="61"/>
      <c r="C514" s="61"/>
      <c r="D514" s="61"/>
      <c r="E514" s="61"/>
      <c r="F514" s="61"/>
      <c r="G514" s="61"/>
      <c r="H514" s="61"/>
      <c r="I514" s="61"/>
      <c r="J514" s="61"/>
      <c r="K514" s="61"/>
      <c r="L514" s="61"/>
      <c r="M514" s="61"/>
      <c r="N514" s="61"/>
      <c r="O514" s="61"/>
      <c r="P514" s="61"/>
    </row>
    <row r="515" spans="1:16" ht="12.75">
      <c r="A515" s="61"/>
      <c r="B515" s="61"/>
      <c r="C515" s="61"/>
      <c r="D515" s="61"/>
      <c r="E515" s="61"/>
      <c r="F515" s="61"/>
      <c r="G515" s="61"/>
      <c r="H515" s="61"/>
      <c r="I515" s="61"/>
      <c r="J515" s="61"/>
      <c r="K515" s="61"/>
      <c r="L515" s="61"/>
      <c r="M515" s="61"/>
      <c r="N515" s="61"/>
      <c r="O515" s="61"/>
      <c r="P515" s="61"/>
    </row>
    <row r="516" spans="1:16" ht="12.75">
      <c r="A516" s="61"/>
      <c r="B516" s="61"/>
      <c r="C516" s="61"/>
      <c r="D516" s="61"/>
      <c r="E516" s="61"/>
      <c r="F516" s="61"/>
      <c r="G516" s="61"/>
      <c r="H516" s="61"/>
      <c r="I516" s="61"/>
      <c r="J516" s="61"/>
      <c r="K516" s="61"/>
      <c r="L516" s="61"/>
      <c r="M516" s="61"/>
      <c r="N516" s="61"/>
      <c r="O516" s="61"/>
      <c r="P516" s="61"/>
    </row>
    <row r="517" spans="1:16" ht="12.75">
      <c r="A517" s="61"/>
      <c r="B517" s="61"/>
      <c r="C517" s="61"/>
      <c r="D517" s="61"/>
      <c r="E517" s="61"/>
      <c r="F517" s="61"/>
      <c r="G517" s="61"/>
      <c r="H517" s="61"/>
      <c r="I517" s="61"/>
      <c r="J517" s="61"/>
      <c r="K517" s="61"/>
      <c r="L517" s="61"/>
      <c r="M517" s="61"/>
      <c r="N517" s="61"/>
      <c r="O517" s="61"/>
      <c r="P517" s="61"/>
    </row>
    <row r="518" spans="1:16" ht="12.75">
      <c r="A518" s="61"/>
      <c r="B518" s="61"/>
      <c r="C518" s="61"/>
      <c r="D518" s="61"/>
      <c r="E518" s="61"/>
      <c r="F518" s="61"/>
      <c r="G518" s="61"/>
      <c r="H518" s="61"/>
      <c r="I518" s="61"/>
      <c r="J518" s="61"/>
      <c r="K518" s="61"/>
      <c r="L518" s="61"/>
      <c r="M518" s="61"/>
      <c r="N518" s="61"/>
      <c r="O518" s="61"/>
      <c r="P518" s="61"/>
    </row>
    <row r="519" spans="1:16" ht="12.75">
      <c r="A519" s="61"/>
      <c r="B519" s="61"/>
      <c r="C519" s="61"/>
      <c r="D519" s="61"/>
      <c r="E519" s="61"/>
      <c r="F519" s="61"/>
      <c r="G519" s="61"/>
      <c r="H519" s="61"/>
      <c r="I519" s="61"/>
      <c r="J519" s="61"/>
      <c r="K519" s="61"/>
      <c r="L519" s="61"/>
      <c r="M519" s="61"/>
      <c r="N519" s="61"/>
      <c r="O519" s="61"/>
      <c r="P519" s="61"/>
    </row>
    <row r="520" spans="1:16" ht="12.75">
      <c r="A520" s="61"/>
      <c r="B520" s="61"/>
      <c r="C520" s="61"/>
      <c r="D520" s="61"/>
      <c r="E520" s="61"/>
      <c r="F520" s="61"/>
      <c r="G520" s="61"/>
      <c r="H520" s="61"/>
      <c r="I520" s="61"/>
      <c r="J520" s="61"/>
      <c r="K520" s="61"/>
      <c r="L520" s="61"/>
      <c r="M520" s="61"/>
      <c r="N520" s="61"/>
      <c r="O520" s="61"/>
      <c r="P520" s="61"/>
    </row>
    <row r="521" spans="1:16" ht="12.75">
      <c r="A521" s="61"/>
      <c r="B521" s="61"/>
      <c r="C521" s="61"/>
      <c r="D521" s="61"/>
      <c r="E521" s="61"/>
      <c r="F521" s="61"/>
      <c r="G521" s="61"/>
      <c r="H521" s="61"/>
      <c r="I521" s="61"/>
      <c r="J521" s="61"/>
      <c r="K521" s="61"/>
      <c r="L521" s="61"/>
      <c r="M521" s="61"/>
      <c r="N521" s="61"/>
      <c r="O521" s="61"/>
      <c r="P521" s="61"/>
    </row>
    <row r="522" spans="1:16" ht="12.75">
      <c r="A522" s="61"/>
      <c r="B522" s="61"/>
      <c r="C522" s="61"/>
      <c r="D522" s="61"/>
      <c r="E522" s="61"/>
      <c r="F522" s="61"/>
      <c r="G522" s="61"/>
      <c r="H522" s="61"/>
      <c r="I522" s="61"/>
      <c r="J522" s="61"/>
      <c r="K522" s="61"/>
      <c r="L522" s="61"/>
      <c r="M522" s="61"/>
      <c r="N522" s="61"/>
      <c r="O522" s="61"/>
      <c r="P522" s="61"/>
    </row>
    <row r="523" spans="1:16" ht="12.75">
      <c r="A523" s="61"/>
      <c r="B523" s="61"/>
      <c r="C523" s="61"/>
      <c r="D523" s="61"/>
      <c r="E523" s="61"/>
      <c r="F523" s="61"/>
      <c r="G523" s="61"/>
      <c r="H523" s="61"/>
      <c r="I523" s="61"/>
      <c r="J523" s="61"/>
      <c r="K523" s="61"/>
      <c r="L523" s="61"/>
      <c r="M523" s="61"/>
      <c r="N523" s="61"/>
      <c r="O523" s="61"/>
      <c r="P523" s="61"/>
    </row>
    <row r="524" spans="1:16" ht="12.75">
      <c r="A524" s="61"/>
      <c r="B524" s="61"/>
      <c r="C524" s="61"/>
      <c r="D524" s="61"/>
      <c r="E524" s="61"/>
      <c r="F524" s="61"/>
      <c r="G524" s="61"/>
      <c r="H524" s="61"/>
      <c r="I524" s="61"/>
      <c r="J524" s="61"/>
      <c r="K524" s="61"/>
      <c r="L524" s="61"/>
      <c r="M524" s="61"/>
      <c r="N524" s="61"/>
      <c r="O524" s="61"/>
      <c r="P524" s="61"/>
    </row>
    <row r="525" spans="1:16" ht="12.75">
      <c r="A525" s="61"/>
      <c r="B525" s="61"/>
      <c r="C525" s="61"/>
      <c r="D525" s="61"/>
      <c r="E525" s="61"/>
      <c r="F525" s="61"/>
      <c r="G525" s="61"/>
      <c r="H525" s="61"/>
      <c r="I525" s="61"/>
      <c r="J525" s="61"/>
      <c r="K525" s="61"/>
      <c r="L525" s="61"/>
      <c r="M525" s="61"/>
      <c r="N525" s="61"/>
      <c r="O525" s="61"/>
      <c r="P525" s="61"/>
    </row>
    <row r="526" spans="1:16" ht="12.75">
      <c r="A526" s="61"/>
      <c r="B526" s="61"/>
      <c r="C526" s="61"/>
      <c r="D526" s="61"/>
      <c r="E526" s="61"/>
      <c r="F526" s="61"/>
      <c r="G526" s="61"/>
      <c r="H526" s="61"/>
      <c r="I526" s="61"/>
      <c r="J526" s="61"/>
      <c r="K526" s="61"/>
      <c r="L526" s="61"/>
      <c r="M526" s="61"/>
      <c r="N526" s="61"/>
      <c r="O526" s="61"/>
      <c r="P526" s="61"/>
    </row>
    <row r="527" spans="1:16" ht="12.75">
      <c r="A527" s="61"/>
      <c r="B527" s="61"/>
      <c r="C527" s="61"/>
      <c r="D527" s="61"/>
      <c r="E527" s="61"/>
      <c r="F527" s="61"/>
      <c r="G527" s="61"/>
      <c r="H527" s="61"/>
      <c r="I527" s="61"/>
      <c r="J527" s="61"/>
      <c r="K527" s="61"/>
      <c r="L527" s="61"/>
      <c r="M527" s="61"/>
      <c r="N527" s="61"/>
      <c r="O527" s="61"/>
      <c r="P527" s="61"/>
    </row>
    <row r="528" spans="1:16" ht="12.75">
      <c r="A528" s="61"/>
      <c r="B528" s="61"/>
      <c r="C528" s="61"/>
      <c r="D528" s="61"/>
      <c r="E528" s="61"/>
      <c r="F528" s="61"/>
      <c r="G528" s="61"/>
      <c r="H528" s="61"/>
      <c r="I528" s="61"/>
      <c r="J528" s="61"/>
      <c r="K528" s="61"/>
      <c r="L528" s="61"/>
      <c r="M528" s="61"/>
      <c r="N528" s="61"/>
      <c r="O528" s="61"/>
      <c r="P528" s="61"/>
    </row>
    <row r="529" spans="1:16" ht="12.75">
      <c r="A529" s="61"/>
      <c r="B529" s="61"/>
      <c r="C529" s="61"/>
      <c r="D529" s="61"/>
      <c r="E529" s="61"/>
      <c r="F529" s="61"/>
      <c r="G529" s="61"/>
      <c r="H529" s="61"/>
      <c r="I529" s="61"/>
      <c r="J529" s="61"/>
      <c r="K529" s="61"/>
      <c r="L529" s="61"/>
      <c r="M529" s="61"/>
      <c r="N529" s="61"/>
      <c r="O529" s="61"/>
      <c r="P529" s="61"/>
    </row>
    <row r="530" spans="1:16" ht="12.75">
      <c r="A530" s="61"/>
      <c r="B530" s="61"/>
      <c r="C530" s="61"/>
      <c r="D530" s="61"/>
      <c r="E530" s="61"/>
      <c r="F530" s="61"/>
      <c r="G530" s="61"/>
      <c r="H530" s="61"/>
      <c r="I530" s="61"/>
      <c r="J530" s="61"/>
      <c r="K530" s="61"/>
      <c r="L530" s="61"/>
      <c r="M530" s="61"/>
      <c r="N530" s="61"/>
      <c r="O530" s="61"/>
      <c r="P530" s="61"/>
    </row>
    <row r="531" spans="1:16" ht="12.75">
      <c r="A531" s="61"/>
      <c r="B531" s="61"/>
      <c r="C531" s="61"/>
      <c r="D531" s="61"/>
      <c r="E531" s="61"/>
      <c r="F531" s="61"/>
      <c r="G531" s="61"/>
      <c r="H531" s="61"/>
      <c r="I531" s="61"/>
      <c r="J531" s="61"/>
      <c r="K531" s="61"/>
      <c r="L531" s="61"/>
      <c r="M531" s="61"/>
      <c r="N531" s="61"/>
      <c r="O531" s="61"/>
      <c r="P531" s="61"/>
    </row>
    <row r="532" spans="1:16" ht="12.75">
      <c r="A532" s="61"/>
      <c r="B532" s="61"/>
      <c r="C532" s="61"/>
      <c r="D532" s="61"/>
      <c r="E532" s="61"/>
      <c r="F532" s="61"/>
      <c r="G532" s="61"/>
      <c r="H532" s="61"/>
      <c r="I532" s="61"/>
      <c r="J532" s="61"/>
      <c r="K532" s="61"/>
      <c r="L532" s="61"/>
      <c r="M532" s="61"/>
      <c r="N532" s="61"/>
      <c r="O532" s="61"/>
      <c r="P532" s="61"/>
    </row>
    <row r="533" spans="1:16" ht="12.75">
      <c r="A533" s="61"/>
      <c r="B533" s="61"/>
      <c r="C533" s="61"/>
      <c r="D533" s="61"/>
      <c r="E533" s="61"/>
      <c r="F533" s="61"/>
      <c r="G533" s="61"/>
      <c r="H533" s="61"/>
      <c r="I533" s="61"/>
      <c r="J533" s="61"/>
      <c r="K533" s="61"/>
      <c r="L533" s="61"/>
      <c r="M533" s="61"/>
      <c r="N533" s="61"/>
      <c r="O533" s="61"/>
      <c r="P533" s="61"/>
    </row>
    <row r="534" spans="1:16" ht="12.75">
      <c r="A534" s="61"/>
      <c r="B534" s="61"/>
      <c r="C534" s="61"/>
      <c r="D534" s="61"/>
      <c r="E534" s="61"/>
      <c r="F534" s="61"/>
      <c r="G534" s="61"/>
      <c r="H534" s="61"/>
      <c r="I534" s="61"/>
      <c r="J534" s="61"/>
      <c r="K534" s="61"/>
      <c r="L534" s="61"/>
      <c r="M534" s="61"/>
      <c r="N534" s="61"/>
      <c r="O534" s="61"/>
      <c r="P534" s="61"/>
    </row>
    <row r="535" spans="1:16" ht="12.75">
      <c r="A535" s="61"/>
      <c r="B535" s="61"/>
      <c r="C535" s="61"/>
      <c r="D535" s="61"/>
      <c r="E535" s="61"/>
      <c r="F535" s="61"/>
      <c r="G535" s="61"/>
      <c r="H535" s="61"/>
      <c r="I535" s="61"/>
      <c r="J535" s="61"/>
      <c r="K535" s="61"/>
      <c r="L535" s="61"/>
      <c r="M535" s="61"/>
      <c r="N535" s="61"/>
      <c r="O535" s="61"/>
      <c r="P535" s="61"/>
    </row>
    <row r="536" spans="1:16" ht="12.75">
      <c r="A536" s="61"/>
      <c r="B536" s="61"/>
      <c r="C536" s="61"/>
      <c r="D536" s="61"/>
      <c r="E536" s="61"/>
      <c r="F536" s="61"/>
      <c r="G536" s="61"/>
      <c r="H536" s="61"/>
      <c r="I536" s="61"/>
      <c r="J536" s="61"/>
      <c r="K536" s="61"/>
      <c r="L536" s="61"/>
      <c r="M536" s="61"/>
      <c r="N536" s="61"/>
      <c r="O536" s="61"/>
      <c r="P536" s="61"/>
    </row>
    <row r="537" spans="1:16" ht="12.75">
      <c r="A537" s="61"/>
      <c r="B537" s="61"/>
      <c r="C537" s="61"/>
      <c r="D537" s="61"/>
      <c r="E537" s="61"/>
      <c r="F537" s="61"/>
      <c r="G537" s="61"/>
      <c r="H537" s="61"/>
      <c r="I537" s="61"/>
      <c r="J537" s="61"/>
      <c r="K537" s="61"/>
      <c r="L537" s="61"/>
      <c r="M537" s="61"/>
      <c r="N537" s="61"/>
      <c r="O537" s="61"/>
      <c r="P537" s="61"/>
    </row>
    <row r="538" spans="1:16" ht="12.75">
      <c r="A538" s="61"/>
      <c r="B538" s="61"/>
      <c r="C538" s="61"/>
      <c r="D538" s="61"/>
      <c r="E538" s="61"/>
      <c r="F538" s="61"/>
      <c r="G538" s="61"/>
      <c r="H538" s="61"/>
      <c r="I538" s="61"/>
      <c r="J538" s="61"/>
      <c r="K538" s="61"/>
      <c r="L538" s="61"/>
      <c r="M538" s="61"/>
      <c r="N538" s="61"/>
      <c r="O538" s="61"/>
      <c r="P538" s="61"/>
    </row>
    <row r="539" spans="1:16" ht="12.75">
      <c r="A539" s="61"/>
      <c r="B539" s="61"/>
      <c r="C539" s="61"/>
      <c r="D539" s="61"/>
      <c r="E539" s="61"/>
      <c r="F539" s="61"/>
      <c r="G539" s="61"/>
      <c r="H539" s="61"/>
      <c r="I539" s="61"/>
      <c r="J539" s="61"/>
      <c r="K539" s="61"/>
      <c r="L539" s="61"/>
      <c r="M539" s="61"/>
      <c r="N539" s="61"/>
      <c r="O539" s="61"/>
      <c r="P539" s="61"/>
    </row>
    <row r="540" spans="1:16" ht="12.75">
      <c r="A540" s="61"/>
      <c r="B540" s="61"/>
      <c r="C540" s="61"/>
      <c r="D540" s="61"/>
      <c r="E540" s="61"/>
      <c r="F540" s="61"/>
      <c r="G540" s="61"/>
      <c r="H540" s="61"/>
      <c r="I540" s="61"/>
      <c r="J540" s="61"/>
      <c r="K540" s="61"/>
      <c r="L540" s="61"/>
      <c r="M540" s="61"/>
      <c r="N540" s="61"/>
      <c r="O540" s="61"/>
      <c r="P540" s="61"/>
    </row>
    <row r="541" spans="1:16" ht="12.75">
      <c r="A541" s="61"/>
      <c r="B541" s="61"/>
      <c r="C541" s="61"/>
      <c r="D541" s="61"/>
      <c r="E541" s="61"/>
      <c r="F541" s="61"/>
      <c r="G541" s="61"/>
      <c r="H541" s="61"/>
      <c r="I541" s="61"/>
      <c r="J541" s="61"/>
      <c r="K541" s="61"/>
      <c r="L541" s="61"/>
      <c r="M541" s="61"/>
      <c r="N541" s="61"/>
      <c r="O541" s="61"/>
      <c r="P541" s="61"/>
    </row>
    <row r="542" spans="1:16" ht="12.75">
      <c r="A542" s="61"/>
      <c r="B542" s="61"/>
      <c r="C542" s="61"/>
      <c r="D542" s="61"/>
      <c r="E542" s="61"/>
      <c r="F542" s="61"/>
      <c r="G542" s="61"/>
      <c r="H542" s="61"/>
      <c r="I542" s="61"/>
      <c r="J542" s="61"/>
      <c r="K542" s="61"/>
      <c r="L542" s="61"/>
      <c r="M542" s="61"/>
      <c r="N542" s="61"/>
      <c r="O542" s="61"/>
      <c r="P542" s="61"/>
    </row>
    <row r="543" spans="1:16" ht="12.75">
      <c r="A543" s="61"/>
      <c r="B543" s="61"/>
      <c r="C543" s="61"/>
      <c r="D543" s="61"/>
      <c r="E543" s="61"/>
      <c r="F543" s="61"/>
      <c r="G543" s="61"/>
      <c r="H543" s="61"/>
      <c r="I543" s="61"/>
      <c r="J543" s="61"/>
      <c r="K543" s="61"/>
      <c r="L543" s="61"/>
      <c r="M543" s="61"/>
      <c r="N543" s="61"/>
      <c r="O543" s="61"/>
      <c r="P543" s="61"/>
    </row>
    <row r="544" spans="1:16" ht="12.75">
      <c r="A544" s="61"/>
      <c r="B544" s="61"/>
      <c r="C544" s="61"/>
      <c r="D544" s="61"/>
      <c r="E544" s="61"/>
      <c r="F544" s="61"/>
      <c r="G544" s="61"/>
      <c r="H544" s="61"/>
      <c r="I544" s="61"/>
      <c r="J544" s="61"/>
      <c r="K544" s="61"/>
      <c r="L544" s="61"/>
      <c r="M544" s="61"/>
      <c r="N544" s="61"/>
      <c r="O544" s="61"/>
      <c r="P544" s="61"/>
    </row>
    <row r="545" spans="1:16" ht="12.75">
      <c r="A545" s="61"/>
      <c r="B545" s="61"/>
      <c r="C545" s="61"/>
      <c r="D545" s="61"/>
      <c r="E545" s="61"/>
      <c r="F545" s="61"/>
      <c r="G545" s="61"/>
      <c r="H545" s="61"/>
      <c r="I545" s="61"/>
      <c r="J545" s="61"/>
      <c r="K545" s="61"/>
      <c r="L545" s="61"/>
      <c r="M545" s="61"/>
      <c r="N545" s="61"/>
      <c r="O545" s="61"/>
      <c r="P545" s="61"/>
    </row>
    <row r="546" spans="1:16" ht="12.75">
      <c r="A546" s="61"/>
      <c r="B546" s="61"/>
      <c r="C546" s="61"/>
      <c r="D546" s="61"/>
      <c r="E546" s="61"/>
      <c r="F546" s="61"/>
      <c r="G546" s="61"/>
      <c r="H546" s="61"/>
      <c r="I546" s="61"/>
      <c r="J546" s="61"/>
      <c r="K546" s="61"/>
      <c r="L546" s="61"/>
      <c r="M546" s="61"/>
      <c r="N546" s="61"/>
      <c r="O546" s="61"/>
      <c r="P546" s="61"/>
    </row>
    <row r="547" spans="1:16" ht="12.75">
      <c r="A547" s="61"/>
      <c r="B547" s="61"/>
      <c r="C547" s="61"/>
      <c r="D547" s="61"/>
      <c r="E547" s="61"/>
      <c r="F547" s="61"/>
      <c r="G547" s="61"/>
      <c r="H547" s="61"/>
      <c r="I547" s="61"/>
      <c r="J547" s="61"/>
      <c r="K547" s="61"/>
      <c r="L547" s="61"/>
      <c r="M547" s="61"/>
      <c r="N547" s="61"/>
      <c r="O547" s="61"/>
      <c r="P547" s="61"/>
    </row>
    <row r="548" spans="1:16" ht="12.75">
      <c r="A548" s="61"/>
      <c r="B548" s="61"/>
      <c r="C548" s="61"/>
      <c r="D548" s="61"/>
      <c r="E548" s="61"/>
      <c r="F548" s="61"/>
      <c r="G548" s="61"/>
      <c r="H548" s="61"/>
      <c r="I548" s="61"/>
      <c r="J548" s="61"/>
      <c r="K548" s="61"/>
      <c r="L548" s="61"/>
      <c r="M548" s="61"/>
      <c r="N548" s="61"/>
      <c r="O548" s="61"/>
      <c r="P548" s="61"/>
    </row>
    <row r="549" spans="1:16" ht="12.75">
      <c r="A549" s="61"/>
      <c r="B549" s="61"/>
      <c r="C549" s="61"/>
      <c r="D549" s="61"/>
      <c r="E549" s="61"/>
      <c r="F549" s="61"/>
      <c r="G549" s="61"/>
      <c r="H549" s="61"/>
      <c r="I549" s="61"/>
      <c r="J549" s="61"/>
      <c r="K549" s="61"/>
      <c r="L549" s="61"/>
      <c r="M549" s="61"/>
      <c r="N549" s="61"/>
      <c r="O549" s="61"/>
      <c r="P549" s="61"/>
    </row>
    <row r="550" spans="1:16" ht="12.75">
      <c r="A550" s="61"/>
      <c r="B550" s="61"/>
      <c r="C550" s="61"/>
      <c r="D550" s="61"/>
      <c r="E550" s="61"/>
      <c r="F550" s="61"/>
      <c r="G550" s="61"/>
      <c r="H550" s="61"/>
      <c r="I550" s="61"/>
      <c r="J550" s="61"/>
      <c r="K550" s="61"/>
      <c r="L550" s="61"/>
      <c r="M550" s="61"/>
      <c r="N550" s="61"/>
      <c r="O550" s="61"/>
      <c r="P550" s="61"/>
    </row>
    <row r="551" spans="1:16" ht="12.75">
      <c r="A551" s="61"/>
      <c r="B551" s="61"/>
      <c r="C551" s="61"/>
      <c r="D551" s="61"/>
      <c r="E551" s="61"/>
      <c r="F551" s="61"/>
      <c r="G551" s="61"/>
      <c r="H551" s="61"/>
      <c r="I551" s="61"/>
      <c r="J551" s="61"/>
      <c r="K551" s="61"/>
      <c r="L551" s="61"/>
      <c r="M551" s="61"/>
      <c r="N551" s="61"/>
      <c r="O551" s="61"/>
      <c r="P551" s="61"/>
    </row>
    <row r="552" spans="1:16" ht="12.75">
      <c r="A552" s="61"/>
      <c r="B552" s="61"/>
      <c r="C552" s="61"/>
      <c r="D552" s="61"/>
      <c r="E552" s="61"/>
      <c r="F552" s="61"/>
      <c r="G552" s="61"/>
      <c r="H552" s="61"/>
      <c r="I552" s="61"/>
      <c r="J552" s="61"/>
      <c r="K552" s="61"/>
      <c r="L552" s="61"/>
      <c r="M552" s="61"/>
      <c r="N552" s="61"/>
      <c r="O552" s="61"/>
      <c r="P552" s="61"/>
    </row>
    <row r="553" spans="1:16" ht="12.75">
      <c r="A553" s="61"/>
      <c r="B553" s="61"/>
      <c r="C553" s="61"/>
      <c r="D553" s="61"/>
      <c r="E553" s="61"/>
      <c r="F553" s="61"/>
      <c r="G553" s="61"/>
      <c r="H553" s="61"/>
      <c r="I553" s="61"/>
      <c r="J553" s="61"/>
      <c r="K553" s="61"/>
      <c r="L553" s="61"/>
      <c r="M553" s="61"/>
      <c r="N553" s="61"/>
      <c r="O553" s="61"/>
      <c r="P553" s="61"/>
    </row>
    <row r="554" spans="1:16" ht="12.75">
      <c r="A554" s="61"/>
      <c r="B554" s="61"/>
      <c r="C554" s="61"/>
      <c r="D554" s="61"/>
      <c r="E554" s="61"/>
      <c r="F554" s="61"/>
      <c r="G554" s="61"/>
      <c r="H554" s="61"/>
      <c r="I554" s="61"/>
      <c r="J554" s="61"/>
      <c r="K554" s="61"/>
      <c r="L554" s="61"/>
      <c r="M554" s="61"/>
      <c r="N554" s="61"/>
      <c r="O554" s="61"/>
      <c r="P554" s="61"/>
    </row>
    <row r="555" spans="1:16" ht="12.75">
      <c r="A555" s="61"/>
      <c r="B555" s="61"/>
      <c r="C555" s="61"/>
      <c r="D555" s="61"/>
      <c r="E555" s="61"/>
      <c r="F555" s="61"/>
      <c r="G555" s="61"/>
      <c r="H555" s="61"/>
      <c r="I555" s="61"/>
      <c r="J555" s="61"/>
      <c r="K555" s="61"/>
      <c r="L555" s="61"/>
      <c r="M555" s="61"/>
      <c r="N555" s="61"/>
      <c r="O555" s="61"/>
      <c r="P555" s="61"/>
    </row>
    <row r="556" spans="1:16" ht="12.75">
      <c r="A556" s="61"/>
      <c r="B556" s="61"/>
      <c r="C556" s="61"/>
      <c r="D556" s="61"/>
      <c r="E556" s="61"/>
      <c r="F556" s="61"/>
      <c r="G556" s="61"/>
      <c r="H556" s="61"/>
      <c r="I556" s="61"/>
      <c r="J556" s="61"/>
      <c r="K556" s="61"/>
      <c r="L556" s="61"/>
      <c r="M556" s="61"/>
      <c r="N556" s="61"/>
      <c r="O556" s="61"/>
      <c r="P556" s="61"/>
    </row>
    <row r="557" spans="1:16" ht="12.75">
      <c r="A557" s="61"/>
      <c r="B557" s="61"/>
      <c r="C557" s="61"/>
      <c r="D557" s="61"/>
      <c r="E557" s="61"/>
      <c r="F557" s="61"/>
      <c r="G557" s="61"/>
      <c r="H557" s="61"/>
      <c r="I557" s="61"/>
      <c r="J557" s="61"/>
      <c r="K557" s="61"/>
      <c r="L557" s="61"/>
      <c r="M557" s="61"/>
      <c r="N557" s="61"/>
      <c r="O557" s="61"/>
      <c r="P557" s="61"/>
    </row>
    <row r="558" spans="1:16" ht="12.75">
      <c r="A558" s="61"/>
      <c r="B558" s="61"/>
      <c r="C558" s="61"/>
      <c r="D558" s="61"/>
      <c r="E558" s="61"/>
      <c r="F558" s="61"/>
      <c r="G558" s="61"/>
      <c r="H558" s="61"/>
      <c r="I558" s="61"/>
      <c r="J558" s="61"/>
      <c r="K558" s="61"/>
      <c r="L558" s="61"/>
      <c r="M558" s="61"/>
      <c r="N558" s="61"/>
      <c r="O558" s="61"/>
      <c r="P558" s="61"/>
    </row>
    <row r="559" spans="1:16" ht="12.75">
      <c r="A559" s="61"/>
      <c r="B559" s="61"/>
      <c r="C559" s="61"/>
      <c r="D559" s="61"/>
      <c r="E559" s="61"/>
      <c r="F559" s="61"/>
      <c r="G559" s="61"/>
      <c r="H559" s="61"/>
      <c r="I559" s="61"/>
      <c r="J559" s="61"/>
      <c r="K559" s="61"/>
      <c r="L559" s="61"/>
      <c r="M559" s="61"/>
      <c r="N559" s="61"/>
      <c r="O559" s="61"/>
      <c r="P559" s="61"/>
    </row>
    <row r="560" spans="1:16" ht="12.75">
      <c r="A560" s="61"/>
      <c r="B560" s="61"/>
      <c r="C560" s="61"/>
      <c r="D560" s="61"/>
      <c r="E560" s="61"/>
      <c r="F560" s="61"/>
      <c r="G560" s="61"/>
      <c r="H560" s="61"/>
      <c r="I560" s="61"/>
      <c r="J560" s="61"/>
      <c r="K560" s="61"/>
      <c r="L560" s="61"/>
      <c r="M560" s="61"/>
      <c r="N560" s="61"/>
      <c r="O560" s="61"/>
      <c r="P560" s="61"/>
    </row>
    <row r="561" spans="1:16" ht="12.75">
      <c r="A561" s="61"/>
      <c r="B561" s="61"/>
      <c r="C561" s="61"/>
      <c r="D561" s="61"/>
      <c r="E561" s="61"/>
      <c r="F561" s="61"/>
      <c r="G561" s="61"/>
      <c r="H561" s="61"/>
      <c r="I561" s="61"/>
      <c r="J561" s="61"/>
      <c r="K561" s="61"/>
      <c r="L561" s="61"/>
      <c r="M561" s="61"/>
      <c r="N561" s="61"/>
      <c r="O561" s="61"/>
      <c r="P561" s="61"/>
    </row>
    <row r="562" spans="1:16" ht="12.75">
      <c r="A562" s="61"/>
      <c r="B562" s="61"/>
      <c r="C562" s="61"/>
      <c r="D562" s="61"/>
      <c r="E562" s="61"/>
      <c r="F562" s="61"/>
      <c r="G562" s="61"/>
      <c r="H562" s="61"/>
      <c r="I562" s="61"/>
      <c r="J562" s="61"/>
      <c r="K562" s="61"/>
      <c r="L562" s="61"/>
      <c r="M562" s="61"/>
      <c r="N562" s="61"/>
      <c r="O562" s="61"/>
      <c r="P562" s="61"/>
    </row>
    <row r="563" spans="1:16" ht="12.75">
      <c r="A563" s="61"/>
      <c r="B563" s="61"/>
      <c r="C563" s="61"/>
      <c r="D563" s="61"/>
      <c r="E563" s="61"/>
      <c r="F563" s="61"/>
      <c r="G563" s="61"/>
      <c r="H563" s="61"/>
      <c r="I563" s="61"/>
      <c r="J563" s="61"/>
      <c r="K563" s="61"/>
      <c r="L563" s="61"/>
      <c r="M563" s="61"/>
      <c r="N563" s="61"/>
      <c r="O563" s="61"/>
      <c r="P563" s="61"/>
    </row>
    <row r="564" spans="1:16" ht="12.75">
      <c r="A564" s="61"/>
      <c r="B564" s="61"/>
      <c r="C564" s="61"/>
      <c r="D564" s="61"/>
      <c r="E564" s="61"/>
      <c r="F564" s="61"/>
      <c r="G564" s="61"/>
      <c r="H564" s="61"/>
      <c r="I564" s="61"/>
      <c r="J564" s="61"/>
      <c r="K564" s="61"/>
      <c r="L564" s="61"/>
      <c r="M564" s="61"/>
      <c r="N564" s="61"/>
      <c r="O564" s="61"/>
      <c r="P564" s="61"/>
    </row>
    <row r="565" spans="1:16" ht="12.75">
      <c r="A565" s="61"/>
      <c r="B565" s="61"/>
      <c r="C565" s="61"/>
      <c r="D565" s="61"/>
      <c r="E565" s="61"/>
      <c r="F565" s="61"/>
      <c r="G565" s="61"/>
      <c r="H565" s="61"/>
      <c r="I565" s="61"/>
      <c r="J565" s="61"/>
      <c r="K565" s="61"/>
      <c r="L565" s="61"/>
      <c r="M565" s="61"/>
      <c r="N565" s="61"/>
      <c r="O565" s="61"/>
      <c r="P565" s="61"/>
    </row>
    <row r="566" spans="1:16" ht="12.75">
      <c r="A566" s="61"/>
      <c r="B566" s="61"/>
      <c r="C566" s="61"/>
      <c r="D566" s="61"/>
      <c r="E566" s="61"/>
      <c r="F566" s="61"/>
      <c r="G566" s="61"/>
      <c r="H566" s="61"/>
      <c r="I566" s="61"/>
      <c r="J566" s="61"/>
      <c r="K566" s="61"/>
      <c r="L566" s="61"/>
      <c r="M566" s="61"/>
      <c r="N566" s="61"/>
      <c r="O566" s="61"/>
      <c r="P566" s="61"/>
    </row>
    <row r="567" spans="1:16" ht="12.75">
      <c r="A567" s="61"/>
      <c r="B567" s="61"/>
      <c r="C567" s="61"/>
      <c r="D567" s="61"/>
      <c r="E567" s="61"/>
      <c r="F567" s="61"/>
      <c r="G567" s="61"/>
      <c r="H567" s="61"/>
      <c r="I567" s="61"/>
      <c r="J567" s="61"/>
      <c r="K567" s="61"/>
      <c r="L567" s="61"/>
      <c r="M567" s="61"/>
      <c r="N567" s="61"/>
      <c r="O567" s="61"/>
      <c r="P567" s="61"/>
    </row>
    <row r="568" spans="1:16" ht="12.75">
      <c r="A568" s="61"/>
      <c r="B568" s="61"/>
      <c r="C568" s="61"/>
      <c r="D568" s="61"/>
      <c r="E568" s="61"/>
      <c r="F568" s="61"/>
      <c r="G568" s="61"/>
      <c r="H568" s="61"/>
      <c r="I568" s="61"/>
      <c r="J568" s="61"/>
      <c r="K568" s="61"/>
      <c r="L568" s="61"/>
      <c r="M568" s="61"/>
      <c r="N568" s="61"/>
      <c r="O568" s="61"/>
      <c r="P568" s="61"/>
    </row>
    <row r="569" spans="1:16" ht="12.75">
      <c r="A569" s="61"/>
      <c r="B569" s="61"/>
      <c r="C569" s="61"/>
      <c r="D569" s="61"/>
      <c r="E569" s="61"/>
      <c r="F569" s="61"/>
      <c r="G569" s="61"/>
      <c r="H569" s="61"/>
      <c r="I569" s="61"/>
      <c r="J569" s="61"/>
      <c r="K569" s="61"/>
      <c r="L569" s="61"/>
      <c r="M569" s="61"/>
      <c r="N569" s="61"/>
      <c r="O569" s="61"/>
      <c r="P569" s="61"/>
    </row>
    <row r="570" spans="1:16" ht="12.75">
      <c r="A570" s="61"/>
      <c r="B570" s="61"/>
      <c r="C570" s="61"/>
      <c r="D570" s="61"/>
      <c r="E570" s="61"/>
      <c r="F570" s="61"/>
      <c r="G570" s="61"/>
      <c r="H570" s="61"/>
      <c r="I570" s="61"/>
      <c r="J570" s="61"/>
      <c r="K570" s="61"/>
      <c r="L570" s="61"/>
      <c r="M570" s="61"/>
      <c r="N570" s="61"/>
      <c r="O570" s="61"/>
      <c r="P570" s="61"/>
    </row>
    <row r="571" spans="1:16" ht="12.75">
      <c r="A571" s="61"/>
      <c r="B571" s="61"/>
      <c r="C571" s="61"/>
      <c r="D571" s="61"/>
      <c r="E571" s="61"/>
      <c r="F571" s="61"/>
      <c r="G571" s="61"/>
      <c r="H571" s="61"/>
      <c r="I571" s="61"/>
      <c r="J571" s="61"/>
      <c r="K571" s="61"/>
      <c r="L571" s="61"/>
      <c r="M571" s="61"/>
      <c r="N571" s="61"/>
      <c r="O571" s="61"/>
      <c r="P571" s="61"/>
    </row>
    <row r="572" spans="1:16" ht="12.75">
      <c r="A572" s="61"/>
      <c r="B572" s="61"/>
      <c r="C572" s="61"/>
      <c r="D572" s="61"/>
      <c r="E572" s="61"/>
      <c r="F572" s="61"/>
      <c r="G572" s="61"/>
      <c r="H572" s="61"/>
      <c r="I572" s="61"/>
      <c r="J572" s="61"/>
      <c r="K572" s="61"/>
      <c r="L572" s="61"/>
      <c r="M572" s="61"/>
      <c r="N572" s="61"/>
      <c r="O572" s="61"/>
      <c r="P572" s="61"/>
    </row>
    <row r="573" spans="1:16" ht="12.75">
      <c r="A573" s="61"/>
      <c r="B573" s="61"/>
      <c r="C573" s="61"/>
      <c r="D573" s="61"/>
      <c r="E573" s="61"/>
      <c r="F573" s="61"/>
      <c r="G573" s="61"/>
      <c r="H573" s="61"/>
      <c r="I573" s="61"/>
      <c r="J573" s="61"/>
      <c r="K573" s="61"/>
      <c r="L573" s="61"/>
      <c r="M573" s="61"/>
      <c r="N573" s="61"/>
      <c r="O573" s="61"/>
      <c r="P573" s="61"/>
    </row>
    <row r="574" spans="1:16" ht="12.75">
      <c r="A574" s="61"/>
      <c r="B574" s="61"/>
      <c r="C574" s="61"/>
      <c r="D574" s="61"/>
      <c r="E574" s="61"/>
      <c r="F574" s="61"/>
      <c r="G574" s="61"/>
      <c r="H574" s="61"/>
      <c r="I574" s="61"/>
      <c r="J574" s="61"/>
      <c r="K574" s="61"/>
      <c r="L574" s="61"/>
      <c r="M574" s="61"/>
      <c r="N574" s="61"/>
      <c r="O574" s="61"/>
      <c r="P574" s="61"/>
    </row>
    <row r="575" spans="1:16" ht="12.75">
      <c r="A575" s="61"/>
      <c r="B575" s="61"/>
      <c r="C575" s="61"/>
      <c r="D575" s="61"/>
      <c r="E575" s="61"/>
      <c r="F575" s="61"/>
      <c r="G575" s="61"/>
      <c r="H575" s="61"/>
      <c r="I575" s="61"/>
      <c r="J575" s="61"/>
      <c r="K575" s="61"/>
      <c r="L575" s="61"/>
      <c r="M575" s="61"/>
      <c r="N575" s="61"/>
      <c r="O575" s="61"/>
      <c r="P575" s="61"/>
    </row>
    <row r="576" spans="1:16" ht="12.75">
      <c r="A576" s="61"/>
      <c r="B576" s="61"/>
      <c r="C576" s="61"/>
      <c r="D576" s="61"/>
      <c r="E576" s="61"/>
      <c r="F576" s="61"/>
      <c r="G576" s="61"/>
      <c r="H576" s="61"/>
      <c r="I576" s="61"/>
      <c r="J576" s="61"/>
      <c r="K576" s="61"/>
      <c r="L576" s="61"/>
      <c r="M576" s="61"/>
      <c r="N576" s="61"/>
      <c r="O576" s="61"/>
      <c r="P576" s="61"/>
    </row>
    <row r="577" spans="1:16" ht="12.75">
      <c r="A577" s="61"/>
      <c r="B577" s="61"/>
      <c r="C577" s="61"/>
      <c r="D577" s="61"/>
      <c r="E577" s="61"/>
      <c r="F577" s="61"/>
      <c r="G577" s="61"/>
      <c r="H577" s="61"/>
      <c r="I577" s="61"/>
      <c r="J577" s="61"/>
      <c r="K577" s="61"/>
      <c r="L577" s="61"/>
      <c r="M577" s="61"/>
      <c r="N577" s="61"/>
      <c r="O577" s="61"/>
      <c r="P577" s="61"/>
    </row>
    <row r="578" spans="1:16" ht="12.75">
      <c r="A578" s="61"/>
      <c r="B578" s="61"/>
      <c r="C578" s="61"/>
      <c r="D578" s="61"/>
      <c r="E578" s="61"/>
      <c r="F578" s="61"/>
      <c r="G578" s="61"/>
      <c r="H578" s="61"/>
      <c r="I578" s="61"/>
      <c r="J578" s="61"/>
      <c r="K578" s="61"/>
      <c r="L578" s="61"/>
      <c r="M578" s="61"/>
      <c r="N578" s="61"/>
      <c r="O578" s="61"/>
      <c r="P578" s="61"/>
    </row>
    <row r="579" spans="1:16" ht="12.75">
      <c r="A579" s="61"/>
      <c r="B579" s="61"/>
      <c r="C579" s="61"/>
      <c r="D579" s="61"/>
      <c r="E579" s="61"/>
      <c r="F579" s="61"/>
      <c r="G579" s="61"/>
      <c r="H579" s="61"/>
      <c r="I579" s="61"/>
      <c r="J579" s="61"/>
      <c r="K579" s="61"/>
      <c r="L579" s="61"/>
      <c r="M579" s="61"/>
      <c r="N579" s="61"/>
      <c r="O579" s="61"/>
      <c r="P579" s="61"/>
    </row>
    <row r="580" spans="1:16" ht="12.75">
      <c r="A580" s="61"/>
      <c r="B580" s="61"/>
      <c r="C580" s="61"/>
      <c r="D580" s="61"/>
      <c r="E580" s="61"/>
      <c r="F580" s="61"/>
      <c r="G580" s="61"/>
      <c r="H580" s="61"/>
      <c r="I580" s="61"/>
      <c r="J580" s="61"/>
      <c r="K580" s="61"/>
      <c r="L580" s="61"/>
      <c r="M580" s="61"/>
      <c r="N580" s="61"/>
      <c r="O580" s="61"/>
      <c r="P580" s="61"/>
    </row>
    <row r="581" spans="1:16" ht="12.75">
      <c r="A581" s="61"/>
      <c r="B581" s="61"/>
      <c r="C581" s="61"/>
      <c r="D581" s="61"/>
      <c r="E581" s="61"/>
      <c r="F581" s="61"/>
      <c r="G581" s="61"/>
      <c r="H581" s="61"/>
      <c r="I581" s="61"/>
      <c r="J581" s="61"/>
      <c r="K581" s="61"/>
      <c r="L581" s="61"/>
      <c r="M581" s="61"/>
      <c r="N581" s="61"/>
      <c r="O581" s="61"/>
      <c r="P581" s="61"/>
    </row>
    <row r="582" spans="1:16" ht="12.75">
      <c r="A582" s="61"/>
      <c r="B582" s="61"/>
      <c r="C582" s="61"/>
      <c r="D582" s="61"/>
      <c r="E582" s="61"/>
      <c r="F582" s="61"/>
      <c r="G582" s="61"/>
      <c r="H582" s="61"/>
      <c r="I582" s="61"/>
      <c r="J582" s="61"/>
      <c r="K582" s="61"/>
      <c r="L582" s="61"/>
      <c r="M582" s="61"/>
      <c r="N582" s="61"/>
      <c r="O582" s="61"/>
      <c r="P582" s="61"/>
    </row>
    <row r="583" spans="1:16" ht="12.75">
      <c r="A583" s="61"/>
      <c r="B583" s="61"/>
      <c r="C583" s="61"/>
      <c r="D583" s="61"/>
      <c r="E583" s="61"/>
      <c r="F583" s="61"/>
      <c r="G583" s="61"/>
      <c r="H583" s="61"/>
      <c r="I583" s="61"/>
      <c r="J583" s="61"/>
      <c r="K583" s="61"/>
      <c r="L583" s="61"/>
      <c r="M583" s="61"/>
      <c r="N583" s="61"/>
      <c r="O583" s="61"/>
      <c r="P583" s="61"/>
    </row>
    <row r="584" spans="1:16" ht="12.75">
      <c r="A584" s="61"/>
      <c r="B584" s="61"/>
      <c r="C584" s="61"/>
      <c r="D584" s="61"/>
      <c r="E584" s="61"/>
      <c r="F584" s="61"/>
      <c r="G584" s="61"/>
      <c r="H584" s="61"/>
      <c r="I584" s="61"/>
      <c r="J584" s="61"/>
      <c r="K584" s="61"/>
      <c r="L584" s="61"/>
      <c r="M584" s="61"/>
      <c r="N584" s="61"/>
      <c r="O584" s="61"/>
      <c r="P584" s="61"/>
    </row>
    <row r="585" spans="1:16" ht="12.75">
      <c r="A585" s="61"/>
      <c r="B585" s="61"/>
      <c r="C585" s="61"/>
      <c r="D585" s="61"/>
      <c r="E585" s="61"/>
      <c r="F585" s="61"/>
      <c r="G585" s="61"/>
      <c r="H585" s="61"/>
      <c r="I585" s="61"/>
      <c r="J585" s="61"/>
      <c r="K585" s="61"/>
      <c r="L585" s="61"/>
      <c r="M585" s="61"/>
      <c r="N585" s="61"/>
      <c r="O585" s="61"/>
      <c r="P585" s="61"/>
    </row>
    <row r="586" spans="1:16" ht="12.75">
      <c r="A586" s="61"/>
      <c r="B586" s="61"/>
      <c r="C586" s="61"/>
      <c r="D586" s="61"/>
      <c r="E586" s="61"/>
      <c r="F586" s="61"/>
      <c r="G586" s="61"/>
      <c r="H586" s="61"/>
      <c r="I586" s="61"/>
      <c r="J586" s="61"/>
      <c r="K586" s="61"/>
      <c r="L586" s="61"/>
      <c r="M586" s="61"/>
      <c r="N586" s="61"/>
      <c r="O586" s="61"/>
      <c r="P586" s="61"/>
    </row>
    <row r="587" spans="1:16" ht="12.75">
      <c r="A587" s="61"/>
      <c r="B587" s="61"/>
      <c r="C587" s="61"/>
      <c r="D587" s="61"/>
      <c r="E587" s="61"/>
      <c r="F587" s="61"/>
      <c r="G587" s="61"/>
      <c r="H587" s="61"/>
      <c r="I587" s="61"/>
      <c r="J587" s="61"/>
      <c r="K587" s="61"/>
      <c r="L587" s="61"/>
      <c r="M587" s="61"/>
      <c r="N587" s="61"/>
      <c r="O587" s="61"/>
      <c r="P587" s="61"/>
    </row>
    <row r="588" spans="1:16" ht="12.75">
      <c r="A588" s="61"/>
      <c r="B588" s="61"/>
      <c r="C588" s="61"/>
      <c r="D588" s="61"/>
      <c r="E588" s="61"/>
      <c r="F588" s="61"/>
      <c r="G588" s="61"/>
      <c r="H588" s="61"/>
      <c r="I588" s="61"/>
      <c r="J588" s="61"/>
      <c r="K588" s="61"/>
      <c r="L588" s="61"/>
      <c r="M588" s="61"/>
      <c r="N588" s="61"/>
      <c r="O588" s="61"/>
      <c r="P588" s="61"/>
    </row>
    <row r="589" spans="1:16" ht="12.75">
      <c r="A589" s="61"/>
      <c r="B589" s="61"/>
      <c r="C589" s="61"/>
      <c r="D589" s="61"/>
      <c r="E589" s="61"/>
      <c r="F589" s="61"/>
      <c r="G589" s="61"/>
      <c r="H589" s="61"/>
      <c r="I589" s="61"/>
      <c r="J589" s="61"/>
      <c r="K589" s="61"/>
      <c r="L589" s="61"/>
      <c r="M589" s="61"/>
      <c r="N589" s="61"/>
      <c r="O589" s="61"/>
      <c r="P589" s="61"/>
    </row>
    <row r="590" spans="1:16" ht="12.75">
      <c r="A590" s="61"/>
      <c r="B590" s="61"/>
      <c r="C590" s="61"/>
      <c r="D590" s="61"/>
      <c r="E590" s="61"/>
      <c r="F590" s="61"/>
      <c r="G590" s="61"/>
      <c r="H590" s="61"/>
      <c r="I590" s="61"/>
      <c r="J590" s="61"/>
      <c r="K590" s="61"/>
      <c r="L590" s="61"/>
      <c r="M590" s="61"/>
      <c r="N590" s="61"/>
      <c r="O590" s="61"/>
      <c r="P590" s="61"/>
    </row>
    <row r="591" spans="1:16" ht="12.75">
      <c r="A591" s="61"/>
      <c r="B591" s="61"/>
      <c r="C591" s="61"/>
      <c r="D591" s="61"/>
      <c r="E591" s="61"/>
      <c r="F591" s="61"/>
      <c r="G591" s="61"/>
      <c r="H591" s="61"/>
      <c r="I591" s="61"/>
      <c r="J591" s="61"/>
      <c r="K591" s="61"/>
      <c r="L591" s="61"/>
      <c r="M591" s="61"/>
      <c r="N591" s="61"/>
      <c r="O591" s="61"/>
      <c r="P591" s="61"/>
    </row>
    <row r="592" spans="1:16" ht="12.75">
      <c r="A592" s="61"/>
      <c r="B592" s="61"/>
      <c r="C592" s="61"/>
      <c r="D592" s="61"/>
      <c r="E592" s="61"/>
      <c r="F592" s="61"/>
      <c r="G592" s="61"/>
      <c r="H592" s="61"/>
      <c r="I592" s="61"/>
      <c r="J592" s="61"/>
      <c r="K592" s="61"/>
      <c r="L592" s="61"/>
      <c r="M592" s="61"/>
      <c r="N592" s="61"/>
      <c r="O592" s="61"/>
      <c r="P592" s="61"/>
    </row>
    <row r="593" spans="1:16" ht="12.75">
      <c r="A593" s="61"/>
      <c r="B593" s="61"/>
      <c r="C593" s="61"/>
      <c r="D593" s="61"/>
      <c r="E593" s="61"/>
      <c r="F593" s="61"/>
      <c r="G593" s="61"/>
      <c r="H593" s="61"/>
      <c r="I593" s="61"/>
      <c r="J593" s="61"/>
      <c r="K593" s="61"/>
      <c r="L593" s="61"/>
      <c r="M593" s="61"/>
      <c r="N593" s="61"/>
      <c r="O593" s="61"/>
      <c r="P593" s="61"/>
    </row>
    <row r="594" spans="1:16" ht="12.75">
      <c r="A594" s="61"/>
      <c r="B594" s="61"/>
      <c r="C594" s="61"/>
      <c r="D594" s="61"/>
      <c r="E594" s="61"/>
      <c r="F594" s="61"/>
      <c r="G594" s="61"/>
      <c r="H594" s="61"/>
      <c r="I594" s="61"/>
      <c r="J594" s="61"/>
      <c r="K594" s="61"/>
      <c r="L594" s="61"/>
      <c r="M594" s="61"/>
      <c r="N594" s="61"/>
      <c r="O594" s="61"/>
      <c r="P594" s="61"/>
    </row>
    <row r="595" spans="1:16" ht="12.75">
      <c r="A595" s="61"/>
      <c r="B595" s="61"/>
      <c r="C595" s="61"/>
      <c r="D595" s="61"/>
      <c r="E595" s="61"/>
      <c r="F595" s="61"/>
      <c r="G595" s="61"/>
      <c r="H595" s="61"/>
      <c r="I595" s="61"/>
      <c r="J595" s="61"/>
      <c r="K595" s="61"/>
      <c r="L595" s="61"/>
      <c r="M595" s="61"/>
      <c r="N595" s="61"/>
      <c r="O595" s="61"/>
      <c r="P595" s="61"/>
    </row>
    <row r="596" spans="1:16" ht="12.75">
      <c r="A596" s="61"/>
      <c r="B596" s="61"/>
      <c r="C596" s="61"/>
      <c r="D596" s="61"/>
      <c r="E596" s="61"/>
      <c r="F596" s="61"/>
      <c r="G596" s="61"/>
      <c r="H596" s="61"/>
      <c r="I596" s="61"/>
      <c r="J596" s="61"/>
      <c r="K596" s="61"/>
      <c r="L596" s="61"/>
      <c r="M596" s="61"/>
      <c r="N596" s="61"/>
      <c r="O596" s="61"/>
      <c r="P596" s="61"/>
    </row>
    <row r="597" spans="1:16" ht="12.75">
      <c r="A597" s="61"/>
      <c r="B597" s="61"/>
      <c r="C597" s="61"/>
      <c r="D597" s="61"/>
      <c r="E597" s="61"/>
      <c r="F597" s="61"/>
      <c r="G597" s="61"/>
      <c r="H597" s="61"/>
      <c r="I597" s="61"/>
      <c r="J597" s="61"/>
      <c r="K597" s="61"/>
      <c r="L597" s="61"/>
      <c r="M597" s="61"/>
      <c r="N597" s="61"/>
      <c r="O597" s="61"/>
      <c r="P597" s="61"/>
    </row>
    <row r="598" spans="1:16" ht="12.75">
      <c r="A598" s="61"/>
      <c r="B598" s="61"/>
      <c r="C598" s="61"/>
      <c r="D598" s="61"/>
      <c r="E598" s="61"/>
      <c r="F598" s="61"/>
      <c r="G598" s="61"/>
      <c r="H598" s="61"/>
      <c r="I598" s="61"/>
      <c r="J598" s="61"/>
      <c r="K598" s="61"/>
      <c r="L598" s="61"/>
      <c r="M598" s="61"/>
      <c r="N598" s="61"/>
      <c r="O598" s="61"/>
      <c r="P598" s="61"/>
    </row>
    <row r="599" spans="1:16" ht="12.75">
      <c r="A599" s="61"/>
      <c r="B599" s="61"/>
      <c r="C599" s="61"/>
      <c r="D599" s="61"/>
      <c r="E599" s="61"/>
      <c r="F599" s="61"/>
      <c r="G599" s="61"/>
      <c r="H599" s="61"/>
      <c r="I599" s="61"/>
      <c r="J599" s="61"/>
      <c r="K599" s="61"/>
      <c r="L599" s="61"/>
      <c r="M599" s="61"/>
      <c r="N599" s="61"/>
      <c r="O599" s="61"/>
      <c r="P599" s="61"/>
    </row>
    <row r="600" spans="1:16" ht="12.75">
      <c r="A600" s="61"/>
      <c r="B600" s="61"/>
      <c r="C600" s="61"/>
      <c r="D600" s="61"/>
      <c r="E600" s="61"/>
      <c r="F600" s="61"/>
      <c r="G600" s="61"/>
      <c r="H600" s="61"/>
      <c r="I600" s="61"/>
      <c r="J600" s="61"/>
      <c r="K600" s="61"/>
      <c r="L600" s="61"/>
      <c r="M600" s="61"/>
      <c r="N600" s="61"/>
      <c r="O600" s="61"/>
      <c r="P600" s="61"/>
    </row>
    <row r="601" spans="1:16" ht="12.75">
      <c r="A601" s="61"/>
      <c r="B601" s="61"/>
      <c r="C601" s="61"/>
      <c r="D601" s="61"/>
      <c r="E601" s="61"/>
      <c r="F601" s="61"/>
      <c r="G601" s="61"/>
      <c r="H601" s="61"/>
      <c r="I601" s="61"/>
      <c r="J601" s="61"/>
      <c r="K601" s="61"/>
      <c r="L601" s="61"/>
      <c r="M601" s="61"/>
      <c r="N601" s="61"/>
      <c r="O601" s="61"/>
      <c r="P601" s="61"/>
    </row>
    <row r="602" spans="1:16" ht="12.75">
      <c r="A602" s="61"/>
      <c r="B602" s="61"/>
      <c r="C602" s="61"/>
      <c r="D602" s="61"/>
      <c r="E602" s="61"/>
      <c r="F602" s="61"/>
      <c r="G602" s="61"/>
      <c r="H602" s="61"/>
      <c r="I602" s="61"/>
      <c r="J602" s="61"/>
      <c r="K602" s="61"/>
      <c r="L602" s="61"/>
      <c r="M602" s="61"/>
      <c r="N602" s="61"/>
      <c r="O602" s="61"/>
      <c r="P602" s="61"/>
    </row>
    <row r="603" spans="1:16" ht="12.75">
      <c r="A603" s="61"/>
      <c r="B603" s="61"/>
      <c r="C603" s="61"/>
      <c r="D603" s="61"/>
      <c r="E603" s="61"/>
      <c r="F603" s="61"/>
      <c r="G603" s="61"/>
      <c r="H603" s="61"/>
      <c r="I603" s="61"/>
      <c r="J603" s="61"/>
      <c r="K603" s="61"/>
      <c r="L603" s="61"/>
      <c r="M603" s="61"/>
      <c r="N603" s="61"/>
      <c r="O603" s="61"/>
      <c r="P603" s="61"/>
    </row>
    <row r="604" spans="1:16" ht="12.75">
      <c r="A604" s="61"/>
      <c r="B604" s="61"/>
      <c r="C604" s="61"/>
      <c r="D604" s="61"/>
      <c r="E604" s="61"/>
      <c r="F604" s="61"/>
      <c r="G604" s="61"/>
      <c r="H604" s="61"/>
      <c r="I604" s="61"/>
      <c r="J604" s="61"/>
      <c r="K604" s="61"/>
      <c r="L604" s="61"/>
      <c r="M604" s="61"/>
      <c r="N604" s="61"/>
      <c r="O604" s="61"/>
      <c r="P604" s="61"/>
    </row>
    <row r="605" spans="1:16" ht="12.75">
      <c r="A605" s="61"/>
      <c r="B605" s="61"/>
      <c r="C605" s="61"/>
      <c r="D605" s="61"/>
      <c r="E605" s="61"/>
      <c r="F605" s="61"/>
      <c r="G605" s="61"/>
      <c r="H605" s="61"/>
      <c r="I605" s="61"/>
      <c r="J605" s="61"/>
      <c r="K605" s="61"/>
      <c r="L605" s="61"/>
      <c r="M605" s="61"/>
      <c r="N605" s="61"/>
      <c r="O605" s="61"/>
      <c r="P605" s="61"/>
    </row>
    <row r="606" spans="1:16" ht="12.75">
      <c r="A606" s="61"/>
      <c r="B606" s="61"/>
      <c r="C606" s="61"/>
      <c r="D606" s="61"/>
      <c r="E606" s="61"/>
      <c r="F606" s="61"/>
      <c r="G606" s="61"/>
      <c r="H606" s="61"/>
      <c r="I606" s="61"/>
      <c r="J606" s="61"/>
      <c r="K606" s="61"/>
      <c r="L606" s="61"/>
      <c r="M606" s="61"/>
      <c r="N606" s="61"/>
      <c r="O606" s="61"/>
      <c r="P606" s="61"/>
    </row>
    <row r="607" spans="1:16" ht="12.75">
      <c r="A607" s="61"/>
      <c r="B607" s="61"/>
      <c r="C607" s="61"/>
      <c r="D607" s="61"/>
      <c r="E607" s="61"/>
      <c r="F607" s="61"/>
      <c r="G607" s="61"/>
      <c r="H607" s="61"/>
      <c r="I607" s="61"/>
      <c r="J607" s="61"/>
      <c r="K607" s="61"/>
      <c r="L607" s="61"/>
      <c r="M607" s="61"/>
      <c r="N607" s="61"/>
      <c r="O607" s="61"/>
      <c r="P607" s="61"/>
    </row>
    <row r="608" spans="1:16" ht="12.75">
      <c r="A608" s="61"/>
      <c r="B608" s="61"/>
      <c r="C608" s="61"/>
      <c r="D608" s="61"/>
      <c r="E608" s="61"/>
      <c r="F608" s="61"/>
      <c r="G608" s="61"/>
      <c r="H608" s="61"/>
      <c r="I608" s="61"/>
      <c r="J608" s="61"/>
      <c r="K608" s="61"/>
      <c r="L608" s="61"/>
      <c r="M608" s="61"/>
      <c r="N608" s="61"/>
      <c r="O608" s="61"/>
      <c r="P608" s="61"/>
    </row>
    <row r="609" spans="1:16" ht="12.75">
      <c r="A609" s="61"/>
      <c r="B609" s="61"/>
      <c r="C609" s="61"/>
      <c r="D609" s="61"/>
      <c r="E609" s="61"/>
      <c r="F609" s="61"/>
      <c r="G609" s="61"/>
      <c r="H609" s="61"/>
      <c r="I609" s="61"/>
      <c r="J609" s="61"/>
      <c r="K609" s="61"/>
      <c r="L609" s="61"/>
      <c r="M609" s="61"/>
      <c r="N609" s="61"/>
      <c r="O609" s="61"/>
      <c r="P609" s="61"/>
    </row>
    <row r="610" spans="1:16" ht="12.75">
      <c r="A610" s="61"/>
      <c r="B610" s="61"/>
      <c r="C610" s="61"/>
      <c r="D610" s="61"/>
      <c r="E610" s="61"/>
      <c r="F610" s="61"/>
      <c r="G610" s="61"/>
      <c r="H610" s="61"/>
      <c r="I610" s="61"/>
      <c r="J610" s="61"/>
      <c r="K610" s="61"/>
      <c r="L610" s="61"/>
      <c r="M610" s="61"/>
      <c r="N610" s="61"/>
      <c r="O610" s="61"/>
      <c r="P610" s="61"/>
    </row>
    <row r="611" spans="1:16" ht="12.75">
      <c r="A611" s="61"/>
      <c r="B611" s="61"/>
      <c r="C611" s="61"/>
      <c r="D611" s="61"/>
      <c r="E611" s="61"/>
      <c r="F611" s="61"/>
      <c r="G611" s="61"/>
      <c r="H611" s="61"/>
      <c r="I611" s="61"/>
      <c r="J611" s="61"/>
      <c r="K611" s="61"/>
      <c r="L611" s="61"/>
      <c r="M611" s="61"/>
      <c r="N611" s="61"/>
      <c r="O611" s="61"/>
      <c r="P611" s="61"/>
    </row>
    <row r="612" spans="1:16" ht="12.75">
      <c r="A612" s="61"/>
      <c r="B612" s="61"/>
      <c r="C612" s="61"/>
      <c r="D612" s="61"/>
      <c r="E612" s="61"/>
      <c r="F612" s="61"/>
      <c r="G612" s="61"/>
      <c r="H612" s="61"/>
      <c r="I612" s="61"/>
      <c r="J612" s="61"/>
      <c r="K612" s="61"/>
      <c r="L612" s="61"/>
      <c r="M612" s="61"/>
      <c r="N612" s="61"/>
      <c r="O612" s="61"/>
      <c r="P612" s="61"/>
    </row>
    <row r="613" spans="1:16" ht="12.75">
      <c r="A613" s="61"/>
      <c r="B613" s="61"/>
      <c r="C613" s="61"/>
      <c r="D613" s="61"/>
      <c r="E613" s="61"/>
      <c r="F613" s="61"/>
      <c r="G613" s="61"/>
      <c r="H613" s="61"/>
      <c r="I613" s="61"/>
      <c r="J613" s="61"/>
      <c r="K613" s="61"/>
      <c r="L613" s="61"/>
      <c r="M613" s="61"/>
      <c r="N613" s="61"/>
      <c r="O613" s="61"/>
      <c r="P613" s="61"/>
    </row>
    <row r="614" spans="1:16" ht="12.75">
      <c r="A614" s="61"/>
      <c r="B614" s="61"/>
      <c r="C614" s="61"/>
      <c r="D614" s="61"/>
      <c r="E614" s="61"/>
      <c r="F614" s="61"/>
      <c r="G614" s="61"/>
      <c r="H614" s="61"/>
      <c r="I614" s="61"/>
      <c r="J614" s="61"/>
      <c r="K614" s="61"/>
      <c r="L614" s="61"/>
      <c r="M614" s="61"/>
      <c r="N614" s="61"/>
      <c r="O614" s="61"/>
      <c r="P614" s="61"/>
    </row>
    <row r="615" spans="1:16" ht="12.75">
      <c r="A615" s="61"/>
      <c r="B615" s="61"/>
      <c r="C615" s="61"/>
      <c r="D615" s="61"/>
      <c r="E615" s="61"/>
      <c r="F615" s="61"/>
      <c r="G615" s="61"/>
      <c r="H615" s="61"/>
      <c r="I615" s="61"/>
      <c r="J615" s="61"/>
      <c r="K615" s="61"/>
      <c r="L615" s="61"/>
      <c r="M615" s="61"/>
      <c r="N615" s="61"/>
      <c r="O615" s="61"/>
      <c r="P615" s="61"/>
    </row>
    <row r="616" spans="1:16" ht="12.75">
      <c r="A616" s="61"/>
      <c r="B616" s="61"/>
      <c r="C616" s="61"/>
      <c r="D616" s="61"/>
      <c r="E616" s="61"/>
      <c r="F616" s="61"/>
      <c r="G616" s="61"/>
      <c r="H616" s="61"/>
      <c r="I616" s="61"/>
      <c r="J616" s="61"/>
      <c r="K616" s="61"/>
      <c r="L616" s="61"/>
      <c r="M616" s="61"/>
      <c r="N616" s="61"/>
      <c r="O616" s="61"/>
      <c r="P616" s="61"/>
    </row>
    <row r="617" spans="1:16" ht="12.75">
      <c r="A617" s="61"/>
      <c r="B617" s="61"/>
      <c r="C617" s="61"/>
      <c r="D617" s="61"/>
      <c r="E617" s="61"/>
      <c r="F617" s="61"/>
      <c r="G617" s="61"/>
      <c r="H617" s="61"/>
      <c r="I617" s="61"/>
      <c r="J617" s="61"/>
      <c r="K617" s="61"/>
      <c r="L617" s="61"/>
      <c r="M617" s="61"/>
      <c r="N617" s="61"/>
      <c r="O617" s="61"/>
      <c r="P617" s="61"/>
    </row>
    <row r="618" spans="1:16" ht="12.75">
      <c r="A618" s="61"/>
      <c r="B618" s="61"/>
      <c r="C618" s="61"/>
      <c r="D618" s="61"/>
      <c r="E618" s="61"/>
      <c r="F618" s="61"/>
      <c r="G618" s="61"/>
      <c r="H618" s="61"/>
      <c r="I618" s="61"/>
      <c r="J618" s="61"/>
      <c r="K618" s="61"/>
      <c r="L618" s="61"/>
      <c r="M618" s="61"/>
      <c r="N618" s="61"/>
      <c r="O618" s="61"/>
      <c r="P618" s="61"/>
    </row>
    <row r="619" spans="1:16" ht="12.75">
      <c r="A619" s="61"/>
      <c r="B619" s="61"/>
      <c r="C619" s="61"/>
      <c r="D619" s="61"/>
      <c r="E619" s="61"/>
      <c r="F619" s="61"/>
      <c r="G619" s="61"/>
      <c r="H619" s="61"/>
      <c r="I619" s="61"/>
      <c r="J619" s="61"/>
      <c r="K619" s="61"/>
      <c r="L619" s="61"/>
      <c r="M619" s="61"/>
      <c r="N619" s="61"/>
      <c r="O619" s="61"/>
      <c r="P619" s="61"/>
    </row>
    <row r="620" spans="1:16" ht="12.75">
      <c r="A620" s="61"/>
      <c r="B620" s="61"/>
      <c r="C620" s="61"/>
      <c r="D620" s="61"/>
      <c r="E620" s="61"/>
      <c r="F620" s="61"/>
      <c r="G620" s="61"/>
      <c r="H620" s="61"/>
      <c r="I620" s="61"/>
      <c r="J620" s="61"/>
      <c r="K620" s="61"/>
      <c r="L620" s="61"/>
      <c r="M620" s="61"/>
      <c r="N620" s="61"/>
      <c r="O620" s="61"/>
      <c r="P620" s="61"/>
    </row>
    <row r="621" spans="1:16" ht="12.75">
      <c r="A621" s="61"/>
      <c r="B621" s="61"/>
      <c r="C621" s="61"/>
      <c r="D621" s="61"/>
      <c r="E621" s="61"/>
      <c r="F621" s="61"/>
      <c r="G621" s="61"/>
      <c r="H621" s="61"/>
      <c r="I621" s="61"/>
      <c r="J621" s="61"/>
      <c r="K621" s="61"/>
      <c r="L621" s="61"/>
      <c r="M621" s="61"/>
      <c r="N621" s="61"/>
      <c r="O621" s="61"/>
      <c r="P621" s="61"/>
    </row>
    <row r="622" spans="1:16" ht="12.75">
      <c r="A622" s="61"/>
      <c r="B622" s="61"/>
      <c r="C622" s="61"/>
      <c r="D622" s="61"/>
      <c r="E622" s="61"/>
      <c r="F622" s="61"/>
      <c r="G622" s="61"/>
      <c r="H622" s="61"/>
      <c r="I622" s="61"/>
      <c r="J622" s="61"/>
      <c r="K622" s="61"/>
      <c r="L622" s="61"/>
      <c r="M622" s="61"/>
      <c r="N622" s="61"/>
      <c r="O622" s="61"/>
      <c r="P622" s="61"/>
    </row>
    <row r="623" spans="1:16" ht="12.75">
      <c r="A623" s="61"/>
      <c r="B623" s="61"/>
      <c r="C623" s="61"/>
      <c r="D623" s="61"/>
      <c r="E623" s="61"/>
      <c r="F623" s="61"/>
      <c r="G623" s="61"/>
      <c r="H623" s="61"/>
      <c r="I623" s="61"/>
      <c r="J623" s="61"/>
      <c r="K623" s="61"/>
      <c r="L623" s="61"/>
      <c r="M623" s="61"/>
      <c r="N623" s="61"/>
      <c r="O623" s="61"/>
      <c r="P623" s="61"/>
    </row>
    <row r="624" spans="1:16" ht="12.75">
      <c r="A624" s="61"/>
      <c r="B624" s="61"/>
      <c r="C624" s="61"/>
      <c r="D624" s="61"/>
      <c r="E624" s="61"/>
      <c r="F624" s="61"/>
      <c r="G624" s="61"/>
      <c r="H624" s="61"/>
      <c r="I624" s="61"/>
      <c r="J624" s="61"/>
      <c r="K624" s="61"/>
      <c r="L624" s="61"/>
      <c r="M624" s="61"/>
      <c r="N624" s="61"/>
      <c r="O624" s="61"/>
      <c r="P624" s="61"/>
    </row>
    <row r="625" spans="1:16" ht="12.75">
      <c r="A625" s="61"/>
      <c r="B625" s="61"/>
      <c r="C625" s="61"/>
      <c r="D625" s="61"/>
      <c r="E625" s="61"/>
      <c r="F625" s="61"/>
      <c r="G625" s="61"/>
      <c r="H625" s="61"/>
      <c r="I625" s="61"/>
      <c r="J625" s="61"/>
      <c r="K625" s="61"/>
      <c r="L625" s="61"/>
      <c r="M625" s="61"/>
      <c r="N625" s="61"/>
      <c r="O625" s="61"/>
      <c r="P625" s="61"/>
    </row>
    <row r="626" spans="1:16" ht="12.75">
      <c r="A626" s="61"/>
      <c r="B626" s="61"/>
      <c r="C626" s="61"/>
      <c r="D626" s="61"/>
      <c r="E626" s="61"/>
      <c r="F626" s="61"/>
      <c r="G626" s="61"/>
      <c r="H626" s="61"/>
      <c r="I626" s="61"/>
      <c r="J626" s="61"/>
      <c r="K626" s="61"/>
      <c r="L626" s="61"/>
      <c r="M626" s="61"/>
      <c r="N626" s="61"/>
      <c r="O626" s="61"/>
      <c r="P626" s="61"/>
    </row>
    <row r="627" spans="1:16" ht="12.75">
      <c r="A627" s="61"/>
      <c r="B627" s="61"/>
      <c r="C627" s="61"/>
      <c r="D627" s="61"/>
      <c r="E627" s="61"/>
      <c r="F627" s="61"/>
      <c r="G627" s="61"/>
      <c r="H627" s="61"/>
      <c r="I627" s="61"/>
      <c r="J627" s="61"/>
      <c r="K627" s="61"/>
      <c r="L627" s="61"/>
      <c r="M627" s="61"/>
      <c r="N627" s="61"/>
      <c r="O627" s="61"/>
      <c r="P627" s="61"/>
    </row>
    <row r="628" spans="1:16" ht="12.75">
      <c r="A628" s="61"/>
      <c r="B628" s="61"/>
      <c r="C628" s="61"/>
      <c r="D628" s="61"/>
      <c r="E628" s="61"/>
      <c r="F628" s="61"/>
      <c r="G628" s="61"/>
      <c r="H628" s="61"/>
      <c r="I628" s="61"/>
      <c r="J628" s="61"/>
      <c r="K628" s="61"/>
      <c r="L628" s="61"/>
      <c r="M628" s="61"/>
      <c r="N628" s="61"/>
      <c r="O628" s="61"/>
      <c r="P628" s="61"/>
    </row>
    <row r="629" spans="1:16" ht="12.75">
      <c r="A629" s="61"/>
      <c r="B629" s="61"/>
      <c r="C629" s="61"/>
      <c r="D629" s="61"/>
      <c r="E629" s="61"/>
      <c r="F629" s="61"/>
      <c r="G629" s="61"/>
      <c r="H629" s="61"/>
      <c r="I629" s="61"/>
      <c r="J629" s="61"/>
      <c r="K629" s="61"/>
      <c r="L629" s="61"/>
      <c r="M629" s="61"/>
      <c r="N629" s="61"/>
      <c r="O629" s="61"/>
      <c r="P629" s="61"/>
    </row>
    <row r="630" spans="1:16" ht="12.75">
      <c r="A630" s="61"/>
      <c r="B630" s="61"/>
      <c r="C630" s="61"/>
      <c r="D630" s="61"/>
      <c r="E630" s="61"/>
      <c r="F630" s="61"/>
      <c r="G630" s="61"/>
      <c r="H630" s="61"/>
      <c r="I630" s="61"/>
      <c r="J630" s="61"/>
      <c r="K630" s="61"/>
      <c r="L630" s="61"/>
      <c r="M630" s="61"/>
      <c r="N630" s="61"/>
      <c r="O630" s="61"/>
      <c r="P630" s="61"/>
    </row>
    <row r="631" spans="1:16" ht="12.75">
      <c r="A631" s="61"/>
      <c r="B631" s="61"/>
      <c r="C631" s="61"/>
      <c r="D631" s="61"/>
      <c r="E631" s="61"/>
      <c r="F631" s="61"/>
      <c r="G631" s="61"/>
      <c r="H631" s="61"/>
      <c r="I631" s="61"/>
      <c r="J631" s="61"/>
      <c r="K631" s="61"/>
      <c r="L631" s="61"/>
      <c r="M631" s="61"/>
      <c r="N631" s="61"/>
      <c r="O631" s="61"/>
      <c r="P631" s="61"/>
    </row>
    <row r="632" spans="1:16" ht="12.75">
      <c r="A632" s="61"/>
      <c r="B632" s="61"/>
      <c r="C632" s="61"/>
      <c r="D632" s="61"/>
      <c r="E632" s="61"/>
      <c r="F632" s="61"/>
      <c r="G632" s="61"/>
      <c r="H632" s="61"/>
      <c r="I632" s="61"/>
      <c r="J632" s="61"/>
      <c r="K632" s="61"/>
      <c r="L632" s="61"/>
      <c r="M632" s="61"/>
      <c r="N632" s="61"/>
      <c r="O632" s="61"/>
      <c r="P632" s="61"/>
    </row>
    <row r="633" spans="1:16" ht="12.75">
      <c r="A633" s="61"/>
      <c r="B633" s="61"/>
      <c r="C633" s="61"/>
      <c r="D633" s="61"/>
      <c r="E633" s="61"/>
      <c r="F633" s="61"/>
      <c r="G633" s="61"/>
      <c r="H633" s="61"/>
      <c r="I633" s="61"/>
      <c r="J633" s="61"/>
      <c r="K633" s="61"/>
      <c r="L633" s="61"/>
      <c r="M633" s="61"/>
      <c r="N633" s="61"/>
      <c r="O633" s="61"/>
      <c r="P633" s="61"/>
    </row>
    <row r="634" spans="1:16" ht="12.75">
      <c r="A634" s="61"/>
      <c r="B634" s="61"/>
      <c r="C634" s="61"/>
      <c r="D634" s="61"/>
      <c r="E634" s="61"/>
      <c r="F634" s="61"/>
      <c r="G634" s="61"/>
      <c r="H634" s="61"/>
      <c r="I634" s="61"/>
      <c r="J634" s="61"/>
      <c r="K634" s="61"/>
      <c r="L634" s="61"/>
      <c r="M634" s="61"/>
      <c r="N634" s="61"/>
      <c r="O634" s="61"/>
      <c r="P634" s="61"/>
    </row>
    <row r="635" spans="1:16" ht="12.75">
      <c r="A635" s="61"/>
      <c r="B635" s="61"/>
      <c r="C635" s="61"/>
      <c r="D635" s="61"/>
      <c r="E635" s="61"/>
      <c r="F635" s="61"/>
      <c r="G635" s="61"/>
      <c r="H635" s="61"/>
      <c r="I635" s="61"/>
      <c r="J635" s="61"/>
      <c r="K635" s="61"/>
      <c r="L635" s="61"/>
      <c r="M635" s="61"/>
      <c r="N635" s="61"/>
      <c r="O635" s="61"/>
      <c r="P635" s="61"/>
    </row>
    <row r="636" spans="1:16" ht="12.75">
      <c r="A636" s="61"/>
      <c r="B636" s="61"/>
      <c r="C636" s="61"/>
      <c r="D636" s="61"/>
      <c r="E636" s="61"/>
      <c r="F636" s="61"/>
      <c r="G636" s="61"/>
      <c r="H636" s="61"/>
      <c r="I636" s="61"/>
      <c r="J636" s="61"/>
      <c r="K636" s="61"/>
      <c r="L636" s="61"/>
      <c r="M636" s="61"/>
      <c r="N636" s="61"/>
      <c r="O636" s="61"/>
      <c r="P636" s="61"/>
    </row>
    <row r="637" spans="1:16" ht="12.75">
      <c r="A637" s="61"/>
      <c r="B637" s="61"/>
      <c r="C637" s="61"/>
      <c r="D637" s="61"/>
      <c r="E637" s="61"/>
      <c r="F637" s="61"/>
      <c r="G637" s="61"/>
      <c r="H637" s="61"/>
      <c r="I637" s="61"/>
      <c r="J637" s="61"/>
      <c r="K637" s="61"/>
      <c r="L637" s="61"/>
      <c r="M637" s="61"/>
      <c r="N637" s="61"/>
      <c r="O637" s="61"/>
      <c r="P637" s="61"/>
    </row>
    <row r="638" spans="1:16" ht="12.75">
      <c r="A638" s="61"/>
      <c r="B638" s="61"/>
      <c r="C638" s="61"/>
      <c r="D638" s="61"/>
      <c r="E638" s="61"/>
      <c r="F638" s="61"/>
      <c r="G638" s="61"/>
      <c r="H638" s="61"/>
      <c r="I638" s="61"/>
      <c r="J638" s="61"/>
      <c r="K638" s="61"/>
      <c r="L638" s="61"/>
      <c r="M638" s="61"/>
      <c r="N638" s="61"/>
      <c r="O638" s="61"/>
      <c r="P638" s="61"/>
    </row>
    <row r="639" spans="1:16" ht="12.75">
      <c r="A639" s="61"/>
      <c r="B639" s="61"/>
      <c r="C639" s="61"/>
      <c r="D639" s="61"/>
      <c r="E639" s="61"/>
      <c r="F639" s="61"/>
      <c r="G639" s="61"/>
      <c r="H639" s="61"/>
      <c r="I639" s="61"/>
      <c r="J639" s="61"/>
      <c r="K639" s="61"/>
      <c r="L639" s="61"/>
      <c r="M639" s="61"/>
      <c r="N639" s="61"/>
      <c r="O639" s="61"/>
      <c r="P639" s="61"/>
    </row>
    <row r="640" spans="1:16" ht="12.75">
      <c r="A640" s="61"/>
      <c r="B640" s="61"/>
      <c r="C640" s="61"/>
      <c r="D640" s="61"/>
      <c r="E640" s="61"/>
      <c r="F640" s="61"/>
      <c r="G640" s="61"/>
      <c r="H640" s="61"/>
      <c r="I640" s="61"/>
      <c r="J640" s="61"/>
      <c r="K640" s="61"/>
      <c r="L640" s="61"/>
      <c r="M640" s="61"/>
      <c r="N640" s="61"/>
      <c r="O640" s="61"/>
      <c r="P640" s="61"/>
    </row>
    <row r="641" spans="1:16" ht="12.75">
      <c r="A641" s="61"/>
      <c r="B641" s="61"/>
      <c r="C641" s="61"/>
      <c r="D641" s="61"/>
      <c r="E641" s="61"/>
      <c r="F641" s="61"/>
      <c r="G641" s="61"/>
      <c r="H641" s="61"/>
      <c r="I641" s="61"/>
      <c r="J641" s="61"/>
      <c r="K641" s="61"/>
      <c r="L641" s="61"/>
      <c r="M641" s="61"/>
      <c r="N641" s="61"/>
      <c r="O641" s="61"/>
      <c r="P641" s="61"/>
    </row>
    <row r="642" spans="1:16" ht="12.75">
      <c r="A642" s="61"/>
      <c r="B642" s="61"/>
      <c r="C642" s="61"/>
      <c r="D642" s="61"/>
      <c r="E642" s="61"/>
      <c r="F642" s="61"/>
      <c r="G642" s="61"/>
      <c r="H642" s="61"/>
      <c r="I642" s="61"/>
      <c r="J642" s="61"/>
      <c r="K642" s="61"/>
      <c r="L642" s="61"/>
      <c r="M642" s="61"/>
      <c r="N642" s="61"/>
      <c r="O642" s="61"/>
      <c r="P642" s="61"/>
    </row>
    <row r="643" spans="1:16" ht="12.75">
      <c r="A643" s="61"/>
      <c r="B643" s="61"/>
      <c r="C643" s="61"/>
      <c r="D643" s="61"/>
      <c r="E643" s="61"/>
      <c r="F643" s="61"/>
      <c r="G643" s="61"/>
      <c r="H643" s="61"/>
      <c r="I643" s="61"/>
      <c r="J643" s="61"/>
      <c r="K643" s="61"/>
      <c r="L643" s="61"/>
      <c r="M643" s="61"/>
      <c r="N643" s="61"/>
      <c r="O643" s="61"/>
      <c r="P643" s="61"/>
    </row>
    <row r="644" spans="1:16" ht="12.75">
      <c r="A644" s="61"/>
      <c r="B644" s="61"/>
      <c r="C644" s="61"/>
      <c r="D644" s="61"/>
      <c r="E644" s="61"/>
      <c r="F644" s="61"/>
      <c r="G644" s="61"/>
      <c r="H644" s="61"/>
      <c r="I644" s="61"/>
      <c r="J644" s="61"/>
      <c r="K644" s="61"/>
      <c r="L644" s="61"/>
      <c r="M644" s="61"/>
      <c r="N644" s="61"/>
      <c r="O644" s="61"/>
      <c r="P644" s="61"/>
    </row>
    <row r="645" spans="1:16" ht="12.75">
      <c r="A645" s="61"/>
      <c r="B645" s="61"/>
      <c r="C645" s="61"/>
      <c r="D645" s="61"/>
      <c r="E645" s="61"/>
      <c r="F645" s="61"/>
      <c r="G645" s="61"/>
      <c r="H645" s="61"/>
      <c r="I645" s="61"/>
      <c r="J645" s="61"/>
      <c r="K645" s="61"/>
      <c r="L645" s="61"/>
      <c r="M645" s="61"/>
      <c r="N645" s="61"/>
      <c r="O645" s="61"/>
      <c r="P645" s="61"/>
    </row>
    <row r="646" spans="1:16" ht="12.75">
      <c r="A646" s="61"/>
      <c r="B646" s="61"/>
      <c r="C646" s="61"/>
      <c r="D646" s="61"/>
      <c r="E646" s="61"/>
      <c r="F646" s="61"/>
      <c r="G646" s="61"/>
      <c r="H646" s="61"/>
      <c r="I646" s="61"/>
      <c r="J646" s="61"/>
      <c r="K646" s="61"/>
      <c r="L646" s="61"/>
      <c r="M646" s="61"/>
      <c r="N646" s="61"/>
      <c r="O646" s="61"/>
      <c r="P646" s="61"/>
    </row>
    <row r="647" spans="1:16" ht="12.75">
      <c r="A647" s="61"/>
      <c r="B647" s="61"/>
      <c r="C647" s="61"/>
      <c r="D647" s="61"/>
      <c r="E647" s="61"/>
      <c r="F647" s="61"/>
      <c r="G647" s="61"/>
      <c r="H647" s="61"/>
      <c r="I647" s="61"/>
      <c r="J647" s="61"/>
      <c r="K647" s="61"/>
      <c r="L647" s="61"/>
      <c r="M647" s="61"/>
      <c r="N647" s="61"/>
      <c r="O647" s="61"/>
      <c r="P647" s="61"/>
    </row>
    <row r="648" spans="1:16" ht="12.75">
      <c r="A648" s="61"/>
      <c r="B648" s="61"/>
      <c r="C648" s="61"/>
      <c r="D648" s="61"/>
      <c r="E648" s="61"/>
      <c r="F648" s="61"/>
      <c r="G648" s="61"/>
      <c r="H648" s="61"/>
      <c r="I648" s="61"/>
      <c r="J648" s="61"/>
      <c r="K648" s="61"/>
      <c r="L648" s="61"/>
      <c r="M648" s="61"/>
      <c r="N648" s="61"/>
      <c r="O648" s="61"/>
      <c r="P648" s="61"/>
    </row>
    <row r="649" spans="1:16" ht="12.75">
      <c r="A649" s="61"/>
      <c r="B649" s="61"/>
      <c r="C649" s="61"/>
      <c r="D649" s="61"/>
      <c r="E649" s="61"/>
      <c r="F649" s="61"/>
      <c r="G649" s="61"/>
      <c r="H649" s="61"/>
      <c r="I649" s="61"/>
      <c r="J649" s="61"/>
      <c r="K649" s="61"/>
      <c r="L649" s="61"/>
      <c r="M649" s="61"/>
      <c r="N649" s="61"/>
      <c r="O649" s="61"/>
      <c r="P649" s="61"/>
    </row>
    <row r="650" spans="1:16" ht="12.75">
      <c r="A650" s="61"/>
      <c r="B650" s="61"/>
      <c r="C650" s="61"/>
      <c r="D650" s="61"/>
      <c r="E650" s="61"/>
      <c r="F650" s="61"/>
      <c r="G650" s="61"/>
      <c r="H650" s="61"/>
      <c r="I650" s="61"/>
      <c r="J650" s="61"/>
      <c r="K650" s="61"/>
      <c r="L650" s="61"/>
      <c r="M650" s="61"/>
      <c r="N650" s="61"/>
      <c r="O650" s="61"/>
      <c r="P650" s="61"/>
    </row>
    <row r="651" spans="1:16" ht="12.75">
      <c r="A651" s="61"/>
      <c r="B651" s="61"/>
      <c r="C651" s="61"/>
      <c r="D651" s="61"/>
      <c r="E651" s="61"/>
      <c r="F651" s="61"/>
      <c r="G651" s="61"/>
      <c r="H651" s="61"/>
      <c r="I651" s="61"/>
      <c r="J651" s="61"/>
      <c r="K651" s="61"/>
      <c r="L651" s="61"/>
      <c r="M651" s="61"/>
      <c r="N651" s="61"/>
      <c r="O651" s="61"/>
      <c r="P651" s="61"/>
    </row>
    <row r="652" spans="1:16" ht="12.75">
      <c r="A652" s="61"/>
      <c r="B652" s="61"/>
      <c r="C652" s="61"/>
      <c r="D652" s="61"/>
      <c r="E652" s="61"/>
      <c r="F652" s="61"/>
      <c r="G652" s="61"/>
      <c r="H652" s="61"/>
      <c r="I652" s="61"/>
      <c r="J652" s="61"/>
      <c r="K652" s="61"/>
      <c r="L652" s="61"/>
      <c r="M652" s="61"/>
      <c r="N652" s="61"/>
      <c r="O652" s="61"/>
      <c r="P652" s="61"/>
    </row>
    <row r="653" spans="1:16" ht="12.75">
      <c r="A653" s="61"/>
      <c r="B653" s="61"/>
      <c r="C653" s="61"/>
      <c r="D653" s="61"/>
      <c r="E653" s="61"/>
      <c r="F653" s="61"/>
      <c r="G653" s="61"/>
      <c r="H653" s="61"/>
      <c r="I653" s="61"/>
      <c r="J653" s="61"/>
      <c r="K653" s="61"/>
      <c r="L653" s="61"/>
      <c r="M653" s="61"/>
      <c r="N653" s="61"/>
      <c r="O653" s="61"/>
      <c r="P653" s="61"/>
    </row>
    <row r="654" spans="1:16" ht="12.75">
      <c r="A654" s="61"/>
      <c r="B654" s="61"/>
      <c r="C654" s="61"/>
      <c r="D654" s="61"/>
      <c r="E654" s="61"/>
      <c r="F654" s="61"/>
      <c r="G654" s="61"/>
      <c r="H654" s="61"/>
      <c r="I654" s="61"/>
      <c r="J654" s="61"/>
      <c r="K654" s="61"/>
      <c r="L654" s="61"/>
      <c r="M654" s="61"/>
      <c r="N654" s="61"/>
      <c r="O654" s="61"/>
      <c r="P654" s="61"/>
    </row>
    <row r="655" spans="1:16" ht="12.75">
      <c r="A655" s="61"/>
      <c r="B655" s="61"/>
      <c r="C655" s="61"/>
      <c r="D655" s="61"/>
      <c r="E655" s="61"/>
      <c r="F655" s="61"/>
      <c r="G655" s="61"/>
      <c r="H655" s="61"/>
      <c r="I655" s="61"/>
      <c r="J655" s="61"/>
      <c r="K655" s="61"/>
      <c r="L655" s="61"/>
      <c r="M655" s="61"/>
      <c r="N655" s="61"/>
      <c r="O655" s="61"/>
      <c r="P655" s="61"/>
    </row>
    <row r="656" spans="1:16" ht="12.75">
      <c r="A656" s="61"/>
      <c r="B656" s="61"/>
      <c r="C656" s="61"/>
      <c r="D656" s="61"/>
      <c r="E656" s="61"/>
      <c r="F656" s="61"/>
      <c r="G656" s="61"/>
      <c r="H656" s="61"/>
      <c r="I656" s="61"/>
      <c r="J656" s="61"/>
      <c r="K656" s="61"/>
      <c r="L656" s="61"/>
      <c r="M656" s="61"/>
      <c r="N656" s="61"/>
      <c r="O656" s="61"/>
      <c r="P656" s="61"/>
    </row>
    <row r="657" spans="1:16" ht="12.75">
      <c r="A657" s="61"/>
      <c r="B657" s="61"/>
      <c r="C657" s="61"/>
      <c r="D657" s="61"/>
      <c r="E657" s="61"/>
      <c r="F657" s="61"/>
      <c r="G657" s="61"/>
      <c r="H657" s="61"/>
      <c r="I657" s="61"/>
      <c r="J657" s="61"/>
      <c r="K657" s="61"/>
      <c r="L657" s="61"/>
      <c r="M657" s="61"/>
      <c r="N657" s="61"/>
      <c r="O657" s="61"/>
      <c r="P657" s="61"/>
    </row>
    <row r="658" spans="1:16" ht="12.75">
      <c r="A658" s="61"/>
      <c r="B658" s="61"/>
      <c r="C658" s="61"/>
      <c r="D658" s="61"/>
      <c r="E658" s="61"/>
      <c r="F658" s="61"/>
      <c r="G658" s="61"/>
      <c r="H658" s="61"/>
      <c r="I658" s="61"/>
      <c r="J658" s="61"/>
      <c r="K658" s="61"/>
      <c r="L658" s="61"/>
      <c r="M658" s="61"/>
      <c r="N658" s="61"/>
      <c r="O658" s="61"/>
      <c r="P658" s="61"/>
    </row>
    <row r="659" spans="1:16" ht="12.75">
      <c r="A659" s="61"/>
      <c r="B659" s="61"/>
      <c r="C659" s="61"/>
      <c r="D659" s="61"/>
      <c r="E659" s="61"/>
      <c r="F659" s="61"/>
      <c r="G659" s="61"/>
      <c r="H659" s="61"/>
      <c r="I659" s="61"/>
      <c r="J659" s="61"/>
      <c r="K659" s="61"/>
      <c r="L659" s="61"/>
      <c r="M659" s="61"/>
      <c r="N659" s="61"/>
      <c r="O659" s="61"/>
      <c r="P659" s="61"/>
    </row>
    <row r="660" spans="1:16" ht="12.75">
      <c r="A660" s="61"/>
      <c r="B660" s="61"/>
      <c r="C660" s="61"/>
      <c r="D660" s="61"/>
      <c r="E660" s="61"/>
      <c r="F660" s="61"/>
      <c r="G660" s="61"/>
      <c r="H660" s="61"/>
      <c r="I660" s="61"/>
      <c r="J660" s="61"/>
      <c r="K660" s="61"/>
      <c r="L660" s="61"/>
      <c r="M660" s="61"/>
      <c r="N660" s="61"/>
      <c r="O660" s="61"/>
      <c r="P660" s="61"/>
    </row>
    <row r="661" spans="1:16" ht="12.75">
      <c r="A661" s="61"/>
      <c r="B661" s="61"/>
      <c r="C661" s="61"/>
      <c r="D661" s="61"/>
      <c r="E661" s="61"/>
      <c r="F661" s="61"/>
      <c r="G661" s="61"/>
      <c r="H661" s="61"/>
      <c r="I661" s="61"/>
      <c r="J661" s="61"/>
      <c r="K661" s="61"/>
      <c r="L661" s="61"/>
      <c r="M661" s="61"/>
      <c r="N661" s="61"/>
      <c r="O661" s="61"/>
      <c r="P661" s="61"/>
    </row>
    <row r="662" spans="1:16" ht="12.75">
      <c r="A662" s="61"/>
      <c r="B662" s="61"/>
      <c r="C662" s="61"/>
      <c r="D662" s="61"/>
      <c r="E662" s="61"/>
      <c r="F662" s="61"/>
      <c r="G662" s="61"/>
      <c r="H662" s="61"/>
      <c r="I662" s="61"/>
      <c r="J662" s="61"/>
      <c r="K662" s="61"/>
      <c r="L662" s="61"/>
      <c r="M662" s="61"/>
      <c r="N662" s="61"/>
      <c r="O662" s="61"/>
      <c r="P662" s="61"/>
    </row>
    <row r="663" spans="1:16" ht="12.75">
      <c r="A663" s="61"/>
      <c r="B663" s="61"/>
      <c r="C663" s="61"/>
      <c r="D663" s="61"/>
      <c r="E663" s="61"/>
      <c r="F663" s="61"/>
      <c r="G663" s="61"/>
      <c r="H663" s="61"/>
      <c r="I663" s="61"/>
      <c r="J663" s="61"/>
      <c r="K663" s="61"/>
      <c r="L663" s="61"/>
      <c r="M663" s="61"/>
      <c r="N663" s="61"/>
      <c r="O663" s="61"/>
      <c r="P663" s="61"/>
    </row>
    <row r="664" spans="1:16" ht="12.75">
      <c r="A664" s="61"/>
      <c r="B664" s="61"/>
      <c r="C664" s="61"/>
      <c r="D664" s="61"/>
      <c r="E664" s="61"/>
      <c r="F664" s="61"/>
      <c r="G664" s="61"/>
      <c r="H664" s="61"/>
      <c r="I664" s="61"/>
      <c r="J664" s="61"/>
      <c r="K664" s="61"/>
      <c r="L664" s="61"/>
      <c r="M664" s="61"/>
      <c r="N664" s="61"/>
      <c r="O664" s="61"/>
      <c r="P664" s="61"/>
    </row>
    <row r="665" spans="1:16" ht="12.75">
      <c r="A665" s="61"/>
      <c r="B665" s="61"/>
      <c r="C665" s="61"/>
      <c r="D665" s="61"/>
      <c r="E665" s="61"/>
      <c r="F665" s="61"/>
      <c r="G665" s="61"/>
      <c r="H665" s="61"/>
      <c r="I665" s="61"/>
      <c r="J665" s="61"/>
      <c r="K665" s="61"/>
      <c r="L665" s="61"/>
      <c r="M665" s="61"/>
      <c r="N665" s="61"/>
      <c r="O665" s="61"/>
      <c r="P665" s="61"/>
    </row>
    <row r="666" spans="1:16" ht="12.75">
      <c r="A666" s="61"/>
      <c r="B666" s="61"/>
      <c r="C666" s="61"/>
      <c r="D666" s="61"/>
      <c r="E666" s="61"/>
      <c r="F666" s="61"/>
      <c r="G666" s="61"/>
      <c r="H666" s="61"/>
      <c r="I666" s="61"/>
      <c r="J666" s="61"/>
      <c r="K666" s="61"/>
      <c r="L666" s="61"/>
      <c r="M666" s="61"/>
      <c r="N666" s="61"/>
      <c r="O666" s="61"/>
      <c r="P666" s="61"/>
    </row>
    <row r="667" spans="1:16" ht="12.75">
      <c r="A667" s="61"/>
      <c r="B667" s="61"/>
      <c r="C667" s="61"/>
      <c r="D667" s="61"/>
      <c r="E667" s="61"/>
      <c r="F667" s="61"/>
      <c r="G667" s="61"/>
      <c r="H667" s="61"/>
      <c r="I667" s="61"/>
      <c r="J667" s="61"/>
      <c r="K667" s="61"/>
      <c r="L667" s="61"/>
      <c r="M667" s="61"/>
      <c r="N667" s="61"/>
      <c r="O667" s="61"/>
      <c r="P667" s="61"/>
    </row>
    <row r="668" spans="1:16" ht="12.75">
      <c r="A668" s="61"/>
      <c r="B668" s="61"/>
      <c r="C668" s="61"/>
      <c r="D668" s="61"/>
      <c r="E668" s="61"/>
      <c r="F668" s="61"/>
      <c r="G668" s="61"/>
      <c r="H668" s="61"/>
      <c r="I668" s="61"/>
      <c r="J668" s="61"/>
      <c r="K668" s="61"/>
      <c r="L668" s="61"/>
      <c r="M668" s="61"/>
      <c r="N668" s="61"/>
      <c r="O668" s="61"/>
      <c r="P668" s="61"/>
    </row>
    <row r="669" spans="1:16" ht="12.75">
      <c r="A669" s="61"/>
      <c r="B669" s="61"/>
      <c r="C669" s="61"/>
      <c r="D669" s="61"/>
      <c r="E669" s="61"/>
      <c r="F669" s="61"/>
      <c r="G669" s="61"/>
      <c r="H669" s="61"/>
      <c r="I669" s="61"/>
      <c r="J669" s="61"/>
      <c r="K669" s="61"/>
      <c r="L669" s="61"/>
      <c r="M669" s="61"/>
      <c r="N669" s="61"/>
      <c r="O669" s="61"/>
      <c r="P669" s="61"/>
    </row>
    <row r="670" spans="1:16" ht="12.75">
      <c r="A670" s="61"/>
      <c r="B670" s="61"/>
      <c r="C670" s="61"/>
      <c r="D670" s="61"/>
      <c r="E670" s="61"/>
      <c r="F670" s="61"/>
      <c r="G670" s="61"/>
      <c r="H670" s="61"/>
      <c r="I670" s="61"/>
      <c r="J670" s="61"/>
      <c r="K670" s="61"/>
      <c r="L670" s="61"/>
      <c r="M670" s="61"/>
      <c r="N670" s="61"/>
      <c r="O670" s="61"/>
      <c r="P670" s="61"/>
    </row>
    <row r="671" spans="1:16" ht="12.75">
      <c r="A671" s="61"/>
      <c r="B671" s="61"/>
      <c r="C671" s="61"/>
      <c r="D671" s="61"/>
      <c r="E671" s="61"/>
      <c r="F671" s="61"/>
      <c r="G671" s="61"/>
      <c r="H671" s="61"/>
      <c r="I671" s="61"/>
      <c r="J671" s="61"/>
      <c r="K671" s="61"/>
      <c r="L671" s="61"/>
      <c r="M671" s="61"/>
      <c r="N671" s="61"/>
      <c r="O671" s="61"/>
      <c r="P671" s="61"/>
    </row>
    <row r="672" spans="1:16" ht="12.75">
      <c r="A672" s="61"/>
      <c r="B672" s="61"/>
      <c r="C672" s="61"/>
      <c r="D672" s="61"/>
      <c r="E672" s="61"/>
      <c r="F672" s="61"/>
      <c r="G672" s="61"/>
      <c r="H672" s="61"/>
      <c r="I672" s="61"/>
      <c r="J672" s="61"/>
      <c r="K672" s="61"/>
      <c r="L672" s="61"/>
      <c r="M672" s="61"/>
      <c r="N672" s="61"/>
      <c r="O672" s="61"/>
      <c r="P672" s="61"/>
    </row>
    <row r="673" spans="1:16" ht="12.75">
      <c r="A673" s="61"/>
      <c r="B673" s="61"/>
      <c r="C673" s="61"/>
      <c r="D673" s="61"/>
      <c r="E673" s="61"/>
      <c r="F673" s="61"/>
      <c r="G673" s="61"/>
      <c r="H673" s="61"/>
      <c r="I673" s="61"/>
      <c r="J673" s="61"/>
      <c r="K673" s="61"/>
      <c r="L673" s="61"/>
      <c r="M673" s="61"/>
      <c r="N673" s="61"/>
      <c r="O673" s="61"/>
      <c r="P673" s="61"/>
    </row>
    <row r="674" spans="1:16" ht="12.75">
      <c r="A674" s="61"/>
      <c r="B674" s="61"/>
      <c r="C674" s="61"/>
      <c r="D674" s="61"/>
      <c r="E674" s="61"/>
      <c r="F674" s="61"/>
      <c r="G674" s="61"/>
      <c r="H674" s="61"/>
      <c r="I674" s="61"/>
      <c r="J674" s="61"/>
      <c r="K674" s="61"/>
      <c r="L674" s="61"/>
      <c r="M674" s="61"/>
      <c r="N674" s="61"/>
      <c r="O674" s="61"/>
      <c r="P674" s="61"/>
    </row>
    <row r="675" spans="1:16" ht="12.75">
      <c r="A675" s="61"/>
      <c r="B675" s="61"/>
      <c r="C675" s="61"/>
      <c r="D675" s="61"/>
      <c r="E675" s="61"/>
      <c r="F675" s="61"/>
      <c r="G675" s="61"/>
      <c r="H675" s="61"/>
      <c r="I675" s="61"/>
      <c r="J675" s="61"/>
      <c r="K675" s="61"/>
      <c r="L675" s="61"/>
      <c r="M675" s="61"/>
      <c r="N675" s="61"/>
      <c r="O675" s="61"/>
      <c r="P675" s="61"/>
    </row>
    <row r="676" spans="1:16" ht="12.75">
      <c r="A676" s="61"/>
      <c r="B676" s="61"/>
      <c r="C676" s="61"/>
      <c r="D676" s="61"/>
      <c r="E676" s="61"/>
      <c r="F676" s="61"/>
      <c r="G676" s="61"/>
      <c r="H676" s="61"/>
      <c r="I676" s="61"/>
      <c r="J676" s="61"/>
      <c r="K676" s="61"/>
      <c r="L676" s="61"/>
      <c r="M676" s="61"/>
      <c r="N676" s="61"/>
      <c r="O676" s="61"/>
      <c r="P676" s="61"/>
    </row>
    <row r="677" spans="1:16" ht="12.75">
      <c r="A677" s="61"/>
      <c r="B677" s="61"/>
      <c r="C677" s="61"/>
      <c r="D677" s="61"/>
      <c r="E677" s="61"/>
      <c r="F677" s="61"/>
      <c r="G677" s="61"/>
      <c r="H677" s="61"/>
      <c r="I677" s="61"/>
      <c r="J677" s="61"/>
      <c r="K677" s="61"/>
      <c r="L677" s="61"/>
      <c r="M677" s="61"/>
      <c r="N677" s="61"/>
      <c r="O677" s="61"/>
      <c r="P677" s="61"/>
    </row>
    <row r="678" spans="1:16" ht="12.75">
      <c r="A678" s="61"/>
      <c r="B678" s="61"/>
      <c r="C678" s="61"/>
      <c r="D678" s="61"/>
      <c r="E678" s="61"/>
      <c r="F678" s="61"/>
      <c r="G678" s="61"/>
      <c r="H678" s="61"/>
      <c r="I678" s="61"/>
      <c r="J678" s="61"/>
      <c r="K678" s="61"/>
      <c r="L678" s="61"/>
      <c r="M678" s="61"/>
      <c r="N678" s="61"/>
      <c r="O678" s="61"/>
      <c r="P678" s="61"/>
    </row>
    <row r="679" spans="1:16" ht="12.75">
      <c r="A679" s="61"/>
      <c r="B679" s="61"/>
      <c r="C679" s="61"/>
      <c r="D679" s="61"/>
      <c r="E679" s="61"/>
      <c r="F679" s="61"/>
      <c r="G679" s="61"/>
      <c r="H679" s="61"/>
      <c r="I679" s="61"/>
      <c r="J679" s="61"/>
      <c r="K679" s="61"/>
      <c r="L679" s="61"/>
      <c r="M679" s="61"/>
      <c r="N679" s="61"/>
      <c r="O679" s="61"/>
      <c r="P679" s="61"/>
    </row>
    <row r="680" spans="1:16" ht="12.75">
      <c r="A680" s="61"/>
      <c r="B680" s="61"/>
      <c r="C680" s="61"/>
      <c r="D680" s="61"/>
      <c r="E680" s="61"/>
      <c r="F680" s="61"/>
      <c r="G680" s="61"/>
      <c r="H680" s="61"/>
      <c r="I680" s="61"/>
      <c r="J680" s="61"/>
      <c r="K680" s="61"/>
      <c r="L680" s="61"/>
      <c r="M680" s="61"/>
      <c r="N680" s="61"/>
      <c r="O680" s="61"/>
      <c r="P680" s="61"/>
    </row>
    <row r="681" spans="1:16" ht="12.75">
      <c r="A681" s="61"/>
      <c r="B681" s="61"/>
      <c r="C681" s="61"/>
      <c r="D681" s="61"/>
      <c r="E681" s="61"/>
      <c r="F681" s="61"/>
      <c r="G681" s="61"/>
      <c r="H681" s="61"/>
      <c r="I681" s="61"/>
      <c r="J681" s="61"/>
      <c r="K681" s="61"/>
      <c r="L681" s="61"/>
      <c r="M681" s="61"/>
      <c r="N681" s="61"/>
      <c r="O681" s="61"/>
      <c r="P681" s="61"/>
    </row>
    <row r="682" spans="1:16" ht="12.75">
      <c r="A682" s="61"/>
      <c r="B682" s="61"/>
      <c r="C682" s="61"/>
      <c r="D682" s="61"/>
      <c r="E682" s="61"/>
      <c r="F682" s="61"/>
      <c r="G682" s="61"/>
      <c r="H682" s="61"/>
      <c r="I682" s="61"/>
      <c r="J682" s="61"/>
      <c r="K682" s="61"/>
      <c r="L682" s="61"/>
      <c r="M682" s="61"/>
      <c r="N682" s="61"/>
      <c r="O682" s="61"/>
      <c r="P682" s="61"/>
    </row>
    <row r="683" spans="1:16" ht="12.75">
      <c r="A683" s="61"/>
      <c r="B683" s="61"/>
      <c r="C683" s="61"/>
      <c r="D683" s="61"/>
      <c r="E683" s="61"/>
      <c r="F683" s="61"/>
      <c r="G683" s="61"/>
      <c r="H683" s="61"/>
      <c r="I683" s="61"/>
      <c r="J683" s="61"/>
      <c r="K683" s="61"/>
      <c r="L683" s="61"/>
      <c r="M683" s="61"/>
      <c r="N683" s="61"/>
      <c r="O683" s="61"/>
      <c r="P683" s="61"/>
    </row>
    <row r="684" spans="1:16" ht="12.75">
      <c r="A684" s="61"/>
      <c r="B684" s="61"/>
      <c r="C684" s="61"/>
      <c r="D684" s="61"/>
      <c r="E684" s="61"/>
      <c r="F684" s="61"/>
      <c r="G684" s="61"/>
      <c r="H684" s="61"/>
      <c r="I684" s="61"/>
      <c r="J684" s="61"/>
      <c r="K684" s="61"/>
      <c r="L684" s="61"/>
      <c r="M684" s="61"/>
      <c r="N684" s="61"/>
      <c r="O684" s="61"/>
      <c r="P684" s="61"/>
    </row>
    <row r="685" spans="1:16" ht="12.75">
      <c r="A685" s="61"/>
      <c r="B685" s="61"/>
      <c r="C685" s="61"/>
      <c r="D685" s="61"/>
      <c r="E685" s="61"/>
      <c r="F685" s="61"/>
      <c r="G685" s="61"/>
      <c r="H685" s="61"/>
      <c r="I685" s="61"/>
      <c r="J685" s="61"/>
      <c r="K685" s="61"/>
      <c r="L685" s="61"/>
      <c r="M685" s="61"/>
      <c r="N685" s="61"/>
      <c r="O685" s="61"/>
      <c r="P685" s="61"/>
    </row>
    <row r="686" spans="1:16" ht="12.75">
      <c r="A686" s="61"/>
      <c r="B686" s="61"/>
      <c r="C686" s="61"/>
      <c r="D686" s="61"/>
      <c r="E686" s="61"/>
      <c r="F686" s="61"/>
      <c r="G686" s="61"/>
      <c r="H686" s="61"/>
      <c r="I686" s="61"/>
      <c r="J686" s="61"/>
      <c r="K686" s="61"/>
      <c r="L686" s="61"/>
      <c r="M686" s="61"/>
      <c r="N686" s="61"/>
      <c r="O686" s="61"/>
      <c r="P686" s="61"/>
    </row>
    <row r="687" spans="1:16" ht="12.75">
      <c r="A687" s="61"/>
      <c r="B687" s="61"/>
      <c r="C687" s="61"/>
      <c r="D687" s="61"/>
      <c r="E687" s="61"/>
      <c r="F687" s="61"/>
      <c r="G687" s="61"/>
      <c r="H687" s="61"/>
      <c r="I687" s="61"/>
      <c r="J687" s="61"/>
      <c r="K687" s="61"/>
      <c r="L687" s="61"/>
      <c r="M687" s="61"/>
      <c r="N687" s="61"/>
      <c r="O687" s="61"/>
      <c r="P687" s="61"/>
    </row>
    <row r="688" spans="1:16" ht="12.75">
      <c r="A688" s="61"/>
      <c r="B688" s="61"/>
      <c r="C688" s="61"/>
      <c r="D688" s="61"/>
      <c r="E688" s="61"/>
      <c r="F688" s="61"/>
      <c r="G688" s="61"/>
      <c r="H688" s="61"/>
      <c r="I688" s="61"/>
      <c r="J688" s="61"/>
      <c r="K688" s="61"/>
      <c r="L688" s="61"/>
      <c r="M688" s="61"/>
      <c r="N688" s="61"/>
      <c r="O688" s="61"/>
      <c r="P688" s="61"/>
    </row>
    <row r="689" spans="1:16" ht="12.75">
      <c r="A689" s="61"/>
      <c r="B689" s="61"/>
      <c r="C689" s="61"/>
      <c r="D689" s="61"/>
      <c r="E689" s="61"/>
      <c r="F689" s="61"/>
      <c r="G689" s="61"/>
      <c r="H689" s="61"/>
      <c r="I689" s="61"/>
      <c r="J689" s="61"/>
      <c r="K689" s="61"/>
      <c r="L689" s="61"/>
      <c r="M689" s="61"/>
      <c r="N689" s="61"/>
      <c r="O689" s="61"/>
      <c r="P689" s="61"/>
    </row>
    <row r="690" spans="1:16" ht="12.75">
      <c r="A690" s="61"/>
      <c r="B690" s="61"/>
      <c r="C690" s="61"/>
      <c r="D690" s="61"/>
      <c r="E690" s="61"/>
      <c r="F690" s="61"/>
      <c r="G690" s="61"/>
      <c r="H690" s="61"/>
      <c r="I690" s="61"/>
      <c r="J690" s="61"/>
      <c r="K690" s="61"/>
      <c r="L690" s="61"/>
      <c r="M690" s="61"/>
      <c r="N690" s="61"/>
      <c r="O690" s="61"/>
      <c r="P690" s="61"/>
    </row>
    <row r="691" spans="1:16" ht="12.75">
      <c r="A691" s="61"/>
      <c r="B691" s="61"/>
      <c r="C691" s="61"/>
      <c r="D691" s="61"/>
      <c r="E691" s="61"/>
      <c r="F691" s="61"/>
      <c r="G691" s="61"/>
      <c r="H691" s="61"/>
      <c r="I691" s="61"/>
      <c r="J691" s="61"/>
      <c r="K691" s="61"/>
      <c r="L691" s="61"/>
      <c r="M691" s="61"/>
      <c r="N691" s="61"/>
      <c r="O691" s="61"/>
      <c r="P691" s="61"/>
    </row>
    <row r="692" spans="1:16" ht="12.75">
      <c r="A692" s="61"/>
      <c r="B692" s="61"/>
      <c r="C692" s="61"/>
      <c r="D692" s="61"/>
      <c r="E692" s="61"/>
      <c r="F692" s="61"/>
      <c r="G692" s="61"/>
      <c r="H692" s="61"/>
      <c r="I692" s="61"/>
      <c r="J692" s="61"/>
      <c r="K692" s="61"/>
      <c r="L692" s="61"/>
      <c r="M692" s="61"/>
      <c r="N692" s="61"/>
      <c r="O692" s="61"/>
      <c r="P692" s="61"/>
    </row>
    <row r="693" spans="1:16" ht="12.75">
      <c r="A693" s="61"/>
      <c r="B693" s="61"/>
      <c r="C693" s="61"/>
      <c r="D693" s="61"/>
      <c r="E693" s="61"/>
      <c r="F693" s="61"/>
      <c r="G693" s="61"/>
      <c r="H693" s="61"/>
      <c r="I693" s="61"/>
      <c r="J693" s="61"/>
      <c r="K693" s="61"/>
      <c r="L693" s="61"/>
      <c r="M693" s="61"/>
      <c r="N693" s="61"/>
      <c r="O693" s="61"/>
      <c r="P693" s="61"/>
    </row>
    <row r="694" spans="1:16" ht="12.75">
      <c r="A694" s="61"/>
      <c r="B694" s="61"/>
      <c r="C694" s="61"/>
      <c r="D694" s="61"/>
      <c r="E694" s="61"/>
      <c r="F694" s="61"/>
      <c r="G694" s="61"/>
      <c r="H694" s="61"/>
      <c r="I694" s="61"/>
      <c r="J694" s="61"/>
      <c r="K694" s="61"/>
      <c r="L694" s="61"/>
      <c r="M694" s="61"/>
      <c r="N694" s="61"/>
      <c r="O694" s="61"/>
      <c r="P694" s="61"/>
    </row>
    <row r="695" spans="1:16" ht="12.75">
      <c r="A695" s="61"/>
      <c r="B695" s="61"/>
      <c r="C695" s="61"/>
      <c r="D695" s="61"/>
      <c r="E695" s="61"/>
      <c r="F695" s="61"/>
      <c r="G695" s="61"/>
      <c r="H695" s="61"/>
      <c r="I695" s="61"/>
      <c r="J695" s="61"/>
      <c r="K695" s="61"/>
      <c r="L695" s="61"/>
      <c r="M695" s="61"/>
      <c r="N695" s="61"/>
      <c r="O695" s="61"/>
      <c r="P695" s="61"/>
    </row>
    <row r="696" spans="1:16" ht="12.75">
      <c r="A696" s="61"/>
      <c r="B696" s="61"/>
      <c r="C696" s="61"/>
      <c r="D696" s="61"/>
      <c r="E696" s="61"/>
      <c r="F696" s="61"/>
      <c r="G696" s="61"/>
      <c r="H696" s="61"/>
      <c r="I696" s="61"/>
      <c r="J696" s="61"/>
      <c r="K696" s="61"/>
      <c r="L696" s="61"/>
      <c r="M696" s="61"/>
      <c r="N696" s="61"/>
      <c r="O696" s="61"/>
      <c r="P696" s="61"/>
    </row>
    <row r="697" spans="1:16" ht="12.75">
      <c r="A697" s="61"/>
      <c r="B697" s="61"/>
      <c r="C697" s="61"/>
      <c r="D697" s="61"/>
      <c r="E697" s="61"/>
      <c r="F697" s="61"/>
      <c r="G697" s="61"/>
      <c r="H697" s="61"/>
      <c r="I697" s="61"/>
      <c r="J697" s="61"/>
      <c r="K697" s="61"/>
      <c r="L697" s="61"/>
      <c r="M697" s="61"/>
      <c r="N697" s="61"/>
      <c r="O697" s="61"/>
      <c r="P697" s="61"/>
    </row>
    <row r="698" spans="1:16" ht="12.75">
      <c r="A698" s="61"/>
      <c r="B698" s="61"/>
      <c r="C698" s="61"/>
      <c r="D698" s="61"/>
      <c r="E698" s="61"/>
      <c r="F698" s="61"/>
      <c r="G698" s="61"/>
      <c r="H698" s="61"/>
      <c r="I698" s="61"/>
      <c r="J698" s="61"/>
      <c r="K698" s="61"/>
      <c r="L698" s="61"/>
      <c r="M698" s="61"/>
      <c r="N698" s="61"/>
      <c r="O698" s="61"/>
      <c r="P698" s="61"/>
    </row>
    <row r="699" spans="1:16" ht="12.75">
      <c r="A699" s="61"/>
      <c r="B699" s="61"/>
      <c r="C699" s="61"/>
      <c r="D699" s="61"/>
      <c r="E699" s="61"/>
      <c r="F699" s="61"/>
      <c r="G699" s="61"/>
      <c r="H699" s="61"/>
      <c r="I699" s="61"/>
      <c r="J699" s="61"/>
      <c r="K699" s="61"/>
      <c r="L699" s="61"/>
      <c r="M699" s="61"/>
      <c r="N699" s="61"/>
      <c r="O699" s="61"/>
      <c r="P699" s="61"/>
    </row>
    <row r="700" spans="1:16" ht="12.75">
      <c r="A700" s="61"/>
      <c r="B700" s="61"/>
      <c r="C700" s="61"/>
      <c r="D700" s="61"/>
      <c r="E700" s="61"/>
      <c r="F700" s="61"/>
      <c r="G700" s="61"/>
      <c r="H700" s="61"/>
      <c r="I700" s="61"/>
      <c r="J700" s="61"/>
      <c r="K700" s="61"/>
      <c r="L700" s="61"/>
      <c r="M700" s="61"/>
      <c r="N700" s="61"/>
      <c r="O700" s="61"/>
      <c r="P700" s="61"/>
    </row>
    <row r="701" spans="1:16" ht="12.75">
      <c r="A701" s="61"/>
      <c r="B701" s="61"/>
      <c r="C701" s="61"/>
      <c r="D701" s="61"/>
      <c r="E701" s="61"/>
      <c r="F701" s="61"/>
      <c r="G701" s="61"/>
      <c r="H701" s="61"/>
      <c r="I701" s="61"/>
      <c r="J701" s="61"/>
      <c r="K701" s="61"/>
      <c r="L701" s="61"/>
      <c r="M701" s="61"/>
      <c r="N701" s="61"/>
      <c r="O701" s="61"/>
      <c r="P701" s="61"/>
    </row>
    <row r="702" spans="1:16" ht="12.75">
      <c r="A702" s="61"/>
      <c r="B702" s="61"/>
      <c r="C702" s="61"/>
      <c r="D702" s="61"/>
      <c r="E702" s="61"/>
      <c r="F702" s="61"/>
      <c r="G702" s="61"/>
      <c r="H702" s="61"/>
      <c r="I702" s="61"/>
      <c r="J702" s="61"/>
      <c r="K702" s="61"/>
      <c r="L702" s="61"/>
      <c r="M702" s="61"/>
      <c r="N702" s="61"/>
      <c r="O702" s="61"/>
      <c r="P702" s="61"/>
    </row>
    <row r="703" spans="1:16" ht="12.75">
      <c r="A703" s="61"/>
      <c r="B703" s="61"/>
      <c r="C703" s="61"/>
      <c r="D703" s="61"/>
      <c r="E703" s="61"/>
      <c r="F703" s="61"/>
      <c r="G703" s="61"/>
      <c r="H703" s="61"/>
      <c r="I703" s="61"/>
      <c r="J703" s="61"/>
      <c r="K703" s="61"/>
      <c r="L703" s="61"/>
      <c r="M703" s="61"/>
      <c r="N703" s="61"/>
      <c r="O703" s="61"/>
      <c r="P703" s="61"/>
    </row>
    <row r="704" spans="1:16" ht="12.75">
      <c r="A704" s="61"/>
      <c r="B704" s="61"/>
      <c r="C704" s="61"/>
      <c r="D704" s="61"/>
      <c r="E704" s="61"/>
      <c r="F704" s="61"/>
      <c r="G704" s="61"/>
      <c r="H704" s="61"/>
      <c r="I704" s="61"/>
      <c r="J704" s="61"/>
      <c r="K704" s="61"/>
      <c r="L704" s="61"/>
      <c r="M704" s="61"/>
      <c r="N704" s="61"/>
      <c r="O704" s="61"/>
      <c r="P704" s="61"/>
    </row>
    <row r="705" spans="1:16" ht="12.75">
      <c r="A705" s="61"/>
      <c r="B705" s="61"/>
      <c r="C705" s="61"/>
      <c r="D705" s="61"/>
      <c r="E705" s="61"/>
      <c r="F705" s="61"/>
      <c r="G705" s="61"/>
      <c r="H705" s="61"/>
      <c r="I705" s="61"/>
      <c r="J705" s="61"/>
      <c r="K705" s="61"/>
      <c r="L705" s="61"/>
      <c r="M705" s="61"/>
      <c r="N705" s="61"/>
      <c r="O705" s="61"/>
      <c r="P705" s="61"/>
    </row>
    <row r="706" spans="1:16" ht="12.75">
      <c r="A706" s="61"/>
      <c r="B706" s="61"/>
      <c r="C706" s="61"/>
      <c r="D706" s="61"/>
      <c r="E706" s="61"/>
      <c r="F706" s="61"/>
      <c r="G706" s="61"/>
      <c r="H706" s="61"/>
      <c r="I706" s="61"/>
      <c r="J706" s="61"/>
      <c r="K706" s="61"/>
      <c r="L706" s="61"/>
      <c r="M706" s="61"/>
      <c r="N706" s="61"/>
      <c r="O706" s="61"/>
      <c r="P706" s="61"/>
    </row>
    <row r="707" spans="1:16" ht="12.75">
      <c r="A707" s="61"/>
      <c r="B707" s="61"/>
      <c r="C707" s="61"/>
      <c r="D707" s="61"/>
      <c r="E707" s="61"/>
      <c r="F707" s="61"/>
      <c r="G707" s="61"/>
      <c r="H707" s="61"/>
      <c r="I707" s="61"/>
      <c r="J707" s="61"/>
      <c r="K707" s="61"/>
      <c r="L707" s="61"/>
      <c r="M707" s="61"/>
      <c r="N707" s="61"/>
      <c r="O707" s="61"/>
      <c r="P707" s="61"/>
    </row>
    <row r="708" spans="1:16" ht="12.75">
      <c r="A708" s="61"/>
      <c r="B708" s="61"/>
      <c r="C708" s="61"/>
      <c r="D708" s="61"/>
      <c r="E708" s="61"/>
      <c r="F708" s="61"/>
      <c r="G708" s="61"/>
      <c r="H708" s="61"/>
      <c r="I708" s="61"/>
      <c r="J708" s="61"/>
      <c r="K708" s="61"/>
      <c r="L708" s="61"/>
      <c r="M708" s="61"/>
      <c r="N708" s="61"/>
      <c r="O708" s="61"/>
      <c r="P708" s="61"/>
    </row>
    <row r="709" spans="1:16" ht="12.75">
      <c r="A709" s="61"/>
      <c r="B709" s="61"/>
      <c r="C709" s="61"/>
      <c r="D709" s="61"/>
      <c r="E709" s="61"/>
      <c r="F709" s="61"/>
      <c r="G709" s="61"/>
      <c r="H709" s="61"/>
      <c r="I709" s="61"/>
      <c r="J709" s="61"/>
      <c r="K709" s="61"/>
      <c r="L709" s="61"/>
      <c r="M709" s="61"/>
      <c r="N709" s="61"/>
      <c r="O709" s="61"/>
      <c r="P709" s="61"/>
    </row>
    <row r="710" spans="1:16" ht="12.75">
      <c r="A710" s="61"/>
      <c r="B710" s="61"/>
      <c r="C710" s="61"/>
      <c r="D710" s="61"/>
      <c r="E710" s="61"/>
      <c r="F710" s="61"/>
      <c r="G710" s="61"/>
      <c r="H710" s="61"/>
      <c r="I710" s="61"/>
      <c r="J710" s="61"/>
      <c r="K710" s="61"/>
      <c r="L710" s="61"/>
      <c r="M710" s="61"/>
      <c r="N710" s="61"/>
      <c r="O710" s="61"/>
      <c r="P710" s="61"/>
    </row>
    <row r="711" spans="1:16" ht="12.75">
      <c r="A711" s="61"/>
      <c r="B711" s="61"/>
      <c r="C711" s="61"/>
      <c r="D711" s="61"/>
      <c r="E711" s="61"/>
      <c r="F711" s="61"/>
      <c r="G711" s="61"/>
      <c r="H711" s="61"/>
      <c r="I711" s="61"/>
      <c r="J711" s="61"/>
      <c r="K711" s="61"/>
      <c r="L711" s="61"/>
      <c r="M711" s="61"/>
      <c r="N711" s="61"/>
      <c r="O711" s="61"/>
      <c r="P711" s="61"/>
    </row>
    <row r="712" spans="1:16" ht="12.75">
      <c r="A712" s="61"/>
      <c r="B712" s="61"/>
      <c r="C712" s="61"/>
      <c r="D712" s="61"/>
      <c r="E712" s="61"/>
      <c r="F712" s="61"/>
      <c r="G712" s="61"/>
      <c r="H712" s="61"/>
      <c r="I712" s="61"/>
      <c r="J712" s="61"/>
      <c r="K712" s="61"/>
      <c r="L712" s="61"/>
      <c r="M712" s="61"/>
      <c r="N712" s="61"/>
      <c r="O712" s="61"/>
      <c r="P712" s="61"/>
    </row>
    <row r="713" spans="1:16" ht="12.75">
      <c r="A713" s="61"/>
      <c r="B713" s="61"/>
      <c r="C713" s="61"/>
      <c r="D713" s="61"/>
      <c r="E713" s="61"/>
      <c r="F713" s="61"/>
      <c r="G713" s="61"/>
      <c r="H713" s="61"/>
      <c r="I713" s="61"/>
      <c r="J713" s="61"/>
      <c r="K713" s="61"/>
      <c r="L713" s="61"/>
      <c r="M713" s="61"/>
      <c r="N713" s="61"/>
      <c r="O713" s="61"/>
      <c r="P713" s="61"/>
    </row>
    <row r="714" spans="1:16" ht="12.75">
      <c r="A714" s="61"/>
      <c r="B714" s="61"/>
      <c r="C714" s="61"/>
      <c r="D714" s="61"/>
      <c r="E714" s="61"/>
      <c r="F714" s="61"/>
      <c r="G714" s="61"/>
      <c r="H714" s="61"/>
      <c r="I714" s="61"/>
      <c r="J714" s="61"/>
      <c r="K714" s="61"/>
      <c r="L714" s="61"/>
      <c r="M714" s="61"/>
      <c r="N714" s="61"/>
      <c r="O714" s="61"/>
      <c r="P714" s="61"/>
    </row>
    <row r="715" spans="1:16" ht="12.75">
      <c r="A715" s="61"/>
      <c r="B715" s="61"/>
      <c r="C715" s="61"/>
      <c r="D715" s="61"/>
      <c r="E715" s="61"/>
      <c r="F715" s="61"/>
      <c r="G715" s="61"/>
      <c r="H715" s="61"/>
      <c r="I715" s="61"/>
      <c r="J715" s="61"/>
      <c r="K715" s="61"/>
      <c r="L715" s="61"/>
      <c r="M715" s="61"/>
      <c r="N715" s="61"/>
      <c r="O715" s="61"/>
      <c r="P715" s="61"/>
    </row>
    <row r="716" spans="1:16" ht="12.75">
      <c r="A716" s="61"/>
      <c r="B716" s="61"/>
      <c r="C716" s="61"/>
      <c r="D716" s="61"/>
      <c r="E716" s="61"/>
      <c r="F716" s="61"/>
      <c r="G716" s="61"/>
      <c r="H716" s="61"/>
      <c r="I716" s="61"/>
      <c r="J716" s="61"/>
      <c r="K716" s="61"/>
      <c r="L716" s="61"/>
      <c r="M716" s="61"/>
      <c r="N716" s="61"/>
      <c r="O716" s="61"/>
      <c r="P716" s="61"/>
    </row>
    <row r="717" spans="1:16" ht="12.75">
      <c r="A717" s="61"/>
      <c r="B717" s="61"/>
      <c r="C717" s="61"/>
      <c r="D717" s="61"/>
      <c r="E717" s="61"/>
      <c r="F717" s="61"/>
      <c r="G717" s="61"/>
      <c r="H717" s="61"/>
      <c r="I717" s="61"/>
      <c r="J717" s="61"/>
      <c r="K717" s="61"/>
      <c r="L717" s="61"/>
      <c r="M717" s="61"/>
      <c r="N717" s="61"/>
      <c r="O717" s="61"/>
      <c r="P717" s="61"/>
    </row>
    <row r="718" spans="1:16" ht="12.75">
      <c r="A718" s="61"/>
      <c r="B718" s="61"/>
      <c r="C718" s="61"/>
      <c r="D718" s="61"/>
      <c r="E718" s="61"/>
      <c r="F718" s="61"/>
      <c r="G718" s="61"/>
      <c r="H718" s="61"/>
      <c r="I718" s="61"/>
      <c r="J718" s="61"/>
      <c r="K718" s="61"/>
      <c r="L718" s="61"/>
      <c r="M718" s="61"/>
      <c r="N718" s="61"/>
      <c r="O718" s="61"/>
      <c r="P718" s="61"/>
    </row>
    <row r="719" spans="1:16" ht="12.75">
      <c r="A719" s="61"/>
      <c r="B719" s="61"/>
      <c r="C719" s="61"/>
      <c r="D719" s="61"/>
      <c r="E719" s="61"/>
      <c r="F719" s="61"/>
      <c r="G719" s="61"/>
      <c r="H719" s="61"/>
      <c r="I719" s="61"/>
      <c r="J719" s="61"/>
      <c r="K719" s="61"/>
      <c r="L719" s="61"/>
      <c r="M719" s="61"/>
      <c r="N719" s="61"/>
      <c r="O719" s="61"/>
      <c r="P719" s="61"/>
    </row>
    <row r="720" spans="1:16" ht="12.75">
      <c r="A720" s="61"/>
      <c r="B720" s="61"/>
      <c r="C720" s="61"/>
      <c r="D720" s="61"/>
      <c r="E720" s="61"/>
      <c r="F720" s="61"/>
      <c r="G720" s="61"/>
      <c r="H720" s="61"/>
      <c r="I720" s="61"/>
      <c r="J720" s="61"/>
      <c r="K720" s="61"/>
      <c r="L720" s="61"/>
      <c r="M720" s="61"/>
      <c r="N720" s="61"/>
      <c r="O720" s="61"/>
      <c r="P720" s="61"/>
    </row>
    <row r="721" spans="1:16" ht="12.75">
      <c r="A721" s="61"/>
      <c r="B721" s="61"/>
      <c r="C721" s="61"/>
      <c r="D721" s="61"/>
      <c r="E721" s="61"/>
      <c r="F721" s="61"/>
      <c r="G721" s="61"/>
      <c r="H721" s="61"/>
      <c r="I721" s="61"/>
      <c r="J721" s="61"/>
      <c r="K721" s="61"/>
      <c r="L721" s="61"/>
      <c r="M721" s="61"/>
      <c r="N721" s="61"/>
      <c r="O721" s="61"/>
      <c r="P721" s="61"/>
    </row>
    <row r="722" spans="1:16" ht="12.75">
      <c r="A722" s="61"/>
      <c r="B722" s="61"/>
      <c r="C722" s="61"/>
      <c r="D722" s="61"/>
      <c r="E722" s="61"/>
      <c r="F722" s="61"/>
      <c r="G722" s="61"/>
      <c r="H722" s="61"/>
      <c r="I722" s="61"/>
      <c r="J722" s="61"/>
      <c r="K722" s="61"/>
      <c r="L722" s="61"/>
      <c r="M722" s="61"/>
      <c r="N722" s="61"/>
      <c r="O722" s="61"/>
      <c r="P722" s="61"/>
    </row>
    <row r="723" spans="1:16" ht="12.75">
      <c r="A723" s="61"/>
      <c r="B723" s="61"/>
      <c r="C723" s="61"/>
      <c r="D723" s="61"/>
      <c r="E723" s="61"/>
      <c r="F723" s="61"/>
      <c r="G723" s="61"/>
      <c r="H723" s="61"/>
      <c r="I723" s="61"/>
      <c r="J723" s="61"/>
      <c r="K723" s="61"/>
      <c r="L723" s="61"/>
      <c r="M723" s="61"/>
      <c r="N723" s="61"/>
      <c r="O723" s="61"/>
      <c r="P723" s="61"/>
    </row>
    <row r="724" spans="1:16" ht="12.75">
      <c r="A724" s="61"/>
      <c r="B724" s="61"/>
      <c r="C724" s="61"/>
      <c r="D724" s="61"/>
      <c r="E724" s="61"/>
      <c r="F724" s="61"/>
      <c r="G724" s="61"/>
      <c r="H724" s="61"/>
      <c r="I724" s="61"/>
      <c r="J724" s="61"/>
      <c r="K724" s="61"/>
      <c r="L724" s="61"/>
      <c r="M724" s="61"/>
      <c r="N724" s="61"/>
      <c r="O724" s="61"/>
      <c r="P724" s="61"/>
    </row>
    <row r="725" spans="1:16" ht="12.75">
      <c r="A725" s="61"/>
      <c r="B725" s="61"/>
      <c r="C725" s="61"/>
      <c r="D725" s="61"/>
      <c r="E725" s="61"/>
      <c r="F725" s="61"/>
      <c r="G725" s="61"/>
      <c r="H725" s="61"/>
      <c r="I725" s="61"/>
      <c r="J725" s="61"/>
      <c r="K725" s="61"/>
      <c r="L725" s="61"/>
      <c r="M725" s="61"/>
      <c r="N725" s="61"/>
      <c r="O725" s="61"/>
      <c r="P725" s="61"/>
    </row>
    <row r="726" spans="1:16" ht="12.75">
      <c r="A726" s="61"/>
      <c r="B726" s="61"/>
      <c r="C726" s="61"/>
      <c r="D726" s="61"/>
      <c r="E726" s="61"/>
      <c r="F726" s="61"/>
      <c r="G726" s="61"/>
      <c r="H726" s="61"/>
      <c r="I726" s="61"/>
      <c r="J726" s="61"/>
      <c r="K726" s="61"/>
      <c r="L726" s="61"/>
      <c r="M726" s="61"/>
      <c r="N726" s="61"/>
      <c r="O726" s="61"/>
      <c r="P726" s="61"/>
    </row>
    <row r="727" spans="1:16" ht="12.75">
      <c r="A727" s="61"/>
      <c r="B727" s="61"/>
      <c r="C727" s="61"/>
      <c r="D727" s="61"/>
      <c r="E727" s="61"/>
      <c r="F727" s="61"/>
      <c r="G727" s="61"/>
      <c r="H727" s="61"/>
      <c r="I727" s="61"/>
      <c r="J727" s="61"/>
      <c r="K727" s="61"/>
      <c r="L727" s="61"/>
      <c r="M727" s="61"/>
      <c r="N727" s="61"/>
      <c r="O727" s="61"/>
      <c r="P727" s="61"/>
    </row>
    <row r="728" spans="1:16" ht="12.75">
      <c r="A728" s="61"/>
      <c r="B728" s="61"/>
      <c r="C728" s="61"/>
      <c r="D728" s="61"/>
      <c r="E728" s="61"/>
      <c r="F728" s="61"/>
      <c r="G728" s="61"/>
      <c r="H728" s="61"/>
      <c r="I728" s="61"/>
      <c r="J728" s="61"/>
      <c r="K728" s="61"/>
      <c r="L728" s="61"/>
      <c r="M728" s="61"/>
      <c r="N728" s="61"/>
      <c r="O728" s="61"/>
      <c r="P728" s="61"/>
    </row>
    <row r="729" spans="1:16" ht="12.75">
      <c r="A729" s="61"/>
      <c r="B729" s="61"/>
      <c r="C729" s="61"/>
      <c r="D729" s="61"/>
      <c r="E729" s="61"/>
      <c r="F729" s="61"/>
      <c r="G729" s="61"/>
      <c r="H729" s="61"/>
      <c r="I729" s="61"/>
      <c r="J729" s="61"/>
      <c r="K729" s="61"/>
      <c r="L729" s="61"/>
      <c r="M729" s="61"/>
      <c r="N729" s="61"/>
      <c r="O729" s="61"/>
      <c r="P729" s="61"/>
    </row>
    <row r="730" spans="1:16" ht="12.75">
      <c r="A730" s="61"/>
      <c r="B730" s="61"/>
      <c r="C730" s="61"/>
      <c r="D730" s="61"/>
      <c r="E730" s="61"/>
      <c r="F730" s="61"/>
      <c r="G730" s="61"/>
      <c r="H730" s="61"/>
      <c r="I730" s="61"/>
      <c r="J730" s="61"/>
      <c r="K730" s="61"/>
      <c r="L730" s="61"/>
      <c r="M730" s="61"/>
      <c r="N730" s="61"/>
      <c r="O730" s="61"/>
      <c r="P730" s="61"/>
    </row>
    <row r="731" spans="1:16" ht="12.75">
      <c r="A731" s="61"/>
      <c r="B731" s="61"/>
      <c r="C731" s="61"/>
      <c r="D731" s="61"/>
      <c r="E731" s="61"/>
      <c r="F731" s="61"/>
      <c r="G731" s="61"/>
      <c r="H731" s="61"/>
      <c r="I731" s="61"/>
      <c r="J731" s="61"/>
      <c r="K731" s="61"/>
      <c r="L731" s="61"/>
      <c r="M731" s="61"/>
      <c r="N731" s="61"/>
      <c r="O731" s="61"/>
      <c r="P731" s="61"/>
    </row>
    <row r="732" spans="1:16" ht="12.75">
      <c r="A732" s="61"/>
      <c r="B732" s="61"/>
      <c r="C732" s="61"/>
      <c r="D732" s="61"/>
      <c r="E732" s="61"/>
      <c r="F732" s="61"/>
      <c r="G732" s="61"/>
      <c r="H732" s="61"/>
      <c r="I732" s="61"/>
      <c r="J732" s="61"/>
      <c r="K732" s="61"/>
      <c r="L732" s="61"/>
      <c r="M732" s="61"/>
      <c r="N732" s="61"/>
      <c r="O732" s="61"/>
      <c r="P732" s="61"/>
    </row>
    <row r="733" spans="1:16" ht="12.75">
      <c r="A733" s="61"/>
      <c r="B733" s="61"/>
      <c r="C733" s="61"/>
      <c r="D733" s="61"/>
      <c r="E733" s="61"/>
      <c r="F733" s="61"/>
      <c r="G733" s="61"/>
      <c r="H733" s="61"/>
      <c r="I733" s="61"/>
      <c r="J733" s="61"/>
      <c r="K733" s="61"/>
      <c r="L733" s="61"/>
      <c r="M733" s="61"/>
      <c r="N733" s="61"/>
      <c r="O733" s="61"/>
      <c r="P733" s="61"/>
    </row>
    <row r="734" spans="1:16" ht="12.75">
      <c r="A734" s="61"/>
      <c r="B734" s="61"/>
      <c r="C734" s="61"/>
      <c r="D734" s="61"/>
      <c r="E734" s="61"/>
      <c r="F734" s="61"/>
      <c r="G734" s="61"/>
      <c r="H734" s="61"/>
      <c r="I734" s="61"/>
      <c r="J734" s="61"/>
      <c r="K734" s="61"/>
      <c r="L734" s="61"/>
      <c r="M734" s="61"/>
      <c r="N734" s="61"/>
      <c r="O734" s="61"/>
      <c r="P734" s="61"/>
    </row>
    <row r="735" spans="1:16" ht="12.75">
      <c r="A735" s="61"/>
      <c r="B735" s="61"/>
      <c r="C735" s="61"/>
      <c r="D735" s="61"/>
      <c r="E735" s="61"/>
      <c r="F735" s="61"/>
      <c r="G735" s="61"/>
      <c r="H735" s="61"/>
      <c r="I735" s="61"/>
      <c r="J735" s="61"/>
      <c r="K735" s="61"/>
      <c r="L735" s="61"/>
      <c r="M735" s="61"/>
      <c r="N735" s="61"/>
      <c r="O735" s="61"/>
      <c r="P735" s="61"/>
    </row>
    <row r="736" spans="1:16" ht="12.75">
      <c r="A736" s="61"/>
      <c r="B736" s="61"/>
      <c r="C736" s="61"/>
      <c r="D736" s="61"/>
      <c r="E736" s="61"/>
      <c r="F736" s="61"/>
      <c r="G736" s="61"/>
      <c r="H736" s="61"/>
      <c r="I736" s="61"/>
      <c r="J736" s="61"/>
      <c r="K736" s="61"/>
      <c r="L736" s="61"/>
      <c r="M736" s="61"/>
      <c r="N736" s="61"/>
      <c r="O736" s="61"/>
      <c r="P736" s="61"/>
    </row>
    <row r="737" spans="1:16" ht="12.75">
      <c r="A737" s="61"/>
      <c r="B737" s="61"/>
      <c r="C737" s="61"/>
      <c r="D737" s="61"/>
      <c r="E737" s="61"/>
      <c r="F737" s="61"/>
      <c r="G737" s="61"/>
      <c r="H737" s="61"/>
      <c r="I737" s="61"/>
      <c r="J737" s="61"/>
      <c r="K737" s="61"/>
      <c r="L737" s="61"/>
      <c r="M737" s="61"/>
      <c r="N737" s="61"/>
      <c r="O737" s="61"/>
      <c r="P737" s="61"/>
    </row>
    <row r="738" spans="1:16" ht="12.75">
      <c r="A738" s="61"/>
      <c r="B738" s="61"/>
      <c r="C738" s="61"/>
      <c r="D738" s="61"/>
      <c r="E738" s="61"/>
      <c r="F738" s="61"/>
      <c r="G738" s="61"/>
      <c r="H738" s="61"/>
      <c r="I738" s="61"/>
      <c r="J738" s="61"/>
      <c r="K738" s="61"/>
      <c r="L738" s="61"/>
      <c r="M738" s="61"/>
      <c r="N738" s="61"/>
      <c r="O738" s="61"/>
      <c r="P738" s="61"/>
    </row>
    <row r="739" spans="1:16" ht="12.75">
      <c r="A739" s="61"/>
      <c r="B739" s="61"/>
      <c r="C739" s="61"/>
      <c r="D739" s="61"/>
      <c r="E739" s="61"/>
      <c r="F739" s="61"/>
      <c r="G739" s="61"/>
      <c r="H739" s="61"/>
      <c r="I739" s="61"/>
      <c r="J739" s="61"/>
      <c r="K739" s="61"/>
      <c r="L739" s="61"/>
      <c r="M739" s="61"/>
      <c r="N739" s="61"/>
      <c r="O739" s="61"/>
      <c r="P739" s="61"/>
    </row>
    <row r="740" spans="1:16" ht="12.75">
      <c r="A740" s="61"/>
      <c r="B740" s="61"/>
      <c r="C740" s="61"/>
      <c r="D740" s="61"/>
      <c r="E740" s="61"/>
      <c r="F740" s="61"/>
      <c r="G740" s="61"/>
      <c r="H740" s="61"/>
      <c r="I740" s="61"/>
      <c r="J740" s="61"/>
      <c r="K740" s="61"/>
      <c r="L740" s="61"/>
      <c r="M740" s="61"/>
      <c r="N740" s="61"/>
      <c r="O740" s="61"/>
      <c r="P740" s="61"/>
    </row>
    <row r="741" spans="1:16" ht="12.75">
      <c r="A741" s="61"/>
      <c r="B741" s="61"/>
      <c r="C741" s="61"/>
      <c r="D741" s="61"/>
      <c r="E741" s="61"/>
      <c r="F741" s="61"/>
      <c r="G741" s="61"/>
      <c r="H741" s="61"/>
      <c r="I741" s="61"/>
      <c r="J741" s="61"/>
      <c r="K741" s="61"/>
      <c r="L741" s="61"/>
      <c r="M741" s="61"/>
      <c r="N741" s="61"/>
      <c r="O741" s="61"/>
      <c r="P741" s="61"/>
    </row>
    <row r="742" spans="1:16" ht="12.75">
      <c r="A742" s="61"/>
      <c r="B742" s="61"/>
      <c r="C742" s="61"/>
      <c r="D742" s="61"/>
      <c r="E742" s="61"/>
      <c r="F742" s="61"/>
      <c r="G742" s="61"/>
      <c r="H742" s="61"/>
      <c r="I742" s="61"/>
      <c r="J742" s="61"/>
      <c r="K742" s="61"/>
      <c r="L742" s="61"/>
      <c r="M742" s="61"/>
      <c r="N742" s="61"/>
      <c r="O742" s="61"/>
      <c r="P742" s="61"/>
    </row>
    <row r="743" spans="1:16" ht="12.75">
      <c r="A743" s="61"/>
      <c r="B743" s="61"/>
      <c r="C743" s="61"/>
      <c r="D743" s="61"/>
      <c r="E743" s="61"/>
      <c r="F743" s="61"/>
      <c r="G743" s="61"/>
      <c r="H743" s="61"/>
      <c r="I743" s="61"/>
      <c r="J743" s="61"/>
      <c r="K743" s="61"/>
      <c r="L743" s="61"/>
      <c r="M743" s="61"/>
      <c r="N743" s="61"/>
      <c r="O743" s="61"/>
      <c r="P743" s="61"/>
    </row>
    <row r="744" spans="1:16" ht="12.75">
      <c r="A744" s="61"/>
      <c r="B744" s="61"/>
      <c r="C744" s="61"/>
      <c r="D744" s="61"/>
      <c r="E744" s="61"/>
      <c r="F744" s="61"/>
      <c r="G744" s="61"/>
      <c r="H744" s="61"/>
      <c r="I744" s="61"/>
      <c r="J744" s="61"/>
      <c r="K744" s="61"/>
      <c r="L744" s="61"/>
      <c r="M744" s="61"/>
      <c r="N744" s="61"/>
      <c r="O744" s="61"/>
      <c r="P744" s="61"/>
    </row>
    <row r="745" spans="1:16" ht="12.75">
      <c r="A745" s="61"/>
      <c r="B745" s="61"/>
      <c r="C745" s="61"/>
      <c r="D745" s="61"/>
      <c r="E745" s="61"/>
      <c r="F745" s="61"/>
      <c r="G745" s="61"/>
      <c r="H745" s="61"/>
      <c r="I745" s="61"/>
      <c r="J745" s="61"/>
      <c r="K745" s="61"/>
      <c r="L745" s="61"/>
      <c r="M745" s="61"/>
      <c r="N745" s="61"/>
      <c r="O745" s="61"/>
      <c r="P745" s="61"/>
    </row>
    <row r="746" spans="1:16" ht="12.75">
      <c r="A746" s="61"/>
      <c r="B746" s="61"/>
      <c r="C746" s="61"/>
      <c r="D746" s="61"/>
      <c r="E746" s="61"/>
      <c r="F746" s="61"/>
      <c r="G746" s="61"/>
      <c r="H746" s="61"/>
      <c r="I746" s="61"/>
      <c r="J746" s="61"/>
      <c r="K746" s="61"/>
      <c r="L746" s="61"/>
      <c r="M746" s="61"/>
      <c r="N746" s="61"/>
      <c r="O746" s="61"/>
      <c r="P746" s="61"/>
    </row>
    <row r="747" spans="1:16" ht="12.75">
      <c r="A747" s="61"/>
      <c r="B747" s="61"/>
      <c r="C747" s="61"/>
      <c r="D747" s="61"/>
      <c r="E747" s="61"/>
      <c r="F747" s="61"/>
      <c r="G747" s="61"/>
      <c r="H747" s="61"/>
      <c r="I747" s="61"/>
      <c r="J747" s="61"/>
      <c r="K747" s="61"/>
      <c r="L747" s="61"/>
      <c r="M747" s="61"/>
      <c r="N747" s="61"/>
      <c r="O747" s="61"/>
      <c r="P747" s="61"/>
    </row>
    <row r="748" spans="1:16" ht="12.75">
      <c r="A748" s="61"/>
      <c r="B748" s="61"/>
      <c r="C748" s="61"/>
      <c r="D748" s="61"/>
      <c r="E748" s="61"/>
      <c r="F748" s="61"/>
      <c r="G748" s="61"/>
      <c r="H748" s="61"/>
      <c r="I748" s="61"/>
      <c r="J748" s="61"/>
      <c r="K748" s="61"/>
      <c r="L748" s="61"/>
      <c r="M748" s="61"/>
      <c r="N748" s="61"/>
      <c r="O748" s="61"/>
      <c r="P748" s="61"/>
    </row>
    <row r="749" spans="1:16" ht="12.75">
      <c r="A749" s="61"/>
      <c r="B749" s="61"/>
      <c r="C749" s="61"/>
      <c r="D749" s="61"/>
      <c r="E749" s="61"/>
      <c r="F749" s="61"/>
      <c r="G749" s="61"/>
      <c r="H749" s="61"/>
      <c r="I749" s="61"/>
      <c r="J749" s="61"/>
      <c r="K749" s="61"/>
      <c r="L749" s="61"/>
      <c r="M749" s="61"/>
      <c r="N749" s="61"/>
      <c r="O749" s="61"/>
      <c r="P749" s="61"/>
    </row>
    <row r="750" spans="1:16" ht="12.75">
      <c r="A750" s="61"/>
      <c r="B750" s="61"/>
      <c r="C750" s="61"/>
      <c r="D750" s="61"/>
      <c r="E750" s="61"/>
      <c r="F750" s="61"/>
      <c r="G750" s="61"/>
      <c r="H750" s="61"/>
      <c r="I750" s="61"/>
      <c r="J750" s="61"/>
      <c r="K750" s="61"/>
      <c r="L750" s="61"/>
      <c r="M750" s="61"/>
      <c r="N750" s="61"/>
      <c r="O750" s="61"/>
      <c r="P750" s="61"/>
    </row>
    <row r="751" spans="1:16" ht="12.75">
      <c r="A751" s="61"/>
      <c r="B751" s="61"/>
      <c r="C751" s="61"/>
      <c r="D751" s="61"/>
      <c r="E751" s="61"/>
      <c r="F751" s="61"/>
      <c r="G751" s="61"/>
      <c r="H751" s="61"/>
      <c r="I751" s="61"/>
      <c r="J751" s="61"/>
      <c r="K751" s="61"/>
      <c r="L751" s="61"/>
      <c r="M751" s="61"/>
      <c r="N751" s="61"/>
      <c r="O751" s="61"/>
      <c r="P751" s="61"/>
    </row>
    <row r="752" spans="1:16" ht="12.75">
      <c r="A752" s="61"/>
      <c r="B752" s="61"/>
      <c r="C752" s="61"/>
      <c r="D752" s="61"/>
      <c r="E752" s="61"/>
      <c r="F752" s="61"/>
      <c r="G752" s="61"/>
      <c r="H752" s="61"/>
      <c r="I752" s="61"/>
      <c r="J752" s="61"/>
      <c r="K752" s="61"/>
      <c r="L752" s="61"/>
      <c r="M752" s="61"/>
      <c r="N752" s="61"/>
      <c r="O752" s="61"/>
      <c r="P752" s="61"/>
    </row>
    <row r="753" spans="1:16" ht="12.75">
      <c r="A753" s="61"/>
      <c r="B753" s="61"/>
      <c r="C753" s="61"/>
      <c r="D753" s="61"/>
      <c r="E753" s="61"/>
      <c r="F753" s="61"/>
      <c r="G753" s="61"/>
      <c r="H753" s="61"/>
      <c r="I753" s="61"/>
      <c r="J753" s="61"/>
      <c r="K753" s="61"/>
      <c r="L753" s="61"/>
      <c r="M753" s="61"/>
      <c r="N753" s="61"/>
      <c r="O753" s="61"/>
      <c r="P753" s="61"/>
    </row>
    <row r="754" spans="1:16" ht="12.75">
      <c r="A754" s="61"/>
      <c r="B754" s="61"/>
      <c r="C754" s="61"/>
      <c r="D754" s="61"/>
      <c r="E754" s="61"/>
      <c r="F754" s="61"/>
      <c r="G754" s="61"/>
      <c r="H754" s="61"/>
      <c r="I754" s="61"/>
      <c r="J754" s="61"/>
      <c r="K754" s="61"/>
      <c r="L754" s="61"/>
      <c r="M754" s="61"/>
      <c r="N754" s="61"/>
      <c r="O754" s="61"/>
      <c r="P754" s="61"/>
    </row>
    <row r="755" spans="1:16" ht="12.75">
      <c r="A755" s="61"/>
      <c r="B755" s="61"/>
      <c r="C755" s="61"/>
      <c r="D755" s="61"/>
      <c r="E755" s="61"/>
      <c r="F755" s="61"/>
      <c r="G755" s="61"/>
      <c r="H755" s="61"/>
      <c r="I755" s="61"/>
      <c r="J755" s="61"/>
      <c r="K755" s="61"/>
      <c r="L755" s="61"/>
      <c r="M755" s="61"/>
      <c r="N755" s="61"/>
      <c r="O755" s="61"/>
      <c r="P755" s="61"/>
    </row>
    <row r="756" spans="1:16" ht="12.75">
      <c r="A756" s="61"/>
      <c r="B756" s="61"/>
      <c r="C756" s="61"/>
      <c r="D756" s="61"/>
      <c r="E756" s="61"/>
      <c r="F756" s="61"/>
      <c r="G756" s="61"/>
      <c r="H756" s="61"/>
      <c r="I756" s="61"/>
      <c r="J756" s="61"/>
      <c r="K756" s="61"/>
      <c r="L756" s="61"/>
      <c r="M756" s="61"/>
      <c r="N756" s="61"/>
      <c r="O756" s="61"/>
      <c r="P756" s="61"/>
    </row>
    <row r="757" spans="1:16" ht="12.75">
      <c r="A757" s="61"/>
      <c r="B757" s="61"/>
      <c r="C757" s="61"/>
      <c r="D757" s="61"/>
      <c r="E757" s="61"/>
      <c r="F757" s="61"/>
      <c r="G757" s="61"/>
      <c r="H757" s="61"/>
      <c r="I757" s="61"/>
      <c r="J757" s="61"/>
      <c r="K757" s="61"/>
      <c r="L757" s="61"/>
      <c r="M757" s="61"/>
      <c r="N757" s="61"/>
      <c r="O757" s="61"/>
      <c r="P757" s="61"/>
    </row>
    <row r="758" spans="1:16" ht="12.75">
      <c r="A758" s="61"/>
      <c r="B758" s="61"/>
      <c r="C758" s="61"/>
      <c r="D758" s="61"/>
      <c r="E758" s="61"/>
      <c r="F758" s="61"/>
      <c r="G758" s="61"/>
      <c r="H758" s="61"/>
      <c r="I758" s="61"/>
      <c r="J758" s="61"/>
      <c r="K758" s="61"/>
      <c r="L758" s="61"/>
      <c r="M758" s="61"/>
      <c r="N758" s="61"/>
      <c r="O758" s="61"/>
      <c r="P758" s="61"/>
    </row>
    <row r="759" spans="1:16" ht="12.75">
      <c r="A759" s="61"/>
      <c r="B759" s="61"/>
      <c r="C759" s="61"/>
      <c r="D759" s="61"/>
      <c r="E759" s="61"/>
      <c r="F759" s="61"/>
      <c r="G759" s="61"/>
      <c r="H759" s="61"/>
      <c r="I759" s="61"/>
      <c r="J759" s="61"/>
      <c r="K759" s="61"/>
      <c r="L759" s="61"/>
      <c r="M759" s="61"/>
      <c r="N759" s="61"/>
      <c r="O759" s="61"/>
      <c r="P759" s="61"/>
    </row>
    <row r="760" spans="1:16" ht="12.75">
      <c r="A760" s="61"/>
      <c r="B760" s="61"/>
      <c r="C760" s="61"/>
      <c r="D760" s="61"/>
      <c r="E760" s="61"/>
      <c r="F760" s="61"/>
      <c r="G760" s="61"/>
      <c r="H760" s="61"/>
      <c r="I760" s="61"/>
      <c r="J760" s="61"/>
      <c r="K760" s="61"/>
      <c r="L760" s="61"/>
      <c r="M760" s="61"/>
      <c r="N760" s="61"/>
      <c r="O760" s="61"/>
      <c r="P760" s="61"/>
    </row>
    <row r="761" spans="1:16" ht="12.75">
      <c r="A761" s="61"/>
      <c r="B761" s="61"/>
      <c r="C761" s="61"/>
      <c r="D761" s="61"/>
      <c r="E761" s="61"/>
      <c r="F761" s="61"/>
      <c r="G761" s="61"/>
      <c r="H761" s="61"/>
      <c r="I761" s="61"/>
      <c r="J761" s="61"/>
      <c r="K761" s="61"/>
      <c r="L761" s="61"/>
      <c r="M761" s="61"/>
      <c r="N761" s="61"/>
      <c r="O761" s="61"/>
      <c r="P761" s="61"/>
    </row>
    <row r="762" spans="1:16" ht="12.75">
      <c r="A762" s="61"/>
      <c r="B762" s="61"/>
      <c r="C762" s="61"/>
      <c r="D762" s="61"/>
      <c r="E762" s="61"/>
      <c r="F762" s="61"/>
      <c r="G762" s="61"/>
      <c r="H762" s="61"/>
      <c r="I762" s="61"/>
      <c r="J762" s="61"/>
      <c r="K762" s="61"/>
      <c r="L762" s="61"/>
      <c r="M762" s="61"/>
      <c r="N762" s="61"/>
      <c r="O762" s="61"/>
      <c r="P762" s="61"/>
    </row>
    <row r="763" spans="1:16" ht="12.75">
      <c r="A763" s="61"/>
      <c r="B763" s="61"/>
      <c r="C763" s="61"/>
      <c r="D763" s="61"/>
      <c r="E763" s="61"/>
      <c r="F763" s="61"/>
      <c r="G763" s="61"/>
      <c r="H763" s="61"/>
      <c r="I763" s="61"/>
      <c r="J763" s="61"/>
      <c r="K763" s="61"/>
      <c r="L763" s="61"/>
      <c r="M763" s="61"/>
      <c r="N763" s="61"/>
      <c r="O763" s="61"/>
      <c r="P763" s="61"/>
    </row>
    <row r="764" spans="1:16" ht="12.75">
      <c r="A764" s="61"/>
      <c r="B764" s="61"/>
      <c r="C764" s="61"/>
      <c r="D764" s="61"/>
      <c r="E764" s="61"/>
      <c r="F764" s="61"/>
      <c r="G764" s="61"/>
      <c r="H764" s="61"/>
      <c r="I764" s="61"/>
      <c r="J764" s="61"/>
      <c r="K764" s="61"/>
      <c r="L764" s="61"/>
      <c r="M764" s="61"/>
      <c r="N764" s="61"/>
      <c r="O764" s="61"/>
      <c r="P764" s="61"/>
    </row>
    <row r="765" spans="1:16" ht="12.75">
      <c r="A765" s="61"/>
      <c r="B765" s="61"/>
      <c r="C765" s="61"/>
      <c r="D765" s="61"/>
      <c r="E765" s="61"/>
      <c r="F765" s="61"/>
      <c r="G765" s="61"/>
      <c r="H765" s="61"/>
      <c r="I765" s="61"/>
      <c r="J765" s="61"/>
      <c r="K765" s="61"/>
      <c r="L765" s="61"/>
      <c r="M765" s="61"/>
      <c r="N765" s="61"/>
      <c r="O765" s="61"/>
      <c r="P765" s="61"/>
    </row>
    <row r="766" spans="1:16" ht="12.75">
      <c r="A766" s="61"/>
      <c r="B766" s="61"/>
      <c r="C766" s="61"/>
      <c r="D766" s="61"/>
      <c r="E766" s="61"/>
      <c r="F766" s="61"/>
      <c r="G766" s="61"/>
      <c r="H766" s="61"/>
      <c r="I766" s="61"/>
      <c r="J766" s="61"/>
      <c r="K766" s="61"/>
      <c r="L766" s="61"/>
      <c r="M766" s="61"/>
      <c r="N766" s="61"/>
      <c r="O766" s="61"/>
      <c r="P766" s="61"/>
    </row>
    <row r="767" spans="1:16" ht="12.75">
      <c r="A767" s="61"/>
      <c r="B767" s="61"/>
      <c r="C767" s="61"/>
      <c r="D767" s="61"/>
      <c r="E767" s="61"/>
      <c r="F767" s="61"/>
      <c r="G767" s="61"/>
      <c r="H767" s="61"/>
      <c r="I767" s="61"/>
      <c r="J767" s="61"/>
      <c r="K767" s="61"/>
      <c r="L767" s="61"/>
      <c r="M767" s="61"/>
      <c r="N767" s="61"/>
      <c r="O767" s="61"/>
      <c r="P767" s="61"/>
    </row>
    <row r="768" spans="1:16" ht="12.75">
      <c r="A768" s="61"/>
      <c r="B768" s="61"/>
      <c r="C768" s="61"/>
      <c r="D768" s="61"/>
      <c r="E768" s="61"/>
      <c r="F768" s="61"/>
      <c r="G768" s="61"/>
      <c r="H768" s="61"/>
      <c r="I768" s="61"/>
      <c r="J768" s="61"/>
      <c r="K768" s="61"/>
      <c r="L768" s="61"/>
      <c r="M768" s="61"/>
      <c r="N768" s="61"/>
      <c r="O768" s="61"/>
      <c r="P768" s="61"/>
    </row>
    <row r="769" spans="1:16" ht="12.75">
      <c r="A769" s="61"/>
      <c r="B769" s="61"/>
      <c r="C769" s="61"/>
      <c r="D769" s="61"/>
      <c r="E769" s="61"/>
      <c r="F769" s="61"/>
      <c r="G769" s="61"/>
      <c r="H769" s="61"/>
      <c r="I769" s="61"/>
      <c r="J769" s="61"/>
      <c r="K769" s="61"/>
      <c r="L769" s="61"/>
      <c r="M769" s="61"/>
      <c r="N769" s="61"/>
      <c r="O769" s="61"/>
      <c r="P769" s="61"/>
    </row>
    <row r="770" spans="1:16" ht="12.75">
      <c r="A770" s="61"/>
      <c r="B770" s="61"/>
      <c r="C770" s="61"/>
      <c r="D770" s="61"/>
      <c r="E770" s="61"/>
      <c r="F770" s="61"/>
      <c r="G770" s="61"/>
      <c r="H770" s="61"/>
      <c r="I770" s="61"/>
      <c r="J770" s="61"/>
      <c r="K770" s="61"/>
      <c r="L770" s="61"/>
      <c r="M770" s="61"/>
      <c r="N770" s="61"/>
      <c r="O770" s="61"/>
      <c r="P770" s="61"/>
    </row>
    <row r="771" spans="1:16" ht="12.75">
      <c r="A771" s="61"/>
      <c r="B771" s="61"/>
      <c r="C771" s="61"/>
      <c r="D771" s="61"/>
      <c r="E771" s="61"/>
      <c r="F771" s="61"/>
      <c r="G771" s="61"/>
      <c r="H771" s="61"/>
      <c r="I771" s="61"/>
      <c r="J771" s="61"/>
      <c r="K771" s="61"/>
      <c r="L771" s="61"/>
      <c r="M771" s="61"/>
      <c r="N771" s="61"/>
      <c r="O771" s="61"/>
      <c r="P771" s="61"/>
    </row>
    <row r="772" spans="1:16" ht="12.75">
      <c r="A772" s="61"/>
      <c r="B772" s="61"/>
      <c r="C772" s="61"/>
      <c r="D772" s="61"/>
      <c r="E772" s="61"/>
      <c r="F772" s="61"/>
      <c r="G772" s="61"/>
      <c r="H772" s="61"/>
      <c r="I772" s="61"/>
      <c r="J772" s="61"/>
      <c r="K772" s="61"/>
      <c r="L772" s="61"/>
      <c r="M772" s="61"/>
      <c r="N772" s="61"/>
      <c r="O772" s="61"/>
      <c r="P772" s="61"/>
    </row>
    <row r="773" spans="1:16" ht="12.75">
      <c r="A773" s="61"/>
      <c r="B773" s="61"/>
      <c r="C773" s="61"/>
      <c r="D773" s="61"/>
      <c r="E773" s="61"/>
      <c r="F773" s="61"/>
      <c r="G773" s="61"/>
      <c r="H773" s="61"/>
      <c r="I773" s="61"/>
      <c r="J773" s="61"/>
      <c r="K773" s="61"/>
      <c r="L773" s="61"/>
      <c r="M773" s="61"/>
      <c r="N773" s="61"/>
      <c r="O773" s="61"/>
      <c r="P773" s="61"/>
    </row>
    <row r="774" spans="1:16" ht="12.75">
      <c r="A774" s="61"/>
      <c r="B774" s="61"/>
      <c r="C774" s="61"/>
      <c r="D774" s="61"/>
      <c r="E774" s="61"/>
      <c r="F774" s="61"/>
      <c r="G774" s="61"/>
      <c r="H774" s="61"/>
      <c r="I774" s="61"/>
      <c r="J774" s="61"/>
      <c r="K774" s="61"/>
      <c r="L774" s="61"/>
      <c r="M774" s="61"/>
      <c r="N774" s="61"/>
      <c r="O774" s="61"/>
      <c r="P774" s="61"/>
    </row>
    <row r="775" spans="1:16" ht="12.75">
      <c r="A775" s="61"/>
      <c r="B775" s="61"/>
      <c r="C775" s="61"/>
      <c r="D775" s="61"/>
      <c r="E775" s="61"/>
      <c r="F775" s="61"/>
      <c r="G775" s="61"/>
      <c r="H775" s="61"/>
      <c r="I775" s="61"/>
      <c r="J775" s="61"/>
      <c r="K775" s="61"/>
      <c r="L775" s="61"/>
      <c r="M775" s="61"/>
      <c r="N775" s="61"/>
      <c r="O775" s="61"/>
      <c r="P775" s="61"/>
    </row>
    <row r="776" spans="1:16" ht="12.75">
      <c r="A776" s="61"/>
      <c r="B776" s="61"/>
      <c r="C776" s="61"/>
      <c r="D776" s="61"/>
      <c r="E776" s="61"/>
      <c r="F776" s="61"/>
      <c r="G776" s="61"/>
      <c r="H776" s="61"/>
      <c r="I776" s="61"/>
      <c r="J776" s="61"/>
      <c r="K776" s="61"/>
      <c r="L776" s="61"/>
      <c r="M776" s="61"/>
      <c r="N776" s="61"/>
      <c r="O776" s="61"/>
      <c r="P776" s="61"/>
    </row>
    <row r="777" spans="1:16" ht="12.75">
      <c r="A777" s="61"/>
      <c r="B777" s="61"/>
      <c r="C777" s="61"/>
      <c r="D777" s="61"/>
      <c r="E777" s="61"/>
      <c r="F777" s="61"/>
      <c r="G777" s="61"/>
      <c r="H777" s="61"/>
      <c r="I777" s="61"/>
      <c r="J777" s="61"/>
      <c r="K777" s="61"/>
      <c r="L777" s="61"/>
      <c r="M777" s="61"/>
      <c r="N777" s="61"/>
      <c r="O777" s="61"/>
      <c r="P777" s="61"/>
    </row>
    <row r="778" spans="1:16" ht="12.75">
      <c r="A778" s="61"/>
      <c r="B778" s="61"/>
      <c r="C778" s="61"/>
      <c r="D778" s="61"/>
      <c r="E778" s="61"/>
      <c r="F778" s="61"/>
      <c r="G778" s="61"/>
      <c r="H778" s="61"/>
      <c r="I778" s="61"/>
      <c r="J778" s="61"/>
      <c r="K778" s="61"/>
      <c r="L778" s="61"/>
      <c r="M778" s="61"/>
      <c r="N778" s="61"/>
      <c r="O778" s="61"/>
      <c r="P778" s="61"/>
    </row>
    <row r="779" spans="1:16" ht="12.75">
      <c r="A779" s="61"/>
      <c r="B779" s="61"/>
      <c r="C779" s="61"/>
      <c r="D779" s="61"/>
      <c r="E779" s="61"/>
      <c r="F779" s="61"/>
      <c r="G779" s="61"/>
      <c r="H779" s="61"/>
      <c r="I779" s="61"/>
      <c r="J779" s="61"/>
      <c r="K779" s="61"/>
      <c r="L779" s="61"/>
      <c r="M779" s="61"/>
      <c r="N779" s="61"/>
      <c r="O779" s="61"/>
      <c r="P779" s="61"/>
    </row>
    <row r="780" spans="1:16" ht="12.75">
      <c r="A780" s="61"/>
      <c r="B780" s="61"/>
      <c r="C780" s="61"/>
      <c r="D780" s="61"/>
      <c r="E780" s="61"/>
      <c r="F780" s="61"/>
      <c r="G780" s="61"/>
      <c r="H780" s="61"/>
      <c r="I780" s="61"/>
      <c r="J780" s="61"/>
      <c r="K780" s="61"/>
      <c r="L780" s="61"/>
      <c r="M780" s="61"/>
      <c r="N780" s="61"/>
      <c r="O780" s="61"/>
      <c r="P780" s="61"/>
    </row>
    <row r="781" spans="1:16" ht="12.75">
      <c r="A781" s="61"/>
      <c r="B781" s="61"/>
      <c r="C781" s="61"/>
      <c r="D781" s="61"/>
      <c r="E781" s="61"/>
      <c r="F781" s="61"/>
      <c r="G781" s="61"/>
      <c r="H781" s="61"/>
      <c r="I781" s="61"/>
      <c r="J781" s="61"/>
      <c r="K781" s="61"/>
      <c r="L781" s="61"/>
      <c r="M781" s="61"/>
      <c r="N781" s="61"/>
      <c r="O781" s="61"/>
      <c r="P781" s="61"/>
    </row>
    <row r="782" spans="1:16" ht="12.75">
      <c r="A782" s="61"/>
      <c r="B782" s="61"/>
      <c r="C782" s="61"/>
      <c r="D782" s="61"/>
      <c r="E782" s="61"/>
      <c r="F782" s="61"/>
      <c r="G782" s="61"/>
      <c r="H782" s="61"/>
      <c r="I782" s="61"/>
      <c r="J782" s="61"/>
      <c r="K782" s="61"/>
      <c r="L782" s="61"/>
      <c r="M782" s="61"/>
      <c r="N782" s="61"/>
      <c r="O782" s="61"/>
      <c r="P782" s="61"/>
    </row>
    <row r="783" spans="1:16" ht="12.75">
      <c r="A783" s="61"/>
      <c r="B783" s="61"/>
      <c r="C783" s="61"/>
      <c r="D783" s="61"/>
      <c r="E783" s="61"/>
      <c r="F783" s="61"/>
      <c r="G783" s="61"/>
      <c r="H783" s="61"/>
      <c r="I783" s="61"/>
      <c r="J783" s="61"/>
      <c r="K783" s="61"/>
      <c r="L783" s="61"/>
      <c r="M783" s="61"/>
      <c r="N783" s="61"/>
      <c r="O783" s="61"/>
      <c r="P783" s="61"/>
    </row>
    <row r="784" spans="1:16" ht="12.75">
      <c r="A784" s="61"/>
      <c r="B784" s="61"/>
      <c r="C784" s="61"/>
      <c r="D784" s="61"/>
      <c r="E784" s="61"/>
      <c r="F784" s="61"/>
      <c r="G784" s="61"/>
      <c r="H784" s="61"/>
      <c r="I784" s="61"/>
      <c r="J784" s="61"/>
      <c r="K784" s="61"/>
      <c r="L784" s="61"/>
      <c r="M784" s="61"/>
      <c r="N784" s="61"/>
      <c r="O784" s="61"/>
      <c r="P784" s="61"/>
    </row>
    <row r="785" spans="1:16" ht="12.75">
      <c r="A785" s="61"/>
      <c r="B785" s="61"/>
      <c r="C785" s="61"/>
      <c r="D785" s="61"/>
      <c r="E785" s="61"/>
      <c r="F785" s="61"/>
      <c r="G785" s="61"/>
      <c r="H785" s="61"/>
      <c r="I785" s="61"/>
      <c r="J785" s="61"/>
      <c r="K785" s="61"/>
      <c r="L785" s="61"/>
      <c r="M785" s="61"/>
      <c r="N785" s="61"/>
      <c r="O785" s="61"/>
      <c r="P785" s="61"/>
    </row>
    <row r="786" spans="1:16" ht="12.75">
      <c r="A786" s="61"/>
      <c r="B786" s="61"/>
      <c r="C786" s="61"/>
      <c r="D786" s="61"/>
      <c r="E786" s="61"/>
      <c r="F786" s="61"/>
      <c r="G786" s="61"/>
      <c r="H786" s="61"/>
      <c r="I786" s="61"/>
      <c r="J786" s="61"/>
      <c r="K786" s="61"/>
      <c r="L786" s="61"/>
      <c r="M786" s="61"/>
      <c r="N786" s="61"/>
      <c r="O786" s="61"/>
      <c r="P786" s="61"/>
    </row>
    <row r="787" spans="1:16" ht="12.75">
      <c r="A787" s="61"/>
      <c r="B787" s="61"/>
      <c r="C787" s="61"/>
      <c r="D787" s="61"/>
      <c r="E787" s="61"/>
      <c r="F787" s="61"/>
      <c r="G787" s="61"/>
      <c r="H787" s="61"/>
      <c r="I787" s="61"/>
      <c r="J787" s="61"/>
      <c r="K787" s="61"/>
      <c r="L787" s="61"/>
      <c r="M787" s="61"/>
      <c r="N787" s="61"/>
      <c r="O787" s="61"/>
      <c r="P787" s="61"/>
    </row>
    <row r="788" spans="1:16" ht="12.75">
      <c r="A788" s="61"/>
      <c r="B788" s="61"/>
      <c r="C788" s="61"/>
      <c r="D788" s="61"/>
      <c r="E788" s="61"/>
      <c r="F788" s="61"/>
      <c r="G788" s="61"/>
      <c r="H788" s="61"/>
      <c r="I788" s="61"/>
      <c r="J788" s="61"/>
      <c r="K788" s="61"/>
      <c r="L788" s="61"/>
      <c r="M788" s="61"/>
      <c r="N788" s="61"/>
      <c r="O788" s="61"/>
      <c r="P788" s="61"/>
    </row>
    <row r="789" spans="1:16" ht="12.75">
      <c r="A789" s="61"/>
      <c r="B789" s="61"/>
      <c r="C789" s="61"/>
      <c r="D789" s="61"/>
      <c r="E789" s="61"/>
      <c r="F789" s="61"/>
      <c r="G789" s="61"/>
      <c r="H789" s="61"/>
      <c r="I789" s="61"/>
      <c r="J789" s="61"/>
      <c r="K789" s="61"/>
      <c r="L789" s="61"/>
      <c r="M789" s="61"/>
      <c r="N789" s="61"/>
      <c r="O789" s="61"/>
      <c r="P789" s="61"/>
    </row>
    <row r="790" spans="1:16" ht="12.75">
      <c r="A790" s="61"/>
      <c r="B790" s="61"/>
      <c r="C790" s="61"/>
      <c r="D790" s="61"/>
      <c r="E790" s="61"/>
      <c r="F790" s="61"/>
      <c r="G790" s="61"/>
      <c r="H790" s="61"/>
      <c r="I790" s="61"/>
      <c r="J790" s="61"/>
      <c r="K790" s="61"/>
      <c r="L790" s="61"/>
      <c r="M790" s="61"/>
      <c r="N790" s="61"/>
      <c r="O790" s="61"/>
      <c r="P790" s="61"/>
    </row>
    <row r="791" spans="1:16" ht="12.75">
      <c r="A791" s="61"/>
      <c r="B791" s="61"/>
      <c r="C791" s="61"/>
      <c r="D791" s="61"/>
      <c r="E791" s="61"/>
      <c r="F791" s="61"/>
      <c r="G791" s="61"/>
      <c r="H791" s="61"/>
      <c r="I791" s="61"/>
      <c r="J791" s="61"/>
      <c r="K791" s="61"/>
      <c r="L791" s="61"/>
      <c r="M791" s="61"/>
      <c r="N791" s="61"/>
      <c r="O791" s="61"/>
      <c r="P791" s="61"/>
    </row>
    <row r="792" spans="1:16" ht="12.75">
      <c r="A792" s="61"/>
      <c r="B792" s="61"/>
      <c r="C792" s="61"/>
      <c r="D792" s="61"/>
      <c r="E792" s="61"/>
      <c r="F792" s="61"/>
      <c r="G792" s="61"/>
      <c r="H792" s="61"/>
      <c r="I792" s="61"/>
      <c r="J792" s="61"/>
      <c r="K792" s="61"/>
      <c r="L792" s="61"/>
      <c r="M792" s="61"/>
      <c r="N792" s="61"/>
      <c r="O792" s="61"/>
      <c r="P792" s="61"/>
    </row>
    <row r="793" spans="1:16" ht="12.75">
      <c r="A793" s="61"/>
      <c r="B793" s="61"/>
      <c r="C793" s="61"/>
      <c r="D793" s="61"/>
      <c r="E793" s="61"/>
      <c r="F793" s="61"/>
      <c r="G793" s="61"/>
      <c r="H793" s="61"/>
      <c r="I793" s="61"/>
      <c r="J793" s="61"/>
      <c r="K793" s="61"/>
      <c r="L793" s="61"/>
      <c r="M793" s="61"/>
      <c r="N793" s="61"/>
      <c r="O793" s="61"/>
      <c r="P793" s="61"/>
    </row>
    <row r="794" spans="1:16" ht="12.75">
      <c r="A794" s="61"/>
      <c r="B794" s="61"/>
      <c r="C794" s="61"/>
      <c r="D794" s="61"/>
      <c r="E794" s="61"/>
      <c r="F794" s="61"/>
      <c r="G794" s="61"/>
      <c r="H794" s="61"/>
      <c r="I794" s="61"/>
      <c r="J794" s="61"/>
      <c r="K794" s="61"/>
      <c r="L794" s="61"/>
      <c r="M794" s="61"/>
      <c r="N794" s="61"/>
      <c r="O794" s="61"/>
      <c r="P794" s="61"/>
    </row>
    <row r="795" spans="1:16" ht="12.75">
      <c r="A795" s="61"/>
      <c r="B795" s="61"/>
      <c r="C795" s="61"/>
      <c r="D795" s="61"/>
      <c r="E795" s="61"/>
      <c r="F795" s="61"/>
      <c r="G795" s="61"/>
      <c r="H795" s="61"/>
      <c r="I795" s="61"/>
      <c r="J795" s="61"/>
      <c r="K795" s="61"/>
      <c r="L795" s="61"/>
      <c r="M795" s="61"/>
      <c r="N795" s="61"/>
      <c r="O795" s="61"/>
      <c r="P795" s="61"/>
    </row>
    <row r="796" spans="1:16" ht="12.75">
      <c r="A796" s="61"/>
      <c r="B796" s="61"/>
      <c r="C796" s="61"/>
      <c r="D796" s="61"/>
      <c r="E796" s="61"/>
      <c r="F796" s="61"/>
      <c r="G796" s="61"/>
      <c r="H796" s="61"/>
      <c r="I796" s="61"/>
      <c r="J796" s="61"/>
      <c r="K796" s="61"/>
      <c r="L796" s="61"/>
      <c r="M796" s="61"/>
      <c r="N796" s="61"/>
      <c r="O796" s="61"/>
      <c r="P796" s="61"/>
    </row>
    <row r="797" spans="1:16" ht="12.75">
      <c r="A797" s="61"/>
      <c r="B797" s="61"/>
      <c r="C797" s="61"/>
      <c r="D797" s="61"/>
      <c r="E797" s="61"/>
      <c r="F797" s="61"/>
      <c r="G797" s="61"/>
      <c r="H797" s="61"/>
      <c r="I797" s="61"/>
      <c r="J797" s="61"/>
      <c r="K797" s="61"/>
      <c r="L797" s="61"/>
      <c r="M797" s="61"/>
      <c r="N797" s="61"/>
      <c r="O797" s="61"/>
      <c r="P797" s="61"/>
    </row>
    <row r="798" spans="1:16" ht="12.75">
      <c r="A798" s="61"/>
      <c r="B798" s="61"/>
      <c r="C798" s="61"/>
      <c r="D798" s="61"/>
      <c r="E798" s="61"/>
      <c r="F798" s="61"/>
      <c r="G798" s="61"/>
      <c r="H798" s="61"/>
      <c r="I798" s="61"/>
      <c r="J798" s="61"/>
      <c r="K798" s="61"/>
      <c r="L798" s="61"/>
      <c r="M798" s="61"/>
      <c r="N798" s="61"/>
      <c r="O798" s="61"/>
      <c r="P798" s="61"/>
    </row>
    <row r="799" spans="1:16" ht="12.75">
      <c r="A799" s="61"/>
      <c r="B799" s="61"/>
      <c r="C799" s="61"/>
      <c r="D799" s="61"/>
      <c r="E799" s="61"/>
      <c r="F799" s="61"/>
      <c r="G799" s="61"/>
      <c r="H799" s="61"/>
      <c r="I799" s="61"/>
      <c r="J799" s="61"/>
      <c r="K799" s="61"/>
      <c r="L799" s="61"/>
      <c r="M799" s="61"/>
      <c r="N799" s="61"/>
      <c r="O799" s="61"/>
      <c r="P799" s="61"/>
    </row>
    <row r="800" spans="1:16" ht="12.75">
      <c r="A800" s="61"/>
      <c r="B800" s="61"/>
      <c r="C800" s="61"/>
      <c r="D800" s="61"/>
      <c r="E800" s="61"/>
      <c r="F800" s="61"/>
      <c r="G800" s="61"/>
      <c r="H800" s="61"/>
      <c r="I800" s="61"/>
      <c r="J800" s="61"/>
      <c r="K800" s="61"/>
      <c r="L800" s="61"/>
      <c r="M800" s="61"/>
      <c r="N800" s="61"/>
      <c r="O800" s="61"/>
      <c r="P800" s="61"/>
    </row>
    <row r="801" spans="1:16" ht="12.75">
      <c r="A801" s="61"/>
      <c r="B801" s="61"/>
      <c r="C801" s="61"/>
      <c r="D801" s="61"/>
      <c r="E801" s="61"/>
      <c r="F801" s="61"/>
      <c r="G801" s="61"/>
      <c r="H801" s="61"/>
      <c r="I801" s="61"/>
      <c r="J801" s="61"/>
      <c r="K801" s="61"/>
      <c r="L801" s="61"/>
      <c r="M801" s="61"/>
      <c r="N801" s="61"/>
      <c r="O801" s="61"/>
      <c r="P801" s="61"/>
    </row>
    <row r="802" spans="1:16" ht="12.75">
      <c r="A802" s="61"/>
      <c r="B802" s="61"/>
      <c r="C802" s="61"/>
      <c r="D802" s="61"/>
      <c r="E802" s="61"/>
      <c r="F802" s="61"/>
      <c r="G802" s="61"/>
      <c r="H802" s="61"/>
      <c r="I802" s="61"/>
      <c r="J802" s="61"/>
      <c r="K802" s="61"/>
      <c r="L802" s="61"/>
      <c r="M802" s="61"/>
      <c r="N802" s="61"/>
      <c r="O802" s="61"/>
      <c r="P802" s="61"/>
    </row>
    <row r="803" spans="1:16" ht="12.75">
      <c r="A803" s="61"/>
      <c r="B803" s="61"/>
      <c r="C803" s="61"/>
      <c r="D803" s="61"/>
      <c r="E803" s="61"/>
      <c r="F803" s="61"/>
      <c r="G803" s="61"/>
      <c r="H803" s="61"/>
      <c r="I803" s="61"/>
      <c r="J803" s="61"/>
      <c r="K803" s="61"/>
      <c r="L803" s="61"/>
      <c r="M803" s="61"/>
      <c r="N803" s="61"/>
      <c r="O803" s="61"/>
      <c r="P803" s="61"/>
    </row>
    <row r="804" spans="1:16" ht="12.75">
      <c r="A804" s="61"/>
      <c r="B804" s="61"/>
      <c r="C804" s="61"/>
      <c r="D804" s="61"/>
      <c r="E804" s="61"/>
      <c r="F804" s="61"/>
      <c r="G804" s="61"/>
      <c r="H804" s="61"/>
      <c r="I804" s="61"/>
      <c r="J804" s="61"/>
      <c r="K804" s="61"/>
      <c r="L804" s="61"/>
      <c r="M804" s="61"/>
      <c r="N804" s="61"/>
      <c r="O804" s="61"/>
      <c r="P804" s="61"/>
    </row>
    <row r="805" spans="1:16" ht="12.75">
      <c r="A805" s="61"/>
      <c r="B805" s="61"/>
      <c r="C805" s="61"/>
      <c r="D805" s="61"/>
      <c r="E805" s="61"/>
      <c r="F805" s="61"/>
      <c r="G805" s="61"/>
      <c r="H805" s="61"/>
      <c r="I805" s="61"/>
      <c r="J805" s="61"/>
      <c r="K805" s="61"/>
      <c r="L805" s="61"/>
      <c r="M805" s="61"/>
      <c r="N805" s="61"/>
      <c r="O805" s="61"/>
      <c r="P805" s="61"/>
    </row>
    <row r="806" spans="1:16" ht="12.75">
      <c r="A806" s="61"/>
      <c r="B806" s="61"/>
      <c r="C806" s="61"/>
      <c r="D806" s="61"/>
      <c r="E806" s="61"/>
      <c r="F806" s="61"/>
      <c r="G806" s="61"/>
      <c r="H806" s="61"/>
      <c r="I806" s="61"/>
      <c r="J806" s="61"/>
      <c r="K806" s="61"/>
      <c r="L806" s="61"/>
      <c r="M806" s="61"/>
      <c r="N806" s="61"/>
      <c r="O806" s="61"/>
      <c r="P806" s="61"/>
    </row>
    <row r="807" spans="1:16" ht="12.75">
      <c r="A807" s="61"/>
      <c r="B807" s="61"/>
      <c r="C807" s="61"/>
      <c r="D807" s="61"/>
      <c r="E807" s="61"/>
      <c r="F807" s="61"/>
      <c r="G807" s="61"/>
      <c r="H807" s="61"/>
      <c r="I807" s="61"/>
      <c r="J807" s="61"/>
      <c r="K807" s="61"/>
      <c r="L807" s="61"/>
      <c r="M807" s="61"/>
      <c r="N807" s="61"/>
      <c r="O807" s="61"/>
      <c r="P807" s="61"/>
    </row>
    <row r="808" spans="1:16" ht="12.75">
      <c r="A808" s="61"/>
      <c r="B808" s="61"/>
      <c r="C808" s="61"/>
      <c r="D808" s="61"/>
      <c r="E808" s="61"/>
      <c r="F808" s="61"/>
      <c r="G808" s="61"/>
      <c r="H808" s="61"/>
      <c r="I808" s="61"/>
      <c r="J808" s="61"/>
      <c r="K808" s="61"/>
      <c r="L808" s="61"/>
      <c r="M808" s="61"/>
      <c r="N808" s="61"/>
      <c r="O808" s="61"/>
      <c r="P808" s="61"/>
    </row>
    <row r="809" spans="1:16" ht="12.75">
      <c r="A809" s="61"/>
      <c r="B809" s="61"/>
      <c r="C809" s="61"/>
      <c r="D809" s="61"/>
      <c r="E809" s="61"/>
      <c r="F809" s="61"/>
      <c r="G809" s="61"/>
      <c r="H809" s="61"/>
      <c r="I809" s="61"/>
      <c r="J809" s="61"/>
      <c r="K809" s="61"/>
      <c r="L809" s="61"/>
      <c r="M809" s="61"/>
      <c r="N809" s="61"/>
      <c r="O809" s="61"/>
      <c r="P809" s="61"/>
    </row>
    <row r="810" spans="1:16" ht="12.75">
      <c r="A810" s="61"/>
      <c r="B810" s="61"/>
      <c r="C810" s="61"/>
      <c r="D810" s="61"/>
      <c r="E810" s="61"/>
      <c r="F810" s="61"/>
      <c r="G810" s="61"/>
      <c r="H810" s="61"/>
      <c r="I810" s="61"/>
      <c r="J810" s="61"/>
      <c r="K810" s="61"/>
      <c r="L810" s="61"/>
      <c r="M810" s="61"/>
      <c r="N810" s="61"/>
      <c r="O810" s="61"/>
      <c r="P810" s="61"/>
    </row>
    <row r="811" spans="1:16" ht="12.75">
      <c r="A811" s="61"/>
      <c r="B811" s="61"/>
      <c r="C811" s="61"/>
      <c r="D811" s="61"/>
      <c r="E811" s="61"/>
      <c r="F811" s="61"/>
      <c r="G811" s="61"/>
      <c r="H811" s="61"/>
      <c r="I811" s="61"/>
      <c r="J811" s="61"/>
      <c r="K811" s="61"/>
      <c r="L811" s="61"/>
      <c r="M811" s="61"/>
      <c r="N811" s="61"/>
      <c r="O811" s="61"/>
      <c r="P811" s="61"/>
    </row>
    <row r="812" spans="1:16" ht="12.75">
      <c r="A812" s="61"/>
      <c r="B812" s="61"/>
      <c r="C812" s="61"/>
      <c r="D812" s="61"/>
      <c r="E812" s="61"/>
      <c r="F812" s="61"/>
      <c r="G812" s="61"/>
      <c r="H812" s="61"/>
      <c r="I812" s="61"/>
      <c r="J812" s="61"/>
      <c r="K812" s="61"/>
      <c r="L812" s="61"/>
      <c r="M812" s="61"/>
      <c r="N812" s="61"/>
      <c r="O812" s="61"/>
      <c r="P812" s="61"/>
    </row>
    <row r="813" spans="1:16" ht="12.75">
      <c r="A813" s="61"/>
      <c r="B813" s="61"/>
      <c r="C813" s="61"/>
      <c r="D813" s="61"/>
      <c r="E813" s="61"/>
      <c r="F813" s="61"/>
      <c r="G813" s="61"/>
      <c r="H813" s="61"/>
      <c r="I813" s="61"/>
      <c r="J813" s="61"/>
      <c r="K813" s="61"/>
      <c r="L813" s="61"/>
      <c r="M813" s="61"/>
      <c r="N813" s="61"/>
      <c r="O813" s="61"/>
      <c r="P813" s="61"/>
    </row>
    <row r="814" spans="1:16" ht="12.75">
      <c r="A814" s="61"/>
      <c r="B814" s="61"/>
      <c r="C814" s="61"/>
      <c r="D814" s="61"/>
      <c r="E814" s="61"/>
      <c r="F814" s="61"/>
      <c r="G814" s="61"/>
      <c r="H814" s="61"/>
      <c r="I814" s="61"/>
      <c r="J814" s="61"/>
      <c r="K814" s="61"/>
      <c r="L814" s="61"/>
      <c r="M814" s="61"/>
      <c r="N814" s="61"/>
      <c r="O814" s="61"/>
      <c r="P814" s="61"/>
    </row>
    <row r="815" spans="1:16" ht="12.75">
      <c r="A815" s="61"/>
      <c r="B815" s="61"/>
      <c r="C815" s="61"/>
      <c r="D815" s="61"/>
      <c r="E815" s="61"/>
      <c r="F815" s="61"/>
      <c r="G815" s="61"/>
      <c r="H815" s="61"/>
      <c r="I815" s="61"/>
      <c r="J815" s="61"/>
      <c r="K815" s="61"/>
      <c r="L815" s="61"/>
      <c r="M815" s="61"/>
      <c r="N815" s="61"/>
      <c r="O815" s="61"/>
      <c r="P815" s="61"/>
    </row>
    <row r="816" spans="1:16" ht="12.75">
      <c r="A816" s="61"/>
      <c r="B816" s="61"/>
      <c r="C816" s="61"/>
      <c r="D816" s="61"/>
      <c r="E816" s="61"/>
      <c r="F816" s="61"/>
      <c r="G816" s="61"/>
      <c r="H816" s="61"/>
      <c r="I816" s="61"/>
      <c r="J816" s="61"/>
      <c r="K816" s="61"/>
      <c r="L816" s="61"/>
      <c r="M816" s="61"/>
      <c r="N816" s="61"/>
      <c r="O816" s="61"/>
      <c r="P816" s="61"/>
    </row>
    <row r="817" spans="1:16" ht="12.75">
      <c r="A817" s="61"/>
      <c r="B817" s="61"/>
      <c r="C817" s="61"/>
      <c r="D817" s="61"/>
      <c r="E817" s="61"/>
      <c r="F817" s="61"/>
      <c r="G817" s="61"/>
      <c r="H817" s="61"/>
      <c r="I817" s="61"/>
      <c r="J817" s="61"/>
      <c r="K817" s="61"/>
      <c r="L817" s="61"/>
      <c r="M817" s="61"/>
      <c r="N817" s="61"/>
      <c r="O817" s="61"/>
      <c r="P817" s="61"/>
    </row>
    <row r="818" spans="1:16" ht="12.75">
      <c r="A818" s="61"/>
      <c r="B818" s="61"/>
      <c r="C818" s="61"/>
      <c r="D818" s="61"/>
      <c r="E818" s="61"/>
      <c r="F818" s="61"/>
      <c r="G818" s="61"/>
      <c r="H818" s="61"/>
      <c r="I818" s="61"/>
      <c r="J818" s="61"/>
      <c r="K818" s="61"/>
      <c r="L818" s="61"/>
      <c r="M818" s="61"/>
      <c r="N818" s="61"/>
      <c r="O818" s="61"/>
      <c r="P818" s="61"/>
    </row>
    <row r="819" spans="1:16" ht="12.75">
      <c r="A819" s="61"/>
      <c r="B819" s="61"/>
      <c r="C819" s="61"/>
      <c r="D819" s="61"/>
      <c r="E819" s="61"/>
      <c r="F819" s="61"/>
      <c r="G819" s="61"/>
      <c r="H819" s="61"/>
      <c r="I819" s="61"/>
      <c r="J819" s="61"/>
      <c r="K819" s="61"/>
      <c r="L819" s="61"/>
      <c r="M819" s="61"/>
      <c r="N819" s="61"/>
      <c r="O819" s="61"/>
      <c r="P819" s="61"/>
    </row>
    <row r="820" spans="1:16" ht="12.75">
      <c r="A820" s="61"/>
      <c r="B820" s="61"/>
      <c r="C820" s="61"/>
      <c r="D820" s="61"/>
      <c r="E820" s="61"/>
      <c r="F820" s="61"/>
      <c r="G820" s="61"/>
      <c r="H820" s="61"/>
      <c r="I820" s="61"/>
      <c r="J820" s="61"/>
      <c r="K820" s="61"/>
      <c r="L820" s="61"/>
      <c r="M820" s="61"/>
      <c r="N820" s="61"/>
      <c r="O820" s="61"/>
      <c r="P820" s="61"/>
    </row>
    <row r="821" spans="1:16" ht="12.75">
      <c r="A821" s="61"/>
      <c r="B821" s="61"/>
      <c r="C821" s="61"/>
      <c r="D821" s="61"/>
      <c r="E821" s="61"/>
      <c r="F821" s="61"/>
      <c r="G821" s="61"/>
      <c r="H821" s="61"/>
      <c r="I821" s="61"/>
      <c r="J821" s="61"/>
      <c r="K821" s="61"/>
      <c r="L821" s="61"/>
      <c r="M821" s="61"/>
      <c r="N821" s="61"/>
      <c r="O821" s="61"/>
      <c r="P821" s="61"/>
    </row>
    <row r="822" spans="1:16" ht="12.75">
      <c r="A822" s="61"/>
      <c r="B822" s="61"/>
      <c r="C822" s="61"/>
      <c r="D822" s="61"/>
      <c r="E822" s="61"/>
      <c r="F822" s="61"/>
      <c r="G822" s="61"/>
      <c r="H822" s="61"/>
      <c r="I822" s="61"/>
      <c r="J822" s="61"/>
      <c r="K822" s="61"/>
      <c r="L822" s="61"/>
      <c r="M822" s="61"/>
      <c r="N822" s="61"/>
      <c r="O822" s="61"/>
      <c r="P822" s="61"/>
    </row>
    <row r="823" spans="1:16" ht="12.75">
      <c r="A823" s="61"/>
      <c r="B823" s="61"/>
      <c r="C823" s="61"/>
      <c r="D823" s="61"/>
      <c r="E823" s="61"/>
      <c r="F823" s="61"/>
      <c r="G823" s="61"/>
      <c r="H823" s="61"/>
      <c r="I823" s="61"/>
      <c r="J823" s="61"/>
      <c r="K823" s="61"/>
      <c r="L823" s="61"/>
      <c r="M823" s="61"/>
      <c r="N823" s="61"/>
      <c r="O823" s="61"/>
      <c r="P823" s="61"/>
    </row>
    <row r="824" spans="1:16" ht="12.75">
      <c r="A824" s="61"/>
      <c r="B824" s="61"/>
      <c r="C824" s="61"/>
      <c r="D824" s="61"/>
      <c r="E824" s="61"/>
      <c r="F824" s="61"/>
      <c r="G824" s="61"/>
      <c r="H824" s="61"/>
      <c r="I824" s="61"/>
      <c r="J824" s="61"/>
      <c r="K824" s="61"/>
      <c r="L824" s="61"/>
      <c r="M824" s="61"/>
      <c r="N824" s="61"/>
      <c r="O824" s="61"/>
      <c r="P824" s="61"/>
    </row>
    <row r="825" spans="1:16" ht="12.75">
      <c r="A825" s="61"/>
      <c r="B825" s="61"/>
      <c r="C825" s="61"/>
      <c r="D825" s="61"/>
      <c r="E825" s="61"/>
      <c r="F825" s="61"/>
      <c r="G825" s="61"/>
      <c r="H825" s="61"/>
      <c r="I825" s="61"/>
      <c r="J825" s="61"/>
      <c r="K825" s="61"/>
      <c r="L825" s="61"/>
      <c r="M825" s="61"/>
      <c r="N825" s="61"/>
      <c r="O825" s="61"/>
      <c r="P825" s="61"/>
    </row>
    <row r="826" spans="1:16" ht="12.75">
      <c r="A826" s="61"/>
      <c r="B826" s="61"/>
      <c r="C826" s="61"/>
      <c r="D826" s="61"/>
      <c r="E826" s="61"/>
      <c r="F826" s="61"/>
      <c r="G826" s="61"/>
      <c r="H826" s="61"/>
      <c r="I826" s="61"/>
      <c r="J826" s="61"/>
      <c r="K826" s="61"/>
      <c r="L826" s="61"/>
      <c r="M826" s="61"/>
      <c r="N826" s="61"/>
      <c r="O826" s="61"/>
      <c r="P826" s="61"/>
    </row>
    <row r="827" spans="1:16" ht="12.75">
      <c r="A827" s="61"/>
      <c r="B827" s="61"/>
      <c r="C827" s="61"/>
      <c r="D827" s="61"/>
      <c r="E827" s="61"/>
      <c r="F827" s="61"/>
      <c r="G827" s="61"/>
      <c r="H827" s="61"/>
      <c r="I827" s="61"/>
      <c r="J827" s="61"/>
      <c r="K827" s="61"/>
      <c r="L827" s="61"/>
      <c r="M827" s="61"/>
      <c r="N827" s="61"/>
      <c r="O827" s="61"/>
      <c r="P827" s="61"/>
    </row>
    <row r="828" spans="1:16" ht="12.75">
      <c r="A828" s="61"/>
      <c r="B828" s="61"/>
      <c r="C828" s="61"/>
      <c r="D828" s="61"/>
      <c r="E828" s="61"/>
      <c r="F828" s="61"/>
      <c r="G828" s="61"/>
      <c r="H828" s="61"/>
      <c r="I828" s="61"/>
      <c r="J828" s="61"/>
      <c r="K828" s="61"/>
      <c r="L828" s="61"/>
      <c r="M828" s="61"/>
      <c r="N828" s="61"/>
      <c r="O828" s="61"/>
      <c r="P828" s="61"/>
    </row>
    <row r="829" spans="1:16" ht="12.75">
      <c r="A829" s="61"/>
      <c r="B829" s="61"/>
      <c r="C829" s="61"/>
      <c r="D829" s="61"/>
      <c r="E829" s="61"/>
      <c r="F829" s="61"/>
      <c r="G829" s="61"/>
      <c r="H829" s="61"/>
      <c r="I829" s="61"/>
      <c r="J829" s="61"/>
      <c r="K829" s="61"/>
      <c r="L829" s="61"/>
      <c r="M829" s="61"/>
      <c r="N829" s="61"/>
      <c r="O829" s="61"/>
      <c r="P829" s="61"/>
    </row>
    <row r="830" spans="1:16" ht="12.75">
      <c r="A830" s="61"/>
      <c r="B830" s="61"/>
      <c r="C830" s="61"/>
      <c r="D830" s="61"/>
      <c r="E830" s="61"/>
      <c r="F830" s="61"/>
      <c r="G830" s="61"/>
      <c r="H830" s="61"/>
      <c r="I830" s="61"/>
      <c r="J830" s="61"/>
      <c r="K830" s="61"/>
      <c r="L830" s="61"/>
      <c r="M830" s="61"/>
      <c r="N830" s="61"/>
      <c r="O830" s="61"/>
      <c r="P830" s="61"/>
    </row>
    <row r="831" spans="1:16" ht="12.75">
      <c r="A831" s="61"/>
      <c r="B831" s="61"/>
      <c r="C831" s="61"/>
      <c r="D831" s="61"/>
      <c r="E831" s="61"/>
      <c r="F831" s="61"/>
      <c r="G831" s="61"/>
      <c r="H831" s="61"/>
      <c r="I831" s="61"/>
      <c r="J831" s="61"/>
      <c r="K831" s="61"/>
      <c r="L831" s="61"/>
      <c r="M831" s="61"/>
      <c r="N831" s="61"/>
      <c r="O831" s="61"/>
      <c r="P831" s="61"/>
    </row>
    <row r="832" spans="1:16" ht="12.75">
      <c r="A832" s="61"/>
      <c r="B832" s="61"/>
      <c r="C832" s="61"/>
      <c r="D832" s="61"/>
      <c r="E832" s="61"/>
      <c r="F832" s="61"/>
      <c r="G832" s="61"/>
      <c r="H832" s="61"/>
      <c r="I832" s="61"/>
      <c r="J832" s="61"/>
      <c r="K832" s="61"/>
      <c r="L832" s="61"/>
      <c r="M832" s="61"/>
      <c r="N832" s="61"/>
      <c r="O832" s="61"/>
      <c r="P832" s="61"/>
    </row>
    <row r="833" spans="1:16" ht="12.75">
      <c r="A833" s="61"/>
      <c r="B833" s="61"/>
      <c r="C833" s="61"/>
      <c r="D833" s="61"/>
      <c r="E833" s="61"/>
      <c r="F833" s="61"/>
      <c r="G833" s="61"/>
      <c r="H833" s="61"/>
      <c r="I833" s="61"/>
      <c r="J833" s="61"/>
      <c r="K833" s="61"/>
      <c r="L833" s="61"/>
      <c r="M833" s="61"/>
      <c r="N833" s="61"/>
      <c r="O833" s="61"/>
      <c r="P833" s="61"/>
    </row>
    <row r="834" spans="1:16" ht="12.75">
      <c r="A834" s="61"/>
      <c r="B834" s="61"/>
      <c r="C834" s="61"/>
      <c r="D834" s="61"/>
      <c r="E834" s="61"/>
      <c r="F834" s="61"/>
      <c r="G834" s="61"/>
      <c r="H834" s="61"/>
      <c r="I834" s="61"/>
      <c r="J834" s="61"/>
      <c r="K834" s="61"/>
      <c r="L834" s="61"/>
      <c r="M834" s="61"/>
      <c r="N834" s="61"/>
      <c r="O834" s="61"/>
      <c r="P834" s="61"/>
    </row>
    <row r="835" spans="1:16" ht="12.75">
      <c r="A835" s="61"/>
      <c r="B835" s="61"/>
      <c r="C835" s="61"/>
      <c r="D835" s="61"/>
      <c r="E835" s="61"/>
      <c r="F835" s="61"/>
      <c r="G835" s="61"/>
      <c r="H835" s="61"/>
      <c r="I835" s="61"/>
      <c r="J835" s="61"/>
      <c r="K835" s="61"/>
      <c r="L835" s="61"/>
      <c r="M835" s="61"/>
      <c r="N835" s="61"/>
      <c r="O835" s="61"/>
      <c r="P835" s="61"/>
    </row>
    <row r="836" spans="1:16" ht="12.75">
      <c r="A836" s="61"/>
      <c r="B836" s="61"/>
      <c r="C836" s="61"/>
      <c r="D836" s="61"/>
      <c r="E836" s="61"/>
      <c r="F836" s="61"/>
      <c r="G836" s="61"/>
      <c r="H836" s="61"/>
      <c r="I836" s="61"/>
      <c r="J836" s="61"/>
      <c r="K836" s="61"/>
      <c r="L836" s="61"/>
      <c r="M836" s="61"/>
      <c r="N836" s="61"/>
      <c r="O836" s="61"/>
      <c r="P836" s="61"/>
    </row>
    <row r="837" spans="1:16" ht="12.75">
      <c r="A837" s="61"/>
      <c r="B837" s="61"/>
      <c r="C837" s="61"/>
      <c r="D837" s="61"/>
      <c r="E837" s="61"/>
      <c r="F837" s="61"/>
      <c r="G837" s="61"/>
      <c r="H837" s="61"/>
      <c r="I837" s="61"/>
      <c r="J837" s="61"/>
      <c r="K837" s="61"/>
      <c r="L837" s="61"/>
      <c r="M837" s="61"/>
      <c r="N837" s="61"/>
      <c r="O837" s="61"/>
      <c r="P837" s="61"/>
    </row>
    <row r="838" spans="1:16" ht="12.75">
      <c r="A838" s="61"/>
      <c r="B838" s="61"/>
      <c r="C838" s="61"/>
      <c r="D838" s="61"/>
      <c r="E838" s="61"/>
      <c r="F838" s="61"/>
      <c r="G838" s="61"/>
      <c r="H838" s="61"/>
      <c r="I838" s="61"/>
      <c r="J838" s="61"/>
      <c r="K838" s="61"/>
      <c r="L838" s="61"/>
      <c r="M838" s="61"/>
      <c r="N838" s="61"/>
      <c r="O838" s="61"/>
      <c r="P838" s="61"/>
    </row>
    <row r="839" spans="1:16" ht="12.75">
      <c r="A839" s="61"/>
      <c r="B839" s="61"/>
      <c r="C839" s="61"/>
      <c r="D839" s="61"/>
      <c r="E839" s="61"/>
      <c r="F839" s="61"/>
      <c r="G839" s="61"/>
      <c r="H839" s="61"/>
      <c r="I839" s="61"/>
      <c r="J839" s="61"/>
      <c r="K839" s="61"/>
      <c r="L839" s="61"/>
      <c r="M839" s="61"/>
      <c r="N839" s="61"/>
      <c r="O839" s="61"/>
      <c r="P839" s="61"/>
    </row>
    <row r="840" spans="1:16" ht="12.75">
      <c r="A840" s="61"/>
      <c r="B840" s="61"/>
      <c r="C840" s="61"/>
      <c r="D840" s="61"/>
      <c r="E840" s="61"/>
      <c r="F840" s="61"/>
      <c r="G840" s="61"/>
      <c r="H840" s="61"/>
      <c r="I840" s="61"/>
      <c r="J840" s="61"/>
      <c r="K840" s="61"/>
      <c r="L840" s="61"/>
      <c r="M840" s="61"/>
      <c r="N840" s="61"/>
      <c r="O840" s="61"/>
      <c r="P840" s="61"/>
    </row>
    <row r="841" spans="1:16" ht="12.75">
      <c r="A841" s="61"/>
      <c r="B841" s="61"/>
      <c r="C841" s="61"/>
      <c r="D841" s="61"/>
      <c r="E841" s="61"/>
      <c r="F841" s="61"/>
      <c r="G841" s="61"/>
      <c r="H841" s="61"/>
      <c r="I841" s="61"/>
      <c r="J841" s="61"/>
      <c r="K841" s="61"/>
      <c r="L841" s="61"/>
      <c r="M841" s="61"/>
      <c r="N841" s="61"/>
      <c r="O841" s="61"/>
      <c r="P841" s="61"/>
    </row>
    <row r="842" spans="1:16" ht="12.75">
      <c r="A842" s="61"/>
      <c r="B842" s="61"/>
      <c r="C842" s="61"/>
      <c r="D842" s="61"/>
      <c r="E842" s="61"/>
      <c r="F842" s="61"/>
      <c r="G842" s="61"/>
      <c r="H842" s="61"/>
      <c r="I842" s="61"/>
      <c r="J842" s="61"/>
      <c r="K842" s="61"/>
      <c r="L842" s="61"/>
      <c r="M842" s="61"/>
      <c r="N842" s="61"/>
      <c r="O842" s="61"/>
      <c r="P842" s="61"/>
    </row>
    <row r="843" spans="1:16" ht="12.75">
      <c r="A843" s="61"/>
      <c r="B843" s="61"/>
      <c r="C843" s="61"/>
      <c r="D843" s="61"/>
      <c r="E843" s="61"/>
      <c r="F843" s="61"/>
      <c r="G843" s="61"/>
      <c r="H843" s="61"/>
      <c r="I843" s="61"/>
      <c r="J843" s="61"/>
      <c r="K843" s="61"/>
      <c r="L843" s="61"/>
      <c r="M843" s="61"/>
      <c r="N843" s="61"/>
      <c r="O843" s="61"/>
      <c r="P843" s="61"/>
    </row>
    <row r="844" spans="1:16" ht="12.75">
      <c r="A844" s="61"/>
      <c r="B844" s="61"/>
      <c r="C844" s="61"/>
      <c r="D844" s="61"/>
      <c r="E844" s="61"/>
      <c r="F844" s="61"/>
      <c r="G844" s="61"/>
      <c r="H844" s="61"/>
      <c r="I844" s="61"/>
      <c r="J844" s="61"/>
      <c r="K844" s="61"/>
      <c r="L844" s="61"/>
      <c r="M844" s="61"/>
      <c r="N844" s="61"/>
      <c r="O844" s="61"/>
      <c r="P844" s="61"/>
    </row>
    <row r="845" spans="1:16" ht="12.75">
      <c r="A845" s="61"/>
      <c r="B845" s="61"/>
      <c r="C845" s="61"/>
      <c r="D845" s="61"/>
      <c r="E845" s="61"/>
      <c r="F845" s="61"/>
      <c r="G845" s="61"/>
      <c r="H845" s="61"/>
      <c r="I845" s="61"/>
      <c r="J845" s="61"/>
      <c r="K845" s="61"/>
      <c r="L845" s="61"/>
      <c r="M845" s="61"/>
      <c r="N845" s="61"/>
      <c r="O845" s="61"/>
      <c r="P845" s="61"/>
    </row>
    <row r="846" spans="1:16" ht="12.75">
      <c r="A846" s="61"/>
      <c r="B846" s="61"/>
      <c r="C846" s="61"/>
      <c r="D846" s="61"/>
      <c r="E846" s="61"/>
      <c r="F846" s="61"/>
      <c r="G846" s="61"/>
      <c r="H846" s="61"/>
      <c r="I846" s="61"/>
      <c r="J846" s="61"/>
      <c r="K846" s="61"/>
      <c r="L846" s="61"/>
      <c r="M846" s="61"/>
      <c r="N846" s="61"/>
      <c r="O846" s="61"/>
      <c r="P846" s="61"/>
    </row>
    <row r="847" spans="1:16" ht="12.75">
      <c r="A847" s="61"/>
      <c r="B847" s="61"/>
      <c r="C847" s="61"/>
      <c r="D847" s="61"/>
      <c r="E847" s="61"/>
      <c r="F847" s="61"/>
      <c r="G847" s="61"/>
      <c r="H847" s="61"/>
      <c r="I847" s="61"/>
      <c r="J847" s="61"/>
      <c r="K847" s="61"/>
      <c r="L847" s="61"/>
      <c r="M847" s="61"/>
      <c r="N847" s="61"/>
      <c r="O847" s="61"/>
      <c r="P847" s="61"/>
    </row>
    <row r="848" spans="1:16" ht="12.75">
      <c r="A848" s="61"/>
      <c r="B848" s="61"/>
      <c r="C848" s="61"/>
      <c r="D848" s="61"/>
      <c r="E848" s="61"/>
      <c r="F848" s="61"/>
      <c r="G848" s="61"/>
      <c r="H848" s="61"/>
      <c r="I848" s="61"/>
      <c r="J848" s="61"/>
      <c r="K848" s="61"/>
      <c r="L848" s="61"/>
      <c r="M848" s="61"/>
      <c r="N848" s="61"/>
      <c r="O848" s="61"/>
      <c r="P848" s="61"/>
    </row>
    <row r="849" spans="1:16" ht="12.75">
      <c r="A849" s="61"/>
      <c r="B849" s="61"/>
      <c r="C849" s="61"/>
      <c r="D849" s="61"/>
      <c r="E849" s="61"/>
      <c r="F849" s="61"/>
      <c r="G849" s="61"/>
      <c r="H849" s="61"/>
      <c r="I849" s="61"/>
      <c r="J849" s="61"/>
      <c r="K849" s="61"/>
      <c r="L849" s="61"/>
      <c r="M849" s="61"/>
      <c r="N849" s="61"/>
      <c r="O849" s="61"/>
      <c r="P849" s="61"/>
    </row>
    <row r="850" spans="1:16" ht="12.75">
      <c r="A850" s="61"/>
      <c r="B850" s="61"/>
      <c r="C850" s="61"/>
      <c r="D850" s="61"/>
      <c r="E850" s="61"/>
      <c r="F850" s="61"/>
      <c r="G850" s="61"/>
      <c r="H850" s="61"/>
      <c r="I850" s="61"/>
      <c r="J850" s="61"/>
      <c r="K850" s="61"/>
      <c r="L850" s="61"/>
      <c r="M850" s="61"/>
      <c r="N850" s="61"/>
      <c r="O850" s="61"/>
      <c r="P850" s="61"/>
    </row>
    <row r="851" spans="1:16" ht="12.75">
      <c r="A851" s="61"/>
      <c r="B851" s="61"/>
      <c r="C851" s="61"/>
      <c r="D851" s="61"/>
      <c r="E851" s="61"/>
      <c r="F851" s="61"/>
      <c r="G851" s="61"/>
      <c r="H851" s="61"/>
      <c r="I851" s="61"/>
      <c r="J851" s="61"/>
      <c r="K851" s="61"/>
      <c r="L851" s="61"/>
      <c r="M851" s="61"/>
      <c r="N851" s="61"/>
      <c r="O851" s="61"/>
      <c r="P851" s="61"/>
    </row>
    <row r="852" spans="1:16" ht="12.75">
      <c r="A852" s="61"/>
      <c r="B852" s="61"/>
      <c r="C852" s="61"/>
      <c r="D852" s="61"/>
      <c r="E852" s="61"/>
      <c r="F852" s="61"/>
      <c r="G852" s="61"/>
      <c r="H852" s="61"/>
      <c r="I852" s="61"/>
      <c r="J852" s="61"/>
      <c r="K852" s="61"/>
      <c r="L852" s="61"/>
      <c r="M852" s="61"/>
      <c r="N852" s="61"/>
      <c r="O852" s="61"/>
      <c r="P852" s="61"/>
    </row>
    <row r="853" spans="1:16" ht="12.75">
      <c r="A853" s="61"/>
      <c r="B853" s="61"/>
      <c r="C853" s="61"/>
      <c r="D853" s="61"/>
      <c r="E853" s="61"/>
      <c r="F853" s="61"/>
      <c r="G853" s="61"/>
      <c r="H853" s="61"/>
      <c r="I853" s="61"/>
      <c r="J853" s="61"/>
      <c r="K853" s="61"/>
      <c r="L853" s="61"/>
      <c r="M853" s="61"/>
      <c r="N853" s="61"/>
      <c r="O853" s="61"/>
      <c r="P853" s="61"/>
    </row>
    <row r="854" spans="1:16" ht="12.75">
      <c r="A854" s="61"/>
      <c r="B854" s="61"/>
      <c r="C854" s="61"/>
      <c r="D854" s="61"/>
      <c r="E854" s="61"/>
      <c r="F854" s="61"/>
      <c r="G854" s="61"/>
      <c r="H854" s="61"/>
      <c r="I854" s="61"/>
      <c r="J854" s="61"/>
      <c r="K854" s="61"/>
      <c r="L854" s="61"/>
      <c r="M854" s="61"/>
      <c r="N854" s="61"/>
      <c r="O854" s="61"/>
      <c r="P854" s="61"/>
    </row>
    <row r="855" spans="1:16" ht="12.75">
      <c r="A855" s="61"/>
      <c r="B855" s="61"/>
      <c r="C855" s="61"/>
      <c r="D855" s="61"/>
      <c r="E855" s="61"/>
      <c r="F855" s="61"/>
      <c r="G855" s="61"/>
      <c r="H855" s="61"/>
      <c r="I855" s="61"/>
      <c r="J855" s="61"/>
      <c r="K855" s="61"/>
      <c r="L855" s="61"/>
      <c r="M855" s="61"/>
      <c r="N855" s="61"/>
      <c r="O855" s="61"/>
      <c r="P855" s="61"/>
    </row>
    <row r="856" spans="1:16" ht="12.75">
      <c r="A856" s="61"/>
      <c r="B856" s="61"/>
      <c r="C856" s="61"/>
      <c r="D856" s="61"/>
      <c r="E856" s="61"/>
      <c r="F856" s="61"/>
      <c r="G856" s="61"/>
      <c r="H856" s="61"/>
      <c r="I856" s="61"/>
      <c r="J856" s="61"/>
      <c r="K856" s="61"/>
      <c r="L856" s="61"/>
      <c r="M856" s="61"/>
      <c r="N856" s="61"/>
      <c r="O856" s="61"/>
      <c r="P856" s="61"/>
    </row>
    <row r="857" spans="1:16" ht="12.75">
      <c r="A857" s="61"/>
      <c r="B857" s="61"/>
      <c r="C857" s="61"/>
      <c r="D857" s="61"/>
      <c r="E857" s="61"/>
      <c r="F857" s="61"/>
      <c r="G857" s="61"/>
      <c r="H857" s="61"/>
      <c r="I857" s="61"/>
      <c r="J857" s="61"/>
      <c r="K857" s="61"/>
      <c r="L857" s="61"/>
      <c r="M857" s="61"/>
      <c r="N857" s="61"/>
      <c r="O857" s="61"/>
      <c r="P857" s="61"/>
    </row>
    <row r="858" spans="1:16" ht="12.75">
      <c r="A858" s="61"/>
      <c r="B858" s="61"/>
      <c r="C858" s="61"/>
      <c r="D858" s="61"/>
      <c r="E858" s="61"/>
      <c r="F858" s="61"/>
      <c r="G858" s="61"/>
      <c r="H858" s="61"/>
      <c r="I858" s="61"/>
      <c r="J858" s="61"/>
      <c r="K858" s="61"/>
      <c r="L858" s="61"/>
      <c r="M858" s="61"/>
      <c r="N858" s="61"/>
      <c r="O858" s="61"/>
      <c r="P858" s="61"/>
    </row>
    <row r="859" spans="1:16" ht="12.75">
      <c r="A859" s="61"/>
      <c r="B859" s="61"/>
      <c r="C859" s="61"/>
      <c r="D859" s="61"/>
      <c r="E859" s="61"/>
      <c r="F859" s="61"/>
      <c r="G859" s="61"/>
      <c r="H859" s="61"/>
      <c r="I859" s="61"/>
      <c r="J859" s="61"/>
      <c r="K859" s="61"/>
      <c r="L859" s="61"/>
      <c r="M859" s="61"/>
      <c r="N859" s="61"/>
      <c r="O859" s="61"/>
      <c r="P859" s="61"/>
    </row>
    <row r="860" spans="1:16" ht="12.75">
      <c r="A860" s="61"/>
      <c r="B860" s="61"/>
      <c r="C860" s="61"/>
      <c r="D860" s="61"/>
      <c r="E860" s="61"/>
      <c r="F860" s="61"/>
      <c r="G860" s="61"/>
      <c r="H860" s="61"/>
      <c r="I860" s="61"/>
      <c r="J860" s="61"/>
      <c r="K860" s="61"/>
      <c r="L860" s="61"/>
      <c r="M860" s="61"/>
      <c r="N860" s="61"/>
      <c r="O860" s="61"/>
      <c r="P860" s="61"/>
    </row>
    <row r="861" spans="1:16" ht="12.75">
      <c r="A861" s="61"/>
      <c r="B861" s="61"/>
      <c r="C861" s="61"/>
      <c r="D861" s="61"/>
      <c r="E861" s="61"/>
      <c r="F861" s="61"/>
      <c r="G861" s="61"/>
      <c r="H861" s="61"/>
      <c r="I861" s="61"/>
      <c r="J861" s="61"/>
      <c r="K861" s="61"/>
      <c r="L861" s="61"/>
      <c r="M861" s="61"/>
      <c r="N861" s="61"/>
      <c r="O861" s="61"/>
      <c r="P861" s="61"/>
    </row>
    <row r="862" spans="1:16" ht="12.75">
      <c r="A862" s="61"/>
      <c r="B862" s="61"/>
      <c r="C862" s="61"/>
      <c r="D862" s="61"/>
      <c r="E862" s="61"/>
      <c r="F862" s="61"/>
      <c r="G862" s="61"/>
      <c r="H862" s="61"/>
      <c r="I862" s="61"/>
      <c r="J862" s="61"/>
      <c r="K862" s="61"/>
      <c r="L862" s="61"/>
      <c r="M862" s="61"/>
      <c r="N862" s="61"/>
      <c r="O862" s="61"/>
      <c r="P862" s="61"/>
    </row>
    <row r="863" spans="1:16" ht="12.75">
      <c r="A863" s="61"/>
      <c r="B863" s="61"/>
      <c r="C863" s="61"/>
      <c r="D863" s="61"/>
      <c r="E863" s="61"/>
      <c r="F863" s="61"/>
      <c r="G863" s="61"/>
      <c r="H863" s="61"/>
      <c r="I863" s="61"/>
      <c r="J863" s="61"/>
      <c r="K863" s="61"/>
      <c r="L863" s="61"/>
      <c r="M863" s="61"/>
      <c r="N863" s="61"/>
      <c r="O863" s="61"/>
      <c r="P863" s="61"/>
    </row>
    <row r="864" spans="1:16" ht="12.75">
      <c r="A864" s="61"/>
      <c r="B864" s="61"/>
      <c r="C864" s="61"/>
      <c r="D864" s="61"/>
      <c r="E864" s="61"/>
      <c r="F864" s="61"/>
      <c r="G864" s="61"/>
      <c r="H864" s="61"/>
      <c r="I864" s="61"/>
      <c r="J864" s="61"/>
      <c r="K864" s="61"/>
      <c r="L864" s="61"/>
      <c r="M864" s="61"/>
      <c r="N864" s="61"/>
      <c r="O864" s="61"/>
      <c r="P864" s="61"/>
    </row>
    <row r="865" spans="1:16" ht="12.75">
      <c r="A865" s="61"/>
      <c r="B865" s="61"/>
      <c r="C865" s="61"/>
      <c r="D865" s="61"/>
      <c r="E865" s="61"/>
      <c r="F865" s="61"/>
      <c r="G865" s="61"/>
      <c r="H865" s="61"/>
      <c r="I865" s="61"/>
      <c r="J865" s="61"/>
      <c r="K865" s="61"/>
      <c r="L865" s="61"/>
      <c r="M865" s="61"/>
      <c r="N865" s="61"/>
      <c r="O865" s="61"/>
      <c r="P865" s="61"/>
    </row>
    <row r="866" spans="1:16" ht="12.75">
      <c r="A866" s="61"/>
      <c r="B866" s="61"/>
      <c r="C866" s="61"/>
      <c r="D866" s="61"/>
      <c r="E866" s="61"/>
      <c r="F866" s="61"/>
      <c r="G866" s="61"/>
      <c r="H866" s="61"/>
      <c r="I866" s="61"/>
      <c r="J866" s="61"/>
      <c r="K866" s="61"/>
      <c r="L866" s="61"/>
      <c r="M866" s="61"/>
      <c r="N866" s="61"/>
      <c r="O866" s="61"/>
      <c r="P866" s="61"/>
    </row>
    <row r="867" spans="1:16" ht="12.75">
      <c r="A867" s="61"/>
      <c r="B867" s="61"/>
      <c r="C867" s="61"/>
      <c r="D867" s="61"/>
      <c r="E867" s="61"/>
      <c r="F867" s="61"/>
      <c r="G867" s="61"/>
      <c r="H867" s="61"/>
      <c r="I867" s="61"/>
      <c r="J867" s="61"/>
      <c r="K867" s="61"/>
      <c r="L867" s="61"/>
      <c r="M867" s="61"/>
      <c r="N867" s="61"/>
      <c r="O867" s="61"/>
      <c r="P867" s="61"/>
    </row>
    <row r="868" spans="1:16" ht="12.75">
      <c r="A868" s="61"/>
      <c r="B868" s="61"/>
      <c r="C868" s="61"/>
      <c r="D868" s="61"/>
      <c r="E868" s="61"/>
      <c r="F868" s="61"/>
      <c r="G868" s="61"/>
      <c r="H868" s="61"/>
      <c r="I868" s="61"/>
      <c r="J868" s="61"/>
      <c r="K868" s="61"/>
      <c r="L868" s="61"/>
      <c r="M868" s="61"/>
      <c r="N868" s="61"/>
      <c r="O868" s="61"/>
      <c r="P868" s="61"/>
    </row>
    <row r="869" spans="1:16" ht="12.75">
      <c r="A869" s="61"/>
      <c r="B869" s="61"/>
      <c r="C869" s="61"/>
      <c r="D869" s="61"/>
      <c r="E869" s="61"/>
      <c r="F869" s="61"/>
      <c r="G869" s="61"/>
      <c r="H869" s="61"/>
      <c r="I869" s="61"/>
      <c r="J869" s="61"/>
      <c r="K869" s="61"/>
      <c r="L869" s="61"/>
      <c r="M869" s="61"/>
      <c r="N869" s="61"/>
      <c r="O869" s="61"/>
      <c r="P869" s="61"/>
    </row>
    <row r="870" spans="1:16" ht="12.75">
      <c r="A870" s="61"/>
      <c r="B870" s="61"/>
      <c r="C870" s="61"/>
      <c r="D870" s="61"/>
      <c r="E870" s="61"/>
      <c r="F870" s="61"/>
      <c r="G870" s="61"/>
      <c r="H870" s="61"/>
      <c r="I870" s="61"/>
      <c r="J870" s="61"/>
      <c r="K870" s="61"/>
      <c r="L870" s="61"/>
      <c r="M870" s="61"/>
      <c r="N870" s="61"/>
      <c r="O870" s="61"/>
      <c r="P870" s="61"/>
    </row>
    <row r="871" spans="1:16" ht="12.75">
      <c r="A871" s="61"/>
      <c r="B871" s="61"/>
      <c r="C871" s="61"/>
      <c r="D871" s="61"/>
      <c r="E871" s="61"/>
      <c r="F871" s="61"/>
      <c r="G871" s="61"/>
      <c r="H871" s="61"/>
      <c r="I871" s="61"/>
      <c r="J871" s="61"/>
      <c r="K871" s="61"/>
      <c r="L871" s="61"/>
      <c r="M871" s="61"/>
      <c r="N871" s="61"/>
      <c r="O871" s="61"/>
      <c r="P871" s="61"/>
    </row>
    <row r="872" spans="1:16" ht="12.75">
      <c r="A872" s="61"/>
      <c r="B872" s="61"/>
      <c r="C872" s="61"/>
      <c r="D872" s="61"/>
      <c r="E872" s="61"/>
      <c r="F872" s="61"/>
      <c r="G872" s="61"/>
      <c r="H872" s="61"/>
      <c r="I872" s="61"/>
      <c r="J872" s="61"/>
      <c r="K872" s="61"/>
      <c r="L872" s="61"/>
      <c r="M872" s="61"/>
      <c r="N872" s="61"/>
      <c r="O872" s="61"/>
      <c r="P872" s="61"/>
    </row>
    <row r="873" spans="1:16" ht="12.75">
      <c r="A873" s="61"/>
      <c r="B873" s="61"/>
      <c r="C873" s="61"/>
      <c r="D873" s="61"/>
      <c r="E873" s="61"/>
      <c r="F873" s="61"/>
      <c r="G873" s="61"/>
      <c r="H873" s="61"/>
      <c r="I873" s="61"/>
      <c r="J873" s="61"/>
      <c r="K873" s="61"/>
      <c r="L873" s="61"/>
      <c r="M873" s="61"/>
      <c r="N873" s="61"/>
      <c r="O873" s="61"/>
      <c r="P873" s="61"/>
    </row>
    <row r="874" spans="1:16" ht="12.75">
      <c r="A874" s="61"/>
      <c r="B874" s="61"/>
      <c r="C874" s="61"/>
      <c r="D874" s="61"/>
      <c r="E874" s="61"/>
      <c r="F874" s="61"/>
      <c r="G874" s="61"/>
      <c r="H874" s="61"/>
      <c r="I874" s="61"/>
      <c r="J874" s="61"/>
      <c r="K874" s="61"/>
      <c r="L874" s="61"/>
      <c r="M874" s="61"/>
      <c r="N874" s="61"/>
      <c r="O874" s="61"/>
      <c r="P874" s="61"/>
    </row>
    <row r="875" spans="1:16" ht="12.75">
      <c r="A875" s="61"/>
      <c r="B875" s="61"/>
      <c r="C875" s="61"/>
      <c r="D875" s="61"/>
      <c r="E875" s="61"/>
      <c r="F875" s="61"/>
      <c r="G875" s="61"/>
      <c r="H875" s="61"/>
      <c r="I875" s="61"/>
      <c r="J875" s="61"/>
      <c r="K875" s="61"/>
      <c r="L875" s="61"/>
      <c r="M875" s="61"/>
      <c r="N875" s="61"/>
      <c r="O875" s="61"/>
      <c r="P875" s="61"/>
    </row>
    <row r="876" spans="1:16" ht="12.75">
      <c r="A876" s="61"/>
      <c r="B876" s="61"/>
      <c r="C876" s="61"/>
      <c r="D876" s="61"/>
      <c r="E876" s="61"/>
      <c r="F876" s="61"/>
      <c r="G876" s="61"/>
      <c r="H876" s="61"/>
      <c r="I876" s="61"/>
      <c r="J876" s="61"/>
      <c r="K876" s="61"/>
      <c r="L876" s="61"/>
      <c r="M876" s="61"/>
      <c r="N876" s="61"/>
      <c r="O876" s="61"/>
      <c r="P876" s="61"/>
    </row>
    <row r="877" spans="1:16" ht="12.75">
      <c r="A877" s="61"/>
      <c r="B877" s="61"/>
      <c r="C877" s="61"/>
      <c r="D877" s="61"/>
      <c r="E877" s="61"/>
      <c r="F877" s="61"/>
      <c r="G877" s="61"/>
      <c r="H877" s="61"/>
      <c r="I877" s="61"/>
      <c r="J877" s="61"/>
      <c r="K877" s="61"/>
      <c r="L877" s="61"/>
      <c r="M877" s="61"/>
      <c r="N877" s="61"/>
      <c r="O877" s="61"/>
      <c r="P877" s="61"/>
    </row>
    <row r="878" spans="1:16" ht="12.75">
      <c r="A878" s="61"/>
      <c r="B878" s="61"/>
      <c r="C878" s="61"/>
      <c r="D878" s="61"/>
      <c r="E878" s="61"/>
      <c r="F878" s="61"/>
      <c r="G878" s="61"/>
      <c r="H878" s="61"/>
      <c r="I878" s="61"/>
      <c r="J878" s="61"/>
      <c r="K878" s="61"/>
      <c r="L878" s="61"/>
      <c r="M878" s="61"/>
      <c r="N878" s="61"/>
      <c r="O878" s="61"/>
      <c r="P878" s="61"/>
    </row>
    <row r="879" spans="1:16" ht="12.75">
      <c r="A879" s="61"/>
      <c r="B879" s="61"/>
      <c r="C879" s="61"/>
      <c r="D879" s="61"/>
      <c r="E879" s="61"/>
      <c r="F879" s="61"/>
      <c r="G879" s="61"/>
      <c r="H879" s="61"/>
      <c r="I879" s="61"/>
      <c r="J879" s="61"/>
      <c r="K879" s="61"/>
      <c r="L879" s="61"/>
      <c r="M879" s="61"/>
      <c r="N879" s="61"/>
      <c r="O879" s="61"/>
      <c r="P879" s="61"/>
    </row>
    <row r="880" spans="1:16" ht="12.75">
      <c r="A880" s="61"/>
      <c r="B880" s="61"/>
      <c r="C880" s="61"/>
      <c r="D880" s="61"/>
      <c r="E880" s="61"/>
      <c r="F880" s="61"/>
      <c r="G880" s="61"/>
      <c r="H880" s="61"/>
      <c r="I880" s="61"/>
      <c r="J880" s="61"/>
      <c r="K880" s="61"/>
      <c r="L880" s="61"/>
      <c r="M880" s="61"/>
      <c r="N880" s="61"/>
      <c r="O880" s="61"/>
      <c r="P880" s="61"/>
    </row>
    <row r="881" spans="1:16" ht="12.75">
      <c r="A881" s="61"/>
      <c r="B881" s="61"/>
      <c r="C881" s="61"/>
      <c r="D881" s="61"/>
      <c r="E881" s="61"/>
      <c r="F881" s="61"/>
      <c r="G881" s="61"/>
      <c r="H881" s="61"/>
      <c r="I881" s="61"/>
      <c r="J881" s="61"/>
      <c r="K881" s="61"/>
      <c r="L881" s="61"/>
      <c r="M881" s="61"/>
      <c r="N881" s="61"/>
      <c r="O881" s="61"/>
      <c r="P881" s="61"/>
    </row>
    <row r="882" spans="1:16" ht="12.75">
      <c r="A882" s="61"/>
      <c r="B882" s="61"/>
      <c r="C882" s="61"/>
      <c r="D882" s="61"/>
      <c r="E882" s="61"/>
      <c r="F882" s="61"/>
      <c r="G882" s="61"/>
      <c r="H882" s="61"/>
      <c r="I882" s="61"/>
      <c r="J882" s="61"/>
      <c r="K882" s="61"/>
      <c r="L882" s="61"/>
      <c r="M882" s="61"/>
      <c r="N882" s="61"/>
      <c r="O882" s="61"/>
      <c r="P882" s="61"/>
    </row>
    <row r="883" spans="1:16" ht="12.75">
      <c r="A883" s="61"/>
      <c r="B883" s="61"/>
      <c r="C883" s="61"/>
      <c r="D883" s="61"/>
      <c r="E883" s="61"/>
      <c r="F883" s="61"/>
      <c r="G883" s="61"/>
      <c r="H883" s="61"/>
      <c r="I883" s="61"/>
      <c r="J883" s="61"/>
      <c r="K883" s="61"/>
      <c r="L883" s="61"/>
      <c r="M883" s="61"/>
      <c r="N883" s="61"/>
      <c r="O883" s="61"/>
      <c r="P883" s="61"/>
    </row>
    <row r="884" spans="1:16" ht="12.75">
      <c r="A884" s="61"/>
      <c r="B884" s="61"/>
      <c r="C884" s="61"/>
      <c r="D884" s="61"/>
      <c r="E884" s="61"/>
      <c r="F884" s="61"/>
      <c r="G884" s="61"/>
      <c r="H884" s="61"/>
      <c r="I884" s="61"/>
      <c r="J884" s="61"/>
      <c r="K884" s="61"/>
      <c r="L884" s="61"/>
      <c r="M884" s="61"/>
      <c r="N884" s="61"/>
      <c r="O884" s="61"/>
      <c r="P884" s="61"/>
    </row>
    <row r="885" spans="1:16" ht="12.75">
      <c r="A885" s="61"/>
      <c r="B885" s="61"/>
      <c r="C885" s="61"/>
      <c r="D885" s="61"/>
      <c r="E885" s="61"/>
      <c r="F885" s="61"/>
      <c r="G885" s="61"/>
      <c r="H885" s="61"/>
      <c r="I885" s="61"/>
      <c r="J885" s="61"/>
      <c r="K885" s="61"/>
      <c r="L885" s="61"/>
      <c r="M885" s="61"/>
      <c r="N885" s="61"/>
      <c r="O885" s="61"/>
      <c r="P885" s="61"/>
    </row>
    <row r="886" spans="1:16" ht="12.75">
      <c r="A886" s="61"/>
      <c r="B886" s="61"/>
      <c r="C886" s="61"/>
      <c r="D886" s="61"/>
      <c r="E886" s="61"/>
      <c r="F886" s="61"/>
      <c r="G886" s="61"/>
      <c r="H886" s="61"/>
      <c r="I886" s="61"/>
      <c r="J886" s="61"/>
      <c r="K886" s="61"/>
      <c r="L886" s="61"/>
      <c r="M886" s="61"/>
      <c r="N886" s="61"/>
      <c r="O886" s="61"/>
      <c r="P886" s="61"/>
    </row>
    <row r="887" spans="1:16" ht="12.75">
      <c r="A887" s="61"/>
      <c r="B887" s="61"/>
      <c r="C887" s="61"/>
      <c r="D887" s="61"/>
      <c r="E887" s="61"/>
      <c r="F887" s="61"/>
      <c r="G887" s="61"/>
      <c r="H887" s="61"/>
      <c r="I887" s="61"/>
      <c r="J887" s="61"/>
      <c r="K887" s="61"/>
      <c r="L887" s="61"/>
      <c r="M887" s="61"/>
      <c r="N887" s="61"/>
      <c r="O887" s="61"/>
      <c r="P887" s="61"/>
    </row>
    <row r="888" spans="1:16" ht="12.75">
      <c r="A888" s="61"/>
      <c r="B888" s="61"/>
      <c r="C888" s="61"/>
      <c r="D888" s="61"/>
      <c r="E888" s="61"/>
      <c r="F888" s="61"/>
      <c r="G888" s="61"/>
      <c r="H888" s="61"/>
      <c r="I888" s="61"/>
      <c r="J888" s="61"/>
      <c r="K888" s="61"/>
      <c r="L888" s="61"/>
      <c r="M888" s="61"/>
      <c r="N888" s="61"/>
      <c r="O888" s="61"/>
      <c r="P888" s="61"/>
    </row>
    <row r="889" spans="1:16" ht="12.75">
      <c r="A889" s="61"/>
      <c r="B889" s="61"/>
      <c r="C889" s="61"/>
      <c r="D889" s="61"/>
      <c r="E889" s="61"/>
      <c r="F889" s="61"/>
      <c r="G889" s="61"/>
      <c r="H889" s="61"/>
      <c r="I889" s="61"/>
      <c r="J889" s="61"/>
      <c r="K889" s="61"/>
      <c r="L889" s="61"/>
      <c r="M889" s="61"/>
      <c r="N889" s="61"/>
      <c r="O889" s="61"/>
      <c r="P889" s="61"/>
    </row>
    <row r="890" spans="1:16" ht="12.75">
      <c r="A890" s="61"/>
      <c r="B890" s="61"/>
      <c r="C890" s="61"/>
      <c r="D890" s="61"/>
      <c r="E890" s="61"/>
      <c r="F890" s="61"/>
      <c r="G890" s="61"/>
      <c r="H890" s="61"/>
      <c r="I890" s="61"/>
      <c r="J890" s="61"/>
      <c r="K890" s="61"/>
      <c r="L890" s="61"/>
      <c r="M890" s="61"/>
      <c r="N890" s="61"/>
      <c r="O890" s="61"/>
      <c r="P890" s="61"/>
    </row>
    <row r="891" spans="1:16" ht="12.75">
      <c r="A891" s="61"/>
      <c r="B891" s="61"/>
      <c r="C891" s="61"/>
      <c r="D891" s="61"/>
      <c r="E891" s="61"/>
      <c r="F891" s="61"/>
      <c r="G891" s="61"/>
      <c r="H891" s="61"/>
      <c r="I891" s="61"/>
      <c r="J891" s="61"/>
      <c r="K891" s="61"/>
      <c r="L891" s="61"/>
      <c r="M891" s="61"/>
      <c r="N891" s="61"/>
      <c r="O891" s="61"/>
      <c r="P891" s="61"/>
    </row>
    <row r="892" spans="1:16" ht="12.75">
      <c r="A892" s="61"/>
      <c r="B892" s="61"/>
      <c r="C892" s="61"/>
      <c r="D892" s="61"/>
      <c r="E892" s="61"/>
      <c r="F892" s="61"/>
      <c r="G892" s="61"/>
      <c r="H892" s="61"/>
      <c r="I892" s="61"/>
      <c r="J892" s="61"/>
      <c r="K892" s="61"/>
      <c r="L892" s="61"/>
      <c r="M892" s="61"/>
      <c r="N892" s="61"/>
      <c r="O892" s="61"/>
      <c r="P892" s="61"/>
    </row>
    <row r="893" spans="1:16" ht="12.75">
      <c r="A893" s="61"/>
      <c r="B893" s="61"/>
      <c r="C893" s="61"/>
      <c r="D893" s="61"/>
      <c r="E893" s="61"/>
      <c r="F893" s="61"/>
      <c r="G893" s="61"/>
      <c r="H893" s="61"/>
      <c r="I893" s="61"/>
      <c r="J893" s="61"/>
      <c r="K893" s="61"/>
      <c r="L893" s="61"/>
      <c r="M893" s="61"/>
      <c r="N893" s="61"/>
      <c r="O893" s="61"/>
      <c r="P893" s="61"/>
    </row>
    <row r="894" spans="1:16" ht="12.75">
      <c r="A894" s="61"/>
      <c r="B894" s="61"/>
      <c r="C894" s="61"/>
      <c r="D894" s="61"/>
      <c r="E894" s="61"/>
      <c r="F894" s="61"/>
      <c r="G894" s="61"/>
      <c r="H894" s="61"/>
      <c r="I894" s="61"/>
      <c r="J894" s="61"/>
      <c r="K894" s="61"/>
      <c r="L894" s="61"/>
      <c r="M894" s="61"/>
      <c r="N894" s="61"/>
      <c r="O894" s="61"/>
      <c r="P894" s="61"/>
    </row>
    <row r="895" spans="1:16" ht="12.75">
      <c r="A895" s="61"/>
      <c r="B895" s="61"/>
      <c r="C895" s="61"/>
      <c r="D895" s="61"/>
      <c r="E895" s="61"/>
      <c r="F895" s="61"/>
      <c r="G895" s="61"/>
      <c r="H895" s="61"/>
      <c r="I895" s="61"/>
      <c r="J895" s="61"/>
      <c r="K895" s="61"/>
      <c r="L895" s="61"/>
      <c r="M895" s="61"/>
      <c r="N895" s="61"/>
      <c r="O895" s="61"/>
      <c r="P895" s="61"/>
    </row>
    <row r="896" spans="1:16" ht="12.75">
      <c r="A896" s="61"/>
      <c r="B896" s="61"/>
      <c r="C896" s="61"/>
      <c r="D896" s="61"/>
      <c r="E896" s="61"/>
      <c r="F896" s="61"/>
      <c r="G896" s="61"/>
      <c r="H896" s="61"/>
      <c r="I896" s="61"/>
      <c r="J896" s="61"/>
      <c r="K896" s="61"/>
      <c r="L896" s="61"/>
      <c r="M896" s="61"/>
      <c r="N896" s="61"/>
      <c r="O896" s="61"/>
      <c r="P896" s="61"/>
    </row>
    <row r="897" spans="1:16" ht="12.75">
      <c r="A897" s="61"/>
      <c r="B897" s="61"/>
      <c r="C897" s="61"/>
      <c r="D897" s="61"/>
      <c r="E897" s="61"/>
      <c r="F897" s="61"/>
      <c r="G897" s="61"/>
      <c r="H897" s="61"/>
      <c r="I897" s="61"/>
      <c r="J897" s="61"/>
      <c r="K897" s="61"/>
      <c r="L897" s="61"/>
      <c r="M897" s="61"/>
      <c r="N897" s="61"/>
      <c r="O897" s="61"/>
      <c r="P897" s="61"/>
    </row>
    <row r="898" spans="1:16" ht="12.75">
      <c r="A898" s="61"/>
      <c r="B898" s="61"/>
      <c r="C898" s="61"/>
      <c r="D898" s="61"/>
      <c r="E898" s="61"/>
      <c r="F898" s="61"/>
      <c r="G898" s="61"/>
      <c r="H898" s="61"/>
      <c r="I898" s="61"/>
      <c r="J898" s="61"/>
      <c r="K898" s="61"/>
      <c r="L898" s="61"/>
      <c r="M898" s="61"/>
      <c r="N898" s="61"/>
      <c r="O898" s="61"/>
      <c r="P898" s="61"/>
    </row>
    <row r="899" spans="1:16" ht="12.75">
      <c r="A899" s="61"/>
      <c r="B899" s="61"/>
      <c r="C899" s="61"/>
      <c r="D899" s="61"/>
      <c r="E899" s="61"/>
      <c r="F899" s="61"/>
      <c r="G899" s="61"/>
      <c r="H899" s="61"/>
      <c r="I899" s="61"/>
      <c r="J899" s="61"/>
      <c r="K899" s="61"/>
      <c r="L899" s="61"/>
      <c r="M899" s="61"/>
      <c r="N899" s="61"/>
      <c r="O899" s="61"/>
      <c r="P899" s="61"/>
    </row>
    <row r="900" spans="1:16" ht="12.75">
      <c r="A900" s="61"/>
      <c r="B900" s="61"/>
      <c r="C900" s="61"/>
      <c r="D900" s="61"/>
      <c r="E900" s="61"/>
      <c r="F900" s="61"/>
      <c r="G900" s="61"/>
      <c r="H900" s="61"/>
      <c r="I900" s="61"/>
      <c r="J900" s="61"/>
      <c r="K900" s="61"/>
      <c r="L900" s="61"/>
      <c r="M900" s="61"/>
      <c r="N900" s="61"/>
      <c r="O900" s="61"/>
      <c r="P900" s="61"/>
    </row>
    <row r="901" spans="1:16" ht="12.75">
      <c r="A901" s="61"/>
      <c r="B901" s="61"/>
      <c r="C901" s="61"/>
      <c r="D901" s="61"/>
      <c r="E901" s="61"/>
      <c r="F901" s="61"/>
      <c r="G901" s="61"/>
      <c r="H901" s="61"/>
      <c r="I901" s="61"/>
      <c r="J901" s="61"/>
      <c r="K901" s="61"/>
      <c r="L901" s="61"/>
      <c r="M901" s="61"/>
      <c r="N901" s="61"/>
      <c r="O901" s="61"/>
      <c r="P901" s="61"/>
    </row>
    <row r="902" spans="1:16" ht="12.75">
      <c r="A902" s="61"/>
      <c r="B902" s="61"/>
      <c r="C902" s="61"/>
      <c r="D902" s="61"/>
      <c r="E902" s="61"/>
      <c r="F902" s="61"/>
      <c r="G902" s="61"/>
      <c r="H902" s="61"/>
      <c r="I902" s="61"/>
      <c r="J902" s="61"/>
      <c r="K902" s="61"/>
      <c r="L902" s="61"/>
      <c r="M902" s="61"/>
      <c r="N902" s="61"/>
      <c r="O902" s="61"/>
      <c r="P902" s="61"/>
    </row>
    <row r="903" spans="1:16" ht="12.75">
      <c r="A903" s="61"/>
      <c r="B903" s="61"/>
      <c r="C903" s="61"/>
      <c r="D903" s="61"/>
      <c r="E903" s="61"/>
      <c r="F903" s="61"/>
      <c r="G903" s="61"/>
      <c r="H903" s="61"/>
      <c r="I903" s="61"/>
      <c r="J903" s="61"/>
      <c r="K903" s="61"/>
      <c r="L903" s="61"/>
      <c r="M903" s="61"/>
      <c r="N903" s="61"/>
      <c r="O903" s="61"/>
      <c r="P903" s="61"/>
    </row>
    <row r="904" spans="1:16" ht="12.75">
      <c r="A904" s="61"/>
      <c r="B904" s="61"/>
      <c r="C904" s="61"/>
      <c r="D904" s="61"/>
      <c r="E904" s="61"/>
      <c r="F904" s="61"/>
      <c r="G904" s="61"/>
      <c r="H904" s="61"/>
      <c r="I904" s="61"/>
      <c r="J904" s="61"/>
      <c r="K904" s="61"/>
      <c r="L904" s="61"/>
      <c r="M904" s="61"/>
      <c r="N904" s="61"/>
      <c r="O904" s="61"/>
      <c r="P904" s="61"/>
    </row>
    <row r="905" spans="1:16" ht="12.75">
      <c r="A905" s="61"/>
      <c r="B905" s="61"/>
      <c r="C905" s="61"/>
      <c r="D905" s="61"/>
      <c r="E905" s="61"/>
      <c r="F905" s="61"/>
      <c r="G905" s="61"/>
      <c r="H905" s="61"/>
      <c r="I905" s="61"/>
      <c r="J905" s="61"/>
      <c r="K905" s="61"/>
      <c r="L905" s="61"/>
      <c r="M905" s="61"/>
      <c r="N905" s="61"/>
      <c r="O905" s="61"/>
      <c r="P905" s="61"/>
    </row>
    <row r="906" spans="1:16" ht="12.75">
      <c r="A906" s="61"/>
      <c r="B906" s="61"/>
      <c r="C906" s="61"/>
      <c r="D906" s="61"/>
      <c r="E906" s="61"/>
      <c r="F906" s="61"/>
      <c r="G906" s="61"/>
      <c r="H906" s="61"/>
      <c r="I906" s="61"/>
      <c r="J906" s="61"/>
      <c r="K906" s="61"/>
      <c r="L906" s="61"/>
      <c r="M906" s="61"/>
      <c r="N906" s="61"/>
      <c r="O906" s="61"/>
      <c r="P906" s="61"/>
    </row>
    <row r="907" spans="1:16" ht="12.75">
      <c r="A907" s="61"/>
      <c r="B907" s="61"/>
      <c r="C907" s="61"/>
      <c r="D907" s="61"/>
      <c r="E907" s="61"/>
      <c r="F907" s="61"/>
      <c r="G907" s="61"/>
      <c r="H907" s="61"/>
      <c r="I907" s="61"/>
      <c r="J907" s="61"/>
      <c r="K907" s="61"/>
      <c r="L907" s="61"/>
      <c r="M907" s="61"/>
      <c r="N907" s="61"/>
      <c r="O907" s="61"/>
      <c r="P907" s="61"/>
    </row>
    <row r="908" spans="1:16" ht="12.75">
      <c r="A908" s="61"/>
      <c r="B908" s="61"/>
      <c r="C908" s="61"/>
      <c r="D908" s="61"/>
      <c r="E908" s="61"/>
      <c r="F908" s="61"/>
      <c r="G908" s="61"/>
      <c r="H908" s="61"/>
      <c r="I908" s="61"/>
      <c r="J908" s="61"/>
      <c r="K908" s="61"/>
      <c r="L908" s="61"/>
      <c r="M908" s="61"/>
      <c r="N908" s="61"/>
      <c r="O908" s="61"/>
      <c r="P908" s="61"/>
    </row>
    <row r="909" spans="1:16" ht="12.75">
      <c r="A909" s="61"/>
      <c r="B909" s="61"/>
      <c r="C909" s="61"/>
      <c r="D909" s="61"/>
      <c r="E909" s="61"/>
      <c r="F909" s="61"/>
      <c r="G909" s="61"/>
      <c r="H909" s="61"/>
      <c r="I909" s="61"/>
      <c r="J909" s="61"/>
      <c r="K909" s="61"/>
      <c r="L909" s="61"/>
      <c r="M909" s="61"/>
      <c r="N909" s="61"/>
      <c r="O909" s="61"/>
      <c r="P909" s="61"/>
    </row>
    <row r="910" spans="1:16" ht="12.75">
      <c r="A910" s="61"/>
      <c r="B910" s="61"/>
      <c r="C910" s="61"/>
      <c r="D910" s="61"/>
      <c r="E910" s="61"/>
      <c r="F910" s="61"/>
      <c r="G910" s="61"/>
      <c r="H910" s="61"/>
      <c r="I910" s="61"/>
      <c r="J910" s="61"/>
      <c r="K910" s="61"/>
      <c r="L910" s="61"/>
      <c r="M910" s="61"/>
      <c r="N910" s="61"/>
      <c r="O910" s="61"/>
      <c r="P910" s="61"/>
    </row>
    <row r="911" spans="1:16" ht="12.75">
      <c r="A911" s="61"/>
      <c r="B911" s="61"/>
      <c r="C911" s="61"/>
      <c r="D911" s="61"/>
      <c r="E911" s="61"/>
      <c r="F911" s="61"/>
      <c r="G911" s="61"/>
      <c r="H911" s="61"/>
      <c r="I911" s="61"/>
      <c r="J911" s="61"/>
      <c r="K911" s="61"/>
      <c r="L911" s="61"/>
      <c r="M911" s="61"/>
      <c r="N911" s="61"/>
      <c r="O911" s="61"/>
      <c r="P911" s="61"/>
    </row>
    <row r="912" spans="1:16" ht="12.75">
      <c r="A912" s="61"/>
      <c r="B912" s="61"/>
      <c r="C912" s="61"/>
      <c r="D912" s="61"/>
      <c r="E912" s="61"/>
      <c r="F912" s="61"/>
      <c r="G912" s="61"/>
      <c r="H912" s="61"/>
      <c r="I912" s="61"/>
      <c r="J912" s="61"/>
      <c r="K912" s="61"/>
      <c r="L912" s="61"/>
      <c r="M912" s="61"/>
      <c r="N912" s="61"/>
      <c r="O912" s="61"/>
      <c r="P912" s="61"/>
    </row>
    <row r="913" spans="1:16" ht="12.75">
      <c r="A913" s="61"/>
      <c r="B913" s="61"/>
      <c r="C913" s="61"/>
      <c r="D913" s="61"/>
      <c r="E913" s="61"/>
      <c r="F913" s="61"/>
      <c r="G913" s="61"/>
      <c r="H913" s="61"/>
      <c r="I913" s="61"/>
      <c r="J913" s="61"/>
      <c r="K913" s="61"/>
      <c r="L913" s="61"/>
      <c r="M913" s="61"/>
      <c r="N913" s="61"/>
      <c r="O913" s="61"/>
      <c r="P913" s="61"/>
    </row>
    <row r="914" spans="1:16" ht="12.75">
      <c r="A914" s="61"/>
      <c r="B914" s="61"/>
      <c r="C914" s="61"/>
      <c r="D914" s="61"/>
      <c r="E914" s="61"/>
      <c r="F914" s="61"/>
      <c r="G914" s="61"/>
      <c r="H914" s="61"/>
      <c r="I914" s="61"/>
      <c r="J914" s="61"/>
      <c r="K914" s="61"/>
      <c r="L914" s="61"/>
      <c r="M914" s="61"/>
      <c r="N914" s="61"/>
      <c r="O914" s="61"/>
      <c r="P914" s="61"/>
    </row>
    <row r="915" spans="1:16" ht="12.75">
      <c r="A915" s="61"/>
      <c r="B915" s="61"/>
      <c r="C915" s="61"/>
      <c r="D915" s="61"/>
      <c r="E915" s="61"/>
      <c r="F915" s="61"/>
      <c r="G915" s="61"/>
      <c r="H915" s="61"/>
      <c r="I915" s="61"/>
      <c r="J915" s="61"/>
      <c r="K915" s="61"/>
      <c r="L915" s="61"/>
      <c r="M915" s="61"/>
      <c r="N915" s="61"/>
      <c r="O915" s="61"/>
      <c r="P915" s="61"/>
    </row>
    <row r="916" spans="1:16" ht="12.75">
      <c r="A916" s="61"/>
      <c r="B916" s="61"/>
      <c r="C916" s="61"/>
      <c r="D916" s="61"/>
      <c r="E916" s="61"/>
      <c r="F916" s="61"/>
      <c r="G916" s="61"/>
      <c r="H916" s="61"/>
      <c r="I916" s="61"/>
      <c r="J916" s="61"/>
      <c r="K916" s="61"/>
      <c r="L916" s="61"/>
      <c r="M916" s="61"/>
      <c r="N916" s="61"/>
      <c r="O916" s="61"/>
      <c r="P916" s="61"/>
    </row>
    <row r="917" spans="1:16" ht="12.75">
      <c r="A917" s="61"/>
      <c r="B917" s="61"/>
      <c r="C917" s="61"/>
      <c r="D917" s="61"/>
      <c r="E917" s="61"/>
      <c r="F917" s="61"/>
      <c r="G917" s="61"/>
      <c r="H917" s="61"/>
      <c r="I917" s="61"/>
      <c r="J917" s="61"/>
      <c r="K917" s="61"/>
      <c r="L917" s="61"/>
      <c r="M917" s="61"/>
      <c r="N917" s="61"/>
      <c r="O917" s="61"/>
      <c r="P917" s="61"/>
    </row>
    <row r="918" spans="1:16" ht="12.75">
      <c r="A918" s="61"/>
      <c r="B918" s="61"/>
      <c r="C918" s="61"/>
      <c r="D918" s="61"/>
      <c r="E918" s="61"/>
      <c r="F918" s="61"/>
      <c r="G918" s="61"/>
      <c r="H918" s="61"/>
      <c r="I918" s="61"/>
      <c r="J918" s="61"/>
      <c r="K918" s="61"/>
      <c r="L918" s="61"/>
      <c r="M918" s="61"/>
      <c r="N918" s="61"/>
      <c r="O918" s="61"/>
      <c r="P918" s="61"/>
    </row>
    <row r="919" spans="1:16" ht="12.75">
      <c r="A919" s="61"/>
      <c r="B919" s="61"/>
      <c r="C919" s="61"/>
      <c r="D919" s="61"/>
      <c r="E919" s="61"/>
      <c r="F919" s="61"/>
      <c r="G919" s="61"/>
      <c r="H919" s="61"/>
      <c r="I919" s="61"/>
      <c r="J919" s="61"/>
      <c r="K919" s="61"/>
      <c r="L919" s="61"/>
      <c r="M919" s="61"/>
      <c r="N919" s="61"/>
      <c r="O919" s="61"/>
      <c r="P919" s="61"/>
    </row>
    <row r="920" spans="1:16" ht="12.75">
      <c r="A920" s="61"/>
      <c r="B920" s="61"/>
      <c r="C920" s="61"/>
      <c r="D920" s="61"/>
      <c r="E920" s="61"/>
      <c r="F920" s="61"/>
      <c r="G920" s="61"/>
      <c r="H920" s="61"/>
      <c r="I920" s="61"/>
      <c r="J920" s="61"/>
      <c r="K920" s="61"/>
      <c r="L920" s="61"/>
      <c r="M920" s="61"/>
      <c r="N920" s="61"/>
      <c r="O920" s="61"/>
      <c r="P920" s="61"/>
    </row>
    <row r="921" spans="1:16" ht="12.75">
      <c r="A921" s="61"/>
      <c r="B921" s="61"/>
      <c r="C921" s="61"/>
      <c r="D921" s="61"/>
      <c r="E921" s="61"/>
      <c r="F921" s="61"/>
      <c r="G921" s="61"/>
      <c r="H921" s="61"/>
      <c r="I921" s="61"/>
      <c r="J921" s="61"/>
      <c r="K921" s="61"/>
      <c r="L921" s="61"/>
      <c r="M921" s="61"/>
      <c r="N921" s="61"/>
      <c r="O921" s="61"/>
      <c r="P921" s="61"/>
    </row>
    <row r="922" spans="1:16" ht="12.75">
      <c r="A922" s="61"/>
      <c r="B922" s="61"/>
      <c r="C922" s="61"/>
      <c r="D922" s="61"/>
      <c r="E922" s="61"/>
      <c r="F922" s="61"/>
      <c r="G922" s="61"/>
      <c r="H922" s="61"/>
      <c r="I922" s="61"/>
      <c r="J922" s="61"/>
      <c r="K922" s="61"/>
      <c r="L922" s="61"/>
      <c r="M922" s="61"/>
      <c r="N922" s="61"/>
      <c r="O922" s="61"/>
      <c r="P922" s="61"/>
    </row>
    <row r="923" spans="1:16" ht="12.75">
      <c r="A923" s="61"/>
      <c r="B923" s="61"/>
      <c r="C923" s="61"/>
      <c r="D923" s="61"/>
      <c r="E923" s="61"/>
      <c r="F923" s="61"/>
      <c r="G923" s="61"/>
      <c r="H923" s="61"/>
      <c r="I923" s="61"/>
      <c r="J923" s="61"/>
      <c r="K923" s="61"/>
      <c r="L923" s="61"/>
      <c r="M923" s="61"/>
      <c r="N923" s="61"/>
      <c r="O923" s="61"/>
      <c r="P923" s="61"/>
    </row>
    <row r="924" spans="1:16" ht="12.75">
      <c r="A924" s="61"/>
      <c r="B924" s="61"/>
      <c r="C924" s="61"/>
      <c r="D924" s="61"/>
      <c r="E924" s="61"/>
      <c r="F924" s="61"/>
      <c r="G924" s="61"/>
      <c r="H924" s="61"/>
      <c r="I924" s="61"/>
      <c r="J924" s="61"/>
      <c r="K924" s="61"/>
      <c r="L924" s="61"/>
      <c r="M924" s="61"/>
      <c r="N924" s="61"/>
      <c r="O924" s="61"/>
      <c r="P924" s="61"/>
    </row>
    <row r="925" spans="1:16" ht="12.75">
      <c r="A925" s="61"/>
      <c r="B925" s="61"/>
      <c r="C925" s="61"/>
      <c r="D925" s="61"/>
      <c r="E925" s="61"/>
      <c r="F925" s="61"/>
      <c r="G925" s="61"/>
      <c r="H925" s="61"/>
      <c r="I925" s="61"/>
      <c r="J925" s="61"/>
      <c r="K925" s="61"/>
      <c r="L925" s="61"/>
      <c r="M925" s="61"/>
      <c r="N925" s="61"/>
      <c r="O925" s="61"/>
      <c r="P925" s="61"/>
    </row>
    <row r="926" spans="1:16" ht="12.75">
      <c r="A926" s="61"/>
      <c r="B926" s="61"/>
      <c r="C926" s="61"/>
      <c r="D926" s="61"/>
      <c r="E926" s="61"/>
      <c r="F926" s="61"/>
      <c r="G926" s="61"/>
      <c r="H926" s="61"/>
      <c r="I926" s="61"/>
      <c r="J926" s="61"/>
      <c r="K926" s="61"/>
      <c r="L926" s="61"/>
      <c r="M926" s="61"/>
      <c r="N926" s="61"/>
      <c r="O926" s="61"/>
      <c r="P926" s="61"/>
    </row>
    <row r="927" spans="1:16" ht="12.75">
      <c r="A927" s="61"/>
      <c r="B927" s="61"/>
      <c r="C927" s="61"/>
      <c r="D927" s="61"/>
      <c r="E927" s="61"/>
      <c r="F927" s="61"/>
      <c r="G927" s="61"/>
      <c r="H927" s="61"/>
      <c r="I927" s="61"/>
      <c r="J927" s="61"/>
      <c r="K927" s="61"/>
      <c r="L927" s="61"/>
      <c r="M927" s="61"/>
      <c r="N927" s="61"/>
      <c r="O927" s="61"/>
      <c r="P927" s="61"/>
    </row>
    <row r="928" spans="1:16" ht="12.75">
      <c r="A928" s="61"/>
      <c r="B928" s="61"/>
      <c r="C928" s="61"/>
      <c r="D928" s="61"/>
      <c r="E928" s="61"/>
      <c r="F928" s="61"/>
      <c r="G928" s="61"/>
      <c r="H928" s="61"/>
      <c r="I928" s="61"/>
      <c r="J928" s="61"/>
      <c r="K928" s="61"/>
      <c r="L928" s="61"/>
      <c r="M928" s="61"/>
      <c r="N928" s="61"/>
      <c r="O928" s="61"/>
      <c r="P928" s="61"/>
    </row>
    <row r="929" spans="1:16" ht="12.75">
      <c r="A929" s="61"/>
      <c r="B929" s="61"/>
      <c r="C929" s="61"/>
      <c r="D929" s="61"/>
      <c r="E929" s="61"/>
      <c r="F929" s="61"/>
      <c r="G929" s="61"/>
      <c r="H929" s="61"/>
      <c r="I929" s="61"/>
      <c r="J929" s="61"/>
      <c r="K929" s="61"/>
      <c r="L929" s="61"/>
      <c r="M929" s="61"/>
      <c r="N929" s="61"/>
      <c r="O929" s="61"/>
      <c r="P929" s="61"/>
    </row>
    <row r="930" spans="1:16" ht="12.75">
      <c r="A930" s="61"/>
      <c r="B930" s="61"/>
      <c r="C930" s="61"/>
      <c r="D930" s="61"/>
      <c r="E930" s="61"/>
      <c r="F930" s="61"/>
      <c r="G930" s="61"/>
      <c r="H930" s="61"/>
      <c r="I930" s="61"/>
      <c r="J930" s="61"/>
      <c r="K930" s="61"/>
      <c r="L930" s="61"/>
      <c r="M930" s="61"/>
      <c r="N930" s="61"/>
      <c r="O930" s="61"/>
      <c r="P930" s="61"/>
    </row>
    <row r="931" spans="1:16" ht="12.75">
      <c r="A931" s="61"/>
      <c r="B931" s="61"/>
      <c r="C931" s="61"/>
      <c r="D931" s="61"/>
      <c r="E931" s="61"/>
      <c r="F931" s="61"/>
      <c r="G931" s="61"/>
      <c r="H931" s="61"/>
      <c r="I931" s="61"/>
      <c r="J931" s="61"/>
      <c r="K931" s="61"/>
      <c r="L931" s="61"/>
      <c r="M931" s="61"/>
      <c r="N931" s="61"/>
      <c r="O931" s="61"/>
      <c r="P931" s="61"/>
    </row>
    <row r="932" spans="1:16" ht="12.75">
      <c r="A932" s="61"/>
      <c r="B932" s="61"/>
      <c r="C932" s="61"/>
      <c r="D932" s="61"/>
      <c r="E932" s="61"/>
      <c r="F932" s="61"/>
      <c r="G932" s="61"/>
      <c r="H932" s="61"/>
      <c r="I932" s="61"/>
      <c r="J932" s="61"/>
      <c r="K932" s="61"/>
      <c r="L932" s="61"/>
      <c r="M932" s="61"/>
      <c r="N932" s="61"/>
      <c r="O932" s="61"/>
      <c r="P932" s="61"/>
    </row>
    <row r="933" spans="1:16" ht="12.75">
      <c r="A933" s="61"/>
      <c r="B933" s="61"/>
      <c r="C933" s="61"/>
      <c r="D933" s="61"/>
      <c r="E933" s="61"/>
      <c r="F933" s="61"/>
      <c r="G933" s="61"/>
      <c r="H933" s="61"/>
      <c r="I933" s="61"/>
      <c r="J933" s="61"/>
      <c r="K933" s="61"/>
      <c r="L933" s="61"/>
      <c r="M933" s="61"/>
      <c r="N933" s="61"/>
      <c r="O933" s="61"/>
      <c r="P933" s="61"/>
    </row>
    <row r="934" spans="1:16" ht="12.75">
      <c r="A934" s="61"/>
      <c r="B934" s="61"/>
      <c r="C934" s="61"/>
      <c r="D934" s="61"/>
      <c r="E934" s="61"/>
      <c r="F934" s="61"/>
      <c r="G934" s="61"/>
      <c r="H934" s="61"/>
      <c r="I934" s="61"/>
      <c r="J934" s="61"/>
      <c r="K934" s="61"/>
      <c r="L934" s="61"/>
      <c r="M934" s="61"/>
      <c r="N934" s="61"/>
      <c r="O934" s="61"/>
      <c r="P934" s="61"/>
    </row>
    <row r="935" spans="1:16" ht="12.75">
      <c r="A935" s="61"/>
      <c r="B935" s="61"/>
      <c r="C935" s="61"/>
      <c r="D935" s="61"/>
      <c r="E935" s="61"/>
      <c r="F935" s="61"/>
      <c r="G935" s="61"/>
      <c r="H935" s="61"/>
      <c r="I935" s="61"/>
      <c r="J935" s="61"/>
      <c r="K935" s="61"/>
      <c r="L935" s="61"/>
      <c r="M935" s="61"/>
      <c r="N935" s="61"/>
      <c r="O935" s="61"/>
      <c r="P935" s="61"/>
    </row>
    <row r="936" spans="1:16" ht="12.75">
      <c r="A936" s="61"/>
      <c r="B936" s="61"/>
      <c r="C936" s="61"/>
      <c r="D936" s="61"/>
      <c r="E936" s="61"/>
      <c r="F936" s="61"/>
      <c r="G936" s="61"/>
      <c r="H936" s="61"/>
      <c r="I936" s="61"/>
      <c r="J936" s="61"/>
      <c r="K936" s="61"/>
      <c r="L936" s="61"/>
      <c r="M936" s="61"/>
      <c r="N936" s="61"/>
      <c r="O936" s="61"/>
      <c r="P936" s="61"/>
    </row>
    <row r="937" spans="1:16" ht="12.75">
      <c r="A937" s="61"/>
      <c r="B937" s="61"/>
      <c r="C937" s="61"/>
      <c r="D937" s="61"/>
      <c r="E937" s="61"/>
      <c r="F937" s="61"/>
      <c r="G937" s="61"/>
      <c r="H937" s="61"/>
      <c r="I937" s="61"/>
      <c r="J937" s="61"/>
      <c r="K937" s="61"/>
      <c r="L937" s="61"/>
      <c r="M937" s="61"/>
      <c r="N937" s="61"/>
      <c r="O937" s="61"/>
      <c r="P937" s="61"/>
    </row>
    <row r="938" spans="1:16" ht="12.75">
      <c r="A938" s="61"/>
      <c r="B938" s="61"/>
      <c r="C938" s="61"/>
      <c r="D938" s="61"/>
      <c r="E938" s="61"/>
      <c r="F938" s="61"/>
      <c r="G938" s="61"/>
      <c r="H938" s="61"/>
      <c r="I938" s="61"/>
      <c r="J938" s="61"/>
      <c r="K938" s="61"/>
      <c r="L938" s="61"/>
      <c r="M938" s="61"/>
      <c r="N938" s="61"/>
      <c r="O938" s="61"/>
      <c r="P938" s="61"/>
    </row>
    <row r="939" spans="1:16" ht="12.75">
      <c r="A939" s="61"/>
      <c r="B939" s="61"/>
      <c r="C939" s="61"/>
      <c r="D939" s="61"/>
      <c r="E939" s="61"/>
      <c r="F939" s="61"/>
      <c r="G939" s="61"/>
      <c r="H939" s="61"/>
      <c r="I939" s="61"/>
      <c r="J939" s="61"/>
      <c r="K939" s="61"/>
      <c r="L939" s="61"/>
      <c r="M939" s="61"/>
      <c r="N939" s="61"/>
      <c r="O939" s="61"/>
      <c r="P939" s="61"/>
    </row>
    <row r="940" spans="1:16" ht="12.75">
      <c r="A940" s="61"/>
      <c r="B940" s="61"/>
      <c r="C940" s="61"/>
      <c r="D940" s="61"/>
      <c r="E940" s="61"/>
      <c r="F940" s="61"/>
      <c r="G940" s="61"/>
      <c r="H940" s="61"/>
      <c r="I940" s="61"/>
      <c r="J940" s="61"/>
      <c r="K940" s="61"/>
      <c r="L940" s="61"/>
      <c r="M940" s="61"/>
      <c r="N940" s="61"/>
      <c r="O940" s="61"/>
      <c r="P940" s="61"/>
    </row>
    <row r="941" spans="1:16" ht="12.75">
      <c r="A941" s="61"/>
      <c r="B941" s="61"/>
      <c r="C941" s="61"/>
      <c r="D941" s="61"/>
      <c r="E941" s="61"/>
      <c r="F941" s="61"/>
      <c r="G941" s="61"/>
      <c r="H941" s="61"/>
      <c r="I941" s="61"/>
      <c r="J941" s="61"/>
      <c r="K941" s="61"/>
      <c r="L941" s="61"/>
      <c r="M941" s="61"/>
      <c r="N941" s="61"/>
      <c r="O941" s="61"/>
      <c r="P941" s="61"/>
    </row>
    <row r="942" spans="1:16" ht="12.75">
      <c r="A942" s="61"/>
      <c r="B942" s="61"/>
      <c r="C942" s="61"/>
      <c r="D942" s="61"/>
      <c r="E942" s="61"/>
      <c r="F942" s="61"/>
      <c r="G942" s="61"/>
      <c r="H942" s="61"/>
      <c r="I942" s="61"/>
      <c r="J942" s="61"/>
      <c r="K942" s="61"/>
      <c r="L942" s="61"/>
      <c r="M942" s="61"/>
      <c r="N942" s="61"/>
      <c r="O942" s="61"/>
      <c r="P942" s="61"/>
    </row>
    <row r="943" spans="1:16" ht="12.75">
      <c r="A943" s="61"/>
      <c r="B943" s="61"/>
      <c r="C943" s="61"/>
      <c r="D943" s="61"/>
      <c r="E943" s="61"/>
      <c r="F943" s="61"/>
      <c r="G943" s="61"/>
      <c r="H943" s="61"/>
      <c r="I943" s="61"/>
      <c r="J943" s="61"/>
      <c r="K943" s="61"/>
      <c r="L943" s="61"/>
      <c r="M943" s="61"/>
      <c r="N943" s="61"/>
      <c r="O943" s="61"/>
      <c r="P943" s="61"/>
    </row>
    <row r="944" spans="1:16" ht="12.75">
      <c r="A944" s="61"/>
      <c r="B944" s="61"/>
      <c r="C944" s="61"/>
      <c r="D944" s="61"/>
      <c r="E944" s="61"/>
      <c r="F944" s="61"/>
      <c r="G944" s="61"/>
      <c r="H944" s="61"/>
      <c r="I944" s="61"/>
      <c r="J944" s="61"/>
      <c r="K944" s="61"/>
      <c r="L944" s="61"/>
      <c r="M944" s="61"/>
      <c r="N944" s="61"/>
      <c r="O944" s="61"/>
      <c r="P944" s="61"/>
    </row>
    <row r="945" spans="1:16" ht="12.75">
      <c r="A945" s="61"/>
      <c r="B945" s="61"/>
      <c r="C945" s="61"/>
      <c r="D945" s="61"/>
      <c r="E945" s="61"/>
      <c r="F945" s="61"/>
      <c r="G945" s="61"/>
      <c r="H945" s="61"/>
      <c r="I945" s="61"/>
      <c r="J945" s="61"/>
      <c r="K945" s="61"/>
      <c r="L945" s="61"/>
      <c r="M945" s="61"/>
      <c r="N945" s="61"/>
      <c r="O945" s="61"/>
      <c r="P945" s="61"/>
    </row>
    <row r="946" spans="1:16" ht="12.75">
      <c r="A946" s="61"/>
      <c r="B946" s="61"/>
      <c r="C946" s="61"/>
      <c r="D946" s="61"/>
      <c r="E946" s="61"/>
      <c r="F946" s="61"/>
      <c r="G946" s="61"/>
      <c r="H946" s="61"/>
      <c r="I946" s="61"/>
      <c r="J946" s="61"/>
      <c r="K946" s="61"/>
      <c r="L946" s="61"/>
      <c r="M946" s="61"/>
      <c r="N946" s="61"/>
      <c r="O946" s="61"/>
      <c r="P946" s="61"/>
    </row>
    <row r="947" spans="1:16" ht="12.75">
      <c r="A947" s="61"/>
      <c r="B947" s="61"/>
      <c r="C947" s="61"/>
      <c r="D947" s="61"/>
      <c r="E947" s="61"/>
      <c r="F947" s="61"/>
      <c r="G947" s="61"/>
      <c r="H947" s="61"/>
      <c r="I947" s="61"/>
      <c r="J947" s="61"/>
      <c r="K947" s="61"/>
      <c r="L947" s="61"/>
      <c r="M947" s="61"/>
      <c r="N947" s="61"/>
      <c r="O947" s="61"/>
      <c r="P947" s="61"/>
    </row>
    <row r="948" spans="1:16" ht="12.75">
      <c r="A948" s="61"/>
      <c r="B948" s="61"/>
      <c r="C948" s="61"/>
      <c r="D948" s="61"/>
      <c r="E948" s="61"/>
      <c r="F948" s="61"/>
      <c r="G948" s="61"/>
      <c r="H948" s="61"/>
      <c r="I948" s="61"/>
      <c r="J948" s="61"/>
      <c r="K948" s="61"/>
      <c r="L948" s="61"/>
      <c r="M948" s="61"/>
      <c r="N948" s="61"/>
      <c r="O948" s="61"/>
      <c r="P948" s="61"/>
    </row>
    <row r="949" spans="1:16" ht="12.75">
      <c r="A949" s="61"/>
      <c r="B949" s="61"/>
      <c r="C949" s="61"/>
      <c r="D949" s="61"/>
      <c r="E949" s="61"/>
      <c r="F949" s="61"/>
      <c r="G949" s="61"/>
      <c r="H949" s="61"/>
      <c r="I949" s="61"/>
      <c r="J949" s="61"/>
      <c r="K949" s="61"/>
      <c r="L949" s="61"/>
      <c r="M949" s="61"/>
      <c r="N949" s="61"/>
      <c r="O949" s="61"/>
      <c r="P949" s="61"/>
    </row>
    <row r="950" spans="1:16" ht="12.75">
      <c r="A950" s="61"/>
      <c r="B950" s="61"/>
      <c r="C950" s="61"/>
      <c r="D950" s="61"/>
      <c r="E950" s="61"/>
      <c r="F950" s="61"/>
      <c r="G950" s="61"/>
      <c r="H950" s="61"/>
      <c r="I950" s="61"/>
      <c r="J950" s="61"/>
      <c r="K950" s="61"/>
      <c r="L950" s="61"/>
      <c r="M950" s="61"/>
      <c r="N950" s="61"/>
      <c r="O950" s="61"/>
      <c r="P950" s="61"/>
    </row>
    <row r="951" spans="1:16" ht="12.75">
      <c r="A951" s="61"/>
      <c r="B951" s="61"/>
      <c r="C951" s="61"/>
      <c r="D951" s="61"/>
      <c r="E951" s="61"/>
      <c r="F951" s="61"/>
      <c r="G951" s="61"/>
      <c r="H951" s="61"/>
      <c r="I951" s="61"/>
      <c r="J951" s="61"/>
      <c r="K951" s="61"/>
      <c r="L951" s="61"/>
      <c r="M951" s="61"/>
      <c r="N951" s="61"/>
      <c r="O951" s="61"/>
      <c r="P951" s="61"/>
    </row>
    <row r="952" spans="1:16" ht="12.75">
      <c r="A952" s="61"/>
      <c r="B952" s="61"/>
      <c r="C952" s="61"/>
      <c r="D952" s="61"/>
      <c r="E952" s="61"/>
      <c r="F952" s="61"/>
      <c r="G952" s="61"/>
      <c r="H952" s="61"/>
      <c r="I952" s="61"/>
      <c r="J952" s="61"/>
      <c r="K952" s="61"/>
      <c r="L952" s="61"/>
      <c r="M952" s="61"/>
      <c r="N952" s="61"/>
      <c r="O952" s="61"/>
      <c r="P952" s="61"/>
    </row>
    <row r="953" spans="1:16" ht="12.75">
      <c r="A953" s="61"/>
      <c r="B953" s="61"/>
      <c r="C953" s="61"/>
      <c r="D953" s="61"/>
      <c r="E953" s="61"/>
      <c r="F953" s="61"/>
      <c r="G953" s="61"/>
      <c r="H953" s="61"/>
      <c r="I953" s="61"/>
      <c r="J953" s="61"/>
      <c r="K953" s="61"/>
      <c r="L953" s="61"/>
      <c r="M953" s="61"/>
      <c r="N953" s="61"/>
      <c r="O953" s="61"/>
      <c r="P953" s="61"/>
    </row>
    <row r="954" spans="1:16" ht="12.75">
      <c r="A954" s="61"/>
      <c r="B954" s="61"/>
      <c r="C954" s="61"/>
      <c r="D954" s="61"/>
      <c r="E954" s="61"/>
      <c r="F954" s="61"/>
      <c r="G954" s="61"/>
      <c r="H954" s="61"/>
      <c r="I954" s="61"/>
      <c r="J954" s="61"/>
      <c r="K954" s="61"/>
      <c r="L954" s="61"/>
      <c r="M954" s="61"/>
      <c r="N954" s="61"/>
      <c r="O954" s="61"/>
      <c r="P954" s="61"/>
    </row>
    <row r="955" spans="1:16" ht="12.75">
      <c r="A955" s="61"/>
      <c r="B955" s="61"/>
      <c r="C955" s="61"/>
      <c r="D955" s="61"/>
      <c r="E955" s="61"/>
      <c r="F955" s="61"/>
      <c r="G955" s="61"/>
      <c r="H955" s="61"/>
      <c r="I955" s="61"/>
      <c r="J955" s="61"/>
      <c r="K955" s="61"/>
      <c r="L955" s="61"/>
      <c r="M955" s="61"/>
      <c r="N955" s="61"/>
      <c r="O955" s="61"/>
      <c r="P955" s="61"/>
    </row>
    <row r="956" spans="1:16" ht="12.75">
      <c r="A956" s="61"/>
      <c r="B956" s="61"/>
      <c r="C956" s="61"/>
      <c r="D956" s="61"/>
      <c r="E956" s="61"/>
      <c r="F956" s="61"/>
      <c r="G956" s="61"/>
      <c r="H956" s="61"/>
      <c r="I956" s="61"/>
      <c r="J956" s="61"/>
      <c r="K956" s="61"/>
      <c r="L956" s="61"/>
      <c r="M956" s="61"/>
      <c r="N956" s="61"/>
      <c r="O956" s="61"/>
      <c r="P956" s="61"/>
    </row>
    <row r="957" spans="1:16" ht="12.75">
      <c r="A957" s="61"/>
      <c r="B957" s="61"/>
      <c r="C957" s="61"/>
      <c r="D957" s="61"/>
      <c r="E957" s="61"/>
      <c r="F957" s="61"/>
      <c r="G957" s="61"/>
      <c r="H957" s="61"/>
      <c r="I957" s="61"/>
      <c r="J957" s="61"/>
      <c r="K957" s="61"/>
      <c r="L957" s="61"/>
      <c r="M957" s="61"/>
      <c r="N957" s="61"/>
      <c r="O957" s="61"/>
      <c r="P957" s="61"/>
    </row>
    <row r="958" spans="1:16" ht="12.75">
      <c r="A958" s="61"/>
      <c r="B958" s="61"/>
      <c r="C958" s="61"/>
      <c r="D958" s="61"/>
      <c r="E958" s="61"/>
      <c r="F958" s="61"/>
      <c r="G958" s="61"/>
      <c r="H958" s="61"/>
      <c r="I958" s="61"/>
      <c r="J958" s="61"/>
      <c r="K958" s="61"/>
      <c r="L958" s="61"/>
      <c r="M958" s="61"/>
      <c r="N958" s="61"/>
      <c r="O958" s="61"/>
      <c r="P958" s="61"/>
    </row>
    <row r="959" spans="1:16" ht="12.75">
      <c r="A959" s="61"/>
      <c r="B959" s="61"/>
      <c r="C959" s="61"/>
      <c r="D959" s="61"/>
      <c r="E959" s="61"/>
      <c r="F959" s="61"/>
      <c r="G959" s="61"/>
      <c r="H959" s="61"/>
      <c r="I959" s="61"/>
      <c r="J959" s="61"/>
      <c r="K959" s="61"/>
      <c r="L959" s="61"/>
      <c r="M959" s="61"/>
      <c r="N959" s="61"/>
      <c r="O959" s="61"/>
      <c r="P959" s="61"/>
    </row>
    <row r="960" spans="1:16" ht="12.75">
      <c r="A960" s="61"/>
      <c r="B960" s="61"/>
      <c r="C960" s="61"/>
      <c r="D960" s="61"/>
      <c r="E960" s="61"/>
      <c r="F960" s="61"/>
      <c r="G960" s="61"/>
      <c r="H960" s="61"/>
      <c r="I960" s="61"/>
      <c r="J960" s="61"/>
      <c r="K960" s="61"/>
      <c r="L960" s="61"/>
      <c r="M960" s="61"/>
      <c r="N960" s="61"/>
      <c r="O960" s="61"/>
      <c r="P960" s="61"/>
    </row>
    <row r="961" spans="1:16" ht="12.75">
      <c r="A961" s="61"/>
      <c r="B961" s="61"/>
      <c r="C961" s="61"/>
      <c r="D961" s="61"/>
      <c r="E961" s="61"/>
      <c r="F961" s="61"/>
      <c r="G961" s="61"/>
      <c r="H961" s="61"/>
      <c r="I961" s="61"/>
      <c r="J961" s="61"/>
      <c r="K961" s="61"/>
      <c r="L961" s="61"/>
      <c r="M961" s="61"/>
      <c r="N961" s="61"/>
      <c r="O961" s="61"/>
      <c r="P961" s="61"/>
    </row>
    <row r="962" spans="1:16" ht="12.75">
      <c r="A962" s="61"/>
      <c r="B962" s="61"/>
      <c r="C962" s="61"/>
      <c r="D962" s="61"/>
      <c r="E962" s="61"/>
      <c r="F962" s="61"/>
      <c r="G962" s="61"/>
      <c r="H962" s="61"/>
      <c r="I962" s="61"/>
      <c r="J962" s="61"/>
      <c r="K962" s="61"/>
      <c r="L962" s="61"/>
      <c r="M962" s="61"/>
      <c r="N962" s="61"/>
      <c r="O962" s="61"/>
      <c r="P962" s="61"/>
    </row>
    <row r="963" spans="1:16" ht="12.75">
      <c r="A963" s="61"/>
      <c r="B963" s="61"/>
      <c r="C963" s="61"/>
      <c r="D963" s="61"/>
      <c r="E963" s="61"/>
      <c r="F963" s="61"/>
      <c r="G963" s="61"/>
      <c r="H963" s="61"/>
      <c r="I963" s="61"/>
      <c r="J963" s="61"/>
      <c r="K963" s="61"/>
      <c r="L963" s="61"/>
      <c r="M963" s="61"/>
      <c r="N963" s="61"/>
      <c r="O963" s="61"/>
      <c r="P963" s="61"/>
    </row>
    <row r="964" spans="1:16" ht="12.75">
      <c r="A964" s="61"/>
      <c r="B964" s="61"/>
      <c r="C964" s="61"/>
      <c r="D964" s="61"/>
      <c r="E964" s="61"/>
      <c r="F964" s="61"/>
      <c r="G964" s="61"/>
      <c r="H964" s="61"/>
      <c r="I964" s="61"/>
      <c r="J964" s="61"/>
      <c r="K964" s="61"/>
      <c r="L964" s="61"/>
      <c r="M964" s="61"/>
      <c r="N964" s="61"/>
      <c r="O964" s="61"/>
      <c r="P964" s="61"/>
    </row>
    <row r="965" spans="1:16" ht="12.75">
      <c r="A965" s="61"/>
      <c r="B965" s="61"/>
      <c r="C965" s="61"/>
      <c r="D965" s="61"/>
      <c r="E965" s="61"/>
      <c r="F965" s="61"/>
      <c r="G965" s="61"/>
      <c r="H965" s="61"/>
      <c r="I965" s="61"/>
      <c r="J965" s="61"/>
      <c r="K965" s="61"/>
      <c r="L965" s="61"/>
      <c r="M965" s="61"/>
      <c r="N965" s="61"/>
      <c r="O965" s="61"/>
      <c r="P965" s="61"/>
    </row>
    <row r="966" spans="1:16" ht="12.75">
      <c r="A966" s="61"/>
      <c r="B966" s="61"/>
      <c r="C966" s="61"/>
      <c r="D966" s="61"/>
      <c r="E966" s="61"/>
      <c r="F966" s="61"/>
      <c r="G966" s="61"/>
      <c r="H966" s="61"/>
      <c r="I966" s="61"/>
      <c r="J966" s="61"/>
      <c r="K966" s="61"/>
      <c r="L966" s="61"/>
      <c r="M966" s="61"/>
      <c r="N966" s="61"/>
      <c r="O966" s="61"/>
      <c r="P966" s="61"/>
    </row>
    <row r="967" spans="1:16" ht="12.75">
      <c r="A967" s="61"/>
      <c r="B967" s="61"/>
      <c r="C967" s="61"/>
      <c r="D967" s="61"/>
      <c r="E967" s="61"/>
      <c r="F967" s="61"/>
      <c r="G967" s="61"/>
      <c r="H967" s="61"/>
      <c r="I967" s="61"/>
      <c r="J967" s="61"/>
      <c r="K967" s="61"/>
      <c r="L967" s="61"/>
      <c r="M967" s="61"/>
      <c r="N967" s="61"/>
      <c r="O967" s="61"/>
      <c r="P967" s="61"/>
    </row>
    <row r="968" spans="1:16" ht="12.75">
      <c r="A968" s="61"/>
      <c r="B968" s="61"/>
      <c r="C968" s="61"/>
      <c r="D968" s="61"/>
      <c r="E968" s="61"/>
      <c r="F968" s="61"/>
      <c r="G968" s="61"/>
      <c r="H968" s="61"/>
      <c r="I968" s="61"/>
      <c r="J968" s="61"/>
      <c r="K968" s="61"/>
      <c r="L968" s="61"/>
      <c r="M968" s="61"/>
      <c r="N968" s="61"/>
      <c r="O968" s="61"/>
      <c r="P968" s="61"/>
    </row>
    <row r="969" spans="1:16" ht="12.75">
      <c r="A969" s="61"/>
      <c r="B969" s="61"/>
      <c r="C969" s="61"/>
      <c r="D969" s="61"/>
      <c r="E969" s="61"/>
      <c r="F969" s="61"/>
      <c r="G969" s="61"/>
      <c r="H969" s="61"/>
      <c r="I969" s="61"/>
      <c r="J969" s="61"/>
      <c r="K969" s="61"/>
      <c r="L969" s="61"/>
      <c r="M969" s="61"/>
      <c r="N969" s="61"/>
      <c r="O969" s="61"/>
      <c r="P969" s="61"/>
    </row>
    <row r="970" spans="1:16" ht="12.75">
      <c r="A970" s="61"/>
      <c r="B970" s="61"/>
      <c r="C970" s="61"/>
      <c r="D970" s="61"/>
      <c r="E970" s="61"/>
      <c r="F970" s="61"/>
      <c r="G970" s="61"/>
      <c r="H970" s="61"/>
      <c r="I970" s="61"/>
      <c r="J970" s="61"/>
      <c r="K970" s="61"/>
      <c r="L970" s="61"/>
      <c r="M970" s="61"/>
      <c r="N970" s="61"/>
      <c r="O970" s="61"/>
      <c r="P970" s="61"/>
    </row>
    <row r="971" spans="1:16" ht="12.75">
      <c r="A971" s="61"/>
      <c r="B971" s="61"/>
      <c r="C971" s="61"/>
      <c r="D971" s="61"/>
      <c r="E971" s="61"/>
      <c r="F971" s="61"/>
      <c r="G971" s="61"/>
      <c r="H971" s="61"/>
      <c r="I971" s="61"/>
      <c r="J971" s="61"/>
      <c r="K971" s="61"/>
      <c r="L971" s="61"/>
      <c r="M971" s="61"/>
      <c r="N971" s="61"/>
      <c r="O971" s="61"/>
      <c r="P971" s="61"/>
    </row>
    <row r="972" spans="1:16" ht="12.75">
      <c r="A972" s="61"/>
      <c r="B972" s="61"/>
      <c r="C972" s="61"/>
      <c r="D972" s="61"/>
      <c r="E972" s="61"/>
      <c r="F972" s="61"/>
      <c r="G972" s="61"/>
      <c r="H972" s="61"/>
      <c r="I972" s="61"/>
      <c r="J972" s="61"/>
      <c r="K972" s="61"/>
      <c r="L972" s="61"/>
      <c r="M972" s="61"/>
      <c r="N972" s="61"/>
      <c r="O972" s="61"/>
      <c r="P972" s="61"/>
    </row>
    <row r="973" spans="1:16" ht="12.75">
      <c r="A973" s="61"/>
      <c r="B973" s="61"/>
      <c r="C973" s="61"/>
      <c r="D973" s="61"/>
      <c r="E973" s="61"/>
      <c r="F973" s="61"/>
      <c r="G973" s="61"/>
      <c r="H973" s="61"/>
      <c r="I973" s="61"/>
      <c r="J973" s="61"/>
      <c r="K973" s="61"/>
      <c r="L973" s="61"/>
      <c r="M973" s="61"/>
      <c r="N973" s="61"/>
      <c r="O973" s="61"/>
      <c r="P973" s="61"/>
    </row>
    <row r="974" spans="1:16" ht="12.75">
      <c r="A974" s="61"/>
      <c r="B974" s="61"/>
      <c r="C974" s="61"/>
      <c r="D974" s="61"/>
      <c r="E974" s="61"/>
      <c r="F974" s="61"/>
      <c r="G974" s="61"/>
      <c r="H974" s="61"/>
      <c r="I974" s="61"/>
      <c r="J974" s="61"/>
      <c r="K974" s="61"/>
      <c r="L974" s="61"/>
      <c r="M974" s="61"/>
      <c r="N974" s="61"/>
      <c r="O974" s="61"/>
      <c r="P974" s="61"/>
    </row>
    <row r="975" spans="1:16" ht="12.75">
      <c r="A975" s="61"/>
      <c r="B975" s="61"/>
      <c r="C975" s="61"/>
      <c r="D975" s="61"/>
      <c r="E975" s="61"/>
      <c r="F975" s="61"/>
      <c r="G975" s="61"/>
      <c r="H975" s="61"/>
      <c r="I975" s="61"/>
      <c r="J975" s="61"/>
      <c r="K975" s="61"/>
      <c r="L975" s="61"/>
      <c r="M975" s="61"/>
      <c r="N975" s="61"/>
      <c r="O975" s="61"/>
      <c r="P975" s="61"/>
    </row>
    <row r="976" spans="1:16" ht="12.75">
      <c r="A976" s="61"/>
      <c r="B976" s="61"/>
      <c r="C976" s="61"/>
      <c r="D976" s="61"/>
      <c r="E976" s="61"/>
      <c r="F976" s="61"/>
      <c r="G976" s="61"/>
      <c r="H976" s="61"/>
      <c r="I976" s="61"/>
      <c r="J976" s="61"/>
      <c r="K976" s="61"/>
      <c r="L976" s="61"/>
      <c r="M976" s="61"/>
      <c r="N976" s="61"/>
      <c r="O976" s="61"/>
      <c r="P976" s="61"/>
    </row>
    <row r="977" spans="1:16" ht="12.75">
      <c r="A977" s="61"/>
      <c r="B977" s="61"/>
      <c r="C977" s="61"/>
      <c r="D977" s="61"/>
      <c r="E977" s="61"/>
      <c r="F977" s="61"/>
      <c r="G977" s="61"/>
      <c r="H977" s="61"/>
      <c r="I977" s="61"/>
      <c r="J977" s="61"/>
      <c r="K977" s="61"/>
      <c r="L977" s="61"/>
      <c r="M977" s="61"/>
      <c r="N977" s="61"/>
      <c r="O977" s="61"/>
      <c r="P977" s="61"/>
    </row>
    <row r="978" spans="1:16" ht="12.75">
      <c r="A978" s="61"/>
      <c r="B978" s="61"/>
      <c r="C978" s="61"/>
      <c r="D978" s="61"/>
      <c r="E978" s="61"/>
      <c r="F978" s="61"/>
      <c r="G978" s="61"/>
      <c r="H978" s="61"/>
      <c r="I978" s="61"/>
      <c r="J978" s="61"/>
      <c r="K978" s="61"/>
      <c r="L978" s="61"/>
      <c r="M978" s="61"/>
      <c r="N978" s="61"/>
      <c r="O978" s="61"/>
      <c r="P978" s="61"/>
    </row>
    <row r="979" spans="1:16" ht="12.75">
      <c r="A979" s="61"/>
      <c r="B979" s="61"/>
      <c r="C979" s="61"/>
      <c r="D979" s="61"/>
      <c r="E979" s="61"/>
      <c r="F979" s="61"/>
      <c r="G979" s="61"/>
      <c r="H979" s="61"/>
      <c r="I979" s="61"/>
      <c r="J979" s="61"/>
      <c r="K979" s="61"/>
      <c r="L979" s="61"/>
      <c r="M979" s="61"/>
      <c r="N979" s="61"/>
      <c r="O979" s="61"/>
      <c r="P979" s="61"/>
    </row>
    <row r="980" spans="1:16" ht="12.75">
      <c r="A980" s="61"/>
      <c r="B980" s="61"/>
      <c r="C980" s="61"/>
      <c r="D980" s="61"/>
      <c r="E980" s="61"/>
      <c r="F980" s="61"/>
      <c r="G980" s="61"/>
      <c r="H980" s="61"/>
      <c r="I980" s="61"/>
      <c r="J980" s="61"/>
      <c r="K980" s="61"/>
      <c r="L980" s="61"/>
      <c r="M980" s="61"/>
      <c r="N980" s="61"/>
      <c r="O980" s="61"/>
      <c r="P980" s="61"/>
    </row>
    <row r="981" spans="1:16" ht="12.75">
      <c r="A981" s="61"/>
      <c r="B981" s="61"/>
      <c r="C981" s="61"/>
      <c r="D981" s="61"/>
      <c r="E981" s="61"/>
      <c r="F981" s="61"/>
      <c r="G981" s="61"/>
      <c r="H981" s="61"/>
      <c r="I981" s="61"/>
      <c r="J981" s="61"/>
      <c r="K981" s="61"/>
      <c r="L981" s="61"/>
      <c r="M981" s="61"/>
      <c r="N981" s="61"/>
      <c r="O981" s="61"/>
      <c r="P981" s="61"/>
    </row>
    <row r="982" spans="1:16" ht="12.75">
      <c r="A982" s="61"/>
      <c r="B982" s="61"/>
      <c r="C982" s="61"/>
      <c r="D982" s="61"/>
      <c r="E982" s="61"/>
      <c r="F982" s="61"/>
      <c r="G982" s="61"/>
      <c r="H982" s="61"/>
      <c r="I982" s="61"/>
      <c r="J982" s="61"/>
      <c r="K982" s="61"/>
      <c r="L982" s="61"/>
      <c r="M982" s="61"/>
      <c r="N982" s="61"/>
      <c r="O982" s="61"/>
      <c r="P982" s="61"/>
    </row>
    <row r="983" spans="1:16" ht="12.75">
      <c r="A983" s="61"/>
      <c r="B983" s="61"/>
      <c r="C983" s="61"/>
      <c r="D983" s="61"/>
      <c r="E983" s="61"/>
      <c r="F983" s="61"/>
      <c r="G983" s="61"/>
      <c r="H983" s="61"/>
      <c r="I983" s="61"/>
      <c r="J983" s="61"/>
      <c r="K983" s="61"/>
      <c r="L983" s="61"/>
      <c r="M983" s="61"/>
      <c r="N983" s="61"/>
      <c r="O983" s="61"/>
      <c r="P983" s="61"/>
    </row>
    <row r="984" spans="1:16" ht="12.75">
      <c r="A984" s="61"/>
      <c r="B984" s="61"/>
      <c r="C984" s="61"/>
      <c r="D984" s="61"/>
      <c r="E984" s="61"/>
      <c r="F984" s="61"/>
      <c r="G984" s="61"/>
      <c r="H984" s="61"/>
      <c r="I984" s="61"/>
      <c r="J984" s="61"/>
      <c r="K984" s="61"/>
      <c r="L984" s="61"/>
      <c r="M984" s="61"/>
      <c r="N984" s="61"/>
      <c r="O984" s="61"/>
      <c r="P984" s="61"/>
    </row>
    <row r="985" spans="1:16" ht="12.75">
      <c r="A985" s="61"/>
      <c r="B985" s="61"/>
      <c r="C985" s="61"/>
      <c r="D985" s="61"/>
      <c r="E985" s="61"/>
      <c r="F985" s="61"/>
      <c r="G985" s="61"/>
      <c r="H985" s="61"/>
      <c r="I985" s="61"/>
      <c r="J985" s="61"/>
      <c r="K985" s="61"/>
      <c r="L985" s="61"/>
      <c r="M985" s="61"/>
      <c r="N985" s="61"/>
      <c r="O985" s="61"/>
      <c r="P985" s="61"/>
    </row>
    <row r="986" spans="1:16" ht="12.75">
      <c r="A986" s="61"/>
      <c r="B986" s="61"/>
      <c r="C986" s="61"/>
      <c r="D986" s="61"/>
      <c r="E986" s="61"/>
      <c r="F986" s="61"/>
      <c r="G986" s="61"/>
      <c r="H986" s="61"/>
      <c r="I986" s="61"/>
      <c r="J986" s="61"/>
      <c r="K986" s="61"/>
      <c r="L986" s="61"/>
      <c r="M986" s="61"/>
      <c r="N986" s="61"/>
      <c r="O986" s="61"/>
      <c r="P986" s="61"/>
    </row>
    <row r="987" spans="1:16" ht="12.75">
      <c r="A987" s="61"/>
      <c r="B987" s="61"/>
      <c r="C987" s="61"/>
      <c r="D987" s="61"/>
      <c r="E987" s="61"/>
      <c r="F987" s="61"/>
      <c r="G987" s="61"/>
      <c r="H987" s="61"/>
      <c r="I987" s="61"/>
      <c r="J987" s="61"/>
      <c r="K987" s="61"/>
      <c r="L987" s="61"/>
      <c r="M987" s="61"/>
      <c r="N987" s="61"/>
      <c r="O987" s="61"/>
      <c r="P987" s="61"/>
    </row>
    <row r="988" spans="1:16" ht="12.75">
      <c r="A988" s="61"/>
      <c r="B988" s="61"/>
      <c r="C988" s="61"/>
      <c r="D988" s="61"/>
      <c r="E988" s="61"/>
      <c r="F988" s="61"/>
      <c r="G988" s="61"/>
      <c r="H988" s="61"/>
      <c r="I988" s="61"/>
      <c r="J988" s="61"/>
      <c r="K988" s="61"/>
      <c r="L988" s="61"/>
      <c r="M988" s="61"/>
      <c r="N988" s="61"/>
      <c r="O988" s="61"/>
      <c r="P988" s="61"/>
    </row>
    <row r="989" spans="1:16" ht="12.75">
      <c r="A989" s="61"/>
      <c r="B989" s="61"/>
      <c r="C989" s="61"/>
      <c r="D989" s="61"/>
      <c r="E989" s="61"/>
      <c r="F989" s="61"/>
      <c r="G989" s="61"/>
      <c r="H989" s="61"/>
      <c r="I989" s="61"/>
      <c r="J989" s="61"/>
      <c r="K989" s="61"/>
      <c r="L989" s="61"/>
      <c r="M989" s="61"/>
      <c r="N989" s="61"/>
      <c r="O989" s="61"/>
      <c r="P989" s="61"/>
    </row>
    <row r="990" spans="1:16" ht="12.75">
      <c r="A990" s="61"/>
      <c r="B990" s="61"/>
      <c r="C990" s="61"/>
      <c r="D990" s="61"/>
      <c r="E990" s="61"/>
      <c r="F990" s="61"/>
      <c r="G990" s="61"/>
      <c r="H990" s="61"/>
      <c r="I990" s="61"/>
      <c r="J990" s="61"/>
      <c r="K990" s="61"/>
      <c r="L990" s="61"/>
      <c r="M990" s="61"/>
      <c r="N990" s="61"/>
      <c r="O990" s="61"/>
      <c r="P990" s="61"/>
    </row>
    <row r="991" spans="1:16" ht="12.75">
      <c r="A991" s="61"/>
      <c r="B991" s="61"/>
      <c r="C991" s="61"/>
      <c r="D991" s="61"/>
      <c r="E991" s="61"/>
      <c r="F991" s="61"/>
      <c r="G991" s="61"/>
      <c r="H991" s="61"/>
      <c r="I991" s="61"/>
      <c r="J991" s="61"/>
      <c r="K991" s="61"/>
      <c r="L991" s="61"/>
      <c r="M991" s="61"/>
      <c r="N991" s="61"/>
      <c r="O991" s="61"/>
      <c r="P991" s="61"/>
    </row>
    <row r="992" spans="1:16" ht="12.75">
      <c r="A992" s="61"/>
      <c r="B992" s="61"/>
      <c r="C992" s="61"/>
      <c r="D992" s="61"/>
      <c r="E992" s="61"/>
      <c r="F992" s="61"/>
      <c r="G992" s="61"/>
      <c r="H992" s="61"/>
      <c r="I992" s="61"/>
      <c r="J992" s="61"/>
      <c r="K992" s="61"/>
      <c r="L992" s="61"/>
      <c r="M992" s="61"/>
      <c r="N992" s="61"/>
      <c r="O992" s="61"/>
      <c r="P992" s="61"/>
    </row>
    <row r="993" spans="1:16" ht="12.75">
      <c r="A993" s="61"/>
      <c r="B993" s="61"/>
      <c r="C993" s="61"/>
      <c r="D993" s="61"/>
      <c r="E993" s="61"/>
      <c r="F993" s="61"/>
      <c r="G993" s="61"/>
      <c r="H993" s="61"/>
      <c r="I993" s="61"/>
      <c r="J993" s="61"/>
      <c r="K993" s="61"/>
      <c r="L993" s="61"/>
      <c r="M993" s="61"/>
      <c r="N993" s="61"/>
      <c r="O993" s="61"/>
      <c r="P993" s="61"/>
    </row>
    <row r="994" spans="1:16" ht="12.75">
      <c r="A994" s="61"/>
      <c r="B994" s="61"/>
      <c r="C994" s="61"/>
      <c r="D994" s="61"/>
      <c r="E994" s="61"/>
      <c r="F994" s="61"/>
      <c r="G994" s="61"/>
      <c r="H994" s="61"/>
      <c r="I994" s="61"/>
      <c r="J994" s="61"/>
      <c r="K994" s="61"/>
      <c r="L994" s="61"/>
      <c r="M994" s="61"/>
      <c r="N994" s="61"/>
      <c r="O994" s="61"/>
      <c r="P994" s="61"/>
    </row>
    <row r="995" spans="1:16" ht="12.75">
      <c r="A995" s="61"/>
      <c r="B995" s="61"/>
      <c r="C995" s="61"/>
      <c r="D995" s="61"/>
      <c r="E995" s="61"/>
      <c r="F995" s="61"/>
      <c r="G995" s="61"/>
      <c r="H995" s="61"/>
      <c r="I995" s="61"/>
      <c r="J995" s="61"/>
      <c r="K995" s="61"/>
      <c r="L995" s="61"/>
      <c r="M995" s="61"/>
      <c r="N995" s="61"/>
      <c r="O995" s="61"/>
      <c r="P995" s="61"/>
    </row>
    <row r="996" spans="1:16" ht="12.75">
      <c r="A996" s="61"/>
      <c r="B996" s="61"/>
      <c r="C996" s="61"/>
      <c r="D996" s="61"/>
      <c r="E996" s="61"/>
      <c r="F996" s="61"/>
      <c r="G996" s="61"/>
      <c r="H996" s="61"/>
      <c r="I996" s="61"/>
      <c r="J996" s="61"/>
      <c r="K996" s="61"/>
      <c r="L996" s="61"/>
      <c r="M996" s="61"/>
      <c r="N996" s="61"/>
      <c r="O996" s="61"/>
      <c r="P996" s="61"/>
    </row>
    <row r="997" spans="1:16" ht="12.75">
      <c r="A997" s="61"/>
      <c r="B997" s="61"/>
      <c r="C997" s="61"/>
      <c r="D997" s="61"/>
      <c r="E997" s="61"/>
      <c r="F997" s="61"/>
      <c r="G997" s="61"/>
      <c r="H997" s="61"/>
      <c r="I997" s="61"/>
      <c r="J997" s="61"/>
      <c r="K997" s="61"/>
      <c r="L997" s="61"/>
      <c r="M997" s="61"/>
      <c r="N997" s="61"/>
      <c r="O997" s="61"/>
      <c r="P997" s="61"/>
    </row>
    <row r="998" spans="1:16" ht="12.75">
      <c r="A998" s="61"/>
      <c r="B998" s="61"/>
      <c r="C998" s="61"/>
      <c r="D998" s="61"/>
      <c r="E998" s="61"/>
      <c r="F998" s="61"/>
      <c r="G998" s="61"/>
      <c r="H998" s="61"/>
      <c r="I998" s="61"/>
      <c r="J998" s="61"/>
      <c r="K998" s="61"/>
      <c r="L998" s="61"/>
      <c r="M998" s="61"/>
      <c r="N998" s="61"/>
      <c r="O998" s="61"/>
      <c r="P998" s="61"/>
    </row>
    <row r="999" spans="1:16" ht="12.75">
      <c r="A999" s="61"/>
      <c r="B999" s="61"/>
      <c r="C999" s="61"/>
      <c r="D999" s="61"/>
      <c r="E999" s="61"/>
      <c r="F999" s="61"/>
      <c r="G999" s="61"/>
      <c r="H999" s="61"/>
      <c r="I999" s="61"/>
      <c r="J999" s="61"/>
      <c r="K999" s="61"/>
      <c r="L999" s="61"/>
      <c r="M999" s="61"/>
      <c r="N999" s="61"/>
      <c r="O999" s="61"/>
      <c r="P999" s="61"/>
    </row>
    <row r="1000" spans="1:16" ht="12.75">
      <c r="A1000" s="61"/>
      <c r="B1000" s="61"/>
      <c r="C1000" s="61"/>
      <c r="D1000" s="61"/>
      <c r="E1000" s="61"/>
      <c r="F1000" s="61"/>
      <c r="G1000" s="61"/>
      <c r="H1000" s="61"/>
      <c r="I1000" s="61"/>
      <c r="J1000" s="61"/>
      <c r="K1000" s="61"/>
      <c r="L1000" s="61"/>
      <c r="M1000" s="61"/>
      <c r="N1000" s="61"/>
      <c r="O1000" s="61"/>
      <c r="P1000" s="61"/>
    </row>
  </sheetData>
  <mergeCells count="1">
    <mergeCell ref="B1:L1"/>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1000"/>
  <sheetViews>
    <sheetView workbookViewId="0">
      <pane xSplit="1" topLeftCell="B1" activePane="topRight" state="frozen"/>
      <selection pane="topRight" activeCell="C2" sqref="C2"/>
    </sheetView>
  </sheetViews>
  <sheetFormatPr defaultColWidth="14.5" defaultRowHeight="15" customHeight="1"/>
  <cols>
    <col min="1" max="1" width="26.875" customWidth="1"/>
    <col min="2" max="2" width="10.875" customWidth="1"/>
    <col min="3" max="3" width="10.5" customWidth="1"/>
    <col min="4" max="4" width="11" customWidth="1"/>
    <col min="5" max="5" width="10.375" customWidth="1"/>
    <col min="6" max="6" width="9.5" customWidth="1"/>
    <col min="7" max="7" width="9.875" customWidth="1"/>
    <col min="8" max="15" width="9.5" customWidth="1"/>
    <col min="16" max="26" width="17.375" customWidth="1"/>
  </cols>
  <sheetData>
    <row r="1" spans="1:18" ht="18" customHeight="1">
      <c r="A1" s="5"/>
      <c r="B1" s="690" t="s">
        <v>781</v>
      </c>
      <c r="C1" s="687"/>
      <c r="D1" s="687"/>
      <c r="E1" s="687"/>
      <c r="F1" s="687"/>
      <c r="G1" s="687"/>
      <c r="H1" s="687"/>
      <c r="I1" s="687"/>
      <c r="J1" s="687"/>
      <c r="K1" s="687"/>
      <c r="L1" s="17"/>
      <c r="M1" s="17"/>
      <c r="N1" s="96"/>
      <c r="O1" s="96"/>
    </row>
    <row r="2" spans="1:18" ht="15.75" customHeight="1">
      <c r="A2" s="6"/>
      <c r="B2" s="4">
        <v>1984</v>
      </c>
      <c r="C2" s="4">
        <v>1988</v>
      </c>
      <c r="D2" s="4">
        <v>1992</v>
      </c>
      <c r="E2" s="4">
        <v>1996</v>
      </c>
      <c r="F2" s="4">
        <v>2000</v>
      </c>
      <c r="G2" s="4">
        <v>2004</v>
      </c>
      <c r="H2" s="4">
        <v>2008</v>
      </c>
      <c r="I2" s="4">
        <v>2010</v>
      </c>
      <c r="J2" s="4">
        <v>2011</v>
      </c>
      <c r="K2" s="4">
        <v>2012</v>
      </c>
      <c r="L2" s="11">
        <v>2013</v>
      </c>
      <c r="M2" s="11">
        <v>2014</v>
      </c>
      <c r="N2" s="6">
        <v>2015</v>
      </c>
      <c r="O2" s="6">
        <v>2016</v>
      </c>
    </row>
    <row r="3" spans="1:18" ht="15.75" customHeight="1">
      <c r="A3" s="35" t="s">
        <v>7</v>
      </c>
      <c r="B3" s="12"/>
      <c r="C3" s="12"/>
      <c r="D3" s="12"/>
      <c r="E3" s="12">
        <v>208.4</v>
      </c>
      <c r="F3" s="12">
        <v>302.7</v>
      </c>
      <c r="G3" s="12">
        <v>278.60000000000002</v>
      </c>
      <c r="H3" s="12">
        <v>299.2</v>
      </c>
      <c r="I3" s="12">
        <v>285.19</v>
      </c>
      <c r="J3" s="12">
        <v>273.87</v>
      </c>
      <c r="K3" s="12">
        <v>226.8</v>
      </c>
      <c r="L3" s="41">
        <v>238.56000000000003</v>
      </c>
      <c r="M3" s="41">
        <v>200.9</v>
      </c>
      <c r="N3" s="1">
        <f>2079*0.09</f>
        <v>187.10999999999999</v>
      </c>
      <c r="O3" s="285">
        <v>193.1</v>
      </c>
      <c r="Q3" s="54"/>
    </row>
    <row r="4" spans="1:18" ht="15.75" customHeight="1">
      <c r="A4" s="35" t="s">
        <v>782</v>
      </c>
      <c r="B4" s="12">
        <v>125.9</v>
      </c>
      <c r="C4" s="12">
        <v>337.6</v>
      </c>
      <c r="D4" s="12">
        <v>365.2</v>
      </c>
      <c r="E4" s="12" t="s">
        <v>783</v>
      </c>
      <c r="F4" s="12"/>
      <c r="G4" s="12"/>
      <c r="H4" s="12"/>
      <c r="I4" s="12"/>
      <c r="J4" s="12"/>
      <c r="K4" s="12"/>
      <c r="L4" s="41"/>
      <c r="M4" s="41"/>
      <c r="N4" s="96"/>
      <c r="O4" s="96"/>
      <c r="P4" s="96"/>
    </row>
    <row r="5" spans="1:18" ht="15.75" customHeight="1">
      <c r="A5" s="35" t="s">
        <v>731</v>
      </c>
      <c r="B5" s="12">
        <v>11.8</v>
      </c>
      <c r="C5" s="12">
        <v>19.600000000000001</v>
      </c>
      <c r="D5" s="12">
        <v>26.432169999999999</v>
      </c>
      <c r="E5" s="12">
        <v>41.819389999999999</v>
      </c>
      <c r="F5" s="12">
        <v>115.1</v>
      </c>
      <c r="G5" s="12">
        <v>129.80000000000001</v>
      </c>
      <c r="H5" s="12">
        <v>148.80000000000001</v>
      </c>
      <c r="I5" s="12">
        <v>152.1</v>
      </c>
      <c r="J5" s="12">
        <v>153.1</v>
      </c>
      <c r="K5" s="12">
        <v>146.5</v>
      </c>
      <c r="L5" s="12">
        <v>146.41769662921348</v>
      </c>
      <c r="M5" s="41">
        <v>138.30000000000001</v>
      </c>
      <c r="N5" s="96">
        <v>94.4</v>
      </c>
      <c r="O5" s="285">
        <v>78.400000000000006</v>
      </c>
    </row>
    <row r="6" spans="1:18" ht="15.75" customHeight="1">
      <c r="A6" s="35" t="s">
        <v>784</v>
      </c>
      <c r="B6" s="12">
        <v>102</v>
      </c>
      <c r="C6" s="12">
        <v>126.4</v>
      </c>
      <c r="D6" s="12">
        <v>176.6</v>
      </c>
      <c r="E6" s="12">
        <v>140.5</v>
      </c>
      <c r="F6" s="12" t="s">
        <v>785</v>
      </c>
      <c r="G6" s="12"/>
      <c r="H6" s="12"/>
      <c r="I6" s="12"/>
      <c r="J6" s="12"/>
      <c r="K6" s="12"/>
      <c r="L6" s="12"/>
      <c r="M6" s="41"/>
      <c r="N6" s="96"/>
      <c r="O6" s="96"/>
    </row>
    <row r="7" spans="1:18" ht="15.75" customHeight="1">
      <c r="A7" s="35" t="s">
        <v>786</v>
      </c>
      <c r="B7" s="12">
        <v>13.4</v>
      </c>
      <c r="C7" s="12">
        <v>16.8</v>
      </c>
      <c r="D7" s="12">
        <v>21</v>
      </c>
      <c r="E7" s="12">
        <v>56.5</v>
      </c>
      <c r="F7" s="12">
        <v>72.2</v>
      </c>
      <c r="G7" s="12">
        <v>120.8</v>
      </c>
      <c r="H7" s="12">
        <v>113.3</v>
      </c>
      <c r="I7" s="12">
        <v>91.9</v>
      </c>
      <c r="J7" s="12">
        <v>91.9</v>
      </c>
      <c r="K7" s="12">
        <v>85.9</v>
      </c>
      <c r="L7" s="12">
        <v>86.393678160919549</v>
      </c>
      <c r="M7" s="134">
        <v>72.094530651341003</v>
      </c>
      <c r="N7" s="96">
        <v>83.9</v>
      </c>
      <c r="O7" s="1">
        <v>75.754096533273895</v>
      </c>
      <c r="P7" s="134"/>
      <c r="Q7" s="41"/>
      <c r="R7" s="134"/>
    </row>
    <row r="8" spans="1:18" ht="15.75" customHeight="1">
      <c r="A8" s="35" t="s">
        <v>85</v>
      </c>
      <c r="B8" s="12">
        <v>36</v>
      </c>
      <c r="C8" s="12">
        <v>53</v>
      </c>
      <c r="D8" s="12">
        <v>45.4</v>
      </c>
      <c r="E8" s="12">
        <v>45.6</v>
      </c>
      <c r="F8" s="12">
        <v>29.4</v>
      </c>
      <c r="G8" s="12">
        <v>76.099999999999994</v>
      </c>
      <c r="H8" s="12">
        <v>78.599999999999994</v>
      </c>
      <c r="I8" s="12">
        <v>75</v>
      </c>
      <c r="J8" s="12">
        <v>70.599999999999994</v>
      </c>
      <c r="K8" s="12">
        <v>67.400000000000006</v>
      </c>
      <c r="L8" s="12">
        <v>67.900000000000006</v>
      </c>
      <c r="M8" s="41">
        <v>62.6</v>
      </c>
      <c r="N8" s="96">
        <v>106.5</v>
      </c>
      <c r="O8" s="285">
        <v>105.2</v>
      </c>
      <c r="P8" s="134"/>
      <c r="Q8" s="41"/>
      <c r="R8" s="134"/>
    </row>
    <row r="9" spans="1:18" ht="15.75" customHeight="1">
      <c r="A9" s="35" t="s">
        <v>787</v>
      </c>
      <c r="B9" s="12">
        <v>48.7</v>
      </c>
      <c r="C9" s="12">
        <v>60.9</v>
      </c>
      <c r="D9" s="12">
        <v>76.099999999999994</v>
      </c>
      <c r="E9" s="12">
        <v>72.7</v>
      </c>
      <c r="F9" s="12">
        <v>70.599999999999994</v>
      </c>
      <c r="G9" s="12">
        <v>68.400000000000006</v>
      </c>
      <c r="H9" s="12">
        <v>67.2</v>
      </c>
      <c r="I9" s="12">
        <v>51.9</v>
      </c>
      <c r="J9" s="12">
        <v>50.1</v>
      </c>
      <c r="K9" s="12">
        <v>48.7</v>
      </c>
      <c r="L9" s="12">
        <v>48.7</v>
      </c>
      <c r="M9" s="12">
        <v>41.847480842911885</v>
      </c>
      <c r="N9" s="12">
        <v>48.7</v>
      </c>
      <c r="O9" s="12">
        <v>43.971686545535626</v>
      </c>
      <c r="P9" s="134"/>
      <c r="Q9" s="12"/>
      <c r="R9" s="134"/>
    </row>
    <row r="10" spans="1:18" ht="15.75" customHeight="1">
      <c r="A10" s="35" t="s">
        <v>788</v>
      </c>
      <c r="B10" s="12">
        <v>13.7</v>
      </c>
      <c r="C10" s="12">
        <v>15.9</v>
      </c>
      <c r="D10" s="12">
        <v>18.8</v>
      </c>
      <c r="E10" s="12">
        <v>21.6</v>
      </c>
      <c r="F10" s="12">
        <v>30.6</v>
      </c>
      <c r="G10" s="12">
        <v>39.6</v>
      </c>
      <c r="H10" s="12">
        <v>57.1</v>
      </c>
      <c r="I10" s="12">
        <v>45.3</v>
      </c>
      <c r="J10" s="12">
        <v>42.8</v>
      </c>
      <c r="K10" s="12">
        <v>45.7</v>
      </c>
      <c r="L10" s="12">
        <v>45.962643678160923</v>
      </c>
      <c r="M10" s="12">
        <v>39.495294677852648</v>
      </c>
      <c r="N10" s="12">
        <v>39.495294677852648</v>
      </c>
      <c r="O10" s="12">
        <v>35.660671819262788</v>
      </c>
      <c r="P10" s="134"/>
      <c r="Q10" s="12"/>
      <c r="R10" s="134"/>
    </row>
    <row r="11" spans="1:18" ht="15.75" customHeight="1">
      <c r="A11" s="35" t="s">
        <v>789</v>
      </c>
      <c r="B11" s="12">
        <v>13.2</v>
      </c>
      <c r="C11" s="12">
        <v>15.5</v>
      </c>
      <c r="D11" s="12">
        <v>18.3</v>
      </c>
      <c r="E11" s="12">
        <v>21.2</v>
      </c>
      <c r="F11" s="12">
        <v>38.9</v>
      </c>
      <c r="G11" s="12">
        <v>56.6</v>
      </c>
      <c r="H11" s="12">
        <v>61.9</v>
      </c>
      <c r="I11" s="12">
        <v>50.436254485488753</v>
      </c>
      <c r="J11" s="12">
        <v>43.408273335889604</v>
      </c>
      <c r="K11" s="12">
        <v>44.026339837154431</v>
      </c>
      <c r="L11" s="12">
        <v>44.252873563218394</v>
      </c>
      <c r="M11" s="12">
        <v>38.026104285022242</v>
      </c>
      <c r="N11" s="12">
        <v>38.026104285022242</v>
      </c>
      <c r="O11" s="12">
        <v>34.334126040428067</v>
      </c>
      <c r="P11" s="134"/>
      <c r="Q11" s="12"/>
      <c r="R11" s="134"/>
    </row>
    <row r="12" spans="1:18" ht="15.75" customHeight="1">
      <c r="A12" s="35" t="s">
        <v>790</v>
      </c>
      <c r="B12" s="12">
        <v>5.8</v>
      </c>
      <c r="C12" s="12">
        <v>7.2</v>
      </c>
      <c r="D12" s="12">
        <v>9.1</v>
      </c>
      <c r="E12" s="12">
        <v>21.4</v>
      </c>
      <c r="F12" s="12">
        <v>22.3</v>
      </c>
      <c r="G12" s="12">
        <v>23.1</v>
      </c>
      <c r="H12" s="12">
        <v>28.5</v>
      </c>
      <c r="I12" s="12">
        <v>29.8</v>
      </c>
      <c r="J12" s="12">
        <v>32.1</v>
      </c>
      <c r="K12" s="12">
        <v>32.1</v>
      </c>
      <c r="L12" s="12">
        <v>32.28448275862069</v>
      </c>
      <c r="M12" s="12">
        <v>27.741771535209409</v>
      </c>
      <c r="N12" s="12">
        <v>27.741771535209409</v>
      </c>
      <c r="O12" s="12">
        <v>25.048305588585023</v>
      </c>
      <c r="P12" s="134"/>
      <c r="Q12" s="12"/>
      <c r="R12" s="134"/>
    </row>
    <row r="13" spans="1:18" ht="15.75" customHeight="1">
      <c r="A13" s="35" t="s">
        <v>791</v>
      </c>
      <c r="B13" s="12">
        <v>25</v>
      </c>
      <c r="C13" s="12">
        <v>31.2</v>
      </c>
      <c r="D13" s="12">
        <v>39</v>
      </c>
      <c r="E13" s="12">
        <v>45.3</v>
      </c>
      <c r="F13" s="12">
        <v>52.2</v>
      </c>
      <c r="G13" s="12">
        <v>51.4</v>
      </c>
      <c r="H13" s="12">
        <v>50.6</v>
      </c>
      <c r="I13" s="12">
        <v>36.799999999999997</v>
      </c>
      <c r="J13" s="12">
        <v>30.8</v>
      </c>
      <c r="K13" s="12">
        <v>30.8</v>
      </c>
      <c r="L13" s="12">
        <v>30.977011494252874</v>
      </c>
      <c r="M13" s="12">
        <v>26.618272999515572</v>
      </c>
      <c r="N13" s="12">
        <v>26.618272999515572</v>
      </c>
      <c r="O13" s="12">
        <v>24.033888228299649</v>
      </c>
      <c r="P13" s="134"/>
      <c r="Q13" s="12"/>
      <c r="R13" s="134"/>
    </row>
    <row r="14" spans="1:18" ht="15.75" customHeight="1">
      <c r="A14" s="35" t="s">
        <v>792</v>
      </c>
      <c r="B14" s="12"/>
      <c r="C14" s="12"/>
      <c r="D14" s="12"/>
      <c r="E14" s="12">
        <v>4.8</v>
      </c>
      <c r="F14" s="12">
        <v>15.3</v>
      </c>
      <c r="G14" s="12">
        <v>21.1</v>
      </c>
      <c r="H14" s="12">
        <v>34.799999999999997</v>
      </c>
      <c r="I14" s="12">
        <v>31.7</v>
      </c>
      <c r="J14" s="12">
        <v>27.9</v>
      </c>
      <c r="K14" s="12">
        <v>28.7</v>
      </c>
      <c r="L14" s="12">
        <v>28.864942528735629</v>
      </c>
      <c r="M14" s="12">
        <v>24.803390749548598</v>
      </c>
      <c r="N14" s="12">
        <v>24.803390749548598</v>
      </c>
      <c r="O14" s="12">
        <v>22.395214030915579</v>
      </c>
      <c r="P14" s="134"/>
      <c r="Q14" s="12"/>
      <c r="R14" s="134"/>
    </row>
    <row r="15" spans="1:18" ht="15.75" customHeight="1">
      <c r="A15" s="35" t="s">
        <v>793</v>
      </c>
      <c r="B15" s="12">
        <v>12.3</v>
      </c>
      <c r="C15" s="12">
        <v>15.4</v>
      </c>
      <c r="D15" s="12">
        <v>19.2</v>
      </c>
      <c r="E15" s="12">
        <v>22.8</v>
      </c>
      <c r="F15" s="12">
        <v>28.7</v>
      </c>
      <c r="G15" s="12">
        <v>34.4</v>
      </c>
      <c r="H15" s="12">
        <v>40.1</v>
      </c>
      <c r="I15" s="12">
        <v>32.673567122263314</v>
      </c>
      <c r="J15" s="12">
        <v>28.120706959114266</v>
      </c>
      <c r="K15" s="12">
        <v>28.521102220838333</v>
      </c>
      <c r="L15" s="12">
        <v>28.663793103448278</v>
      </c>
      <c r="M15" s="12">
        <v>24.630544820980319</v>
      </c>
      <c r="N15" s="12">
        <v>24.630544820980319</v>
      </c>
      <c r="O15" s="12">
        <v>22.239149821640911</v>
      </c>
      <c r="P15" s="134"/>
      <c r="Q15" s="12"/>
      <c r="R15" s="134"/>
    </row>
    <row r="16" spans="1:18" ht="15.75" customHeight="1">
      <c r="A16" s="35" t="s">
        <v>794</v>
      </c>
      <c r="B16" s="12">
        <v>7.6</v>
      </c>
      <c r="C16" s="12">
        <v>9.5</v>
      </c>
      <c r="D16" s="12">
        <v>11.9</v>
      </c>
      <c r="E16" s="12">
        <v>17.600000000000001</v>
      </c>
      <c r="F16" s="12">
        <v>24.5</v>
      </c>
      <c r="G16" s="12">
        <v>31.4</v>
      </c>
      <c r="H16" s="12">
        <v>35.5</v>
      </c>
      <c r="I16" s="12">
        <v>28.92547712818822</v>
      </c>
      <c r="J16" s="12">
        <v>24.89489020071213</v>
      </c>
      <c r="K16" s="12">
        <v>25.249354833909248</v>
      </c>
      <c r="L16" s="12">
        <v>25.344827586206897</v>
      </c>
      <c r="M16" s="12">
        <v>21.778586999603647</v>
      </c>
      <c r="N16" s="12">
        <v>21.778586999603647</v>
      </c>
      <c r="O16" s="12">
        <v>19.6640903686088</v>
      </c>
      <c r="P16" s="134"/>
      <c r="Q16" s="12"/>
      <c r="R16" s="134"/>
    </row>
    <row r="17" spans="1:18" ht="15.75" customHeight="1">
      <c r="A17" s="35" t="s">
        <v>795</v>
      </c>
      <c r="B17" s="12">
        <v>1.6</v>
      </c>
      <c r="C17" s="12">
        <v>2</v>
      </c>
      <c r="D17" s="12">
        <v>2.5</v>
      </c>
      <c r="E17" s="12">
        <v>12</v>
      </c>
      <c r="F17" s="12">
        <v>15</v>
      </c>
      <c r="G17" s="12">
        <v>17.899999999999999</v>
      </c>
      <c r="H17" s="12">
        <v>23.3</v>
      </c>
      <c r="I17" s="12">
        <v>27.3</v>
      </c>
      <c r="J17" s="12">
        <v>24.8</v>
      </c>
      <c r="K17" s="12">
        <v>24.8</v>
      </c>
      <c r="L17" s="12">
        <v>24.942528735632184</v>
      </c>
      <c r="M17" s="12">
        <v>21.432895142467082</v>
      </c>
      <c r="N17" s="12">
        <v>21.432895142467082</v>
      </c>
      <c r="O17" s="12">
        <v>19.351961950059458</v>
      </c>
      <c r="P17" s="134"/>
      <c r="Q17" s="12"/>
      <c r="R17" s="134"/>
    </row>
    <row r="18" spans="1:18" ht="15.75" customHeight="1">
      <c r="A18" s="35" t="s">
        <v>796</v>
      </c>
      <c r="B18" s="12">
        <v>4.5</v>
      </c>
      <c r="C18" s="12">
        <v>5.6</v>
      </c>
      <c r="D18" s="12">
        <v>7</v>
      </c>
      <c r="E18" s="12">
        <v>8.6999999999999993</v>
      </c>
      <c r="F18" s="12">
        <v>16.3</v>
      </c>
      <c r="G18" s="12">
        <v>23.8</v>
      </c>
      <c r="H18" s="12">
        <v>23.2</v>
      </c>
      <c r="I18" s="12">
        <v>16.5</v>
      </c>
      <c r="J18" s="12">
        <v>17.2</v>
      </c>
      <c r="K18" s="12">
        <v>16.5</v>
      </c>
      <c r="L18" s="12">
        <v>16.594827586206897</v>
      </c>
      <c r="M18" s="12">
        <v>14.259789106883341</v>
      </c>
      <c r="N18" s="12">
        <v>14.259789106883341</v>
      </c>
      <c r="O18" s="23">
        <v>12.875297265160526</v>
      </c>
      <c r="P18" s="53"/>
      <c r="Q18" s="12"/>
      <c r="R18" s="134"/>
    </row>
    <row r="19" spans="1:18" ht="15.75" customHeight="1">
      <c r="A19" s="35" t="s">
        <v>797</v>
      </c>
      <c r="B19" s="12"/>
      <c r="C19" s="12"/>
      <c r="D19" s="12"/>
      <c r="E19" s="12"/>
      <c r="F19" s="12"/>
      <c r="G19" s="12">
        <v>9.9</v>
      </c>
      <c r="H19" s="12">
        <v>11.7</v>
      </c>
      <c r="I19" s="12">
        <v>12.4</v>
      </c>
      <c r="J19" s="12">
        <v>12.1</v>
      </c>
      <c r="K19" s="12">
        <v>12.1</v>
      </c>
      <c r="L19" s="12">
        <v>12.169540229885056</v>
      </c>
      <c r="M19" s="12">
        <v>10.457178678381116</v>
      </c>
      <c r="N19" s="12">
        <v>10.457178678381116</v>
      </c>
      <c r="O19" s="12">
        <v>9.441884661117717</v>
      </c>
      <c r="P19" s="134"/>
      <c r="Q19" s="12"/>
      <c r="R19" s="134"/>
    </row>
    <row r="20" spans="1:18" ht="15.75" customHeight="1">
      <c r="A20" s="35" t="s">
        <v>798</v>
      </c>
      <c r="B20" s="12">
        <v>2.2000000000000002</v>
      </c>
      <c r="C20" s="12">
        <v>2.7</v>
      </c>
      <c r="D20" s="12">
        <v>3.4</v>
      </c>
      <c r="E20" s="12">
        <v>2.4</v>
      </c>
      <c r="F20" s="12">
        <v>16</v>
      </c>
      <c r="G20" s="12">
        <v>16.7</v>
      </c>
      <c r="H20" s="12">
        <v>16.3</v>
      </c>
      <c r="I20" s="12">
        <v>13.281275413787831</v>
      </c>
      <c r="J20" s="12">
        <v>11.430611556946698</v>
      </c>
      <c r="K20" s="12">
        <v>11.593365740640021</v>
      </c>
      <c r="L20" s="12">
        <v>11.666666666666668</v>
      </c>
      <c r="M20" s="12">
        <v>10.025063856960411</v>
      </c>
      <c r="N20" s="12">
        <v>10.025063856960411</v>
      </c>
      <c r="O20" s="12">
        <v>9.0517241379310374</v>
      </c>
      <c r="P20" s="134"/>
      <c r="Q20" s="12"/>
      <c r="R20" s="134"/>
    </row>
    <row r="21" spans="1:18" ht="15.75" customHeight="1">
      <c r="A21" s="35" t="s">
        <v>799</v>
      </c>
      <c r="B21" s="12"/>
      <c r="C21" s="12"/>
      <c r="D21" s="12"/>
      <c r="E21" s="12"/>
      <c r="F21" s="12"/>
      <c r="G21" s="12">
        <v>6.6</v>
      </c>
      <c r="H21" s="12">
        <v>12.3</v>
      </c>
      <c r="I21" s="12">
        <v>11.9</v>
      </c>
      <c r="J21" s="12">
        <v>11.2</v>
      </c>
      <c r="K21" s="12">
        <v>11.2</v>
      </c>
      <c r="L21" s="12">
        <v>11.264367816091953</v>
      </c>
      <c r="M21" s="12">
        <v>9.679371999823843</v>
      </c>
      <c r="N21" s="12">
        <v>9.679371999823843</v>
      </c>
      <c r="O21" s="12">
        <v>8.7395957193816898</v>
      </c>
      <c r="P21" s="134"/>
      <c r="Q21" s="12"/>
      <c r="R21" s="134"/>
    </row>
    <row r="22" spans="1:18" ht="15.75" customHeight="1">
      <c r="A22" s="35" t="s">
        <v>800</v>
      </c>
      <c r="B22" s="12"/>
      <c r="C22" s="12"/>
      <c r="D22" s="12"/>
      <c r="E22" s="12"/>
      <c r="F22" s="12"/>
      <c r="G22" s="12">
        <v>9.3000000000000007</v>
      </c>
      <c r="H22" s="12">
        <v>10.7</v>
      </c>
      <c r="I22" s="12">
        <v>9.8000000000000007</v>
      </c>
      <c r="J22" s="12">
        <f t="shared" ref="J22:K22" si="0">I22*0.98</f>
        <v>9.604000000000001</v>
      </c>
      <c r="K22" s="12">
        <f t="shared" si="0"/>
        <v>9.4119200000000003</v>
      </c>
      <c r="L22" s="12">
        <v>9.4540229885057485</v>
      </c>
      <c r="M22" s="12">
        <v>8.1237586427092978</v>
      </c>
      <c r="N22" s="12">
        <v>8.1237586427092978</v>
      </c>
      <c r="O22" s="12">
        <v>7.3350178359096336</v>
      </c>
      <c r="P22" s="134"/>
      <c r="Q22" s="12"/>
      <c r="R22" s="134"/>
    </row>
    <row r="23" spans="1:18" ht="15.75" customHeight="1">
      <c r="A23" s="35" t="s">
        <v>801</v>
      </c>
      <c r="B23" s="12"/>
      <c r="C23" s="12"/>
      <c r="D23" s="12"/>
      <c r="E23" s="12"/>
      <c r="F23" s="12"/>
      <c r="G23" s="12">
        <v>5.6</v>
      </c>
      <c r="H23" s="12">
        <v>6.3</v>
      </c>
      <c r="I23" s="12">
        <v>8.3000000000000007</v>
      </c>
      <c r="J23" s="12">
        <v>9.1</v>
      </c>
      <c r="K23" s="12">
        <v>9.1</v>
      </c>
      <c r="L23" s="12">
        <v>9.1522988505747129</v>
      </c>
      <c r="M23" s="12">
        <v>7.8644897498568733</v>
      </c>
      <c r="N23" s="12">
        <v>7.8644897498568733</v>
      </c>
      <c r="O23" s="12">
        <v>7.1009215219976234</v>
      </c>
      <c r="P23" s="134"/>
      <c r="Q23" s="12"/>
      <c r="R23" s="134"/>
    </row>
    <row r="24" spans="1:18" ht="15.75" customHeight="1">
      <c r="A24" s="35" t="s">
        <v>239</v>
      </c>
      <c r="B24" s="12"/>
      <c r="C24" s="12"/>
      <c r="D24" s="12"/>
      <c r="E24" s="12"/>
      <c r="F24" s="12"/>
      <c r="G24" s="12">
        <v>7.5</v>
      </c>
      <c r="H24" s="12">
        <v>7.7</v>
      </c>
      <c r="I24" s="12">
        <v>7.3</v>
      </c>
      <c r="J24" s="12">
        <v>6.7</v>
      </c>
      <c r="K24" s="12">
        <v>6.7</v>
      </c>
      <c r="L24" s="12">
        <v>6.7385057471264371</v>
      </c>
      <c r="M24" s="12">
        <v>5.7903386070374783</v>
      </c>
      <c r="N24" s="12">
        <v>5.7903386070374783</v>
      </c>
      <c r="O24" s="12">
        <v>5.2281510107015468</v>
      </c>
      <c r="P24" s="134"/>
      <c r="Q24" s="12"/>
      <c r="R24" s="134"/>
    </row>
    <row r="25" spans="1:18" ht="15.75" customHeight="1">
      <c r="A25" s="35" t="s">
        <v>802</v>
      </c>
      <c r="B25" s="12"/>
      <c r="C25" s="12"/>
      <c r="D25" s="12"/>
      <c r="E25" s="12"/>
      <c r="F25" s="12"/>
      <c r="G25" s="12">
        <v>3.6</v>
      </c>
      <c r="H25" s="12">
        <v>8</v>
      </c>
      <c r="I25" s="12">
        <v>6.5184173810001624</v>
      </c>
      <c r="J25" s="12">
        <v>5.6101161015689307</v>
      </c>
      <c r="K25" s="12">
        <v>5.6899954555288446</v>
      </c>
      <c r="L25" s="12">
        <v>5.7327586206896548</v>
      </c>
      <c r="M25" s="12">
        <v>4.9261089641960627</v>
      </c>
      <c r="N25" s="12">
        <v>4.9261089641960627</v>
      </c>
      <c r="O25" s="12">
        <v>4.4478299643281813</v>
      </c>
      <c r="P25" s="134"/>
      <c r="Q25" s="12"/>
      <c r="R25" s="134"/>
    </row>
    <row r="26" spans="1:18" ht="15.75" customHeight="1">
      <c r="A26" s="35" t="s">
        <v>803</v>
      </c>
      <c r="B26" s="12"/>
      <c r="C26" s="12"/>
      <c r="D26" s="12"/>
      <c r="E26" s="12"/>
      <c r="F26" s="12"/>
      <c r="G26" s="12">
        <v>8.5</v>
      </c>
      <c r="H26" s="12">
        <v>9.1999999999999993</v>
      </c>
      <c r="I26" s="12">
        <v>7.5</v>
      </c>
      <c r="J26" s="12">
        <v>5.4</v>
      </c>
      <c r="K26" s="12">
        <v>5.4</v>
      </c>
      <c r="L26" s="12">
        <v>5.431034482758621</v>
      </c>
      <c r="M26" s="12">
        <v>4.6668400713436391</v>
      </c>
      <c r="N26" s="12">
        <v>4.6668400713436391</v>
      </c>
      <c r="O26" s="12">
        <v>4.213733650416172</v>
      </c>
      <c r="P26" s="134"/>
      <c r="Q26" s="12"/>
      <c r="R26" s="134"/>
    </row>
    <row r="27" spans="1:18" ht="15.75" customHeight="1">
      <c r="A27" s="35" t="s">
        <v>804</v>
      </c>
      <c r="B27" s="12"/>
      <c r="C27" s="12"/>
      <c r="D27" s="12"/>
      <c r="E27" s="12"/>
      <c r="F27" s="12"/>
      <c r="G27" s="12"/>
      <c r="H27" s="12">
        <v>7.1</v>
      </c>
      <c r="I27" s="12">
        <v>6.8</v>
      </c>
      <c r="J27" s="12">
        <v>5</v>
      </c>
      <c r="K27" s="12">
        <v>5</v>
      </c>
      <c r="L27" s="12">
        <v>5.028735632183909</v>
      </c>
      <c r="M27" s="12">
        <v>4.3211482142070734</v>
      </c>
      <c r="N27" s="12">
        <v>4.3211482142070734</v>
      </c>
      <c r="O27" s="12">
        <v>3.9016052318668262</v>
      </c>
      <c r="P27" s="134"/>
      <c r="Q27" s="12"/>
      <c r="R27" s="134"/>
    </row>
    <row r="28" spans="1:18" ht="15.75" customHeight="1">
      <c r="A28" s="35" t="s">
        <v>805</v>
      </c>
      <c r="B28" s="50"/>
      <c r="C28" s="50"/>
      <c r="D28" s="12"/>
      <c r="E28" s="12"/>
      <c r="F28" s="12"/>
      <c r="G28" s="12">
        <v>9.9</v>
      </c>
      <c r="H28" s="12">
        <v>3.3</v>
      </c>
      <c r="I28" s="12">
        <v>4.9000000000000004</v>
      </c>
      <c r="J28" s="12">
        <v>4.4000000000000004</v>
      </c>
      <c r="K28" s="12">
        <v>4.4000000000000004</v>
      </c>
      <c r="L28" s="12">
        <v>4.4252873563218396</v>
      </c>
      <c r="M28" s="12">
        <v>3.8026104285022249</v>
      </c>
      <c r="N28" s="12">
        <v>3.8026104285022249</v>
      </c>
      <c r="O28" s="12">
        <v>3.4334126040428075</v>
      </c>
      <c r="P28" s="134"/>
      <c r="Q28" s="12"/>
      <c r="R28" s="134"/>
    </row>
    <row r="29" spans="1:18" ht="15.75" customHeight="1">
      <c r="A29" s="35" t="s">
        <v>806</v>
      </c>
      <c r="B29" s="12"/>
      <c r="C29" s="12"/>
      <c r="D29" s="12"/>
      <c r="E29" s="12"/>
      <c r="F29" s="12"/>
      <c r="G29" s="12">
        <v>3.6</v>
      </c>
      <c r="H29" s="12">
        <v>5.4</v>
      </c>
      <c r="I29" s="12">
        <v>5.4</v>
      </c>
      <c r="J29" s="12">
        <v>4.3</v>
      </c>
      <c r="K29" s="12">
        <v>4.3</v>
      </c>
      <c r="L29" s="12">
        <v>4.3247126436781613</v>
      </c>
      <c r="M29" s="12">
        <v>3.7161874642180832</v>
      </c>
      <c r="N29" s="12">
        <v>3.7161874642180832</v>
      </c>
      <c r="O29" s="12">
        <v>3.3553804994054706</v>
      </c>
      <c r="P29" s="134"/>
      <c r="Q29" s="12"/>
      <c r="R29" s="134"/>
    </row>
    <row r="30" spans="1:18" ht="15.75" customHeight="1">
      <c r="A30" s="35" t="s">
        <v>807</v>
      </c>
      <c r="B30" s="12"/>
      <c r="C30" s="12"/>
      <c r="D30" s="12"/>
      <c r="E30" s="12"/>
      <c r="F30" s="12"/>
      <c r="G30" s="12">
        <v>3.6</v>
      </c>
      <c r="H30" s="12">
        <v>3.5</v>
      </c>
      <c r="I30" s="12">
        <v>4.3</v>
      </c>
      <c r="J30" s="12">
        <v>4.0999999999999996</v>
      </c>
      <c r="K30" s="12">
        <v>4.0999999999999996</v>
      </c>
      <c r="L30" s="12">
        <v>4.123563218390804</v>
      </c>
      <c r="M30" s="12">
        <v>3.5433415356497995</v>
      </c>
      <c r="N30" s="12">
        <v>3.5433415356497995</v>
      </c>
      <c r="O30" s="12">
        <v>3.1993162901307968</v>
      </c>
      <c r="P30" s="134"/>
      <c r="Q30" s="12"/>
      <c r="R30" s="134"/>
    </row>
    <row r="31" spans="1:18" ht="15.75" customHeight="1">
      <c r="A31" s="35" t="s">
        <v>808</v>
      </c>
      <c r="B31" s="12"/>
      <c r="C31" s="12"/>
      <c r="D31" s="12"/>
      <c r="E31" s="12"/>
      <c r="F31" s="12"/>
      <c r="G31" s="12">
        <v>4.9000000000000004</v>
      </c>
      <c r="H31" s="12">
        <v>5.5</v>
      </c>
      <c r="I31" s="12">
        <v>4.5999999999999996</v>
      </c>
      <c r="J31" s="12">
        <v>3.7</v>
      </c>
      <c r="K31" s="12">
        <v>3.7</v>
      </c>
      <c r="L31" s="12">
        <v>3.7212643678160924</v>
      </c>
      <c r="M31" s="12">
        <v>3.1976496785132342</v>
      </c>
      <c r="N31" s="12">
        <v>3.1976496785132342</v>
      </c>
      <c r="O31" s="12">
        <v>2.8871878715814514</v>
      </c>
      <c r="P31" s="134"/>
      <c r="Q31" s="12"/>
      <c r="R31" s="134"/>
    </row>
    <row r="32" spans="1:18" ht="15.75" customHeight="1">
      <c r="A32" s="35" t="s">
        <v>809</v>
      </c>
      <c r="B32" s="12"/>
      <c r="C32" s="12"/>
      <c r="D32" s="12"/>
      <c r="E32" s="12"/>
      <c r="F32" s="12"/>
      <c r="G32" s="12">
        <v>6.2</v>
      </c>
      <c r="H32" s="12">
        <v>6.4</v>
      </c>
      <c r="I32" s="12">
        <v>3.6</v>
      </c>
      <c r="J32" s="12">
        <v>3.4</v>
      </c>
      <c r="K32" s="12">
        <v>3.4</v>
      </c>
      <c r="L32" s="12">
        <v>3.4195402298850572</v>
      </c>
      <c r="M32" s="12">
        <v>2.9383807856608093</v>
      </c>
      <c r="N32" s="12">
        <v>2.9383807856608093</v>
      </c>
      <c r="O32" s="12">
        <v>2.6530915576694412</v>
      </c>
      <c r="P32" s="134"/>
      <c r="Q32" s="12"/>
      <c r="R32" s="134"/>
    </row>
    <row r="33" spans="1:18" ht="15.75" customHeight="1">
      <c r="A33" s="35" t="s">
        <v>810</v>
      </c>
      <c r="B33" s="12"/>
      <c r="C33" s="12"/>
      <c r="D33" s="12"/>
      <c r="E33" s="12"/>
      <c r="F33" s="12"/>
      <c r="G33" s="12">
        <v>6.7</v>
      </c>
      <c r="H33" s="12">
        <v>5.5</v>
      </c>
      <c r="I33" s="12"/>
      <c r="J33" s="12"/>
      <c r="K33" s="12"/>
      <c r="L33" s="12"/>
      <c r="M33" s="12">
        <v>0</v>
      </c>
      <c r="N33" s="23">
        <v>3.4</v>
      </c>
      <c r="O33" s="12">
        <v>3.0698918738156284</v>
      </c>
      <c r="P33" s="134"/>
      <c r="Q33" s="12"/>
      <c r="R33" s="134"/>
    </row>
    <row r="34" spans="1:18" ht="15.75" customHeight="1">
      <c r="A34" s="35" t="s">
        <v>811</v>
      </c>
      <c r="B34" s="12"/>
      <c r="C34" s="12"/>
      <c r="D34" s="12"/>
      <c r="E34" s="12"/>
      <c r="F34" s="12"/>
      <c r="G34" s="12"/>
      <c r="H34" s="12">
        <v>5.4</v>
      </c>
      <c r="I34" s="12">
        <v>3.8</v>
      </c>
      <c r="J34" s="12">
        <v>2.6</v>
      </c>
      <c r="K34" s="12">
        <v>2.6</v>
      </c>
      <c r="L34" s="12">
        <v>2.6149425287356323</v>
      </c>
      <c r="M34" s="12">
        <v>2.2469970713876779</v>
      </c>
      <c r="N34" s="12">
        <v>2.2469970713876779</v>
      </c>
      <c r="O34" s="12">
        <v>2.0288347205707495</v>
      </c>
      <c r="P34" s="134"/>
      <c r="Q34" s="12"/>
      <c r="R34" s="134"/>
    </row>
    <row r="35" spans="1:18" ht="15.75" customHeight="1">
      <c r="A35" s="35" t="s">
        <v>812</v>
      </c>
      <c r="B35" s="12"/>
      <c r="C35" s="12"/>
      <c r="D35" s="12"/>
      <c r="E35" s="12"/>
      <c r="F35" s="12"/>
      <c r="G35" s="12">
        <v>2.8</v>
      </c>
      <c r="H35" s="12">
        <v>3.7</v>
      </c>
      <c r="I35" s="12"/>
      <c r="J35" s="12"/>
      <c r="K35" s="12"/>
      <c r="L35" s="12"/>
      <c r="M35" s="41"/>
      <c r="N35" s="96"/>
      <c r="O35" s="96"/>
    </row>
    <row r="36" spans="1:18" ht="15.75" customHeight="1">
      <c r="A36" s="35"/>
      <c r="B36" s="12"/>
      <c r="C36" s="12"/>
      <c r="D36" s="12"/>
      <c r="E36" s="12"/>
      <c r="F36" s="12"/>
      <c r="G36" s="12"/>
      <c r="H36" s="12"/>
      <c r="I36" s="12"/>
      <c r="J36" s="12"/>
      <c r="K36" s="12"/>
      <c r="L36" s="12"/>
      <c r="M36" s="41"/>
      <c r="N36" s="96"/>
      <c r="O36" s="96"/>
    </row>
    <row r="37" spans="1:18" ht="15.75" customHeight="1">
      <c r="A37" s="35"/>
      <c r="B37" s="12"/>
      <c r="C37" s="12"/>
      <c r="D37" s="12"/>
      <c r="E37" s="12"/>
      <c r="F37" s="12"/>
      <c r="G37" s="12"/>
      <c r="H37" s="12"/>
      <c r="I37" s="12"/>
      <c r="J37" s="12"/>
      <c r="K37" s="12"/>
      <c r="L37" s="12"/>
      <c r="M37" s="41"/>
      <c r="N37" s="96"/>
      <c r="O37" s="96"/>
    </row>
    <row r="38" spans="1:18" ht="15.75" customHeight="1">
      <c r="A38" s="35"/>
      <c r="B38" s="12"/>
      <c r="C38" s="12"/>
      <c r="D38" s="12"/>
      <c r="E38" s="12"/>
      <c r="F38" s="12"/>
      <c r="G38" s="12"/>
      <c r="H38" s="12"/>
      <c r="I38" s="12"/>
      <c r="J38" s="12"/>
      <c r="K38" s="12"/>
      <c r="L38" s="41"/>
      <c r="M38" s="41"/>
      <c r="N38" s="96"/>
      <c r="O38" s="96"/>
    </row>
    <row r="39" spans="1:18" ht="15.75" customHeight="1">
      <c r="A39" s="72" t="s">
        <v>813</v>
      </c>
      <c r="B39" s="50">
        <v>771</v>
      </c>
      <c r="C39" s="50">
        <v>775</v>
      </c>
      <c r="D39" s="50">
        <v>993.9</v>
      </c>
      <c r="E39" s="50">
        <v>1011.2</v>
      </c>
      <c r="F39" s="50">
        <v>1300</v>
      </c>
      <c r="G39" s="50">
        <v>1847.1</v>
      </c>
      <c r="H39" s="50">
        <v>2394.4</v>
      </c>
      <c r="I39" s="50">
        <v>2134.5</v>
      </c>
      <c r="J39" s="50">
        <v>2088</v>
      </c>
      <c r="K39" s="50">
        <v>1922</v>
      </c>
      <c r="L39" s="402">
        <v>1968.4</v>
      </c>
      <c r="M39" s="258">
        <f>(L39+N39)/2</f>
        <v>1794.2</v>
      </c>
      <c r="N39" s="89">
        <v>1620</v>
      </c>
      <c r="O39" s="2">
        <v>1462.7131869356817</v>
      </c>
    </row>
    <row r="40" spans="1:18" ht="15.75" customHeight="1">
      <c r="A40" s="72" t="s">
        <v>37</v>
      </c>
      <c r="B40" s="12">
        <f>'Magazines (MS)'!B40</f>
        <v>40.54474708171206</v>
      </c>
      <c r="C40" s="12">
        <f>'Magazines (MS)'!C40</f>
        <v>74.56774193548388</v>
      </c>
      <c r="D40" s="12">
        <f>'Magazines (MS)'!D40</f>
        <v>66.737096287352855</v>
      </c>
      <c r="E40" s="12">
        <f>'Magazines (MS)'!E40</f>
        <v>47.280458860759488</v>
      </c>
      <c r="F40" s="12">
        <f>'Magazines (MS)'!F40</f>
        <v>43.123076923076923</v>
      </c>
      <c r="G40" s="12">
        <f>'Magazines (MS)'!G40</f>
        <v>32.353418872827682</v>
      </c>
      <c r="H40" s="12">
        <f>'Magazines (MS)'!H40</f>
        <v>26.724858002004673</v>
      </c>
      <c r="I40" s="12">
        <f>'Magazines (MS)'!I40</f>
        <v>28.305926446474583</v>
      </c>
      <c r="J40" s="12">
        <f>'Magazines (MS)'!J40</f>
        <v>28.231321839080458</v>
      </c>
      <c r="K40" s="12">
        <f>'Magazines (MS)'!K40</f>
        <v>27.39854318418314</v>
      </c>
      <c r="L40" s="12">
        <f>'Magazines (MS)'!L40</f>
        <v>27.396432370967947</v>
      </c>
      <c r="M40" s="12">
        <f>'Magazines (MS)'!M40</f>
        <v>26.412581130940868</v>
      </c>
      <c r="N40" s="12">
        <f>'Magazines (MS)'!N40</f>
        <v>29.130246913580248</v>
      </c>
      <c r="O40" s="12">
        <f>'Magazines (MS)'!O40</f>
        <v>30.932523243408021</v>
      </c>
    </row>
    <row r="41" spans="1:18" ht="15.75" customHeight="1">
      <c r="A41" s="72" t="s">
        <v>44</v>
      </c>
      <c r="B41" s="12">
        <f>'Magazines (MS)'!B41</f>
        <v>529.88555634621423</v>
      </c>
      <c r="C41" s="12">
        <f>'Magazines (MS)'!C41</f>
        <v>2314.6444120707602</v>
      </c>
      <c r="D41" s="12">
        <f>'Magazines (MS)'!D41</f>
        <v>1785.920066838836</v>
      </c>
      <c r="E41" s="12">
        <f>'Magazines (MS)'!E41</f>
        <v>782.18798526882711</v>
      </c>
      <c r="F41" s="12">
        <f>'Magazines (MS)'!F41</f>
        <v>733.80639053254458</v>
      </c>
      <c r="G41" s="12">
        <f>'Magazines (MS)'!G41</f>
        <v>386.5900540709502</v>
      </c>
      <c r="H41" s="12">
        <f>'Magazines (MS)'!H41</f>
        <v>265.0912568964514</v>
      </c>
      <c r="I41" s="12">
        <f>'Magazines (MS)'!I41</f>
        <v>291.81162318696653</v>
      </c>
      <c r="J41" s="12">
        <f>'Magazines (MS)'!J41</f>
        <v>284.36097144976412</v>
      </c>
      <c r="K41" s="12">
        <f>'Magazines (MS)'!K41</f>
        <v>263.00787477069656</v>
      </c>
      <c r="L41" s="12">
        <f>'Magazines (MS)'!L41</f>
        <v>265.49167761773072</v>
      </c>
      <c r="M41" s="12">
        <f>'Magazines (MS)'!M41</f>
        <v>241.65529887684718</v>
      </c>
      <c r="N41" s="12">
        <f>'Magazines (MS)'!N41</f>
        <v>274.77489177615462</v>
      </c>
      <c r="O41" s="12">
        <f>'Magazines (MS)'!O41</f>
        <v>318.93265599451462</v>
      </c>
      <c r="P41" s="403"/>
    </row>
    <row r="42" spans="1:18" ht="15.75" customHeight="1">
      <c r="A42" s="1"/>
      <c r="B42" s="36"/>
      <c r="C42" s="36"/>
      <c r="D42" s="36"/>
      <c r="E42" s="36"/>
      <c r="F42" s="36"/>
      <c r="G42" s="36"/>
      <c r="H42" s="36"/>
      <c r="I42" s="36"/>
      <c r="J42" s="36"/>
      <c r="K42" s="36"/>
      <c r="L42" s="36"/>
      <c r="M42" s="75"/>
      <c r="N42" s="96"/>
      <c r="O42" s="96"/>
      <c r="P42" s="54"/>
    </row>
    <row r="43" spans="1:18" ht="15.75" customHeight="1">
      <c r="A43" s="5"/>
      <c r="B43" s="686" t="s">
        <v>67</v>
      </c>
      <c r="C43" s="687"/>
      <c r="D43" s="687"/>
      <c r="E43" s="687"/>
      <c r="F43" s="75"/>
      <c r="G43" s="36"/>
      <c r="H43" s="36"/>
      <c r="I43" s="36"/>
      <c r="J43" s="36"/>
      <c r="K43" s="36"/>
      <c r="L43" s="36"/>
      <c r="M43" s="36"/>
      <c r="N43" s="36"/>
      <c r="O43" s="36"/>
    </row>
    <row r="44" spans="1:18" ht="15.75" customHeight="1">
      <c r="A44" s="5"/>
      <c r="B44" s="717" t="s">
        <v>815</v>
      </c>
      <c r="C44" s="687"/>
      <c r="D44" s="687"/>
      <c r="E44" s="687"/>
      <c r="F44" s="687"/>
      <c r="G44" s="687"/>
      <c r="H44" s="687"/>
      <c r="I44" s="687"/>
      <c r="J44" s="687"/>
      <c r="K44" s="687"/>
      <c r="L44" s="687"/>
      <c r="M44" s="687"/>
      <c r="N44" s="687"/>
      <c r="O44" s="317"/>
    </row>
    <row r="45" spans="1:18" ht="15.75" customHeight="1">
      <c r="A45" s="5"/>
      <c r="B45" s="687"/>
      <c r="C45" s="687"/>
      <c r="D45" s="687"/>
      <c r="E45" s="687"/>
      <c r="F45" s="687"/>
      <c r="G45" s="687"/>
      <c r="H45" s="687"/>
      <c r="I45" s="687"/>
      <c r="J45" s="687"/>
      <c r="K45" s="687"/>
      <c r="L45" s="687"/>
      <c r="M45" s="687"/>
      <c r="N45" s="687"/>
      <c r="O45" s="317"/>
    </row>
    <row r="46" spans="1:18" ht="12.75">
      <c r="A46" s="61"/>
      <c r="B46" s="61"/>
      <c r="C46" s="61"/>
      <c r="D46" s="61"/>
      <c r="E46" s="61"/>
      <c r="F46" s="61"/>
      <c r="G46" s="61"/>
      <c r="H46" s="61"/>
      <c r="I46" s="61"/>
      <c r="J46" s="61"/>
      <c r="K46" s="61"/>
      <c r="L46" s="61"/>
      <c r="M46" s="61"/>
      <c r="N46" s="61"/>
      <c r="O46" s="61"/>
    </row>
    <row r="47" spans="1:18" ht="12.75">
      <c r="A47" s="61"/>
      <c r="B47" s="61"/>
      <c r="C47" s="61"/>
      <c r="D47" s="61"/>
      <c r="E47" s="61"/>
      <c r="F47" s="61"/>
      <c r="G47" s="61"/>
      <c r="H47" s="61"/>
      <c r="I47" s="61"/>
      <c r="J47" s="61"/>
      <c r="K47" s="61"/>
      <c r="L47" s="61"/>
      <c r="M47" s="61"/>
      <c r="N47" s="61"/>
      <c r="O47" s="61"/>
    </row>
    <row r="48" spans="1:18" ht="12.75">
      <c r="A48" s="61"/>
      <c r="B48" s="61"/>
      <c r="C48" s="61"/>
      <c r="D48" s="61"/>
      <c r="E48" s="61"/>
      <c r="F48" s="61"/>
      <c r="G48" s="61"/>
      <c r="H48" s="61"/>
      <c r="I48" s="61"/>
      <c r="J48" s="61"/>
      <c r="K48" s="61"/>
      <c r="L48" s="61"/>
      <c r="M48" s="61"/>
      <c r="N48" s="61"/>
      <c r="O48" s="61"/>
    </row>
    <row r="49" spans="1:15" ht="12.75">
      <c r="A49" s="61"/>
      <c r="B49" s="61"/>
      <c r="C49" s="61"/>
      <c r="D49" s="61"/>
      <c r="E49" s="61"/>
      <c r="F49" s="61"/>
      <c r="G49" s="61"/>
      <c r="H49" s="61"/>
      <c r="I49" s="61"/>
      <c r="J49" s="61"/>
      <c r="K49" s="61"/>
      <c r="L49" s="61"/>
      <c r="M49" s="61"/>
      <c r="N49" s="61"/>
      <c r="O49" s="61"/>
    </row>
    <row r="50" spans="1:15" ht="12.75">
      <c r="A50" s="61"/>
      <c r="B50" s="61"/>
      <c r="C50" s="61"/>
      <c r="D50" s="61"/>
      <c r="E50" s="61"/>
      <c r="F50" s="61"/>
      <c r="G50" s="61"/>
      <c r="H50" s="61"/>
      <c r="I50" s="61"/>
      <c r="J50" s="61"/>
      <c r="K50" s="61"/>
      <c r="L50" s="61"/>
      <c r="M50" s="61"/>
      <c r="N50" s="61"/>
      <c r="O50" s="61"/>
    </row>
    <row r="51" spans="1:15" ht="12.75">
      <c r="A51" s="61"/>
      <c r="B51" s="61"/>
      <c r="C51" s="61"/>
      <c r="D51" s="61"/>
      <c r="E51" s="61"/>
      <c r="F51" s="61"/>
      <c r="G51" s="61"/>
      <c r="H51" s="61"/>
      <c r="I51" s="61"/>
      <c r="J51" s="61"/>
      <c r="K51" s="61"/>
      <c r="L51" s="61"/>
      <c r="M51" s="61"/>
      <c r="N51" s="61"/>
      <c r="O51" s="61"/>
    </row>
    <row r="52" spans="1:15" ht="12.75">
      <c r="A52" s="61"/>
      <c r="B52" s="61"/>
      <c r="C52" s="61"/>
      <c r="D52" s="61"/>
      <c r="E52" s="61"/>
      <c r="F52" s="61"/>
      <c r="G52" s="61"/>
      <c r="H52" s="61"/>
      <c r="I52" s="61"/>
      <c r="J52" s="61"/>
      <c r="K52" s="61"/>
      <c r="L52" s="61"/>
      <c r="M52" s="61"/>
      <c r="N52" s="61"/>
      <c r="O52" s="61"/>
    </row>
    <row r="53" spans="1:15" ht="12.75">
      <c r="A53" s="61"/>
      <c r="B53" s="61"/>
      <c r="C53" s="61"/>
      <c r="D53" s="61"/>
      <c r="E53" s="61"/>
      <c r="F53" s="61"/>
      <c r="G53" s="61"/>
      <c r="H53" s="61"/>
      <c r="I53" s="61"/>
      <c r="J53" s="61"/>
      <c r="K53" s="61"/>
      <c r="L53" s="61"/>
      <c r="M53" s="61"/>
      <c r="N53" s="61"/>
      <c r="O53" s="61"/>
    </row>
    <row r="54" spans="1:15" ht="12.75">
      <c r="A54" s="61"/>
      <c r="B54" s="61"/>
      <c r="C54" s="61"/>
      <c r="D54" s="61"/>
      <c r="E54" s="61"/>
      <c r="F54" s="61"/>
      <c r="G54" s="61"/>
      <c r="H54" s="61"/>
      <c r="I54" s="61"/>
      <c r="J54" s="61"/>
      <c r="K54" s="61"/>
      <c r="L54" s="61"/>
      <c r="M54" s="61"/>
      <c r="N54" s="61"/>
      <c r="O54" s="61"/>
    </row>
    <row r="55" spans="1:15" ht="12.75">
      <c r="A55" s="61"/>
      <c r="B55" s="61"/>
      <c r="C55" s="61"/>
      <c r="D55" s="61"/>
      <c r="E55" s="61"/>
      <c r="F55" s="61"/>
      <c r="G55" s="61"/>
      <c r="H55" s="61"/>
      <c r="I55" s="61"/>
      <c r="J55" s="61"/>
      <c r="K55" s="61"/>
      <c r="L55" s="61"/>
      <c r="M55" s="61"/>
      <c r="N55" s="61"/>
      <c r="O55" s="61"/>
    </row>
    <row r="56" spans="1:15" ht="12.75">
      <c r="A56" s="61"/>
      <c r="B56" s="61"/>
      <c r="C56" s="61"/>
      <c r="D56" s="61"/>
      <c r="E56" s="61"/>
      <c r="F56" s="61"/>
      <c r="G56" s="61"/>
      <c r="H56" s="61"/>
      <c r="I56" s="61"/>
      <c r="J56" s="61"/>
      <c r="K56" s="61"/>
      <c r="L56" s="61"/>
      <c r="M56" s="61"/>
      <c r="N56" s="61"/>
      <c r="O56" s="61"/>
    </row>
    <row r="57" spans="1:15" ht="12.75">
      <c r="A57" s="61"/>
      <c r="B57" s="61"/>
      <c r="C57" s="61"/>
      <c r="D57" s="61"/>
      <c r="E57" s="61"/>
      <c r="F57" s="61"/>
      <c r="G57" s="61"/>
      <c r="H57" s="61"/>
      <c r="I57" s="61"/>
      <c r="J57" s="61"/>
      <c r="K57" s="61"/>
      <c r="L57" s="61"/>
      <c r="M57" s="61"/>
      <c r="N57" s="61"/>
      <c r="O57" s="61"/>
    </row>
    <row r="58" spans="1:15" ht="12.75">
      <c r="A58" s="61"/>
      <c r="B58" s="61"/>
      <c r="C58" s="61"/>
      <c r="D58" s="61"/>
      <c r="E58" s="61"/>
      <c r="F58" s="61"/>
      <c r="G58" s="61"/>
      <c r="H58" s="61"/>
      <c r="I58" s="61"/>
      <c r="J58" s="61"/>
      <c r="K58" s="61"/>
      <c r="L58" s="61"/>
      <c r="M58" s="61"/>
      <c r="N58" s="61"/>
      <c r="O58" s="61"/>
    </row>
    <row r="59" spans="1:15" ht="12.75">
      <c r="A59" s="61"/>
      <c r="B59" s="61"/>
      <c r="C59" s="61"/>
      <c r="D59" s="61"/>
      <c r="E59" s="61"/>
      <c r="F59" s="61"/>
      <c r="G59" s="61"/>
      <c r="H59" s="61"/>
      <c r="I59" s="61"/>
      <c r="J59" s="61"/>
      <c r="K59" s="61"/>
      <c r="L59" s="61"/>
      <c r="M59" s="61"/>
      <c r="N59" s="61"/>
      <c r="O59" s="61"/>
    </row>
    <row r="60" spans="1:15" ht="12.75">
      <c r="A60" s="61"/>
      <c r="B60" s="61"/>
      <c r="C60" s="61"/>
      <c r="D60" s="61"/>
      <c r="E60" s="61"/>
      <c r="F60" s="61"/>
      <c r="G60" s="61"/>
      <c r="H60" s="61"/>
      <c r="I60" s="61"/>
      <c r="J60" s="61"/>
      <c r="K60" s="61"/>
      <c r="L60" s="61"/>
      <c r="M60" s="61"/>
      <c r="N60" s="61"/>
      <c r="O60" s="61"/>
    </row>
    <row r="61" spans="1:15" ht="12.75">
      <c r="A61" s="61"/>
      <c r="B61" s="61"/>
      <c r="C61" s="61"/>
      <c r="D61" s="61"/>
      <c r="E61" s="61"/>
      <c r="F61" s="61"/>
      <c r="G61" s="61"/>
      <c r="H61" s="61"/>
      <c r="I61" s="61"/>
      <c r="J61" s="61"/>
      <c r="K61" s="61"/>
      <c r="L61" s="61"/>
      <c r="M61" s="61"/>
      <c r="N61" s="61"/>
      <c r="O61" s="61"/>
    </row>
    <row r="62" spans="1:15" ht="12.75">
      <c r="A62" s="61"/>
      <c r="B62" s="61"/>
      <c r="C62" s="61"/>
      <c r="D62" s="61"/>
      <c r="E62" s="61"/>
      <c r="F62" s="61"/>
      <c r="G62" s="61"/>
      <c r="H62" s="61"/>
      <c r="I62" s="61"/>
      <c r="J62" s="61"/>
      <c r="K62" s="61"/>
      <c r="L62" s="61"/>
      <c r="M62" s="61"/>
      <c r="N62" s="61"/>
      <c r="O62" s="61"/>
    </row>
    <row r="63" spans="1:15" ht="12.75">
      <c r="A63" s="61"/>
      <c r="B63" s="61"/>
      <c r="C63" s="61"/>
      <c r="D63" s="61"/>
      <c r="E63" s="61"/>
      <c r="F63" s="61"/>
      <c r="G63" s="61"/>
      <c r="H63" s="61"/>
      <c r="I63" s="61"/>
      <c r="J63" s="61"/>
      <c r="K63" s="61"/>
      <c r="L63" s="61"/>
      <c r="M63" s="61"/>
      <c r="N63" s="61"/>
      <c r="O63" s="61"/>
    </row>
    <row r="64" spans="1:15" ht="12.75">
      <c r="A64" s="61"/>
      <c r="B64" s="61"/>
      <c r="C64" s="61"/>
      <c r="D64" s="61"/>
      <c r="E64" s="61"/>
      <c r="F64" s="61"/>
      <c r="G64" s="61"/>
      <c r="H64" s="61"/>
      <c r="I64" s="61"/>
      <c r="J64" s="61"/>
      <c r="K64" s="61"/>
      <c r="L64" s="61"/>
      <c r="M64" s="61"/>
      <c r="N64" s="61"/>
      <c r="O64" s="61"/>
    </row>
    <row r="65" spans="1:15" ht="12.75">
      <c r="A65" s="61"/>
      <c r="B65" s="61"/>
      <c r="C65" s="61"/>
      <c r="D65" s="61"/>
      <c r="E65" s="61"/>
      <c r="F65" s="61"/>
      <c r="G65" s="61"/>
      <c r="H65" s="61"/>
      <c r="I65" s="61"/>
      <c r="J65" s="61"/>
      <c r="K65" s="61"/>
      <c r="L65" s="61"/>
      <c r="M65" s="61"/>
      <c r="N65" s="61"/>
      <c r="O65" s="61"/>
    </row>
    <row r="66" spans="1:15" ht="12.75">
      <c r="A66" s="61"/>
      <c r="B66" s="61"/>
      <c r="C66" s="61"/>
      <c r="D66" s="61"/>
      <c r="E66" s="61"/>
      <c r="F66" s="61"/>
      <c r="G66" s="61"/>
      <c r="H66" s="61"/>
      <c r="I66" s="61"/>
      <c r="J66" s="61"/>
      <c r="K66" s="61"/>
      <c r="L66" s="61"/>
      <c r="M66" s="61"/>
      <c r="N66" s="61"/>
      <c r="O66" s="61"/>
    </row>
    <row r="67" spans="1:15" ht="12.75">
      <c r="A67" s="61"/>
      <c r="B67" s="61"/>
      <c r="C67" s="61"/>
      <c r="D67" s="61"/>
      <c r="E67" s="61"/>
      <c r="F67" s="61"/>
      <c r="G67" s="61"/>
      <c r="H67" s="61"/>
      <c r="I67" s="61"/>
      <c r="J67" s="61"/>
      <c r="K67" s="61"/>
      <c r="L67" s="61"/>
      <c r="M67" s="61"/>
      <c r="N67" s="61"/>
      <c r="O67" s="61"/>
    </row>
    <row r="68" spans="1:15" ht="12.75">
      <c r="A68" s="61"/>
      <c r="B68" s="61"/>
      <c r="C68" s="61"/>
      <c r="D68" s="61"/>
      <c r="E68" s="61"/>
      <c r="F68" s="61"/>
      <c r="G68" s="61"/>
      <c r="H68" s="61"/>
      <c r="I68" s="61"/>
      <c r="J68" s="61"/>
      <c r="K68" s="61"/>
      <c r="L68" s="61"/>
      <c r="M68" s="61"/>
      <c r="N68" s="61"/>
      <c r="O68" s="61"/>
    </row>
    <row r="69" spans="1:15" ht="12.75">
      <c r="A69" s="61"/>
      <c r="B69" s="61"/>
      <c r="C69" s="61"/>
      <c r="D69" s="61"/>
      <c r="E69" s="61"/>
      <c r="F69" s="61"/>
      <c r="G69" s="61"/>
      <c r="H69" s="61"/>
      <c r="I69" s="61"/>
      <c r="J69" s="61"/>
      <c r="K69" s="61"/>
      <c r="L69" s="61"/>
      <c r="M69" s="61"/>
      <c r="N69" s="61"/>
      <c r="O69" s="61"/>
    </row>
    <row r="70" spans="1:15" ht="12.75">
      <c r="A70" s="61"/>
      <c r="B70" s="61"/>
      <c r="C70" s="61"/>
      <c r="D70" s="61"/>
      <c r="E70" s="61"/>
      <c r="F70" s="61"/>
      <c r="G70" s="61"/>
      <c r="H70" s="61"/>
      <c r="I70" s="61"/>
      <c r="J70" s="61"/>
      <c r="K70" s="61"/>
      <c r="L70" s="61"/>
      <c r="M70" s="61"/>
      <c r="N70" s="61"/>
      <c r="O70" s="61"/>
    </row>
    <row r="71" spans="1:15" ht="12.75">
      <c r="A71" s="61"/>
      <c r="B71" s="61"/>
      <c r="C71" s="61"/>
      <c r="D71" s="61"/>
      <c r="E71" s="61"/>
      <c r="F71" s="61"/>
      <c r="G71" s="61"/>
      <c r="H71" s="61"/>
      <c r="I71" s="61"/>
      <c r="J71" s="61"/>
      <c r="K71" s="61"/>
      <c r="L71" s="61"/>
      <c r="M71" s="61"/>
      <c r="N71" s="61"/>
      <c r="O71" s="61"/>
    </row>
    <row r="72" spans="1:15" ht="12.75">
      <c r="A72" s="61"/>
      <c r="B72" s="61"/>
      <c r="C72" s="61"/>
      <c r="D72" s="61"/>
      <c r="E72" s="61"/>
      <c r="F72" s="61"/>
      <c r="G72" s="61"/>
      <c r="H72" s="61"/>
      <c r="I72" s="61"/>
      <c r="J72" s="61"/>
      <c r="K72" s="61"/>
      <c r="L72" s="61"/>
      <c r="M72" s="61"/>
      <c r="N72" s="61"/>
      <c r="O72" s="61"/>
    </row>
    <row r="73" spans="1:15" ht="12.75">
      <c r="A73" s="61"/>
      <c r="B73" s="61"/>
      <c r="C73" s="61"/>
      <c r="D73" s="61"/>
      <c r="E73" s="61"/>
      <c r="F73" s="61"/>
      <c r="G73" s="61"/>
      <c r="H73" s="61"/>
      <c r="I73" s="61"/>
      <c r="J73" s="61"/>
      <c r="K73" s="61"/>
      <c r="L73" s="61"/>
      <c r="M73" s="61"/>
      <c r="N73" s="61"/>
      <c r="O73" s="61"/>
    </row>
    <row r="74" spans="1:15" ht="12.75">
      <c r="A74" s="61"/>
      <c r="B74" s="61"/>
      <c r="C74" s="61"/>
      <c r="D74" s="61"/>
      <c r="E74" s="61"/>
      <c r="F74" s="61"/>
      <c r="G74" s="61"/>
      <c r="H74" s="61"/>
      <c r="I74" s="61"/>
      <c r="J74" s="61"/>
      <c r="K74" s="61"/>
      <c r="L74" s="61"/>
      <c r="M74" s="61"/>
      <c r="N74" s="61"/>
      <c r="O74" s="61"/>
    </row>
    <row r="75" spans="1:15" ht="12.75">
      <c r="A75" s="61"/>
      <c r="B75" s="61"/>
      <c r="C75" s="61"/>
      <c r="D75" s="61"/>
      <c r="E75" s="61"/>
      <c r="F75" s="61"/>
      <c r="G75" s="61"/>
      <c r="H75" s="61"/>
      <c r="I75" s="61"/>
      <c r="J75" s="61"/>
      <c r="K75" s="61"/>
      <c r="L75" s="61"/>
      <c r="M75" s="61"/>
      <c r="N75" s="61"/>
      <c r="O75" s="61"/>
    </row>
    <row r="76" spans="1:15" ht="12.75">
      <c r="A76" s="61"/>
      <c r="B76" s="61"/>
      <c r="C76" s="61"/>
      <c r="D76" s="61"/>
      <c r="E76" s="61"/>
      <c r="F76" s="61"/>
      <c r="G76" s="61"/>
      <c r="H76" s="61"/>
      <c r="I76" s="61"/>
      <c r="J76" s="61"/>
      <c r="K76" s="61"/>
      <c r="L76" s="61"/>
      <c r="M76" s="61"/>
      <c r="N76" s="61"/>
      <c r="O76" s="61"/>
    </row>
    <row r="77" spans="1:15" ht="12.75">
      <c r="A77" s="61"/>
      <c r="B77" s="61"/>
      <c r="C77" s="61"/>
      <c r="D77" s="61"/>
      <c r="E77" s="61"/>
      <c r="F77" s="61"/>
      <c r="G77" s="61"/>
      <c r="H77" s="61"/>
      <c r="I77" s="61"/>
      <c r="J77" s="61"/>
      <c r="K77" s="61"/>
      <c r="L77" s="61"/>
      <c r="M77" s="61"/>
      <c r="N77" s="61"/>
      <c r="O77" s="61"/>
    </row>
    <row r="78" spans="1:15" ht="12.75">
      <c r="A78" s="61"/>
      <c r="B78" s="61"/>
      <c r="C78" s="61"/>
      <c r="D78" s="61"/>
      <c r="E78" s="61"/>
      <c r="F78" s="61"/>
      <c r="G78" s="61"/>
      <c r="H78" s="61"/>
      <c r="I78" s="61"/>
      <c r="J78" s="61"/>
      <c r="K78" s="61"/>
      <c r="L78" s="61"/>
      <c r="M78" s="61"/>
      <c r="N78" s="61"/>
      <c r="O78" s="61"/>
    </row>
    <row r="79" spans="1:15" ht="12.75">
      <c r="A79" s="61"/>
      <c r="B79" s="61"/>
      <c r="C79" s="61"/>
      <c r="D79" s="61"/>
      <c r="E79" s="61"/>
      <c r="F79" s="61"/>
      <c r="G79" s="61"/>
      <c r="H79" s="61"/>
      <c r="I79" s="61"/>
      <c r="J79" s="61"/>
      <c r="K79" s="61"/>
      <c r="L79" s="61"/>
      <c r="M79" s="61"/>
      <c r="N79" s="61"/>
      <c r="O79" s="61"/>
    </row>
    <row r="80" spans="1:15" ht="12.75">
      <c r="A80" s="61"/>
      <c r="B80" s="61"/>
      <c r="C80" s="61"/>
      <c r="D80" s="61"/>
      <c r="E80" s="61"/>
      <c r="F80" s="61"/>
      <c r="G80" s="61"/>
      <c r="H80" s="61"/>
      <c r="I80" s="61"/>
      <c r="J80" s="61"/>
      <c r="K80" s="61"/>
      <c r="L80" s="61"/>
      <c r="M80" s="61"/>
      <c r="N80" s="61"/>
      <c r="O80" s="61"/>
    </row>
    <row r="81" spans="1:15" ht="12.75">
      <c r="A81" s="61"/>
      <c r="B81" s="61"/>
      <c r="C81" s="61"/>
      <c r="D81" s="61"/>
      <c r="E81" s="61"/>
      <c r="F81" s="61"/>
      <c r="G81" s="61"/>
      <c r="H81" s="61"/>
      <c r="I81" s="61"/>
      <c r="J81" s="61"/>
      <c r="K81" s="61"/>
      <c r="L81" s="61"/>
      <c r="M81" s="61"/>
      <c r="N81" s="61"/>
      <c r="O81" s="61"/>
    </row>
    <row r="82" spans="1:15" ht="12.75">
      <c r="A82" s="61"/>
      <c r="B82" s="61"/>
      <c r="C82" s="61"/>
      <c r="D82" s="61"/>
      <c r="E82" s="61"/>
      <c r="F82" s="61"/>
      <c r="G82" s="61"/>
      <c r="H82" s="61"/>
      <c r="I82" s="61"/>
      <c r="J82" s="61"/>
      <c r="K82" s="61"/>
      <c r="L82" s="61"/>
      <c r="M82" s="61"/>
      <c r="N82" s="61"/>
      <c r="O82" s="61"/>
    </row>
    <row r="83" spans="1:15" ht="12.75">
      <c r="A83" s="61"/>
      <c r="B83" s="61"/>
      <c r="C83" s="61"/>
      <c r="D83" s="61"/>
      <c r="E83" s="61"/>
      <c r="F83" s="61"/>
      <c r="G83" s="61"/>
      <c r="H83" s="61"/>
      <c r="I83" s="61"/>
      <c r="J83" s="61"/>
      <c r="K83" s="61"/>
      <c r="L83" s="61"/>
      <c r="M83" s="61"/>
      <c r="N83" s="61"/>
      <c r="O83" s="61"/>
    </row>
    <row r="84" spans="1:15" ht="12.75">
      <c r="A84" s="61"/>
      <c r="B84" s="61"/>
      <c r="C84" s="61"/>
      <c r="D84" s="61"/>
      <c r="E84" s="61"/>
      <c r="F84" s="61"/>
      <c r="G84" s="61"/>
      <c r="H84" s="61"/>
      <c r="I84" s="61"/>
      <c r="J84" s="61"/>
      <c r="K84" s="61"/>
      <c r="L84" s="61"/>
      <c r="M84" s="61"/>
      <c r="N84" s="61"/>
      <c r="O84" s="61"/>
    </row>
    <row r="85" spans="1:15" ht="12.75">
      <c r="A85" s="61"/>
      <c r="B85" s="61"/>
      <c r="C85" s="61"/>
      <c r="D85" s="61"/>
      <c r="E85" s="61"/>
      <c r="F85" s="61"/>
      <c r="G85" s="61"/>
      <c r="H85" s="61"/>
      <c r="I85" s="61"/>
      <c r="J85" s="61"/>
      <c r="K85" s="61"/>
      <c r="L85" s="61"/>
      <c r="M85" s="61"/>
      <c r="N85" s="61"/>
      <c r="O85" s="61"/>
    </row>
    <row r="86" spans="1:15" ht="12.75">
      <c r="A86" s="61"/>
      <c r="B86" s="61"/>
      <c r="C86" s="61"/>
      <c r="D86" s="61"/>
      <c r="E86" s="61"/>
      <c r="F86" s="61"/>
      <c r="G86" s="61"/>
      <c r="H86" s="61"/>
      <c r="I86" s="61"/>
      <c r="J86" s="61"/>
      <c r="K86" s="61"/>
      <c r="L86" s="61"/>
      <c r="M86" s="61"/>
      <c r="N86" s="61"/>
      <c r="O86" s="61"/>
    </row>
    <row r="87" spans="1:15" ht="12.75">
      <c r="A87" s="61"/>
      <c r="B87" s="61"/>
      <c r="C87" s="61"/>
      <c r="D87" s="61"/>
      <c r="E87" s="61"/>
      <c r="F87" s="61"/>
      <c r="G87" s="61"/>
      <c r="H87" s="61"/>
      <c r="I87" s="61"/>
      <c r="J87" s="61"/>
      <c r="K87" s="61"/>
      <c r="L87" s="61"/>
      <c r="M87" s="61"/>
      <c r="N87" s="61"/>
      <c r="O87" s="61"/>
    </row>
    <row r="88" spans="1:15" ht="12.75">
      <c r="A88" s="61"/>
      <c r="B88" s="61"/>
      <c r="C88" s="61"/>
      <c r="D88" s="61"/>
      <c r="E88" s="61"/>
      <c r="F88" s="61"/>
      <c r="G88" s="61"/>
      <c r="H88" s="61"/>
      <c r="I88" s="61"/>
      <c r="J88" s="61"/>
      <c r="K88" s="61"/>
      <c r="L88" s="61"/>
      <c r="M88" s="61"/>
      <c r="N88" s="61"/>
      <c r="O88" s="61"/>
    </row>
    <row r="89" spans="1:15" ht="12.75">
      <c r="A89" s="61"/>
      <c r="B89" s="61"/>
      <c r="C89" s="61"/>
      <c r="D89" s="61"/>
      <c r="E89" s="61"/>
      <c r="F89" s="61"/>
      <c r="G89" s="61"/>
      <c r="H89" s="61"/>
      <c r="I89" s="61"/>
      <c r="J89" s="61"/>
      <c r="K89" s="61"/>
      <c r="L89" s="61"/>
      <c r="M89" s="61"/>
      <c r="N89" s="61"/>
      <c r="O89" s="61"/>
    </row>
    <row r="90" spans="1:15" ht="12.75">
      <c r="A90" s="61"/>
      <c r="B90" s="61"/>
      <c r="C90" s="61"/>
      <c r="D90" s="61"/>
      <c r="E90" s="61"/>
      <c r="F90" s="61"/>
      <c r="G90" s="61"/>
      <c r="H90" s="61"/>
      <c r="I90" s="61"/>
      <c r="J90" s="61"/>
      <c r="K90" s="61"/>
      <c r="L90" s="61"/>
      <c r="M90" s="61"/>
      <c r="N90" s="61"/>
      <c r="O90" s="61"/>
    </row>
    <row r="91" spans="1:15" ht="12.75">
      <c r="A91" s="61"/>
      <c r="B91" s="61"/>
      <c r="C91" s="61"/>
      <c r="D91" s="61"/>
      <c r="E91" s="61"/>
      <c r="F91" s="61"/>
      <c r="G91" s="61"/>
      <c r="H91" s="61"/>
      <c r="I91" s="61"/>
      <c r="J91" s="61"/>
      <c r="K91" s="61"/>
      <c r="L91" s="61"/>
      <c r="M91" s="61"/>
      <c r="N91" s="61"/>
      <c r="O91" s="61"/>
    </row>
    <row r="92" spans="1:15" ht="12.75">
      <c r="A92" s="61"/>
      <c r="B92" s="61"/>
      <c r="C92" s="61"/>
      <c r="D92" s="61"/>
      <c r="E92" s="61"/>
      <c r="F92" s="61"/>
      <c r="G92" s="61"/>
      <c r="H92" s="61"/>
      <c r="I92" s="61"/>
      <c r="J92" s="61"/>
      <c r="K92" s="61"/>
      <c r="L92" s="61"/>
      <c r="M92" s="61"/>
      <c r="N92" s="61"/>
      <c r="O92" s="61"/>
    </row>
    <row r="93" spans="1:15" ht="12.75">
      <c r="A93" s="61"/>
      <c r="B93" s="61"/>
      <c r="C93" s="61"/>
      <c r="D93" s="61"/>
      <c r="E93" s="61"/>
      <c r="F93" s="61"/>
      <c r="G93" s="61"/>
      <c r="H93" s="61"/>
      <c r="I93" s="61"/>
      <c r="J93" s="61"/>
      <c r="K93" s="61"/>
      <c r="L93" s="61"/>
      <c r="M93" s="61"/>
      <c r="N93" s="61"/>
      <c r="O93" s="61"/>
    </row>
    <row r="94" spans="1:15" ht="12.75">
      <c r="A94" s="61"/>
      <c r="B94" s="61"/>
      <c r="C94" s="61"/>
      <c r="D94" s="61"/>
      <c r="E94" s="61"/>
      <c r="F94" s="61"/>
      <c r="G94" s="61"/>
      <c r="H94" s="61"/>
      <c r="I94" s="61"/>
      <c r="J94" s="61"/>
      <c r="K94" s="61"/>
      <c r="L94" s="61"/>
      <c r="M94" s="61"/>
      <c r="N94" s="61"/>
      <c r="O94" s="61"/>
    </row>
    <row r="95" spans="1:15" ht="12.75">
      <c r="A95" s="61"/>
      <c r="B95" s="61"/>
      <c r="C95" s="61"/>
      <c r="D95" s="61"/>
      <c r="E95" s="61"/>
      <c r="F95" s="61"/>
      <c r="G95" s="61"/>
      <c r="H95" s="61"/>
      <c r="I95" s="61"/>
      <c r="J95" s="61"/>
      <c r="K95" s="61"/>
      <c r="L95" s="61"/>
      <c r="M95" s="61"/>
      <c r="N95" s="61"/>
      <c r="O95" s="61"/>
    </row>
    <row r="96" spans="1:15" ht="12.75">
      <c r="A96" s="61"/>
      <c r="B96" s="61"/>
      <c r="C96" s="61"/>
      <c r="D96" s="61"/>
      <c r="E96" s="61"/>
      <c r="F96" s="61"/>
      <c r="G96" s="61"/>
      <c r="H96" s="61"/>
      <c r="I96" s="61"/>
      <c r="J96" s="61"/>
      <c r="K96" s="61"/>
      <c r="L96" s="61"/>
      <c r="M96" s="61"/>
      <c r="N96" s="61"/>
      <c r="O96" s="61"/>
    </row>
    <row r="97" spans="1:15" ht="12.75">
      <c r="A97" s="61"/>
      <c r="B97" s="61"/>
      <c r="C97" s="61"/>
      <c r="D97" s="61"/>
      <c r="E97" s="61"/>
      <c r="F97" s="61"/>
      <c r="G97" s="61"/>
      <c r="H97" s="61"/>
      <c r="I97" s="61"/>
      <c r="J97" s="61"/>
      <c r="K97" s="61"/>
      <c r="L97" s="61"/>
      <c r="M97" s="61"/>
      <c r="N97" s="61"/>
      <c r="O97" s="61"/>
    </row>
    <row r="98" spans="1:15" ht="12.75">
      <c r="A98" s="61"/>
      <c r="B98" s="61"/>
      <c r="C98" s="61"/>
      <c r="D98" s="61"/>
      <c r="E98" s="61"/>
      <c r="F98" s="61"/>
      <c r="G98" s="61"/>
      <c r="H98" s="61"/>
      <c r="I98" s="61"/>
      <c r="J98" s="61"/>
      <c r="K98" s="61"/>
      <c r="L98" s="61"/>
      <c r="M98" s="61"/>
      <c r="N98" s="61"/>
      <c r="O98" s="61"/>
    </row>
    <row r="99" spans="1:15" ht="12.75">
      <c r="A99" s="61"/>
      <c r="B99" s="61"/>
      <c r="C99" s="61"/>
      <c r="D99" s="61"/>
      <c r="E99" s="61"/>
      <c r="F99" s="61"/>
      <c r="G99" s="61"/>
      <c r="H99" s="61"/>
      <c r="I99" s="61"/>
      <c r="J99" s="61"/>
      <c r="K99" s="61"/>
      <c r="L99" s="61"/>
      <c r="M99" s="61"/>
      <c r="N99" s="61"/>
      <c r="O99" s="61"/>
    </row>
    <row r="100" spans="1:15" ht="12.75">
      <c r="A100" s="61"/>
      <c r="B100" s="61"/>
      <c r="C100" s="61"/>
      <c r="D100" s="61"/>
      <c r="E100" s="61"/>
      <c r="F100" s="61"/>
      <c r="G100" s="61"/>
      <c r="H100" s="61"/>
      <c r="I100" s="61"/>
      <c r="J100" s="61"/>
      <c r="K100" s="61"/>
      <c r="L100" s="61"/>
      <c r="M100" s="61"/>
      <c r="N100" s="61"/>
      <c r="O100" s="61"/>
    </row>
    <row r="101" spans="1:15" ht="12.75">
      <c r="A101" s="61"/>
      <c r="B101" s="61"/>
      <c r="C101" s="61"/>
      <c r="D101" s="61"/>
      <c r="E101" s="61"/>
      <c r="F101" s="61"/>
      <c r="G101" s="61"/>
      <c r="H101" s="61"/>
      <c r="I101" s="61"/>
      <c r="J101" s="61"/>
      <c r="K101" s="61"/>
      <c r="L101" s="61"/>
      <c r="M101" s="61"/>
      <c r="N101" s="61"/>
      <c r="O101" s="61"/>
    </row>
    <row r="102" spans="1:15" ht="12.75">
      <c r="A102" s="61"/>
      <c r="B102" s="61"/>
      <c r="C102" s="61"/>
      <c r="D102" s="61"/>
      <c r="E102" s="61"/>
      <c r="F102" s="61"/>
      <c r="G102" s="61"/>
      <c r="H102" s="61"/>
      <c r="I102" s="61"/>
      <c r="J102" s="61"/>
      <c r="K102" s="61"/>
      <c r="L102" s="61"/>
      <c r="M102" s="61"/>
      <c r="N102" s="61"/>
      <c r="O102" s="61"/>
    </row>
    <row r="103" spans="1:15" ht="12.75">
      <c r="A103" s="61"/>
      <c r="B103" s="61"/>
      <c r="C103" s="61"/>
      <c r="D103" s="61"/>
      <c r="E103" s="61"/>
      <c r="F103" s="61"/>
      <c r="G103" s="61"/>
      <c r="H103" s="61"/>
      <c r="I103" s="61"/>
      <c r="J103" s="61"/>
      <c r="K103" s="61"/>
      <c r="L103" s="61"/>
      <c r="M103" s="61"/>
      <c r="N103" s="61"/>
      <c r="O103" s="61"/>
    </row>
    <row r="104" spans="1:15" ht="12.75">
      <c r="A104" s="61"/>
      <c r="B104" s="61"/>
      <c r="C104" s="61"/>
      <c r="D104" s="61"/>
      <c r="E104" s="61"/>
      <c r="F104" s="61"/>
      <c r="G104" s="61"/>
      <c r="H104" s="61"/>
      <c r="I104" s="61"/>
      <c r="J104" s="61"/>
      <c r="K104" s="61"/>
      <c r="L104" s="61"/>
      <c r="M104" s="61"/>
      <c r="N104" s="61"/>
      <c r="O104" s="61"/>
    </row>
    <row r="105" spans="1:15" ht="12.75">
      <c r="A105" s="61"/>
      <c r="B105" s="61"/>
      <c r="C105" s="61"/>
      <c r="D105" s="61"/>
      <c r="E105" s="61"/>
      <c r="F105" s="61"/>
      <c r="G105" s="61"/>
      <c r="H105" s="61"/>
      <c r="I105" s="61"/>
      <c r="J105" s="61"/>
      <c r="K105" s="61"/>
      <c r="L105" s="61"/>
      <c r="M105" s="61"/>
      <c r="N105" s="61"/>
      <c r="O105" s="61"/>
    </row>
    <row r="106" spans="1:15" ht="12.75">
      <c r="A106" s="61"/>
      <c r="B106" s="61"/>
      <c r="C106" s="61"/>
      <c r="D106" s="61"/>
      <c r="E106" s="61"/>
      <c r="F106" s="61"/>
      <c r="G106" s="61"/>
      <c r="H106" s="61"/>
      <c r="I106" s="61"/>
      <c r="J106" s="61"/>
      <c r="K106" s="61"/>
      <c r="L106" s="61"/>
      <c r="M106" s="61"/>
      <c r="N106" s="61"/>
      <c r="O106" s="61"/>
    </row>
    <row r="107" spans="1:15" ht="12.75">
      <c r="A107" s="61"/>
      <c r="B107" s="61"/>
      <c r="C107" s="61"/>
      <c r="D107" s="61"/>
      <c r="E107" s="61"/>
      <c r="F107" s="61"/>
      <c r="G107" s="61"/>
      <c r="H107" s="61"/>
      <c r="I107" s="61"/>
      <c r="J107" s="61"/>
      <c r="K107" s="61"/>
      <c r="L107" s="61"/>
      <c r="M107" s="61"/>
      <c r="N107" s="61"/>
      <c r="O107" s="61"/>
    </row>
    <row r="108" spans="1:15" ht="12.75">
      <c r="A108" s="61"/>
      <c r="B108" s="61"/>
      <c r="C108" s="61"/>
      <c r="D108" s="61"/>
      <c r="E108" s="61"/>
      <c r="F108" s="61"/>
      <c r="G108" s="61"/>
      <c r="H108" s="61"/>
      <c r="I108" s="61"/>
      <c r="J108" s="61"/>
      <c r="K108" s="61"/>
      <c r="L108" s="61"/>
      <c r="M108" s="61"/>
      <c r="N108" s="61"/>
      <c r="O108" s="61"/>
    </row>
    <row r="109" spans="1:15" ht="12.75">
      <c r="A109" s="61"/>
      <c r="B109" s="61"/>
      <c r="C109" s="61"/>
      <c r="D109" s="61"/>
      <c r="E109" s="61"/>
      <c r="F109" s="61"/>
      <c r="G109" s="61"/>
      <c r="H109" s="61"/>
      <c r="I109" s="61"/>
      <c r="J109" s="61"/>
      <c r="K109" s="61"/>
      <c r="L109" s="61"/>
      <c r="M109" s="61"/>
      <c r="N109" s="61"/>
      <c r="O109" s="61"/>
    </row>
    <row r="110" spans="1:15" ht="12.75">
      <c r="A110" s="61"/>
      <c r="B110" s="61"/>
      <c r="C110" s="61"/>
      <c r="D110" s="61"/>
      <c r="E110" s="61"/>
      <c r="F110" s="61"/>
      <c r="G110" s="61"/>
      <c r="H110" s="61"/>
      <c r="I110" s="61"/>
      <c r="J110" s="61"/>
      <c r="K110" s="61"/>
      <c r="L110" s="61"/>
      <c r="M110" s="61"/>
      <c r="N110" s="61"/>
      <c r="O110" s="61"/>
    </row>
    <row r="111" spans="1:15" ht="12.75">
      <c r="A111" s="61"/>
      <c r="B111" s="61"/>
      <c r="C111" s="61"/>
      <c r="D111" s="61"/>
      <c r="E111" s="61"/>
      <c r="F111" s="61"/>
      <c r="G111" s="61"/>
      <c r="H111" s="61"/>
      <c r="I111" s="61"/>
      <c r="J111" s="61"/>
      <c r="K111" s="61"/>
      <c r="L111" s="61"/>
      <c r="M111" s="61"/>
      <c r="N111" s="61"/>
      <c r="O111" s="61"/>
    </row>
    <row r="112" spans="1:15" ht="12.75">
      <c r="A112" s="61"/>
      <c r="B112" s="61"/>
      <c r="C112" s="61"/>
      <c r="D112" s="61"/>
      <c r="E112" s="61"/>
      <c r="F112" s="61"/>
      <c r="G112" s="61"/>
      <c r="H112" s="61"/>
      <c r="I112" s="61"/>
      <c r="J112" s="61"/>
      <c r="K112" s="61"/>
      <c r="L112" s="61"/>
      <c r="M112" s="61"/>
      <c r="N112" s="61"/>
      <c r="O112" s="61"/>
    </row>
    <row r="113" spans="1:15" ht="12.75">
      <c r="A113" s="61"/>
      <c r="B113" s="61"/>
      <c r="C113" s="61"/>
      <c r="D113" s="61"/>
      <c r="E113" s="61"/>
      <c r="F113" s="61"/>
      <c r="G113" s="61"/>
      <c r="H113" s="61"/>
      <c r="I113" s="61"/>
      <c r="J113" s="61"/>
      <c r="K113" s="61"/>
      <c r="L113" s="61"/>
      <c r="M113" s="61"/>
      <c r="N113" s="61"/>
      <c r="O113" s="61"/>
    </row>
    <row r="114" spans="1:15" ht="12.75">
      <c r="A114" s="61"/>
      <c r="B114" s="61"/>
      <c r="C114" s="61"/>
      <c r="D114" s="61"/>
      <c r="E114" s="61"/>
      <c r="F114" s="61"/>
      <c r="G114" s="61"/>
      <c r="H114" s="61"/>
      <c r="I114" s="61"/>
      <c r="J114" s="61"/>
      <c r="K114" s="61"/>
      <c r="L114" s="61"/>
      <c r="M114" s="61"/>
      <c r="N114" s="61"/>
      <c r="O114" s="61"/>
    </row>
    <row r="115" spans="1:15" ht="12.75">
      <c r="A115" s="61"/>
      <c r="B115" s="61"/>
      <c r="C115" s="61"/>
      <c r="D115" s="61"/>
      <c r="E115" s="61"/>
      <c r="F115" s="61"/>
      <c r="G115" s="61"/>
      <c r="H115" s="61"/>
      <c r="I115" s="61"/>
      <c r="J115" s="61"/>
      <c r="K115" s="61"/>
      <c r="L115" s="61"/>
      <c r="M115" s="61"/>
      <c r="N115" s="61"/>
      <c r="O115" s="61"/>
    </row>
    <row r="116" spans="1:15" ht="12.75">
      <c r="A116" s="61"/>
      <c r="B116" s="61"/>
      <c r="C116" s="61"/>
      <c r="D116" s="61"/>
      <c r="E116" s="61"/>
      <c r="F116" s="61"/>
      <c r="G116" s="61"/>
      <c r="H116" s="61"/>
      <c r="I116" s="61"/>
      <c r="J116" s="61"/>
      <c r="K116" s="61"/>
      <c r="L116" s="61"/>
      <c r="M116" s="61"/>
      <c r="N116" s="61"/>
      <c r="O116" s="61"/>
    </row>
    <row r="117" spans="1:15" ht="12.75">
      <c r="A117" s="61"/>
      <c r="B117" s="61"/>
      <c r="C117" s="61"/>
      <c r="D117" s="61"/>
      <c r="E117" s="61"/>
      <c r="F117" s="61"/>
      <c r="G117" s="61"/>
      <c r="H117" s="61"/>
      <c r="I117" s="61"/>
      <c r="J117" s="61"/>
      <c r="K117" s="61"/>
      <c r="L117" s="61"/>
      <c r="M117" s="61"/>
      <c r="N117" s="61"/>
      <c r="O117" s="61"/>
    </row>
    <row r="118" spans="1:15" ht="12.75">
      <c r="A118" s="61"/>
      <c r="B118" s="61"/>
      <c r="C118" s="61"/>
      <c r="D118" s="61"/>
      <c r="E118" s="61"/>
      <c r="F118" s="61"/>
      <c r="G118" s="61"/>
      <c r="H118" s="61"/>
      <c r="I118" s="61"/>
      <c r="J118" s="61"/>
      <c r="K118" s="61"/>
      <c r="L118" s="61"/>
      <c r="M118" s="61"/>
      <c r="N118" s="61"/>
      <c r="O118" s="61"/>
    </row>
    <row r="119" spans="1:15" ht="12.75">
      <c r="A119" s="61"/>
      <c r="B119" s="61"/>
      <c r="C119" s="61"/>
      <c r="D119" s="61"/>
      <c r="E119" s="61"/>
      <c r="F119" s="61"/>
      <c r="G119" s="61"/>
      <c r="H119" s="61"/>
      <c r="I119" s="61"/>
      <c r="J119" s="61"/>
      <c r="K119" s="61"/>
      <c r="L119" s="61"/>
      <c r="M119" s="61"/>
      <c r="N119" s="61"/>
      <c r="O119" s="61"/>
    </row>
    <row r="120" spans="1:15" ht="12.75">
      <c r="A120" s="61"/>
      <c r="B120" s="61"/>
      <c r="C120" s="61"/>
      <c r="D120" s="61"/>
      <c r="E120" s="61"/>
      <c r="F120" s="61"/>
      <c r="G120" s="61"/>
      <c r="H120" s="61"/>
      <c r="I120" s="61"/>
      <c r="J120" s="61"/>
      <c r="K120" s="61"/>
      <c r="L120" s="61"/>
      <c r="M120" s="61"/>
      <c r="N120" s="61"/>
      <c r="O120" s="61"/>
    </row>
    <row r="121" spans="1:15" ht="12.75">
      <c r="A121" s="61"/>
      <c r="B121" s="61"/>
      <c r="C121" s="61"/>
      <c r="D121" s="61"/>
      <c r="E121" s="61"/>
      <c r="F121" s="61"/>
      <c r="G121" s="61"/>
      <c r="H121" s="61"/>
      <c r="I121" s="61"/>
      <c r="J121" s="61"/>
      <c r="K121" s="61"/>
      <c r="L121" s="61"/>
      <c r="M121" s="61"/>
      <c r="N121" s="61"/>
      <c r="O121" s="61"/>
    </row>
    <row r="122" spans="1:15" ht="12.75">
      <c r="A122" s="61"/>
      <c r="B122" s="61"/>
      <c r="C122" s="61"/>
      <c r="D122" s="61"/>
      <c r="E122" s="61"/>
      <c r="F122" s="61"/>
      <c r="G122" s="61"/>
      <c r="H122" s="61"/>
      <c r="I122" s="61"/>
      <c r="J122" s="61"/>
      <c r="K122" s="61"/>
      <c r="L122" s="61"/>
      <c r="M122" s="61"/>
      <c r="N122" s="61"/>
      <c r="O122" s="61"/>
    </row>
    <row r="123" spans="1:15" ht="12.75">
      <c r="A123" s="61"/>
      <c r="B123" s="61"/>
      <c r="C123" s="61"/>
      <c r="D123" s="61"/>
      <c r="E123" s="61"/>
      <c r="F123" s="61"/>
      <c r="G123" s="61"/>
      <c r="H123" s="61"/>
      <c r="I123" s="61"/>
      <c r="J123" s="61"/>
      <c r="K123" s="61"/>
      <c r="L123" s="61"/>
      <c r="M123" s="61"/>
      <c r="N123" s="61"/>
      <c r="O123" s="61"/>
    </row>
    <row r="124" spans="1:15" ht="12.75">
      <c r="A124" s="61"/>
      <c r="B124" s="61"/>
      <c r="C124" s="61"/>
      <c r="D124" s="61"/>
      <c r="E124" s="61"/>
      <c r="F124" s="61"/>
      <c r="G124" s="61"/>
      <c r="H124" s="61"/>
      <c r="I124" s="61"/>
      <c r="J124" s="61"/>
      <c r="K124" s="61"/>
      <c r="L124" s="61"/>
      <c r="M124" s="61"/>
      <c r="N124" s="61"/>
      <c r="O124" s="61"/>
    </row>
    <row r="125" spans="1:15" ht="12.75">
      <c r="A125" s="61"/>
      <c r="B125" s="61"/>
      <c r="C125" s="61"/>
      <c r="D125" s="61"/>
      <c r="E125" s="61"/>
      <c r="F125" s="61"/>
      <c r="G125" s="61"/>
      <c r="H125" s="61"/>
      <c r="I125" s="61"/>
      <c r="J125" s="61"/>
      <c r="K125" s="61"/>
      <c r="L125" s="61"/>
      <c r="M125" s="61"/>
      <c r="N125" s="61"/>
      <c r="O125" s="61"/>
    </row>
    <row r="126" spans="1:15" ht="12.75">
      <c r="A126" s="61"/>
      <c r="B126" s="61"/>
      <c r="C126" s="61"/>
      <c r="D126" s="61"/>
      <c r="E126" s="61"/>
      <c r="F126" s="61"/>
      <c r="G126" s="61"/>
      <c r="H126" s="61"/>
      <c r="I126" s="61"/>
      <c r="J126" s="61"/>
      <c r="K126" s="61"/>
      <c r="L126" s="61"/>
      <c r="M126" s="61"/>
      <c r="N126" s="61"/>
      <c r="O126" s="61"/>
    </row>
    <row r="127" spans="1:15" ht="12.75">
      <c r="A127" s="61"/>
      <c r="B127" s="61"/>
      <c r="C127" s="61"/>
      <c r="D127" s="61"/>
      <c r="E127" s="61"/>
      <c r="F127" s="61"/>
      <c r="G127" s="61"/>
      <c r="H127" s="61"/>
      <c r="I127" s="61"/>
      <c r="J127" s="61"/>
      <c r="K127" s="61"/>
      <c r="L127" s="61"/>
      <c r="M127" s="61"/>
      <c r="N127" s="61"/>
      <c r="O127" s="61"/>
    </row>
    <row r="128" spans="1:15" ht="12.75">
      <c r="A128" s="61"/>
      <c r="B128" s="61"/>
      <c r="C128" s="61"/>
      <c r="D128" s="61"/>
      <c r="E128" s="61"/>
      <c r="F128" s="61"/>
      <c r="G128" s="61"/>
      <c r="H128" s="61"/>
      <c r="I128" s="61"/>
      <c r="J128" s="61"/>
      <c r="K128" s="61"/>
      <c r="L128" s="61"/>
      <c r="M128" s="61"/>
      <c r="N128" s="61"/>
      <c r="O128" s="61"/>
    </row>
    <row r="129" spans="1:15" ht="12.75">
      <c r="A129" s="61"/>
      <c r="B129" s="61"/>
      <c r="C129" s="61"/>
      <c r="D129" s="61"/>
      <c r="E129" s="61"/>
      <c r="F129" s="61"/>
      <c r="G129" s="61"/>
      <c r="H129" s="61"/>
      <c r="I129" s="61"/>
      <c r="J129" s="61"/>
      <c r="K129" s="61"/>
      <c r="L129" s="61"/>
      <c r="M129" s="61"/>
      <c r="N129" s="61"/>
      <c r="O129" s="61"/>
    </row>
    <row r="130" spans="1:15" ht="12.75">
      <c r="A130" s="61"/>
      <c r="B130" s="61"/>
      <c r="C130" s="61"/>
      <c r="D130" s="61"/>
      <c r="E130" s="61"/>
      <c r="F130" s="61"/>
      <c r="G130" s="61"/>
      <c r="H130" s="61"/>
      <c r="I130" s="61"/>
      <c r="J130" s="61"/>
      <c r="K130" s="61"/>
      <c r="L130" s="61"/>
      <c r="M130" s="61"/>
      <c r="N130" s="61"/>
      <c r="O130" s="61"/>
    </row>
    <row r="131" spans="1:15" ht="12.75">
      <c r="A131" s="61"/>
      <c r="B131" s="61"/>
      <c r="C131" s="61"/>
      <c r="D131" s="61"/>
      <c r="E131" s="61"/>
      <c r="F131" s="61"/>
      <c r="G131" s="61"/>
      <c r="H131" s="61"/>
      <c r="I131" s="61"/>
      <c r="J131" s="61"/>
      <c r="K131" s="61"/>
      <c r="L131" s="61"/>
      <c r="M131" s="61"/>
      <c r="N131" s="61"/>
      <c r="O131" s="61"/>
    </row>
    <row r="132" spans="1:15" ht="12.75">
      <c r="A132" s="61"/>
      <c r="B132" s="61"/>
      <c r="C132" s="61"/>
      <c r="D132" s="61"/>
      <c r="E132" s="61"/>
      <c r="F132" s="61"/>
      <c r="G132" s="61"/>
      <c r="H132" s="61"/>
      <c r="I132" s="61"/>
      <c r="J132" s="61"/>
      <c r="K132" s="61"/>
      <c r="L132" s="61"/>
      <c r="M132" s="61"/>
      <c r="N132" s="61"/>
      <c r="O132" s="61"/>
    </row>
    <row r="133" spans="1:15" ht="12.75">
      <c r="A133" s="61"/>
      <c r="B133" s="61"/>
      <c r="C133" s="61"/>
      <c r="D133" s="61"/>
      <c r="E133" s="61"/>
      <c r="F133" s="61"/>
      <c r="G133" s="61"/>
      <c r="H133" s="61"/>
      <c r="I133" s="61"/>
      <c r="J133" s="61"/>
      <c r="K133" s="61"/>
      <c r="L133" s="61"/>
      <c r="M133" s="61"/>
      <c r="N133" s="61"/>
      <c r="O133" s="61"/>
    </row>
    <row r="134" spans="1:15" ht="12.75">
      <c r="A134" s="61"/>
      <c r="B134" s="61"/>
      <c r="C134" s="61"/>
      <c r="D134" s="61"/>
      <c r="E134" s="61"/>
      <c r="F134" s="61"/>
      <c r="G134" s="61"/>
      <c r="H134" s="61"/>
      <c r="I134" s="61"/>
      <c r="J134" s="61"/>
      <c r="K134" s="61"/>
      <c r="L134" s="61"/>
      <c r="M134" s="61"/>
      <c r="N134" s="61"/>
      <c r="O134" s="61"/>
    </row>
    <row r="135" spans="1:15" ht="12.75">
      <c r="A135" s="61"/>
      <c r="B135" s="61"/>
      <c r="C135" s="61"/>
      <c r="D135" s="61"/>
      <c r="E135" s="61"/>
      <c r="F135" s="61"/>
      <c r="G135" s="61"/>
      <c r="H135" s="61"/>
      <c r="I135" s="61"/>
      <c r="J135" s="61"/>
      <c r="K135" s="61"/>
      <c r="L135" s="61"/>
      <c r="M135" s="61"/>
      <c r="N135" s="61"/>
      <c r="O135" s="61"/>
    </row>
    <row r="136" spans="1:15" ht="12.75">
      <c r="A136" s="61"/>
      <c r="B136" s="61"/>
      <c r="C136" s="61"/>
      <c r="D136" s="61"/>
      <c r="E136" s="61"/>
      <c r="F136" s="61"/>
      <c r="G136" s="61"/>
      <c r="H136" s="61"/>
      <c r="I136" s="61"/>
      <c r="J136" s="61"/>
      <c r="K136" s="61"/>
      <c r="L136" s="61"/>
      <c r="M136" s="61"/>
      <c r="N136" s="61"/>
      <c r="O136" s="61"/>
    </row>
    <row r="137" spans="1:15" ht="12.75">
      <c r="A137" s="61"/>
      <c r="B137" s="61"/>
      <c r="C137" s="61"/>
      <c r="D137" s="61"/>
      <c r="E137" s="61"/>
      <c r="F137" s="61"/>
      <c r="G137" s="61"/>
      <c r="H137" s="61"/>
      <c r="I137" s="61"/>
      <c r="J137" s="61"/>
      <c r="K137" s="61"/>
      <c r="L137" s="61"/>
      <c r="M137" s="61"/>
      <c r="N137" s="61"/>
      <c r="O137" s="61"/>
    </row>
    <row r="138" spans="1:15" ht="12.75">
      <c r="A138" s="61"/>
      <c r="B138" s="61"/>
      <c r="C138" s="61"/>
      <c r="D138" s="61"/>
      <c r="E138" s="61"/>
      <c r="F138" s="61"/>
      <c r="G138" s="61"/>
      <c r="H138" s="61"/>
      <c r="I138" s="61"/>
      <c r="J138" s="61"/>
      <c r="K138" s="61"/>
      <c r="L138" s="61"/>
      <c r="M138" s="61"/>
      <c r="N138" s="61"/>
      <c r="O138" s="61"/>
    </row>
    <row r="139" spans="1:15" ht="12.75">
      <c r="A139" s="61"/>
      <c r="B139" s="61"/>
      <c r="C139" s="61"/>
      <c r="D139" s="61"/>
      <c r="E139" s="61"/>
      <c r="F139" s="61"/>
      <c r="G139" s="61"/>
      <c r="H139" s="61"/>
      <c r="I139" s="61"/>
      <c r="J139" s="61"/>
      <c r="K139" s="61"/>
      <c r="L139" s="61"/>
      <c r="M139" s="61"/>
      <c r="N139" s="61"/>
      <c r="O139" s="61"/>
    </row>
    <row r="140" spans="1:15" ht="12.75">
      <c r="A140" s="61"/>
      <c r="B140" s="61"/>
      <c r="C140" s="61"/>
      <c r="D140" s="61"/>
      <c r="E140" s="61"/>
      <c r="F140" s="61"/>
      <c r="G140" s="61"/>
      <c r="H140" s="61"/>
      <c r="I140" s="61"/>
      <c r="J140" s="61"/>
      <c r="K140" s="61"/>
      <c r="L140" s="61"/>
      <c r="M140" s="61"/>
      <c r="N140" s="61"/>
      <c r="O140" s="61"/>
    </row>
    <row r="141" spans="1:15" ht="12.75">
      <c r="A141" s="61"/>
      <c r="B141" s="61"/>
      <c r="C141" s="61"/>
      <c r="D141" s="61"/>
      <c r="E141" s="61"/>
      <c r="F141" s="61"/>
      <c r="G141" s="61"/>
      <c r="H141" s="61"/>
      <c r="I141" s="61"/>
      <c r="J141" s="61"/>
      <c r="K141" s="61"/>
      <c r="L141" s="61"/>
      <c r="M141" s="61"/>
      <c r="N141" s="61"/>
      <c r="O141" s="61"/>
    </row>
    <row r="142" spans="1:15" ht="12.75">
      <c r="A142" s="61"/>
      <c r="B142" s="61"/>
      <c r="C142" s="61"/>
      <c r="D142" s="61"/>
      <c r="E142" s="61"/>
      <c r="F142" s="61"/>
      <c r="G142" s="61"/>
      <c r="H142" s="61"/>
      <c r="I142" s="61"/>
      <c r="J142" s="61"/>
      <c r="K142" s="61"/>
      <c r="L142" s="61"/>
      <c r="M142" s="61"/>
      <c r="N142" s="61"/>
      <c r="O142" s="61"/>
    </row>
    <row r="143" spans="1:15" ht="12.75">
      <c r="A143" s="61"/>
      <c r="B143" s="61"/>
      <c r="C143" s="61"/>
      <c r="D143" s="61"/>
      <c r="E143" s="61"/>
      <c r="F143" s="61"/>
      <c r="G143" s="61"/>
      <c r="H143" s="61"/>
      <c r="I143" s="61"/>
      <c r="J143" s="61"/>
      <c r="K143" s="61"/>
      <c r="L143" s="61"/>
      <c r="M143" s="61"/>
      <c r="N143" s="61"/>
      <c r="O143" s="61"/>
    </row>
    <row r="144" spans="1:15" ht="12.75">
      <c r="A144" s="61"/>
      <c r="B144" s="61"/>
      <c r="C144" s="61"/>
      <c r="D144" s="61"/>
      <c r="E144" s="61"/>
      <c r="F144" s="61"/>
      <c r="G144" s="61"/>
      <c r="H144" s="61"/>
      <c r="I144" s="61"/>
      <c r="J144" s="61"/>
      <c r="K144" s="61"/>
      <c r="L144" s="61"/>
      <c r="M144" s="61"/>
      <c r="N144" s="61"/>
      <c r="O144" s="61"/>
    </row>
    <row r="145" spans="1:15" ht="12.75">
      <c r="A145" s="61"/>
      <c r="B145" s="61"/>
      <c r="C145" s="61"/>
      <c r="D145" s="61"/>
      <c r="E145" s="61"/>
      <c r="F145" s="61"/>
      <c r="G145" s="61"/>
      <c r="H145" s="61"/>
      <c r="I145" s="61"/>
      <c r="J145" s="61"/>
      <c r="K145" s="61"/>
      <c r="L145" s="61"/>
      <c r="M145" s="61"/>
      <c r="N145" s="61"/>
      <c r="O145" s="61"/>
    </row>
    <row r="146" spans="1:15" ht="12.75">
      <c r="A146" s="61"/>
      <c r="B146" s="61"/>
      <c r="C146" s="61"/>
      <c r="D146" s="61"/>
      <c r="E146" s="61"/>
      <c r="F146" s="61"/>
      <c r="G146" s="61"/>
      <c r="H146" s="61"/>
      <c r="I146" s="61"/>
      <c r="J146" s="61"/>
      <c r="K146" s="61"/>
      <c r="L146" s="61"/>
      <c r="M146" s="61"/>
      <c r="N146" s="61"/>
      <c r="O146" s="61"/>
    </row>
    <row r="147" spans="1:15" ht="12.75">
      <c r="A147" s="61"/>
      <c r="B147" s="61"/>
      <c r="C147" s="61"/>
      <c r="D147" s="61"/>
      <c r="E147" s="61"/>
      <c r="F147" s="61"/>
      <c r="G147" s="61"/>
      <c r="H147" s="61"/>
      <c r="I147" s="61"/>
      <c r="J147" s="61"/>
      <c r="K147" s="61"/>
      <c r="L147" s="61"/>
      <c r="M147" s="61"/>
      <c r="N147" s="61"/>
      <c r="O147" s="61"/>
    </row>
    <row r="148" spans="1:15" ht="12.75">
      <c r="A148" s="61"/>
      <c r="B148" s="61"/>
      <c r="C148" s="61"/>
      <c r="D148" s="61"/>
      <c r="E148" s="61"/>
      <c r="F148" s="61"/>
      <c r="G148" s="61"/>
      <c r="H148" s="61"/>
      <c r="I148" s="61"/>
      <c r="J148" s="61"/>
      <c r="K148" s="61"/>
      <c r="L148" s="61"/>
      <c r="M148" s="61"/>
      <c r="N148" s="61"/>
      <c r="O148" s="61"/>
    </row>
    <row r="149" spans="1:15" ht="12.75">
      <c r="A149" s="61"/>
      <c r="B149" s="61"/>
      <c r="C149" s="61"/>
      <c r="D149" s="61"/>
      <c r="E149" s="61"/>
      <c r="F149" s="61"/>
      <c r="G149" s="61"/>
      <c r="H149" s="61"/>
      <c r="I149" s="61"/>
      <c r="J149" s="61"/>
      <c r="K149" s="61"/>
      <c r="L149" s="61"/>
      <c r="M149" s="61"/>
      <c r="N149" s="61"/>
      <c r="O149" s="61"/>
    </row>
    <row r="150" spans="1:15" ht="12.75">
      <c r="A150" s="61"/>
      <c r="B150" s="61"/>
      <c r="C150" s="61"/>
      <c r="D150" s="61"/>
      <c r="E150" s="61"/>
      <c r="F150" s="61"/>
      <c r="G150" s="61"/>
      <c r="H150" s="61"/>
      <c r="I150" s="61"/>
      <c r="J150" s="61"/>
      <c r="K150" s="61"/>
      <c r="L150" s="61"/>
      <c r="M150" s="61"/>
      <c r="N150" s="61"/>
      <c r="O150" s="61"/>
    </row>
    <row r="151" spans="1:15" ht="12.75">
      <c r="A151" s="61"/>
      <c r="B151" s="61"/>
      <c r="C151" s="61"/>
      <c r="D151" s="61"/>
      <c r="E151" s="61"/>
      <c r="F151" s="61"/>
      <c r="G151" s="61"/>
      <c r="H151" s="61"/>
      <c r="I151" s="61"/>
      <c r="J151" s="61"/>
      <c r="K151" s="61"/>
      <c r="L151" s="61"/>
      <c r="M151" s="61"/>
      <c r="N151" s="61"/>
      <c r="O151" s="61"/>
    </row>
    <row r="152" spans="1:15" ht="12.75">
      <c r="A152" s="61"/>
      <c r="B152" s="61"/>
      <c r="C152" s="61"/>
      <c r="D152" s="61"/>
      <c r="E152" s="61"/>
      <c r="F152" s="61"/>
      <c r="G152" s="61"/>
      <c r="H152" s="61"/>
      <c r="I152" s="61"/>
      <c r="J152" s="61"/>
      <c r="K152" s="61"/>
      <c r="L152" s="61"/>
      <c r="M152" s="61"/>
      <c r="N152" s="61"/>
      <c r="O152" s="61"/>
    </row>
    <row r="153" spans="1:15" ht="12.75">
      <c r="A153" s="61"/>
      <c r="B153" s="61"/>
      <c r="C153" s="61"/>
      <c r="D153" s="61"/>
      <c r="E153" s="61"/>
      <c r="F153" s="61"/>
      <c r="G153" s="61"/>
      <c r="H153" s="61"/>
      <c r="I153" s="61"/>
      <c r="J153" s="61"/>
      <c r="K153" s="61"/>
      <c r="L153" s="61"/>
      <c r="M153" s="61"/>
      <c r="N153" s="61"/>
      <c r="O153" s="61"/>
    </row>
    <row r="154" spans="1:15" ht="12.75">
      <c r="A154" s="61"/>
      <c r="B154" s="61"/>
      <c r="C154" s="61"/>
      <c r="D154" s="61"/>
      <c r="E154" s="61"/>
      <c r="F154" s="61"/>
      <c r="G154" s="61"/>
      <c r="H154" s="61"/>
      <c r="I154" s="61"/>
      <c r="J154" s="61"/>
      <c r="K154" s="61"/>
      <c r="L154" s="61"/>
      <c r="M154" s="61"/>
      <c r="N154" s="61"/>
      <c r="O154" s="61"/>
    </row>
    <row r="155" spans="1:15" ht="12.75">
      <c r="A155" s="61"/>
      <c r="B155" s="61"/>
      <c r="C155" s="61"/>
      <c r="D155" s="61"/>
      <c r="E155" s="61"/>
      <c r="F155" s="61"/>
      <c r="G155" s="61"/>
      <c r="H155" s="61"/>
      <c r="I155" s="61"/>
      <c r="J155" s="61"/>
      <c r="K155" s="61"/>
      <c r="L155" s="61"/>
      <c r="M155" s="61"/>
      <c r="N155" s="61"/>
      <c r="O155" s="61"/>
    </row>
    <row r="156" spans="1:15" ht="12.75">
      <c r="A156" s="61"/>
      <c r="B156" s="61"/>
      <c r="C156" s="61"/>
      <c r="D156" s="61"/>
      <c r="E156" s="61"/>
      <c r="F156" s="61"/>
      <c r="G156" s="61"/>
      <c r="H156" s="61"/>
      <c r="I156" s="61"/>
      <c r="J156" s="61"/>
      <c r="K156" s="61"/>
      <c r="L156" s="61"/>
      <c r="M156" s="61"/>
      <c r="N156" s="61"/>
      <c r="O156" s="61"/>
    </row>
    <row r="157" spans="1:15" ht="12.75">
      <c r="A157" s="61"/>
      <c r="B157" s="61"/>
      <c r="C157" s="61"/>
      <c r="D157" s="61"/>
      <c r="E157" s="61"/>
      <c r="F157" s="61"/>
      <c r="G157" s="61"/>
      <c r="H157" s="61"/>
      <c r="I157" s="61"/>
      <c r="J157" s="61"/>
      <c r="K157" s="61"/>
      <c r="L157" s="61"/>
      <c r="M157" s="61"/>
      <c r="N157" s="61"/>
      <c r="O157" s="61"/>
    </row>
    <row r="158" spans="1:15" ht="12.75">
      <c r="A158" s="61"/>
      <c r="B158" s="61"/>
      <c r="C158" s="61"/>
      <c r="D158" s="61"/>
      <c r="E158" s="61"/>
      <c r="F158" s="61"/>
      <c r="G158" s="61"/>
      <c r="H158" s="61"/>
      <c r="I158" s="61"/>
      <c r="J158" s="61"/>
      <c r="K158" s="61"/>
      <c r="L158" s="61"/>
      <c r="M158" s="61"/>
      <c r="N158" s="61"/>
      <c r="O158" s="61"/>
    </row>
    <row r="159" spans="1:15" ht="12.75">
      <c r="A159" s="61"/>
      <c r="B159" s="61"/>
      <c r="C159" s="61"/>
      <c r="D159" s="61"/>
      <c r="E159" s="61"/>
      <c r="F159" s="61"/>
      <c r="G159" s="61"/>
      <c r="H159" s="61"/>
      <c r="I159" s="61"/>
      <c r="J159" s="61"/>
      <c r="K159" s="61"/>
      <c r="L159" s="61"/>
      <c r="M159" s="61"/>
      <c r="N159" s="61"/>
      <c r="O159" s="61"/>
    </row>
    <row r="160" spans="1:15" ht="12.75">
      <c r="A160" s="61"/>
      <c r="B160" s="61"/>
      <c r="C160" s="61"/>
      <c r="D160" s="61"/>
      <c r="E160" s="61"/>
      <c r="F160" s="61"/>
      <c r="G160" s="61"/>
      <c r="H160" s="61"/>
      <c r="I160" s="61"/>
      <c r="J160" s="61"/>
      <c r="K160" s="61"/>
      <c r="L160" s="61"/>
      <c r="M160" s="61"/>
      <c r="N160" s="61"/>
      <c r="O160" s="61"/>
    </row>
    <row r="161" spans="1:15" ht="12.75">
      <c r="A161" s="61"/>
      <c r="B161" s="61"/>
      <c r="C161" s="61"/>
      <c r="D161" s="61"/>
      <c r="E161" s="61"/>
      <c r="F161" s="61"/>
      <c r="G161" s="61"/>
      <c r="H161" s="61"/>
      <c r="I161" s="61"/>
      <c r="J161" s="61"/>
      <c r="K161" s="61"/>
      <c r="L161" s="61"/>
      <c r="M161" s="61"/>
      <c r="N161" s="61"/>
      <c r="O161" s="61"/>
    </row>
    <row r="162" spans="1:15" ht="12.75">
      <c r="A162" s="61"/>
      <c r="B162" s="61"/>
      <c r="C162" s="61"/>
      <c r="D162" s="61"/>
      <c r="E162" s="61"/>
      <c r="F162" s="61"/>
      <c r="G162" s="61"/>
      <c r="H162" s="61"/>
      <c r="I162" s="61"/>
      <c r="J162" s="61"/>
      <c r="K162" s="61"/>
      <c r="L162" s="61"/>
      <c r="M162" s="61"/>
      <c r="N162" s="61"/>
      <c r="O162" s="61"/>
    </row>
    <row r="163" spans="1:15" ht="12.75">
      <c r="A163" s="61"/>
      <c r="B163" s="61"/>
      <c r="C163" s="61"/>
      <c r="D163" s="61"/>
      <c r="E163" s="61"/>
      <c r="F163" s="61"/>
      <c r="G163" s="61"/>
      <c r="H163" s="61"/>
      <c r="I163" s="61"/>
      <c r="J163" s="61"/>
      <c r="K163" s="61"/>
      <c r="L163" s="61"/>
      <c r="M163" s="61"/>
      <c r="N163" s="61"/>
      <c r="O163" s="61"/>
    </row>
    <row r="164" spans="1:15" ht="12.75">
      <c r="A164" s="61"/>
      <c r="B164" s="61"/>
      <c r="C164" s="61"/>
      <c r="D164" s="61"/>
      <c r="E164" s="61"/>
      <c r="F164" s="61"/>
      <c r="G164" s="61"/>
      <c r="H164" s="61"/>
      <c r="I164" s="61"/>
      <c r="J164" s="61"/>
      <c r="K164" s="61"/>
      <c r="L164" s="61"/>
      <c r="M164" s="61"/>
      <c r="N164" s="61"/>
      <c r="O164" s="61"/>
    </row>
    <row r="165" spans="1:15" ht="12.75">
      <c r="A165" s="61"/>
      <c r="B165" s="61"/>
      <c r="C165" s="61"/>
      <c r="D165" s="61"/>
      <c r="E165" s="61"/>
      <c r="F165" s="61"/>
      <c r="G165" s="61"/>
      <c r="H165" s="61"/>
      <c r="I165" s="61"/>
      <c r="J165" s="61"/>
      <c r="K165" s="61"/>
      <c r="L165" s="61"/>
      <c r="M165" s="61"/>
      <c r="N165" s="61"/>
      <c r="O165" s="61"/>
    </row>
    <row r="166" spans="1:15" ht="12.75">
      <c r="A166" s="61"/>
      <c r="B166" s="61"/>
      <c r="C166" s="61"/>
      <c r="D166" s="61"/>
      <c r="E166" s="61"/>
      <c r="F166" s="61"/>
      <c r="G166" s="61"/>
      <c r="H166" s="61"/>
      <c r="I166" s="61"/>
      <c r="J166" s="61"/>
      <c r="K166" s="61"/>
      <c r="L166" s="61"/>
      <c r="M166" s="61"/>
      <c r="N166" s="61"/>
      <c r="O166" s="61"/>
    </row>
    <row r="167" spans="1:15" ht="12.75">
      <c r="A167" s="61"/>
      <c r="B167" s="61"/>
      <c r="C167" s="61"/>
      <c r="D167" s="61"/>
      <c r="E167" s="61"/>
      <c r="F167" s="61"/>
      <c r="G167" s="61"/>
      <c r="H167" s="61"/>
      <c r="I167" s="61"/>
      <c r="J167" s="61"/>
      <c r="K167" s="61"/>
      <c r="L167" s="61"/>
      <c r="M167" s="61"/>
      <c r="N167" s="61"/>
      <c r="O167" s="61"/>
    </row>
    <row r="168" spans="1:15" ht="12.75">
      <c r="A168" s="61"/>
      <c r="B168" s="61"/>
      <c r="C168" s="61"/>
      <c r="D168" s="61"/>
      <c r="E168" s="61"/>
      <c r="F168" s="61"/>
      <c r="G168" s="61"/>
      <c r="H168" s="61"/>
      <c r="I168" s="61"/>
      <c r="J168" s="61"/>
      <c r="K168" s="61"/>
      <c r="L168" s="61"/>
      <c r="M168" s="61"/>
      <c r="N168" s="61"/>
      <c r="O168" s="61"/>
    </row>
    <row r="169" spans="1:15" ht="12.75">
      <c r="A169" s="61"/>
      <c r="B169" s="61"/>
      <c r="C169" s="61"/>
      <c r="D169" s="61"/>
      <c r="E169" s="61"/>
      <c r="F169" s="61"/>
      <c r="G169" s="61"/>
      <c r="H169" s="61"/>
      <c r="I169" s="61"/>
      <c r="J169" s="61"/>
      <c r="K169" s="61"/>
      <c r="L169" s="61"/>
      <c r="M169" s="61"/>
      <c r="N169" s="61"/>
      <c r="O169" s="61"/>
    </row>
    <row r="170" spans="1:15" ht="12.75">
      <c r="A170" s="61"/>
      <c r="B170" s="61"/>
      <c r="C170" s="61"/>
      <c r="D170" s="61"/>
      <c r="E170" s="61"/>
      <c r="F170" s="61"/>
      <c r="G170" s="61"/>
      <c r="H170" s="61"/>
      <c r="I170" s="61"/>
      <c r="J170" s="61"/>
      <c r="K170" s="61"/>
      <c r="L170" s="61"/>
      <c r="M170" s="61"/>
      <c r="N170" s="61"/>
      <c r="O170" s="61"/>
    </row>
    <row r="171" spans="1:15" ht="12.75">
      <c r="A171" s="61"/>
      <c r="B171" s="61"/>
      <c r="C171" s="61"/>
      <c r="D171" s="61"/>
      <c r="E171" s="61"/>
      <c r="F171" s="61"/>
      <c r="G171" s="61"/>
      <c r="H171" s="61"/>
      <c r="I171" s="61"/>
      <c r="J171" s="61"/>
      <c r="K171" s="61"/>
      <c r="L171" s="61"/>
      <c r="M171" s="61"/>
      <c r="N171" s="61"/>
      <c r="O171" s="61"/>
    </row>
    <row r="172" spans="1:15" ht="12.75">
      <c r="A172" s="61"/>
      <c r="B172" s="61"/>
      <c r="C172" s="61"/>
      <c r="D172" s="61"/>
      <c r="E172" s="61"/>
      <c r="F172" s="61"/>
      <c r="G172" s="61"/>
      <c r="H172" s="61"/>
      <c r="I172" s="61"/>
      <c r="J172" s="61"/>
      <c r="K172" s="61"/>
      <c r="L172" s="61"/>
      <c r="M172" s="61"/>
      <c r="N172" s="61"/>
      <c r="O172" s="61"/>
    </row>
    <row r="173" spans="1:15" ht="12.75">
      <c r="A173" s="61"/>
      <c r="B173" s="61"/>
      <c r="C173" s="61"/>
      <c r="D173" s="61"/>
      <c r="E173" s="61"/>
      <c r="F173" s="61"/>
      <c r="G173" s="61"/>
      <c r="H173" s="61"/>
      <c r="I173" s="61"/>
      <c r="J173" s="61"/>
      <c r="K173" s="61"/>
      <c r="L173" s="61"/>
      <c r="M173" s="61"/>
      <c r="N173" s="61"/>
      <c r="O173" s="61"/>
    </row>
    <row r="174" spans="1:15" ht="12.75">
      <c r="A174" s="61"/>
      <c r="B174" s="61"/>
      <c r="C174" s="61"/>
      <c r="D174" s="61"/>
      <c r="E174" s="61"/>
      <c r="F174" s="61"/>
      <c r="G174" s="61"/>
      <c r="H174" s="61"/>
      <c r="I174" s="61"/>
      <c r="J174" s="61"/>
      <c r="K174" s="61"/>
      <c r="L174" s="61"/>
      <c r="M174" s="61"/>
      <c r="N174" s="61"/>
      <c r="O174" s="61"/>
    </row>
    <row r="175" spans="1:15" ht="12.75">
      <c r="A175" s="61"/>
      <c r="B175" s="61"/>
      <c r="C175" s="61"/>
      <c r="D175" s="61"/>
      <c r="E175" s="61"/>
      <c r="F175" s="61"/>
      <c r="G175" s="61"/>
      <c r="H175" s="61"/>
      <c r="I175" s="61"/>
      <c r="J175" s="61"/>
      <c r="K175" s="61"/>
      <c r="L175" s="61"/>
      <c r="M175" s="61"/>
      <c r="N175" s="61"/>
      <c r="O175" s="61"/>
    </row>
    <row r="176" spans="1:15" ht="12.75">
      <c r="A176" s="61"/>
      <c r="B176" s="61"/>
      <c r="C176" s="61"/>
      <c r="D176" s="61"/>
      <c r="E176" s="61"/>
      <c r="F176" s="61"/>
      <c r="G176" s="61"/>
      <c r="H176" s="61"/>
      <c r="I176" s="61"/>
      <c r="J176" s="61"/>
      <c r="K176" s="61"/>
      <c r="L176" s="61"/>
      <c r="M176" s="61"/>
      <c r="N176" s="61"/>
      <c r="O176" s="61"/>
    </row>
    <row r="177" spans="1:15" ht="12.75">
      <c r="A177" s="61"/>
      <c r="B177" s="61"/>
      <c r="C177" s="61"/>
      <c r="D177" s="61"/>
      <c r="E177" s="61"/>
      <c r="F177" s="61"/>
      <c r="G177" s="61"/>
      <c r="H177" s="61"/>
      <c r="I177" s="61"/>
      <c r="J177" s="61"/>
      <c r="K177" s="61"/>
      <c r="L177" s="61"/>
      <c r="M177" s="61"/>
      <c r="N177" s="61"/>
      <c r="O177" s="61"/>
    </row>
    <row r="178" spans="1:15" ht="12.75">
      <c r="A178" s="61"/>
      <c r="B178" s="61"/>
      <c r="C178" s="61"/>
      <c r="D178" s="61"/>
      <c r="E178" s="61"/>
      <c r="F178" s="61"/>
      <c r="G178" s="61"/>
      <c r="H178" s="61"/>
      <c r="I178" s="61"/>
      <c r="J178" s="61"/>
      <c r="K178" s="61"/>
      <c r="L178" s="61"/>
      <c r="M178" s="61"/>
      <c r="N178" s="61"/>
      <c r="O178" s="61"/>
    </row>
    <row r="179" spans="1:15" ht="12.75">
      <c r="A179" s="61"/>
      <c r="B179" s="61"/>
      <c r="C179" s="61"/>
      <c r="D179" s="61"/>
      <c r="E179" s="61"/>
      <c r="F179" s="61"/>
      <c r="G179" s="61"/>
      <c r="H179" s="61"/>
      <c r="I179" s="61"/>
      <c r="J179" s="61"/>
      <c r="K179" s="61"/>
      <c r="L179" s="61"/>
      <c r="M179" s="61"/>
      <c r="N179" s="61"/>
      <c r="O179" s="61"/>
    </row>
    <row r="180" spans="1:15" ht="12.75">
      <c r="A180" s="61"/>
      <c r="B180" s="61"/>
      <c r="C180" s="61"/>
      <c r="D180" s="61"/>
      <c r="E180" s="61"/>
      <c r="F180" s="61"/>
      <c r="G180" s="61"/>
      <c r="H180" s="61"/>
      <c r="I180" s="61"/>
      <c r="J180" s="61"/>
      <c r="K180" s="61"/>
      <c r="L180" s="61"/>
      <c r="M180" s="61"/>
      <c r="N180" s="61"/>
      <c r="O180" s="61"/>
    </row>
    <row r="181" spans="1:15" ht="12.75">
      <c r="A181" s="61"/>
      <c r="B181" s="61"/>
      <c r="C181" s="61"/>
      <c r="D181" s="61"/>
      <c r="E181" s="61"/>
      <c r="F181" s="61"/>
      <c r="G181" s="61"/>
      <c r="H181" s="61"/>
      <c r="I181" s="61"/>
      <c r="J181" s="61"/>
      <c r="K181" s="61"/>
      <c r="L181" s="61"/>
      <c r="M181" s="61"/>
      <c r="N181" s="61"/>
      <c r="O181" s="61"/>
    </row>
    <row r="182" spans="1:15" ht="12.75">
      <c r="A182" s="61"/>
      <c r="B182" s="61"/>
      <c r="C182" s="61"/>
      <c r="D182" s="61"/>
      <c r="E182" s="61"/>
      <c r="F182" s="61"/>
      <c r="G182" s="61"/>
      <c r="H182" s="61"/>
      <c r="I182" s="61"/>
      <c r="J182" s="61"/>
      <c r="K182" s="61"/>
      <c r="L182" s="61"/>
      <c r="M182" s="61"/>
      <c r="N182" s="61"/>
      <c r="O182" s="61"/>
    </row>
    <row r="183" spans="1:15" ht="12.75">
      <c r="A183" s="61"/>
      <c r="B183" s="61"/>
      <c r="C183" s="61"/>
      <c r="D183" s="61"/>
      <c r="E183" s="61"/>
      <c r="F183" s="61"/>
      <c r="G183" s="61"/>
      <c r="H183" s="61"/>
      <c r="I183" s="61"/>
      <c r="J183" s="61"/>
      <c r="K183" s="61"/>
      <c r="L183" s="61"/>
      <c r="M183" s="61"/>
      <c r="N183" s="61"/>
      <c r="O183" s="61"/>
    </row>
    <row r="184" spans="1:15" ht="12.75">
      <c r="A184" s="61"/>
      <c r="B184" s="61"/>
      <c r="C184" s="61"/>
      <c r="D184" s="61"/>
      <c r="E184" s="61"/>
      <c r="F184" s="61"/>
      <c r="G184" s="61"/>
      <c r="H184" s="61"/>
      <c r="I184" s="61"/>
      <c r="J184" s="61"/>
      <c r="K184" s="61"/>
      <c r="L184" s="61"/>
      <c r="M184" s="61"/>
      <c r="N184" s="61"/>
      <c r="O184" s="61"/>
    </row>
    <row r="185" spans="1:15" ht="12.75">
      <c r="A185" s="61"/>
      <c r="B185" s="61"/>
      <c r="C185" s="61"/>
      <c r="D185" s="61"/>
      <c r="E185" s="61"/>
      <c r="F185" s="61"/>
      <c r="G185" s="61"/>
      <c r="H185" s="61"/>
      <c r="I185" s="61"/>
      <c r="J185" s="61"/>
      <c r="K185" s="61"/>
      <c r="L185" s="61"/>
      <c r="M185" s="61"/>
      <c r="N185" s="61"/>
      <c r="O185" s="61"/>
    </row>
    <row r="186" spans="1:15" ht="12.75">
      <c r="A186" s="61"/>
      <c r="B186" s="61"/>
      <c r="C186" s="61"/>
      <c r="D186" s="61"/>
      <c r="E186" s="61"/>
      <c r="F186" s="61"/>
      <c r="G186" s="61"/>
      <c r="H186" s="61"/>
      <c r="I186" s="61"/>
      <c r="J186" s="61"/>
      <c r="K186" s="61"/>
      <c r="L186" s="61"/>
      <c r="M186" s="61"/>
      <c r="N186" s="61"/>
      <c r="O186" s="61"/>
    </row>
    <row r="187" spans="1:15" ht="12.75">
      <c r="A187" s="61"/>
      <c r="B187" s="61"/>
      <c r="C187" s="61"/>
      <c r="D187" s="61"/>
      <c r="E187" s="61"/>
      <c r="F187" s="61"/>
      <c r="G187" s="61"/>
      <c r="H187" s="61"/>
      <c r="I187" s="61"/>
      <c r="J187" s="61"/>
      <c r="K187" s="61"/>
      <c r="L187" s="61"/>
      <c r="M187" s="61"/>
      <c r="N187" s="61"/>
      <c r="O187" s="61"/>
    </row>
    <row r="188" spans="1:15" ht="12.75">
      <c r="A188" s="61"/>
      <c r="B188" s="61"/>
      <c r="C188" s="61"/>
      <c r="D188" s="61"/>
      <c r="E188" s="61"/>
      <c r="F188" s="61"/>
      <c r="G188" s="61"/>
      <c r="H188" s="61"/>
      <c r="I188" s="61"/>
      <c r="J188" s="61"/>
      <c r="K188" s="61"/>
      <c r="L188" s="61"/>
      <c r="M188" s="61"/>
      <c r="N188" s="61"/>
      <c r="O188" s="61"/>
    </row>
    <row r="189" spans="1:15" ht="12.75">
      <c r="A189" s="61"/>
      <c r="B189" s="61"/>
      <c r="C189" s="61"/>
      <c r="D189" s="61"/>
      <c r="E189" s="61"/>
      <c r="F189" s="61"/>
      <c r="G189" s="61"/>
      <c r="H189" s="61"/>
      <c r="I189" s="61"/>
      <c r="J189" s="61"/>
      <c r="K189" s="61"/>
      <c r="L189" s="61"/>
      <c r="M189" s="61"/>
      <c r="N189" s="61"/>
      <c r="O189" s="61"/>
    </row>
    <row r="190" spans="1:15" ht="12.75">
      <c r="A190" s="61"/>
      <c r="B190" s="61"/>
      <c r="C190" s="61"/>
      <c r="D190" s="61"/>
      <c r="E190" s="61"/>
      <c r="F190" s="61"/>
      <c r="G190" s="61"/>
      <c r="H190" s="61"/>
      <c r="I190" s="61"/>
      <c r="J190" s="61"/>
      <c r="K190" s="61"/>
      <c r="L190" s="61"/>
      <c r="M190" s="61"/>
      <c r="N190" s="61"/>
      <c r="O190" s="61"/>
    </row>
    <row r="191" spans="1:15" ht="12.75">
      <c r="A191" s="61"/>
      <c r="B191" s="61"/>
      <c r="C191" s="61"/>
      <c r="D191" s="61"/>
      <c r="E191" s="61"/>
      <c r="F191" s="61"/>
      <c r="G191" s="61"/>
      <c r="H191" s="61"/>
      <c r="I191" s="61"/>
      <c r="J191" s="61"/>
      <c r="K191" s="61"/>
      <c r="L191" s="61"/>
      <c r="M191" s="61"/>
      <c r="N191" s="61"/>
      <c r="O191" s="61"/>
    </row>
    <row r="192" spans="1:15" ht="12.75">
      <c r="A192" s="61"/>
      <c r="B192" s="61"/>
      <c r="C192" s="61"/>
      <c r="D192" s="61"/>
      <c r="E192" s="61"/>
      <c r="F192" s="61"/>
      <c r="G192" s="61"/>
      <c r="H192" s="61"/>
      <c r="I192" s="61"/>
      <c r="J192" s="61"/>
      <c r="K192" s="61"/>
      <c r="L192" s="61"/>
      <c r="M192" s="61"/>
      <c r="N192" s="61"/>
      <c r="O192" s="61"/>
    </row>
    <row r="193" spans="1:15" ht="12.75">
      <c r="A193" s="61"/>
      <c r="B193" s="61"/>
      <c r="C193" s="61"/>
      <c r="D193" s="61"/>
      <c r="E193" s="61"/>
      <c r="F193" s="61"/>
      <c r="G193" s="61"/>
      <c r="H193" s="61"/>
      <c r="I193" s="61"/>
      <c r="J193" s="61"/>
      <c r="K193" s="61"/>
      <c r="L193" s="61"/>
      <c r="M193" s="61"/>
      <c r="N193" s="61"/>
      <c r="O193" s="61"/>
    </row>
    <row r="194" spans="1:15" ht="12.75">
      <c r="A194" s="61"/>
      <c r="B194" s="61"/>
      <c r="C194" s="61"/>
      <c r="D194" s="61"/>
      <c r="E194" s="61"/>
      <c r="F194" s="61"/>
      <c r="G194" s="61"/>
      <c r="H194" s="61"/>
      <c r="I194" s="61"/>
      <c r="J194" s="61"/>
      <c r="K194" s="61"/>
      <c r="L194" s="61"/>
      <c r="M194" s="61"/>
      <c r="N194" s="61"/>
      <c r="O194" s="61"/>
    </row>
    <row r="195" spans="1:15" ht="12.75">
      <c r="A195" s="61"/>
      <c r="B195" s="61"/>
      <c r="C195" s="61"/>
      <c r="D195" s="61"/>
      <c r="E195" s="61"/>
      <c r="F195" s="61"/>
      <c r="G195" s="61"/>
      <c r="H195" s="61"/>
      <c r="I195" s="61"/>
      <c r="J195" s="61"/>
      <c r="K195" s="61"/>
      <c r="L195" s="61"/>
      <c r="M195" s="61"/>
      <c r="N195" s="61"/>
      <c r="O195" s="61"/>
    </row>
    <row r="196" spans="1:15" ht="12.75">
      <c r="A196" s="61"/>
      <c r="B196" s="61"/>
      <c r="C196" s="61"/>
      <c r="D196" s="61"/>
      <c r="E196" s="61"/>
      <c r="F196" s="61"/>
      <c r="G196" s="61"/>
      <c r="H196" s="61"/>
      <c r="I196" s="61"/>
      <c r="J196" s="61"/>
      <c r="K196" s="61"/>
      <c r="L196" s="61"/>
      <c r="M196" s="61"/>
      <c r="N196" s="61"/>
      <c r="O196" s="61"/>
    </row>
    <row r="197" spans="1:15" ht="12.75">
      <c r="A197" s="61"/>
      <c r="B197" s="61"/>
      <c r="C197" s="61"/>
      <c r="D197" s="61"/>
      <c r="E197" s="61"/>
      <c r="F197" s="61"/>
      <c r="G197" s="61"/>
      <c r="H197" s="61"/>
      <c r="I197" s="61"/>
      <c r="J197" s="61"/>
      <c r="K197" s="61"/>
      <c r="L197" s="61"/>
      <c r="M197" s="61"/>
      <c r="N197" s="61"/>
      <c r="O197" s="61"/>
    </row>
    <row r="198" spans="1:15" ht="12.75">
      <c r="A198" s="61"/>
      <c r="B198" s="61"/>
      <c r="C198" s="61"/>
      <c r="D198" s="61"/>
      <c r="E198" s="61"/>
      <c r="F198" s="61"/>
      <c r="G198" s="61"/>
      <c r="H198" s="61"/>
      <c r="I198" s="61"/>
      <c r="J198" s="61"/>
      <c r="K198" s="61"/>
      <c r="L198" s="61"/>
      <c r="M198" s="61"/>
      <c r="N198" s="61"/>
      <c r="O198" s="61"/>
    </row>
    <row r="199" spans="1:15" ht="12.75">
      <c r="A199" s="61"/>
      <c r="B199" s="61"/>
      <c r="C199" s="61"/>
      <c r="D199" s="61"/>
      <c r="E199" s="61"/>
      <c r="F199" s="61"/>
      <c r="G199" s="61"/>
      <c r="H199" s="61"/>
      <c r="I199" s="61"/>
      <c r="J199" s="61"/>
      <c r="K199" s="61"/>
      <c r="L199" s="61"/>
      <c r="M199" s="61"/>
      <c r="N199" s="61"/>
      <c r="O199" s="61"/>
    </row>
    <row r="200" spans="1:15" ht="12.75">
      <c r="A200" s="61"/>
      <c r="B200" s="61"/>
      <c r="C200" s="61"/>
      <c r="D200" s="61"/>
      <c r="E200" s="61"/>
      <c r="F200" s="61"/>
      <c r="G200" s="61"/>
      <c r="H200" s="61"/>
      <c r="I200" s="61"/>
      <c r="J200" s="61"/>
      <c r="K200" s="61"/>
      <c r="L200" s="61"/>
      <c r="M200" s="61"/>
      <c r="N200" s="61"/>
      <c r="O200" s="61"/>
    </row>
    <row r="201" spans="1:15" ht="12.75">
      <c r="A201" s="61"/>
      <c r="B201" s="61"/>
      <c r="C201" s="61"/>
      <c r="D201" s="61"/>
      <c r="E201" s="61"/>
      <c r="F201" s="61"/>
      <c r="G201" s="61"/>
      <c r="H201" s="61"/>
      <c r="I201" s="61"/>
      <c r="J201" s="61"/>
      <c r="K201" s="61"/>
      <c r="L201" s="61"/>
      <c r="M201" s="61"/>
      <c r="N201" s="61"/>
      <c r="O201" s="61"/>
    </row>
    <row r="202" spans="1:15" ht="12.75">
      <c r="A202" s="61"/>
      <c r="B202" s="61"/>
      <c r="C202" s="61"/>
      <c r="D202" s="61"/>
      <c r="E202" s="61"/>
      <c r="F202" s="61"/>
      <c r="G202" s="61"/>
      <c r="H202" s="61"/>
      <c r="I202" s="61"/>
      <c r="J202" s="61"/>
      <c r="K202" s="61"/>
      <c r="L202" s="61"/>
      <c r="M202" s="61"/>
      <c r="N202" s="61"/>
      <c r="O202" s="61"/>
    </row>
    <row r="203" spans="1:15" ht="12.75">
      <c r="A203" s="61"/>
      <c r="B203" s="61"/>
      <c r="C203" s="61"/>
      <c r="D203" s="61"/>
      <c r="E203" s="61"/>
      <c r="F203" s="61"/>
      <c r="G203" s="61"/>
      <c r="H203" s="61"/>
      <c r="I203" s="61"/>
      <c r="J203" s="61"/>
      <c r="K203" s="61"/>
      <c r="L203" s="61"/>
      <c r="M203" s="61"/>
      <c r="N203" s="61"/>
      <c r="O203" s="61"/>
    </row>
    <row r="204" spans="1:15" ht="12.75">
      <c r="A204" s="61"/>
      <c r="B204" s="61"/>
      <c r="C204" s="61"/>
      <c r="D204" s="61"/>
      <c r="E204" s="61"/>
      <c r="F204" s="61"/>
      <c r="G204" s="61"/>
      <c r="H204" s="61"/>
      <c r="I204" s="61"/>
      <c r="J204" s="61"/>
      <c r="K204" s="61"/>
      <c r="L204" s="61"/>
      <c r="M204" s="61"/>
      <c r="N204" s="61"/>
      <c r="O204" s="61"/>
    </row>
    <row r="205" spans="1:15" ht="12.75">
      <c r="A205" s="61"/>
      <c r="B205" s="61"/>
      <c r="C205" s="61"/>
      <c r="D205" s="61"/>
      <c r="E205" s="61"/>
      <c r="F205" s="61"/>
      <c r="G205" s="61"/>
      <c r="H205" s="61"/>
      <c r="I205" s="61"/>
      <c r="J205" s="61"/>
      <c r="K205" s="61"/>
      <c r="L205" s="61"/>
      <c r="M205" s="61"/>
      <c r="N205" s="61"/>
      <c r="O205" s="61"/>
    </row>
    <row r="206" spans="1:15" ht="12.75">
      <c r="A206" s="61"/>
      <c r="B206" s="61"/>
      <c r="C206" s="61"/>
      <c r="D206" s="61"/>
      <c r="E206" s="61"/>
      <c r="F206" s="61"/>
      <c r="G206" s="61"/>
      <c r="H206" s="61"/>
      <c r="I206" s="61"/>
      <c r="J206" s="61"/>
      <c r="K206" s="61"/>
      <c r="L206" s="61"/>
      <c r="M206" s="61"/>
      <c r="N206" s="61"/>
      <c r="O206" s="61"/>
    </row>
    <row r="207" spans="1:15" ht="12.75">
      <c r="A207" s="61"/>
      <c r="B207" s="61"/>
      <c r="C207" s="61"/>
      <c r="D207" s="61"/>
      <c r="E207" s="61"/>
      <c r="F207" s="61"/>
      <c r="G207" s="61"/>
      <c r="H207" s="61"/>
      <c r="I207" s="61"/>
      <c r="J207" s="61"/>
      <c r="K207" s="61"/>
      <c r="L207" s="61"/>
      <c r="M207" s="61"/>
      <c r="N207" s="61"/>
      <c r="O207" s="61"/>
    </row>
    <row r="208" spans="1:15" ht="12.75">
      <c r="A208" s="61"/>
      <c r="B208" s="61"/>
      <c r="C208" s="61"/>
      <c r="D208" s="61"/>
      <c r="E208" s="61"/>
      <c r="F208" s="61"/>
      <c r="G208" s="61"/>
      <c r="H208" s="61"/>
      <c r="I208" s="61"/>
      <c r="J208" s="61"/>
      <c r="K208" s="61"/>
      <c r="L208" s="61"/>
      <c r="M208" s="61"/>
      <c r="N208" s="61"/>
      <c r="O208" s="61"/>
    </row>
    <row r="209" spans="1:15" ht="12.75">
      <c r="A209" s="61"/>
      <c r="B209" s="61"/>
      <c r="C209" s="61"/>
      <c r="D209" s="61"/>
      <c r="E209" s="61"/>
      <c r="F209" s="61"/>
      <c r="G209" s="61"/>
      <c r="H209" s="61"/>
      <c r="I209" s="61"/>
      <c r="J209" s="61"/>
      <c r="K209" s="61"/>
      <c r="L209" s="61"/>
      <c r="M209" s="61"/>
      <c r="N209" s="61"/>
      <c r="O209" s="61"/>
    </row>
    <row r="210" spans="1:15" ht="12.75">
      <c r="A210" s="61"/>
      <c r="B210" s="61"/>
      <c r="C210" s="61"/>
      <c r="D210" s="61"/>
      <c r="E210" s="61"/>
      <c r="F210" s="61"/>
      <c r="G210" s="61"/>
      <c r="H210" s="61"/>
      <c r="I210" s="61"/>
      <c r="J210" s="61"/>
      <c r="K210" s="61"/>
      <c r="L210" s="61"/>
      <c r="M210" s="61"/>
      <c r="N210" s="61"/>
      <c r="O210" s="61"/>
    </row>
    <row r="211" spans="1:15" ht="12.75">
      <c r="A211" s="61"/>
      <c r="B211" s="61"/>
      <c r="C211" s="61"/>
      <c r="D211" s="61"/>
      <c r="E211" s="61"/>
      <c r="F211" s="61"/>
      <c r="G211" s="61"/>
      <c r="H211" s="61"/>
      <c r="I211" s="61"/>
      <c r="J211" s="61"/>
      <c r="K211" s="61"/>
      <c r="L211" s="61"/>
      <c r="M211" s="61"/>
      <c r="N211" s="61"/>
      <c r="O211" s="61"/>
    </row>
    <row r="212" spans="1:15" ht="12.75">
      <c r="A212" s="61"/>
      <c r="B212" s="61"/>
      <c r="C212" s="61"/>
      <c r="D212" s="61"/>
      <c r="E212" s="61"/>
      <c r="F212" s="61"/>
      <c r="G212" s="61"/>
      <c r="H212" s="61"/>
      <c r="I212" s="61"/>
      <c r="J212" s="61"/>
      <c r="K212" s="61"/>
      <c r="L212" s="61"/>
      <c r="M212" s="61"/>
      <c r="N212" s="61"/>
      <c r="O212" s="61"/>
    </row>
    <row r="213" spans="1:15" ht="12.75">
      <c r="A213" s="61"/>
      <c r="B213" s="61"/>
      <c r="C213" s="61"/>
      <c r="D213" s="61"/>
      <c r="E213" s="61"/>
      <c r="F213" s="61"/>
      <c r="G213" s="61"/>
      <c r="H213" s="61"/>
      <c r="I213" s="61"/>
      <c r="J213" s="61"/>
      <c r="K213" s="61"/>
      <c r="L213" s="61"/>
      <c r="M213" s="61"/>
      <c r="N213" s="61"/>
      <c r="O213" s="61"/>
    </row>
    <row r="214" spans="1:15" ht="12.75">
      <c r="A214" s="61"/>
      <c r="B214" s="61"/>
      <c r="C214" s="61"/>
      <c r="D214" s="61"/>
      <c r="E214" s="61"/>
      <c r="F214" s="61"/>
      <c r="G214" s="61"/>
      <c r="H214" s="61"/>
      <c r="I214" s="61"/>
      <c r="J214" s="61"/>
      <c r="K214" s="61"/>
      <c r="L214" s="61"/>
      <c r="M214" s="61"/>
      <c r="N214" s="61"/>
      <c r="O214" s="61"/>
    </row>
    <row r="215" spans="1:15" ht="12.75">
      <c r="A215" s="61"/>
      <c r="B215" s="61"/>
      <c r="C215" s="61"/>
      <c r="D215" s="61"/>
      <c r="E215" s="61"/>
      <c r="F215" s="61"/>
      <c r="G215" s="61"/>
      <c r="H215" s="61"/>
      <c r="I215" s="61"/>
      <c r="J215" s="61"/>
      <c r="K215" s="61"/>
      <c r="L215" s="61"/>
      <c r="M215" s="61"/>
      <c r="N215" s="61"/>
      <c r="O215" s="61"/>
    </row>
    <row r="216" spans="1:15" ht="12.75">
      <c r="A216" s="61"/>
      <c r="B216" s="61"/>
      <c r="C216" s="61"/>
      <c r="D216" s="61"/>
      <c r="E216" s="61"/>
      <c r="F216" s="61"/>
      <c r="G216" s="61"/>
      <c r="H216" s="61"/>
      <c r="I216" s="61"/>
      <c r="J216" s="61"/>
      <c r="K216" s="61"/>
      <c r="L216" s="61"/>
      <c r="M216" s="61"/>
      <c r="N216" s="61"/>
      <c r="O216" s="61"/>
    </row>
    <row r="217" spans="1:15" ht="12.75">
      <c r="A217" s="61"/>
      <c r="B217" s="61"/>
      <c r="C217" s="61"/>
      <c r="D217" s="61"/>
      <c r="E217" s="61"/>
      <c r="F217" s="61"/>
      <c r="G217" s="61"/>
      <c r="H217" s="61"/>
      <c r="I217" s="61"/>
      <c r="J217" s="61"/>
      <c r="K217" s="61"/>
      <c r="L217" s="61"/>
      <c r="M217" s="61"/>
      <c r="N217" s="61"/>
      <c r="O217" s="61"/>
    </row>
    <row r="218" spans="1:15" ht="12.75">
      <c r="A218" s="61"/>
      <c r="B218" s="61"/>
      <c r="C218" s="61"/>
      <c r="D218" s="61"/>
      <c r="E218" s="61"/>
      <c r="F218" s="61"/>
      <c r="G218" s="61"/>
      <c r="H218" s="61"/>
      <c r="I218" s="61"/>
      <c r="J218" s="61"/>
      <c r="K218" s="61"/>
      <c r="L218" s="61"/>
      <c r="M218" s="61"/>
      <c r="N218" s="61"/>
      <c r="O218" s="61"/>
    </row>
    <row r="219" spans="1:15" ht="12.75">
      <c r="A219" s="61"/>
      <c r="B219" s="61"/>
      <c r="C219" s="61"/>
      <c r="D219" s="61"/>
      <c r="E219" s="61"/>
      <c r="F219" s="61"/>
      <c r="G219" s="61"/>
      <c r="H219" s="61"/>
      <c r="I219" s="61"/>
      <c r="J219" s="61"/>
      <c r="K219" s="61"/>
      <c r="L219" s="61"/>
      <c r="M219" s="61"/>
      <c r="N219" s="61"/>
      <c r="O219" s="61"/>
    </row>
    <row r="220" spans="1:15" ht="12.75">
      <c r="A220" s="61"/>
      <c r="B220" s="61"/>
      <c r="C220" s="61"/>
      <c r="D220" s="61"/>
      <c r="E220" s="61"/>
      <c r="F220" s="61"/>
      <c r="G220" s="61"/>
      <c r="H220" s="61"/>
      <c r="I220" s="61"/>
      <c r="J220" s="61"/>
      <c r="K220" s="61"/>
      <c r="L220" s="61"/>
      <c r="M220" s="61"/>
      <c r="N220" s="61"/>
      <c r="O220" s="61"/>
    </row>
    <row r="221" spans="1:15" ht="12.75">
      <c r="A221" s="61"/>
      <c r="B221" s="61"/>
      <c r="C221" s="61"/>
      <c r="D221" s="61"/>
      <c r="E221" s="61"/>
      <c r="F221" s="61"/>
      <c r="G221" s="61"/>
      <c r="H221" s="61"/>
      <c r="I221" s="61"/>
      <c r="J221" s="61"/>
      <c r="K221" s="61"/>
      <c r="L221" s="61"/>
      <c r="M221" s="61"/>
      <c r="N221" s="61"/>
      <c r="O221" s="61"/>
    </row>
    <row r="222" spans="1:15" ht="12.75">
      <c r="A222" s="61"/>
      <c r="B222" s="61"/>
      <c r="C222" s="61"/>
      <c r="D222" s="61"/>
      <c r="E222" s="61"/>
      <c r="F222" s="61"/>
      <c r="G222" s="61"/>
      <c r="H222" s="61"/>
      <c r="I222" s="61"/>
      <c r="J222" s="61"/>
      <c r="K222" s="61"/>
      <c r="L222" s="61"/>
      <c r="M222" s="61"/>
      <c r="N222" s="61"/>
      <c r="O222" s="61"/>
    </row>
    <row r="223" spans="1:15" ht="12.75">
      <c r="A223" s="61"/>
      <c r="B223" s="61"/>
      <c r="C223" s="61"/>
      <c r="D223" s="61"/>
      <c r="E223" s="61"/>
      <c r="F223" s="61"/>
      <c r="G223" s="61"/>
      <c r="H223" s="61"/>
      <c r="I223" s="61"/>
      <c r="J223" s="61"/>
      <c r="K223" s="61"/>
      <c r="L223" s="61"/>
      <c r="M223" s="61"/>
      <c r="N223" s="61"/>
      <c r="O223" s="61"/>
    </row>
    <row r="224" spans="1:15" ht="12.75">
      <c r="A224" s="61"/>
      <c r="B224" s="61"/>
      <c r="C224" s="61"/>
      <c r="D224" s="61"/>
      <c r="E224" s="61"/>
      <c r="F224" s="61"/>
      <c r="G224" s="61"/>
      <c r="H224" s="61"/>
      <c r="I224" s="61"/>
      <c r="J224" s="61"/>
      <c r="K224" s="61"/>
      <c r="L224" s="61"/>
      <c r="M224" s="61"/>
      <c r="N224" s="61"/>
      <c r="O224" s="61"/>
    </row>
    <row r="225" spans="1:15" ht="12.75">
      <c r="A225" s="61"/>
      <c r="B225" s="61"/>
      <c r="C225" s="61"/>
      <c r="D225" s="61"/>
      <c r="E225" s="61"/>
      <c r="F225" s="61"/>
      <c r="G225" s="61"/>
      <c r="H225" s="61"/>
      <c r="I225" s="61"/>
      <c r="J225" s="61"/>
      <c r="K225" s="61"/>
      <c r="L225" s="61"/>
      <c r="M225" s="61"/>
      <c r="N225" s="61"/>
      <c r="O225" s="61"/>
    </row>
    <row r="226" spans="1:15" ht="12.75">
      <c r="A226" s="61"/>
      <c r="B226" s="61"/>
      <c r="C226" s="61"/>
      <c r="D226" s="61"/>
      <c r="E226" s="61"/>
      <c r="F226" s="61"/>
      <c r="G226" s="61"/>
      <c r="H226" s="61"/>
      <c r="I226" s="61"/>
      <c r="J226" s="61"/>
      <c r="K226" s="61"/>
      <c r="L226" s="61"/>
      <c r="M226" s="61"/>
      <c r="N226" s="61"/>
      <c r="O226" s="61"/>
    </row>
    <row r="227" spans="1:15" ht="12.75">
      <c r="A227" s="61"/>
      <c r="B227" s="61"/>
      <c r="C227" s="61"/>
      <c r="D227" s="61"/>
      <c r="E227" s="61"/>
      <c r="F227" s="61"/>
      <c r="G227" s="61"/>
      <c r="H227" s="61"/>
      <c r="I227" s="61"/>
      <c r="J227" s="61"/>
      <c r="K227" s="61"/>
      <c r="L227" s="61"/>
      <c r="M227" s="61"/>
      <c r="N227" s="61"/>
      <c r="O227" s="61"/>
    </row>
    <row r="228" spans="1:15" ht="12.75">
      <c r="A228" s="61"/>
      <c r="B228" s="61"/>
      <c r="C228" s="61"/>
      <c r="D228" s="61"/>
      <c r="E228" s="61"/>
      <c r="F228" s="61"/>
      <c r="G228" s="61"/>
      <c r="H228" s="61"/>
      <c r="I228" s="61"/>
      <c r="J228" s="61"/>
      <c r="K228" s="61"/>
      <c r="L228" s="61"/>
      <c r="M228" s="61"/>
      <c r="N228" s="61"/>
      <c r="O228" s="61"/>
    </row>
    <row r="229" spans="1:15" ht="12.75">
      <c r="A229" s="61"/>
      <c r="B229" s="61"/>
      <c r="C229" s="61"/>
      <c r="D229" s="61"/>
      <c r="E229" s="61"/>
      <c r="F229" s="61"/>
      <c r="G229" s="61"/>
      <c r="H229" s="61"/>
      <c r="I229" s="61"/>
      <c r="J229" s="61"/>
      <c r="K229" s="61"/>
      <c r="L229" s="61"/>
      <c r="M229" s="61"/>
      <c r="N229" s="61"/>
      <c r="O229" s="61"/>
    </row>
    <row r="230" spans="1:15" ht="12.75">
      <c r="A230" s="61"/>
      <c r="B230" s="61"/>
      <c r="C230" s="61"/>
      <c r="D230" s="61"/>
      <c r="E230" s="61"/>
      <c r="F230" s="61"/>
      <c r="G230" s="61"/>
      <c r="H230" s="61"/>
      <c r="I230" s="61"/>
      <c r="J230" s="61"/>
      <c r="K230" s="61"/>
      <c r="L230" s="61"/>
      <c r="M230" s="61"/>
      <c r="N230" s="61"/>
      <c r="O230" s="61"/>
    </row>
    <row r="231" spans="1:15" ht="12.75">
      <c r="A231" s="61"/>
      <c r="B231" s="61"/>
      <c r="C231" s="61"/>
      <c r="D231" s="61"/>
      <c r="E231" s="61"/>
      <c r="F231" s="61"/>
      <c r="G231" s="61"/>
      <c r="H231" s="61"/>
      <c r="I231" s="61"/>
      <c r="J231" s="61"/>
      <c r="K231" s="61"/>
      <c r="L231" s="61"/>
      <c r="M231" s="61"/>
      <c r="N231" s="61"/>
      <c r="O231" s="61"/>
    </row>
    <row r="232" spans="1:15" ht="12.75">
      <c r="A232" s="61"/>
      <c r="B232" s="61"/>
      <c r="C232" s="61"/>
      <c r="D232" s="61"/>
      <c r="E232" s="61"/>
      <c r="F232" s="61"/>
      <c r="G232" s="61"/>
      <c r="H232" s="61"/>
      <c r="I232" s="61"/>
      <c r="J232" s="61"/>
      <c r="K232" s="61"/>
      <c r="L232" s="61"/>
      <c r="M232" s="61"/>
      <c r="N232" s="61"/>
      <c r="O232" s="61"/>
    </row>
    <row r="233" spans="1:15" ht="12.75">
      <c r="A233" s="61"/>
      <c r="B233" s="61"/>
      <c r="C233" s="61"/>
      <c r="D233" s="61"/>
      <c r="E233" s="61"/>
      <c r="F233" s="61"/>
      <c r="G233" s="61"/>
      <c r="H233" s="61"/>
      <c r="I233" s="61"/>
      <c r="J233" s="61"/>
      <c r="K233" s="61"/>
      <c r="L233" s="61"/>
      <c r="M233" s="61"/>
      <c r="N233" s="61"/>
      <c r="O233" s="61"/>
    </row>
    <row r="234" spans="1:15" ht="12.75">
      <c r="A234" s="61"/>
      <c r="B234" s="61"/>
      <c r="C234" s="61"/>
      <c r="D234" s="61"/>
      <c r="E234" s="61"/>
      <c r="F234" s="61"/>
      <c r="G234" s="61"/>
      <c r="H234" s="61"/>
      <c r="I234" s="61"/>
      <c r="J234" s="61"/>
      <c r="K234" s="61"/>
      <c r="L234" s="61"/>
      <c r="M234" s="61"/>
      <c r="N234" s="61"/>
      <c r="O234" s="61"/>
    </row>
    <row r="235" spans="1:15" ht="12.75">
      <c r="A235" s="61"/>
      <c r="B235" s="61"/>
      <c r="C235" s="61"/>
      <c r="D235" s="61"/>
      <c r="E235" s="61"/>
      <c r="F235" s="61"/>
      <c r="G235" s="61"/>
      <c r="H235" s="61"/>
      <c r="I235" s="61"/>
      <c r="J235" s="61"/>
      <c r="K235" s="61"/>
      <c r="L235" s="61"/>
      <c r="M235" s="61"/>
      <c r="N235" s="61"/>
      <c r="O235" s="61"/>
    </row>
    <row r="236" spans="1:15" ht="12.75">
      <c r="A236" s="61"/>
      <c r="B236" s="61"/>
      <c r="C236" s="61"/>
      <c r="D236" s="61"/>
      <c r="E236" s="61"/>
      <c r="F236" s="61"/>
      <c r="G236" s="61"/>
      <c r="H236" s="61"/>
      <c r="I236" s="61"/>
      <c r="J236" s="61"/>
      <c r="K236" s="61"/>
      <c r="L236" s="61"/>
      <c r="M236" s="61"/>
      <c r="N236" s="61"/>
      <c r="O236" s="61"/>
    </row>
    <row r="237" spans="1:15" ht="12.75">
      <c r="A237" s="61"/>
      <c r="B237" s="61"/>
      <c r="C237" s="61"/>
      <c r="D237" s="61"/>
      <c r="E237" s="61"/>
      <c r="F237" s="61"/>
      <c r="G237" s="61"/>
      <c r="H237" s="61"/>
      <c r="I237" s="61"/>
      <c r="J237" s="61"/>
      <c r="K237" s="61"/>
      <c r="L237" s="61"/>
      <c r="M237" s="61"/>
      <c r="N237" s="61"/>
      <c r="O237" s="61"/>
    </row>
    <row r="238" spans="1:15" ht="12.75">
      <c r="A238" s="61"/>
      <c r="B238" s="61"/>
      <c r="C238" s="61"/>
      <c r="D238" s="61"/>
      <c r="E238" s="61"/>
      <c r="F238" s="61"/>
      <c r="G238" s="61"/>
      <c r="H238" s="61"/>
      <c r="I238" s="61"/>
      <c r="J238" s="61"/>
      <c r="K238" s="61"/>
      <c r="L238" s="61"/>
      <c r="M238" s="61"/>
      <c r="N238" s="61"/>
      <c r="O238" s="61"/>
    </row>
    <row r="239" spans="1:15" ht="12.75">
      <c r="A239" s="61"/>
      <c r="B239" s="61"/>
      <c r="C239" s="61"/>
      <c r="D239" s="61"/>
      <c r="E239" s="61"/>
      <c r="F239" s="61"/>
      <c r="G239" s="61"/>
      <c r="H239" s="61"/>
      <c r="I239" s="61"/>
      <c r="J239" s="61"/>
      <c r="K239" s="61"/>
      <c r="L239" s="61"/>
      <c r="M239" s="61"/>
      <c r="N239" s="61"/>
      <c r="O239" s="61"/>
    </row>
    <row r="240" spans="1:15" ht="12.75">
      <c r="A240" s="61"/>
      <c r="B240" s="61"/>
      <c r="C240" s="61"/>
      <c r="D240" s="61"/>
      <c r="E240" s="61"/>
      <c r="F240" s="61"/>
      <c r="G240" s="61"/>
      <c r="H240" s="61"/>
      <c r="I240" s="61"/>
      <c r="J240" s="61"/>
      <c r="K240" s="61"/>
      <c r="L240" s="61"/>
      <c r="M240" s="61"/>
      <c r="N240" s="61"/>
      <c r="O240" s="61"/>
    </row>
    <row r="241" spans="1:15" ht="12.75">
      <c r="A241" s="61"/>
      <c r="B241" s="61"/>
      <c r="C241" s="61"/>
      <c r="D241" s="61"/>
      <c r="E241" s="61"/>
      <c r="F241" s="61"/>
      <c r="G241" s="61"/>
      <c r="H241" s="61"/>
      <c r="I241" s="61"/>
      <c r="J241" s="61"/>
      <c r="K241" s="61"/>
      <c r="L241" s="61"/>
      <c r="M241" s="61"/>
      <c r="N241" s="61"/>
      <c r="O241" s="61"/>
    </row>
    <row r="242" spans="1:15" ht="12.75">
      <c r="A242" s="61"/>
      <c r="B242" s="61"/>
      <c r="C242" s="61"/>
      <c r="D242" s="61"/>
      <c r="E242" s="61"/>
      <c r="F242" s="61"/>
      <c r="G242" s="61"/>
      <c r="H242" s="61"/>
      <c r="I242" s="61"/>
      <c r="J242" s="61"/>
      <c r="K242" s="61"/>
      <c r="L242" s="61"/>
      <c r="M242" s="61"/>
      <c r="N242" s="61"/>
      <c r="O242" s="61"/>
    </row>
    <row r="243" spans="1:15" ht="12.75">
      <c r="A243" s="61"/>
      <c r="B243" s="61"/>
      <c r="C243" s="61"/>
      <c r="D243" s="61"/>
      <c r="E243" s="61"/>
      <c r="F243" s="61"/>
      <c r="G243" s="61"/>
      <c r="H243" s="61"/>
      <c r="I243" s="61"/>
      <c r="J243" s="61"/>
      <c r="K243" s="61"/>
      <c r="L243" s="61"/>
      <c r="M243" s="61"/>
      <c r="N243" s="61"/>
      <c r="O243" s="61"/>
    </row>
    <row r="244" spans="1:15" ht="12.75">
      <c r="A244" s="61"/>
      <c r="B244" s="61"/>
      <c r="C244" s="61"/>
      <c r="D244" s="61"/>
      <c r="E244" s="61"/>
      <c r="F244" s="61"/>
      <c r="G244" s="61"/>
      <c r="H244" s="61"/>
      <c r="I244" s="61"/>
      <c r="J244" s="61"/>
      <c r="K244" s="61"/>
      <c r="L244" s="61"/>
      <c r="M244" s="61"/>
      <c r="N244" s="61"/>
      <c r="O244" s="61"/>
    </row>
    <row r="245" spans="1:15" ht="12.75">
      <c r="A245" s="61"/>
      <c r="B245" s="61"/>
      <c r="C245" s="61"/>
      <c r="D245" s="61"/>
      <c r="E245" s="61"/>
      <c r="F245" s="61"/>
      <c r="G245" s="61"/>
      <c r="H245" s="61"/>
      <c r="I245" s="61"/>
      <c r="J245" s="61"/>
      <c r="K245" s="61"/>
      <c r="L245" s="61"/>
      <c r="M245" s="61"/>
      <c r="N245" s="61"/>
      <c r="O245" s="61"/>
    </row>
    <row r="246" spans="1:15" ht="12.75">
      <c r="A246" s="61"/>
      <c r="B246" s="61"/>
      <c r="C246" s="61"/>
      <c r="D246" s="61"/>
      <c r="E246" s="61"/>
      <c r="F246" s="61"/>
      <c r="G246" s="61"/>
      <c r="H246" s="61"/>
      <c r="I246" s="61"/>
      <c r="J246" s="61"/>
      <c r="K246" s="61"/>
      <c r="L246" s="61"/>
      <c r="M246" s="61"/>
      <c r="N246" s="61"/>
      <c r="O246" s="61"/>
    </row>
    <row r="247" spans="1:15" ht="12.75">
      <c r="A247" s="61"/>
      <c r="B247" s="61"/>
      <c r="C247" s="61"/>
      <c r="D247" s="61"/>
      <c r="E247" s="61"/>
      <c r="F247" s="61"/>
      <c r="G247" s="61"/>
      <c r="H247" s="61"/>
      <c r="I247" s="61"/>
      <c r="J247" s="61"/>
      <c r="K247" s="61"/>
      <c r="L247" s="61"/>
      <c r="M247" s="61"/>
      <c r="N247" s="61"/>
      <c r="O247" s="61"/>
    </row>
    <row r="248" spans="1:15" ht="12.75">
      <c r="A248" s="61"/>
      <c r="B248" s="61"/>
      <c r="C248" s="61"/>
      <c r="D248" s="61"/>
      <c r="E248" s="61"/>
      <c r="F248" s="61"/>
      <c r="G248" s="61"/>
      <c r="H248" s="61"/>
      <c r="I248" s="61"/>
      <c r="J248" s="61"/>
      <c r="K248" s="61"/>
      <c r="L248" s="61"/>
      <c r="M248" s="61"/>
      <c r="N248" s="61"/>
      <c r="O248" s="61"/>
    </row>
    <row r="249" spans="1:15" ht="12.75">
      <c r="A249" s="61"/>
      <c r="B249" s="61"/>
      <c r="C249" s="61"/>
      <c r="D249" s="61"/>
      <c r="E249" s="61"/>
      <c r="F249" s="61"/>
      <c r="G249" s="61"/>
      <c r="H249" s="61"/>
      <c r="I249" s="61"/>
      <c r="J249" s="61"/>
      <c r="K249" s="61"/>
      <c r="L249" s="61"/>
      <c r="M249" s="61"/>
      <c r="N249" s="61"/>
      <c r="O249" s="61"/>
    </row>
    <row r="250" spans="1:15" ht="12.75">
      <c r="A250" s="61"/>
      <c r="B250" s="61"/>
      <c r="C250" s="61"/>
      <c r="D250" s="61"/>
      <c r="E250" s="61"/>
      <c r="F250" s="61"/>
      <c r="G250" s="61"/>
      <c r="H250" s="61"/>
      <c r="I250" s="61"/>
      <c r="J250" s="61"/>
      <c r="K250" s="61"/>
      <c r="L250" s="61"/>
      <c r="M250" s="61"/>
      <c r="N250" s="61"/>
      <c r="O250" s="61"/>
    </row>
    <row r="251" spans="1:15" ht="12.75">
      <c r="A251" s="61"/>
      <c r="B251" s="61"/>
      <c r="C251" s="61"/>
      <c r="D251" s="61"/>
      <c r="E251" s="61"/>
      <c r="F251" s="61"/>
      <c r="G251" s="61"/>
      <c r="H251" s="61"/>
      <c r="I251" s="61"/>
      <c r="J251" s="61"/>
      <c r="K251" s="61"/>
      <c r="L251" s="61"/>
      <c r="M251" s="61"/>
      <c r="N251" s="61"/>
      <c r="O251" s="61"/>
    </row>
    <row r="252" spans="1:15" ht="12.75">
      <c r="A252" s="61"/>
      <c r="B252" s="61"/>
      <c r="C252" s="61"/>
      <c r="D252" s="61"/>
      <c r="E252" s="61"/>
      <c r="F252" s="61"/>
      <c r="G252" s="61"/>
      <c r="H252" s="61"/>
      <c r="I252" s="61"/>
      <c r="J252" s="61"/>
      <c r="K252" s="61"/>
      <c r="L252" s="61"/>
      <c r="M252" s="61"/>
      <c r="N252" s="61"/>
      <c r="O252" s="61"/>
    </row>
    <row r="253" spans="1:15" ht="12.75">
      <c r="A253" s="61"/>
      <c r="B253" s="61"/>
      <c r="C253" s="61"/>
      <c r="D253" s="61"/>
      <c r="E253" s="61"/>
      <c r="F253" s="61"/>
      <c r="G253" s="61"/>
      <c r="H253" s="61"/>
      <c r="I253" s="61"/>
      <c r="J253" s="61"/>
      <c r="K253" s="61"/>
      <c r="L253" s="61"/>
      <c r="M253" s="61"/>
      <c r="N253" s="61"/>
      <c r="O253" s="61"/>
    </row>
    <row r="254" spans="1:15" ht="12.75">
      <c r="A254" s="61"/>
      <c r="B254" s="61"/>
      <c r="C254" s="61"/>
      <c r="D254" s="61"/>
      <c r="E254" s="61"/>
      <c r="F254" s="61"/>
      <c r="G254" s="61"/>
      <c r="H254" s="61"/>
      <c r="I254" s="61"/>
      <c r="J254" s="61"/>
      <c r="K254" s="61"/>
      <c r="L254" s="61"/>
      <c r="M254" s="61"/>
      <c r="N254" s="61"/>
      <c r="O254" s="61"/>
    </row>
    <row r="255" spans="1:15" ht="12.75">
      <c r="A255" s="61"/>
      <c r="B255" s="61"/>
      <c r="C255" s="61"/>
      <c r="D255" s="61"/>
      <c r="E255" s="61"/>
      <c r="F255" s="61"/>
      <c r="G255" s="61"/>
      <c r="H255" s="61"/>
      <c r="I255" s="61"/>
      <c r="J255" s="61"/>
      <c r="K255" s="61"/>
      <c r="L255" s="61"/>
      <c r="M255" s="61"/>
      <c r="N255" s="61"/>
      <c r="O255" s="61"/>
    </row>
    <row r="256" spans="1:15" ht="12.75">
      <c r="A256" s="61"/>
      <c r="B256" s="61"/>
      <c r="C256" s="61"/>
      <c r="D256" s="61"/>
      <c r="E256" s="61"/>
      <c r="F256" s="61"/>
      <c r="G256" s="61"/>
      <c r="H256" s="61"/>
      <c r="I256" s="61"/>
      <c r="J256" s="61"/>
      <c r="K256" s="61"/>
      <c r="L256" s="61"/>
      <c r="M256" s="61"/>
      <c r="N256" s="61"/>
      <c r="O256" s="61"/>
    </row>
    <row r="257" spans="1:15" ht="12.75">
      <c r="A257" s="61"/>
      <c r="B257" s="61"/>
      <c r="C257" s="61"/>
      <c r="D257" s="61"/>
      <c r="E257" s="61"/>
      <c r="F257" s="61"/>
      <c r="G257" s="61"/>
      <c r="H257" s="61"/>
      <c r="I257" s="61"/>
      <c r="J257" s="61"/>
      <c r="K257" s="61"/>
      <c r="L257" s="61"/>
      <c r="M257" s="61"/>
      <c r="N257" s="61"/>
      <c r="O257" s="61"/>
    </row>
    <row r="258" spans="1:15" ht="12.75">
      <c r="A258" s="61"/>
      <c r="B258" s="61"/>
      <c r="C258" s="61"/>
      <c r="D258" s="61"/>
      <c r="E258" s="61"/>
      <c r="F258" s="61"/>
      <c r="G258" s="61"/>
      <c r="H258" s="61"/>
      <c r="I258" s="61"/>
      <c r="J258" s="61"/>
      <c r="K258" s="61"/>
      <c r="L258" s="61"/>
      <c r="M258" s="61"/>
      <c r="N258" s="61"/>
      <c r="O258" s="61"/>
    </row>
    <row r="259" spans="1:15" ht="12.75">
      <c r="A259" s="61"/>
      <c r="B259" s="61"/>
      <c r="C259" s="61"/>
      <c r="D259" s="61"/>
      <c r="E259" s="61"/>
      <c r="F259" s="61"/>
      <c r="G259" s="61"/>
      <c r="H259" s="61"/>
      <c r="I259" s="61"/>
      <c r="J259" s="61"/>
      <c r="K259" s="61"/>
      <c r="L259" s="61"/>
      <c r="M259" s="61"/>
      <c r="N259" s="61"/>
      <c r="O259" s="61"/>
    </row>
    <row r="260" spans="1:15" ht="12.75">
      <c r="A260" s="61"/>
      <c r="B260" s="61"/>
      <c r="C260" s="61"/>
      <c r="D260" s="61"/>
      <c r="E260" s="61"/>
      <c r="F260" s="61"/>
      <c r="G260" s="61"/>
      <c r="H260" s="61"/>
      <c r="I260" s="61"/>
      <c r="J260" s="61"/>
      <c r="K260" s="61"/>
      <c r="L260" s="61"/>
      <c r="M260" s="61"/>
      <c r="N260" s="61"/>
      <c r="O260" s="61"/>
    </row>
    <row r="261" spans="1:15" ht="12.75">
      <c r="A261" s="61"/>
      <c r="B261" s="61"/>
      <c r="C261" s="61"/>
      <c r="D261" s="61"/>
      <c r="E261" s="61"/>
      <c r="F261" s="61"/>
      <c r="G261" s="61"/>
      <c r="H261" s="61"/>
      <c r="I261" s="61"/>
      <c r="J261" s="61"/>
      <c r="K261" s="61"/>
      <c r="L261" s="61"/>
      <c r="M261" s="61"/>
      <c r="N261" s="61"/>
      <c r="O261" s="61"/>
    </row>
    <row r="262" spans="1:15" ht="12.75">
      <c r="A262" s="61"/>
      <c r="B262" s="61"/>
      <c r="C262" s="61"/>
      <c r="D262" s="61"/>
      <c r="E262" s="61"/>
      <c r="F262" s="61"/>
      <c r="G262" s="61"/>
      <c r="H262" s="61"/>
      <c r="I262" s="61"/>
      <c r="J262" s="61"/>
      <c r="K262" s="61"/>
      <c r="L262" s="61"/>
      <c r="M262" s="61"/>
      <c r="N262" s="61"/>
      <c r="O262" s="61"/>
    </row>
    <row r="263" spans="1:15" ht="12.75">
      <c r="A263" s="61"/>
      <c r="B263" s="61"/>
      <c r="C263" s="61"/>
      <c r="D263" s="61"/>
      <c r="E263" s="61"/>
      <c r="F263" s="61"/>
      <c r="G263" s="61"/>
      <c r="H263" s="61"/>
      <c r="I263" s="61"/>
      <c r="J263" s="61"/>
      <c r="K263" s="61"/>
      <c r="L263" s="61"/>
      <c r="M263" s="61"/>
      <c r="N263" s="61"/>
      <c r="O263" s="61"/>
    </row>
    <row r="264" spans="1:15" ht="12.75">
      <c r="A264" s="61"/>
      <c r="B264" s="61"/>
      <c r="C264" s="61"/>
      <c r="D264" s="61"/>
      <c r="E264" s="61"/>
      <c r="F264" s="61"/>
      <c r="G264" s="61"/>
      <c r="H264" s="61"/>
      <c r="I264" s="61"/>
      <c r="J264" s="61"/>
      <c r="K264" s="61"/>
      <c r="L264" s="61"/>
      <c r="M264" s="61"/>
      <c r="N264" s="61"/>
      <c r="O264" s="61"/>
    </row>
    <row r="265" spans="1:15" ht="12.75">
      <c r="A265" s="61"/>
      <c r="B265" s="61"/>
      <c r="C265" s="61"/>
      <c r="D265" s="61"/>
      <c r="E265" s="61"/>
      <c r="F265" s="61"/>
      <c r="G265" s="61"/>
      <c r="H265" s="61"/>
      <c r="I265" s="61"/>
      <c r="J265" s="61"/>
      <c r="K265" s="61"/>
      <c r="L265" s="61"/>
      <c r="M265" s="61"/>
      <c r="N265" s="61"/>
      <c r="O265" s="61"/>
    </row>
    <row r="266" spans="1:15" ht="12.75">
      <c r="A266" s="61"/>
      <c r="B266" s="61"/>
      <c r="C266" s="61"/>
      <c r="D266" s="61"/>
      <c r="E266" s="61"/>
      <c r="F266" s="61"/>
      <c r="G266" s="61"/>
      <c r="H266" s="61"/>
      <c r="I266" s="61"/>
      <c r="J266" s="61"/>
      <c r="K266" s="61"/>
      <c r="L266" s="61"/>
      <c r="M266" s="61"/>
      <c r="N266" s="61"/>
      <c r="O266" s="61"/>
    </row>
    <row r="267" spans="1:15" ht="12.75">
      <c r="A267" s="61"/>
      <c r="B267" s="61"/>
      <c r="C267" s="61"/>
      <c r="D267" s="61"/>
      <c r="E267" s="61"/>
      <c r="F267" s="61"/>
      <c r="G267" s="61"/>
      <c r="H267" s="61"/>
      <c r="I267" s="61"/>
      <c r="J267" s="61"/>
      <c r="K267" s="61"/>
      <c r="L267" s="61"/>
      <c r="M267" s="61"/>
      <c r="N267" s="61"/>
      <c r="O267" s="61"/>
    </row>
    <row r="268" spans="1:15" ht="12.75">
      <c r="A268" s="61"/>
      <c r="B268" s="61"/>
      <c r="C268" s="61"/>
      <c r="D268" s="61"/>
      <c r="E268" s="61"/>
      <c r="F268" s="61"/>
      <c r="G268" s="61"/>
      <c r="H268" s="61"/>
      <c r="I268" s="61"/>
      <c r="J268" s="61"/>
      <c r="K268" s="61"/>
      <c r="L268" s="61"/>
      <c r="M268" s="61"/>
      <c r="N268" s="61"/>
      <c r="O268" s="61"/>
    </row>
    <row r="269" spans="1:15" ht="12.75">
      <c r="A269" s="61"/>
      <c r="B269" s="61"/>
      <c r="C269" s="61"/>
      <c r="D269" s="61"/>
      <c r="E269" s="61"/>
      <c r="F269" s="61"/>
      <c r="G269" s="61"/>
      <c r="H269" s="61"/>
      <c r="I269" s="61"/>
      <c r="J269" s="61"/>
      <c r="K269" s="61"/>
      <c r="L269" s="61"/>
      <c r="M269" s="61"/>
      <c r="N269" s="61"/>
      <c r="O269" s="61"/>
    </row>
    <row r="270" spans="1:15" ht="12.75">
      <c r="A270" s="61"/>
      <c r="B270" s="61"/>
      <c r="C270" s="61"/>
      <c r="D270" s="61"/>
      <c r="E270" s="61"/>
      <c r="F270" s="61"/>
      <c r="G270" s="61"/>
      <c r="H270" s="61"/>
      <c r="I270" s="61"/>
      <c r="J270" s="61"/>
      <c r="K270" s="61"/>
      <c r="L270" s="61"/>
      <c r="M270" s="61"/>
      <c r="N270" s="61"/>
      <c r="O270" s="61"/>
    </row>
    <row r="271" spans="1:15" ht="12.75">
      <c r="A271" s="61"/>
      <c r="B271" s="61"/>
      <c r="C271" s="61"/>
      <c r="D271" s="61"/>
      <c r="E271" s="61"/>
      <c r="F271" s="61"/>
      <c r="G271" s="61"/>
      <c r="H271" s="61"/>
      <c r="I271" s="61"/>
      <c r="J271" s="61"/>
      <c r="K271" s="61"/>
      <c r="L271" s="61"/>
      <c r="M271" s="61"/>
      <c r="N271" s="61"/>
      <c r="O271" s="61"/>
    </row>
    <row r="272" spans="1:15" ht="12.75">
      <c r="A272" s="61"/>
      <c r="B272" s="61"/>
      <c r="C272" s="61"/>
      <c r="D272" s="61"/>
      <c r="E272" s="61"/>
      <c r="F272" s="61"/>
      <c r="G272" s="61"/>
      <c r="H272" s="61"/>
      <c r="I272" s="61"/>
      <c r="J272" s="61"/>
      <c r="K272" s="61"/>
      <c r="L272" s="61"/>
      <c r="M272" s="61"/>
      <c r="N272" s="61"/>
      <c r="O272" s="61"/>
    </row>
    <row r="273" spans="1:15" ht="12.75">
      <c r="A273" s="61"/>
      <c r="B273" s="61"/>
      <c r="C273" s="61"/>
      <c r="D273" s="61"/>
      <c r="E273" s="61"/>
      <c r="F273" s="61"/>
      <c r="G273" s="61"/>
      <c r="H273" s="61"/>
      <c r="I273" s="61"/>
      <c r="J273" s="61"/>
      <c r="K273" s="61"/>
      <c r="L273" s="61"/>
      <c r="M273" s="61"/>
      <c r="N273" s="61"/>
      <c r="O273" s="61"/>
    </row>
    <row r="274" spans="1:15" ht="12.75">
      <c r="A274" s="61"/>
      <c r="B274" s="61"/>
      <c r="C274" s="61"/>
      <c r="D274" s="61"/>
      <c r="E274" s="61"/>
      <c r="F274" s="61"/>
      <c r="G274" s="61"/>
      <c r="H274" s="61"/>
      <c r="I274" s="61"/>
      <c r="J274" s="61"/>
      <c r="K274" s="61"/>
      <c r="L274" s="61"/>
      <c r="M274" s="61"/>
      <c r="N274" s="61"/>
      <c r="O274" s="61"/>
    </row>
    <row r="275" spans="1:15" ht="12.75">
      <c r="A275" s="61"/>
      <c r="B275" s="61"/>
      <c r="C275" s="61"/>
      <c r="D275" s="61"/>
      <c r="E275" s="61"/>
      <c r="F275" s="61"/>
      <c r="G275" s="61"/>
      <c r="H275" s="61"/>
      <c r="I275" s="61"/>
      <c r="J275" s="61"/>
      <c r="K275" s="61"/>
      <c r="L275" s="61"/>
      <c r="M275" s="61"/>
      <c r="N275" s="61"/>
      <c r="O275" s="61"/>
    </row>
    <row r="276" spans="1:15" ht="12.75">
      <c r="A276" s="61"/>
      <c r="B276" s="61"/>
      <c r="C276" s="61"/>
      <c r="D276" s="61"/>
      <c r="E276" s="61"/>
      <c r="F276" s="61"/>
      <c r="G276" s="61"/>
      <c r="H276" s="61"/>
      <c r="I276" s="61"/>
      <c r="J276" s="61"/>
      <c r="K276" s="61"/>
      <c r="L276" s="61"/>
      <c r="M276" s="61"/>
      <c r="N276" s="61"/>
      <c r="O276" s="61"/>
    </row>
    <row r="277" spans="1:15" ht="12.75">
      <c r="A277" s="61"/>
      <c r="B277" s="61"/>
      <c r="C277" s="61"/>
      <c r="D277" s="61"/>
      <c r="E277" s="61"/>
      <c r="F277" s="61"/>
      <c r="G277" s="61"/>
      <c r="H277" s="61"/>
      <c r="I277" s="61"/>
      <c r="J277" s="61"/>
      <c r="K277" s="61"/>
      <c r="L277" s="61"/>
      <c r="M277" s="61"/>
      <c r="N277" s="61"/>
      <c r="O277" s="61"/>
    </row>
    <row r="278" spans="1:15" ht="12.75">
      <c r="A278" s="61"/>
      <c r="B278" s="61"/>
      <c r="C278" s="61"/>
      <c r="D278" s="61"/>
      <c r="E278" s="61"/>
      <c r="F278" s="61"/>
      <c r="G278" s="61"/>
      <c r="H278" s="61"/>
      <c r="I278" s="61"/>
      <c r="J278" s="61"/>
      <c r="K278" s="61"/>
      <c r="L278" s="61"/>
      <c r="M278" s="61"/>
      <c r="N278" s="61"/>
      <c r="O278" s="61"/>
    </row>
    <row r="279" spans="1:15" ht="12.75">
      <c r="A279" s="61"/>
      <c r="B279" s="61"/>
      <c r="C279" s="61"/>
      <c r="D279" s="61"/>
      <c r="E279" s="61"/>
      <c r="F279" s="61"/>
      <c r="G279" s="61"/>
      <c r="H279" s="61"/>
      <c r="I279" s="61"/>
      <c r="J279" s="61"/>
      <c r="K279" s="61"/>
      <c r="L279" s="61"/>
      <c r="M279" s="61"/>
      <c r="N279" s="61"/>
      <c r="O279" s="61"/>
    </row>
    <row r="280" spans="1:15" ht="12.75">
      <c r="A280" s="61"/>
      <c r="B280" s="61"/>
      <c r="C280" s="61"/>
      <c r="D280" s="61"/>
      <c r="E280" s="61"/>
      <c r="F280" s="61"/>
      <c r="G280" s="61"/>
      <c r="H280" s="61"/>
      <c r="I280" s="61"/>
      <c r="J280" s="61"/>
      <c r="K280" s="61"/>
      <c r="L280" s="61"/>
      <c r="M280" s="61"/>
      <c r="N280" s="61"/>
      <c r="O280" s="61"/>
    </row>
    <row r="281" spans="1:15" ht="12.75">
      <c r="A281" s="61"/>
      <c r="B281" s="61"/>
      <c r="C281" s="61"/>
      <c r="D281" s="61"/>
      <c r="E281" s="61"/>
      <c r="F281" s="61"/>
      <c r="G281" s="61"/>
      <c r="H281" s="61"/>
      <c r="I281" s="61"/>
      <c r="J281" s="61"/>
      <c r="K281" s="61"/>
      <c r="L281" s="61"/>
      <c r="M281" s="61"/>
      <c r="N281" s="61"/>
      <c r="O281" s="61"/>
    </row>
    <row r="282" spans="1:15" ht="12.75">
      <c r="A282" s="61"/>
      <c r="B282" s="61"/>
      <c r="C282" s="61"/>
      <c r="D282" s="61"/>
      <c r="E282" s="61"/>
      <c r="F282" s="61"/>
      <c r="G282" s="61"/>
      <c r="H282" s="61"/>
      <c r="I282" s="61"/>
      <c r="J282" s="61"/>
      <c r="K282" s="61"/>
      <c r="L282" s="61"/>
      <c r="M282" s="61"/>
      <c r="N282" s="61"/>
      <c r="O282" s="61"/>
    </row>
    <row r="283" spans="1:15" ht="12.75">
      <c r="A283" s="61"/>
      <c r="B283" s="61"/>
      <c r="C283" s="61"/>
      <c r="D283" s="61"/>
      <c r="E283" s="61"/>
      <c r="F283" s="61"/>
      <c r="G283" s="61"/>
      <c r="H283" s="61"/>
      <c r="I283" s="61"/>
      <c r="J283" s="61"/>
      <c r="K283" s="61"/>
      <c r="L283" s="61"/>
      <c r="M283" s="61"/>
      <c r="N283" s="61"/>
      <c r="O283" s="61"/>
    </row>
    <row r="284" spans="1:15" ht="12.75">
      <c r="A284" s="61"/>
      <c r="B284" s="61"/>
      <c r="C284" s="61"/>
      <c r="D284" s="61"/>
      <c r="E284" s="61"/>
      <c r="F284" s="61"/>
      <c r="G284" s="61"/>
      <c r="H284" s="61"/>
      <c r="I284" s="61"/>
      <c r="J284" s="61"/>
      <c r="K284" s="61"/>
      <c r="L284" s="61"/>
      <c r="M284" s="61"/>
      <c r="N284" s="61"/>
      <c r="O284" s="61"/>
    </row>
    <row r="285" spans="1:15" ht="12.75">
      <c r="A285" s="61"/>
      <c r="B285" s="61"/>
      <c r="C285" s="61"/>
      <c r="D285" s="61"/>
      <c r="E285" s="61"/>
      <c r="F285" s="61"/>
      <c r="G285" s="61"/>
      <c r="H285" s="61"/>
      <c r="I285" s="61"/>
      <c r="J285" s="61"/>
      <c r="K285" s="61"/>
      <c r="L285" s="61"/>
      <c r="M285" s="61"/>
      <c r="N285" s="61"/>
      <c r="O285" s="61"/>
    </row>
    <row r="286" spans="1:15" ht="12.75">
      <c r="A286" s="61"/>
      <c r="B286" s="61"/>
      <c r="C286" s="61"/>
      <c r="D286" s="61"/>
      <c r="E286" s="61"/>
      <c r="F286" s="61"/>
      <c r="G286" s="61"/>
      <c r="H286" s="61"/>
      <c r="I286" s="61"/>
      <c r="J286" s="61"/>
      <c r="K286" s="61"/>
      <c r="L286" s="61"/>
      <c r="M286" s="61"/>
      <c r="N286" s="61"/>
      <c r="O286" s="61"/>
    </row>
    <row r="287" spans="1:15" ht="12.75">
      <c r="A287" s="61"/>
      <c r="B287" s="61"/>
      <c r="C287" s="61"/>
      <c r="D287" s="61"/>
      <c r="E287" s="61"/>
      <c r="F287" s="61"/>
      <c r="G287" s="61"/>
      <c r="H287" s="61"/>
      <c r="I287" s="61"/>
      <c r="J287" s="61"/>
      <c r="K287" s="61"/>
      <c r="L287" s="61"/>
      <c r="M287" s="61"/>
      <c r="N287" s="61"/>
      <c r="O287" s="61"/>
    </row>
    <row r="288" spans="1:15" ht="12.75">
      <c r="A288" s="61"/>
      <c r="B288" s="61"/>
      <c r="C288" s="61"/>
      <c r="D288" s="61"/>
      <c r="E288" s="61"/>
      <c r="F288" s="61"/>
      <c r="G288" s="61"/>
      <c r="H288" s="61"/>
      <c r="I288" s="61"/>
      <c r="J288" s="61"/>
      <c r="K288" s="61"/>
      <c r="L288" s="61"/>
      <c r="M288" s="61"/>
      <c r="N288" s="61"/>
      <c r="O288" s="61"/>
    </row>
    <row r="289" spans="1:15" ht="12.75">
      <c r="A289" s="61"/>
      <c r="B289" s="61"/>
      <c r="C289" s="61"/>
      <c r="D289" s="61"/>
      <c r="E289" s="61"/>
      <c r="F289" s="61"/>
      <c r="G289" s="61"/>
      <c r="H289" s="61"/>
      <c r="I289" s="61"/>
      <c r="J289" s="61"/>
      <c r="K289" s="61"/>
      <c r="L289" s="61"/>
      <c r="M289" s="61"/>
      <c r="N289" s="61"/>
      <c r="O289" s="61"/>
    </row>
    <row r="290" spans="1:15" ht="12.75">
      <c r="A290" s="61"/>
      <c r="B290" s="61"/>
      <c r="C290" s="61"/>
      <c r="D290" s="61"/>
      <c r="E290" s="61"/>
      <c r="F290" s="61"/>
      <c r="G290" s="61"/>
      <c r="H290" s="61"/>
      <c r="I290" s="61"/>
      <c r="J290" s="61"/>
      <c r="K290" s="61"/>
      <c r="L290" s="61"/>
      <c r="M290" s="61"/>
      <c r="N290" s="61"/>
      <c r="O290" s="61"/>
    </row>
    <row r="291" spans="1:15" ht="12.75">
      <c r="A291" s="61"/>
      <c r="B291" s="61"/>
      <c r="C291" s="61"/>
      <c r="D291" s="61"/>
      <c r="E291" s="61"/>
      <c r="F291" s="61"/>
      <c r="G291" s="61"/>
      <c r="H291" s="61"/>
      <c r="I291" s="61"/>
      <c r="J291" s="61"/>
      <c r="K291" s="61"/>
      <c r="L291" s="61"/>
      <c r="M291" s="61"/>
      <c r="N291" s="61"/>
      <c r="O291" s="61"/>
    </row>
    <row r="292" spans="1:15" ht="12.75">
      <c r="A292" s="61"/>
      <c r="B292" s="61"/>
      <c r="C292" s="61"/>
      <c r="D292" s="61"/>
      <c r="E292" s="61"/>
      <c r="F292" s="61"/>
      <c r="G292" s="61"/>
      <c r="H292" s="61"/>
      <c r="I292" s="61"/>
      <c r="J292" s="61"/>
      <c r="K292" s="61"/>
      <c r="L292" s="61"/>
      <c r="M292" s="61"/>
      <c r="N292" s="61"/>
      <c r="O292" s="61"/>
    </row>
    <row r="293" spans="1:15" ht="12.75">
      <c r="A293" s="61"/>
      <c r="B293" s="61"/>
      <c r="C293" s="61"/>
      <c r="D293" s="61"/>
      <c r="E293" s="61"/>
      <c r="F293" s="61"/>
      <c r="G293" s="61"/>
      <c r="H293" s="61"/>
      <c r="I293" s="61"/>
      <c r="J293" s="61"/>
      <c r="K293" s="61"/>
      <c r="L293" s="61"/>
      <c r="M293" s="61"/>
      <c r="N293" s="61"/>
      <c r="O293" s="61"/>
    </row>
    <row r="294" spans="1:15" ht="12.75">
      <c r="A294" s="61"/>
      <c r="B294" s="61"/>
      <c r="C294" s="61"/>
      <c r="D294" s="61"/>
      <c r="E294" s="61"/>
      <c r="F294" s="61"/>
      <c r="G294" s="61"/>
      <c r="H294" s="61"/>
      <c r="I294" s="61"/>
      <c r="J294" s="61"/>
      <c r="K294" s="61"/>
      <c r="L294" s="61"/>
      <c r="M294" s="61"/>
      <c r="N294" s="61"/>
      <c r="O294" s="61"/>
    </row>
    <row r="295" spans="1:15" ht="12.75">
      <c r="A295" s="61"/>
      <c r="B295" s="61"/>
      <c r="C295" s="61"/>
      <c r="D295" s="61"/>
      <c r="E295" s="61"/>
      <c r="F295" s="61"/>
      <c r="G295" s="61"/>
      <c r="H295" s="61"/>
      <c r="I295" s="61"/>
      <c r="J295" s="61"/>
      <c r="K295" s="61"/>
      <c r="L295" s="61"/>
      <c r="M295" s="61"/>
      <c r="N295" s="61"/>
      <c r="O295" s="61"/>
    </row>
    <row r="296" spans="1:15" ht="12.75">
      <c r="A296" s="61"/>
      <c r="B296" s="61"/>
      <c r="C296" s="61"/>
      <c r="D296" s="61"/>
      <c r="E296" s="61"/>
      <c r="F296" s="61"/>
      <c r="G296" s="61"/>
      <c r="H296" s="61"/>
      <c r="I296" s="61"/>
      <c r="J296" s="61"/>
      <c r="K296" s="61"/>
      <c r="L296" s="61"/>
      <c r="M296" s="61"/>
      <c r="N296" s="61"/>
      <c r="O296" s="61"/>
    </row>
    <row r="297" spans="1:15" ht="12.75">
      <c r="A297" s="61"/>
      <c r="B297" s="61"/>
      <c r="C297" s="61"/>
      <c r="D297" s="61"/>
      <c r="E297" s="61"/>
      <c r="F297" s="61"/>
      <c r="G297" s="61"/>
      <c r="H297" s="61"/>
      <c r="I297" s="61"/>
      <c r="J297" s="61"/>
      <c r="K297" s="61"/>
      <c r="L297" s="61"/>
      <c r="M297" s="61"/>
      <c r="N297" s="61"/>
      <c r="O297" s="61"/>
    </row>
    <row r="298" spans="1:15" ht="12.75">
      <c r="A298" s="61"/>
      <c r="B298" s="61"/>
      <c r="C298" s="61"/>
      <c r="D298" s="61"/>
      <c r="E298" s="61"/>
      <c r="F298" s="61"/>
      <c r="G298" s="61"/>
      <c r="H298" s="61"/>
      <c r="I298" s="61"/>
      <c r="J298" s="61"/>
      <c r="K298" s="61"/>
      <c r="L298" s="61"/>
      <c r="M298" s="61"/>
      <c r="N298" s="61"/>
      <c r="O298" s="61"/>
    </row>
    <row r="299" spans="1:15" ht="12.75">
      <c r="A299" s="61"/>
      <c r="B299" s="61"/>
      <c r="C299" s="61"/>
      <c r="D299" s="61"/>
      <c r="E299" s="61"/>
      <c r="F299" s="61"/>
      <c r="G299" s="61"/>
      <c r="H299" s="61"/>
      <c r="I299" s="61"/>
      <c r="J299" s="61"/>
      <c r="K299" s="61"/>
      <c r="L299" s="61"/>
      <c r="M299" s="61"/>
      <c r="N299" s="61"/>
      <c r="O299" s="61"/>
    </row>
    <row r="300" spans="1:15" ht="12.75">
      <c r="A300" s="61"/>
      <c r="B300" s="61"/>
      <c r="C300" s="61"/>
      <c r="D300" s="61"/>
      <c r="E300" s="61"/>
      <c r="F300" s="61"/>
      <c r="G300" s="61"/>
      <c r="H300" s="61"/>
      <c r="I300" s="61"/>
      <c r="J300" s="61"/>
      <c r="K300" s="61"/>
      <c r="L300" s="61"/>
      <c r="M300" s="61"/>
      <c r="N300" s="61"/>
      <c r="O300" s="61"/>
    </row>
    <row r="301" spans="1:15" ht="12.75">
      <c r="A301" s="61"/>
      <c r="B301" s="61"/>
      <c r="C301" s="61"/>
      <c r="D301" s="61"/>
      <c r="E301" s="61"/>
      <c r="F301" s="61"/>
      <c r="G301" s="61"/>
      <c r="H301" s="61"/>
      <c r="I301" s="61"/>
      <c r="J301" s="61"/>
      <c r="K301" s="61"/>
      <c r="L301" s="61"/>
      <c r="M301" s="61"/>
      <c r="N301" s="61"/>
      <c r="O301" s="61"/>
    </row>
    <row r="302" spans="1:15" ht="12.75">
      <c r="A302" s="61"/>
      <c r="B302" s="61"/>
      <c r="C302" s="61"/>
      <c r="D302" s="61"/>
      <c r="E302" s="61"/>
      <c r="F302" s="61"/>
      <c r="G302" s="61"/>
      <c r="H302" s="61"/>
      <c r="I302" s="61"/>
      <c r="J302" s="61"/>
      <c r="K302" s="61"/>
      <c r="L302" s="61"/>
      <c r="M302" s="61"/>
      <c r="N302" s="61"/>
      <c r="O302" s="61"/>
    </row>
    <row r="303" spans="1:15" ht="12.75">
      <c r="A303" s="61"/>
      <c r="B303" s="61"/>
      <c r="C303" s="61"/>
      <c r="D303" s="61"/>
      <c r="E303" s="61"/>
      <c r="F303" s="61"/>
      <c r="G303" s="61"/>
      <c r="H303" s="61"/>
      <c r="I303" s="61"/>
      <c r="J303" s="61"/>
      <c r="K303" s="61"/>
      <c r="L303" s="61"/>
      <c r="M303" s="61"/>
      <c r="N303" s="61"/>
      <c r="O303" s="61"/>
    </row>
    <row r="304" spans="1:15" ht="12.75">
      <c r="A304" s="61"/>
      <c r="B304" s="61"/>
      <c r="C304" s="61"/>
      <c r="D304" s="61"/>
      <c r="E304" s="61"/>
      <c r="F304" s="61"/>
      <c r="G304" s="61"/>
      <c r="H304" s="61"/>
      <c r="I304" s="61"/>
      <c r="J304" s="61"/>
      <c r="K304" s="61"/>
      <c r="L304" s="61"/>
      <c r="M304" s="61"/>
      <c r="N304" s="61"/>
      <c r="O304" s="61"/>
    </row>
    <row r="305" spans="1:15" ht="12.75">
      <c r="A305" s="61"/>
      <c r="B305" s="61"/>
      <c r="C305" s="61"/>
      <c r="D305" s="61"/>
      <c r="E305" s="61"/>
      <c r="F305" s="61"/>
      <c r="G305" s="61"/>
      <c r="H305" s="61"/>
      <c r="I305" s="61"/>
      <c r="J305" s="61"/>
      <c r="K305" s="61"/>
      <c r="L305" s="61"/>
      <c r="M305" s="61"/>
      <c r="N305" s="61"/>
      <c r="O305" s="61"/>
    </row>
    <row r="306" spans="1:15" ht="12.75">
      <c r="A306" s="61"/>
      <c r="B306" s="61"/>
      <c r="C306" s="61"/>
      <c r="D306" s="61"/>
      <c r="E306" s="61"/>
      <c r="F306" s="61"/>
      <c r="G306" s="61"/>
      <c r="H306" s="61"/>
      <c r="I306" s="61"/>
      <c r="J306" s="61"/>
      <c r="K306" s="61"/>
      <c r="L306" s="61"/>
      <c r="M306" s="61"/>
      <c r="N306" s="61"/>
      <c r="O306" s="61"/>
    </row>
    <row r="307" spans="1:15" ht="12.75">
      <c r="A307" s="61"/>
      <c r="B307" s="61"/>
      <c r="C307" s="61"/>
      <c r="D307" s="61"/>
      <c r="E307" s="61"/>
      <c r="F307" s="61"/>
      <c r="G307" s="61"/>
      <c r="H307" s="61"/>
      <c r="I307" s="61"/>
      <c r="J307" s="61"/>
      <c r="K307" s="61"/>
      <c r="L307" s="61"/>
      <c r="M307" s="61"/>
      <c r="N307" s="61"/>
      <c r="O307" s="61"/>
    </row>
    <row r="308" spans="1:15" ht="12.75">
      <c r="A308" s="61"/>
      <c r="B308" s="61"/>
      <c r="C308" s="61"/>
      <c r="D308" s="61"/>
      <c r="E308" s="61"/>
      <c r="F308" s="61"/>
      <c r="G308" s="61"/>
      <c r="H308" s="61"/>
      <c r="I308" s="61"/>
      <c r="J308" s="61"/>
      <c r="K308" s="61"/>
      <c r="L308" s="61"/>
      <c r="M308" s="61"/>
      <c r="N308" s="61"/>
      <c r="O308" s="61"/>
    </row>
    <row r="309" spans="1:15" ht="12.75">
      <c r="A309" s="61"/>
      <c r="B309" s="61"/>
      <c r="C309" s="61"/>
      <c r="D309" s="61"/>
      <c r="E309" s="61"/>
      <c r="F309" s="61"/>
      <c r="G309" s="61"/>
      <c r="H309" s="61"/>
      <c r="I309" s="61"/>
      <c r="J309" s="61"/>
      <c r="K309" s="61"/>
      <c r="L309" s="61"/>
      <c r="M309" s="61"/>
      <c r="N309" s="61"/>
      <c r="O309" s="61"/>
    </row>
    <row r="310" spans="1:15" ht="12.75">
      <c r="A310" s="61"/>
      <c r="B310" s="61"/>
      <c r="C310" s="61"/>
      <c r="D310" s="61"/>
      <c r="E310" s="61"/>
      <c r="F310" s="61"/>
      <c r="G310" s="61"/>
      <c r="H310" s="61"/>
      <c r="I310" s="61"/>
      <c r="J310" s="61"/>
      <c r="K310" s="61"/>
      <c r="L310" s="61"/>
      <c r="M310" s="61"/>
      <c r="N310" s="61"/>
      <c r="O310" s="61"/>
    </row>
    <row r="311" spans="1:15" ht="12.75">
      <c r="A311" s="61"/>
      <c r="B311" s="61"/>
      <c r="C311" s="61"/>
      <c r="D311" s="61"/>
      <c r="E311" s="61"/>
      <c r="F311" s="61"/>
      <c r="G311" s="61"/>
      <c r="H311" s="61"/>
      <c r="I311" s="61"/>
      <c r="J311" s="61"/>
      <c r="K311" s="61"/>
      <c r="L311" s="61"/>
      <c r="M311" s="61"/>
      <c r="N311" s="61"/>
      <c r="O311" s="61"/>
    </row>
    <row r="312" spans="1:15" ht="12.75">
      <c r="A312" s="61"/>
      <c r="B312" s="61"/>
      <c r="C312" s="61"/>
      <c r="D312" s="61"/>
      <c r="E312" s="61"/>
      <c r="F312" s="61"/>
      <c r="G312" s="61"/>
      <c r="H312" s="61"/>
      <c r="I312" s="61"/>
      <c r="J312" s="61"/>
      <c r="K312" s="61"/>
      <c r="L312" s="61"/>
      <c r="M312" s="61"/>
      <c r="N312" s="61"/>
      <c r="O312" s="61"/>
    </row>
    <row r="313" spans="1:15" ht="12.75">
      <c r="A313" s="61"/>
      <c r="B313" s="61"/>
      <c r="C313" s="61"/>
      <c r="D313" s="61"/>
      <c r="E313" s="61"/>
      <c r="F313" s="61"/>
      <c r="G313" s="61"/>
      <c r="H313" s="61"/>
      <c r="I313" s="61"/>
      <c r="J313" s="61"/>
      <c r="K313" s="61"/>
      <c r="L313" s="61"/>
      <c r="M313" s="61"/>
      <c r="N313" s="61"/>
      <c r="O313" s="61"/>
    </row>
    <row r="314" spans="1:15" ht="12.75">
      <c r="A314" s="61"/>
      <c r="B314" s="61"/>
      <c r="C314" s="61"/>
      <c r="D314" s="61"/>
      <c r="E314" s="61"/>
      <c r="F314" s="61"/>
      <c r="G314" s="61"/>
      <c r="H314" s="61"/>
      <c r="I314" s="61"/>
      <c r="J314" s="61"/>
      <c r="K314" s="61"/>
      <c r="L314" s="61"/>
      <c r="M314" s="61"/>
      <c r="N314" s="61"/>
      <c r="O314" s="61"/>
    </row>
    <row r="315" spans="1:15" ht="12.75">
      <c r="A315" s="61"/>
      <c r="B315" s="61"/>
      <c r="C315" s="61"/>
      <c r="D315" s="61"/>
      <c r="E315" s="61"/>
      <c r="F315" s="61"/>
      <c r="G315" s="61"/>
      <c r="H315" s="61"/>
      <c r="I315" s="61"/>
      <c r="J315" s="61"/>
      <c r="K315" s="61"/>
      <c r="L315" s="61"/>
      <c r="M315" s="61"/>
      <c r="N315" s="61"/>
      <c r="O315" s="61"/>
    </row>
    <row r="316" spans="1:15" ht="12.75">
      <c r="A316" s="61"/>
      <c r="B316" s="61"/>
      <c r="C316" s="61"/>
      <c r="D316" s="61"/>
      <c r="E316" s="61"/>
      <c r="F316" s="61"/>
      <c r="G316" s="61"/>
      <c r="H316" s="61"/>
      <c r="I316" s="61"/>
      <c r="J316" s="61"/>
      <c r="K316" s="61"/>
      <c r="L316" s="61"/>
      <c r="M316" s="61"/>
      <c r="N316" s="61"/>
      <c r="O316" s="61"/>
    </row>
    <row r="317" spans="1:15" ht="12.75">
      <c r="A317" s="61"/>
      <c r="B317" s="61"/>
      <c r="C317" s="61"/>
      <c r="D317" s="61"/>
      <c r="E317" s="61"/>
      <c r="F317" s="61"/>
      <c r="G317" s="61"/>
      <c r="H317" s="61"/>
      <c r="I317" s="61"/>
      <c r="J317" s="61"/>
      <c r="K317" s="61"/>
      <c r="L317" s="61"/>
      <c r="M317" s="61"/>
      <c r="N317" s="61"/>
      <c r="O317" s="61"/>
    </row>
    <row r="318" spans="1:15" ht="12.75">
      <c r="A318" s="61"/>
      <c r="B318" s="61"/>
      <c r="C318" s="61"/>
      <c r="D318" s="61"/>
      <c r="E318" s="61"/>
      <c r="F318" s="61"/>
      <c r="G318" s="61"/>
      <c r="H318" s="61"/>
      <c r="I318" s="61"/>
      <c r="J318" s="61"/>
      <c r="K318" s="61"/>
      <c r="L318" s="61"/>
      <c r="M318" s="61"/>
      <c r="N318" s="61"/>
      <c r="O318" s="61"/>
    </row>
    <row r="319" spans="1:15" ht="12.75">
      <c r="A319" s="61"/>
      <c r="B319" s="61"/>
      <c r="C319" s="61"/>
      <c r="D319" s="61"/>
      <c r="E319" s="61"/>
      <c r="F319" s="61"/>
      <c r="G319" s="61"/>
      <c r="H319" s="61"/>
      <c r="I319" s="61"/>
      <c r="J319" s="61"/>
      <c r="K319" s="61"/>
      <c r="L319" s="61"/>
      <c r="M319" s="61"/>
      <c r="N319" s="61"/>
      <c r="O319" s="61"/>
    </row>
    <row r="320" spans="1:15" ht="12.75">
      <c r="A320" s="61"/>
      <c r="B320" s="61"/>
      <c r="C320" s="61"/>
      <c r="D320" s="61"/>
      <c r="E320" s="61"/>
      <c r="F320" s="61"/>
      <c r="G320" s="61"/>
      <c r="H320" s="61"/>
      <c r="I320" s="61"/>
      <c r="J320" s="61"/>
      <c r="K320" s="61"/>
      <c r="L320" s="61"/>
      <c r="M320" s="61"/>
      <c r="N320" s="61"/>
      <c r="O320" s="61"/>
    </row>
    <row r="321" spans="1:15" ht="12.75">
      <c r="A321" s="61"/>
      <c r="B321" s="61"/>
      <c r="C321" s="61"/>
      <c r="D321" s="61"/>
      <c r="E321" s="61"/>
      <c r="F321" s="61"/>
      <c r="G321" s="61"/>
      <c r="H321" s="61"/>
      <c r="I321" s="61"/>
      <c r="J321" s="61"/>
      <c r="K321" s="61"/>
      <c r="L321" s="61"/>
      <c r="M321" s="61"/>
      <c r="N321" s="61"/>
      <c r="O321" s="61"/>
    </row>
    <row r="322" spans="1:15" ht="12.75">
      <c r="A322" s="61"/>
      <c r="B322" s="61"/>
      <c r="C322" s="61"/>
      <c r="D322" s="61"/>
      <c r="E322" s="61"/>
      <c r="F322" s="61"/>
      <c r="G322" s="61"/>
      <c r="H322" s="61"/>
      <c r="I322" s="61"/>
      <c r="J322" s="61"/>
      <c r="K322" s="61"/>
      <c r="L322" s="61"/>
      <c r="M322" s="61"/>
      <c r="N322" s="61"/>
      <c r="O322" s="61"/>
    </row>
    <row r="323" spans="1:15" ht="12.75">
      <c r="A323" s="61"/>
      <c r="B323" s="61"/>
      <c r="C323" s="61"/>
      <c r="D323" s="61"/>
      <c r="E323" s="61"/>
      <c r="F323" s="61"/>
      <c r="G323" s="61"/>
      <c r="H323" s="61"/>
      <c r="I323" s="61"/>
      <c r="J323" s="61"/>
      <c r="K323" s="61"/>
      <c r="L323" s="61"/>
      <c r="M323" s="61"/>
      <c r="N323" s="61"/>
      <c r="O323" s="61"/>
    </row>
    <row r="324" spans="1:15" ht="12.75">
      <c r="A324" s="61"/>
      <c r="B324" s="61"/>
      <c r="C324" s="61"/>
      <c r="D324" s="61"/>
      <c r="E324" s="61"/>
      <c r="F324" s="61"/>
      <c r="G324" s="61"/>
      <c r="H324" s="61"/>
      <c r="I324" s="61"/>
      <c r="J324" s="61"/>
      <c r="K324" s="61"/>
      <c r="L324" s="61"/>
      <c r="M324" s="61"/>
      <c r="N324" s="61"/>
      <c r="O324" s="61"/>
    </row>
    <row r="325" spans="1:15" ht="12.75">
      <c r="A325" s="61"/>
      <c r="B325" s="61"/>
      <c r="C325" s="61"/>
      <c r="D325" s="61"/>
      <c r="E325" s="61"/>
      <c r="F325" s="61"/>
      <c r="G325" s="61"/>
      <c r="H325" s="61"/>
      <c r="I325" s="61"/>
      <c r="J325" s="61"/>
      <c r="K325" s="61"/>
      <c r="L325" s="61"/>
      <c r="M325" s="61"/>
      <c r="N325" s="61"/>
      <c r="O325" s="61"/>
    </row>
    <row r="326" spans="1:15" ht="12.75">
      <c r="A326" s="61"/>
      <c r="B326" s="61"/>
      <c r="C326" s="61"/>
      <c r="D326" s="61"/>
      <c r="E326" s="61"/>
      <c r="F326" s="61"/>
      <c r="G326" s="61"/>
      <c r="H326" s="61"/>
      <c r="I326" s="61"/>
      <c r="J326" s="61"/>
      <c r="K326" s="61"/>
      <c r="L326" s="61"/>
      <c r="M326" s="61"/>
      <c r="N326" s="61"/>
      <c r="O326" s="61"/>
    </row>
    <row r="327" spans="1:15" ht="12.75">
      <c r="A327" s="61"/>
      <c r="B327" s="61"/>
      <c r="C327" s="61"/>
      <c r="D327" s="61"/>
      <c r="E327" s="61"/>
      <c r="F327" s="61"/>
      <c r="G327" s="61"/>
      <c r="H327" s="61"/>
      <c r="I327" s="61"/>
      <c r="J327" s="61"/>
      <c r="K327" s="61"/>
      <c r="L327" s="61"/>
      <c r="M327" s="61"/>
      <c r="N327" s="61"/>
      <c r="O327" s="61"/>
    </row>
    <row r="328" spans="1:15" ht="12.75">
      <c r="A328" s="61"/>
      <c r="B328" s="61"/>
      <c r="C328" s="61"/>
      <c r="D328" s="61"/>
      <c r="E328" s="61"/>
      <c r="F328" s="61"/>
      <c r="G328" s="61"/>
      <c r="H328" s="61"/>
      <c r="I328" s="61"/>
      <c r="J328" s="61"/>
      <c r="K328" s="61"/>
      <c r="L328" s="61"/>
      <c r="M328" s="61"/>
      <c r="N328" s="61"/>
      <c r="O328" s="61"/>
    </row>
    <row r="329" spans="1:15" ht="12.75">
      <c r="A329" s="61"/>
      <c r="B329" s="61"/>
      <c r="C329" s="61"/>
      <c r="D329" s="61"/>
      <c r="E329" s="61"/>
      <c r="F329" s="61"/>
      <c r="G329" s="61"/>
      <c r="H329" s="61"/>
      <c r="I329" s="61"/>
      <c r="J329" s="61"/>
      <c r="K329" s="61"/>
      <c r="L329" s="61"/>
      <c r="M329" s="61"/>
      <c r="N329" s="61"/>
      <c r="O329" s="61"/>
    </row>
    <row r="330" spans="1:15" ht="12.75">
      <c r="A330" s="61"/>
      <c r="B330" s="61"/>
      <c r="C330" s="61"/>
      <c r="D330" s="61"/>
      <c r="E330" s="61"/>
      <c r="F330" s="61"/>
      <c r="G330" s="61"/>
      <c r="H330" s="61"/>
      <c r="I330" s="61"/>
      <c r="J330" s="61"/>
      <c r="K330" s="61"/>
      <c r="L330" s="61"/>
      <c r="M330" s="61"/>
      <c r="N330" s="61"/>
      <c r="O330" s="61"/>
    </row>
    <row r="331" spans="1:15" ht="12.75">
      <c r="A331" s="61"/>
      <c r="B331" s="61"/>
      <c r="C331" s="61"/>
      <c r="D331" s="61"/>
      <c r="E331" s="61"/>
      <c r="F331" s="61"/>
      <c r="G331" s="61"/>
      <c r="H331" s="61"/>
      <c r="I331" s="61"/>
      <c r="J331" s="61"/>
      <c r="K331" s="61"/>
      <c r="L331" s="61"/>
      <c r="M331" s="61"/>
      <c r="N331" s="61"/>
      <c r="O331" s="61"/>
    </row>
    <row r="332" spans="1:15" ht="12.75">
      <c r="A332" s="61"/>
      <c r="B332" s="61"/>
      <c r="C332" s="61"/>
      <c r="D332" s="61"/>
      <c r="E332" s="61"/>
      <c r="F332" s="61"/>
      <c r="G332" s="61"/>
      <c r="H332" s="61"/>
      <c r="I332" s="61"/>
      <c r="J332" s="61"/>
      <c r="K332" s="61"/>
      <c r="L332" s="61"/>
      <c r="M332" s="61"/>
      <c r="N332" s="61"/>
      <c r="O332" s="61"/>
    </row>
    <row r="333" spans="1:15" ht="12.75">
      <c r="A333" s="61"/>
      <c r="B333" s="61"/>
      <c r="C333" s="61"/>
      <c r="D333" s="61"/>
      <c r="E333" s="61"/>
      <c r="F333" s="61"/>
      <c r="G333" s="61"/>
      <c r="H333" s="61"/>
      <c r="I333" s="61"/>
      <c r="J333" s="61"/>
      <c r="K333" s="61"/>
      <c r="L333" s="61"/>
      <c r="M333" s="61"/>
      <c r="N333" s="61"/>
      <c r="O333" s="61"/>
    </row>
    <row r="334" spans="1:15" ht="12.75">
      <c r="A334" s="61"/>
      <c r="B334" s="61"/>
      <c r="C334" s="61"/>
      <c r="D334" s="61"/>
      <c r="E334" s="61"/>
      <c r="F334" s="61"/>
      <c r="G334" s="61"/>
      <c r="H334" s="61"/>
      <c r="I334" s="61"/>
      <c r="J334" s="61"/>
      <c r="K334" s="61"/>
      <c r="L334" s="61"/>
      <c r="M334" s="61"/>
      <c r="N334" s="61"/>
      <c r="O334" s="61"/>
    </row>
    <row r="335" spans="1:15" ht="12.75">
      <c r="A335" s="61"/>
      <c r="B335" s="61"/>
      <c r="C335" s="61"/>
      <c r="D335" s="61"/>
      <c r="E335" s="61"/>
      <c r="F335" s="61"/>
      <c r="G335" s="61"/>
      <c r="H335" s="61"/>
      <c r="I335" s="61"/>
      <c r="J335" s="61"/>
      <c r="K335" s="61"/>
      <c r="L335" s="61"/>
      <c r="M335" s="61"/>
      <c r="N335" s="61"/>
      <c r="O335" s="61"/>
    </row>
    <row r="336" spans="1:15" ht="12.75">
      <c r="A336" s="61"/>
      <c r="B336" s="61"/>
      <c r="C336" s="61"/>
      <c r="D336" s="61"/>
      <c r="E336" s="61"/>
      <c r="F336" s="61"/>
      <c r="G336" s="61"/>
      <c r="H336" s="61"/>
      <c r="I336" s="61"/>
      <c r="J336" s="61"/>
      <c r="K336" s="61"/>
      <c r="L336" s="61"/>
      <c r="M336" s="61"/>
      <c r="N336" s="61"/>
      <c r="O336" s="61"/>
    </row>
    <row r="337" spans="1:15" ht="12.75">
      <c r="A337" s="61"/>
      <c r="B337" s="61"/>
      <c r="C337" s="61"/>
      <c r="D337" s="61"/>
      <c r="E337" s="61"/>
      <c r="F337" s="61"/>
      <c r="G337" s="61"/>
      <c r="H337" s="61"/>
      <c r="I337" s="61"/>
      <c r="J337" s="61"/>
      <c r="K337" s="61"/>
      <c r="L337" s="61"/>
      <c r="M337" s="61"/>
      <c r="N337" s="61"/>
      <c r="O337" s="61"/>
    </row>
    <row r="338" spans="1:15" ht="12.75">
      <c r="A338" s="61"/>
      <c r="B338" s="61"/>
      <c r="C338" s="61"/>
      <c r="D338" s="61"/>
      <c r="E338" s="61"/>
      <c r="F338" s="61"/>
      <c r="G338" s="61"/>
      <c r="H338" s="61"/>
      <c r="I338" s="61"/>
      <c r="J338" s="61"/>
      <c r="K338" s="61"/>
      <c r="L338" s="61"/>
      <c r="M338" s="61"/>
      <c r="N338" s="61"/>
      <c r="O338" s="61"/>
    </row>
    <row r="339" spans="1:15" ht="12.75">
      <c r="A339" s="61"/>
      <c r="B339" s="61"/>
      <c r="C339" s="61"/>
      <c r="D339" s="61"/>
      <c r="E339" s="61"/>
      <c r="F339" s="61"/>
      <c r="G339" s="61"/>
      <c r="H339" s="61"/>
      <c r="I339" s="61"/>
      <c r="J339" s="61"/>
      <c r="K339" s="61"/>
      <c r="L339" s="61"/>
      <c r="M339" s="61"/>
      <c r="N339" s="61"/>
      <c r="O339" s="61"/>
    </row>
    <row r="340" spans="1:15" ht="12.75">
      <c r="A340" s="61"/>
      <c r="B340" s="61"/>
      <c r="C340" s="61"/>
      <c r="D340" s="61"/>
      <c r="E340" s="61"/>
      <c r="F340" s="61"/>
      <c r="G340" s="61"/>
      <c r="H340" s="61"/>
      <c r="I340" s="61"/>
      <c r="J340" s="61"/>
      <c r="K340" s="61"/>
      <c r="L340" s="61"/>
      <c r="M340" s="61"/>
      <c r="N340" s="61"/>
      <c r="O340" s="61"/>
    </row>
    <row r="341" spans="1:15" ht="12.75">
      <c r="A341" s="61"/>
      <c r="B341" s="61"/>
      <c r="C341" s="61"/>
      <c r="D341" s="61"/>
      <c r="E341" s="61"/>
      <c r="F341" s="61"/>
      <c r="G341" s="61"/>
      <c r="H341" s="61"/>
      <c r="I341" s="61"/>
      <c r="J341" s="61"/>
      <c r="K341" s="61"/>
      <c r="L341" s="61"/>
      <c r="M341" s="61"/>
      <c r="N341" s="61"/>
      <c r="O341" s="61"/>
    </row>
    <row r="342" spans="1:15" ht="12.75">
      <c r="A342" s="61"/>
      <c r="B342" s="61"/>
      <c r="C342" s="61"/>
      <c r="D342" s="61"/>
      <c r="E342" s="61"/>
      <c r="F342" s="61"/>
      <c r="G342" s="61"/>
      <c r="H342" s="61"/>
      <c r="I342" s="61"/>
      <c r="J342" s="61"/>
      <c r="K342" s="61"/>
      <c r="L342" s="61"/>
      <c r="M342" s="61"/>
      <c r="N342" s="61"/>
      <c r="O342" s="61"/>
    </row>
    <row r="343" spans="1:15" ht="12.75">
      <c r="A343" s="61"/>
      <c r="B343" s="61"/>
      <c r="C343" s="61"/>
      <c r="D343" s="61"/>
      <c r="E343" s="61"/>
      <c r="F343" s="61"/>
      <c r="G343" s="61"/>
      <c r="H343" s="61"/>
      <c r="I343" s="61"/>
      <c r="J343" s="61"/>
      <c r="K343" s="61"/>
      <c r="L343" s="61"/>
      <c r="M343" s="61"/>
      <c r="N343" s="61"/>
      <c r="O343" s="61"/>
    </row>
    <row r="344" spans="1:15" ht="12.75">
      <c r="A344" s="61"/>
      <c r="B344" s="61"/>
      <c r="C344" s="61"/>
      <c r="D344" s="61"/>
      <c r="E344" s="61"/>
      <c r="F344" s="61"/>
      <c r="G344" s="61"/>
      <c r="H344" s="61"/>
      <c r="I344" s="61"/>
      <c r="J344" s="61"/>
      <c r="K344" s="61"/>
      <c r="L344" s="61"/>
      <c r="M344" s="61"/>
      <c r="N344" s="61"/>
      <c r="O344" s="61"/>
    </row>
    <row r="345" spans="1:15" ht="12.75">
      <c r="A345" s="61"/>
      <c r="B345" s="61"/>
      <c r="C345" s="61"/>
      <c r="D345" s="61"/>
      <c r="E345" s="61"/>
      <c r="F345" s="61"/>
      <c r="G345" s="61"/>
      <c r="H345" s="61"/>
      <c r="I345" s="61"/>
      <c r="J345" s="61"/>
      <c r="K345" s="61"/>
      <c r="L345" s="61"/>
      <c r="M345" s="61"/>
      <c r="N345" s="61"/>
      <c r="O345" s="61"/>
    </row>
    <row r="346" spans="1:15" ht="12.75">
      <c r="A346" s="61"/>
      <c r="B346" s="61"/>
      <c r="C346" s="61"/>
      <c r="D346" s="61"/>
      <c r="E346" s="61"/>
      <c r="F346" s="61"/>
      <c r="G346" s="61"/>
      <c r="H346" s="61"/>
      <c r="I346" s="61"/>
      <c r="J346" s="61"/>
      <c r="K346" s="61"/>
      <c r="L346" s="61"/>
      <c r="M346" s="61"/>
      <c r="N346" s="61"/>
      <c r="O346" s="61"/>
    </row>
    <row r="347" spans="1:15" ht="12.75">
      <c r="A347" s="61"/>
      <c r="B347" s="61"/>
      <c r="C347" s="61"/>
      <c r="D347" s="61"/>
      <c r="E347" s="61"/>
      <c r="F347" s="61"/>
      <c r="G347" s="61"/>
      <c r="H347" s="61"/>
      <c r="I347" s="61"/>
      <c r="J347" s="61"/>
      <c r="K347" s="61"/>
      <c r="L347" s="61"/>
      <c r="M347" s="61"/>
      <c r="N347" s="61"/>
      <c r="O347" s="61"/>
    </row>
    <row r="348" spans="1:15" ht="12.75">
      <c r="A348" s="61"/>
      <c r="B348" s="61"/>
      <c r="C348" s="61"/>
      <c r="D348" s="61"/>
      <c r="E348" s="61"/>
      <c r="F348" s="61"/>
      <c r="G348" s="61"/>
      <c r="H348" s="61"/>
      <c r="I348" s="61"/>
      <c r="J348" s="61"/>
      <c r="K348" s="61"/>
      <c r="L348" s="61"/>
      <c r="M348" s="61"/>
      <c r="N348" s="61"/>
      <c r="O348" s="61"/>
    </row>
    <row r="349" spans="1:15" ht="12.75">
      <c r="A349" s="61"/>
      <c r="B349" s="61"/>
      <c r="C349" s="61"/>
      <c r="D349" s="61"/>
      <c r="E349" s="61"/>
      <c r="F349" s="61"/>
      <c r="G349" s="61"/>
      <c r="H349" s="61"/>
      <c r="I349" s="61"/>
      <c r="J349" s="61"/>
      <c r="K349" s="61"/>
      <c r="L349" s="61"/>
      <c r="M349" s="61"/>
      <c r="N349" s="61"/>
      <c r="O349" s="61"/>
    </row>
    <row r="350" spans="1:15" ht="12.75">
      <c r="A350" s="61"/>
      <c r="B350" s="61"/>
      <c r="C350" s="61"/>
      <c r="D350" s="61"/>
      <c r="E350" s="61"/>
      <c r="F350" s="61"/>
      <c r="G350" s="61"/>
      <c r="H350" s="61"/>
      <c r="I350" s="61"/>
      <c r="J350" s="61"/>
      <c r="K350" s="61"/>
      <c r="L350" s="61"/>
      <c r="M350" s="61"/>
      <c r="N350" s="61"/>
      <c r="O350" s="61"/>
    </row>
    <row r="351" spans="1:15" ht="12.75">
      <c r="A351" s="61"/>
      <c r="B351" s="61"/>
      <c r="C351" s="61"/>
      <c r="D351" s="61"/>
      <c r="E351" s="61"/>
      <c r="F351" s="61"/>
      <c r="G351" s="61"/>
      <c r="H351" s="61"/>
      <c r="I351" s="61"/>
      <c r="J351" s="61"/>
      <c r="K351" s="61"/>
      <c r="L351" s="61"/>
      <c r="M351" s="61"/>
      <c r="N351" s="61"/>
      <c r="O351" s="61"/>
    </row>
    <row r="352" spans="1:15" ht="12.75">
      <c r="A352" s="61"/>
      <c r="B352" s="61"/>
      <c r="C352" s="61"/>
      <c r="D352" s="61"/>
      <c r="E352" s="61"/>
      <c r="F352" s="61"/>
      <c r="G352" s="61"/>
      <c r="H352" s="61"/>
      <c r="I352" s="61"/>
      <c r="J352" s="61"/>
      <c r="K352" s="61"/>
      <c r="L352" s="61"/>
      <c r="M352" s="61"/>
      <c r="N352" s="61"/>
      <c r="O352" s="61"/>
    </row>
    <row r="353" spans="1:15" ht="12.75">
      <c r="A353" s="61"/>
      <c r="B353" s="61"/>
      <c r="C353" s="61"/>
      <c r="D353" s="61"/>
      <c r="E353" s="61"/>
      <c r="F353" s="61"/>
      <c r="G353" s="61"/>
      <c r="H353" s="61"/>
      <c r="I353" s="61"/>
      <c r="J353" s="61"/>
      <c r="K353" s="61"/>
      <c r="L353" s="61"/>
      <c r="M353" s="61"/>
      <c r="N353" s="61"/>
      <c r="O353" s="61"/>
    </row>
    <row r="354" spans="1:15" ht="12.75">
      <c r="A354" s="61"/>
      <c r="B354" s="61"/>
      <c r="C354" s="61"/>
      <c r="D354" s="61"/>
      <c r="E354" s="61"/>
      <c r="F354" s="61"/>
      <c r="G354" s="61"/>
      <c r="H354" s="61"/>
      <c r="I354" s="61"/>
      <c r="J354" s="61"/>
      <c r="K354" s="61"/>
      <c r="L354" s="61"/>
      <c r="M354" s="61"/>
      <c r="N354" s="61"/>
      <c r="O354" s="61"/>
    </row>
    <row r="355" spans="1:15" ht="12.75">
      <c r="A355" s="61"/>
      <c r="B355" s="61"/>
      <c r="C355" s="61"/>
      <c r="D355" s="61"/>
      <c r="E355" s="61"/>
      <c r="F355" s="61"/>
      <c r="G355" s="61"/>
      <c r="H355" s="61"/>
      <c r="I355" s="61"/>
      <c r="J355" s="61"/>
      <c r="K355" s="61"/>
      <c r="L355" s="61"/>
      <c r="M355" s="61"/>
      <c r="N355" s="61"/>
      <c r="O355" s="61"/>
    </row>
    <row r="356" spans="1:15" ht="12.75">
      <c r="A356" s="61"/>
      <c r="B356" s="61"/>
      <c r="C356" s="61"/>
      <c r="D356" s="61"/>
      <c r="E356" s="61"/>
      <c r="F356" s="61"/>
      <c r="G356" s="61"/>
      <c r="H356" s="61"/>
      <c r="I356" s="61"/>
      <c r="J356" s="61"/>
      <c r="K356" s="61"/>
      <c r="L356" s="61"/>
      <c r="M356" s="61"/>
      <c r="N356" s="61"/>
      <c r="O356" s="61"/>
    </row>
    <row r="357" spans="1:15" ht="12.75">
      <c r="A357" s="61"/>
      <c r="B357" s="61"/>
      <c r="C357" s="61"/>
      <c r="D357" s="61"/>
      <c r="E357" s="61"/>
      <c r="F357" s="61"/>
      <c r="G357" s="61"/>
      <c r="H357" s="61"/>
      <c r="I357" s="61"/>
      <c r="J357" s="61"/>
      <c r="K357" s="61"/>
      <c r="L357" s="61"/>
      <c r="M357" s="61"/>
      <c r="N357" s="61"/>
      <c r="O357" s="61"/>
    </row>
    <row r="358" spans="1:15" ht="12.75">
      <c r="A358" s="61"/>
      <c r="B358" s="61"/>
      <c r="C358" s="61"/>
      <c r="D358" s="61"/>
      <c r="E358" s="61"/>
      <c r="F358" s="61"/>
      <c r="G358" s="61"/>
      <c r="H358" s="61"/>
      <c r="I358" s="61"/>
      <c r="J358" s="61"/>
      <c r="K358" s="61"/>
      <c r="L358" s="61"/>
      <c r="M358" s="61"/>
      <c r="N358" s="61"/>
      <c r="O358" s="61"/>
    </row>
    <row r="359" spans="1:15" ht="12.75">
      <c r="A359" s="61"/>
      <c r="B359" s="61"/>
      <c r="C359" s="61"/>
      <c r="D359" s="61"/>
      <c r="E359" s="61"/>
      <c r="F359" s="61"/>
      <c r="G359" s="61"/>
      <c r="H359" s="61"/>
      <c r="I359" s="61"/>
      <c r="J359" s="61"/>
      <c r="K359" s="61"/>
      <c r="L359" s="61"/>
      <c r="M359" s="61"/>
      <c r="N359" s="61"/>
      <c r="O359" s="61"/>
    </row>
    <row r="360" spans="1:15" ht="12.75">
      <c r="A360" s="61"/>
      <c r="B360" s="61"/>
      <c r="C360" s="61"/>
      <c r="D360" s="61"/>
      <c r="E360" s="61"/>
      <c r="F360" s="61"/>
      <c r="G360" s="61"/>
      <c r="H360" s="61"/>
      <c r="I360" s="61"/>
      <c r="J360" s="61"/>
      <c r="K360" s="61"/>
      <c r="L360" s="61"/>
      <c r="M360" s="61"/>
      <c r="N360" s="61"/>
      <c r="O360" s="61"/>
    </row>
    <row r="361" spans="1:15" ht="12.75">
      <c r="A361" s="61"/>
      <c r="B361" s="61"/>
      <c r="C361" s="61"/>
      <c r="D361" s="61"/>
      <c r="E361" s="61"/>
      <c r="F361" s="61"/>
      <c r="G361" s="61"/>
      <c r="H361" s="61"/>
      <c r="I361" s="61"/>
      <c r="J361" s="61"/>
      <c r="K361" s="61"/>
      <c r="L361" s="61"/>
      <c r="M361" s="61"/>
      <c r="N361" s="61"/>
      <c r="O361" s="61"/>
    </row>
    <row r="362" spans="1:15" ht="12.75">
      <c r="A362" s="61"/>
      <c r="B362" s="61"/>
      <c r="C362" s="61"/>
      <c r="D362" s="61"/>
      <c r="E362" s="61"/>
      <c r="F362" s="61"/>
      <c r="G362" s="61"/>
      <c r="H362" s="61"/>
      <c r="I362" s="61"/>
      <c r="J362" s="61"/>
      <c r="K362" s="61"/>
      <c r="L362" s="61"/>
      <c r="M362" s="61"/>
      <c r="N362" s="61"/>
      <c r="O362" s="61"/>
    </row>
    <row r="363" spans="1:15" ht="12.75">
      <c r="A363" s="61"/>
      <c r="B363" s="61"/>
      <c r="C363" s="61"/>
      <c r="D363" s="61"/>
      <c r="E363" s="61"/>
      <c r="F363" s="61"/>
      <c r="G363" s="61"/>
      <c r="H363" s="61"/>
      <c r="I363" s="61"/>
      <c r="J363" s="61"/>
      <c r="K363" s="61"/>
      <c r="L363" s="61"/>
      <c r="M363" s="61"/>
      <c r="N363" s="61"/>
      <c r="O363" s="61"/>
    </row>
    <row r="364" spans="1:15" ht="12.75">
      <c r="A364" s="61"/>
      <c r="B364" s="61"/>
      <c r="C364" s="61"/>
      <c r="D364" s="61"/>
      <c r="E364" s="61"/>
      <c r="F364" s="61"/>
      <c r="G364" s="61"/>
      <c r="H364" s="61"/>
      <c r="I364" s="61"/>
      <c r="J364" s="61"/>
      <c r="K364" s="61"/>
      <c r="L364" s="61"/>
      <c r="M364" s="61"/>
      <c r="N364" s="61"/>
      <c r="O364" s="61"/>
    </row>
    <row r="365" spans="1:15" ht="12.75">
      <c r="A365" s="61"/>
      <c r="B365" s="61"/>
      <c r="C365" s="61"/>
      <c r="D365" s="61"/>
      <c r="E365" s="61"/>
      <c r="F365" s="61"/>
      <c r="G365" s="61"/>
      <c r="H365" s="61"/>
      <c r="I365" s="61"/>
      <c r="J365" s="61"/>
      <c r="K365" s="61"/>
      <c r="L365" s="61"/>
      <c r="M365" s="61"/>
      <c r="N365" s="61"/>
      <c r="O365" s="61"/>
    </row>
    <row r="366" spans="1:15" ht="12.75">
      <c r="A366" s="61"/>
      <c r="B366" s="61"/>
      <c r="C366" s="61"/>
      <c r="D366" s="61"/>
      <c r="E366" s="61"/>
      <c r="F366" s="61"/>
      <c r="G366" s="61"/>
      <c r="H366" s="61"/>
      <c r="I366" s="61"/>
      <c r="J366" s="61"/>
      <c r="K366" s="61"/>
      <c r="L366" s="61"/>
      <c r="M366" s="61"/>
      <c r="N366" s="61"/>
      <c r="O366" s="61"/>
    </row>
    <row r="367" spans="1:15" ht="12.75">
      <c r="A367" s="61"/>
      <c r="B367" s="61"/>
      <c r="C367" s="61"/>
      <c r="D367" s="61"/>
      <c r="E367" s="61"/>
      <c r="F367" s="61"/>
      <c r="G367" s="61"/>
      <c r="H367" s="61"/>
      <c r="I367" s="61"/>
      <c r="J367" s="61"/>
      <c r="K367" s="61"/>
      <c r="L367" s="61"/>
      <c r="M367" s="61"/>
      <c r="N367" s="61"/>
      <c r="O367" s="61"/>
    </row>
    <row r="368" spans="1:15" ht="12.75">
      <c r="A368" s="61"/>
      <c r="B368" s="61"/>
      <c r="C368" s="61"/>
      <c r="D368" s="61"/>
      <c r="E368" s="61"/>
      <c r="F368" s="61"/>
      <c r="G368" s="61"/>
      <c r="H368" s="61"/>
      <c r="I368" s="61"/>
      <c r="J368" s="61"/>
      <c r="K368" s="61"/>
      <c r="L368" s="61"/>
      <c r="M368" s="61"/>
      <c r="N368" s="61"/>
      <c r="O368" s="61"/>
    </row>
    <row r="369" spans="1:15" ht="12.75">
      <c r="A369" s="61"/>
      <c r="B369" s="61"/>
      <c r="C369" s="61"/>
      <c r="D369" s="61"/>
      <c r="E369" s="61"/>
      <c r="F369" s="61"/>
      <c r="G369" s="61"/>
      <c r="H369" s="61"/>
      <c r="I369" s="61"/>
      <c r="J369" s="61"/>
      <c r="K369" s="61"/>
      <c r="L369" s="61"/>
      <c r="M369" s="61"/>
      <c r="N369" s="61"/>
      <c r="O369" s="61"/>
    </row>
    <row r="370" spans="1:15" ht="12.75">
      <c r="A370" s="61"/>
      <c r="B370" s="61"/>
      <c r="C370" s="61"/>
      <c r="D370" s="61"/>
      <c r="E370" s="61"/>
      <c r="F370" s="61"/>
      <c r="G370" s="61"/>
      <c r="H370" s="61"/>
      <c r="I370" s="61"/>
      <c r="J370" s="61"/>
      <c r="K370" s="61"/>
      <c r="L370" s="61"/>
      <c r="M370" s="61"/>
      <c r="N370" s="61"/>
      <c r="O370" s="61"/>
    </row>
    <row r="371" spans="1:15" ht="12.75">
      <c r="A371" s="61"/>
      <c r="B371" s="61"/>
      <c r="C371" s="61"/>
      <c r="D371" s="61"/>
      <c r="E371" s="61"/>
      <c r="F371" s="61"/>
      <c r="G371" s="61"/>
      <c r="H371" s="61"/>
      <c r="I371" s="61"/>
      <c r="J371" s="61"/>
      <c r="K371" s="61"/>
      <c r="L371" s="61"/>
      <c r="M371" s="61"/>
      <c r="N371" s="61"/>
      <c r="O371" s="61"/>
    </row>
    <row r="372" spans="1:15" ht="12.75">
      <c r="A372" s="61"/>
      <c r="B372" s="61"/>
      <c r="C372" s="61"/>
      <c r="D372" s="61"/>
      <c r="E372" s="61"/>
      <c r="F372" s="61"/>
      <c r="G372" s="61"/>
      <c r="H372" s="61"/>
      <c r="I372" s="61"/>
      <c r="J372" s="61"/>
      <c r="K372" s="61"/>
      <c r="L372" s="61"/>
      <c r="M372" s="61"/>
      <c r="N372" s="61"/>
      <c r="O372" s="61"/>
    </row>
    <row r="373" spans="1:15" ht="12.75">
      <c r="A373" s="61"/>
      <c r="B373" s="61"/>
      <c r="C373" s="61"/>
      <c r="D373" s="61"/>
      <c r="E373" s="61"/>
      <c r="F373" s="61"/>
      <c r="G373" s="61"/>
      <c r="H373" s="61"/>
      <c r="I373" s="61"/>
      <c r="J373" s="61"/>
      <c r="K373" s="61"/>
      <c r="L373" s="61"/>
      <c r="M373" s="61"/>
      <c r="N373" s="61"/>
      <c r="O373" s="61"/>
    </row>
    <row r="374" spans="1:15" ht="12.75">
      <c r="A374" s="61"/>
      <c r="B374" s="61"/>
      <c r="C374" s="61"/>
      <c r="D374" s="61"/>
      <c r="E374" s="61"/>
      <c r="F374" s="61"/>
      <c r="G374" s="61"/>
      <c r="H374" s="61"/>
      <c r="I374" s="61"/>
      <c r="J374" s="61"/>
      <c r="K374" s="61"/>
      <c r="L374" s="61"/>
      <c r="M374" s="61"/>
      <c r="N374" s="61"/>
      <c r="O374" s="61"/>
    </row>
    <row r="375" spans="1:15" ht="12.75">
      <c r="A375" s="61"/>
      <c r="B375" s="61"/>
      <c r="C375" s="61"/>
      <c r="D375" s="61"/>
      <c r="E375" s="61"/>
      <c r="F375" s="61"/>
      <c r="G375" s="61"/>
      <c r="H375" s="61"/>
      <c r="I375" s="61"/>
      <c r="J375" s="61"/>
      <c r="K375" s="61"/>
      <c r="L375" s="61"/>
      <c r="M375" s="61"/>
      <c r="N375" s="61"/>
      <c r="O375" s="61"/>
    </row>
    <row r="376" spans="1:15" ht="12.75">
      <c r="A376" s="61"/>
      <c r="B376" s="61"/>
      <c r="C376" s="61"/>
      <c r="D376" s="61"/>
      <c r="E376" s="61"/>
      <c r="F376" s="61"/>
      <c r="G376" s="61"/>
      <c r="H376" s="61"/>
      <c r="I376" s="61"/>
      <c r="J376" s="61"/>
      <c r="K376" s="61"/>
      <c r="L376" s="61"/>
      <c r="M376" s="61"/>
      <c r="N376" s="61"/>
      <c r="O376" s="61"/>
    </row>
    <row r="377" spans="1:15" ht="12.75">
      <c r="A377" s="61"/>
      <c r="B377" s="61"/>
      <c r="C377" s="61"/>
      <c r="D377" s="61"/>
      <c r="E377" s="61"/>
      <c r="F377" s="61"/>
      <c r="G377" s="61"/>
      <c r="H377" s="61"/>
      <c r="I377" s="61"/>
      <c r="J377" s="61"/>
      <c r="K377" s="61"/>
      <c r="L377" s="61"/>
      <c r="M377" s="61"/>
      <c r="N377" s="61"/>
      <c r="O377" s="61"/>
    </row>
    <row r="378" spans="1:15" ht="12.75">
      <c r="A378" s="61"/>
      <c r="B378" s="61"/>
      <c r="C378" s="61"/>
      <c r="D378" s="61"/>
      <c r="E378" s="61"/>
      <c r="F378" s="61"/>
      <c r="G378" s="61"/>
      <c r="H378" s="61"/>
      <c r="I378" s="61"/>
      <c r="J378" s="61"/>
      <c r="K378" s="61"/>
      <c r="L378" s="61"/>
      <c r="M378" s="61"/>
      <c r="N378" s="61"/>
      <c r="O378" s="61"/>
    </row>
    <row r="379" spans="1:15" ht="12.75">
      <c r="A379" s="61"/>
      <c r="B379" s="61"/>
      <c r="C379" s="61"/>
      <c r="D379" s="61"/>
      <c r="E379" s="61"/>
      <c r="F379" s="61"/>
      <c r="G379" s="61"/>
      <c r="H379" s="61"/>
      <c r="I379" s="61"/>
      <c r="J379" s="61"/>
      <c r="K379" s="61"/>
      <c r="L379" s="61"/>
      <c r="M379" s="61"/>
      <c r="N379" s="61"/>
      <c r="O379" s="61"/>
    </row>
    <row r="380" spans="1:15" ht="12.75">
      <c r="A380" s="61"/>
      <c r="B380" s="61"/>
      <c r="C380" s="61"/>
      <c r="D380" s="61"/>
      <c r="E380" s="61"/>
      <c r="F380" s="61"/>
      <c r="G380" s="61"/>
      <c r="H380" s="61"/>
      <c r="I380" s="61"/>
      <c r="J380" s="61"/>
      <c r="K380" s="61"/>
      <c r="L380" s="61"/>
      <c r="M380" s="61"/>
      <c r="N380" s="61"/>
      <c r="O380" s="61"/>
    </row>
    <row r="381" spans="1:15" ht="12.75">
      <c r="A381" s="61"/>
      <c r="B381" s="61"/>
      <c r="C381" s="61"/>
      <c r="D381" s="61"/>
      <c r="E381" s="61"/>
      <c r="F381" s="61"/>
      <c r="G381" s="61"/>
      <c r="H381" s="61"/>
      <c r="I381" s="61"/>
      <c r="J381" s="61"/>
      <c r="K381" s="61"/>
      <c r="L381" s="61"/>
      <c r="M381" s="61"/>
      <c r="N381" s="61"/>
      <c r="O381" s="61"/>
    </row>
    <row r="382" spans="1:15" ht="12.75">
      <c r="A382" s="61"/>
      <c r="B382" s="61"/>
      <c r="C382" s="61"/>
      <c r="D382" s="61"/>
      <c r="E382" s="61"/>
      <c r="F382" s="61"/>
      <c r="G382" s="61"/>
      <c r="H382" s="61"/>
      <c r="I382" s="61"/>
      <c r="J382" s="61"/>
      <c r="K382" s="61"/>
      <c r="L382" s="61"/>
      <c r="M382" s="61"/>
      <c r="N382" s="61"/>
      <c r="O382" s="61"/>
    </row>
    <row r="383" spans="1:15" ht="12.75">
      <c r="A383" s="61"/>
      <c r="B383" s="61"/>
      <c r="C383" s="61"/>
      <c r="D383" s="61"/>
      <c r="E383" s="61"/>
      <c r="F383" s="61"/>
      <c r="G383" s="61"/>
      <c r="H383" s="61"/>
      <c r="I383" s="61"/>
      <c r="J383" s="61"/>
      <c r="K383" s="61"/>
      <c r="L383" s="61"/>
      <c r="M383" s="61"/>
      <c r="N383" s="61"/>
      <c r="O383" s="61"/>
    </row>
    <row r="384" spans="1:15" ht="12.75">
      <c r="A384" s="61"/>
      <c r="B384" s="61"/>
      <c r="C384" s="61"/>
      <c r="D384" s="61"/>
      <c r="E384" s="61"/>
      <c r="F384" s="61"/>
      <c r="G384" s="61"/>
      <c r="H384" s="61"/>
      <c r="I384" s="61"/>
      <c r="J384" s="61"/>
      <c r="K384" s="61"/>
      <c r="L384" s="61"/>
      <c r="M384" s="61"/>
      <c r="N384" s="61"/>
      <c r="O384" s="61"/>
    </row>
    <row r="385" spans="1:15" ht="12.75">
      <c r="A385" s="61"/>
      <c r="B385" s="61"/>
      <c r="C385" s="61"/>
      <c r="D385" s="61"/>
      <c r="E385" s="61"/>
      <c r="F385" s="61"/>
      <c r="G385" s="61"/>
      <c r="H385" s="61"/>
      <c r="I385" s="61"/>
      <c r="J385" s="61"/>
      <c r="K385" s="61"/>
      <c r="L385" s="61"/>
      <c r="M385" s="61"/>
      <c r="N385" s="61"/>
      <c r="O385" s="61"/>
    </row>
    <row r="386" spans="1:15" ht="12.75">
      <c r="A386" s="61"/>
      <c r="B386" s="61"/>
      <c r="C386" s="61"/>
      <c r="D386" s="61"/>
      <c r="E386" s="61"/>
      <c r="F386" s="61"/>
      <c r="G386" s="61"/>
      <c r="H386" s="61"/>
      <c r="I386" s="61"/>
      <c r="J386" s="61"/>
      <c r="K386" s="61"/>
      <c r="L386" s="61"/>
      <c r="M386" s="61"/>
      <c r="N386" s="61"/>
      <c r="O386" s="61"/>
    </row>
    <row r="387" spans="1:15" ht="12.75">
      <c r="A387" s="61"/>
      <c r="B387" s="61"/>
      <c r="C387" s="61"/>
      <c r="D387" s="61"/>
      <c r="E387" s="61"/>
      <c r="F387" s="61"/>
      <c r="G387" s="61"/>
      <c r="H387" s="61"/>
      <c r="I387" s="61"/>
      <c r="J387" s="61"/>
      <c r="K387" s="61"/>
      <c r="L387" s="61"/>
      <c r="M387" s="61"/>
      <c r="N387" s="61"/>
      <c r="O387" s="61"/>
    </row>
    <row r="388" spans="1:15" ht="12.75">
      <c r="A388" s="61"/>
      <c r="B388" s="61"/>
      <c r="C388" s="61"/>
      <c r="D388" s="61"/>
      <c r="E388" s="61"/>
      <c r="F388" s="61"/>
      <c r="G388" s="61"/>
      <c r="H388" s="61"/>
      <c r="I388" s="61"/>
      <c r="J388" s="61"/>
      <c r="K388" s="61"/>
      <c r="L388" s="61"/>
      <c r="M388" s="61"/>
      <c r="N388" s="61"/>
      <c r="O388" s="61"/>
    </row>
    <row r="389" spans="1:15" ht="12.75">
      <c r="A389" s="61"/>
      <c r="B389" s="61"/>
      <c r="C389" s="61"/>
      <c r="D389" s="61"/>
      <c r="E389" s="61"/>
      <c r="F389" s="61"/>
      <c r="G389" s="61"/>
      <c r="H389" s="61"/>
      <c r="I389" s="61"/>
      <c r="J389" s="61"/>
      <c r="K389" s="61"/>
      <c r="L389" s="61"/>
      <c r="M389" s="61"/>
      <c r="N389" s="61"/>
      <c r="O389" s="61"/>
    </row>
    <row r="390" spans="1:15" ht="12.75">
      <c r="A390" s="61"/>
      <c r="B390" s="61"/>
      <c r="C390" s="61"/>
      <c r="D390" s="61"/>
      <c r="E390" s="61"/>
      <c r="F390" s="61"/>
      <c r="G390" s="61"/>
      <c r="H390" s="61"/>
      <c r="I390" s="61"/>
      <c r="J390" s="61"/>
      <c r="K390" s="61"/>
      <c r="L390" s="61"/>
      <c r="M390" s="61"/>
      <c r="N390" s="61"/>
      <c r="O390" s="61"/>
    </row>
    <row r="391" spans="1:15" ht="12.75">
      <c r="A391" s="61"/>
      <c r="B391" s="61"/>
      <c r="C391" s="61"/>
      <c r="D391" s="61"/>
      <c r="E391" s="61"/>
      <c r="F391" s="61"/>
      <c r="G391" s="61"/>
      <c r="H391" s="61"/>
      <c r="I391" s="61"/>
      <c r="J391" s="61"/>
      <c r="K391" s="61"/>
      <c r="L391" s="61"/>
      <c r="M391" s="61"/>
      <c r="N391" s="61"/>
      <c r="O391" s="61"/>
    </row>
    <row r="392" spans="1:15" ht="12.75">
      <c r="A392" s="61"/>
      <c r="B392" s="61"/>
      <c r="C392" s="61"/>
      <c r="D392" s="61"/>
      <c r="E392" s="61"/>
      <c r="F392" s="61"/>
      <c r="G392" s="61"/>
      <c r="H392" s="61"/>
      <c r="I392" s="61"/>
      <c r="J392" s="61"/>
      <c r="K392" s="61"/>
      <c r="L392" s="61"/>
      <c r="M392" s="61"/>
      <c r="N392" s="61"/>
      <c r="O392" s="61"/>
    </row>
    <row r="393" spans="1:15" ht="12.75">
      <c r="A393" s="61"/>
      <c r="B393" s="61"/>
      <c r="C393" s="61"/>
      <c r="D393" s="61"/>
      <c r="E393" s="61"/>
      <c r="F393" s="61"/>
      <c r="G393" s="61"/>
      <c r="H393" s="61"/>
      <c r="I393" s="61"/>
      <c r="J393" s="61"/>
      <c r="K393" s="61"/>
      <c r="L393" s="61"/>
      <c r="M393" s="61"/>
      <c r="N393" s="61"/>
      <c r="O393" s="61"/>
    </row>
    <row r="394" spans="1:15" ht="12.75">
      <c r="A394" s="61"/>
      <c r="B394" s="61"/>
      <c r="C394" s="61"/>
      <c r="D394" s="61"/>
      <c r="E394" s="61"/>
      <c r="F394" s="61"/>
      <c r="G394" s="61"/>
      <c r="H394" s="61"/>
      <c r="I394" s="61"/>
      <c r="J394" s="61"/>
      <c r="K394" s="61"/>
      <c r="L394" s="61"/>
      <c r="M394" s="61"/>
      <c r="N394" s="61"/>
      <c r="O394" s="61"/>
    </row>
    <row r="395" spans="1:15" ht="12.75">
      <c r="A395" s="61"/>
      <c r="B395" s="61"/>
      <c r="C395" s="61"/>
      <c r="D395" s="61"/>
      <c r="E395" s="61"/>
      <c r="F395" s="61"/>
      <c r="G395" s="61"/>
      <c r="H395" s="61"/>
      <c r="I395" s="61"/>
      <c r="J395" s="61"/>
      <c r="K395" s="61"/>
      <c r="L395" s="61"/>
      <c r="M395" s="61"/>
      <c r="N395" s="61"/>
      <c r="O395" s="61"/>
    </row>
    <row r="396" spans="1:15" ht="12.75">
      <c r="A396" s="61"/>
      <c r="B396" s="61"/>
      <c r="C396" s="61"/>
      <c r="D396" s="61"/>
      <c r="E396" s="61"/>
      <c r="F396" s="61"/>
      <c r="G396" s="61"/>
      <c r="H396" s="61"/>
      <c r="I396" s="61"/>
      <c r="J396" s="61"/>
      <c r="K396" s="61"/>
      <c r="L396" s="61"/>
      <c r="M396" s="61"/>
      <c r="N396" s="61"/>
      <c r="O396" s="61"/>
    </row>
    <row r="397" spans="1:15" ht="12.75">
      <c r="A397" s="61"/>
      <c r="B397" s="61"/>
      <c r="C397" s="61"/>
      <c r="D397" s="61"/>
      <c r="E397" s="61"/>
      <c r="F397" s="61"/>
      <c r="G397" s="61"/>
      <c r="H397" s="61"/>
      <c r="I397" s="61"/>
      <c r="J397" s="61"/>
      <c r="K397" s="61"/>
      <c r="L397" s="61"/>
      <c r="M397" s="61"/>
      <c r="N397" s="61"/>
      <c r="O397" s="61"/>
    </row>
    <row r="398" spans="1:15" ht="12.75">
      <c r="A398" s="61"/>
      <c r="B398" s="61"/>
      <c r="C398" s="61"/>
      <c r="D398" s="61"/>
      <c r="E398" s="61"/>
      <c r="F398" s="61"/>
      <c r="G398" s="61"/>
      <c r="H398" s="61"/>
      <c r="I398" s="61"/>
      <c r="J398" s="61"/>
      <c r="K398" s="61"/>
      <c r="L398" s="61"/>
      <c r="M398" s="61"/>
      <c r="N398" s="61"/>
      <c r="O398" s="61"/>
    </row>
    <row r="399" spans="1:15" ht="12.75">
      <c r="A399" s="61"/>
      <c r="B399" s="61"/>
      <c r="C399" s="61"/>
      <c r="D399" s="61"/>
      <c r="E399" s="61"/>
      <c r="F399" s="61"/>
      <c r="G399" s="61"/>
      <c r="H399" s="61"/>
      <c r="I399" s="61"/>
      <c r="J399" s="61"/>
      <c r="K399" s="61"/>
      <c r="L399" s="61"/>
      <c r="M399" s="61"/>
      <c r="N399" s="61"/>
      <c r="O399" s="61"/>
    </row>
    <row r="400" spans="1:15" ht="12.75">
      <c r="A400" s="61"/>
      <c r="B400" s="61"/>
      <c r="C400" s="61"/>
      <c r="D400" s="61"/>
      <c r="E400" s="61"/>
      <c r="F400" s="61"/>
      <c r="G400" s="61"/>
      <c r="H400" s="61"/>
      <c r="I400" s="61"/>
      <c r="J400" s="61"/>
      <c r="K400" s="61"/>
      <c r="L400" s="61"/>
      <c r="M400" s="61"/>
      <c r="N400" s="61"/>
      <c r="O400" s="61"/>
    </row>
    <row r="401" spans="1:15" ht="12.75">
      <c r="A401" s="61"/>
      <c r="B401" s="61"/>
      <c r="C401" s="61"/>
      <c r="D401" s="61"/>
      <c r="E401" s="61"/>
      <c r="F401" s="61"/>
      <c r="G401" s="61"/>
      <c r="H401" s="61"/>
      <c r="I401" s="61"/>
      <c r="J401" s="61"/>
      <c r="K401" s="61"/>
      <c r="L401" s="61"/>
      <c r="M401" s="61"/>
      <c r="N401" s="61"/>
      <c r="O401" s="61"/>
    </row>
    <row r="402" spans="1:15" ht="12.75">
      <c r="A402" s="61"/>
      <c r="B402" s="61"/>
      <c r="C402" s="61"/>
      <c r="D402" s="61"/>
      <c r="E402" s="61"/>
      <c r="F402" s="61"/>
      <c r="G402" s="61"/>
      <c r="H402" s="61"/>
      <c r="I402" s="61"/>
      <c r="J402" s="61"/>
      <c r="K402" s="61"/>
      <c r="L402" s="61"/>
      <c r="M402" s="61"/>
      <c r="N402" s="61"/>
      <c r="O402" s="61"/>
    </row>
    <row r="403" spans="1:15" ht="12.75">
      <c r="A403" s="61"/>
      <c r="B403" s="61"/>
      <c r="C403" s="61"/>
      <c r="D403" s="61"/>
      <c r="E403" s="61"/>
      <c r="F403" s="61"/>
      <c r="G403" s="61"/>
      <c r="H403" s="61"/>
      <c r="I403" s="61"/>
      <c r="J403" s="61"/>
      <c r="K403" s="61"/>
      <c r="L403" s="61"/>
      <c r="M403" s="61"/>
      <c r="N403" s="61"/>
      <c r="O403" s="61"/>
    </row>
    <row r="404" spans="1:15" ht="12.75">
      <c r="A404" s="61"/>
      <c r="B404" s="61"/>
      <c r="C404" s="61"/>
      <c r="D404" s="61"/>
      <c r="E404" s="61"/>
      <c r="F404" s="61"/>
      <c r="G404" s="61"/>
      <c r="H404" s="61"/>
      <c r="I404" s="61"/>
      <c r="J404" s="61"/>
      <c r="K404" s="61"/>
      <c r="L404" s="61"/>
      <c r="M404" s="61"/>
      <c r="N404" s="61"/>
      <c r="O404" s="61"/>
    </row>
    <row r="405" spans="1:15" ht="12.75">
      <c r="A405" s="61"/>
      <c r="B405" s="61"/>
      <c r="C405" s="61"/>
      <c r="D405" s="61"/>
      <c r="E405" s="61"/>
      <c r="F405" s="61"/>
      <c r="G405" s="61"/>
      <c r="H405" s="61"/>
      <c r="I405" s="61"/>
      <c r="J405" s="61"/>
      <c r="K405" s="61"/>
      <c r="L405" s="61"/>
      <c r="M405" s="61"/>
      <c r="N405" s="61"/>
      <c r="O405" s="61"/>
    </row>
    <row r="406" spans="1:15" ht="12.75">
      <c r="A406" s="61"/>
      <c r="B406" s="61"/>
      <c r="C406" s="61"/>
      <c r="D406" s="61"/>
      <c r="E406" s="61"/>
      <c r="F406" s="61"/>
      <c r="G406" s="61"/>
      <c r="H406" s="61"/>
      <c r="I406" s="61"/>
      <c r="J406" s="61"/>
      <c r="K406" s="61"/>
      <c r="L406" s="61"/>
      <c r="M406" s="61"/>
      <c r="N406" s="61"/>
      <c r="O406" s="61"/>
    </row>
    <row r="407" spans="1:15" ht="12.75">
      <c r="A407" s="61"/>
      <c r="B407" s="61"/>
      <c r="C407" s="61"/>
      <c r="D407" s="61"/>
      <c r="E407" s="61"/>
      <c r="F407" s="61"/>
      <c r="G407" s="61"/>
      <c r="H407" s="61"/>
      <c r="I407" s="61"/>
      <c r="J407" s="61"/>
      <c r="K407" s="61"/>
      <c r="L407" s="61"/>
      <c r="M407" s="61"/>
      <c r="N407" s="61"/>
      <c r="O407" s="61"/>
    </row>
    <row r="408" spans="1:15" ht="12.75">
      <c r="A408" s="61"/>
      <c r="B408" s="61"/>
      <c r="C408" s="61"/>
      <c r="D408" s="61"/>
      <c r="E408" s="61"/>
      <c r="F408" s="61"/>
      <c r="G408" s="61"/>
      <c r="H408" s="61"/>
      <c r="I408" s="61"/>
      <c r="J408" s="61"/>
      <c r="K408" s="61"/>
      <c r="L408" s="61"/>
      <c r="M408" s="61"/>
      <c r="N408" s="61"/>
      <c r="O408" s="61"/>
    </row>
    <row r="409" spans="1:15" ht="12.75">
      <c r="A409" s="61"/>
      <c r="B409" s="61"/>
      <c r="C409" s="61"/>
      <c r="D409" s="61"/>
      <c r="E409" s="61"/>
      <c r="F409" s="61"/>
      <c r="G409" s="61"/>
      <c r="H409" s="61"/>
      <c r="I409" s="61"/>
      <c r="J409" s="61"/>
      <c r="K409" s="61"/>
      <c r="L409" s="61"/>
      <c r="M409" s="61"/>
      <c r="N409" s="61"/>
      <c r="O409" s="61"/>
    </row>
    <row r="410" spans="1:15" ht="12.75">
      <c r="A410" s="61"/>
      <c r="B410" s="61"/>
      <c r="C410" s="61"/>
      <c r="D410" s="61"/>
      <c r="E410" s="61"/>
      <c r="F410" s="61"/>
      <c r="G410" s="61"/>
      <c r="H410" s="61"/>
      <c r="I410" s="61"/>
      <c r="J410" s="61"/>
      <c r="K410" s="61"/>
      <c r="L410" s="61"/>
      <c r="M410" s="61"/>
      <c r="N410" s="61"/>
      <c r="O410" s="61"/>
    </row>
    <row r="411" spans="1:15" ht="12.75">
      <c r="A411" s="61"/>
      <c r="B411" s="61"/>
      <c r="C411" s="61"/>
      <c r="D411" s="61"/>
      <c r="E411" s="61"/>
      <c r="F411" s="61"/>
      <c r="G411" s="61"/>
      <c r="H411" s="61"/>
      <c r="I411" s="61"/>
      <c r="J411" s="61"/>
      <c r="K411" s="61"/>
      <c r="L411" s="61"/>
      <c r="M411" s="61"/>
      <c r="N411" s="61"/>
      <c r="O411" s="61"/>
    </row>
    <row r="412" spans="1:15" ht="12.75">
      <c r="A412" s="61"/>
      <c r="B412" s="61"/>
      <c r="C412" s="61"/>
      <c r="D412" s="61"/>
      <c r="E412" s="61"/>
      <c r="F412" s="61"/>
      <c r="G412" s="61"/>
      <c r="H412" s="61"/>
      <c r="I412" s="61"/>
      <c r="J412" s="61"/>
      <c r="K412" s="61"/>
      <c r="L412" s="61"/>
      <c r="M412" s="61"/>
      <c r="N412" s="61"/>
      <c r="O412" s="61"/>
    </row>
    <row r="413" spans="1:15" ht="12.75">
      <c r="A413" s="61"/>
      <c r="B413" s="61"/>
      <c r="C413" s="61"/>
      <c r="D413" s="61"/>
      <c r="E413" s="61"/>
      <c r="F413" s="61"/>
      <c r="G413" s="61"/>
      <c r="H413" s="61"/>
      <c r="I413" s="61"/>
      <c r="J413" s="61"/>
      <c r="K413" s="61"/>
      <c r="L413" s="61"/>
      <c r="M413" s="61"/>
      <c r="N413" s="61"/>
      <c r="O413" s="61"/>
    </row>
    <row r="414" spans="1:15" ht="12.75">
      <c r="A414" s="61"/>
      <c r="B414" s="61"/>
      <c r="C414" s="61"/>
      <c r="D414" s="61"/>
      <c r="E414" s="61"/>
      <c r="F414" s="61"/>
      <c r="G414" s="61"/>
      <c r="H414" s="61"/>
      <c r="I414" s="61"/>
      <c r="J414" s="61"/>
      <c r="K414" s="61"/>
      <c r="L414" s="61"/>
      <c r="M414" s="61"/>
      <c r="N414" s="61"/>
      <c r="O414" s="61"/>
    </row>
    <row r="415" spans="1:15" ht="12.75">
      <c r="A415" s="61"/>
      <c r="B415" s="61"/>
      <c r="C415" s="61"/>
      <c r="D415" s="61"/>
      <c r="E415" s="61"/>
      <c r="F415" s="61"/>
      <c r="G415" s="61"/>
      <c r="H415" s="61"/>
      <c r="I415" s="61"/>
      <c r="J415" s="61"/>
      <c r="K415" s="61"/>
      <c r="L415" s="61"/>
      <c r="M415" s="61"/>
      <c r="N415" s="61"/>
      <c r="O415" s="61"/>
    </row>
    <row r="416" spans="1:15" ht="12.75">
      <c r="A416" s="61"/>
      <c r="B416" s="61"/>
      <c r="C416" s="61"/>
      <c r="D416" s="61"/>
      <c r="E416" s="61"/>
      <c r="F416" s="61"/>
      <c r="G416" s="61"/>
      <c r="H416" s="61"/>
      <c r="I416" s="61"/>
      <c r="J416" s="61"/>
      <c r="K416" s="61"/>
      <c r="L416" s="61"/>
      <c r="M416" s="61"/>
      <c r="N416" s="61"/>
      <c r="O416" s="61"/>
    </row>
    <row r="417" spans="1:15" ht="12.75">
      <c r="A417" s="61"/>
      <c r="B417" s="61"/>
      <c r="C417" s="61"/>
      <c r="D417" s="61"/>
      <c r="E417" s="61"/>
      <c r="F417" s="61"/>
      <c r="G417" s="61"/>
      <c r="H417" s="61"/>
      <c r="I417" s="61"/>
      <c r="J417" s="61"/>
      <c r="K417" s="61"/>
      <c r="L417" s="61"/>
      <c r="M417" s="61"/>
      <c r="N417" s="61"/>
      <c r="O417" s="61"/>
    </row>
    <row r="418" spans="1:15" ht="12.75">
      <c r="A418" s="61"/>
      <c r="B418" s="61"/>
      <c r="C418" s="61"/>
      <c r="D418" s="61"/>
      <c r="E418" s="61"/>
      <c r="F418" s="61"/>
      <c r="G418" s="61"/>
      <c r="H418" s="61"/>
      <c r="I418" s="61"/>
      <c r="J418" s="61"/>
      <c r="K418" s="61"/>
      <c r="L418" s="61"/>
      <c r="M418" s="61"/>
      <c r="N418" s="61"/>
      <c r="O418" s="61"/>
    </row>
    <row r="419" spans="1:15" ht="12.75">
      <c r="A419" s="61"/>
      <c r="B419" s="61"/>
      <c r="C419" s="61"/>
      <c r="D419" s="61"/>
      <c r="E419" s="61"/>
      <c r="F419" s="61"/>
      <c r="G419" s="61"/>
      <c r="H419" s="61"/>
      <c r="I419" s="61"/>
      <c r="J419" s="61"/>
      <c r="K419" s="61"/>
      <c r="L419" s="61"/>
      <c r="M419" s="61"/>
      <c r="N419" s="61"/>
      <c r="O419" s="61"/>
    </row>
    <row r="420" spans="1:15" ht="12.75">
      <c r="A420" s="61"/>
      <c r="B420" s="61"/>
      <c r="C420" s="61"/>
      <c r="D420" s="61"/>
      <c r="E420" s="61"/>
      <c r="F420" s="61"/>
      <c r="G420" s="61"/>
      <c r="H420" s="61"/>
      <c r="I420" s="61"/>
      <c r="J420" s="61"/>
      <c r="K420" s="61"/>
      <c r="L420" s="61"/>
      <c r="M420" s="61"/>
      <c r="N420" s="61"/>
      <c r="O420" s="61"/>
    </row>
    <row r="421" spans="1:15" ht="12.75">
      <c r="A421" s="61"/>
      <c r="B421" s="61"/>
      <c r="C421" s="61"/>
      <c r="D421" s="61"/>
      <c r="E421" s="61"/>
      <c r="F421" s="61"/>
      <c r="G421" s="61"/>
      <c r="H421" s="61"/>
      <c r="I421" s="61"/>
      <c r="J421" s="61"/>
      <c r="K421" s="61"/>
      <c r="L421" s="61"/>
      <c r="M421" s="61"/>
      <c r="N421" s="61"/>
      <c r="O421" s="61"/>
    </row>
    <row r="422" spans="1:15" ht="12.75">
      <c r="A422" s="61"/>
      <c r="B422" s="61"/>
      <c r="C422" s="61"/>
      <c r="D422" s="61"/>
      <c r="E422" s="61"/>
      <c r="F422" s="61"/>
      <c r="G422" s="61"/>
      <c r="H422" s="61"/>
      <c r="I422" s="61"/>
      <c r="J422" s="61"/>
      <c r="K422" s="61"/>
      <c r="L422" s="61"/>
      <c r="M422" s="61"/>
      <c r="N422" s="61"/>
      <c r="O422" s="61"/>
    </row>
    <row r="423" spans="1:15" ht="12.75">
      <c r="A423" s="61"/>
      <c r="B423" s="61"/>
      <c r="C423" s="61"/>
      <c r="D423" s="61"/>
      <c r="E423" s="61"/>
      <c r="F423" s="61"/>
      <c r="G423" s="61"/>
      <c r="H423" s="61"/>
      <c r="I423" s="61"/>
      <c r="J423" s="61"/>
      <c r="K423" s="61"/>
      <c r="L423" s="61"/>
      <c r="M423" s="61"/>
      <c r="N423" s="61"/>
      <c r="O423" s="61"/>
    </row>
    <row r="424" spans="1:15" ht="12.75">
      <c r="A424" s="61"/>
      <c r="B424" s="61"/>
      <c r="C424" s="61"/>
      <c r="D424" s="61"/>
      <c r="E424" s="61"/>
      <c r="F424" s="61"/>
      <c r="G424" s="61"/>
      <c r="H424" s="61"/>
      <c r="I424" s="61"/>
      <c r="J424" s="61"/>
      <c r="K424" s="61"/>
      <c r="L424" s="61"/>
      <c r="M424" s="61"/>
      <c r="N424" s="61"/>
      <c r="O424" s="61"/>
    </row>
    <row r="425" spans="1:15" ht="12.75">
      <c r="A425" s="61"/>
      <c r="B425" s="61"/>
      <c r="C425" s="61"/>
      <c r="D425" s="61"/>
      <c r="E425" s="61"/>
      <c r="F425" s="61"/>
      <c r="G425" s="61"/>
      <c r="H425" s="61"/>
      <c r="I425" s="61"/>
      <c r="J425" s="61"/>
      <c r="K425" s="61"/>
      <c r="L425" s="61"/>
      <c r="M425" s="61"/>
      <c r="N425" s="61"/>
      <c r="O425" s="61"/>
    </row>
    <row r="426" spans="1:15" ht="12.75">
      <c r="A426" s="61"/>
      <c r="B426" s="61"/>
      <c r="C426" s="61"/>
      <c r="D426" s="61"/>
      <c r="E426" s="61"/>
      <c r="F426" s="61"/>
      <c r="G426" s="61"/>
      <c r="H426" s="61"/>
      <c r="I426" s="61"/>
      <c r="J426" s="61"/>
      <c r="K426" s="61"/>
      <c r="L426" s="61"/>
      <c r="M426" s="61"/>
      <c r="N426" s="61"/>
      <c r="O426" s="61"/>
    </row>
    <row r="427" spans="1:15" ht="12.75">
      <c r="A427" s="61"/>
      <c r="B427" s="61"/>
      <c r="C427" s="61"/>
      <c r="D427" s="61"/>
      <c r="E427" s="61"/>
      <c r="F427" s="61"/>
      <c r="G427" s="61"/>
      <c r="H427" s="61"/>
      <c r="I427" s="61"/>
      <c r="J427" s="61"/>
      <c r="K427" s="61"/>
      <c r="L427" s="61"/>
      <c r="M427" s="61"/>
      <c r="N427" s="61"/>
      <c r="O427" s="61"/>
    </row>
    <row r="428" spans="1:15" ht="12.75">
      <c r="A428" s="61"/>
      <c r="B428" s="61"/>
      <c r="C428" s="61"/>
      <c r="D428" s="61"/>
      <c r="E428" s="61"/>
      <c r="F428" s="61"/>
      <c r="G428" s="61"/>
      <c r="H428" s="61"/>
      <c r="I428" s="61"/>
      <c r="J428" s="61"/>
      <c r="K428" s="61"/>
      <c r="L428" s="61"/>
      <c r="M428" s="61"/>
      <c r="N428" s="61"/>
      <c r="O428" s="61"/>
    </row>
    <row r="429" spans="1:15" ht="12.75">
      <c r="A429" s="61"/>
      <c r="B429" s="61"/>
      <c r="C429" s="61"/>
      <c r="D429" s="61"/>
      <c r="E429" s="61"/>
      <c r="F429" s="61"/>
      <c r="G429" s="61"/>
      <c r="H429" s="61"/>
      <c r="I429" s="61"/>
      <c r="J429" s="61"/>
      <c r="K429" s="61"/>
      <c r="L429" s="61"/>
      <c r="M429" s="61"/>
      <c r="N429" s="61"/>
      <c r="O429" s="61"/>
    </row>
    <row r="430" spans="1:15" ht="12.75">
      <c r="A430" s="61"/>
      <c r="B430" s="61"/>
      <c r="C430" s="61"/>
      <c r="D430" s="61"/>
      <c r="E430" s="61"/>
      <c r="F430" s="61"/>
      <c r="G430" s="61"/>
      <c r="H430" s="61"/>
      <c r="I430" s="61"/>
      <c r="J430" s="61"/>
      <c r="K430" s="61"/>
      <c r="L430" s="61"/>
      <c r="M430" s="61"/>
      <c r="N430" s="61"/>
      <c r="O430" s="61"/>
    </row>
    <row r="431" spans="1:15" ht="12.75">
      <c r="A431" s="61"/>
      <c r="B431" s="61"/>
      <c r="C431" s="61"/>
      <c r="D431" s="61"/>
      <c r="E431" s="61"/>
      <c r="F431" s="61"/>
      <c r="G431" s="61"/>
      <c r="H431" s="61"/>
      <c r="I431" s="61"/>
      <c r="J431" s="61"/>
      <c r="K431" s="61"/>
      <c r="L431" s="61"/>
      <c r="M431" s="61"/>
      <c r="N431" s="61"/>
      <c r="O431" s="61"/>
    </row>
    <row r="432" spans="1:15" ht="12.75">
      <c r="A432" s="61"/>
      <c r="B432" s="61"/>
      <c r="C432" s="61"/>
      <c r="D432" s="61"/>
      <c r="E432" s="61"/>
      <c r="F432" s="61"/>
      <c r="G432" s="61"/>
      <c r="H432" s="61"/>
      <c r="I432" s="61"/>
      <c r="J432" s="61"/>
      <c r="K432" s="61"/>
      <c r="L432" s="61"/>
      <c r="M432" s="61"/>
      <c r="N432" s="61"/>
      <c r="O432" s="61"/>
    </row>
    <row r="433" spans="1:15" ht="12.75">
      <c r="A433" s="61"/>
      <c r="B433" s="61"/>
      <c r="C433" s="61"/>
      <c r="D433" s="61"/>
      <c r="E433" s="61"/>
      <c r="F433" s="61"/>
      <c r="G433" s="61"/>
      <c r="H433" s="61"/>
      <c r="I433" s="61"/>
      <c r="J433" s="61"/>
      <c r="K433" s="61"/>
      <c r="L433" s="61"/>
      <c r="M433" s="61"/>
      <c r="N433" s="61"/>
      <c r="O433" s="61"/>
    </row>
    <row r="434" spans="1:15" ht="12.75">
      <c r="A434" s="61"/>
      <c r="B434" s="61"/>
      <c r="C434" s="61"/>
      <c r="D434" s="61"/>
      <c r="E434" s="61"/>
      <c r="F434" s="61"/>
      <c r="G434" s="61"/>
      <c r="H434" s="61"/>
      <c r="I434" s="61"/>
      <c r="J434" s="61"/>
      <c r="K434" s="61"/>
      <c r="L434" s="61"/>
      <c r="M434" s="61"/>
      <c r="N434" s="61"/>
      <c r="O434" s="61"/>
    </row>
    <row r="435" spans="1:15" ht="12.75">
      <c r="A435" s="61"/>
      <c r="B435" s="61"/>
      <c r="C435" s="61"/>
      <c r="D435" s="61"/>
      <c r="E435" s="61"/>
      <c r="F435" s="61"/>
      <c r="G435" s="61"/>
      <c r="H435" s="61"/>
      <c r="I435" s="61"/>
      <c r="J435" s="61"/>
      <c r="K435" s="61"/>
      <c r="L435" s="61"/>
      <c r="M435" s="61"/>
      <c r="N435" s="61"/>
      <c r="O435" s="61"/>
    </row>
    <row r="436" spans="1:15" ht="12.75">
      <c r="A436" s="61"/>
      <c r="B436" s="61"/>
      <c r="C436" s="61"/>
      <c r="D436" s="61"/>
      <c r="E436" s="61"/>
      <c r="F436" s="61"/>
      <c r="G436" s="61"/>
      <c r="H436" s="61"/>
      <c r="I436" s="61"/>
      <c r="J436" s="61"/>
      <c r="K436" s="61"/>
      <c r="L436" s="61"/>
      <c r="M436" s="61"/>
      <c r="N436" s="61"/>
      <c r="O436" s="61"/>
    </row>
    <row r="437" spans="1:15" ht="12.75">
      <c r="A437" s="61"/>
      <c r="B437" s="61"/>
      <c r="C437" s="61"/>
      <c r="D437" s="61"/>
      <c r="E437" s="61"/>
      <c r="F437" s="61"/>
      <c r="G437" s="61"/>
      <c r="H437" s="61"/>
      <c r="I437" s="61"/>
      <c r="J437" s="61"/>
      <c r="K437" s="61"/>
      <c r="L437" s="61"/>
      <c r="M437" s="61"/>
      <c r="N437" s="61"/>
      <c r="O437" s="61"/>
    </row>
    <row r="438" spans="1:15" ht="12.75">
      <c r="A438" s="61"/>
      <c r="B438" s="61"/>
      <c r="C438" s="61"/>
      <c r="D438" s="61"/>
      <c r="E438" s="61"/>
      <c r="F438" s="61"/>
      <c r="G438" s="61"/>
      <c r="H438" s="61"/>
      <c r="I438" s="61"/>
      <c r="J438" s="61"/>
      <c r="K438" s="61"/>
      <c r="L438" s="61"/>
      <c r="M438" s="61"/>
      <c r="N438" s="61"/>
      <c r="O438" s="61"/>
    </row>
    <row r="439" spans="1:15" ht="12.75">
      <c r="A439" s="61"/>
      <c r="B439" s="61"/>
      <c r="C439" s="61"/>
      <c r="D439" s="61"/>
      <c r="E439" s="61"/>
      <c r="F439" s="61"/>
      <c r="G439" s="61"/>
      <c r="H439" s="61"/>
      <c r="I439" s="61"/>
      <c r="J439" s="61"/>
      <c r="K439" s="61"/>
      <c r="L439" s="61"/>
      <c r="M439" s="61"/>
      <c r="N439" s="61"/>
      <c r="O439" s="61"/>
    </row>
    <row r="440" spans="1:15" ht="12.75">
      <c r="A440" s="61"/>
      <c r="B440" s="61"/>
      <c r="C440" s="61"/>
      <c r="D440" s="61"/>
      <c r="E440" s="61"/>
      <c r="F440" s="61"/>
      <c r="G440" s="61"/>
      <c r="H440" s="61"/>
      <c r="I440" s="61"/>
      <c r="J440" s="61"/>
      <c r="K440" s="61"/>
      <c r="L440" s="61"/>
      <c r="M440" s="61"/>
      <c r="N440" s="61"/>
      <c r="O440" s="61"/>
    </row>
    <row r="441" spans="1:15" ht="12.75">
      <c r="A441" s="61"/>
      <c r="B441" s="61"/>
      <c r="C441" s="61"/>
      <c r="D441" s="61"/>
      <c r="E441" s="61"/>
      <c r="F441" s="61"/>
      <c r="G441" s="61"/>
      <c r="H441" s="61"/>
      <c r="I441" s="61"/>
      <c r="J441" s="61"/>
      <c r="K441" s="61"/>
      <c r="L441" s="61"/>
      <c r="M441" s="61"/>
      <c r="N441" s="61"/>
      <c r="O441" s="61"/>
    </row>
    <row r="442" spans="1:15" ht="12.75">
      <c r="A442" s="61"/>
      <c r="B442" s="61"/>
      <c r="C442" s="61"/>
      <c r="D442" s="61"/>
      <c r="E442" s="61"/>
      <c r="F442" s="61"/>
      <c r="G442" s="61"/>
      <c r="H442" s="61"/>
      <c r="I442" s="61"/>
      <c r="J442" s="61"/>
      <c r="K442" s="61"/>
      <c r="L442" s="61"/>
      <c r="M442" s="61"/>
      <c r="N442" s="61"/>
      <c r="O442" s="61"/>
    </row>
    <row r="443" spans="1:15" ht="12.75">
      <c r="A443" s="61"/>
      <c r="B443" s="61"/>
      <c r="C443" s="61"/>
      <c r="D443" s="61"/>
      <c r="E443" s="61"/>
      <c r="F443" s="61"/>
      <c r="G443" s="61"/>
      <c r="H443" s="61"/>
      <c r="I443" s="61"/>
      <c r="J443" s="61"/>
      <c r="K443" s="61"/>
      <c r="L443" s="61"/>
      <c r="M443" s="61"/>
      <c r="N443" s="61"/>
      <c r="O443" s="61"/>
    </row>
    <row r="444" spans="1:15" ht="12.75">
      <c r="A444" s="61"/>
      <c r="B444" s="61"/>
      <c r="C444" s="61"/>
      <c r="D444" s="61"/>
      <c r="E444" s="61"/>
      <c r="F444" s="61"/>
      <c r="G444" s="61"/>
      <c r="H444" s="61"/>
      <c r="I444" s="61"/>
      <c r="J444" s="61"/>
      <c r="K444" s="61"/>
      <c r="L444" s="61"/>
      <c r="M444" s="61"/>
      <c r="N444" s="61"/>
      <c r="O444" s="61"/>
    </row>
    <row r="445" spans="1:15" ht="12.75">
      <c r="A445" s="61"/>
      <c r="B445" s="61"/>
      <c r="C445" s="61"/>
      <c r="D445" s="61"/>
      <c r="E445" s="61"/>
      <c r="F445" s="61"/>
      <c r="G445" s="61"/>
      <c r="H445" s="61"/>
      <c r="I445" s="61"/>
      <c r="J445" s="61"/>
      <c r="K445" s="61"/>
      <c r="L445" s="61"/>
      <c r="M445" s="61"/>
      <c r="N445" s="61"/>
      <c r="O445" s="61"/>
    </row>
    <row r="446" spans="1:15" ht="12.75">
      <c r="A446" s="61"/>
      <c r="B446" s="61"/>
      <c r="C446" s="61"/>
      <c r="D446" s="61"/>
      <c r="E446" s="61"/>
      <c r="F446" s="61"/>
      <c r="G446" s="61"/>
      <c r="H446" s="61"/>
      <c r="I446" s="61"/>
      <c r="J446" s="61"/>
      <c r="K446" s="61"/>
      <c r="L446" s="61"/>
      <c r="M446" s="61"/>
      <c r="N446" s="61"/>
      <c r="O446" s="61"/>
    </row>
    <row r="447" spans="1:15" ht="12.75">
      <c r="A447" s="61"/>
      <c r="B447" s="61"/>
      <c r="C447" s="61"/>
      <c r="D447" s="61"/>
      <c r="E447" s="61"/>
      <c r="F447" s="61"/>
      <c r="G447" s="61"/>
      <c r="H447" s="61"/>
      <c r="I447" s="61"/>
      <c r="J447" s="61"/>
      <c r="K447" s="61"/>
      <c r="L447" s="61"/>
      <c r="M447" s="61"/>
      <c r="N447" s="61"/>
      <c r="O447" s="61"/>
    </row>
    <row r="448" spans="1:15" ht="12.75">
      <c r="A448" s="61"/>
      <c r="B448" s="61"/>
      <c r="C448" s="61"/>
      <c r="D448" s="61"/>
      <c r="E448" s="61"/>
      <c r="F448" s="61"/>
      <c r="G448" s="61"/>
      <c r="H448" s="61"/>
      <c r="I448" s="61"/>
      <c r="J448" s="61"/>
      <c r="K448" s="61"/>
      <c r="L448" s="61"/>
      <c r="M448" s="61"/>
      <c r="N448" s="61"/>
      <c r="O448" s="61"/>
    </row>
    <row r="449" spans="1:15" ht="12.75">
      <c r="A449" s="61"/>
      <c r="B449" s="61"/>
      <c r="C449" s="61"/>
      <c r="D449" s="61"/>
      <c r="E449" s="61"/>
      <c r="F449" s="61"/>
      <c r="G449" s="61"/>
      <c r="H449" s="61"/>
      <c r="I449" s="61"/>
      <c r="J449" s="61"/>
      <c r="K449" s="61"/>
      <c r="L449" s="61"/>
      <c r="M449" s="61"/>
      <c r="N449" s="61"/>
      <c r="O449" s="61"/>
    </row>
    <row r="450" spans="1:15" ht="12.75">
      <c r="A450" s="61"/>
      <c r="B450" s="61"/>
      <c r="C450" s="61"/>
      <c r="D450" s="61"/>
      <c r="E450" s="61"/>
      <c r="F450" s="61"/>
      <c r="G450" s="61"/>
      <c r="H450" s="61"/>
      <c r="I450" s="61"/>
      <c r="J450" s="61"/>
      <c r="K450" s="61"/>
      <c r="L450" s="61"/>
      <c r="M450" s="61"/>
      <c r="N450" s="61"/>
      <c r="O450" s="61"/>
    </row>
    <row r="451" spans="1:15" ht="12.75">
      <c r="A451" s="61"/>
      <c r="B451" s="61"/>
      <c r="C451" s="61"/>
      <c r="D451" s="61"/>
      <c r="E451" s="61"/>
      <c r="F451" s="61"/>
      <c r="G451" s="61"/>
      <c r="H451" s="61"/>
      <c r="I451" s="61"/>
      <c r="J451" s="61"/>
      <c r="K451" s="61"/>
      <c r="L451" s="61"/>
      <c r="M451" s="61"/>
      <c r="N451" s="61"/>
      <c r="O451" s="61"/>
    </row>
    <row r="452" spans="1:15" ht="12.75">
      <c r="A452" s="61"/>
      <c r="B452" s="61"/>
      <c r="C452" s="61"/>
      <c r="D452" s="61"/>
      <c r="E452" s="61"/>
      <c r="F452" s="61"/>
      <c r="G452" s="61"/>
      <c r="H452" s="61"/>
      <c r="I452" s="61"/>
      <c r="J452" s="61"/>
      <c r="K452" s="61"/>
      <c r="L452" s="61"/>
      <c r="M452" s="61"/>
      <c r="N452" s="61"/>
      <c r="O452" s="61"/>
    </row>
    <row r="453" spans="1:15" ht="12.75">
      <c r="A453" s="61"/>
      <c r="B453" s="61"/>
      <c r="C453" s="61"/>
      <c r="D453" s="61"/>
      <c r="E453" s="61"/>
      <c r="F453" s="61"/>
      <c r="G453" s="61"/>
      <c r="H453" s="61"/>
      <c r="I453" s="61"/>
      <c r="J453" s="61"/>
      <c r="K453" s="61"/>
      <c r="L453" s="61"/>
      <c r="M453" s="61"/>
      <c r="N453" s="61"/>
      <c r="O453" s="61"/>
    </row>
    <row r="454" spans="1:15" ht="12.75">
      <c r="A454" s="61"/>
      <c r="B454" s="61"/>
      <c r="C454" s="61"/>
      <c r="D454" s="61"/>
      <c r="E454" s="61"/>
      <c r="F454" s="61"/>
      <c r="G454" s="61"/>
      <c r="H454" s="61"/>
      <c r="I454" s="61"/>
      <c r="J454" s="61"/>
      <c r="K454" s="61"/>
      <c r="L454" s="61"/>
      <c r="M454" s="61"/>
      <c r="N454" s="61"/>
      <c r="O454" s="61"/>
    </row>
    <row r="455" spans="1:15" ht="12.75">
      <c r="A455" s="61"/>
      <c r="B455" s="61"/>
      <c r="C455" s="61"/>
      <c r="D455" s="61"/>
      <c r="E455" s="61"/>
      <c r="F455" s="61"/>
      <c r="G455" s="61"/>
      <c r="H455" s="61"/>
      <c r="I455" s="61"/>
      <c r="J455" s="61"/>
      <c r="K455" s="61"/>
      <c r="L455" s="61"/>
      <c r="M455" s="61"/>
      <c r="N455" s="61"/>
      <c r="O455" s="61"/>
    </row>
    <row r="456" spans="1:15" ht="12.75">
      <c r="A456" s="61"/>
      <c r="B456" s="61"/>
      <c r="C456" s="61"/>
      <c r="D456" s="61"/>
      <c r="E456" s="61"/>
      <c r="F456" s="61"/>
      <c r="G456" s="61"/>
      <c r="H456" s="61"/>
      <c r="I456" s="61"/>
      <c r="J456" s="61"/>
      <c r="K456" s="61"/>
      <c r="L456" s="61"/>
      <c r="M456" s="61"/>
      <c r="N456" s="61"/>
      <c r="O456" s="61"/>
    </row>
    <row r="457" spans="1:15" ht="12.75">
      <c r="A457" s="61"/>
      <c r="B457" s="61"/>
      <c r="C457" s="61"/>
      <c r="D457" s="61"/>
      <c r="E457" s="61"/>
      <c r="F457" s="61"/>
      <c r="G457" s="61"/>
      <c r="H457" s="61"/>
      <c r="I457" s="61"/>
      <c r="J457" s="61"/>
      <c r="K457" s="61"/>
      <c r="L457" s="61"/>
      <c r="M457" s="61"/>
      <c r="N457" s="61"/>
      <c r="O457" s="61"/>
    </row>
    <row r="458" spans="1:15" ht="12.75">
      <c r="A458" s="61"/>
      <c r="B458" s="61"/>
      <c r="C458" s="61"/>
      <c r="D458" s="61"/>
      <c r="E458" s="61"/>
      <c r="F458" s="61"/>
      <c r="G458" s="61"/>
      <c r="H458" s="61"/>
      <c r="I458" s="61"/>
      <c r="J458" s="61"/>
      <c r="K458" s="61"/>
      <c r="L458" s="61"/>
      <c r="M458" s="61"/>
      <c r="N458" s="61"/>
      <c r="O458" s="61"/>
    </row>
    <row r="459" spans="1:15" ht="12.75">
      <c r="A459" s="61"/>
      <c r="B459" s="61"/>
      <c r="C459" s="61"/>
      <c r="D459" s="61"/>
      <c r="E459" s="61"/>
      <c r="F459" s="61"/>
      <c r="G459" s="61"/>
      <c r="H459" s="61"/>
      <c r="I459" s="61"/>
      <c r="J459" s="61"/>
      <c r="K459" s="61"/>
      <c r="L459" s="61"/>
      <c r="M459" s="61"/>
      <c r="N459" s="61"/>
      <c r="O459" s="61"/>
    </row>
    <row r="460" spans="1:15" ht="12.75">
      <c r="A460" s="61"/>
      <c r="B460" s="61"/>
      <c r="C460" s="61"/>
      <c r="D460" s="61"/>
      <c r="E460" s="61"/>
      <c r="F460" s="61"/>
      <c r="G460" s="61"/>
      <c r="H460" s="61"/>
      <c r="I460" s="61"/>
      <c r="J460" s="61"/>
      <c r="K460" s="61"/>
      <c r="L460" s="61"/>
      <c r="M460" s="61"/>
      <c r="N460" s="61"/>
      <c r="O460" s="61"/>
    </row>
    <row r="461" spans="1:15" ht="12.75">
      <c r="A461" s="61"/>
      <c r="B461" s="61"/>
      <c r="C461" s="61"/>
      <c r="D461" s="61"/>
      <c r="E461" s="61"/>
      <c r="F461" s="61"/>
      <c r="G461" s="61"/>
      <c r="H461" s="61"/>
      <c r="I461" s="61"/>
      <c r="J461" s="61"/>
      <c r="K461" s="61"/>
      <c r="L461" s="61"/>
      <c r="M461" s="61"/>
      <c r="N461" s="61"/>
      <c r="O461" s="61"/>
    </row>
    <row r="462" spans="1:15" ht="12.75">
      <c r="A462" s="61"/>
      <c r="B462" s="61"/>
      <c r="C462" s="61"/>
      <c r="D462" s="61"/>
      <c r="E462" s="61"/>
      <c r="F462" s="61"/>
      <c r="G462" s="61"/>
      <c r="H462" s="61"/>
      <c r="I462" s="61"/>
      <c r="J462" s="61"/>
      <c r="K462" s="61"/>
      <c r="L462" s="61"/>
      <c r="M462" s="61"/>
      <c r="N462" s="61"/>
      <c r="O462" s="61"/>
    </row>
    <row r="463" spans="1:15" ht="12.75">
      <c r="A463" s="61"/>
      <c r="B463" s="61"/>
      <c r="C463" s="61"/>
      <c r="D463" s="61"/>
      <c r="E463" s="61"/>
      <c r="F463" s="61"/>
      <c r="G463" s="61"/>
      <c r="H463" s="61"/>
      <c r="I463" s="61"/>
      <c r="J463" s="61"/>
      <c r="K463" s="61"/>
      <c r="L463" s="61"/>
      <c r="M463" s="61"/>
      <c r="N463" s="61"/>
      <c r="O463" s="61"/>
    </row>
    <row r="464" spans="1:15" ht="12.75">
      <c r="A464" s="61"/>
      <c r="B464" s="61"/>
      <c r="C464" s="61"/>
      <c r="D464" s="61"/>
      <c r="E464" s="61"/>
      <c r="F464" s="61"/>
      <c r="G464" s="61"/>
      <c r="H464" s="61"/>
      <c r="I464" s="61"/>
      <c r="J464" s="61"/>
      <c r="K464" s="61"/>
      <c r="L464" s="61"/>
      <c r="M464" s="61"/>
      <c r="N464" s="61"/>
      <c r="O464" s="61"/>
    </row>
    <row r="465" spans="1:15" ht="12.75">
      <c r="A465" s="61"/>
      <c r="B465" s="61"/>
      <c r="C465" s="61"/>
      <c r="D465" s="61"/>
      <c r="E465" s="61"/>
      <c r="F465" s="61"/>
      <c r="G465" s="61"/>
      <c r="H465" s="61"/>
      <c r="I465" s="61"/>
      <c r="J465" s="61"/>
      <c r="K465" s="61"/>
      <c r="L465" s="61"/>
      <c r="M465" s="61"/>
      <c r="N465" s="61"/>
      <c r="O465" s="61"/>
    </row>
    <row r="466" spans="1:15" ht="12.75">
      <c r="A466" s="61"/>
      <c r="B466" s="61"/>
      <c r="C466" s="61"/>
      <c r="D466" s="61"/>
      <c r="E466" s="61"/>
      <c r="F466" s="61"/>
      <c r="G466" s="61"/>
      <c r="H466" s="61"/>
      <c r="I466" s="61"/>
      <c r="J466" s="61"/>
      <c r="K466" s="61"/>
      <c r="L466" s="61"/>
      <c r="M466" s="61"/>
      <c r="N466" s="61"/>
      <c r="O466" s="61"/>
    </row>
    <row r="467" spans="1:15" ht="12.75">
      <c r="A467" s="61"/>
      <c r="B467" s="61"/>
      <c r="C467" s="61"/>
      <c r="D467" s="61"/>
      <c r="E467" s="61"/>
      <c r="F467" s="61"/>
      <c r="G467" s="61"/>
      <c r="H467" s="61"/>
      <c r="I467" s="61"/>
      <c r="J467" s="61"/>
      <c r="K467" s="61"/>
      <c r="L467" s="61"/>
      <c r="M467" s="61"/>
      <c r="N467" s="61"/>
      <c r="O467" s="61"/>
    </row>
    <row r="468" spans="1:15" ht="12.75">
      <c r="A468" s="61"/>
      <c r="B468" s="61"/>
      <c r="C468" s="61"/>
      <c r="D468" s="61"/>
      <c r="E468" s="61"/>
      <c r="F468" s="61"/>
      <c r="G468" s="61"/>
      <c r="H468" s="61"/>
      <c r="I468" s="61"/>
      <c r="J468" s="61"/>
      <c r="K468" s="61"/>
      <c r="L468" s="61"/>
      <c r="M468" s="61"/>
      <c r="N468" s="61"/>
      <c r="O468" s="61"/>
    </row>
    <row r="469" spans="1:15" ht="12.75">
      <c r="A469" s="61"/>
      <c r="B469" s="61"/>
      <c r="C469" s="61"/>
      <c r="D469" s="61"/>
      <c r="E469" s="61"/>
      <c r="F469" s="61"/>
      <c r="G469" s="61"/>
      <c r="H469" s="61"/>
      <c r="I469" s="61"/>
      <c r="J469" s="61"/>
      <c r="K469" s="61"/>
      <c r="L469" s="61"/>
      <c r="M469" s="61"/>
      <c r="N469" s="61"/>
      <c r="O469" s="61"/>
    </row>
    <row r="470" spans="1:15" ht="12.75">
      <c r="A470" s="61"/>
      <c r="B470" s="61"/>
      <c r="C470" s="61"/>
      <c r="D470" s="61"/>
      <c r="E470" s="61"/>
      <c r="F470" s="61"/>
      <c r="G470" s="61"/>
      <c r="H470" s="61"/>
      <c r="I470" s="61"/>
      <c r="J470" s="61"/>
      <c r="K470" s="61"/>
      <c r="L470" s="61"/>
      <c r="M470" s="61"/>
      <c r="N470" s="61"/>
      <c r="O470" s="61"/>
    </row>
    <row r="471" spans="1:15" ht="12.75">
      <c r="A471" s="61"/>
      <c r="B471" s="61"/>
      <c r="C471" s="61"/>
      <c r="D471" s="61"/>
      <c r="E471" s="61"/>
      <c r="F471" s="61"/>
      <c r="G471" s="61"/>
      <c r="H471" s="61"/>
      <c r="I471" s="61"/>
      <c r="J471" s="61"/>
      <c r="K471" s="61"/>
      <c r="L471" s="61"/>
      <c r="M471" s="61"/>
      <c r="N471" s="61"/>
      <c r="O471" s="61"/>
    </row>
    <row r="472" spans="1:15" ht="12.75">
      <c r="A472" s="61"/>
      <c r="B472" s="61"/>
      <c r="C472" s="61"/>
      <c r="D472" s="61"/>
      <c r="E472" s="61"/>
      <c r="F472" s="61"/>
      <c r="G472" s="61"/>
      <c r="H472" s="61"/>
      <c r="I472" s="61"/>
      <c r="J472" s="61"/>
      <c r="K472" s="61"/>
      <c r="L472" s="61"/>
      <c r="M472" s="61"/>
      <c r="N472" s="61"/>
      <c r="O472" s="61"/>
    </row>
    <row r="473" spans="1:15" ht="12.75">
      <c r="A473" s="61"/>
      <c r="B473" s="61"/>
      <c r="C473" s="61"/>
      <c r="D473" s="61"/>
      <c r="E473" s="61"/>
      <c r="F473" s="61"/>
      <c r="G473" s="61"/>
      <c r="H473" s="61"/>
      <c r="I473" s="61"/>
      <c r="J473" s="61"/>
      <c r="K473" s="61"/>
      <c r="L473" s="61"/>
      <c r="M473" s="61"/>
      <c r="N473" s="61"/>
      <c r="O473" s="61"/>
    </row>
    <row r="474" spans="1:15" ht="12.75">
      <c r="A474" s="61"/>
      <c r="B474" s="61"/>
      <c r="C474" s="61"/>
      <c r="D474" s="61"/>
      <c r="E474" s="61"/>
      <c r="F474" s="61"/>
      <c r="G474" s="61"/>
      <c r="H474" s="61"/>
      <c r="I474" s="61"/>
      <c r="J474" s="61"/>
      <c r="K474" s="61"/>
      <c r="L474" s="61"/>
      <c r="M474" s="61"/>
      <c r="N474" s="61"/>
      <c r="O474" s="61"/>
    </row>
    <row r="475" spans="1:15" ht="12.75">
      <c r="A475" s="61"/>
      <c r="B475" s="61"/>
      <c r="C475" s="61"/>
      <c r="D475" s="61"/>
      <c r="E475" s="61"/>
      <c r="F475" s="61"/>
      <c r="G475" s="61"/>
      <c r="H475" s="61"/>
      <c r="I475" s="61"/>
      <c r="J475" s="61"/>
      <c r="K475" s="61"/>
      <c r="L475" s="61"/>
      <c r="M475" s="61"/>
      <c r="N475" s="61"/>
      <c r="O475" s="61"/>
    </row>
    <row r="476" spans="1:15" ht="12.75">
      <c r="A476" s="61"/>
      <c r="B476" s="61"/>
      <c r="C476" s="61"/>
      <c r="D476" s="61"/>
      <c r="E476" s="61"/>
      <c r="F476" s="61"/>
      <c r="G476" s="61"/>
      <c r="H476" s="61"/>
      <c r="I476" s="61"/>
      <c r="J476" s="61"/>
      <c r="K476" s="61"/>
      <c r="L476" s="61"/>
      <c r="M476" s="61"/>
      <c r="N476" s="61"/>
      <c r="O476" s="61"/>
    </row>
    <row r="477" spans="1:15" ht="12.75">
      <c r="A477" s="61"/>
      <c r="B477" s="61"/>
      <c r="C477" s="61"/>
      <c r="D477" s="61"/>
      <c r="E477" s="61"/>
      <c r="F477" s="61"/>
      <c r="G477" s="61"/>
      <c r="H477" s="61"/>
      <c r="I477" s="61"/>
      <c r="J477" s="61"/>
      <c r="K477" s="61"/>
      <c r="L477" s="61"/>
      <c r="M477" s="61"/>
      <c r="N477" s="61"/>
      <c r="O477" s="61"/>
    </row>
    <row r="478" spans="1:15" ht="12.75">
      <c r="A478" s="61"/>
      <c r="B478" s="61"/>
      <c r="C478" s="61"/>
      <c r="D478" s="61"/>
      <c r="E478" s="61"/>
      <c r="F478" s="61"/>
      <c r="G478" s="61"/>
      <c r="H478" s="61"/>
      <c r="I478" s="61"/>
      <c r="J478" s="61"/>
      <c r="K478" s="61"/>
      <c r="L478" s="61"/>
      <c r="M478" s="61"/>
      <c r="N478" s="61"/>
      <c r="O478" s="61"/>
    </row>
    <row r="479" spans="1:15" ht="12.75">
      <c r="A479" s="61"/>
      <c r="B479" s="61"/>
      <c r="C479" s="61"/>
      <c r="D479" s="61"/>
      <c r="E479" s="61"/>
      <c r="F479" s="61"/>
      <c r="G479" s="61"/>
      <c r="H479" s="61"/>
      <c r="I479" s="61"/>
      <c r="J479" s="61"/>
      <c r="K479" s="61"/>
      <c r="L479" s="61"/>
      <c r="M479" s="61"/>
      <c r="N479" s="61"/>
      <c r="O479" s="61"/>
    </row>
    <row r="480" spans="1:15" ht="12.75">
      <c r="A480" s="61"/>
      <c r="B480" s="61"/>
      <c r="C480" s="61"/>
      <c r="D480" s="61"/>
      <c r="E480" s="61"/>
      <c r="F480" s="61"/>
      <c r="G480" s="61"/>
      <c r="H480" s="61"/>
      <c r="I480" s="61"/>
      <c r="J480" s="61"/>
      <c r="K480" s="61"/>
      <c r="L480" s="61"/>
      <c r="M480" s="61"/>
      <c r="N480" s="61"/>
      <c r="O480" s="61"/>
    </row>
    <row r="481" spans="1:15" ht="12.75">
      <c r="A481" s="61"/>
      <c r="B481" s="61"/>
      <c r="C481" s="61"/>
      <c r="D481" s="61"/>
      <c r="E481" s="61"/>
      <c r="F481" s="61"/>
      <c r="G481" s="61"/>
      <c r="H481" s="61"/>
      <c r="I481" s="61"/>
      <c r="J481" s="61"/>
      <c r="K481" s="61"/>
      <c r="L481" s="61"/>
      <c r="M481" s="61"/>
      <c r="N481" s="61"/>
      <c r="O481" s="61"/>
    </row>
    <row r="482" spans="1:15" ht="12.75">
      <c r="A482" s="61"/>
      <c r="B482" s="61"/>
      <c r="C482" s="61"/>
      <c r="D482" s="61"/>
      <c r="E482" s="61"/>
      <c r="F482" s="61"/>
      <c r="G482" s="61"/>
      <c r="H482" s="61"/>
      <c r="I482" s="61"/>
      <c r="J482" s="61"/>
      <c r="K482" s="61"/>
      <c r="L482" s="61"/>
      <c r="M482" s="61"/>
      <c r="N482" s="61"/>
      <c r="O482" s="61"/>
    </row>
    <row r="483" spans="1:15" ht="12.75">
      <c r="A483" s="61"/>
      <c r="B483" s="61"/>
      <c r="C483" s="61"/>
      <c r="D483" s="61"/>
      <c r="E483" s="61"/>
      <c r="F483" s="61"/>
      <c r="G483" s="61"/>
      <c r="H483" s="61"/>
      <c r="I483" s="61"/>
      <c r="J483" s="61"/>
      <c r="K483" s="61"/>
      <c r="L483" s="61"/>
      <c r="M483" s="61"/>
      <c r="N483" s="61"/>
      <c r="O483" s="61"/>
    </row>
    <row r="484" spans="1:15" ht="12.75">
      <c r="A484" s="61"/>
      <c r="B484" s="61"/>
      <c r="C484" s="61"/>
      <c r="D484" s="61"/>
      <c r="E484" s="61"/>
      <c r="F484" s="61"/>
      <c r="G484" s="61"/>
      <c r="H484" s="61"/>
      <c r="I484" s="61"/>
      <c r="J484" s="61"/>
      <c r="K484" s="61"/>
      <c r="L484" s="61"/>
      <c r="M484" s="61"/>
      <c r="N484" s="61"/>
      <c r="O484" s="61"/>
    </row>
    <row r="485" spans="1:15" ht="12.75">
      <c r="A485" s="61"/>
      <c r="B485" s="61"/>
      <c r="C485" s="61"/>
      <c r="D485" s="61"/>
      <c r="E485" s="61"/>
      <c r="F485" s="61"/>
      <c r="G485" s="61"/>
      <c r="H485" s="61"/>
      <c r="I485" s="61"/>
      <c r="J485" s="61"/>
      <c r="K485" s="61"/>
      <c r="L485" s="61"/>
      <c r="M485" s="61"/>
      <c r="N485" s="61"/>
      <c r="O485" s="61"/>
    </row>
    <row r="486" spans="1:15" ht="12.75">
      <c r="A486" s="61"/>
      <c r="B486" s="61"/>
      <c r="C486" s="61"/>
      <c r="D486" s="61"/>
      <c r="E486" s="61"/>
      <c r="F486" s="61"/>
      <c r="G486" s="61"/>
      <c r="H486" s="61"/>
      <c r="I486" s="61"/>
      <c r="J486" s="61"/>
      <c r="K486" s="61"/>
      <c r="L486" s="61"/>
      <c r="M486" s="61"/>
      <c r="N486" s="61"/>
      <c r="O486" s="61"/>
    </row>
    <row r="487" spans="1:15" ht="12.75">
      <c r="A487" s="61"/>
      <c r="B487" s="61"/>
      <c r="C487" s="61"/>
      <c r="D487" s="61"/>
      <c r="E487" s="61"/>
      <c r="F487" s="61"/>
      <c r="G487" s="61"/>
      <c r="H487" s="61"/>
      <c r="I487" s="61"/>
      <c r="J487" s="61"/>
      <c r="K487" s="61"/>
      <c r="L487" s="61"/>
      <c r="M487" s="61"/>
      <c r="N487" s="61"/>
      <c r="O487" s="61"/>
    </row>
    <row r="488" spans="1:15" ht="12.75">
      <c r="A488" s="61"/>
      <c r="B488" s="61"/>
      <c r="C488" s="61"/>
      <c r="D488" s="61"/>
      <c r="E488" s="61"/>
      <c r="F488" s="61"/>
      <c r="G488" s="61"/>
      <c r="H488" s="61"/>
      <c r="I488" s="61"/>
      <c r="J488" s="61"/>
      <c r="K488" s="61"/>
      <c r="L488" s="61"/>
      <c r="M488" s="61"/>
      <c r="N488" s="61"/>
      <c r="O488" s="61"/>
    </row>
    <row r="489" spans="1:15" ht="12.75">
      <c r="A489" s="61"/>
      <c r="B489" s="61"/>
      <c r="C489" s="61"/>
      <c r="D489" s="61"/>
      <c r="E489" s="61"/>
      <c r="F489" s="61"/>
      <c r="G489" s="61"/>
      <c r="H489" s="61"/>
      <c r="I489" s="61"/>
      <c r="J489" s="61"/>
      <c r="K489" s="61"/>
      <c r="L489" s="61"/>
      <c r="M489" s="61"/>
      <c r="N489" s="61"/>
      <c r="O489" s="61"/>
    </row>
    <row r="490" spans="1:15" ht="12.75">
      <c r="A490" s="61"/>
      <c r="B490" s="61"/>
      <c r="C490" s="61"/>
      <c r="D490" s="61"/>
      <c r="E490" s="61"/>
      <c r="F490" s="61"/>
      <c r="G490" s="61"/>
      <c r="H490" s="61"/>
      <c r="I490" s="61"/>
      <c r="J490" s="61"/>
      <c r="K490" s="61"/>
      <c r="L490" s="61"/>
      <c r="M490" s="61"/>
      <c r="N490" s="61"/>
      <c r="O490" s="61"/>
    </row>
    <row r="491" spans="1:15" ht="12.75">
      <c r="A491" s="61"/>
      <c r="B491" s="61"/>
      <c r="C491" s="61"/>
      <c r="D491" s="61"/>
      <c r="E491" s="61"/>
      <c r="F491" s="61"/>
      <c r="G491" s="61"/>
      <c r="H491" s="61"/>
      <c r="I491" s="61"/>
      <c r="J491" s="61"/>
      <c r="K491" s="61"/>
      <c r="L491" s="61"/>
      <c r="M491" s="61"/>
      <c r="N491" s="61"/>
      <c r="O491" s="61"/>
    </row>
    <row r="492" spans="1:15" ht="12.75">
      <c r="A492" s="61"/>
      <c r="B492" s="61"/>
      <c r="C492" s="61"/>
      <c r="D492" s="61"/>
      <c r="E492" s="61"/>
      <c r="F492" s="61"/>
      <c r="G492" s="61"/>
      <c r="H492" s="61"/>
      <c r="I492" s="61"/>
      <c r="J492" s="61"/>
      <c r="K492" s="61"/>
      <c r="L492" s="61"/>
      <c r="M492" s="61"/>
      <c r="N492" s="61"/>
      <c r="O492" s="61"/>
    </row>
    <row r="493" spans="1:15" ht="12.75">
      <c r="A493" s="61"/>
      <c r="B493" s="61"/>
      <c r="C493" s="61"/>
      <c r="D493" s="61"/>
      <c r="E493" s="61"/>
      <c r="F493" s="61"/>
      <c r="G493" s="61"/>
      <c r="H493" s="61"/>
      <c r="I493" s="61"/>
      <c r="J493" s="61"/>
      <c r="K493" s="61"/>
      <c r="L493" s="61"/>
      <c r="M493" s="61"/>
      <c r="N493" s="61"/>
      <c r="O493" s="61"/>
    </row>
    <row r="494" spans="1:15" ht="12.75">
      <c r="A494" s="61"/>
      <c r="B494" s="61"/>
      <c r="C494" s="61"/>
      <c r="D494" s="61"/>
      <c r="E494" s="61"/>
      <c r="F494" s="61"/>
      <c r="G494" s="61"/>
      <c r="H494" s="61"/>
      <c r="I494" s="61"/>
      <c r="J494" s="61"/>
      <c r="K494" s="61"/>
      <c r="L494" s="61"/>
      <c r="M494" s="61"/>
      <c r="N494" s="61"/>
      <c r="O494" s="61"/>
    </row>
    <row r="495" spans="1:15" ht="12.75">
      <c r="A495" s="61"/>
      <c r="B495" s="61"/>
      <c r="C495" s="61"/>
      <c r="D495" s="61"/>
      <c r="E495" s="61"/>
      <c r="F495" s="61"/>
      <c r="G495" s="61"/>
      <c r="H495" s="61"/>
      <c r="I495" s="61"/>
      <c r="J495" s="61"/>
      <c r="K495" s="61"/>
      <c r="L495" s="61"/>
      <c r="M495" s="61"/>
      <c r="N495" s="61"/>
      <c r="O495" s="61"/>
    </row>
    <row r="496" spans="1:15" ht="12.75">
      <c r="A496" s="61"/>
      <c r="B496" s="61"/>
      <c r="C496" s="61"/>
      <c r="D496" s="61"/>
      <c r="E496" s="61"/>
      <c r="F496" s="61"/>
      <c r="G496" s="61"/>
      <c r="H496" s="61"/>
      <c r="I496" s="61"/>
      <c r="J496" s="61"/>
      <c r="K496" s="61"/>
      <c r="L496" s="61"/>
      <c r="M496" s="61"/>
      <c r="N496" s="61"/>
      <c r="O496" s="61"/>
    </row>
    <row r="497" spans="1:15" ht="12.75">
      <c r="A497" s="61"/>
      <c r="B497" s="61"/>
      <c r="C497" s="61"/>
      <c r="D497" s="61"/>
      <c r="E497" s="61"/>
      <c r="F497" s="61"/>
      <c r="G497" s="61"/>
      <c r="H497" s="61"/>
      <c r="I497" s="61"/>
      <c r="J497" s="61"/>
      <c r="K497" s="61"/>
      <c r="L497" s="61"/>
      <c r="M497" s="61"/>
      <c r="N497" s="61"/>
      <c r="O497" s="61"/>
    </row>
    <row r="498" spans="1:15" ht="12.75">
      <c r="A498" s="61"/>
      <c r="B498" s="61"/>
      <c r="C498" s="61"/>
      <c r="D498" s="61"/>
      <c r="E498" s="61"/>
      <c r="F498" s="61"/>
      <c r="G498" s="61"/>
      <c r="H498" s="61"/>
      <c r="I498" s="61"/>
      <c r="J498" s="61"/>
      <c r="K498" s="61"/>
      <c r="L498" s="61"/>
      <c r="M498" s="61"/>
      <c r="N498" s="61"/>
      <c r="O498" s="61"/>
    </row>
    <row r="499" spans="1:15" ht="12.75">
      <c r="A499" s="61"/>
      <c r="B499" s="61"/>
      <c r="C499" s="61"/>
      <c r="D499" s="61"/>
      <c r="E499" s="61"/>
      <c r="F499" s="61"/>
      <c r="G499" s="61"/>
      <c r="H499" s="61"/>
      <c r="I499" s="61"/>
      <c r="J499" s="61"/>
      <c r="K499" s="61"/>
      <c r="L499" s="61"/>
      <c r="M499" s="61"/>
      <c r="N499" s="61"/>
      <c r="O499" s="61"/>
    </row>
    <row r="500" spans="1:15" ht="12.75">
      <c r="A500" s="61"/>
      <c r="B500" s="61"/>
      <c r="C500" s="61"/>
      <c r="D500" s="61"/>
      <c r="E500" s="61"/>
      <c r="F500" s="61"/>
      <c r="G500" s="61"/>
      <c r="H500" s="61"/>
      <c r="I500" s="61"/>
      <c r="J500" s="61"/>
      <c r="K500" s="61"/>
      <c r="L500" s="61"/>
      <c r="M500" s="61"/>
      <c r="N500" s="61"/>
      <c r="O500" s="61"/>
    </row>
    <row r="501" spans="1:15" ht="12.75">
      <c r="A501" s="61"/>
      <c r="B501" s="61"/>
      <c r="C501" s="61"/>
      <c r="D501" s="61"/>
      <c r="E501" s="61"/>
      <c r="F501" s="61"/>
      <c r="G501" s="61"/>
      <c r="H501" s="61"/>
      <c r="I501" s="61"/>
      <c r="J501" s="61"/>
      <c r="K501" s="61"/>
      <c r="L501" s="61"/>
      <c r="M501" s="61"/>
      <c r="N501" s="61"/>
      <c r="O501" s="61"/>
    </row>
    <row r="502" spans="1:15" ht="12.75">
      <c r="A502" s="61"/>
      <c r="B502" s="61"/>
      <c r="C502" s="61"/>
      <c r="D502" s="61"/>
      <c r="E502" s="61"/>
      <c r="F502" s="61"/>
      <c r="G502" s="61"/>
      <c r="H502" s="61"/>
      <c r="I502" s="61"/>
      <c r="J502" s="61"/>
      <c r="K502" s="61"/>
      <c r="L502" s="61"/>
      <c r="M502" s="61"/>
      <c r="N502" s="61"/>
      <c r="O502" s="61"/>
    </row>
    <row r="503" spans="1:15" ht="12.75">
      <c r="A503" s="61"/>
      <c r="B503" s="61"/>
      <c r="C503" s="61"/>
      <c r="D503" s="61"/>
      <c r="E503" s="61"/>
      <c r="F503" s="61"/>
      <c r="G503" s="61"/>
      <c r="H503" s="61"/>
      <c r="I503" s="61"/>
      <c r="J503" s="61"/>
      <c r="K503" s="61"/>
      <c r="L503" s="61"/>
      <c r="M503" s="61"/>
      <c r="N503" s="61"/>
      <c r="O503" s="61"/>
    </row>
    <row r="504" spans="1:15" ht="12.75">
      <c r="A504" s="61"/>
      <c r="B504" s="61"/>
      <c r="C504" s="61"/>
      <c r="D504" s="61"/>
      <c r="E504" s="61"/>
      <c r="F504" s="61"/>
      <c r="G504" s="61"/>
      <c r="H504" s="61"/>
      <c r="I504" s="61"/>
      <c r="J504" s="61"/>
      <c r="K504" s="61"/>
      <c r="L504" s="61"/>
      <c r="M504" s="61"/>
      <c r="N504" s="61"/>
      <c r="O504" s="61"/>
    </row>
    <row r="505" spans="1:15" ht="12.75">
      <c r="A505" s="61"/>
      <c r="B505" s="61"/>
      <c r="C505" s="61"/>
      <c r="D505" s="61"/>
      <c r="E505" s="61"/>
      <c r="F505" s="61"/>
      <c r="G505" s="61"/>
      <c r="H505" s="61"/>
      <c r="I505" s="61"/>
      <c r="J505" s="61"/>
      <c r="K505" s="61"/>
      <c r="L505" s="61"/>
      <c r="M505" s="61"/>
      <c r="N505" s="61"/>
      <c r="O505" s="61"/>
    </row>
    <row r="506" spans="1:15" ht="12.75">
      <c r="A506" s="61"/>
      <c r="B506" s="61"/>
      <c r="C506" s="61"/>
      <c r="D506" s="61"/>
      <c r="E506" s="61"/>
      <c r="F506" s="61"/>
      <c r="G506" s="61"/>
      <c r="H506" s="61"/>
      <c r="I506" s="61"/>
      <c r="J506" s="61"/>
      <c r="K506" s="61"/>
      <c r="L506" s="61"/>
      <c r="M506" s="61"/>
      <c r="N506" s="61"/>
      <c r="O506" s="61"/>
    </row>
    <row r="507" spans="1:15" ht="12.75">
      <c r="A507" s="61"/>
      <c r="B507" s="61"/>
      <c r="C507" s="61"/>
      <c r="D507" s="61"/>
      <c r="E507" s="61"/>
      <c r="F507" s="61"/>
      <c r="G507" s="61"/>
      <c r="H507" s="61"/>
      <c r="I507" s="61"/>
      <c r="J507" s="61"/>
      <c r="K507" s="61"/>
      <c r="L507" s="61"/>
      <c r="M507" s="61"/>
      <c r="N507" s="61"/>
      <c r="O507" s="61"/>
    </row>
    <row r="508" spans="1:15" ht="12.75">
      <c r="A508" s="61"/>
      <c r="B508" s="61"/>
      <c r="C508" s="61"/>
      <c r="D508" s="61"/>
      <c r="E508" s="61"/>
      <c r="F508" s="61"/>
      <c r="G508" s="61"/>
      <c r="H508" s="61"/>
      <c r="I508" s="61"/>
      <c r="J508" s="61"/>
      <c r="K508" s="61"/>
      <c r="L508" s="61"/>
      <c r="M508" s="61"/>
      <c r="N508" s="61"/>
      <c r="O508" s="61"/>
    </row>
    <row r="509" spans="1:15" ht="12.75">
      <c r="A509" s="61"/>
      <c r="B509" s="61"/>
      <c r="C509" s="61"/>
      <c r="D509" s="61"/>
      <c r="E509" s="61"/>
      <c r="F509" s="61"/>
      <c r="G509" s="61"/>
      <c r="H509" s="61"/>
      <c r="I509" s="61"/>
      <c r="J509" s="61"/>
      <c r="K509" s="61"/>
      <c r="L509" s="61"/>
      <c r="M509" s="61"/>
      <c r="N509" s="61"/>
      <c r="O509" s="61"/>
    </row>
    <row r="510" spans="1:15" ht="12.75">
      <c r="A510" s="61"/>
      <c r="B510" s="61"/>
      <c r="C510" s="61"/>
      <c r="D510" s="61"/>
      <c r="E510" s="61"/>
      <c r="F510" s="61"/>
      <c r="G510" s="61"/>
      <c r="H510" s="61"/>
      <c r="I510" s="61"/>
      <c r="J510" s="61"/>
      <c r="K510" s="61"/>
      <c r="L510" s="61"/>
      <c r="M510" s="61"/>
      <c r="N510" s="61"/>
      <c r="O510" s="61"/>
    </row>
    <row r="511" spans="1:15" ht="12.75">
      <c r="A511" s="61"/>
      <c r="B511" s="61"/>
      <c r="C511" s="61"/>
      <c r="D511" s="61"/>
      <c r="E511" s="61"/>
      <c r="F511" s="61"/>
      <c r="G511" s="61"/>
      <c r="H511" s="61"/>
      <c r="I511" s="61"/>
      <c r="J511" s="61"/>
      <c r="K511" s="61"/>
      <c r="L511" s="61"/>
      <c r="M511" s="61"/>
      <c r="N511" s="61"/>
      <c r="O511" s="61"/>
    </row>
    <row r="512" spans="1:15" ht="12.75">
      <c r="A512" s="61"/>
      <c r="B512" s="61"/>
      <c r="C512" s="61"/>
      <c r="D512" s="61"/>
      <c r="E512" s="61"/>
      <c r="F512" s="61"/>
      <c r="G512" s="61"/>
      <c r="H512" s="61"/>
      <c r="I512" s="61"/>
      <c r="J512" s="61"/>
      <c r="K512" s="61"/>
      <c r="L512" s="61"/>
      <c r="M512" s="61"/>
      <c r="N512" s="61"/>
      <c r="O512" s="61"/>
    </row>
    <row r="513" spans="1:15" ht="12.75">
      <c r="A513" s="61"/>
      <c r="B513" s="61"/>
      <c r="C513" s="61"/>
      <c r="D513" s="61"/>
      <c r="E513" s="61"/>
      <c r="F513" s="61"/>
      <c r="G513" s="61"/>
      <c r="H513" s="61"/>
      <c r="I513" s="61"/>
      <c r="J513" s="61"/>
      <c r="K513" s="61"/>
      <c r="L513" s="61"/>
      <c r="M513" s="61"/>
      <c r="N513" s="61"/>
      <c r="O513" s="61"/>
    </row>
    <row r="514" spans="1:15" ht="12.75">
      <c r="A514" s="61"/>
      <c r="B514" s="61"/>
      <c r="C514" s="61"/>
      <c r="D514" s="61"/>
      <c r="E514" s="61"/>
      <c r="F514" s="61"/>
      <c r="G514" s="61"/>
      <c r="H514" s="61"/>
      <c r="I514" s="61"/>
      <c r="J514" s="61"/>
      <c r="K514" s="61"/>
      <c r="L514" s="61"/>
      <c r="M514" s="61"/>
      <c r="N514" s="61"/>
      <c r="O514" s="61"/>
    </row>
    <row r="515" spans="1:15" ht="12.75">
      <c r="A515" s="61"/>
      <c r="B515" s="61"/>
      <c r="C515" s="61"/>
      <c r="D515" s="61"/>
      <c r="E515" s="61"/>
      <c r="F515" s="61"/>
      <c r="G515" s="61"/>
      <c r="H515" s="61"/>
      <c r="I515" s="61"/>
      <c r="J515" s="61"/>
      <c r="K515" s="61"/>
      <c r="L515" s="61"/>
      <c r="M515" s="61"/>
      <c r="N515" s="61"/>
      <c r="O515" s="61"/>
    </row>
    <row r="516" spans="1:15" ht="12.75">
      <c r="A516" s="61"/>
      <c r="B516" s="61"/>
      <c r="C516" s="61"/>
      <c r="D516" s="61"/>
      <c r="E516" s="61"/>
      <c r="F516" s="61"/>
      <c r="G516" s="61"/>
      <c r="H516" s="61"/>
      <c r="I516" s="61"/>
      <c r="J516" s="61"/>
      <c r="K516" s="61"/>
      <c r="L516" s="61"/>
      <c r="M516" s="61"/>
      <c r="N516" s="61"/>
      <c r="O516" s="61"/>
    </row>
    <row r="517" spans="1:15" ht="12.75">
      <c r="A517" s="61"/>
      <c r="B517" s="61"/>
      <c r="C517" s="61"/>
      <c r="D517" s="61"/>
      <c r="E517" s="61"/>
      <c r="F517" s="61"/>
      <c r="G517" s="61"/>
      <c r="H517" s="61"/>
      <c r="I517" s="61"/>
      <c r="J517" s="61"/>
      <c r="K517" s="61"/>
      <c r="L517" s="61"/>
      <c r="M517" s="61"/>
      <c r="N517" s="61"/>
      <c r="O517" s="61"/>
    </row>
    <row r="518" spans="1:15" ht="12.75">
      <c r="A518" s="61"/>
      <c r="B518" s="61"/>
      <c r="C518" s="61"/>
      <c r="D518" s="61"/>
      <c r="E518" s="61"/>
      <c r="F518" s="61"/>
      <c r="G518" s="61"/>
      <c r="H518" s="61"/>
      <c r="I518" s="61"/>
      <c r="J518" s="61"/>
      <c r="K518" s="61"/>
      <c r="L518" s="61"/>
      <c r="M518" s="61"/>
      <c r="N518" s="61"/>
      <c r="O518" s="61"/>
    </row>
    <row r="519" spans="1:15" ht="12.75">
      <c r="A519" s="61"/>
      <c r="B519" s="61"/>
      <c r="C519" s="61"/>
      <c r="D519" s="61"/>
      <c r="E519" s="61"/>
      <c r="F519" s="61"/>
      <c r="G519" s="61"/>
      <c r="H519" s="61"/>
      <c r="I519" s="61"/>
      <c r="J519" s="61"/>
      <c r="K519" s="61"/>
      <c r="L519" s="61"/>
      <c r="M519" s="61"/>
      <c r="N519" s="61"/>
      <c r="O519" s="61"/>
    </row>
    <row r="520" spans="1:15" ht="12.75">
      <c r="A520" s="61"/>
      <c r="B520" s="61"/>
      <c r="C520" s="61"/>
      <c r="D520" s="61"/>
      <c r="E520" s="61"/>
      <c r="F520" s="61"/>
      <c r="G520" s="61"/>
      <c r="H520" s="61"/>
      <c r="I520" s="61"/>
      <c r="J520" s="61"/>
      <c r="K520" s="61"/>
      <c r="L520" s="61"/>
      <c r="M520" s="61"/>
      <c r="N520" s="61"/>
      <c r="O520" s="61"/>
    </row>
    <row r="521" spans="1:15" ht="12.75">
      <c r="A521" s="61"/>
      <c r="B521" s="61"/>
      <c r="C521" s="61"/>
      <c r="D521" s="61"/>
      <c r="E521" s="61"/>
      <c r="F521" s="61"/>
      <c r="G521" s="61"/>
      <c r="H521" s="61"/>
      <c r="I521" s="61"/>
      <c r="J521" s="61"/>
      <c r="K521" s="61"/>
      <c r="L521" s="61"/>
      <c r="M521" s="61"/>
      <c r="N521" s="61"/>
      <c r="O521" s="61"/>
    </row>
    <row r="522" spans="1:15" ht="12.75">
      <c r="A522" s="61"/>
      <c r="B522" s="61"/>
      <c r="C522" s="61"/>
      <c r="D522" s="61"/>
      <c r="E522" s="61"/>
      <c r="F522" s="61"/>
      <c r="G522" s="61"/>
      <c r="H522" s="61"/>
      <c r="I522" s="61"/>
      <c r="J522" s="61"/>
      <c r="K522" s="61"/>
      <c r="L522" s="61"/>
      <c r="M522" s="61"/>
      <c r="N522" s="61"/>
      <c r="O522" s="61"/>
    </row>
    <row r="523" spans="1:15" ht="12.75">
      <c r="A523" s="61"/>
      <c r="B523" s="61"/>
      <c r="C523" s="61"/>
      <c r="D523" s="61"/>
      <c r="E523" s="61"/>
      <c r="F523" s="61"/>
      <c r="G523" s="61"/>
      <c r="H523" s="61"/>
      <c r="I523" s="61"/>
      <c r="J523" s="61"/>
      <c r="K523" s="61"/>
      <c r="L523" s="61"/>
      <c r="M523" s="61"/>
      <c r="N523" s="61"/>
      <c r="O523" s="61"/>
    </row>
    <row r="524" spans="1:15" ht="12.75">
      <c r="A524" s="61"/>
      <c r="B524" s="61"/>
      <c r="C524" s="61"/>
      <c r="D524" s="61"/>
      <c r="E524" s="61"/>
      <c r="F524" s="61"/>
      <c r="G524" s="61"/>
      <c r="H524" s="61"/>
      <c r="I524" s="61"/>
      <c r="J524" s="61"/>
      <c r="K524" s="61"/>
      <c r="L524" s="61"/>
      <c r="M524" s="61"/>
      <c r="N524" s="61"/>
      <c r="O524" s="61"/>
    </row>
    <row r="525" spans="1:15" ht="12.75">
      <c r="A525" s="61"/>
      <c r="B525" s="61"/>
      <c r="C525" s="61"/>
      <c r="D525" s="61"/>
      <c r="E525" s="61"/>
      <c r="F525" s="61"/>
      <c r="G525" s="61"/>
      <c r="H525" s="61"/>
      <c r="I525" s="61"/>
      <c r="J525" s="61"/>
      <c r="K525" s="61"/>
      <c r="L525" s="61"/>
      <c r="M525" s="61"/>
      <c r="N525" s="61"/>
      <c r="O525" s="61"/>
    </row>
    <row r="526" spans="1:15" ht="12.75">
      <c r="A526" s="61"/>
      <c r="B526" s="61"/>
      <c r="C526" s="61"/>
      <c r="D526" s="61"/>
      <c r="E526" s="61"/>
      <c r="F526" s="61"/>
      <c r="G526" s="61"/>
      <c r="H526" s="61"/>
      <c r="I526" s="61"/>
      <c r="J526" s="61"/>
      <c r="K526" s="61"/>
      <c r="L526" s="61"/>
      <c r="M526" s="61"/>
      <c r="N526" s="61"/>
      <c r="O526" s="61"/>
    </row>
    <row r="527" spans="1:15" ht="12.75">
      <c r="A527" s="61"/>
      <c r="B527" s="61"/>
      <c r="C527" s="61"/>
      <c r="D527" s="61"/>
      <c r="E527" s="61"/>
      <c r="F527" s="61"/>
      <c r="G527" s="61"/>
      <c r="H527" s="61"/>
      <c r="I527" s="61"/>
      <c r="J527" s="61"/>
      <c r="K527" s="61"/>
      <c r="L527" s="61"/>
      <c r="M527" s="61"/>
      <c r="N527" s="61"/>
      <c r="O527" s="61"/>
    </row>
    <row r="528" spans="1:15" ht="12.75">
      <c r="A528" s="61"/>
      <c r="B528" s="61"/>
      <c r="C528" s="61"/>
      <c r="D528" s="61"/>
      <c r="E528" s="61"/>
      <c r="F528" s="61"/>
      <c r="G528" s="61"/>
      <c r="H528" s="61"/>
      <c r="I528" s="61"/>
      <c r="J528" s="61"/>
      <c r="K528" s="61"/>
      <c r="L528" s="61"/>
      <c r="M528" s="61"/>
      <c r="N528" s="61"/>
      <c r="O528" s="61"/>
    </row>
    <row r="529" spans="1:15" ht="12.75">
      <c r="A529" s="61"/>
      <c r="B529" s="61"/>
      <c r="C529" s="61"/>
      <c r="D529" s="61"/>
      <c r="E529" s="61"/>
      <c r="F529" s="61"/>
      <c r="G529" s="61"/>
      <c r="H529" s="61"/>
      <c r="I529" s="61"/>
      <c r="J529" s="61"/>
      <c r="K529" s="61"/>
      <c r="L529" s="61"/>
      <c r="M529" s="61"/>
      <c r="N529" s="61"/>
      <c r="O529" s="61"/>
    </row>
    <row r="530" spans="1:15" ht="12.75">
      <c r="A530" s="61"/>
      <c r="B530" s="61"/>
      <c r="C530" s="61"/>
      <c r="D530" s="61"/>
      <c r="E530" s="61"/>
      <c r="F530" s="61"/>
      <c r="G530" s="61"/>
      <c r="H530" s="61"/>
      <c r="I530" s="61"/>
      <c r="J530" s="61"/>
      <c r="K530" s="61"/>
      <c r="L530" s="61"/>
      <c r="M530" s="61"/>
      <c r="N530" s="61"/>
      <c r="O530" s="61"/>
    </row>
    <row r="531" spans="1:15" ht="12.75">
      <c r="A531" s="61"/>
      <c r="B531" s="61"/>
      <c r="C531" s="61"/>
      <c r="D531" s="61"/>
      <c r="E531" s="61"/>
      <c r="F531" s="61"/>
      <c r="G531" s="61"/>
      <c r="H531" s="61"/>
      <c r="I531" s="61"/>
      <c r="J531" s="61"/>
      <c r="K531" s="61"/>
      <c r="L531" s="61"/>
      <c r="M531" s="61"/>
      <c r="N531" s="61"/>
      <c r="O531" s="61"/>
    </row>
    <row r="532" spans="1:15" ht="12.75">
      <c r="A532" s="61"/>
      <c r="B532" s="61"/>
      <c r="C532" s="61"/>
      <c r="D532" s="61"/>
      <c r="E532" s="61"/>
      <c r="F532" s="61"/>
      <c r="G532" s="61"/>
      <c r="H532" s="61"/>
      <c r="I532" s="61"/>
      <c r="J532" s="61"/>
      <c r="K532" s="61"/>
      <c r="L532" s="61"/>
      <c r="M532" s="61"/>
      <c r="N532" s="61"/>
      <c r="O532" s="61"/>
    </row>
    <row r="533" spans="1:15" ht="12.75">
      <c r="A533" s="61"/>
      <c r="B533" s="61"/>
      <c r="C533" s="61"/>
      <c r="D533" s="61"/>
      <c r="E533" s="61"/>
      <c r="F533" s="61"/>
      <c r="G533" s="61"/>
      <c r="H533" s="61"/>
      <c r="I533" s="61"/>
      <c r="J533" s="61"/>
      <c r="K533" s="61"/>
      <c r="L533" s="61"/>
      <c r="M533" s="61"/>
      <c r="N533" s="61"/>
      <c r="O533" s="61"/>
    </row>
    <row r="534" spans="1:15" ht="12.75">
      <c r="A534" s="61"/>
      <c r="B534" s="61"/>
      <c r="C534" s="61"/>
      <c r="D534" s="61"/>
      <c r="E534" s="61"/>
      <c r="F534" s="61"/>
      <c r="G534" s="61"/>
      <c r="H534" s="61"/>
      <c r="I534" s="61"/>
      <c r="J534" s="61"/>
      <c r="K534" s="61"/>
      <c r="L534" s="61"/>
      <c r="M534" s="61"/>
      <c r="N534" s="61"/>
      <c r="O534" s="61"/>
    </row>
    <row r="535" spans="1:15" ht="12.75">
      <c r="A535" s="61"/>
      <c r="B535" s="61"/>
      <c r="C535" s="61"/>
      <c r="D535" s="61"/>
      <c r="E535" s="61"/>
      <c r="F535" s="61"/>
      <c r="G535" s="61"/>
      <c r="H535" s="61"/>
      <c r="I535" s="61"/>
      <c r="J535" s="61"/>
      <c r="K535" s="61"/>
      <c r="L535" s="61"/>
      <c r="M535" s="61"/>
      <c r="N535" s="61"/>
      <c r="O535" s="61"/>
    </row>
    <row r="536" spans="1:15" ht="12.75">
      <c r="A536" s="61"/>
      <c r="B536" s="61"/>
      <c r="C536" s="61"/>
      <c r="D536" s="61"/>
      <c r="E536" s="61"/>
      <c r="F536" s="61"/>
      <c r="G536" s="61"/>
      <c r="H536" s="61"/>
      <c r="I536" s="61"/>
      <c r="J536" s="61"/>
      <c r="K536" s="61"/>
      <c r="L536" s="61"/>
      <c r="M536" s="61"/>
      <c r="N536" s="61"/>
      <c r="O536" s="61"/>
    </row>
    <row r="537" spans="1:15" ht="12.75">
      <c r="A537" s="61"/>
      <c r="B537" s="61"/>
      <c r="C537" s="61"/>
      <c r="D537" s="61"/>
      <c r="E537" s="61"/>
      <c r="F537" s="61"/>
      <c r="G537" s="61"/>
      <c r="H537" s="61"/>
      <c r="I537" s="61"/>
      <c r="J537" s="61"/>
      <c r="K537" s="61"/>
      <c r="L537" s="61"/>
      <c r="M537" s="61"/>
      <c r="N537" s="61"/>
      <c r="O537" s="61"/>
    </row>
    <row r="538" spans="1:15" ht="12.75">
      <c r="A538" s="61"/>
      <c r="B538" s="61"/>
      <c r="C538" s="61"/>
      <c r="D538" s="61"/>
      <c r="E538" s="61"/>
      <c r="F538" s="61"/>
      <c r="G538" s="61"/>
      <c r="H538" s="61"/>
      <c r="I538" s="61"/>
      <c r="J538" s="61"/>
      <c r="K538" s="61"/>
      <c r="L538" s="61"/>
      <c r="M538" s="61"/>
      <c r="N538" s="61"/>
      <c r="O538" s="61"/>
    </row>
    <row r="539" spans="1:15" ht="12.75">
      <c r="A539" s="61"/>
      <c r="B539" s="61"/>
      <c r="C539" s="61"/>
      <c r="D539" s="61"/>
      <c r="E539" s="61"/>
      <c r="F539" s="61"/>
      <c r="G539" s="61"/>
      <c r="H539" s="61"/>
      <c r="I539" s="61"/>
      <c r="J539" s="61"/>
      <c r="K539" s="61"/>
      <c r="L539" s="61"/>
      <c r="M539" s="61"/>
      <c r="N539" s="61"/>
      <c r="O539" s="61"/>
    </row>
    <row r="540" spans="1:15" ht="12.75">
      <c r="A540" s="61"/>
      <c r="B540" s="61"/>
      <c r="C540" s="61"/>
      <c r="D540" s="61"/>
      <c r="E540" s="61"/>
      <c r="F540" s="61"/>
      <c r="G540" s="61"/>
      <c r="H540" s="61"/>
      <c r="I540" s="61"/>
      <c r="J540" s="61"/>
      <c r="K540" s="61"/>
      <c r="L540" s="61"/>
      <c r="M540" s="61"/>
      <c r="N540" s="61"/>
      <c r="O540" s="61"/>
    </row>
    <row r="541" spans="1:15" ht="12.75">
      <c r="A541" s="61"/>
      <c r="B541" s="61"/>
      <c r="C541" s="61"/>
      <c r="D541" s="61"/>
      <c r="E541" s="61"/>
      <c r="F541" s="61"/>
      <c r="G541" s="61"/>
      <c r="H541" s="61"/>
      <c r="I541" s="61"/>
      <c r="J541" s="61"/>
      <c r="K541" s="61"/>
      <c r="L541" s="61"/>
      <c r="M541" s="61"/>
      <c r="N541" s="61"/>
      <c r="O541" s="61"/>
    </row>
    <row r="542" spans="1:15" ht="12.75">
      <c r="A542" s="61"/>
      <c r="B542" s="61"/>
      <c r="C542" s="61"/>
      <c r="D542" s="61"/>
      <c r="E542" s="61"/>
      <c r="F542" s="61"/>
      <c r="G542" s="61"/>
      <c r="H542" s="61"/>
      <c r="I542" s="61"/>
      <c r="J542" s="61"/>
      <c r="K542" s="61"/>
      <c r="L542" s="61"/>
      <c r="M542" s="61"/>
      <c r="N542" s="61"/>
      <c r="O542" s="61"/>
    </row>
    <row r="543" spans="1:15" ht="12.75">
      <c r="A543" s="61"/>
      <c r="B543" s="61"/>
      <c r="C543" s="61"/>
      <c r="D543" s="61"/>
      <c r="E543" s="61"/>
      <c r="F543" s="61"/>
      <c r="G543" s="61"/>
      <c r="H543" s="61"/>
      <c r="I543" s="61"/>
      <c r="J543" s="61"/>
      <c r="K543" s="61"/>
      <c r="L543" s="61"/>
      <c r="M543" s="61"/>
      <c r="N543" s="61"/>
      <c r="O543" s="61"/>
    </row>
    <row r="544" spans="1:15" ht="12.75">
      <c r="A544" s="61"/>
      <c r="B544" s="61"/>
      <c r="C544" s="61"/>
      <c r="D544" s="61"/>
      <c r="E544" s="61"/>
      <c r="F544" s="61"/>
      <c r="G544" s="61"/>
      <c r="H544" s="61"/>
      <c r="I544" s="61"/>
      <c r="J544" s="61"/>
      <c r="K544" s="61"/>
      <c r="L544" s="61"/>
      <c r="M544" s="61"/>
      <c r="N544" s="61"/>
      <c r="O544" s="61"/>
    </row>
    <row r="545" spans="1:15" ht="12.75">
      <c r="A545" s="61"/>
      <c r="B545" s="61"/>
      <c r="C545" s="61"/>
      <c r="D545" s="61"/>
      <c r="E545" s="61"/>
      <c r="F545" s="61"/>
      <c r="G545" s="61"/>
      <c r="H545" s="61"/>
      <c r="I545" s="61"/>
      <c r="J545" s="61"/>
      <c r="K545" s="61"/>
      <c r="L545" s="61"/>
      <c r="M545" s="61"/>
      <c r="N545" s="61"/>
      <c r="O545" s="61"/>
    </row>
    <row r="546" spans="1:15" ht="12.75">
      <c r="A546" s="61"/>
      <c r="B546" s="61"/>
      <c r="C546" s="61"/>
      <c r="D546" s="61"/>
      <c r="E546" s="61"/>
      <c r="F546" s="61"/>
      <c r="G546" s="61"/>
      <c r="H546" s="61"/>
      <c r="I546" s="61"/>
      <c r="J546" s="61"/>
      <c r="K546" s="61"/>
      <c r="L546" s="61"/>
      <c r="M546" s="61"/>
      <c r="N546" s="61"/>
      <c r="O546" s="61"/>
    </row>
    <row r="547" spans="1:15" ht="12.75">
      <c r="A547" s="61"/>
      <c r="B547" s="61"/>
      <c r="C547" s="61"/>
      <c r="D547" s="61"/>
      <c r="E547" s="61"/>
      <c r="F547" s="61"/>
      <c r="G547" s="61"/>
      <c r="H547" s="61"/>
      <c r="I547" s="61"/>
      <c r="J547" s="61"/>
      <c r="K547" s="61"/>
      <c r="L547" s="61"/>
      <c r="M547" s="61"/>
      <c r="N547" s="61"/>
      <c r="O547" s="61"/>
    </row>
    <row r="548" spans="1:15" ht="12.75">
      <c r="A548" s="61"/>
      <c r="B548" s="61"/>
      <c r="C548" s="61"/>
      <c r="D548" s="61"/>
      <c r="E548" s="61"/>
      <c r="F548" s="61"/>
      <c r="G548" s="61"/>
      <c r="H548" s="61"/>
      <c r="I548" s="61"/>
      <c r="J548" s="61"/>
      <c r="K548" s="61"/>
      <c r="L548" s="61"/>
      <c r="M548" s="61"/>
      <c r="N548" s="61"/>
      <c r="O548" s="61"/>
    </row>
    <row r="549" spans="1:15" ht="12.75">
      <c r="A549" s="61"/>
      <c r="B549" s="61"/>
      <c r="C549" s="61"/>
      <c r="D549" s="61"/>
      <c r="E549" s="61"/>
      <c r="F549" s="61"/>
      <c r="G549" s="61"/>
      <c r="H549" s="61"/>
      <c r="I549" s="61"/>
      <c r="J549" s="61"/>
      <c r="K549" s="61"/>
      <c r="L549" s="61"/>
      <c r="M549" s="61"/>
      <c r="N549" s="61"/>
      <c r="O549" s="61"/>
    </row>
    <row r="550" spans="1:15" ht="12.75">
      <c r="A550" s="61"/>
      <c r="B550" s="61"/>
      <c r="C550" s="61"/>
      <c r="D550" s="61"/>
      <c r="E550" s="61"/>
      <c r="F550" s="61"/>
      <c r="G550" s="61"/>
      <c r="H550" s="61"/>
      <c r="I550" s="61"/>
      <c r="J550" s="61"/>
      <c r="K550" s="61"/>
      <c r="L550" s="61"/>
      <c r="M550" s="61"/>
      <c r="N550" s="61"/>
      <c r="O550" s="61"/>
    </row>
    <row r="551" spans="1:15" ht="12.75">
      <c r="A551" s="61"/>
      <c r="B551" s="61"/>
      <c r="C551" s="61"/>
      <c r="D551" s="61"/>
      <c r="E551" s="61"/>
      <c r="F551" s="61"/>
      <c r="G551" s="61"/>
      <c r="H551" s="61"/>
      <c r="I551" s="61"/>
      <c r="J551" s="61"/>
      <c r="K551" s="61"/>
      <c r="L551" s="61"/>
      <c r="M551" s="61"/>
      <c r="N551" s="61"/>
      <c r="O551" s="61"/>
    </row>
    <row r="552" spans="1:15" ht="12.75">
      <c r="A552" s="61"/>
      <c r="B552" s="61"/>
      <c r="C552" s="61"/>
      <c r="D552" s="61"/>
      <c r="E552" s="61"/>
      <c r="F552" s="61"/>
      <c r="G552" s="61"/>
      <c r="H552" s="61"/>
      <c r="I552" s="61"/>
      <c r="J552" s="61"/>
      <c r="K552" s="61"/>
      <c r="L552" s="61"/>
      <c r="M552" s="61"/>
      <c r="N552" s="61"/>
      <c r="O552" s="61"/>
    </row>
    <row r="553" spans="1:15" ht="12.75">
      <c r="A553" s="61"/>
      <c r="B553" s="61"/>
      <c r="C553" s="61"/>
      <c r="D553" s="61"/>
      <c r="E553" s="61"/>
      <c r="F553" s="61"/>
      <c r="G553" s="61"/>
      <c r="H553" s="61"/>
      <c r="I553" s="61"/>
      <c r="J553" s="61"/>
      <c r="K553" s="61"/>
      <c r="L553" s="61"/>
      <c r="M553" s="61"/>
      <c r="N553" s="61"/>
      <c r="O553" s="61"/>
    </row>
    <row r="554" spans="1:15" ht="12.75">
      <c r="A554" s="61"/>
      <c r="B554" s="61"/>
      <c r="C554" s="61"/>
      <c r="D554" s="61"/>
      <c r="E554" s="61"/>
      <c r="F554" s="61"/>
      <c r="G554" s="61"/>
      <c r="H554" s="61"/>
      <c r="I554" s="61"/>
      <c r="J554" s="61"/>
      <c r="K554" s="61"/>
      <c r="L554" s="61"/>
      <c r="M554" s="61"/>
      <c r="N554" s="61"/>
      <c r="O554" s="61"/>
    </row>
    <row r="555" spans="1:15" ht="12.75">
      <c r="A555" s="61"/>
      <c r="B555" s="61"/>
      <c r="C555" s="61"/>
      <c r="D555" s="61"/>
      <c r="E555" s="61"/>
      <c r="F555" s="61"/>
      <c r="G555" s="61"/>
      <c r="H555" s="61"/>
      <c r="I555" s="61"/>
      <c r="J555" s="61"/>
      <c r="K555" s="61"/>
      <c r="L555" s="61"/>
      <c r="M555" s="61"/>
      <c r="N555" s="61"/>
      <c r="O555" s="61"/>
    </row>
    <row r="556" spans="1:15" ht="12.75">
      <c r="A556" s="61"/>
      <c r="B556" s="61"/>
      <c r="C556" s="61"/>
      <c r="D556" s="61"/>
      <c r="E556" s="61"/>
      <c r="F556" s="61"/>
      <c r="G556" s="61"/>
      <c r="H556" s="61"/>
      <c r="I556" s="61"/>
      <c r="J556" s="61"/>
      <c r="K556" s="61"/>
      <c r="L556" s="61"/>
      <c r="M556" s="61"/>
      <c r="N556" s="61"/>
      <c r="O556" s="61"/>
    </row>
    <row r="557" spans="1:15" ht="12.75">
      <c r="A557" s="61"/>
      <c r="B557" s="61"/>
      <c r="C557" s="61"/>
      <c r="D557" s="61"/>
      <c r="E557" s="61"/>
      <c r="F557" s="61"/>
      <c r="G557" s="61"/>
      <c r="H557" s="61"/>
      <c r="I557" s="61"/>
      <c r="J557" s="61"/>
      <c r="K557" s="61"/>
      <c r="L557" s="61"/>
      <c r="M557" s="61"/>
      <c r="N557" s="61"/>
      <c r="O557" s="61"/>
    </row>
    <row r="558" spans="1:15" ht="12.75">
      <c r="A558" s="61"/>
      <c r="B558" s="61"/>
      <c r="C558" s="61"/>
      <c r="D558" s="61"/>
      <c r="E558" s="61"/>
      <c r="F558" s="61"/>
      <c r="G558" s="61"/>
      <c r="H558" s="61"/>
      <c r="I558" s="61"/>
      <c r="J558" s="61"/>
      <c r="K558" s="61"/>
      <c r="L558" s="61"/>
      <c r="M558" s="61"/>
      <c r="N558" s="61"/>
      <c r="O558" s="61"/>
    </row>
    <row r="559" spans="1:15" ht="12.75">
      <c r="A559" s="61"/>
      <c r="B559" s="61"/>
      <c r="C559" s="61"/>
      <c r="D559" s="61"/>
      <c r="E559" s="61"/>
      <c r="F559" s="61"/>
      <c r="G559" s="61"/>
      <c r="H559" s="61"/>
      <c r="I559" s="61"/>
      <c r="J559" s="61"/>
      <c r="K559" s="61"/>
      <c r="L559" s="61"/>
      <c r="M559" s="61"/>
      <c r="N559" s="61"/>
      <c r="O559" s="61"/>
    </row>
    <row r="560" spans="1:15" ht="12.75">
      <c r="A560" s="61"/>
      <c r="B560" s="61"/>
      <c r="C560" s="61"/>
      <c r="D560" s="61"/>
      <c r="E560" s="61"/>
      <c r="F560" s="61"/>
      <c r="G560" s="61"/>
      <c r="H560" s="61"/>
      <c r="I560" s="61"/>
      <c r="J560" s="61"/>
      <c r="K560" s="61"/>
      <c r="L560" s="61"/>
      <c r="M560" s="61"/>
      <c r="N560" s="61"/>
      <c r="O560" s="61"/>
    </row>
    <row r="561" spans="1:15" ht="12.75">
      <c r="A561" s="61"/>
      <c r="B561" s="61"/>
      <c r="C561" s="61"/>
      <c r="D561" s="61"/>
      <c r="E561" s="61"/>
      <c r="F561" s="61"/>
      <c r="G561" s="61"/>
      <c r="H561" s="61"/>
      <c r="I561" s="61"/>
      <c r="J561" s="61"/>
      <c r="K561" s="61"/>
      <c r="L561" s="61"/>
      <c r="M561" s="61"/>
      <c r="N561" s="61"/>
      <c r="O561" s="61"/>
    </row>
    <row r="562" spans="1:15" ht="12.75">
      <c r="A562" s="61"/>
      <c r="B562" s="61"/>
      <c r="C562" s="61"/>
      <c r="D562" s="61"/>
      <c r="E562" s="61"/>
      <c r="F562" s="61"/>
      <c r="G562" s="61"/>
      <c r="H562" s="61"/>
      <c r="I562" s="61"/>
      <c r="J562" s="61"/>
      <c r="K562" s="61"/>
      <c r="L562" s="61"/>
      <c r="M562" s="61"/>
      <c r="N562" s="61"/>
      <c r="O562" s="61"/>
    </row>
    <row r="563" spans="1:15" ht="12.75">
      <c r="A563" s="61"/>
      <c r="B563" s="61"/>
      <c r="C563" s="61"/>
      <c r="D563" s="61"/>
      <c r="E563" s="61"/>
      <c r="F563" s="61"/>
      <c r="G563" s="61"/>
      <c r="H563" s="61"/>
      <c r="I563" s="61"/>
      <c r="J563" s="61"/>
      <c r="K563" s="61"/>
      <c r="L563" s="61"/>
      <c r="M563" s="61"/>
      <c r="N563" s="61"/>
      <c r="O563" s="61"/>
    </row>
    <row r="564" spans="1:15" ht="12.75">
      <c r="A564" s="61"/>
      <c r="B564" s="61"/>
      <c r="C564" s="61"/>
      <c r="D564" s="61"/>
      <c r="E564" s="61"/>
      <c r="F564" s="61"/>
      <c r="G564" s="61"/>
      <c r="H564" s="61"/>
      <c r="I564" s="61"/>
      <c r="J564" s="61"/>
      <c r="K564" s="61"/>
      <c r="L564" s="61"/>
      <c r="M564" s="61"/>
      <c r="N564" s="61"/>
      <c r="O564" s="61"/>
    </row>
    <row r="565" spans="1:15" ht="12.75">
      <c r="A565" s="61"/>
      <c r="B565" s="61"/>
      <c r="C565" s="61"/>
      <c r="D565" s="61"/>
      <c r="E565" s="61"/>
      <c r="F565" s="61"/>
      <c r="G565" s="61"/>
      <c r="H565" s="61"/>
      <c r="I565" s="61"/>
      <c r="J565" s="61"/>
      <c r="K565" s="61"/>
      <c r="L565" s="61"/>
      <c r="M565" s="61"/>
      <c r="N565" s="61"/>
      <c r="O565" s="61"/>
    </row>
    <row r="566" spans="1:15" ht="12.75">
      <c r="A566" s="61"/>
      <c r="B566" s="61"/>
      <c r="C566" s="61"/>
      <c r="D566" s="61"/>
      <c r="E566" s="61"/>
      <c r="F566" s="61"/>
      <c r="G566" s="61"/>
      <c r="H566" s="61"/>
      <c r="I566" s="61"/>
      <c r="J566" s="61"/>
      <c r="K566" s="61"/>
      <c r="L566" s="61"/>
      <c r="M566" s="61"/>
      <c r="N566" s="61"/>
      <c r="O566" s="61"/>
    </row>
    <row r="567" spans="1:15" ht="12.75">
      <c r="A567" s="61"/>
      <c r="B567" s="61"/>
      <c r="C567" s="61"/>
      <c r="D567" s="61"/>
      <c r="E567" s="61"/>
      <c r="F567" s="61"/>
      <c r="G567" s="61"/>
      <c r="H567" s="61"/>
      <c r="I567" s="61"/>
      <c r="J567" s="61"/>
      <c r="K567" s="61"/>
      <c r="L567" s="61"/>
      <c r="M567" s="61"/>
      <c r="N567" s="61"/>
      <c r="O567" s="61"/>
    </row>
    <row r="568" spans="1:15" ht="12.75">
      <c r="A568" s="61"/>
      <c r="B568" s="61"/>
      <c r="C568" s="61"/>
      <c r="D568" s="61"/>
      <c r="E568" s="61"/>
      <c r="F568" s="61"/>
      <c r="G568" s="61"/>
      <c r="H568" s="61"/>
      <c r="I568" s="61"/>
      <c r="J568" s="61"/>
      <c r="K568" s="61"/>
      <c r="L568" s="61"/>
      <c r="M568" s="61"/>
      <c r="N568" s="61"/>
      <c r="O568" s="61"/>
    </row>
    <row r="569" spans="1:15" ht="12.75">
      <c r="A569" s="61"/>
      <c r="B569" s="61"/>
      <c r="C569" s="61"/>
      <c r="D569" s="61"/>
      <c r="E569" s="61"/>
      <c r="F569" s="61"/>
      <c r="G569" s="61"/>
      <c r="H569" s="61"/>
      <c r="I569" s="61"/>
      <c r="J569" s="61"/>
      <c r="K569" s="61"/>
      <c r="L569" s="61"/>
      <c r="M569" s="61"/>
      <c r="N569" s="61"/>
      <c r="O569" s="61"/>
    </row>
    <row r="570" spans="1:15" ht="12.75">
      <c r="A570" s="61"/>
      <c r="B570" s="61"/>
      <c r="C570" s="61"/>
      <c r="D570" s="61"/>
      <c r="E570" s="61"/>
      <c r="F570" s="61"/>
      <c r="G570" s="61"/>
      <c r="H570" s="61"/>
      <c r="I570" s="61"/>
      <c r="J570" s="61"/>
      <c r="K570" s="61"/>
      <c r="L570" s="61"/>
      <c r="M570" s="61"/>
      <c r="N570" s="61"/>
      <c r="O570" s="61"/>
    </row>
    <row r="571" spans="1:15" ht="12.75">
      <c r="A571" s="61"/>
      <c r="B571" s="61"/>
      <c r="C571" s="61"/>
      <c r="D571" s="61"/>
      <c r="E571" s="61"/>
      <c r="F571" s="61"/>
      <c r="G571" s="61"/>
      <c r="H571" s="61"/>
      <c r="I571" s="61"/>
      <c r="J571" s="61"/>
      <c r="K571" s="61"/>
      <c r="L571" s="61"/>
      <c r="M571" s="61"/>
      <c r="N571" s="61"/>
      <c r="O571" s="61"/>
    </row>
    <row r="572" spans="1:15" ht="12.75">
      <c r="A572" s="61"/>
      <c r="B572" s="61"/>
      <c r="C572" s="61"/>
      <c r="D572" s="61"/>
      <c r="E572" s="61"/>
      <c r="F572" s="61"/>
      <c r="G572" s="61"/>
      <c r="H572" s="61"/>
      <c r="I572" s="61"/>
      <c r="J572" s="61"/>
      <c r="K572" s="61"/>
      <c r="L572" s="61"/>
      <c r="M572" s="61"/>
      <c r="N572" s="61"/>
      <c r="O572" s="61"/>
    </row>
    <row r="573" spans="1:15" ht="12.75">
      <c r="A573" s="61"/>
      <c r="B573" s="61"/>
      <c r="C573" s="61"/>
      <c r="D573" s="61"/>
      <c r="E573" s="61"/>
      <c r="F573" s="61"/>
      <c r="G573" s="61"/>
      <c r="H573" s="61"/>
      <c r="I573" s="61"/>
      <c r="J573" s="61"/>
      <c r="K573" s="61"/>
      <c r="L573" s="61"/>
      <c r="M573" s="61"/>
      <c r="N573" s="61"/>
      <c r="O573" s="61"/>
    </row>
    <row r="574" spans="1:15" ht="12.75">
      <c r="A574" s="61"/>
      <c r="B574" s="61"/>
      <c r="C574" s="61"/>
      <c r="D574" s="61"/>
      <c r="E574" s="61"/>
      <c r="F574" s="61"/>
      <c r="G574" s="61"/>
      <c r="H574" s="61"/>
      <c r="I574" s="61"/>
      <c r="J574" s="61"/>
      <c r="K574" s="61"/>
      <c r="L574" s="61"/>
      <c r="M574" s="61"/>
      <c r="N574" s="61"/>
      <c r="O574" s="61"/>
    </row>
    <row r="575" spans="1:15" ht="12.75">
      <c r="A575" s="61"/>
      <c r="B575" s="61"/>
      <c r="C575" s="61"/>
      <c r="D575" s="61"/>
      <c r="E575" s="61"/>
      <c r="F575" s="61"/>
      <c r="G575" s="61"/>
      <c r="H575" s="61"/>
      <c r="I575" s="61"/>
      <c r="J575" s="61"/>
      <c r="K575" s="61"/>
      <c r="L575" s="61"/>
      <c r="M575" s="61"/>
      <c r="N575" s="61"/>
      <c r="O575" s="61"/>
    </row>
    <row r="576" spans="1:15" ht="12.75">
      <c r="A576" s="61"/>
      <c r="B576" s="61"/>
      <c r="C576" s="61"/>
      <c r="D576" s="61"/>
      <c r="E576" s="61"/>
      <c r="F576" s="61"/>
      <c r="G576" s="61"/>
      <c r="H576" s="61"/>
      <c r="I576" s="61"/>
      <c r="J576" s="61"/>
      <c r="K576" s="61"/>
      <c r="L576" s="61"/>
      <c r="M576" s="61"/>
      <c r="N576" s="61"/>
      <c r="O576" s="61"/>
    </row>
    <row r="577" spans="1:15" ht="12.75">
      <c r="A577" s="61"/>
      <c r="B577" s="61"/>
      <c r="C577" s="61"/>
      <c r="D577" s="61"/>
      <c r="E577" s="61"/>
      <c r="F577" s="61"/>
      <c r="G577" s="61"/>
      <c r="H577" s="61"/>
      <c r="I577" s="61"/>
      <c r="J577" s="61"/>
      <c r="K577" s="61"/>
      <c r="L577" s="61"/>
      <c r="M577" s="61"/>
      <c r="N577" s="61"/>
      <c r="O577" s="61"/>
    </row>
    <row r="578" spans="1:15" ht="12.75">
      <c r="A578" s="61"/>
      <c r="B578" s="61"/>
      <c r="C578" s="61"/>
      <c r="D578" s="61"/>
      <c r="E578" s="61"/>
      <c r="F578" s="61"/>
      <c r="G578" s="61"/>
      <c r="H578" s="61"/>
      <c r="I578" s="61"/>
      <c r="J578" s="61"/>
      <c r="K578" s="61"/>
      <c r="L578" s="61"/>
      <c r="M578" s="61"/>
      <c r="N578" s="61"/>
      <c r="O578" s="61"/>
    </row>
    <row r="579" spans="1:15" ht="12.75">
      <c r="A579" s="61"/>
      <c r="B579" s="61"/>
      <c r="C579" s="61"/>
      <c r="D579" s="61"/>
      <c r="E579" s="61"/>
      <c r="F579" s="61"/>
      <c r="G579" s="61"/>
      <c r="H579" s="61"/>
      <c r="I579" s="61"/>
      <c r="J579" s="61"/>
      <c r="K579" s="61"/>
      <c r="L579" s="61"/>
      <c r="M579" s="61"/>
      <c r="N579" s="61"/>
      <c r="O579" s="61"/>
    </row>
    <row r="580" spans="1:15" ht="12.75">
      <c r="A580" s="61"/>
      <c r="B580" s="61"/>
      <c r="C580" s="61"/>
      <c r="D580" s="61"/>
      <c r="E580" s="61"/>
      <c r="F580" s="61"/>
      <c r="G580" s="61"/>
      <c r="H580" s="61"/>
      <c r="I580" s="61"/>
      <c r="J580" s="61"/>
      <c r="K580" s="61"/>
      <c r="L580" s="61"/>
      <c r="M580" s="61"/>
      <c r="N580" s="61"/>
      <c r="O580" s="61"/>
    </row>
    <row r="581" spans="1:15" ht="12.75">
      <c r="A581" s="61"/>
      <c r="B581" s="61"/>
      <c r="C581" s="61"/>
      <c r="D581" s="61"/>
      <c r="E581" s="61"/>
      <c r="F581" s="61"/>
      <c r="G581" s="61"/>
      <c r="H581" s="61"/>
      <c r="I581" s="61"/>
      <c r="J581" s="61"/>
      <c r="K581" s="61"/>
      <c r="L581" s="61"/>
      <c r="M581" s="61"/>
      <c r="N581" s="61"/>
      <c r="O581" s="61"/>
    </row>
    <row r="582" spans="1:15" ht="12.75">
      <c r="A582" s="61"/>
      <c r="B582" s="61"/>
      <c r="C582" s="61"/>
      <c r="D582" s="61"/>
      <c r="E582" s="61"/>
      <c r="F582" s="61"/>
      <c r="G582" s="61"/>
      <c r="H582" s="61"/>
      <c r="I582" s="61"/>
      <c r="J582" s="61"/>
      <c r="K582" s="61"/>
      <c r="L582" s="61"/>
      <c r="M582" s="61"/>
      <c r="N582" s="61"/>
      <c r="O582" s="61"/>
    </row>
    <row r="583" spans="1:15" ht="12.75">
      <c r="A583" s="61"/>
      <c r="B583" s="61"/>
      <c r="C583" s="61"/>
      <c r="D583" s="61"/>
      <c r="E583" s="61"/>
      <c r="F583" s="61"/>
      <c r="G583" s="61"/>
      <c r="H583" s="61"/>
      <c r="I583" s="61"/>
      <c r="J583" s="61"/>
      <c r="K583" s="61"/>
      <c r="L583" s="61"/>
      <c r="M583" s="61"/>
      <c r="N583" s="61"/>
      <c r="O583" s="61"/>
    </row>
    <row r="584" spans="1:15" ht="12.75">
      <c r="A584" s="61"/>
      <c r="B584" s="61"/>
      <c r="C584" s="61"/>
      <c r="D584" s="61"/>
      <c r="E584" s="61"/>
      <c r="F584" s="61"/>
      <c r="G584" s="61"/>
      <c r="H584" s="61"/>
      <c r="I584" s="61"/>
      <c r="J584" s="61"/>
      <c r="K584" s="61"/>
      <c r="L584" s="61"/>
      <c r="M584" s="61"/>
      <c r="N584" s="61"/>
      <c r="O584" s="61"/>
    </row>
    <row r="585" spans="1:15" ht="12.75">
      <c r="A585" s="61"/>
      <c r="B585" s="61"/>
      <c r="C585" s="61"/>
      <c r="D585" s="61"/>
      <c r="E585" s="61"/>
      <c r="F585" s="61"/>
      <c r="G585" s="61"/>
      <c r="H585" s="61"/>
      <c r="I585" s="61"/>
      <c r="J585" s="61"/>
      <c r="K585" s="61"/>
      <c r="L585" s="61"/>
      <c r="M585" s="61"/>
      <c r="N585" s="61"/>
      <c r="O585" s="61"/>
    </row>
    <row r="586" spans="1:15" ht="12.75">
      <c r="A586" s="61"/>
      <c r="B586" s="61"/>
      <c r="C586" s="61"/>
      <c r="D586" s="61"/>
      <c r="E586" s="61"/>
      <c r="F586" s="61"/>
      <c r="G586" s="61"/>
      <c r="H586" s="61"/>
      <c r="I586" s="61"/>
      <c r="J586" s="61"/>
      <c r="K586" s="61"/>
      <c r="L586" s="61"/>
      <c r="M586" s="61"/>
      <c r="N586" s="61"/>
      <c r="O586" s="61"/>
    </row>
    <row r="587" spans="1:15" ht="12.75">
      <c r="A587" s="61"/>
      <c r="B587" s="61"/>
      <c r="C587" s="61"/>
      <c r="D587" s="61"/>
      <c r="E587" s="61"/>
      <c r="F587" s="61"/>
      <c r="G587" s="61"/>
      <c r="H587" s="61"/>
      <c r="I587" s="61"/>
      <c r="J587" s="61"/>
      <c r="K587" s="61"/>
      <c r="L587" s="61"/>
      <c r="M587" s="61"/>
      <c r="N587" s="61"/>
      <c r="O587" s="61"/>
    </row>
    <row r="588" spans="1:15" ht="12.75">
      <c r="A588" s="61"/>
      <c r="B588" s="61"/>
      <c r="C588" s="61"/>
      <c r="D588" s="61"/>
      <c r="E588" s="61"/>
      <c r="F588" s="61"/>
      <c r="G588" s="61"/>
      <c r="H588" s="61"/>
      <c r="I588" s="61"/>
      <c r="J588" s="61"/>
      <c r="K588" s="61"/>
      <c r="L588" s="61"/>
      <c r="M588" s="61"/>
      <c r="N588" s="61"/>
      <c r="O588" s="61"/>
    </row>
    <row r="589" spans="1:15" ht="12.75">
      <c r="A589" s="61"/>
      <c r="B589" s="61"/>
      <c r="C589" s="61"/>
      <c r="D589" s="61"/>
      <c r="E589" s="61"/>
      <c r="F589" s="61"/>
      <c r="G589" s="61"/>
      <c r="H589" s="61"/>
      <c r="I589" s="61"/>
      <c r="J589" s="61"/>
      <c r="K589" s="61"/>
      <c r="L589" s="61"/>
      <c r="M589" s="61"/>
      <c r="N589" s="61"/>
      <c r="O589" s="61"/>
    </row>
    <row r="590" spans="1:15" ht="12.75">
      <c r="A590" s="61"/>
      <c r="B590" s="61"/>
      <c r="C590" s="61"/>
      <c r="D590" s="61"/>
      <c r="E590" s="61"/>
      <c r="F590" s="61"/>
      <c r="G590" s="61"/>
      <c r="H590" s="61"/>
      <c r="I590" s="61"/>
      <c r="J590" s="61"/>
      <c r="K590" s="61"/>
      <c r="L590" s="61"/>
      <c r="M590" s="61"/>
      <c r="N590" s="61"/>
      <c r="O590" s="61"/>
    </row>
    <row r="591" spans="1:15" ht="12.75">
      <c r="A591" s="61"/>
      <c r="B591" s="61"/>
      <c r="C591" s="61"/>
      <c r="D591" s="61"/>
      <c r="E591" s="61"/>
      <c r="F591" s="61"/>
      <c r="G591" s="61"/>
      <c r="H591" s="61"/>
      <c r="I591" s="61"/>
      <c r="J591" s="61"/>
      <c r="K591" s="61"/>
      <c r="L591" s="61"/>
      <c r="M591" s="61"/>
      <c r="N591" s="61"/>
      <c r="O591" s="61"/>
    </row>
    <row r="592" spans="1:15" ht="12.75">
      <c r="A592" s="61"/>
      <c r="B592" s="61"/>
      <c r="C592" s="61"/>
      <c r="D592" s="61"/>
      <c r="E592" s="61"/>
      <c r="F592" s="61"/>
      <c r="G592" s="61"/>
      <c r="H592" s="61"/>
      <c r="I592" s="61"/>
      <c r="J592" s="61"/>
      <c r="K592" s="61"/>
      <c r="L592" s="61"/>
      <c r="M592" s="61"/>
      <c r="N592" s="61"/>
      <c r="O592" s="61"/>
    </row>
    <row r="593" spans="1:15" ht="12.75">
      <c r="A593" s="61"/>
      <c r="B593" s="61"/>
      <c r="C593" s="61"/>
      <c r="D593" s="61"/>
      <c r="E593" s="61"/>
      <c r="F593" s="61"/>
      <c r="G593" s="61"/>
      <c r="H593" s="61"/>
      <c r="I593" s="61"/>
      <c r="J593" s="61"/>
      <c r="K593" s="61"/>
      <c r="L593" s="61"/>
      <c r="M593" s="61"/>
      <c r="N593" s="61"/>
      <c r="O593" s="61"/>
    </row>
    <row r="594" spans="1:15" ht="12.75">
      <c r="A594" s="61"/>
      <c r="B594" s="61"/>
      <c r="C594" s="61"/>
      <c r="D594" s="61"/>
      <c r="E594" s="61"/>
      <c r="F594" s="61"/>
      <c r="G594" s="61"/>
      <c r="H594" s="61"/>
      <c r="I594" s="61"/>
      <c r="J594" s="61"/>
      <c r="K594" s="61"/>
      <c r="L594" s="61"/>
      <c r="M594" s="61"/>
      <c r="N594" s="61"/>
      <c r="O594" s="61"/>
    </row>
    <row r="595" spans="1:15" ht="12.75">
      <c r="A595" s="61"/>
      <c r="B595" s="61"/>
      <c r="C595" s="61"/>
      <c r="D595" s="61"/>
      <c r="E595" s="61"/>
      <c r="F595" s="61"/>
      <c r="G595" s="61"/>
      <c r="H595" s="61"/>
      <c r="I595" s="61"/>
      <c r="J595" s="61"/>
      <c r="K595" s="61"/>
      <c r="L595" s="61"/>
      <c r="M595" s="61"/>
      <c r="N595" s="61"/>
      <c r="O595" s="61"/>
    </row>
    <row r="596" spans="1:15" ht="12.75">
      <c r="A596" s="61"/>
      <c r="B596" s="61"/>
      <c r="C596" s="61"/>
      <c r="D596" s="61"/>
      <c r="E596" s="61"/>
      <c r="F596" s="61"/>
      <c r="G596" s="61"/>
      <c r="H596" s="61"/>
      <c r="I596" s="61"/>
      <c r="J596" s="61"/>
      <c r="K596" s="61"/>
      <c r="L596" s="61"/>
      <c r="M596" s="61"/>
      <c r="N596" s="61"/>
      <c r="O596" s="61"/>
    </row>
    <row r="597" spans="1:15" ht="12.75">
      <c r="A597" s="61"/>
      <c r="B597" s="61"/>
      <c r="C597" s="61"/>
      <c r="D597" s="61"/>
      <c r="E597" s="61"/>
      <c r="F597" s="61"/>
      <c r="G597" s="61"/>
      <c r="H597" s="61"/>
      <c r="I597" s="61"/>
      <c r="J597" s="61"/>
      <c r="K597" s="61"/>
      <c r="L597" s="61"/>
      <c r="M597" s="61"/>
      <c r="N597" s="61"/>
      <c r="O597" s="61"/>
    </row>
    <row r="598" spans="1:15" ht="12.75">
      <c r="A598" s="61"/>
      <c r="B598" s="61"/>
      <c r="C598" s="61"/>
      <c r="D598" s="61"/>
      <c r="E598" s="61"/>
      <c r="F598" s="61"/>
      <c r="G598" s="61"/>
      <c r="H598" s="61"/>
      <c r="I598" s="61"/>
      <c r="J598" s="61"/>
      <c r="K598" s="61"/>
      <c r="L598" s="61"/>
      <c r="M598" s="61"/>
      <c r="N598" s="61"/>
      <c r="O598" s="61"/>
    </row>
    <row r="599" spans="1:15" ht="12.75">
      <c r="A599" s="61"/>
      <c r="B599" s="61"/>
      <c r="C599" s="61"/>
      <c r="D599" s="61"/>
      <c r="E599" s="61"/>
      <c r="F599" s="61"/>
      <c r="G599" s="61"/>
      <c r="H599" s="61"/>
      <c r="I599" s="61"/>
      <c r="J599" s="61"/>
      <c r="K599" s="61"/>
      <c r="L599" s="61"/>
      <c r="M599" s="61"/>
      <c r="N599" s="61"/>
      <c r="O599" s="61"/>
    </row>
    <row r="600" spans="1:15" ht="12.75">
      <c r="A600" s="61"/>
      <c r="B600" s="61"/>
      <c r="C600" s="61"/>
      <c r="D600" s="61"/>
      <c r="E600" s="61"/>
      <c r="F600" s="61"/>
      <c r="G600" s="61"/>
      <c r="H600" s="61"/>
      <c r="I600" s="61"/>
      <c r="J600" s="61"/>
      <c r="K600" s="61"/>
      <c r="L600" s="61"/>
      <c r="M600" s="61"/>
      <c r="N600" s="61"/>
      <c r="O600" s="61"/>
    </row>
    <row r="601" spans="1:15" ht="12.75">
      <c r="A601" s="61"/>
      <c r="B601" s="61"/>
      <c r="C601" s="61"/>
      <c r="D601" s="61"/>
      <c r="E601" s="61"/>
      <c r="F601" s="61"/>
      <c r="G601" s="61"/>
      <c r="H601" s="61"/>
      <c r="I601" s="61"/>
      <c r="J601" s="61"/>
      <c r="K601" s="61"/>
      <c r="L601" s="61"/>
      <c r="M601" s="61"/>
      <c r="N601" s="61"/>
      <c r="O601" s="61"/>
    </row>
    <row r="602" spans="1:15" ht="12.75">
      <c r="A602" s="61"/>
      <c r="B602" s="61"/>
      <c r="C602" s="61"/>
      <c r="D602" s="61"/>
      <c r="E602" s="61"/>
      <c r="F602" s="61"/>
      <c r="G602" s="61"/>
      <c r="H602" s="61"/>
      <c r="I602" s="61"/>
      <c r="J602" s="61"/>
      <c r="K602" s="61"/>
      <c r="L602" s="61"/>
      <c r="M602" s="61"/>
      <c r="N602" s="61"/>
      <c r="O602" s="61"/>
    </row>
    <row r="603" spans="1:15" ht="12.75">
      <c r="A603" s="61"/>
      <c r="B603" s="61"/>
      <c r="C603" s="61"/>
      <c r="D603" s="61"/>
      <c r="E603" s="61"/>
      <c r="F603" s="61"/>
      <c r="G603" s="61"/>
      <c r="H603" s="61"/>
      <c r="I603" s="61"/>
      <c r="J603" s="61"/>
      <c r="K603" s="61"/>
      <c r="L603" s="61"/>
      <c r="M603" s="61"/>
      <c r="N603" s="61"/>
      <c r="O603" s="61"/>
    </row>
    <row r="604" spans="1:15" ht="12.75">
      <c r="A604" s="61"/>
      <c r="B604" s="61"/>
      <c r="C604" s="61"/>
      <c r="D604" s="61"/>
      <c r="E604" s="61"/>
      <c r="F604" s="61"/>
      <c r="G604" s="61"/>
      <c r="H604" s="61"/>
      <c r="I604" s="61"/>
      <c r="J604" s="61"/>
      <c r="K604" s="61"/>
      <c r="L604" s="61"/>
      <c r="M604" s="61"/>
      <c r="N604" s="61"/>
      <c r="O604" s="61"/>
    </row>
    <row r="605" spans="1:15" ht="12.75">
      <c r="A605" s="61"/>
      <c r="B605" s="61"/>
      <c r="C605" s="61"/>
      <c r="D605" s="61"/>
      <c r="E605" s="61"/>
      <c r="F605" s="61"/>
      <c r="G605" s="61"/>
      <c r="H605" s="61"/>
      <c r="I605" s="61"/>
      <c r="J605" s="61"/>
      <c r="K605" s="61"/>
      <c r="L605" s="61"/>
      <c r="M605" s="61"/>
      <c r="N605" s="61"/>
      <c r="O605" s="61"/>
    </row>
    <row r="606" spans="1:15" ht="12.75">
      <c r="A606" s="61"/>
      <c r="B606" s="61"/>
      <c r="C606" s="61"/>
      <c r="D606" s="61"/>
      <c r="E606" s="61"/>
      <c r="F606" s="61"/>
      <c r="G606" s="61"/>
      <c r="H606" s="61"/>
      <c r="I606" s="61"/>
      <c r="J606" s="61"/>
      <c r="K606" s="61"/>
      <c r="L606" s="61"/>
      <c r="M606" s="61"/>
      <c r="N606" s="61"/>
      <c r="O606" s="61"/>
    </row>
    <row r="607" spans="1:15" ht="12.75">
      <c r="A607" s="61"/>
      <c r="B607" s="61"/>
      <c r="C607" s="61"/>
      <c r="D607" s="61"/>
      <c r="E607" s="61"/>
      <c r="F607" s="61"/>
      <c r="G607" s="61"/>
      <c r="H607" s="61"/>
      <c r="I607" s="61"/>
      <c r="J607" s="61"/>
      <c r="K607" s="61"/>
      <c r="L607" s="61"/>
      <c r="M607" s="61"/>
      <c r="N607" s="61"/>
      <c r="O607" s="61"/>
    </row>
    <row r="608" spans="1:15" ht="12.75">
      <c r="A608" s="61"/>
      <c r="B608" s="61"/>
      <c r="C608" s="61"/>
      <c r="D608" s="61"/>
      <c r="E608" s="61"/>
      <c r="F608" s="61"/>
      <c r="G608" s="61"/>
      <c r="H608" s="61"/>
      <c r="I608" s="61"/>
      <c r="J608" s="61"/>
      <c r="K608" s="61"/>
      <c r="L608" s="61"/>
      <c r="M608" s="61"/>
      <c r="N608" s="61"/>
      <c r="O608" s="61"/>
    </row>
    <row r="609" spans="1:15" ht="12.75">
      <c r="A609" s="61"/>
      <c r="B609" s="61"/>
      <c r="C609" s="61"/>
      <c r="D609" s="61"/>
      <c r="E609" s="61"/>
      <c r="F609" s="61"/>
      <c r="G609" s="61"/>
      <c r="H609" s="61"/>
      <c r="I609" s="61"/>
      <c r="J609" s="61"/>
      <c r="K609" s="61"/>
      <c r="L609" s="61"/>
      <c r="M609" s="61"/>
      <c r="N609" s="61"/>
      <c r="O609" s="61"/>
    </row>
    <row r="610" spans="1:15" ht="12.75">
      <c r="A610" s="61"/>
      <c r="B610" s="61"/>
      <c r="C610" s="61"/>
      <c r="D610" s="61"/>
      <c r="E610" s="61"/>
      <c r="F610" s="61"/>
      <c r="G610" s="61"/>
      <c r="H610" s="61"/>
      <c r="I610" s="61"/>
      <c r="J610" s="61"/>
      <c r="K610" s="61"/>
      <c r="L610" s="61"/>
      <c r="M610" s="61"/>
      <c r="N610" s="61"/>
      <c r="O610" s="61"/>
    </row>
    <row r="611" spans="1:15" ht="12.75">
      <c r="A611" s="61"/>
      <c r="B611" s="61"/>
      <c r="C611" s="61"/>
      <c r="D611" s="61"/>
      <c r="E611" s="61"/>
      <c r="F611" s="61"/>
      <c r="G611" s="61"/>
      <c r="H611" s="61"/>
      <c r="I611" s="61"/>
      <c r="J611" s="61"/>
      <c r="K611" s="61"/>
      <c r="L611" s="61"/>
      <c r="M611" s="61"/>
      <c r="N611" s="61"/>
      <c r="O611" s="61"/>
    </row>
    <row r="612" spans="1:15" ht="12.75">
      <c r="A612" s="61"/>
      <c r="B612" s="61"/>
      <c r="C612" s="61"/>
      <c r="D612" s="61"/>
      <c r="E612" s="61"/>
      <c r="F612" s="61"/>
      <c r="G612" s="61"/>
      <c r="H612" s="61"/>
      <c r="I612" s="61"/>
      <c r="J612" s="61"/>
      <c r="K612" s="61"/>
      <c r="L612" s="61"/>
      <c r="M612" s="61"/>
      <c r="N612" s="61"/>
      <c r="O612" s="61"/>
    </row>
    <row r="613" spans="1:15" ht="12.75">
      <c r="A613" s="61"/>
      <c r="B613" s="61"/>
      <c r="C613" s="61"/>
      <c r="D613" s="61"/>
      <c r="E613" s="61"/>
      <c r="F613" s="61"/>
      <c r="G613" s="61"/>
      <c r="H613" s="61"/>
      <c r="I613" s="61"/>
      <c r="J613" s="61"/>
      <c r="K613" s="61"/>
      <c r="L613" s="61"/>
      <c r="M613" s="61"/>
      <c r="N613" s="61"/>
      <c r="O613" s="61"/>
    </row>
    <row r="614" spans="1:15" ht="12.75">
      <c r="A614" s="61"/>
      <c r="B614" s="61"/>
      <c r="C614" s="61"/>
      <c r="D614" s="61"/>
      <c r="E614" s="61"/>
      <c r="F614" s="61"/>
      <c r="G614" s="61"/>
      <c r="H614" s="61"/>
      <c r="I614" s="61"/>
      <c r="J614" s="61"/>
      <c r="K614" s="61"/>
      <c r="L614" s="61"/>
      <c r="M614" s="61"/>
      <c r="N614" s="61"/>
      <c r="O614" s="61"/>
    </row>
    <row r="615" spans="1:15" ht="12.75">
      <c r="A615" s="61"/>
      <c r="B615" s="61"/>
      <c r="C615" s="61"/>
      <c r="D615" s="61"/>
      <c r="E615" s="61"/>
      <c r="F615" s="61"/>
      <c r="G615" s="61"/>
      <c r="H615" s="61"/>
      <c r="I615" s="61"/>
      <c r="J615" s="61"/>
      <c r="K615" s="61"/>
      <c r="L615" s="61"/>
      <c r="M615" s="61"/>
      <c r="N615" s="61"/>
      <c r="O615" s="61"/>
    </row>
    <row r="616" spans="1:15" ht="12.75">
      <c r="A616" s="61"/>
      <c r="B616" s="61"/>
      <c r="C616" s="61"/>
      <c r="D616" s="61"/>
      <c r="E616" s="61"/>
      <c r="F616" s="61"/>
      <c r="G616" s="61"/>
      <c r="H616" s="61"/>
      <c r="I616" s="61"/>
      <c r="J616" s="61"/>
      <c r="K616" s="61"/>
      <c r="L616" s="61"/>
      <c r="M616" s="61"/>
      <c r="N616" s="61"/>
      <c r="O616" s="61"/>
    </row>
    <row r="617" spans="1:15" ht="12.75">
      <c r="A617" s="61"/>
      <c r="B617" s="61"/>
      <c r="C617" s="61"/>
      <c r="D617" s="61"/>
      <c r="E617" s="61"/>
      <c r="F617" s="61"/>
      <c r="G617" s="61"/>
      <c r="H617" s="61"/>
      <c r="I617" s="61"/>
      <c r="J617" s="61"/>
      <c r="K617" s="61"/>
      <c r="L617" s="61"/>
      <c r="M617" s="61"/>
      <c r="N617" s="61"/>
      <c r="O617" s="61"/>
    </row>
    <row r="618" spans="1:15" ht="12.75">
      <c r="A618" s="61"/>
      <c r="B618" s="61"/>
      <c r="C618" s="61"/>
      <c r="D618" s="61"/>
      <c r="E618" s="61"/>
      <c r="F618" s="61"/>
      <c r="G618" s="61"/>
      <c r="H618" s="61"/>
      <c r="I618" s="61"/>
      <c r="J618" s="61"/>
      <c r="K618" s="61"/>
      <c r="L618" s="61"/>
      <c r="M618" s="61"/>
      <c r="N618" s="61"/>
      <c r="O618" s="61"/>
    </row>
    <row r="619" spans="1:15" ht="12.75">
      <c r="A619" s="61"/>
      <c r="B619" s="61"/>
      <c r="C619" s="61"/>
      <c r="D619" s="61"/>
      <c r="E619" s="61"/>
      <c r="F619" s="61"/>
      <c r="G619" s="61"/>
      <c r="H619" s="61"/>
      <c r="I619" s="61"/>
      <c r="J619" s="61"/>
      <c r="K619" s="61"/>
      <c r="L619" s="61"/>
      <c r="M619" s="61"/>
      <c r="N619" s="61"/>
      <c r="O619" s="61"/>
    </row>
    <row r="620" spans="1:15" ht="12.75">
      <c r="A620" s="61"/>
      <c r="B620" s="61"/>
      <c r="C620" s="61"/>
      <c r="D620" s="61"/>
      <c r="E620" s="61"/>
      <c r="F620" s="61"/>
      <c r="G620" s="61"/>
      <c r="H620" s="61"/>
      <c r="I620" s="61"/>
      <c r="J620" s="61"/>
      <c r="K620" s="61"/>
      <c r="L620" s="61"/>
      <c r="M620" s="61"/>
      <c r="N620" s="61"/>
      <c r="O620" s="61"/>
    </row>
    <row r="621" spans="1:15" ht="12.75">
      <c r="A621" s="61"/>
      <c r="B621" s="61"/>
      <c r="C621" s="61"/>
      <c r="D621" s="61"/>
      <c r="E621" s="61"/>
      <c r="F621" s="61"/>
      <c r="G621" s="61"/>
      <c r="H621" s="61"/>
      <c r="I621" s="61"/>
      <c r="J621" s="61"/>
      <c r="K621" s="61"/>
      <c r="L621" s="61"/>
      <c r="M621" s="61"/>
      <c r="N621" s="61"/>
      <c r="O621" s="61"/>
    </row>
    <row r="622" spans="1:15" ht="12.75">
      <c r="A622" s="61"/>
      <c r="B622" s="61"/>
      <c r="C622" s="61"/>
      <c r="D622" s="61"/>
      <c r="E622" s="61"/>
      <c r="F622" s="61"/>
      <c r="G622" s="61"/>
      <c r="H622" s="61"/>
      <c r="I622" s="61"/>
      <c r="J622" s="61"/>
      <c r="K622" s="61"/>
      <c r="L622" s="61"/>
      <c r="M622" s="61"/>
      <c r="N622" s="61"/>
      <c r="O622" s="61"/>
    </row>
    <row r="623" spans="1:15" ht="12.75">
      <c r="A623" s="61"/>
      <c r="B623" s="61"/>
      <c r="C623" s="61"/>
      <c r="D623" s="61"/>
      <c r="E623" s="61"/>
      <c r="F623" s="61"/>
      <c r="G623" s="61"/>
      <c r="H623" s="61"/>
      <c r="I623" s="61"/>
      <c r="J623" s="61"/>
      <c r="K623" s="61"/>
      <c r="L623" s="61"/>
      <c r="M623" s="61"/>
      <c r="N623" s="61"/>
      <c r="O623" s="61"/>
    </row>
    <row r="624" spans="1:15" ht="12.75">
      <c r="A624" s="61"/>
      <c r="B624" s="61"/>
      <c r="C624" s="61"/>
      <c r="D624" s="61"/>
      <c r="E624" s="61"/>
      <c r="F624" s="61"/>
      <c r="G624" s="61"/>
      <c r="H624" s="61"/>
      <c r="I624" s="61"/>
      <c r="J624" s="61"/>
      <c r="K624" s="61"/>
      <c r="L624" s="61"/>
      <c r="M624" s="61"/>
      <c r="N624" s="61"/>
      <c r="O624" s="61"/>
    </row>
    <row r="625" spans="1:15" ht="12.75">
      <c r="A625" s="61"/>
      <c r="B625" s="61"/>
      <c r="C625" s="61"/>
      <c r="D625" s="61"/>
      <c r="E625" s="61"/>
      <c r="F625" s="61"/>
      <c r="G625" s="61"/>
      <c r="H625" s="61"/>
      <c r="I625" s="61"/>
      <c r="J625" s="61"/>
      <c r="K625" s="61"/>
      <c r="L625" s="61"/>
      <c r="M625" s="61"/>
      <c r="N625" s="61"/>
      <c r="O625" s="61"/>
    </row>
    <row r="626" spans="1:15" ht="12.75">
      <c r="A626" s="61"/>
      <c r="B626" s="61"/>
      <c r="C626" s="61"/>
      <c r="D626" s="61"/>
      <c r="E626" s="61"/>
      <c r="F626" s="61"/>
      <c r="G626" s="61"/>
      <c r="H626" s="61"/>
      <c r="I626" s="61"/>
      <c r="J626" s="61"/>
      <c r="K626" s="61"/>
      <c r="L626" s="61"/>
      <c r="M626" s="61"/>
      <c r="N626" s="61"/>
      <c r="O626" s="61"/>
    </row>
    <row r="627" spans="1:15" ht="12.75">
      <c r="A627" s="61"/>
      <c r="B627" s="61"/>
      <c r="C627" s="61"/>
      <c r="D627" s="61"/>
      <c r="E627" s="61"/>
      <c r="F627" s="61"/>
      <c r="G627" s="61"/>
      <c r="H627" s="61"/>
      <c r="I627" s="61"/>
      <c r="J627" s="61"/>
      <c r="K627" s="61"/>
      <c r="L627" s="61"/>
      <c r="M627" s="61"/>
      <c r="N627" s="61"/>
      <c r="O627" s="61"/>
    </row>
    <row r="628" spans="1:15" ht="12.75">
      <c r="A628" s="61"/>
      <c r="B628" s="61"/>
      <c r="C628" s="61"/>
      <c r="D628" s="61"/>
      <c r="E628" s="61"/>
      <c r="F628" s="61"/>
      <c r="G628" s="61"/>
      <c r="H628" s="61"/>
      <c r="I628" s="61"/>
      <c r="J628" s="61"/>
      <c r="K628" s="61"/>
      <c r="L628" s="61"/>
      <c r="M628" s="61"/>
      <c r="N628" s="61"/>
      <c r="O628" s="61"/>
    </row>
    <row r="629" spans="1:15" ht="12.75">
      <c r="A629" s="61"/>
      <c r="B629" s="61"/>
      <c r="C629" s="61"/>
      <c r="D629" s="61"/>
      <c r="E629" s="61"/>
      <c r="F629" s="61"/>
      <c r="G629" s="61"/>
      <c r="H629" s="61"/>
      <c r="I629" s="61"/>
      <c r="J629" s="61"/>
      <c r="K629" s="61"/>
      <c r="L629" s="61"/>
      <c r="M629" s="61"/>
      <c r="N629" s="61"/>
      <c r="O629" s="61"/>
    </row>
    <row r="630" spans="1:15" ht="12.75">
      <c r="A630" s="61"/>
      <c r="B630" s="61"/>
      <c r="C630" s="61"/>
      <c r="D630" s="61"/>
      <c r="E630" s="61"/>
      <c r="F630" s="61"/>
      <c r="G630" s="61"/>
      <c r="H630" s="61"/>
      <c r="I630" s="61"/>
      <c r="J630" s="61"/>
      <c r="K630" s="61"/>
      <c r="L630" s="61"/>
      <c r="M630" s="61"/>
      <c r="N630" s="61"/>
      <c r="O630" s="61"/>
    </row>
    <row r="631" spans="1:15" ht="12.75">
      <c r="A631" s="61"/>
      <c r="B631" s="61"/>
      <c r="C631" s="61"/>
      <c r="D631" s="61"/>
      <c r="E631" s="61"/>
      <c r="F631" s="61"/>
      <c r="G631" s="61"/>
      <c r="H631" s="61"/>
      <c r="I631" s="61"/>
      <c r="J631" s="61"/>
      <c r="K631" s="61"/>
      <c r="L631" s="61"/>
      <c r="M631" s="61"/>
      <c r="N631" s="61"/>
      <c r="O631" s="61"/>
    </row>
    <row r="632" spans="1:15" ht="12.75">
      <c r="A632" s="61"/>
      <c r="B632" s="61"/>
      <c r="C632" s="61"/>
      <c r="D632" s="61"/>
      <c r="E632" s="61"/>
      <c r="F632" s="61"/>
      <c r="G632" s="61"/>
      <c r="H632" s="61"/>
      <c r="I632" s="61"/>
      <c r="J632" s="61"/>
      <c r="K632" s="61"/>
      <c r="L632" s="61"/>
      <c r="M632" s="61"/>
      <c r="N632" s="61"/>
      <c r="O632" s="61"/>
    </row>
    <row r="633" spans="1:15" ht="12.75">
      <c r="A633" s="61"/>
      <c r="B633" s="61"/>
      <c r="C633" s="61"/>
      <c r="D633" s="61"/>
      <c r="E633" s="61"/>
      <c r="F633" s="61"/>
      <c r="G633" s="61"/>
      <c r="H633" s="61"/>
      <c r="I633" s="61"/>
      <c r="J633" s="61"/>
      <c r="K633" s="61"/>
      <c r="L633" s="61"/>
      <c r="M633" s="61"/>
      <c r="N633" s="61"/>
      <c r="O633" s="61"/>
    </row>
    <row r="634" spans="1:15" ht="12.75">
      <c r="A634" s="61"/>
      <c r="B634" s="61"/>
      <c r="C634" s="61"/>
      <c r="D634" s="61"/>
      <c r="E634" s="61"/>
      <c r="F634" s="61"/>
      <c r="G634" s="61"/>
      <c r="H634" s="61"/>
      <c r="I634" s="61"/>
      <c r="J634" s="61"/>
      <c r="K634" s="61"/>
      <c r="L634" s="61"/>
      <c r="M634" s="61"/>
      <c r="N634" s="61"/>
      <c r="O634" s="61"/>
    </row>
    <row r="635" spans="1:15" ht="12.75">
      <c r="A635" s="61"/>
      <c r="B635" s="61"/>
      <c r="C635" s="61"/>
      <c r="D635" s="61"/>
      <c r="E635" s="61"/>
      <c r="F635" s="61"/>
      <c r="G635" s="61"/>
      <c r="H635" s="61"/>
      <c r="I635" s="61"/>
      <c r="J635" s="61"/>
      <c r="K635" s="61"/>
      <c r="L635" s="61"/>
      <c r="M635" s="61"/>
      <c r="N635" s="61"/>
      <c r="O635" s="61"/>
    </row>
    <row r="636" spans="1:15" ht="12.75">
      <c r="A636" s="61"/>
      <c r="B636" s="61"/>
      <c r="C636" s="61"/>
      <c r="D636" s="61"/>
      <c r="E636" s="61"/>
      <c r="F636" s="61"/>
      <c r="G636" s="61"/>
      <c r="H636" s="61"/>
      <c r="I636" s="61"/>
      <c r="J636" s="61"/>
      <c r="K636" s="61"/>
      <c r="L636" s="61"/>
      <c r="M636" s="61"/>
      <c r="N636" s="61"/>
      <c r="O636" s="61"/>
    </row>
    <row r="637" spans="1:15" ht="12.75">
      <c r="A637" s="61"/>
      <c r="B637" s="61"/>
      <c r="C637" s="61"/>
      <c r="D637" s="61"/>
      <c r="E637" s="61"/>
      <c r="F637" s="61"/>
      <c r="G637" s="61"/>
      <c r="H637" s="61"/>
      <c r="I637" s="61"/>
      <c r="J637" s="61"/>
      <c r="K637" s="61"/>
      <c r="L637" s="61"/>
      <c r="M637" s="61"/>
      <c r="N637" s="61"/>
      <c r="O637" s="61"/>
    </row>
    <row r="638" spans="1:15" ht="12.75">
      <c r="A638" s="61"/>
      <c r="B638" s="61"/>
      <c r="C638" s="61"/>
      <c r="D638" s="61"/>
      <c r="E638" s="61"/>
      <c r="F638" s="61"/>
      <c r="G638" s="61"/>
      <c r="H638" s="61"/>
      <c r="I638" s="61"/>
      <c r="J638" s="61"/>
      <c r="K638" s="61"/>
      <c r="L638" s="61"/>
      <c r="M638" s="61"/>
      <c r="N638" s="61"/>
      <c r="O638" s="61"/>
    </row>
    <row r="639" spans="1:15" ht="12.75">
      <c r="A639" s="61"/>
      <c r="B639" s="61"/>
      <c r="C639" s="61"/>
      <c r="D639" s="61"/>
      <c r="E639" s="61"/>
      <c r="F639" s="61"/>
      <c r="G639" s="61"/>
      <c r="H639" s="61"/>
      <c r="I639" s="61"/>
      <c r="J639" s="61"/>
      <c r="K639" s="61"/>
      <c r="L639" s="61"/>
      <c r="M639" s="61"/>
      <c r="N639" s="61"/>
      <c r="O639" s="61"/>
    </row>
    <row r="640" spans="1:15" ht="12.75">
      <c r="A640" s="61"/>
      <c r="B640" s="61"/>
      <c r="C640" s="61"/>
      <c r="D640" s="61"/>
      <c r="E640" s="61"/>
      <c r="F640" s="61"/>
      <c r="G640" s="61"/>
      <c r="H640" s="61"/>
      <c r="I640" s="61"/>
      <c r="J640" s="61"/>
      <c r="K640" s="61"/>
      <c r="L640" s="61"/>
      <c r="M640" s="61"/>
      <c r="N640" s="61"/>
      <c r="O640" s="61"/>
    </row>
    <row r="641" spans="1:15" ht="12.75">
      <c r="A641" s="61"/>
      <c r="B641" s="61"/>
      <c r="C641" s="61"/>
      <c r="D641" s="61"/>
      <c r="E641" s="61"/>
      <c r="F641" s="61"/>
      <c r="G641" s="61"/>
      <c r="H641" s="61"/>
      <c r="I641" s="61"/>
      <c r="J641" s="61"/>
      <c r="K641" s="61"/>
      <c r="L641" s="61"/>
      <c r="M641" s="61"/>
      <c r="N641" s="61"/>
      <c r="O641" s="61"/>
    </row>
    <row r="642" spans="1:15" ht="12.75">
      <c r="A642" s="61"/>
      <c r="B642" s="61"/>
      <c r="C642" s="61"/>
      <c r="D642" s="61"/>
      <c r="E642" s="61"/>
      <c r="F642" s="61"/>
      <c r="G642" s="61"/>
      <c r="H642" s="61"/>
      <c r="I642" s="61"/>
      <c r="J642" s="61"/>
      <c r="K642" s="61"/>
      <c r="L642" s="61"/>
      <c r="M642" s="61"/>
      <c r="N642" s="61"/>
      <c r="O642" s="61"/>
    </row>
    <row r="643" spans="1:15" ht="12.75">
      <c r="A643" s="61"/>
      <c r="B643" s="61"/>
      <c r="C643" s="61"/>
      <c r="D643" s="61"/>
      <c r="E643" s="61"/>
      <c r="F643" s="61"/>
      <c r="G643" s="61"/>
      <c r="H643" s="61"/>
      <c r="I643" s="61"/>
      <c r="J643" s="61"/>
      <c r="K643" s="61"/>
      <c r="L643" s="61"/>
      <c r="M643" s="61"/>
      <c r="N643" s="61"/>
      <c r="O643" s="61"/>
    </row>
    <row r="644" spans="1:15" ht="12.75">
      <c r="A644" s="61"/>
      <c r="B644" s="61"/>
      <c r="C644" s="61"/>
      <c r="D644" s="61"/>
      <c r="E644" s="61"/>
      <c r="F644" s="61"/>
      <c r="G644" s="61"/>
      <c r="H644" s="61"/>
      <c r="I644" s="61"/>
      <c r="J644" s="61"/>
      <c r="K644" s="61"/>
      <c r="L644" s="61"/>
      <c r="M644" s="61"/>
      <c r="N644" s="61"/>
      <c r="O644" s="61"/>
    </row>
    <row r="645" spans="1:15" ht="12.75">
      <c r="A645" s="61"/>
      <c r="B645" s="61"/>
      <c r="C645" s="61"/>
      <c r="D645" s="61"/>
      <c r="E645" s="61"/>
      <c r="F645" s="61"/>
      <c r="G645" s="61"/>
      <c r="H645" s="61"/>
      <c r="I645" s="61"/>
      <c r="J645" s="61"/>
      <c r="K645" s="61"/>
      <c r="L645" s="61"/>
      <c r="M645" s="61"/>
      <c r="N645" s="61"/>
      <c r="O645" s="61"/>
    </row>
    <row r="646" spans="1:15" ht="12.75">
      <c r="A646" s="61"/>
      <c r="B646" s="61"/>
      <c r="C646" s="61"/>
      <c r="D646" s="61"/>
      <c r="E646" s="61"/>
      <c r="F646" s="61"/>
      <c r="G646" s="61"/>
      <c r="H646" s="61"/>
      <c r="I646" s="61"/>
      <c r="J646" s="61"/>
      <c r="K646" s="61"/>
      <c r="L646" s="61"/>
      <c r="M646" s="61"/>
      <c r="N646" s="61"/>
      <c r="O646" s="61"/>
    </row>
    <row r="647" spans="1:15" ht="12.75">
      <c r="A647" s="61"/>
      <c r="B647" s="61"/>
      <c r="C647" s="61"/>
      <c r="D647" s="61"/>
      <c r="E647" s="61"/>
      <c r="F647" s="61"/>
      <c r="G647" s="61"/>
      <c r="H647" s="61"/>
      <c r="I647" s="61"/>
      <c r="J647" s="61"/>
      <c r="K647" s="61"/>
      <c r="L647" s="61"/>
      <c r="M647" s="61"/>
      <c r="N647" s="61"/>
      <c r="O647" s="61"/>
    </row>
    <row r="648" spans="1:15" ht="12.75">
      <c r="A648" s="61"/>
      <c r="B648" s="61"/>
      <c r="C648" s="61"/>
      <c r="D648" s="61"/>
      <c r="E648" s="61"/>
      <c r="F648" s="61"/>
      <c r="G648" s="61"/>
      <c r="H648" s="61"/>
      <c r="I648" s="61"/>
      <c r="J648" s="61"/>
      <c r="K648" s="61"/>
      <c r="L648" s="61"/>
      <c r="M648" s="61"/>
      <c r="N648" s="61"/>
      <c r="O648" s="61"/>
    </row>
    <row r="649" spans="1:15" ht="12.75">
      <c r="A649" s="61"/>
      <c r="B649" s="61"/>
      <c r="C649" s="61"/>
      <c r="D649" s="61"/>
      <c r="E649" s="61"/>
      <c r="F649" s="61"/>
      <c r="G649" s="61"/>
      <c r="H649" s="61"/>
      <c r="I649" s="61"/>
      <c r="J649" s="61"/>
      <c r="K649" s="61"/>
      <c r="L649" s="61"/>
      <c r="M649" s="61"/>
      <c r="N649" s="61"/>
      <c r="O649" s="61"/>
    </row>
    <row r="650" spans="1:15" ht="12.75">
      <c r="A650" s="61"/>
      <c r="B650" s="61"/>
      <c r="C650" s="61"/>
      <c r="D650" s="61"/>
      <c r="E650" s="61"/>
      <c r="F650" s="61"/>
      <c r="G650" s="61"/>
      <c r="H650" s="61"/>
      <c r="I650" s="61"/>
      <c r="J650" s="61"/>
      <c r="K650" s="61"/>
      <c r="L650" s="61"/>
      <c r="M650" s="61"/>
      <c r="N650" s="61"/>
      <c r="O650" s="61"/>
    </row>
    <row r="651" spans="1:15" ht="12.75">
      <c r="A651" s="61"/>
      <c r="B651" s="61"/>
      <c r="C651" s="61"/>
      <c r="D651" s="61"/>
      <c r="E651" s="61"/>
      <c r="F651" s="61"/>
      <c r="G651" s="61"/>
      <c r="H651" s="61"/>
      <c r="I651" s="61"/>
      <c r="J651" s="61"/>
      <c r="K651" s="61"/>
      <c r="L651" s="61"/>
      <c r="M651" s="61"/>
      <c r="N651" s="61"/>
      <c r="O651" s="61"/>
    </row>
    <row r="652" spans="1:15" ht="12.75">
      <c r="A652" s="61"/>
      <c r="B652" s="61"/>
      <c r="C652" s="61"/>
      <c r="D652" s="61"/>
      <c r="E652" s="61"/>
      <c r="F652" s="61"/>
      <c r="G652" s="61"/>
      <c r="H652" s="61"/>
      <c r="I652" s="61"/>
      <c r="J652" s="61"/>
      <c r="K652" s="61"/>
      <c r="L652" s="61"/>
      <c r="M652" s="61"/>
      <c r="N652" s="61"/>
      <c r="O652" s="61"/>
    </row>
    <row r="653" spans="1:15" ht="12.75">
      <c r="A653" s="61"/>
      <c r="B653" s="61"/>
      <c r="C653" s="61"/>
      <c r="D653" s="61"/>
      <c r="E653" s="61"/>
      <c r="F653" s="61"/>
      <c r="G653" s="61"/>
      <c r="H653" s="61"/>
      <c r="I653" s="61"/>
      <c r="J653" s="61"/>
      <c r="K653" s="61"/>
      <c r="L653" s="61"/>
      <c r="M653" s="61"/>
      <c r="N653" s="61"/>
      <c r="O653" s="61"/>
    </row>
    <row r="654" spans="1:15" ht="12.75">
      <c r="A654" s="61"/>
      <c r="B654" s="61"/>
      <c r="C654" s="61"/>
      <c r="D654" s="61"/>
      <c r="E654" s="61"/>
      <c r="F654" s="61"/>
      <c r="G654" s="61"/>
      <c r="H654" s="61"/>
      <c r="I654" s="61"/>
      <c r="J654" s="61"/>
      <c r="K654" s="61"/>
      <c r="L654" s="61"/>
      <c r="M654" s="61"/>
      <c r="N654" s="61"/>
      <c r="O654" s="61"/>
    </row>
    <row r="655" spans="1:15" ht="12.75">
      <c r="A655" s="61"/>
      <c r="B655" s="61"/>
      <c r="C655" s="61"/>
      <c r="D655" s="61"/>
      <c r="E655" s="61"/>
      <c r="F655" s="61"/>
      <c r="G655" s="61"/>
      <c r="H655" s="61"/>
      <c r="I655" s="61"/>
      <c r="J655" s="61"/>
      <c r="K655" s="61"/>
      <c r="L655" s="61"/>
      <c r="M655" s="61"/>
      <c r="N655" s="61"/>
      <c r="O655" s="61"/>
    </row>
    <row r="656" spans="1:15" ht="12.75">
      <c r="A656" s="61"/>
      <c r="B656" s="61"/>
      <c r="C656" s="61"/>
      <c r="D656" s="61"/>
      <c r="E656" s="61"/>
      <c r="F656" s="61"/>
      <c r="G656" s="61"/>
      <c r="H656" s="61"/>
      <c r="I656" s="61"/>
      <c r="J656" s="61"/>
      <c r="K656" s="61"/>
      <c r="L656" s="61"/>
      <c r="M656" s="61"/>
      <c r="N656" s="61"/>
      <c r="O656" s="61"/>
    </row>
    <row r="657" spans="1:15" ht="12.75">
      <c r="A657" s="61"/>
      <c r="B657" s="61"/>
      <c r="C657" s="61"/>
      <c r="D657" s="61"/>
      <c r="E657" s="61"/>
      <c r="F657" s="61"/>
      <c r="G657" s="61"/>
      <c r="H657" s="61"/>
      <c r="I657" s="61"/>
      <c r="J657" s="61"/>
      <c r="K657" s="61"/>
      <c r="L657" s="61"/>
      <c r="M657" s="61"/>
      <c r="N657" s="61"/>
      <c r="O657" s="61"/>
    </row>
    <row r="658" spans="1:15" ht="12.75">
      <c r="A658" s="61"/>
      <c r="B658" s="61"/>
      <c r="C658" s="61"/>
      <c r="D658" s="61"/>
      <c r="E658" s="61"/>
      <c r="F658" s="61"/>
      <c r="G658" s="61"/>
      <c r="H658" s="61"/>
      <c r="I658" s="61"/>
      <c r="J658" s="61"/>
      <c r="K658" s="61"/>
      <c r="L658" s="61"/>
      <c r="M658" s="61"/>
      <c r="N658" s="61"/>
      <c r="O658" s="61"/>
    </row>
    <row r="659" spans="1:15" ht="12.75">
      <c r="A659" s="61"/>
      <c r="B659" s="61"/>
      <c r="C659" s="61"/>
      <c r="D659" s="61"/>
      <c r="E659" s="61"/>
      <c r="F659" s="61"/>
      <c r="G659" s="61"/>
      <c r="H659" s="61"/>
      <c r="I659" s="61"/>
      <c r="J659" s="61"/>
      <c r="K659" s="61"/>
      <c r="L659" s="61"/>
      <c r="M659" s="61"/>
      <c r="N659" s="61"/>
      <c r="O659" s="61"/>
    </row>
    <row r="660" spans="1:15" ht="12.75">
      <c r="A660" s="61"/>
      <c r="B660" s="61"/>
      <c r="C660" s="61"/>
      <c r="D660" s="61"/>
      <c r="E660" s="61"/>
      <c r="F660" s="61"/>
      <c r="G660" s="61"/>
      <c r="H660" s="61"/>
      <c r="I660" s="61"/>
      <c r="J660" s="61"/>
      <c r="K660" s="61"/>
      <c r="L660" s="61"/>
      <c r="M660" s="61"/>
      <c r="N660" s="61"/>
      <c r="O660" s="61"/>
    </row>
    <row r="661" spans="1:15" ht="12.75">
      <c r="A661" s="61"/>
      <c r="B661" s="61"/>
      <c r="C661" s="61"/>
      <c r="D661" s="61"/>
      <c r="E661" s="61"/>
      <c r="F661" s="61"/>
      <c r="G661" s="61"/>
      <c r="H661" s="61"/>
      <c r="I661" s="61"/>
      <c r="J661" s="61"/>
      <c r="K661" s="61"/>
      <c r="L661" s="61"/>
      <c r="M661" s="61"/>
      <c r="N661" s="61"/>
      <c r="O661" s="61"/>
    </row>
    <row r="662" spans="1:15" ht="12.75">
      <c r="A662" s="61"/>
      <c r="B662" s="61"/>
      <c r="C662" s="61"/>
      <c r="D662" s="61"/>
      <c r="E662" s="61"/>
      <c r="F662" s="61"/>
      <c r="G662" s="61"/>
      <c r="H662" s="61"/>
      <c r="I662" s="61"/>
      <c r="J662" s="61"/>
      <c r="K662" s="61"/>
      <c r="L662" s="61"/>
      <c r="M662" s="61"/>
      <c r="N662" s="61"/>
      <c r="O662" s="61"/>
    </row>
    <row r="663" spans="1:15" ht="12.75">
      <c r="A663" s="61"/>
      <c r="B663" s="61"/>
      <c r="C663" s="61"/>
      <c r="D663" s="61"/>
      <c r="E663" s="61"/>
      <c r="F663" s="61"/>
      <c r="G663" s="61"/>
      <c r="H663" s="61"/>
      <c r="I663" s="61"/>
      <c r="J663" s="61"/>
      <c r="K663" s="61"/>
      <c r="L663" s="61"/>
      <c r="M663" s="61"/>
      <c r="N663" s="61"/>
      <c r="O663" s="61"/>
    </row>
    <row r="664" spans="1:15" ht="12.75">
      <c r="A664" s="61"/>
      <c r="B664" s="61"/>
      <c r="C664" s="61"/>
      <c r="D664" s="61"/>
      <c r="E664" s="61"/>
      <c r="F664" s="61"/>
      <c r="G664" s="61"/>
      <c r="H664" s="61"/>
      <c r="I664" s="61"/>
      <c r="J664" s="61"/>
      <c r="K664" s="61"/>
      <c r="L664" s="61"/>
      <c r="M664" s="61"/>
      <c r="N664" s="61"/>
      <c r="O664" s="61"/>
    </row>
    <row r="665" spans="1:15" ht="12.75">
      <c r="A665" s="61"/>
      <c r="B665" s="61"/>
      <c r="C665" s="61"/>
      <c r="D665" s="61"/>
      <c r="E665" s="61"/>
      <c r="F665" s="61"/>
      <c r="G665" s="61"/>
      <c r="H665" s="61"/>
      <c r="I665" s="61"/>
      <c r="J665" s="61"/>
      <c r="K665" s="61"/>
      <c r="L665" s="61"/>
      <c r="M665" s="61"/>
      <c r="N665" s="61"/>
      <c r="O665" s="61"/>
    </row>
    <row r="666" spans="1:15" ht="12.75">
      <c r="A666" s="61"/>
      <c r="B666" s="61"/>
      <c r="C666" s="61"/>
      <c r="D666" s="61"/>
      <c r="E666" s="61"/>
      <c r="F666" s="61"/>
      <c r="G666" s="61"/>
      <c r="H666" s="61"/>
      <c r="I666" s="61"/>
      <c r="J666" s="61"/>
      <c r="K666" s="61"/>
      <c r="L666" s="61"/>
      <c r="M666" s="61"/>
      <c r="N666" s="61"/>
      <c r="O666" s="61"/>
    </row>
    <row r="667" spans="1:15" ht="12.75">
      <c r="A667" s="61"/>
      <c r="B667" s="61"/>
      <c r="C667" s="61"/>
      <c r="D667" s="61"/>
      <c r="E667" s="61"/>
      <c r="F667" s="61"/>
      <c r="G667" s="61"/>
      <c r="H667" s="61"/>
      <c r="I667" s="61"/>
      <c r="J667" s="61"/>
      <c r="K667" s="61"/>
      <c r="L667" s="61"/>
      <c r="M667" s="61"/>
      <c r="N667" s="61"/>
      <c r="O667" s="61"/>
    </row>
    <row r="668" spans="1:15" ht="12.75">
      <c r="A668" s="61"/>
      <c r="B668" s="61"/>
      <c r="C668" s="61"/>
      <c r="D668" s="61"/>
      <c r="E668" s="61"/>
      <c r="F668" s="61"/>
      <c r="G668" s="61"/>
      <c r="H668" s="61"/>
      <c r="I668" s="61"/>
      <c r="J668" s="61"/>
      <c r="K668" s="61"/>
      <c r="L668" s="61"/>
      <c r="M668" s="61"/>
      <c r="N668" s="61"/>
      <c r="O668" s="61"/>
    </row>
    <row r="669" spans="1:15" ht="12.75">
      <c r="A669" s="61"/>
      <c r="B669" s="61"/>
      <c r="C669" s="61"/>
      <c r="D669" s="61"/>
      <c r="E669" s="61"/>
      <c r="F669" s="61"/>
      <c r="G669" s="61"/>
      <c r="H669" s="61"/>
      <c r="I669" s="61"/>
      <c r="J669" s="61"/>
      <c r="K669" s="61"/>
      <c r="L669" s="61"/>
      <c r="M669" s="61"/>
      <c r="N669" s="61"/>
      <c r="O669" s="61"/>
    </row>
    <row r="670" spans="1:15" ht="12.75">
      <c r="A670" s="61"/>
      <c r="B670" s="61"/>
      <c r="C670" s="61"/>
      <c r="D670" s="61"/>
      <c r="E670" s="61"/>
      <c r="F670" s="61"/>
      <c r="G670" s="61"/>
      <c r="H670" s="61"/>
      <c r="I670" s="61"/>
      <c r="J670" s="61"/>
      <c r="K670" s="61"/>
      <c r="L670" s="61"/>
      <c r="M670" s="61"/>
      <c r="N670" s="61"/>
      <c r="O670" s="61"/>
    </row>
    <row r="671" spans="1:15" ht="12.75">
      <c r="A671" s="61"/>
      <c r="B671" s="61"/>
      <c r="C671" s="61"/>
      <c r="D671" s="61"/>
      <c r="E671" s="61"/>
      <c r="F671" s="61"/>
      <c r="G671" s="61"/>
      <c r="H671" s="61"/>
      <c r="I671" s="61"/>
      <c r="J671" s="61"/>
      <c r="K671" s="61"/>
      <c r="L671" s="61"/>
      <c r="M671" s="61"/>
      <c r="N671" s="61"/>
      <c r="O671" s="61"/>
    </row>
    <row r="672" spans="1:15" ht="12.75">
      <c r="A672" s="61"/>
      <c r="B672" s="61"/>
      <c r="C672" s="61"/>
      <c r="D672" s="61"/>
      <c r="E672" s="61"/>
      <c r="F672" s="61"/>
      <c r="G672" s="61"/>
      <c r="H672" s="61"/>
      <c r="I672" s="61"/>
      <c r="J672" s="61"/>
      <c r="K672" s="61"/>
      <c r="L672" s="61"/>
      <c r="M672" s="61"/>
      <c r="N672" s="61"/>
      <c r="O672" s="61"/>
    </row>
    <row r="673" spans="1:15" ht="12.75">
      <c r="A673" s="61"/>
      <c r="B673" s="61"/>
      <c r="C673" s="61"/>
      <c r="D673" s="61"/>
      <c r="E673" s="61"/>
      <c r="F673" s="61"/>
      <c r="G673" s="61"/>
      <c r="H673" s="61"/>
      <c r="I673" s="61"/>
      <c r="J673" s="61"/>
      <c r="K673" s="61"/>
      <c r="L673" s="61"/>
      <c r="M673" s="61"/>
      <c r="N673" s="61"/>
      <c r="O673" s="61"/>
    </row>
    <row r="674" spans="1:15" ht="12.75">
      <c r="A674" s="61"/>
      <c r="B674" s="61"/>
      <c r="C674" s="61"/>
      <c r="D674" s="61"/>
      <c r="E674" s="61"/>
      <c r="F674" s="61"/>
      <c r="G674" s="61"/>
      <c r="H674" s="61"/>
      <c r="I674" s="61"/>
      <c r="J674" s="61"/>
      <c r="K674" s="61"/>
      <c r="L674" s="61"/>
      <c r="M674" s="61"/>
      <c r="N674" s="61"/>
      <c r="O674" s="61"/>
    </row>
    <row r="675" spans="1:15" ht="12.75">
      <c r="A675" s="61"/>
      <c r="B675" s="61"/>
      <c r="C675" s="61"/>
      <c r="D675" s="61"/>
      <c r="E675" s="61"/>
      <c r="F675" s="61"/>
      <c r="G675" s="61"/>
      <c r="H675" s="61"/>
      <c r="I675" s="61"/>
      <c r="J675" s="61"/>
      <c r="K675" s="61"/>
      <c r="L675" s="61"/>
      <c r="M675" s="61"/>
      <c r="N675" s="61"/>
      <c r="O675" s="61"/>
    </row>
    <row r="676" spans="1:15" ht="12.75">
      <c r="A676" s="61"/>
      <c r="B676" s="61"/>
      <c r="C676" s="61"/>
      <c r="D676" s="61"/>
      <c r="E676" s="61"/>
      <c r="F676" s="61"/>
      <c r="G676" s="61"/>
      <c r="H676" s="61"/>
      <c r="I676" s="61"/>
      <c r="J676" s="61"/>
      <c r="K676" s="61"/>
      <c r="L676" s="61"/>
      <c r="M676" s="61"/>
      <c r="N676" s="61"/>
      <c r="O676" s="61"/>
    </row>
    <row r="677" spans="1:15" ht="12.75">
      <c r="A677" s="61"/>
      <c r="B677" s="61"/>
      <c r="C677" s="61"/>
      <c r="D677" s="61"/>
      <c r="E677" s="61"/>
      <c r="F677" s="61"/>
      <c r="G677" s="61"/>
      <c r="H677" s="61"/>
      <c r="I677" s="61"/>
      <c r="J677" s="61"/>
      <c r="K677" s="61"/>
      <c r="L677" s="61"/>
      <c r="M677" s="61"/>
      <c r="N677" s="61"/>
      <c r="O677" s="61"/>
    </row>
    <row r="678" spans="1:15" ht="12.75">
      <c r="A678" s="61"/>
      <c r="B678" s="61"/>
      <c r="C678" s="61"/>
      <c r="D678" s="61"/>
      <c r="E678" s="61"/>
      <c r="F678" s="61"/>
      <c r="G678" s="61"/>
      <c r="H678" s="61"/>
      <c r="I678" s="61"/>
      <c r="J678" s="61"/>
      <c r="K678" s="61"/>
      <c r="L678" s="61"/>
      <c r="M678" s="61"/>
      <c r="N678" s="61"/>
      <c r="O678" s="61"/>
    </row>
    <row r="679" spans="1:15" ht="12.75">
      <c r="A679" s="61"/>
      <c r="B679" s="61"/>
      <c r="C679" s="61"/>
      <c r="D679" s="61"/>
      <c r="E679" s="61"/>
      <c r="F679" s="61"/>
      <c r="G679" s="61"/>
      <c r="H679" s="61"/>
      <c r="I679" s="61"/>
      <c r="J679" s="61"/>
      <c r="K679" s="61"/>
      <c r="L679" s="61"/>
      <c r="M679" s="61"/>
      <c r="N679" s="61"/>
      <c r="O679" s="61"/>
    </row>
    <row r="680" spans="1:15" ht="12.75">
      <c r="A680" s="61"/>
      <c r="B680" s="61"/>
      <c r="C680" s="61"/>
      <c r="D680" s="61"/>
      <c r="E680" s="61"/>
      <c r="F680" s="61"/>
      <c r="G680" s="61"/>
      <c r="H680" s="61"/>
      <c r="I680" s="61"/>
      <c r="J680" s="61"/>
      <c r="K680" s="61"/>
      <c r="L680" s="61"/>
      <c r="M680" s="61"/>
      <c r="N680" s="61"/>
      <c r="O680" s="61"/>
    </row>
    <row r="681" spans="1:15" ht="12.75">
      <c r="A681" s="61"/>
      <c r="B681" s="61"/>
      <c r="C681" s="61"/>
      <c r="D681" s="61"/>
      <c r="E681" s="61"/>
      <c r="F681" s="61"/>
      <c r="G681" s="61"/>
      <c r="H681" s="61"/>
      <c r="I681" s="61"/>
      <c r="J681" s="61"/>
      <c r="K681" s="61"/>
      <c r="L681" s="61"/>
      <c r="M681" s="61"/>
      <c r="N681" s="61"/>
      <c r="O681" s="61"/>
    </row>
    <row r="682" spans="1:15" ht="12.75">
      <c r="A682" s="61"/>
      <c r="B682" s="61"/>
      <c r="C682" s="61"/>
      <c r="D682" s="61"/>
      <c r="E682" s="61"/>
      <c r="F682" s="61"/>
      <c r="G682" s="61"/>
      <c r="H682" s="61"/>
      <c r="I682" s="61"/>
      <c r="J682" s="61"/>
      <c r="K682" s="61"/>
      <c r="L682" s="61"/>
      <c r="M682" s="61"/>
      <c r="N682" s="61"/>
      <c r="O682" s="61"/>
    </row>
    <row r="683" spans="1:15" ht="12.75">
      <c r="A683" s="61"/>
      <c r="B683" s="61"/>
      <c r="C683" s="61"/>
      <c r="D683" s="61"/>
      <c r="E683" s="61"/>
      <c r="F683" s="61"/>
      <c r="G683" s="61"/>
      <c r="H683" s="61"/>
      <c r="I683" s="61"/>
      <c r="J683" s="61"/>
      <c r="K683" s="61"/>
      <c r="L683" s="61"/>
      <c r="M683" s="61"/>
      <c r="N683" s="61"/>
      <c r="O683" s="61"/>
    </row>
    <row r="684" spans="1:15" ht="12.75">
      <c r="A684" s="61"/>
      <c r="B684" s="61"/>
      <c r="C684" s="61"/>
      <c r="D684" s="61"/>
      <c r="E684" s="61"/>
      <c r="F684" s="61"/>
      <c r="G684" s="61"/>
      <c r="H684" s="61"/>
      <c r="I684" s="61"/>
      <c r="J684" s="61"/>
      <c r="K684" s="61"/>
      <c r="L684" s="61"/>
      <c r="M684" s="61"/>
      <c r="N684" s="61"/>
      <c r="O684" s="61"/>
    </row>
    <row r="685" spans="1:15" ht="12.75">
      <c r="A685" s="61"/>
      <c r="B685" s="61"/>
      <c r="C685" s="61"/>
      <c r="D685" s="61"/>
      <c r="E685" s="61"/>
      <c r="F685" s="61"/>
      <c r="G685" s="61"/>
      <c r="H685" s="61"/>
      <c r="I685" s="61"/>
      <c r="J685" s="61"/>
      <c r="K685" s="61"/>
      <c r="L685" s="61"/>
      <c r="M685" s="61"/>
      <c r="N685" s="61"/>
      <c r="O685" s="61"/>
    </row>
    <row r="686" spans="1:15" ht="12.75">
      <c r="A686" s="61"/>
      <c r="B686" s="61"/>
      <c r="C686" s="61"/>
      <c r="D686" s="61"/>
      <c r="E686" s="61"/>
      <c r="F686" s="61"/>
      <c r="G686" s="61"/>
      <c r="H686" s="61"/>
      <c r="I686" s="61"/>
      <c r="J686" s="61"/>
      <c r="K686" s="61"/>
      <c r="L686" s="61"/>
      <c r="M686" s="61"/>
      <c r="N686" s="61"/>
      <c r="O686" s="61"/>
    </row>
    <row r="687" spans="1:15" ht="12.75">
      <c r="A687" s="61"/>
      <c r="B687" s="61"/>
      <c r="C687" s="61"/>
      <c r="D687" s="61"/>
      <c r="E687" s="61"/>
      <c r="F687" s="61"/>
      <c r="G687" s="61"/>
      <c r="H687" s="61"/>
      <c r="I687" s="61"/>
      <c r="J687" s="61"/>
      <c r="K687" s="61"/>
      <c r="L687" s="61"/>
      <c r="M687" s="61"/>
      <c r="N687" s="61"/>
      <c r="O687" s="61"/>
    </row>
    <row r="688" spans="1:15" ht="12.75">
      <c r="A688" s="61"/>
      <c r="B688" s="61"/>
      <c r="C688" s="61"/>
      <c r="D688" s="61"/>
      <c r="E688" s="61"/>
      <c r="F688" s="61"/>
      <c r="G688" s="61"/>
      <c r="H688" s="61"/>
      <c r="I688" s="61"/>
      <c r="J688" s="61"/>
      <c r="K688" s="61"/>
      <c r="L688" s="61"/>
      <c r="M688" s="61"/>
      <c r="N688" s="61"/>
      <c r="O688" s="61"/>
    </row>
    <row r="689" spans="1:15" ht="12.75">
      <c r="A689" s="61"/>
      <c r="B689" s="61"/>
      <c r="C689" s="61"/>
      <c r="D689" s="61"/>
      <c r="E689" s="61"/>
      <c r="F689" s="61"/>
      <c r="G689" s="61"/>
      <c r="H689" s="61"/>
      <c r="I689" s="61"/>
      <c r="J689" s="61"/>
      <c r="K689" s="61"/>
      <c r="L689" s="61"/>
      <c r="M689" s="61"/>
      <c r="N689" s="61"/>
      <c r="O689" s="61"/>
    </row>
    <row r="690" spans="1:15" ht="12.75">
      <c r="A690" s="61"/>
      <c r="B690" s="61"/>
      <c r="C690" s="61"/>
      <c r="D690" s="61"/>
      <c r="E690" s="61"/>
      <c r="F690" s="61"/>
      <c r="G690" s="61"/>
      <c r="H690" s="61"/>
      <c r="I690" s="61"/>
      <c r="J690" s="61"/>
      <c r="K690" s="61"/>
      <c r="L690" s="61"/>
      <c r="M690" s="61"/>
      <c r="N690" s="61"/>
      <c r="O690" s="61"/>
    </row>
    <row r="691" spans="1:15" ht="12.75">
      <c r="A691" s="61"/>
      <c r="B691" s="61"/>
      <c r="C691" s="61"/>
      <c r="D691" s="61"/>
      <c r="E691" s="61"/>
      <c r="F691" s="61"/>
      <c r="G691" s="61"/>
      <c r="H691" s="61"/>
      <c r="I691" s="61"/>
      <c r="J691" s="61"/>
      <c r="K691" s="61"/>
      <c r="L691" s="61"/>
      <c r="M691" s="61"/>
      <c r="N691" s="61"/>
      <c r="O691" s="61"/>
    </row>
    <row r="692" spans="1:15" ht="12.75">
      <c r="A692" s="61"/>
      <c r="B692" s="61"/>
      <c r="C692" s="61"/>
      <c r="D692" s="61"/>
      <c r="E692" s="61"/>
      <c r="F692" s="61"/>
      <c r="G692" s="61"/>
      <c r="H692" s="61"/>
      <c r="I692" s="61"/>
      <c r="J692" s="61"/>
      <c r="K692" s="61"/>
      <c r="L692" s="61"/>
      <c r="M692" s="61"/>
      <c r="N692" s="61"/>
      <c r="O692" s="61"/>
    </row>
    <row r="693" spans="1:15" ht="12.75">
      <c r="A693" s="61"/>
      <c r="B693" s="61"/>
      <c r="C693" s="61"/>
      <c r="D693" s="61"/>
      <c r="E693" s="61"/>
      <c r="F693" s="61"/>
      <c r="G693" s="61"/>
      <c r="H693" s="61"/>
      <c r="I693" s="61"/>
      <c r="J693" s="61"/>
      <c r="K693" s="61"/>
      <c r="L693" s="61"/>
      <c r="M693" s="61"/>
      <c r="N693" s="61"/>
      <c r="O693" s="61"/>
    </row>
    <row r="694" spans="1:15" ht="12.75">
      <c r="A694" s="61"/>
      <c r="B694" s="61"/>
      <c r="C694" s="61"/>
      <c r="D694" s="61"/>
      <c r="E694" s="61"/>
      <c r="F694" s="61"/>
      <c r="G694" s="61"/>
      <c r="H694" s="61"/>
      <c r="I694" s="61"/>
      <c r="J694" s="61"/>
      <c r="K694" s="61"/>
      <c r="L694" s="61"/>
      <c r="M694" s="61"/>
      <c r="N694" s="61"/>
      <c r="O694" s="61"/>
    </row>
    <row r="695" spans="1:15" ht="12.75">
      <c r="A695" s="61"/>
      <c r="B695" s="61"/>
      <c r="C695" s="61"/>
      <c r="D695" s="61"/>
      <c r="E695" s="61"/>
      <c r="F695" s="61"/>
      <c r="G695" s="61"/>
      <c r="H695" s="61"/>
      <c r="I695" s="61"/>
      <c r="J695" s="61"/>
      <c r="K695" s="61"/>
      <c r="L695" s="61"/>
      <c r="M695" s="61"/>
      <c r="N695" s="61"/>
      <c r="O695" s="61"/>
    </row>
    <row r="696" spans="1:15" ht="12.75">
      <c r="A696" s="61"/>
      <c r="B696" s="61"/>
      <c r="C696" s="61"/>
      <c r="D696" s="61"/>
      <c r="E696" s="61"/>
      <c r="F696" s="61"/>
      <c r="G696" s="61"/>
      <c r="H696" s="61"/>
      <c r="I696" s="61"/>
      <c r="J696" s="61"/>
      <c r="K696" s="61"/>
      <c r="L696" s="61"/>
      <c r="M696" s="61"/>
      <c r="N696" s="61"/>
      <c r="O696" s="61"/>
    </row>
    <row r="697" spans="1:15" ht="12.75">
      <c r="A697" s="61"/>
      <c r="B697" s="61"/>
      <c r="C697" s="61"/>
      <c r="D697" s="61"/>
      <c r="E697" s="61"/>
      <c r="F697" s="61"/>
      <c r="G697" s="61"/>
      <c r="H697" s="61"/>
      <c r="I697" s="61"/>
      <c r="J697" s="61"/>
      <c r="K697" s="61"/>
      <c r="L697" s="61"/>
      <c r="M697" s="61"/>
      <c r="N697" s="61"/>
      <c r="O697" s="61"/>
    </row>
    <row r="698" spans="1:15" ht="12.75">
      <c r="A698" s="61"/>
      <c r="B698" s="61"/>
      <c r="C698" s="61"/>
      <c r="D698" s="61"/>
      <c r="E698" s="61"/>
      <c r="F698" s="61"/>
      <c r="G698" s="61"/>
      <c r="H698" s="61"/>
      <c r="I698" s="61"/>
      <c r="J698" s="61"/>
      <c r="K698" s="61"/>
      <c r="L698" s="61"/>
      <c r="M698" s="61"/>
      <c r="N698" s="61"/>
      <c r="O698" s="61"/>
    </row>
    <row r="699" spans="1:15" ht="12.75">
      <c r="A699" s="61"/>
      <c r="B699" s="61"/>
      <c r="C699" s="61"/>
      <c r="D699" s="61"/>
      <c r="E699" s="61"/>
      <c r="F699" s="61"/>
      <c r="G699" s="61"/>
      <c r="H699" s="61"/>
      <c r="I699" s="61"/>
      <c r="J699" s="61"/>
      <c r="K699" s="61"/>
      <c r="L699" s="61"/>
      <c r="M699" s="61"/>
      <c r="N699" s="61"/>
      <c r="O699" s="61"/>
    </row>
    <row r="700" spans="1:15" ht="12.75">
      <c r="A700" s="61"/>
      <c r="B700" s="61"/>
      <c r="C700" s="61"/>
      <c r="D700" s="61"/>
      <c r="E700" s="61"/>
      <c r="F700" s="61"/>
      <c r="G700" s="61"/>
      <c r="H700" s="61"/>
      <c r="I700" s="61"/>
      <c r="J700" s="61"/>
      <c r="K700" s="61"/>
      <c r="L700" s="61"/>
      <c r="M700" s="61"/>
      <c r="N700" s="61"/>
      <c r="O700" s="61"/>
    </row>
    <row r="701" spans="1:15" ht="12.75">
      <c r="A701" s="61"/>
      <c r="B701" s="61"/>
      <c r="C701" s="61"/>
      <c r="D701" s="61"/>
      <c r="E701" s="61"/>
      <c r="F701" s="61"/>
      <c r="G701" s="61"/>
      <c r="H701" s="61"/>
      <c r="I701" s="61"/>
      <c r="J701" s="61"/>
      <c r="K701" s="61"/>
      <c r="L701" s="61"/>
      <c r="M701" s="61"/>
      <c r="N701" s="61"/>
      <c r="O701" s="61"/>
    </row>
    <row r="702" spans="1:15" ht="12.75">
      <c r="A702" s="61"/>
      <c r="B702" s="61"/>
      <c r="C702" s="61"/>
      <c r="D702" s="61"/>
      <c r="E702" s="61"/>
      <c r="F702" s="61"/>
      <c r="G702" s="61"/>
      <c r="H702" s="61"/>
      <c r="I702" s="61"/>
      <c r="J702" s="61"/>
      <c r="K702" s="61"/>
      <c r="L702" s="61"/>
      <c r="M702" s="61"/>
      <c r="N702" s="61"/>
      <c r="O702" s="61"/>
    </row>
    <row r="703" spans="1:15" ht="12.75">
      <c r="A703" s="61"/>
      <c r="B703" s="61"/>
      <c r="C703" s="61"/>
      <c r="D703" s="61"/>
      <c r="E703" s="61"/>
      <c r="F703" s="61"/>
      <c r="G703" s="61"/>
      <c r="H703" s="61"/>
      <c r="I703" s="61"/>
      <c r="J703" s="61"/>
      <c r="K703" s="61"/>
      <c r="L703" s="61"/>
      <c r="M703" s="61"/>
      <c r="N703" s="61"/>
      <c r="O703" s="61"/>
    </row>
    <row r="704" spans="1:15" ht="12.75">
      <c r="A704" s="61"/>
      <c r="B704" s="61"/>
      <c r="C704" s="61"/>
      <c r="D704" s="61"/>
      <c r="E704" s="61"/>
      <c r="F704" s="61"/>
      <c r="G704" s="61"/>
      <c r="H704" s="61"/>
      <c r="I704" s="61"/>
      <c r="J704" s="61"/>
      <c r="K704" s="61"/>
      <c r="L704" s="61"/>
      <c r="M704" s="61"/>
      <c r="N704" s="61"/>
      <c r="O704" s="61"/>
    </row>
    <row r="705" spans="1:15" ht="12.75">
      <c r="A705" s="61"/>
      <c r="B705" s="61"/>
      <c r="C705" s="61"/>
      <c r="D705" s="61"/>
      <c r="E705" s="61"/>
      <c r="F705" s="61"/>
      <c r="G705" s="61"/>
      <c r="H705" s="61"/>
      <c r="I705" s="61"/>
      <c r="J705" s="61"/>
      <c r="K705" s="61"/>
      <c r="L705" s="61"/>
      <c r="M705" s="61"/>
      <c r="N705" s="61"/>
      <c r="O705" s="61"/>
    </row>
    <row r="706" spans="1:15" ht="12.75">
      <c r="A706" s="61"/>
      <c r="B706" s="61"/>
      <c r="C706" s="61"/>
      <c r="D706" s="61"/>
      <c r="E706" s="61"/>
      <c r="F706" s="61"/>
      <c r="G706" s="61"/>
      <c r="H706" s="61"/>
      <c r="I706" s="61"/>
      <c r="J706" s="61"/>
      <c r="K706" s="61"/>
      <c r="L706" s="61"/>
      <c r="M706" s="61"/>
      <c r="N706" s="61"/>
      <c r="O706" s="61"/>
    </row>
    <row r="707" spans="1:15" ht="12.75">
      <c r="A707" s="61"/>
      <c r="B707" s="61"/>
      <c r="C707" s="61"/>
      <c r="D707" s="61"/>
      <c r="E707" s="61"/>
      <c r="F707" s="61"/>
      <c r="G707" s="61"/>
      <c r="H707" s="61"/>
      <c r="I707" s="61"/>
      <c r="J707" s="61"/>
      <c r="K707" s="61"/>
      <c r="L707" s="61"/>
      <c r="M707" s="61"/>
      <c r="N707" s="61"/>
      <c r="O707" s="61"/>
    </row>
    <row r="708" spans="1:15" ht="12.75">
      <c r="A708" s="61"/>
      <c r="B708" s="61"/>
      <c r="C708" s="61"/>
      <c r="D708" s="61"/>
      <c r="E708" s="61"/>
      <c r="F708" s="61"/>
      <c r="G708" s="61"/>
      <c r="H708" s="61"/>
      <c r="I708" s="61"/>
      <c r="J708" s="61"/>
      <c r="K708" s="61"/>
      <c r="L708" s="61"/>
      <c r="M708" s="61"/>
      <c r="N708" s="61"/>
      <c r="O708" s="61"/>
    </row>
    <row r="709" spans="1:15" ht="12.75">
      <c r="A709" s="61"/>
      <c r="B709" s="61"/>
      <c r="C709" s="61"/>
      <c r="D709" s="61"/>
      <c r="E709" s="61"/>
      <c r="F709" s="61"/>
      <c r="G709" s="61"/>
      <c r="H709" s="61"/>
      <c r="I709" s="61"/>
      <c r="J709" s="61"/>
      <c r="K709" s="61"/>
      <c r="L709" s="61"/>
      <c r="M709" s="61"/>
      <c r="N709" s="61"/>
      <c r="O709" s="61"/>
    </row>
    <row r="710" spans="1:15" ht="12.75">
      <c r="A710" s="61"/>
      <c r="B710" s="61"/>
      <c r="C710" s="61"/>
      <c r="D710" s="61"/>
      <c r="E710" s="61"/>
      <c r="F710" s="61"/>
      <c r="G710" s="61"/>
      <c r="H710" s="61"/>
      <c r="I710" s="61"/>
      <c r="J710" s="61"/>
      <c r="K710" s="61"/>
      <c r="L710" s="61"/>
      <c r="M710" s="61"/>
      <c r="N710" s="61"/>
      <c r="O710" s="61"/>
    </row>
    <row r="711" spans="1:15" ht="12.75">
      <c r="A711" s="61"/>
      <c r="B711" s="61"/>
      <c r="C711" s="61"/>
      <c r="D711" s="61"/>
      <c r="E711" s="61"/>
      <c r="F711" s="61"/>
      <c r="G711" s="61"/>
      <c r="H711" s="61"/>
      <c r="I711" s="61"/>
      <c r="J711" s="61"/>
      <c r="K711" s="61"/>
      <c r="L711" s="61"/>
      <c r="M711" s="61"/>
      <c r="N711" s="61"/>
      <c r="O711" s="61"/>
    </row>
    <row r="712" spans="1:15" ht="12.75">
      <c r="A712" s="61"/>
      <c r="B712" s="61"/>
      <c r="C712" s="61"/>
      <c r="D712" s="61"/>
      <c r="E712" s="61"/>
      <c r="F712" s="61"/>
      <c r="G712" s="61"/>
      <c r="H712" s="61"/>
      <c r="I712" s="61"/>
      <c r="J712" s="61"/>
      <c r="K712" s="61"/>
      <c r="L712" s="61"/>
      <c r="M712" s="61"/>
      <c r="N712" s="61"/>
      <c r="O712" s="61"/>
    </row>
    <row r="713" spans="1:15" ht="12.75">
      <c r="A713" s="61"/>
      <c r="B713" s="61"/>
      <c r="C713" s="61"/>
      <c r="D713" s="61"/>
      <c r="E713" s="61"/>
      <c r="F713" s="61"/>
      <c r="G713" s="61"/>
      <c r="H713" s="61"/>
      <c r="I713" s="61"/>
      <c r="J713" s="61"/>
      <c r="K713" s="61"/>
      <c r="L713" s="61"/>
      <c r="M713" s="61"/>
      <c r="N713" s="61"/>
      <c r="O713" s="61"/>
    </row>
    <row r="714" spans="1:15" ht="12.75">
      <c r="A714" s="61"/>
      <c r="B714" s="61"/>
      <c r="C714" s="61"/>
      <c r="D714" s="61"/>
      <c r="E714" s="61"/>
      <c r="F714" s="61"/>
      <c r="G714" s="61"/>
      <c r="H714" s="61"/>
      <c r="I714" s="61"/>
      <c r="J714" s="61"/>
      <c r="K714" s="61"/>
      <c r="L714" s="61"/>
      <c r="M714" s="61"/>
      <c r="N714" s="61"/>
      <c r="O714" s="61"/>
    </row>
    <row r="715" spans="1:15" ht="12.75">
      <c r="A715" s="61"/>
      <c r="B715" s="61"/>
      <c r="C715" s="61"/>
      <c r="D715" s="61"/>
      <c r="E715" s="61"/>
      <c r="F715" s="61"/>
      <c r="G715" s="61"/>
      <c r="H715" s="61"/>
      <c r="I715" s="61"/>
      <c r="J715" s="61"/>
      <c r="K715" s="61"/>
      <c r="L715" s="61"/>
      <c r="M715" s="61"/>
      <c r="N715" s="61"/>
      <c r="O715" s="61"/>
    </row>
    <row r="716" spans="1:15" ht="12.75">
      <c r="A716" s="61"/>
      <c r="B716" s="61"/>
      <c r="C716" s="61"/>
      <c r="D716" s="61"/>
      <c r="E716" s="61"/>
      <c r="F716" s="61"/>
      <c r="G716" s="61"/>
      <c r="H716" s="61"/>
      <c r="I716" s="61"/>
      <c r="J716" s="61"/>
      <c r="K716" s="61"/>
      <c r="L716" s="61"/>
      <c r="M716" s="61"/>
      <c r="N716" s="61"/>
      <c r="O716" s="61"/>
    </row>
    <row r="717" spans="1:15" ht="12.75">
      <c r="A717" s="61"/>
      <c r="B717" s="61"/>
      <c r="C717" s="61"/>
      <c r="D717" s="61"/>
      <c r="E717" s="61"/>
      <c r="F717" s="61"/>
      <c r="G717" s="61"/>
      <c r="H717" s="61"/>
      <c r="I717" s="61"/>
      <c r="J717" s="61"/>
      <c r="K717" s="61"/>
      <c r="L717" s="61"/>
      <c r="M717" s="61"/>
      <c r="N717" s="61"/>
      <c r="O717" s="61"/>
    </row>
    <row r="718" spans="1:15" ht="12.75">
      <c r="A718" s="61"/>
      <c r="B718" s="61"/>
      <c r="C718" s="61"/>
      <c r="D718" s="61"/>
      <c r="E718" s="61"/>
      <c r="F718" s="61"/>
      <c r="G718" s="61"/>
      <c r="H718" s="61"/>
      <c r="I718" s="61"/>
      <c r="J718" s="61"/>
      <c r="K718" s="61"/>
      <c r="L718" s="61"/>
      <c r="M718" s="61"/>
      <c r="N718" s="61"/>
      <c r="O718" s="61"/>
    </row>
    <row r="719" spans="1:15" ht="12.75">
      <c r="A719" s="61"/>
      <c r="B719" s="61"/>
      <c r="C719" s="61"/>
      <c r="D719" s="61"/>
      <c r="E719" s="61"/>
      <c r="F719" s="61"/>
      <c r="G719" s="61"/>
      <c r="H719" s="61"/>
      <c r="I719" s="61"/>
      <c r="J719" s="61"/>
      <c r="K719" s="61"/>
      <c r="L719" s="61"/>
      <c r="M719" s="61"/>
      <c r="N719" s="61"/>
      <c r="O719" s="61"/>
    </row>
    <row r="720" spans="1:15" ht="12.75">
      <c r="A720" s="61"/>
      <c r="B720" s="61"/>
      <c r="C720" s="61"/>
      <c r="D720" s="61"/>
      <c r="E720" s="61"/>
      <c r="F720" s="61"/>
      <c r="G720" s="61"/>
      <c r="H720" s="61"/>
      <c r="I720" s="61"/>
      <c r="J720" s="61"/>
      <c r="K720" s="61"/>
      <c r="L720" s="61"/>
      <c r="M720" s="61"/>
      <c r="N720" s="61"/>
      <c r="O720" s="61"/>
    </row>
    <row r="721" spans="1:15" ht="12.75">
      <c r="A721" s="61"/>
      <c r="B721" s="61"/>
      <c r="C721" s="61"/>
      <c r="D721" s="61"/>
      <c r="E721" s="61"/>
      <c r="F721" s="61"/>
      <c r="G721" s="61"/>
      <c r="H721" s="61"/>
      <c r="I721" s="61"/>
      <c r="J721" s="61"/>
      <c r="K721" s="61"/>
      <c r="L721" s="61"/>
      <c r="M721" s="61"/>
      <c r="N721" s="61"/>
      <c r="O721" s="61"/>
    </row>
    <row r="722" spans="1:15" ht="12.75">
      <c r="A722" s="61"/>
      <c r="B722" s="61"/>
      <c r="C722" s="61"/>
      <c r="D722" s="61"/>
      <c r="E722" s="61"/>
      <c r="F722" s="61"/>
      <c r="G722" s="61"/>
      <c r="H722" s="61"/>
      <c r="I722" s="61"/>
      <c r="J722" s="61"/>
      <c r="K722" s="61"/>
      <c r="L722" s="61"/>
      <c r="M722" s="61"/>
      <c r="N722" s="61"/>
      <c r="O722" s="61"/>
    </row>
    <row r="723" spans="1:15" ht="12.75">
      <c r="A723" s="61"/>
      <c r="B723" s="61"/>
      <c r="C723" s="61"/>
      <c r="D723" s="61"/>
      <c r="E723" s="61"/>
      <c r="F723" s="61"/>
      <c r="G723" s="61"/>
      <c r="H723" s="61"/>
      <c r="I723" s="61"/>
      <c r="J723" s="61"/>
      <c r="K723" s="61"/>
      <c r="L723" s="61"/>
      <c r="M723" s="61"/>
      <c r="N723" s="61"/>
      <c r="O723" s="61"/>
    </row>
    <row r="724" spans="1:15" ht="12.75">
      <c r="A724" s="61"/>
      <c r="B724" s="61"/>
      <c r="C724" s="61"/>
      <c r="D724" s="61"/>
      <c r="E724" s="61"/>
      <c r="F724" s="61"/>
      <c r="G724" s="61"/>
      <c r="H724" s="61"/>
      <c r="I724" s="61"/>
      <c r="J724" s="61"/>
      <c r="K724" s="61"/>
      <c r="L724" s="61"/>
      <c r="M724" s="61"/>
      <c r="N724" s="61"/>
      <c r="O724" s="61"/>
    </row>
    <row r="725" spans="1:15" ht="12.75">
      <c r="A725" s="61"/>
      <c r="B725" s="61"/>
      <c r="C725" s="61"/>
      <c r="D725" s="61"/>
      <c r="E725" s="61"/>
      <c r="F725" s="61"/>
      <c r="G725" s="61"/>
      <c r="H725" s="61"/>
      <c r="I725" s="61"/>
      <c r="J725" s="61"/>
      <c r="K725" s="61"/>
      <c r="L725" s="61"/>
      <c r="M725" s="61"/>
      <c r="N725" s="61"/>
      <c r="O725" s="61"/>
    </row>
    <row r="726" spans="1:15" ht="12.75">
      <c r="A726" s="61"/>
      <c r="B726" s="61"/>
      <c r="C726" s="61"/>
      <c r="D726" s="61"/>
      <c r="E726" s="61"/>
      <c r="F726" s="61"/>
      <c r="G726" s="61"/>
      <c r="H726" s="61"/>
      <c r="I726" s="61"/>
      <c r="J726" s="61"/>
      <c r="K726" s="61"/>
      <c r="L726" s="61"/>
      <c r="M726" s="61"/>
      <c r="N726" s="61"/>
      <c r="O726" s="61"/>
    </row>
    <row r="727" spans="1:15" ht="12.75">
      <c r="A727" s="61"/>
      <c r="B727" s="61"/>
      <c r="C727" s="61"/>
      <c r="D727" s="61"/>
      <c r="E727" s="61"/>
      <c r="F727" s="61"/>
      <c r="G727" s="61"/>
      <c r="H727" s="61"/>
      <c r="I727" s="61"/>
      <c r="J727" s="61"/>
      <c r="K727" s="61"/>
      <c r="L727" s="61"/>
      <c r="M727" s="61"/>
      <c r="N727" s="61"/>
      <c r="O727" s="61"/>
    </row>
    <row r="728" spans="1:15" ht="12.75">
      <c r="A728" s="61"/>
      <c r="B728" s="61"/>
      <c r="C728" s="61"/>
      <c r="D728" s="61"/>
      <c r="E728" s="61"/>
      <c r="F728" s="61"/>
      <c r="G728" s="61"/>
      <c r="H728" s="61"/>
      <c r="I728" s="61"/>
      <c r="J728" s="61"/>
      <c r="K728" s="61"/>
      <c r="L728" s="61"/>
      <c r="M728" s="61"/>
      <c r="N728" s="61"/>
      <c r="O728" s="61"/>
    </row>
    <row r="729" spans="1:15" ht="12.75">
      <c r="A729" s="61"/>
      <c r="B729" s="61"/>
      <c r="C729" s="61"/>
      <c r="D729" s="61"/>
      <c r="E729" s="61"/>
      <c r="F729" s="61"/>
      <c r="G729" s="61"/>
      <c r="H729" s="61"/>
      <c r="I729" s="61"/>
      <c r="J729" s="61"/>
      <c r="K729" s="61"/>
      <c r="L729" s="61"/>
      <c r="M729" s="61"/>
      <c r="N729" s="61"/>
      <c r="O729" s="61"/>
    </row>
    <row r="730" spans="1:15" ht="12.75">
      <c r="A730" s="61"/>
      <c r="B730" s="61"/>
      <c r="C730" s="61"/>
      <c r="D730" s="61"/>
      <c r="E730" s="61"/>
      <c r="F730" s="61"/>
      <c r="G730" s="61"/>
      <c r="H730" s="61"/>
      <c r="I730" s="61"/>
      <c r="J730" s="61"/>
      <c r="K730" s="61"/>
      <c r="L730" s="61"/>
      <c r="M730" s="61"/>
      <c r="N730" s="61"/>
      <c r="O730" s="61"/>
    </row>
    <row r="731" spans="1:15" ht="12.75">
      <c r="A731" s="61"/>
      <c r="B731" s="61"/>
      <c r="C731" s="61"/>
      <c r="D731" s="61"/>
      <c r="E731" s="61"/>
      <c r="F731" s="61"/>
      <c r="G731" s="61"/>
      <c r="H731" s="61"/>
      <c r="I731" s="61"/>
      <c r="J731" s="61"/>
      <c r="K731" s="61"/>
      <c r="L731" s="61"/>
      <c r="M731" s="61"/>
      <c r="N731" s="61"/>
      <c r="O731" s="61"/>
    </row>
    <row r="732" spans="1:15" ht="12.75">
      <c r="A732" s="61"/>
      <c r="B732" s="61"/>
      <c r="C732" s="61"/>
      <c r="D732" s="61"/>
      <c r="E732" s="61"/>
      <c r="F732" s="61"/>
      <c r="G732" s="61"/>
      <c r="H732" s="61"/>
      <c r="I732" s="61"/>
      <c r="J732" s="61"/>
      <c r="K732" s="61"/>
      <c r="L732" s="61"/>
      <c r="M732" s="61"/>
      <c r="N732" s="61"/>
      <c r="O732" s="61"/>
    </row>
    <row r="733" spans="1:15" ht="12.75">
      <c r="A733" s="61"/>
      <c r="B733" s="61"/>
      <c r="C733" s="61"/>
      <c r="D733" s="61"/>
      <c r="E733" s="61"/>
      <c r="F733" s="61"/>
      <c r="G733" s="61"/>
      <c r="H733" s="61"/>
      <c r="I733" s="61"/>
      <c r="J733" s="61"/>
      <c r="K733" s="61"/>
      <c r="L733" s="61"/>
      <c r="M733" s="61"/>
      <c r="N733" s="61"/>
      <c r="O733" s="61"/>
    </row>
    <row r="734" spans="1:15" ht="12.75">
      <c r="A734" s="61"/>
      <c r="B734" s="61"/>
      <c r="C734" s="61"/>
      <c r="D734" s="61"/>
      <c r="E734" s="61"/>
      <c r="F734" s="61"/>
      <c r="G734" s="61"/>
      <c r="H734" s="61"/>
      <c r="I734" s="61"/>
      <c r="J734" s="61"/>
      <c r="K734" s="61"/>
      <c r="L734" s="61"/>
      <c r="M734" s="61"/>
      <c r="N734" s="61"/>
      <c r="O734" s="61"/>
    </row>
    <row r="735" spans="1:15" ht="12.75">
      <c r="A735" s="61"/>
      <c r="B735" s="61"/>
      <c r="C735" s="61"/>
      <c r="D735" s="61"/>
      <c r="E735" s="61"/>
      <c r="F735" s="61"/>
      <c r="G735" s="61"/>
      <c r="H735" s="61"/>
      <c r="I735" s="61"/>
      <c r="J735" s="61"/>
      <c r="K735" s="61"/>
      <c r="L735" s="61"/>
      <c r="M735" s="61"/>
      <c r="N735" s="61"/>
      <c r="O735" s="61"/>
    </row>
    <row r="736" spans="1:15" ht="12.75">
      <c r="A736" s="61"/>
      <c r="B736" s="61"/>
      <c r="C736" s="61"/>
      <c r="D736" s="61"/>
      <c r="E736" s="61"/>
      <c r="F736" s="61"/>
      <c r="G736" s="61"/>
      <c r="H736" s="61"/>
      <c r="I736" s="61"/>
      <c r="J736" s="61"/>
      <c r="K736" s="61"/>
      <c r="L736" s="61"/>
      <c r="M736" s="61"/>
      <c r="N736" s="61"/>
      <c r="O736" s="61"/>
    </row>
    <row r="737" spans="1:15" ht="12.75">
      <c r="A737" s="61"/>
      <c r="B737" s="61"/>
      <c r="C737" s="61"/>
      <c r="D737" s="61"/>
      <c r="E737" s="61"/>
      <c r="F737" s="61"/>
      <c r="G737" s="61"/>
      <c r="H737" s="61"/>
      <c r="I737" s="61"/>
      <c r="J737" s="61"/>
      <c r="K737" s="61"/>
      <c r="L737" s="61"/>
      <c r="M737" s="61"/>
      <c r="N737" s="61"/>
      <c r="O737" s="61"/>
    </row>
    <row r="738" spans="1:15" ht="12.75">
      <c r="A738" s="61"/>
      <c r="B738" s="61"/>
      <c r="C738" s="61"/>
      <c r="D738" s="61"/>
      <c r="E738" s="61"/>
      <c r="F738" s="61"/>
      <c r="G738" s="61"/>
      <c r="H738" s="61"/>
      <c r="I738" s="61"/>
      <c r="J738" s="61"/>
      <c r="K738" s="61"/>
      <c r="L738" s="61"/>
      <c r="M738" s="61"/>
      <c r="N738" s="61"/>
      <c r="O738" s="61"/>
    </row>
    <row r="739" spans="1:15" ht="12.75">
      <c r="A739" s="61"/>
      <c r="B739" s="61"/>
      <c r="C739" s="61"/>
      <c r="D739" s="61"/>
      <c r="E739" s="61"/>
      <c r="F739" s="61"/>
      <c r="G739" s="61"/>
      <c r="H739" s="61"/>
      <c r="I739" s="61"/>
      <c r="J739" s="61"/>
      <c r="K739" s="61"/>
      <c r="L739" s="61"/>
      <c r="M739" s="61"/>
      <c r="N739" s="61"/>
      <c r="O739" s="61"/>
    </row>
    <row r="740" spans="1:15" ht="12.75">
      <c r="A740" s="61"/>
      <c r="B740" s="61"/>
      <c r="C740" s="61"/>
      <c r="D740" s="61"/>
      <c r="E740" s="61"/>
      <c r="F740" s="61"/>
      <c r="G740" s="61"/>
      <c r="H740" s="61"/>
      <c r="I740" s="61"/>
      <c r="J740" s="61"/>
      <c r="K740" s="61"/>
      <c r="L740" s="61"/>
      <c r="M740" s="61"/>
      <c r="N740" s="61"/>
      <c r="O740" s="61"/>
    </row>
    <row r="741" spans="1:15" ht="12.75">
      <c r="A741" s="61"/>
      <c r="B741" s="61"/>
      <c r="C741" s="61"/>
      <c r="D741" s="61"/>
      <c r="E741" s="61"/>
      <c r="F741" s="61"/>
      <c r="G741" s="61"/>
      <c r="H741" s="61"/>
      <c r="I741" s="61"/>
      <c r="J741" s="61"/>
      <c r="K741" s="61"/>
      <c r="L741" s="61"/>
      <c r="M741" s="61"/>
      <c r="N741" s="61"/>
      <c r="O741" s="61"/>
    </row>
    <row r="742" spans="1:15" ht="12.75">
      <c r="A742" s="61"/>
      <c r="B742" s="61"/>
      <c r="C742" s="61"/>
      <c r="D742" s="61"/>
      <c r="E742" s="61"/>
      <c r="F742" s="61"/>
      <c r="G742" s="61"/>
      <c r="H742" s="61"/>
      <c r="I742" s="61"/>
      <c r="J742" s="61"/>
      <c r="K742" s="61"/>
      <c r="L742" s="61"/>
      <c r="M742" s="61"/>
      <c r="N742" s="61"/>
      <c r="O742" s="61"/>
    </row>
    <row r="743" spans="1:15" ht="12.75">
      <c r="A743" s="61"/>
      <c r="B743" s="61"/>
      <c r="C743" s="61"/>
      <c r="D743" s="61"/>
      <c r="E743" s="61"/>
      <c r="F743" s="61"/>
      <c r="G743" s="61"/>
      <c r="H743" s="61"/>
      <c r="I743" s="61"/>
      <c r="J743" s="61"/>
      <c r="K743" s="61"/>
      <c r="L743" s="61"/>
      <c r="M743" s="61"/>
      <c r="N743" s="61"/>
      <c r="O743" s="61"/>
    </row>
    <row r="744" spans="1:15" ht="12.75">
      <c r="A744" s="61"/>
      <c r="B744" s="61"/>
      <c r="C744" s="61"/>
      <c r="D744" s="61"/>
      <c r="E744" s="61"/>
      <c r="F744" s="61"/>
      <c r="G744" s="61"/>
      <c r="H744" s="61"/>
      <c r="I744" s="61"/>
      <c r="J744" s="61"/>
      <c r="K744" s="61"/>
      <c r="L744" s="61"/>
      <c r="M744" s="61"/>
      <c r="N744" s="61"/>
      <c r="O744" s="61"/>
    </row>
    <row r="745" spans="1:15" ht="12.75">
      <c r="A745" s="61"/>
      <c r="B745" s="61"/>
      <c r="C745" s="61"/>
      <c r="D745" s="61"/>
      <c r="E745" s="61"/>
      <c r="F745" s="61"/>
      <c r="G745" s="61"/>
      <c r="H745" s="61"/>
      <c r="I745" s="61"/>
      <c r="J745" s="61"/>
      <c r="K745" s="61"/>
      <c r="L745" s="61"/>
      <c r="M745" s="61"/>
      <c r="N745" s="61"/>
      <c r="O745" s="61"/>
    </row>
    <row r="746" spans="1:15" ht="12.75">
      <c r="A746" s="61"/>
      <c r="B746" s="61"/>
      <c r="C746" s="61"/>
      <c r="D746" s="61"/>
      <c r="E746" s="61"/>
      <c r="F746" s="61"/>
      <c r="G746" s="61"/>
      <c r="H746" s="61"/>
      <c r="I746" s="61"/>
      <c r="J746" s="61"/>
      <c r="K746" s="61"/>
      <c r="L746" s="61"/>
      <c r="M746" s="61"/>
      <c r="N746" s="61"/>
      <c r="O746" s="61"/>
    </row>
    <row r="747" spans="1:15" ht="12.75">
      <c r="A747" s="61"/>
      <c r="B747" s="61"/>
      <c r="C747" s="61"/>
      <c r="D747" s="61"/>
      <c r="E747" s="61"/>
      <c r="F747" s="61"/>
      <c r="G747" s="61"/>
      <c r="H747" s="61"/>
      <c r="I747" s="61"/>
      <c r="J747" s="61"/>
      <c r="K747" s="61"/>
      <c r="L747" s="61"/>
      <c r="M747" s="61"/>
      <c r="N747" s="61"/>
      <c r="O747" s="61"/>
    </row>
    <row r="748" spans="1:15" ht="12.75">
      <c r="A748" s="61"/>
      <c r="B748" s="61"/>
      <c r="C748" s="61"/>
      <c r="D748" s="61"/>
      <c r="E748" s="61"/>
      <c r="F748" s="61"/>
      <c r="G748" s="61"/>
      <c r="H748" s="61"/>
      <c r="I748" s="61"/>
      <c r="J748" s="61"/>
      <c r="K748" s="61"/>
      <c r="L748" s="61"/>
      <c r="M748" s="61"/>
      <c r="N748" s="61"/>
      <c r="O748" s="61"/>
    </row>
    <row r="749" spans="1:15" ht="12.75">
      <c r="A749" s="61"/>
      <c r="B749" s="61"/>
      <c r="C749" s="61"/>
      <c r="D749" s="61"/>
      <c r="E749" s="61"/>
      <c r="F749" s="61"/>
      <c r="G749" s="61"/>
      <c r="H749" s="61"/>
      <c r="I749" s="61"/>
      <c r="J749" s="61"/>
      <c r="K749" s="61"/>
      <c r="L749" s="61"/>
      <c r="M749" s="61"/>
      <c r="N749" s="61"/>
      <c r="O749" s="61"/>
    </row>
    <row r="750" spans="1:15" ht="12.75">
      <c r="A750" s="61"/>
      <c r="B750" s="61"/>
      <c r="C750" s="61"/>
      <c r="D750" s="61"/>
      <c r="E750" s="61"/>
      <c r="F750" s="61"/>
      <c r="G750" s="61"/>
      <c r="H750" s="61"/>
      <c r="I750" s="61"/>
      <c r="J750" s="61"/>
      <c r="K750" s="61"/>
      <c r="L750" s="61"/>
      <c r="M750" s="61"/>
      <c r="N750" s="61"/>
      <c r="O750" s="61"/>
    </row>
    <row r="751" spans="1:15" ht="12.75">
      <c r="A751" s="61"/>
      <c r="B751" s="61"/>
      <c r="C751" s="61"/>
      <c r="D751" s="61"/>
      <c r="E751" s="61"/>
      <c r="F751" s="61"/>
      <c r="G751" s="61"/>
      <c r="H751" s="61"/>
      <c r="I751" s="61"/>
      <c r="J751" s="61"/>
      <c r="K751" s="61"/>
      <c r="L751" s="61"/>
      <c r="M751" s="61"/>
      <c r="N751" s="61"/>
      <c r="O751" s="61"/>
    </row>
    <row r="752" spans="1:15" ht="12.75">
      <c r="A752" s="61"/>
      <c r="B752" s="61"/>
      <c r="C752" s="61"/>
      <c r="D752" s="61"/>
      <c r="E752" s="61"/>
      <c r="F752" s="61"/>
      <c r="G752" s="61"/>
      <c r="H752" s="61"/>
      <c r="I752" s="61"/>
      <c r="J752" s="61"/>
      <c r="K752" s="61"/>
      <c r="L752" s="61"/>
      <c r="M752" s="61"/>
      <c r="N752" s="61"/>
      <c r="O752" s="61"/>
    </row>
    <row r="753" spans="1:15" ht="12.75">
      <c r="A753" s="61"/>
      <c r="B753" s="61"/>
      <c r="C753" s="61"/>
      <c r="D753" s="61"/>
      <c r="E753" s="61"/>
      <c r="F753" s="61"/>
      <c r="G753" s="61"/>
      <c r="H753" s="61"/>
      <c r="I753" s="61"/>
      <c r="J753" s="61"/>
      <c r="K753" s="61"/>
      <c r="L753" s="61"/>
      <c r="M753" s="61"/>
      <c r="N753" s="61"/>
      <c r="O753" s="61"/>
    </row>
    <row r="754" spans="1:15" ht="12.75">
      <c r="A754" s="61"/>
      <c r="B754" s="61"/>
      <c r="C754" s="61"/>
      <c r="D754" s="61"/>
      <c r="E754" s="61"/>
      <c r="F754" s="61"/>
      <c r="G754" s="61"/>
      <c r="H754" s="61"/>
      <c r="I754" s="61"/>
      <c r="J754" s="61"/>
      <c r="K754" s="61"/>
      <c r="L754" s="61"/>
      <c r="M754" s="61"/>
      <c r="N754" s="61"/>
      <c r="O754" s="61"/>
    </row>
    <row r="755" spans="1:15" ht="12.75">
      <c r="A755" s="61"/>
      <c r="B755" s="61"/>
      <c r="C755" s="61"/>
      <c r="D755" s="61"/>
      <c r="E755" s="61"/>
      <c r="F755" s="61"/>
      <c r="G755" s="61"/>
      <c r="H755" s="61"/>
      <c r="I755" s="61"/>
      <c r="J755" s="61"/>
      <c r="K755" s="61"/>
      <c r="L755" s="61"/>
      <c r="M755" s="61"/>
      <c r="N755" s="61"/>
      <c r="O755" s="61"/>
    </row>
    <row r="756" spans="1:15" ht="12.75">
      <c r="A756" s="61"/>
      <c r="B756" s="61"/>
      <c r="C756" s="61"/>
      <c r="D756" s="61"/>
      <c r="E756" s="61"/>
      <c r="F756" s="61"/>
      <c r="G756" s="61"/>
      <c r="H756" s="61"/>
      <c r="I756" s="61"/>
      <c r="J756" s="61"/>
      <c r="K756" s="61"/>
      <c r="L756" s="61"/>
      <c r="M756" s="61"/>
      <c r="N756" s="61"/>
      <c r="O756" s="61"/>
    </row>
    <row r="757" spans="1:15" ht="12.75">
      <c r="A757" s="61"/>
      <c r="B757" s="61"/>
      <c r="C757" s="61"/>
      <c r="D757" s="61"/>
      <c r="E757" s="61"/>
      <c r="F757" s="61"/>
      <c r="G757" s="61"/>
      <c r="H757" s="61"/>
      <c r="I757" s="61"/>
      <c r="J757" s="61"/>
      <c r="K757" s="61"/>
      <c r="L757" s="61"/>
      <c r="M757" s="61"/>
      <c r="N757" s="61"/>
      <c r="O757" s="61"/>
    </row>
    <row r="758" spans="1:15" ht="12.75">
      <c r="A758" s="61"/>
      <c r="B758" s="61"/>
      <c r="C758" s="61"/>
      <c r="D758" s="61"/>
      <c r="E758" s="61"/>
      <c r="F758" s="61"/>
      <c r="G758" s="61"/>
      <c r="H758" s="61"/>
      <c r="I758" s="61"/>
      <c r="J758" s="61"/>
      <c r="K758" s="61"/>
      <c r="L758" s="61"/>
      <c r="M758" s="61"/>
      <c r="N758" s="61"/>
      <c r="O758" s="61"/>
    </row>
    <row r="759" spans="1:15" ht="12.75">
      <c r="A759" s="61"/>
      <c r="B759" s="61"/>
      <c r="C759" s="61"/>
      <c r="D759" s="61"/>
      <c r="E759" s="61"/>
      <c r="F759" s="61"/>
      <c r="G759" s="61"/>
      <c r="H759" s="61"/>
      <c r="I759" s="61"/>
      <c r="J759" s="61"/>
      <c r="K759" s="61"/>
      <c r="L759" s="61"/>
      <c r="M759" s="61"/>
      <c r="N759" s="61"/>
      <c r="O759" s="61"/>
    </row>
    <row r="760" spans="1:15" ht="12.75">
      <c r="A760" s="61"/>
      <c r="B760" s="61"/>
      <c r="C760" s="61"/>
      <c r="D760" s="61"/>
      <c r="E760" s="61"/>
      <c r="F760" s="61"/>
      <c r="G760" s="61"/>
      <c r="H760" s="61"/>
      <c r="I760" s="61"/>
      <c r="J760" s="61"/>
      <c r="K760" s="61"/>
      <c r="L760" s="61"/>
      <c r="M760" s="61"/>
      <c r="N760" s="61"/>
      <c r="O760" s="61"/>
    </row>
    <row r="761" spans="1:15" ht="12.75">
      <c r="A761" s="61"/>
      <c r="B761" s="61"/>
      <c r="C761" s="61"/>
      <c r="D761" s="61"/>
      <c r="E761" s="61"/>
      <c r="F761" s="61"/>
      <c r="G761" s="61"/>
      <c r="H761" s="61"/>
      <c r="I761" s="61"/>
      <c r="J761" s="61"/>
      <c r="K761" s="61"/>
      <c r="L761" s="61"/>
      <c r="M761" s="61"/>
      <c r="N761" s="61"/>
      <c r="O761" s="61"/>
    </row>
    <row r="762" spans="1:15" ht="12.75">
      <c r="A762" s="61"/>
      <c r="B762" s="61"/>
      <c r="C762" s="61"/>
      <c r="D762" s="61"/>
      <c r="E762" s="61"/>
      <c r="F762" s="61"/>
      <c r="G762" s="61"/>
      <c r="H762" s="61"/>
      <c r="I762" s="61"/>
      <c r="J762" s="61"/>
      <c r="K762" s="61"/>
      <c r="L762" s="61"/>
      <c r="M762" s="61"/>
      <c r="N762" s="61"/>
      <c r="O762" s="61"/>
    </row>
    <row r="763" spans="1:15" ht="12.75">
      <c r="A763" s="61"/>
      <c r="B763" s="61"/>
      <c r="C763" s="61"/>
      <c r="D763" s="61"/>
      <c r="E763" s="61"/>
      <c r="F763" s="61"/>
      <c r="G763" s="61"/>
      <c r="H763" s="61"/>
      <c r="I763" s="61"/>
      <c r="J763" s="61"/>
      <c r="K763" s="61"/>
      <c r="L763" s="61"/>
      <c r="M763" s="61"/>
      <c r="N763" s="61"/>
      <c r="O763" s="61"/>
    </row>
    <row r="764" spans="1:15" ht="12.75">
      <c r="A764" s="61"/>
      <c r="B764" s="61"/>
      <c r="C764" s="61"/>
      <c r="D764" s="61"/>
      <c r="E764" s="61"/>
      <c r="F764" s="61"/>
      <c r="G764" s="61"/>
      <c r="H764" s="61"/>
      <c r="I764" s="61"/>
      <c r="J764" s="61"/>
      <c r="K764" s="61"/>
      <c r="L764" s="61"/>
      <c r="M764" s="61"/>
      <c r="N764" s="61"/>
      <c r="O764" s="61"/>
    </row>
    <row r="765" spans="1:15" ht="12.75">
      <c r="A765" s="61"/>
      <c r="B765" s="61"/>
      <c r="C765" s="61"/>
      <c r="D765" s="61"/>
      <c r="E765" s="61"/>
      <c r="F765" s="61"/>
      <c r="G765" s="61"/>
      <c r="H765" s="61"/>
      <c r="I765" s="61"/>
      <c r="J765" s="61"/>
      <c r="K765" s="61"/>
      <c r="L765" s="61"/>
      <c r="M765" s="61"/>
      <c r="N765" s="61"/>
      <c r="O765" s="61"/>
    </row>
    <row r="766" spans="1:15" ht="12.75">
      <c r="A766" s="61"/>
      <c r="B766" s="61"/>
      <c r="C766" s="61"/>
      <c r="D766" s="61"/>
      <c r="E766" s="61"/>
      <c r="F766" s="61"/>
      <c r="G766" s="61"/>
      <c r="H766" s="61"/>
      <c r="I766" s="61"/>
      <c r="J766" s="61"/>
      <c r="K766" s="61"/>
      <c r="L766" s="61"/>
      <c r="M766" s="61"/>
      <c r="N766" s="61"/>
      <c r="O766" s="61"/>
    </row>
    <row r="767" spans="1:15" ht="12.75">
      <c r="A767" s="61"/>
      <c r="B767" s="61"/>
      <c r="C767" s="61"/>
      <c r="D767" s="61"/>
      <c r="E767" s="61"/>
      <c r="F767" s="61"/>
      <c r="G767" s="61"/>
      <c r="H767" s="61"/>
      <c r="I767" s="61"/>
      <c r="J767" s="61"/>
      <c r="K767" s="61"/>
      <c r="L767" s="61"/>
      <c r="M767" s="61"/>
      <c r="N767" s="61"/>
      <c r="O767" s="61"/>
    </row>
    <row r="768" spans="1:15" ht="12.75">
      <c r="A768" s="61"/>
      <c r="B768" s="61"/>
      <c r="C768" s="61"/>
      <c r="D768" s="61"/>
      <c r="E768" s="61"/>
      <c r="F768" s="61"/>
      <c r="G768" s="61"/>
      <c r="H768" s="61"/>
      <c r="I768" s="61"/>
      <c r="J768" s="61"/>
      <c r="K768" s="61"/>
      <c r="L768" s="61"/>
      <c r="M768" s="61"/>
      <c r="N768" s="61"/>
      <c r="O768" s="61"/>
    </row>
    <row r="769" spans="1:15" ht="12.75">
      <c r="A769" s="61"/>
      <c r="B769" s="61"/>
      <c r="C769" s="61"/>
      <c r="D769" s="61"/>
      <c r="E769" s="61"/>
      <c r="F769" s="61"/>
      <c r="G769" s="61"/>
      <c r="H769" s="61"/>
      <c r="I769" s="61"/>
      <c r="J769" s="61"/>
      <c r="K769" s="61"/>
      <c r="L769" s="61"/>
      <c r="M769" s="61"/>
      <c r="N769" s="61"/>
      <c r="O769" s="61"/>
    </row>
    <row r="770" spans="1:15" ht="12.75">
      <c r="A770" s="61"/>
      <c r="B770" s="61"/>
      <c r="C770" s="61"/>
      <c r="D770" s="61"/>
      <c r="E770" s="61"/>
      <c r="F770" s="61"/>
      <c r="G770" s="61"/>
      <c r="H770" s="61"/>
      <c r="I770" s="61"/>
      <c r="J770" s="61"/>
      <c r="K770" s="61"/>
      <c r="L770" s="61"/>
      <c r="M770" s="61"/>
      <c r="N770" s="61"/>
      <c r="O770" s="61"/>
    </row>
    <row r="771" spans="1:15" ht="12.75">
      <c r="A771" s="61"/>
      <c r="B771" s="61"/>
      <c r="C771" s="61"/>
      <c r="D771" s="61"/>
      <c r="E771" s="61"/>
      <c r="F771" s="61"/>
      <c r="G771" s="61"/>
      <c r="H771" s="61"/>
      <c r="I771" s="61"/>
      <c r="J771" s="61"/>
      <c r="K771" s="61"/>
      <c r="L771" s="61"/>
      <c r="M771" s="61"/>
      <c r="N771" s="61"/>
      <c r="O771" s="61"/>
    </row>
    <row r="772" spans="1:15" ht="12.75">
      <c r="A772" s="61"/>
      <c r="B772" s="61"/>
      <c r="C772" s="61"/>
      <c r="D772" s="61"/>
      <c r="E772" s="61"/>
      <c r="F772" s="61"/>
      <c r="G772" s="61"/>
      <c r="H772" s="61"/>
      <c r="I772" s="61"/>
      <c r="J772" s="61"/>
      <c r="K772" s="61"/>
      <c r="L772" s="61"/>
      <c r="M772" s="61"/>
      <c r="N772" s="61"/>
      <c r="O772" s="61"/>
    </row>
    <row r="773" spans="1:15" ht="12.75">
      <c r="A773" s="61"/>
      <c r="B773" s="61"/>
      <c r="C773" s="61"/>
      <c r="D773" s="61"/>
      <c r="E773" s="61"/>
      <c r="F773" s="61"/>
      <c r="G773" s="61"/>
      <c r="H773" s="61"/>
      <c r="I773" s="61"/>
      <c r="J773" s="61"/>
      <c r="K773" s="61"/>
      <c r="L773" s="61"/>
      <c r="M773" s="61"/>
      <c r="N773" s="61"/>
      <c r="O773" s="61"/>
    </row>
    <row r="774" spans="1:15" ht="12.75">
      <c r="A774" s="61"/>
      <c r="B774" s="61"/>
      <c r="C774" s="61"/>
      <c r="D774" s="61"/>
      <c r="E774" s="61"/>
      <c r="F774" s="61"/>
      <c r="G774" s="61"/>
      <c r="H774" s="61"/>
      <c r="I774" s="61"/>
      <c r="J774" s="61"/>
      <c r="K774" s="61"/>
      <c r="L774" s="61"/>
      <c r="M774" s="61"/>
      <c r="N774" s="61"/>
      <c r="O774" s="61"/>
    </row>
    <row r="775" spans="1:15" ht="12.75">
      <c r="A775" s="61"/>
      <c r="B775" s="61"/>
      <c r="C775" s="61"/>
      <c r="D775" s="61"/>
      <c r="E775" s="61"/>
      <c r="F775" s="61"/>
      <c r="G775" s="61"/>
      <c r="H775" s="61"/>
      <c r="I775" s="61"/>
      <c r="J775" s="61"/>
      <c r="K775" s="61"/>
      <c r="L775" s="61"/>
      <c r="M775" s="61"/>
      <c r="N775" s="61"/>
      <c r="O775" s="61"/>
    </row>
    <row r="776" spans="1:15" ht="12.75">
      <c r="A776" s="61"/>
      <c r="B776" s="61"/>
      <c r="C776" s="61"/>
      <c r="D776" s="61"/>
      <c r="E776" s="61"/>
      <c r="F776" s="61"/>
      <c r="G776" s="61"/>
      <c r="H776" s="61"/>
      <c r="I776" s="61"/>
      <c r="J776" s="61"/>
      <c r="K776" s="61"/>
      <c r="L776" s="61"/>
      <c r="M776" s="61"/>
      <c r="N776" s="61"/>
      <c r="O776" s="61"/>
    </row>
    <row r="777" spans="1:15" ht="12.75">
      <c r="A777" s="61"/>
      <c r="B777" s="61"/>
      <c r="C777" s="61"/>
      <c r="D777" s="61"/>
      <c r="E777" s="61"/>
      <c r="F777" s="61"/>
      <c r="G777" s="61"/>
      <c r="H777" s="61"/>
      <c r="I777" s="61"/>
      <c r="J777" s="61"/>
      <c r="K777" s="61"/>
      <c r="L777" s="61"/>
      <c r="M777" s="61"/>
      <c r="N777" s="61"/>
      <c r="O777" s="61"/>
    </row>
    <row r="778" spans="1:15" ht="12.75">
      <c r="A778" s="61"/>
      <c r="B778" s="61"/>
      <c r="C778" s="61"/>
      <c r="D778" s="61"/>
      <c r="E778" s="61"/>
      <c r="F778" s="61"/>
      <c r="G778" s="61"/>
      <c r="H778" s="61"/>
      <c r="I778" s="61"/>
      <c r="J778" s="61"/>
      <c r="K778" s="61"/>
      <c r="L778" s="61"/>
      <c r="M778" s="61"/>
      <c r="N778" s="61"/>
      <c r="O778" s="61"/>
    </row>
    <row r="779" spans="1:15" ht="12.75">
      <c r="A779" s="61"/>
      <c r="B779" s="61"/>
      <c r="C779" s="61"/>
      <c r="D779" s="61"/>
      <c r="E779" s="61"/>
      <c r="F779" s="61"/>
      <c r="G779" s="61"/>
      <c r="H779" s="61"/>
      <c r="I779" s="61"/>
      <c r="J779" s="61"/>
      <c r="K779" s="61"/>
      <c r="L779" s="61"/>
      <c r="M779" s="61"/>
      <c r="N779" s="61"/>
      <c r="O779" s="61"/>
    </row>
    <row r="780" spans="1:15" ht="12.75">
      <c r="A780" s="61"/>
      <c r="B780" s="61"/>
      <c r="C780" s="61"/>
      <c r="D780" s="61"/>
      <c r="E780" s="61"/>
      <c r="F780" s="61"/>
      <c r="G780" s="61"/>
      <c r="H780" s="61"/>
      <c r="I780" s="61"/>
      <c r="J780" s="61"/>
      <c r="K780" s="61"/>
      <c r="L780" s="61"/>
      <c r="M780" s="61"/>
      <c r="N780" s="61"/>
      <c r="O780" s="61"/>
    </row>
    <row r="781" spans="1:15" ht="12.75">
      <c r="A781" s="61"/>
      <c r="B781" s="61"/>
      <c r="C781" s="61"/>
      <c r="D781" s="61"/>
      <c r="E781" s="61"/>
      <c r="F781" s="61"/>
      <c r="G781" s="61"/>
      <c r="H781" s="61"/>
      <c r="I781" s="61"/>
      <c r="J781" s="61"/>
      <c r="K781" s="61"/>
      <c r="L781" s="61"/>
      <c r="M781" s="61"/>
      <c r="N781" s="61"/>
      <c r="O781" s="61"/>
    </row>
    <row r="782" spans="1:15" ht="12.75">
      <c r="A782" s="61"/>
      <c r="B782" s="61"/>
      <c r="C782" s="61"/>
      <c r="D782" s="61"/>
      <c r="E782" s="61"/>
      <c r="F782" s="61"/>
      <c r="G782" s="61"/>
      <c r="H782" s="61"/>
      <c r="I782" s="61"/>
      <c r="J782" s="61"/>
      <c r="K782" s="61"/>
      <c r="L782" s="61"/>
      <c r="M782" s="61"/>
      <c r="N782" s="61"/>
      <c r="O782" s="61"/>
    </row>
    <row r="783" spans="1:15" ht="12.75">
      <c r="A783" s="61"/>
      <c r="B783" s="61"/>
      <c r="C783" s="61"/>
      <c r="D783" s="61"/>
      <c r="E783" s="61"/>
      <c r="F783" s="61"/>
      <c r="G783" s="61"/>
      <c r="H783" s="61"/>
      <c r="I783" s="61"/>
      <c r="J783" s="61"/>
      <c r="K783" s="61"/>
      <c r="L783" s="61"/>
      <c r="M783" s="61"/>
      <c r="N783" s="61"/>
      <c r="O783" s="61"/>
    </row>
    <row r="784" spans="1:15" ht="12.75">
      <c r="A784" s="61"/>
      <c r="B784" s="61"/>
      <c r="C784" s="61"/>
      <c r="D784" s="61"/>
      <c r="E784" s="61"/>
      <c r="F784" s="61"/>
      <c r="G784" s="61"/>
      <c r="H784" s="61"/>
      <c r="I784" s="61"/>
      <c r="J784" s="61"/>
      <c r="K784" s="61"/>
      <c r="L784" s="61"/>
      <c r="M784" s="61"/>
      <c r="N784" s="61"/>
      <c r="O784" s="61"/>
    </row>
    <row r="785" spans="1:15" ht="12.75">
      <c r="A785" s="61"/>
      <c r="B785" s="61"/>
      <c r="C785" s="61"/>
      <c r="D785" s="61"/>
      <c r="E785" s="61"/>
      <c r="F785" s="61"/>
      <c r="G785" s="61"/>
      <c r="H785" s="61"/>
      <c r="I785" s="61"/>
      <c r="J785" s="61"/>
      <c r="K785" s="61"/>
      <c r="L785" s="61"/>
      <c r="M785" s="61"/>
      <c r="N785" s="61"/>
      <c r="O785" s="61"/>
    </row>
    <row r="786" spans="1:15" ht="12.75">
      <c r="A786" s="61"/>
      <c r="B786" s="61"/>
      <c r="C786" s="61"/>
      <c r="D786" s="61"/>
      <c r="E786" s="61"/>
      <c r="F786" s="61"/>
      <c r="G786" s="61"/>
      <c r="H786" s="61"/>
      <c r="I786" s="61"/>
      <c r="J786" s="61"/>
      <c r="K786" s="61"/>
      <c r="L786" s="61"/>
      <c r="M786" s="61"/>
      <c r="N786" s="61"/>
      <c r="O786" s="61"/>
    </row>
    <row r="787" spans="1:15" ht="12.75">
      <c r="A787" s="61"/>
      <c r="B787" s="61"/>
      <c r="C787" s="61"/>
      <c r="D787" s="61"/>
      <c r="E787" s="61"/>
      <c r="F787" s="61"/>
      <c r="G787" s="61"/>
      <c r="H787" s="61"/>
      <c r="I787" s="61"/>
      <c r="J787" s="61"/>
      <c r="K787" s="61"/>
      <c r="L787" s="61"/>
      <c r="M787" s="61"/>
      <c r="N787" s="61"/>
      <c r="O787" s="61"/>
    </row>
    <row r="788" spans="1:15" ht="12.75">
      <c r="A788" s="61"/>
      <c r="B788" s="61"/>
      <c r="C788" s="61"/>
      <c r="D788" s="61"/>
      <c r="E788" s="61"/>
      <c r="F788" s="61"/>
      <c r="G788" s="61"/>
      <c r="H788" s="61"/>
      <c r="I788" s="61"/>
      <c r="J788" s="61"/>
      <c r="K788" s="61"/>
      <c r="L788" s="61"/>
      <c r="M788" s="61"/>
      <c r="N788" s="61"/>
      <c r="O788" s="61"/>
    </row>
    <row r="789" spans="1:15" ht="12.75">
      <c r="A789" s="61"/>
      <c r="B789" s="61"/>
      <c r="C789" s="61"/>
      <c r="D789" s="61"/>
      <c r="E789" s="61"/>
      <c r="F789" s="61"/>
      <c r="G789" s="61"/>
      <c r="H789" s="61"/>
      <c r="I789" s="61"/>
      <c r="J789" s="61"/>
      <c r="K789" s="61"/>
      <c r="L789" s="61"/>
      <c r="M789" s="61"/>
      <c r="N789" s="61"/>
      <c r="O789" s="61"/>
    </row>
    <row r="790" spans="1:15" ht="12.75">
      <c r="A790" s="61"/>
      <c r="B790" s="61"/>
      <c r="C790" s="61"/>
      <c r="D790" s="61"/>
      <c r="E790" s="61"/>
      <c r="F790" s="61"/>
      <c r="G790" s="61"/>
      <c r="H790" s="61"/>
      <c r="I790" s="61"/>
      <c r="J790" s="61"/>
      <c r="K790" s="61"/>
      <c r="L790" s="61"/>
      <c r="M790" s="61"/>
      <c r="N790" s="61"/>
      <c r="O790" s="61"/>
    </row>
    <row r="791" spans="1:15" ht="12.75">
      <c r="A791" s="61"/>
      <c r="B791" s="61"/>
      <c r="C791" s="61"/>
      <c r="D791" s="61"/>
      <c r="E791" s="61"/>
      <c r="F791" s="61"/>
      <c r="G791" s="61"/>
      <c r="H791" s="61"/>
      <c r="I791" s="61"/>
      <c r="J791" s="61"/>
      <c r="K791" s="61"/>
      <c r="L791" s="61"/>
      <c r="M791" s="61"/>
      <c r="N791" s="61"/>
      <c r="O791" s="61"/>
    </row>
    <row r="792" spans="1:15" ht="12.75">
      <c r="A792" s="61"/>
      <c r="B792" s="61"/>
      <c r="C792" s="61"/>
      <c r="D792" s="61"/>
      <c r="E792" s="61"/>
      <c r="F792" s="61"/>
      <c r="G792" s="61"/>
      <c r="H792" s="61"/>
      <c r="I792" s="61"/>
      <c r="J792" s="61"/>
      <c r="K792" s="61"/>
      <c r="L792" s="61"/>
      <c r="M792" s="61"/>
      <c r="N792" s="61"/>
      <c r="O792" s="61"/>
    </row>
    <row r="793" spans="1:15" ht="12.75">
      <c r="A793" s="61"/>
      <c r="B793" s="61"/>
      <c r="C793" s="61"/>
      <c r="D793" s="61"/>
      <c r="E793" s="61"/>
      <c r="F793" s="61"/>
      <c r="G793" s="61"/>
      <c r="H793" s="61"/>
      <c r="I793" s="61"/>
      <c r="J793" s="61"/>
      <c r="K793" s="61"/>
      <c r="L793" s="61"/>
      <c r="M793" s="61"/>
      <c r="N793" s="61"/>
      <c r="O793" s="61"/>
    </row>
    <row r="794" spans="1:15" ht="12.75">
      <c r="A794" s="61"/>
      <c r="B794" s="61"/>
      <c r="C794" s="61"/>
      <c r="D794" s="61"/>
      <c r="E794" s="61"/>
      <c r="F794" s="61"/>
      <c r="G794" s="61"/>
      <c r="H794" s="61"/>
      <c r="I794" s="61"/>
      <c r="J794" s="61"/>
      <c r="K794" s="61"/>
      <c r="L794" s="61"/>
      <c r="M794" s="61"/>
      <c r="N794" s="61"/>
      <c r="O794" s="61"/>
    </row>
    <row r="795" spans="1:15" ht="12.75">
      <c r="A795" s="61"/>
      <c r="B795" s="61"/>
      <c r="C795" s="61"/>
      <c r="D795" s="61"/>
      <c r="E795" s="61"/>
      <c r="F795" s="61"/>
      <c r="G795" s="61"/>
      <c r="H795" s="61"/>
      <c r="I795" s="61"/>
      <c r="J795" s="61"/>
      <c r="K795" s="61"/>
      <c r="L795" s="61"/>
      <c r="M795" s="61"/>
      <c r="N795" s="61"/>
      <c r="O795" s="61"/>
    </row>
    <row r="796" spans="1:15" ht="12.75">
      <c r="A796" s="61"/>
      <c r="B796" s="61"/>
      <c r="C796" s="61"/>
      <c r="D796" s="61"/>
      <c r="E796" s="61"/>
      <c r="F796" s="61"/>
      <c r="G796" s="61"/>
      <c r="H796" s="61"/>
      <c r="I796" s="61"/>
      <c r="J796" s="61"/>
      <c r="K796" s="61"/>
      <c r="L796" s="61"/>
      <c r="M796" s="61"/>
      <c r="N796" s="61"/>
      <c r="O796" s="61"/>
    </row>
    <row r="797" spans="1:15" ht="12.75">
      <c r="A797" s="61"/>
      <c r="B797" s="61"/>
      <c r="C797" s="61"/>
      <c r="D797" s="61"/>
      <c r="E797" s="61"/>
      <c r="F797" s="61"/>
      <c r="G797" s="61"/>
      <c r="H797" s="61"/>
      <c r="I797" s="61"/>
      <c r="J797" s="61"/>
      <c r="K797" s="61"/>
      <c r="L797" s="61"/>
      <c r="M797" s="61"/>
      <c r="N797" s="61"/>
      <c r="O797" s="61"/>
    </row>
    <row r="798" spans="1:15" ht="12.75">
      <c r="A798" s="61"/>
      <c r="B798" s="61"/>
      <c r="C798" s="61"/>
      <c r="D798" s="61"/>
      <c r="E798" s="61"/>
      <c r="F798" s="61"/>
      <c r="G798" s="61"/>
      <c r="H798" s="61"/>
      <c r="I798" s="61"/>
      <c r="J798" s="61"/>
      <c r="K798" s="61"/>
      <c r="L798" s="61"/>
      <c r="M798" s="61"/>
      <c r="N798" s="61"/>
      <c r="O798" s="61"/>
    </row>
    <row r="799" spans="1:15" ht="12.75">
      <c r="A799" s="61"/>
      <c r="B799" s="61"/>
      <c r="C799" s="61"/>
      <c r="D799" s="61"/>
      <c r="E799" s="61"/>
      <c r="F799" s="61"/>
      <c r="G799" s="61"/>
      <c r="H799" s="61"/>
      <c r="I799" s="61"/>
      <c r="J799" s="61"/>
      <c r="K799" s="61"/>
      <c r="L799" s="61"/>
      <c r="M799" s="61"/>
      <c r="N799" s="61"/>
      <c r="O799" s="61"/>
    </row>
    <row r="800" spans="1:15" ht="12.75">
      <c r="A800" s="61"/>
      <c r="B800" s="61"/>
      <c r="C800" s="61"/>
      <c r="D800" s="61"/>
      <c r="E800" s="61"/>
      <c r="F800" s="61"/>
      <c r="G800" s="61"/>
      <c r="H800" s="61"/>
      <c r="I800" s="61"/>
      <c r="J800" s="61"/>
      <c r="K800" s="61"/>
      <c r="L800" s="61"/>
      <c r="M800" s="61"/>
      <c r="N800" s="61"/>
      <c r="O800" s="61"/>
    </row>
    <row r="801" spans="1:15" ht="12.75">
      <c r="A801" s="61"/>
      <c r="B801" s="61"/>
      <c r="C801" s="61"/>
      <c r="D801" s="61"/>
      <c r="E801" s="61"/>
      <c r="F801" s="61"/>
      <c r="G801" s="61"/>
      <c r="H801" s="61"/>
      <c r="I801" s="61"/>
      <c r="J801" s="61"/>
      <c r="K801" s="61"/>
      <c r="L801" s="61"/>
      <c r="M801" s="61"/>
      <c r="N801" s="61"/>
      <c r="O801" s="61"/>
    </row>
    <row r="802" spans="1:15" ht="12.75">
      <c r="A802" s="61"/>
      <c r="B802" s="61"/>
      <c r="C802" s="61"/>
      <c r="D802" s="61"/>
      <c r="E802" s="61"/>
      <c r="F802" s="61"/>
      <c r="G802" s="61"/>
      <c r="H802" s="61"/>
      <c r="I802" s="61"/>
      <c r="J802" s="61"/>
      <c r="K802" s="61"/>
      <c r="L802" s="61"/>
      <c r="M802" s="61"/>
      <c r="N802" s="61"/>
      <c r="O802" s="61"/>
    </row>
    <row r="803" spans="1:15" ht="12.75">
      <c r="A803" s="61"/>
      <c r="B803" s="61"/>
      <c r="C803" s="61"/>
      <c r="D803" s="61"/>
      <c r="E803" s="61"/>
      <c r="F803" s="61"/>
      <c r="G803" s="61"/>
      <c r="H803" s="61"/>
      <c r="I803" s="61"/>
      <c r="J803" s="61"/>
      <c r="K803" s="61"/>
      <c r="L803" s="61"/>
      <c r="M803" s="61"/>
      <c r="N803" s="61"/>
      <c r="O803" s="61"/>
    </row>
    <row r="804" spans="1:15" ht="12.75">
      <c r="A804" s="61"/>
      <c r="B804" s="61"/>
      <c r="C804" s="61"/>
      <c r="D804" s="61"/>
      <c r="E804" s="61"/>
      <c r="F804" s="61"/>
      <c r="G804" s="61"/>
      <c r="H804" s="61"/>
      <c r="I804" s="61"/>
      <c r="J804" s="61"/>
      <c r="K804" s="61"/>
      <c r="L804" s="61"/>
      <c r="M804" s="61"/>
      <c r="N804" s="61"/>
      <c r="O804" s="61"/>
    </row>
    <row r="805" spans="1:15" ht="12.75">
      <c r="A805" s="61"/>
      <c r="B805" s="61"/>
      <c r="C805" s="61"/>
      <c r="D805" s="61"/>
      <c r="E805" s="61"/>
      <c r="F805" s="61"/>
      <c r="G805" s="61"/>
      <c r="H805" s="61"/>
      <c r="I805" s="61"/>
      <c r="J805" s="61"/>
      <c r="K805" s="61"/>
      <c r="L805" s="61"/>
      <c r="M805" s="61"/>
      <c r="N805" s="61"/>
      <c r="O805" s="61"/>
    </row>
    <row r="806" spans="1:15" ht="12.75">
      <c r="A806" s="61"/>
      <c r="B806" s="61"/>
      <c r="C806" s="61"/>
      <c r="D806" s="61"/>
      <c r="E806" s="61"/>
      <c r="F806" s="61"/>
      <c r="G806" s="61"/>
      <c r="H806" s="61"/>
      <c r="I806" s="61"/>
      <c r="J806" s="61"/>
      <c r="K806" s="61"/>
      <c r="L806" s="61"/>
      <c r="M806" s="61"/>
      <c r="N806" s="61"/>
      <c r="O806" s="61"/>
    </row>
    <row r="807" spans="1:15" ht="12.75">
      <c r="A807" s="61"/>
      <c r="B807" s="61"/>
      <c r="C807" s="61"/>
      <c r="D807" s="61"/>
      <c r="E807" s="61"/>
      <c r="F807" s="61"/>
      <c r="G807" s="61"/>
      <c r="H807" s="61"/>
      <c r="I807" s="61"/>
      <c r="J807" s="61"/>
      <c r="K807" s="61"/>
      <c r="L807" s="61"/>
      <c r="M807" s="61"/>
      <c r="N807" s="61"/>
      <c r="O807" s="61"/>
    </row>
    <row r="808" spans="1:15" ht="12.75">
      <c r="A808" s="61"/>
      <c r="B808" s="61"/>
      <c r="C808" s="61"/>
      <c r="D808" s="61"/>
      <c r="E808" s="61"/>
      <c r="F808" s="61"/>
      <c r="G808" s="61"/>
      <c r="H808" s="61"/>
      <c r="I808" s="61"/>
      <c r="J808" s="61"/>
      <c r="K808" s="61"/>
      <c r="L808" s="61"/>
      <c r="M808" s="61"/>
      <c r="N808" s="61"/>
      <c r="O808" s="61"/>
    </row>
    <row r="809" spans="1:15" ht="12.75">
      <c r="A809" s="61"/>
      <c r="B809" s="61"/>
      <c r="C809" s="61"/>
      <c r="D809" s="61"/>
      <c r="E809" s="61"/>
      <c r="F809" s="61"/>
      <c r="G809" s="61"/>
      <c r="H809" s="61"/>
      <c r="I809" s="61"/>
      <c r="J809" s="61"/>
      <c r="K809" s="61"/>
      <c r="L809" s="61"/>
      <c r="M809" s="61"/>
      <c r="N809" s="61"/>
      <c r="O809" s="61"/>
    </row>
    <row r="810" spans="1:15" ht="12.75">
      <c r="A810" s="61"/>
      <c r="B810" s="61"/>
      <c r="C810" s="61"/>
      <c r="D810" s="61"/>
      <c r="E810" s="61"/>
      <c r="F810" s="61"/>
      <c r="G810" s="61"/>
      <c r="H810" s="61"/>
      <c r="I810" s="61"/>
      <c r="J810" s="61"/>
      <c r="K810" s="61"/>
      <c r="L810" s="61"/>
      <c r="M810" s="61"/>
      <c r="N810" s="61"/>
      <c r="O810" s="61"/>
    </row>
    <row r="811" spans="1:15" ht="12.75">
      <c r="A811" s="61"/>
      <c r="B811" s="61"/>
      <c r="C811" s="61"/>
      <c r="D811" s="61"/>
      <c r="E811" s="61"/>
      <c r="F811" s="61"/>
      <c r="G811" s="61"/>
      <c r="H811" s="61"/>
      <c r="I811" s="61"/>
      <c r="J811" s="61"/>
      <c r="K811" s="61"/>
      <c r="L811" s="61"/>
      <c r="M811" s="61"/>
      <c r="N811" s="61"/>
      <c r="O811" s="61"/>
    </row>
    <row r="812" spans="1:15" ht="12.75">
      <c r="A812" s="61"/>
      <c r="B812" s="61"/>
      <c r="C812" s="61"/>
      <c r="D812" s="61"/>
      <c r="E812" s="61"/>
      <c r="F812" s="61"/>
      <c r="G812" s="61"/>
      <c r="H812" s="61"/>
      <c r="I812" s="61"/>
      <c r="J812" s="61"/>
      <c r="K812" s="61"/>
      <c r="L812" s="61"/>
      <c r="M812" s="61"/>
      <c r="N812" s="61"/>
      <c r="O812" s="61"/>
    </row>
    <row r="813" spans="1:15" ht="12.75">
      <c r="A813" s="61"/>
      <c r="B813" s="61"/>
      <c r="C813" s="61"/>
      <c r="D813" s="61"/>
      <c r="E813" s="61"/>
      <c r="F813" s="61"/>
      <c r="G813" s="61"/>
      <c r="H813" s="61"/>
      <c r="I813" s="61"/>
      <c r="J813" s="61"/>
      <c r="K813" s="61"/>
      <c r="L813" s="61"/>
      <c r="M813" s="61"/>
      <c r="N813" s="61"/>
      <c r="O813" s="61"/>
    </row>
    <row r="814" spans="1:15" ht="12.75">
      <c r="A814" s="61"/>
      <c r="B814" s="61"/>
      <c r="C814" s="61"/>
      <c r="D814" s="61"/>
      <c r="E814" s="61"/>
      <c r="F814" s="61"/>
      <c r="G814" s="61"/>
      <c r="H814" s="61"/>
      <c r="I814" s="61"/>
      <c r="J814" s="61"/>
      <c r="K814" s="61"/>
      <c r="L814" s="61"/>
      <c r="M814" s="61"/>
      <c r="N814" s="61"/>
      <c r="O814" s="61"/>
    </row>
    <row r="815" spans="1:15" ht="12.75">
      <c r="A815" s="61"/>
      <c r="B815" s="61"/>
      <c r="C815" s="61"/>
      <c r="D815" s="61"/>
      <c r="E815" s="61"/>
      <c r="F815" s="61"/>
      <c r="G815" s="61"/>
      <c r="H815" s="61"/>
      <c r="I815" s="61"/>
      <c r="J815" s="61"/>
      <c r="K815" s="61"/>
      <c r="L815" s="61"/>
      <c r="M815" s="61"/>
      <c r="N815" s="61"/>
      <c r="O815" s="61"/>
    </row>
    <row r="816" spans="1:15" ht="12.75">
      <c r="A816" s="61"/>
      <c r="B816" s="61"/>
      <c r="C816" s="61"/>
      <c r="D816" s="61"/>
      <c r="E816" s="61"/>
      <c r="F816" s="61"/>
      <c r="G816" s="61"/>
      <c r="H816" s="61"/>
      <c r="I816" s="61"/>
      <c r="J816" s="61"/>
      <c r="K816" s="61"/>
      <c r="L816" s="61"/>
      <c r="M816" s="61"/>
      <c r="N816" s="61"/>
      <c r="O816" s="61"/>
    </row>
    <row r="817" spans="1:15" ht="12.75">
      <c r="A817" s="61"/>
      <c r="B817" s="61"/>
      <c r="C817" s="61"/>
      <c r="D817" s="61"/>
      <c r="E817" s="61"/>
      <c r="F817" s="61"/>
      <c r="G817" s="61"/>
      <c r="H817" s="61"/>
      <c r="I817" s="61"/>
      <c r="J817" s="61"/>
      <c r="K817" s="61"/>
      <c r="L817" s="61"/>
      <c r="M817" s="61"/>
      <c r="N817" s="61"/>
      <c r="O817" s="61"/>
    </row>
    <row r="818" spans="1:15" ht="12.75">
      <c r="A818" s="61"/>
      <c r="B818" s="61"/>
      <c r="C818" s="61"/>
      <c r="D818" s="61"/>
      <c r="E818" s="61"/>
      <c r="F818" s="61"/>
      <c r="G818" s="61"/>
      <c r="H818" s="61"/>
      <c r="I818" s="61"/>
      <c r="J818" s="61"/>
      <c r="K818" s="61"/>
      <c r="L818" s="61"/>
      <c r="M818" s="61"/>
      <c r="N818" s="61"/>
      <c r="O818" s="61"/>
    </row>
    <row r="819" spans="1:15" ht="12.75">
      <c r="A819" s="61"/>
      <c r="B819" s="61"/>
      <c r="C819" s="61"/>
      <c r="D819" s="61"/>
      <c r="E819" s="61"/>
      <c r="F819" s="61"/>
      <c r="G819" s="61"/>
      <c r="H819" s="61"/>
      <c r="I819" s="61"/>
      <c r="J819" s="61"/>
      <c r="K819" s="61"/>
      <c r="L819" s="61"/>
      <c r="M819" s="61"/>
      <c r="N819" s="61"/>
      <c r="O819" s="61"/>
    </row>
    <row r="820" spans="1:15" ht="12.75">
      <c r="A820" s="61"/>
      <c r="B820" s="61"/>
      <c r="C820" s="61"/>
      <c r="D820" s="61"/>
      <c r="E820" s="61"/>
      <c r="F820" s="61"/>
      <c r="G820" s="61"/>
      <c r="H820" s="61"/>
      <c r="I820" s="61"/>
      <c r="J820" s="61"/>
      <c r="K820" s="61"/>
      <c r="L820" s="61"/>
      <c r="M820" s="61"/>
      <c r="N820" s="61"/>
      <c r="O820" s="61"/>
    </row>
    <row r="821" spans="1:15" ht="12.75">
      <c r="A821" s="61"/>
      <c r="B821" s="61"/>
      <c r="C821" s="61"/>
      <c r="D821" s="61"/>
      <c r="E821" s="61"/>
      <c r="F821" s="61"/>
      <c r="G821" s="61"/>
      <c r="H821" s="61"/>
      <c r="I821" s="61"/>
      <c r="J821" s="61"/>
      <c r="K821" s="61"/>
      <c r="L821" s="61"/>
      <c r="M821" s="61"/>
      <c r="N821" s="61"/>
      <c r="O821" s="61"/>
    </row>
    <row r="822" spans="1:15" ht="12.75">
      <c r="A822" s="61"/>
      <c r="B822" s="61"/>
      <c r="C822" s="61"/>
      <c r="D822" s="61"/>
      <c r="E822" s="61"/>
      <c r="F822" s="61"/>
      <c r="G822" s="61"/>
      <c r="H822" s="61"/>
      <c r="I822" s="61"/>
      <c r="J822" s="61"/>
      <c r="K822" s="61"/>
      <c r="L822" s="61"/>
      <c r="M822" s="61"/>
      <c r="N822" s="61"/>
      <c r="O822" s="61"/>
    </row>
    <row r="823" spans="1:15" ht="12.75">
      <c r="A823" s="61"/>
      <c r="B823" s="61"/>
      <c r="C823" s="61"/>
      <c r="D823" s="61"/>
      <c r="E823" s="61"/>
      <c r="F823" s="61"/>
      <c r="G823" s="61"/>
      <c r="H823" s="61"/>
      <c r="I823" s="61"/>
      <c r="J823" s="61"/>
      <c r="K823" s="61"/>
      <c r="L823" s="61"/>
      <c r="M823" s="61"/>
      <c r="N823" s="61"/>
      <c r="O823" s="61"/>
    </row>
    <row r="824" spans="1:15" ht="12.75">
      <c r="A824" s="61"/>
      <c r="B824" s="61"/>
      <c r="C824" s="61"/>
      <c r="D824" s="61"/>
      <c r="E824" s="61"/>
      <c r="F824" s="61"/>
      <c r="G824" s="61"/>
      <c r="H824" s="61"/>
      <c r="I824" s="61"/>
      <c r="J824" s="61"/>
      <c r="K824" s="61"/>
      <c r="L824" s="61"/>
      <c r="M824" s="61"/>
      <c r="N824" s="61"/>
      <c r="O824" s="61"/>
    </row>
    <row r="825" spans="1:15" ht="12.75">
      <c r="A825" s="61"/>
      <c r="B825" s="61"/>
      <c r="C825" s="61"/>
      <c r="D825" s="61"/>
      <c r="E825" s="61"/>
      <c r="F825" s="61"/>
      <c r="G825" s="61"/>
      <c r="H825" s="61"/>
      <c r="I825" s="61"/>
      <c r="J825" s="61"/>
      <c r="K825" s="61"/>
      <c r="L825" s="61"/>
      <c r="M825" s="61"/>
      <c r="N825" s="61"/>
      <c r="O825" s="61"/>
    </row>
    <row r="826" spans="1:15" ht="12.75">
      <c r="A826" s="61"/>
      <c r="B826" s="61"/>
      <c r="C826" s="61"/>
      <c r="D826" s="61"/>
      <c r="E826" s="61"/>
      <c r="F826" s="61"/>
      <c r="G826" s="61"/>
      <c r="H826" s="61"/>
      <c r="I826" s="61"/>
      <c r="J826" s="61"/>
      <c r="K826" s="61"/>
      <c r="L826" s="61"/>
      <c r="M826" s="61"/>
      <c r="N826" s="61"/>
      <c r="O826" s="61"/>
    </row>
    <row r="827" spans="1:15" ht="12.75">
      <c r="A827" s="61"/>
      <c r="B827" s="61"/>
      <c r="C827" s="61"/>
      <c r="D827" s="61"/>
      <c r="E827" s="61"/>
      <c r="F827" s="61"/>
      <c r="G827" s="61"/>
      <c r="H827" s="61"/>
      <c r="I827" s="61"/>
      <c r="J827" s="61"/>
      <c r="K827" s="61"/>
      <c r="L827" s="61"/>
      <c r="M827" s="61"/>
      <c r="N827" s="61"/>
      <c r="O827" s="61"/>
    </row>
    <row r="828" spans="1:15" ht="12.75">
      <c r="A828" s="61"/>
      <c r="B828" s="61"/>
      <c r="C828" s="61"/>
      <c r="D828" s="61"/>
      <c r="E828" s="61"/>
      <c r="F828" s="61"/>
      <c r="G828" s="61"/>
      <c r="H828" s="61"/>
      <c r="I828" s="61"/>
      <c r="J828" s="61"/>
      <c r="K828" s="61"/>
      <c r="L828" s="61"/>
      <c r="M828" s="61"/>
      <c r="N828" s="61"/>
      <c r="O828" s="61"/>
    </row>
    <row r="829" spans="1:15" ht="12.75">
      <c r="A829" s="61"/>
      <c r="B829" s="61"/>
      <c r="C829" s="61"/>
      <c r="D829" s="61"/>
      <c r="E829" s="61"/>
      <c r="F829" s="61"/>
      <c r="G829" s="61"/>
      <c r="H829" s="61"/>
      <c r="I829" s="61"/>
      <c r="J829" s="61"/>
      <c r="K829" s="61"/>
      <c r="L829" s="61"/>
      <c r="M829" s="61"/>
      <c r="N829" s="61"/>
      <c r="O829" s="61"/>
    </row>
    <row r="830" spans="1:15" ht="12.75">
      <c r="A830" s="61"/>
      <c r="B830" s="61"/>
      <c r="C830" s="61"/>
      <c r="D830" s="61"/>
      <c r="E830" s="61"/>
      <c r="F830" s="61"/>
      <c r="G830" s="61"/>
      <c r="H830" s="61"/>
      <c r="I830" s="61"/>
      <c r="J830" s="61"/>
      <c r="K830" s="61"/>
      <c r="L830" s="61"/>
      <c r="M830" s="61"/>
      <c r="N830" s="61"/>
      <c r="O830" s="61"/>
    </row>
    <row r="831" spans="1:15" ht="12.75">
      <c r="A831" s="61"/>
      <c r="B831" s="61"/>
      <c r="C831" s="61"/>
      <c r="D831" s="61"/>
      <c r="E831" s="61"/>
      <c r="F831" s="61"/>
      <c r="G831" s="61"/>
      <c r="H831" s="61"/>
      <c r="I831" s="61"/>
      <c r="J831" s="61"/>
      <c r="K831" s="61"/>
      <c r="L831" s="61"/>
      <c r="M831" s="61"/>
      <c r="N831" s="61"/>
      <c r="O831" s="61"/>
    </row>
    <row r="832" spans="1:15" ht="12.75">
      <c r="A832" s="61"/>
      <c r="B832" s="61"/>
      <c r="C832" s="61"/>
      <c r="D832" s="61"/>
      <c r="E832" s="61"/>
      <c r="F832" s="61"/>
      <c r="G832" s="61"/>
      <c r="H832" s="61"/>
      <c r="I832" s="61"/>
      <c r="J832" s="61"/>
      <c r="K832" s="61"/>
      <c r="L832" s="61"/>
      <c r="M832" s="61"/>
      <c r="N832" s="61"/>
      <c r="O832" s="61"/>
    </row>
    <row r="833" spans="1:15" ht="12.75">
      <c r="A833" s="61"/>
      <c r="B833" s="61"/>
      <c r="C833" s="61"/>
      <c r="D833" s="61"/>
      <c r="E833" s="61"/>
      <c r="F833" s="61"/>
      <c r="G833" s="61"/>
      <c r="H833" s="61"/>
      <c r="I833" s="61"/>
      <c r="J833" s="61"/>
      <c r="K833" s="61"/>
      <c r="L833" s="61"/>
      <c r="M833" s="61"/>
      <c r="N833" s="61"/>
      <c r="O833" s="61"/>
    </row>
    <row r="834" spans="1:15" ht="12.75">
      <c r="A834" s="61"/>
      <c r="B834" s="61"/>
      <c r="C834" s="61"/>
      <c r="D834" s="61"/>
      <c r="E834" s="61"/>
      <c r="F834" s="61"/>
      <c r="G834" s="61"/>
      <c r="H834" s="61"/>
      <c r="I834" s="61"/>
      <c r="J834" s="61"/>
      <c r="K834" s="61"/>
      <c r="L834" s="61"/>
      <c r="M834" s="61"/>
      <c r="N834" s="61"/>
      <c r="O834" s="61"/>
    </row>
    <row r="835" spans="1:15" ht="12.75">
      <c r="A835" s="61"/>
      <c r="B835" s="61"/>
      <c r="C835" s="61"/>
      <c r="D835" s="61"/>
      <c r="E835" s="61"/>
      <c r="F835" s="61"/>
      <c r="G835" s="61"/>
      <c r="H835" s="61"/>
      <c r="I835" s="61"/>
      <c r="J835" s="61"/>
      <c r="K835" s="61"/>
      <c r="L835" s="61"/>
      <c r="M835" s="61"/>
      <c r="N835" s="61"/>
      <c r="O835" s="61"/>
    </row>
    <row r="836" spans="1:15" ht="12.75">
      <c r="A836" s="61"/>
      <c r="B836" s="61"/>
      <c r="C836" s="61"/>
      <c r="D836" s="61"/>
      <c r="E836" s="61"/>
      <c r="F836" s="61"/>
      <c r="G836" s="61"/>
      <c r="H836" s="61"/>
      <c r="I836" s="61"/>
      <c r="J836" s="61"/>
      <c r="K836" s="61"/>
      <c r="L836" s="61"/>
      <c r="M836" s="61"/>
      <c r="N836" s="61"/>
      <c r="O836" s="61"/>
    </row>
    <row r="837" spans="1:15" ht="12.75">
      <c r="A837" s="61"/>
      <c r="B837" s="61"/>
      <c r="C837" s="61"/>
      <c r="D837" s="61"/>
      <c r="E837" s="61"/>
      <c r="F837" s="61"/>
      <c r="G837" s="61"/>
      <c r="H837" s="61"/>
      <c r="I837" s="61"/>
      <c r="J837" s="61"/>
      <c r="K837" s="61"/>
      <c r="L837" s="61"/>
      <c r="M837" s="61"/>
      <c r="N837" s="61"/>
      <c r="O837" s="61"/>
    </row>
    <row r="838" spans="1:15" ht="12.75">
      <c r="A838" s="61"/>
      <c r="B838" s="61"/>
      <c r="C838" s="61"/>
      <c r="D838" s="61"/>
      <c r="E838" s="61"/>
      <c r="F838" s="61"/>
      <c r="G838" s="61"/>
      <c r="H838" s="61"/>
      <c r="I838" s="61"/>
      <c r="J838" s="61"/>
      <c r="K838" s="61"/>
      <c r="L838" s="61"/>
      <c r="M838" s="61"/>
      <c r="N838" s="61"/>
      <c r="O838" s="61"/>
    </row>
    <row r="839" spans="1:15" ht="12.75">
      <c r="A839" s="61"/>
      <c r="B839" s="61"/>
      <c r="C839" s="61"/>
      <c r="D839" s="61"/>
      <c r="E839" s="61"/>
      <c r="F839" s="61"/>
      <c r="G839" s="61"/>
      <c r="H839" s="61"/>
      <c r="I839" s="61"/>
      <c r="J839" s="61"/>
      <c r="K839" s="61"/>
      <c r="L839" s="61"/>
      <c r="M839" s="61"/>
      <c r="N839" s="61"/>
      <c r="O839" s="61"/>
    </row>
    <row r="840" spans="1:15" ht="12.75">
      <c r="A840" s="61"/>
      <c r="B840" s="61"/>
      <c r="C840" s="61"/>
      <c r="D840" s="61"/>
      <c r="E840" s="61"/>
      <c r="F840" s="61"/>
      <c r="G840" s="61"/>
      <c r="H840" s="61"/>
      <c r="I840" s="61"/>
      <c r="J840" s="61"/>
      <c r="K840" s="61"/>
      <c r="L840" s="61"/>
      <c r="M840" s="61"/>
      <c r="N840" s="61"/>
      <c r="O840" s="61"/>
    </row>
    <row r="841" spans="1:15" ht="12.75">
      <c r="A841" s="61"/>
      <c r="B841" s="61"/>
      <c r="C841" s="61"/>
      <c r="D841" s="61"/>
      <c r="E841" s="61"/>
      <c r="F841" s="61"/>
      <c r="G841" s="61"/>
      <c r="H841" s="61"/>
      <c r="I841" s="61"/>
      <c r="J841" s="61"/>
      <c r="K841" s="61"/>
      <c r="L841" s="61"/>
      <c r="M841" s="61"/>
      <c r="N841" s="61"/>
      <c r="O841" s="61"/>
    </row>
    <row r="842" spans="1:15" ht="12.75">
      <c r="A842" s="61"/>
      <c r="B842" s="61"/>
      <c r="C842" s="61"/>
      <c r="D842" s="61"/>
      <c r="E842" s="61"/>
      <c r="F842" s="61"/>
      <c r="G842" s="61"/>
      <c r="H842" s="61"/>
      <c r="I842" s="61"/>
      <c r="J842" s="61"/>
      <c r="K842" s="61"/>
      <c r="L842" s="61"/>
      <c r="M842" s="61"/>
      <c r="N842" s="61"/>
      <c r="O842" s="61"/>
    </row>
    <row r="843" spans="1:15" ht="12.75">
      <c r="A843" s="61"/>
      <c r="B843" s="61"/>
      <c r="C843" s="61"/>
      <c r="D843" s="61"/>
      <c r="E843" s="61"/>
      <c r="F843" s="61"/>
      <c r="G843" s="61"/>
      <c r="H843" s="61"/>
      <c r="I843" s="61"/>
      <c r="J843" s="61"/>
      <c r="K843" s="61"/>
      <c r="L843" s="61"/>
      <c r="M843" s="61"/>
      <c r="N843" s="61"/>
      <c r="O843" s="61"/>
    </row>
    <row r="844" spans="1:15" ht="12.75">
      <c r="A844" s="61"/>
      <c r="B844" s="61"/>
      <c r="C844" s="61"/>
      <c r="D844" s="61"/>
      <c r="E844" s="61"/>
      <c r="F844" s="61"/>
      <c r="G844" s="61"/>
      <c r="H844" s="61"/>
      <c r="I844" s="61"/>
      <c r="J844" s="61"/>
      <c r="K844" s="61"/>
      <c r="L844" s="61"/>
      <c r="M844" s="61"/>
      <c r="N844" s="61"/>
      <c r="O844" s="61"/>
    </row>
    <row r="845" spans="1:15" ht="12.75">
      <c r="A845" s="61"/>
      <c r="B845" s="61"/>
      <c r="C845" s="61"/>
      <c r="D845" s="61"/>
      <c r="E845" s="61"/>
      <c r="F845" s="61"/>
      <c r="G845" s="61"/>
      <c r="H845" s="61"/>
      <c r="I845" s="61"/>
      <c r="J845" s="61"/>
      <c r="K845" s="61"/>
      <c r="L845" s="61"/>
      <c r="M845" s="61"/>
      <c r="N845" s="61"/>
      <c r="O845" s="61"/>
    </row>
    <row r="846" spans="1:15" ht="12.75">
      <c r="A846" s="61"/>
      <c r="B846" s="61"/>
      <c r="C846" s="61"/>
      <c r="D846" s="61"/>
      <c r="E846" s="61"/>
      <c r="F846" s="61"/>
      <c r="G846" s="61"/>
      <c r="H846" s="61"/>
      <c r="I846" s="61"/>
      <c r="J846" s="61"/>
      <c r="K846" s="61"/>
      <c r="L846" s="61"/>
      <c r="M846" s="61"/>
      <c r="N846" s="61"/>
      <c r="O846" s="61"/>
    </row>
    <row r="847" spans="1:15" ht="12.75">
      <c r="A847" s="61"/>
      <c r="B847" s="61"/>
      <c r="C847" s="61"/>
      <c r="D847" s="61"/>
      <c r="E847" s="61"/>
      <c r="F847" s="61"/>
      <c r="G847" s="61"/>
      <c r="H847" s="61"/>
      <c r="I847" s="61"/>
      <c r="J847" s="61"/>
      <c r="K847" s="61"/>
      <c r="L847" s="61"/>
      <c r="M847" s="61"/>
      <c r="N847" s="61"/>
      <c r="O847" s="61"/>
    </row>
    <row r="848" spans="1:15" ht="12.75">
      <c r="A848" s="61"/>
      <c r="B848" s="61"/>
      <c r="C848" s="61"/>
      <c r="D848" s="61"/>
      <c r="E848" s="61"/>
      <c r="F848" s="61"/>
      <c r="G848" s="61"/>
      <c r="H848" s="61"/>
      <c r="I848" s="61"/>
      <c r="J848" s="61"/>
      <c r="K848" s="61"/>
      <c r="L848" s="61"/>
      <c r="M848" s="61"/>
      <c r="N848" s="61"/>
      <c r="O848" s="61"/>
    </row>
    <row r="849" spans="1:15" ht="12.75">
      <c r="A849" s="61"/>
      <c r="B849" s="61"/>
      <c r="C849" s="61"/>
      <c r="D849" s="61"/>
      <c r="E849" s="61"/>
      <c r="F849" s="61"/>
      <c r="G849" s="61"/>
      <c r="H849" s="61"/>
      <c r="I849" s="61"/>
      <c r="J849" s="61"/>
      <c r="K849" s="61"/>
      <c r="L849" s="61"/>
      <c r="M849" s="61"/>
      <c r="N849" s="61"/>
      <c r="O849" s="61"/>
    </row>
    <row r="850" spans="1:15" ht="12.75">
      <c r="A850" s="61"/>
      <c r="B850" s="61"/>
      <c r="C850" s="61"/>
      <c r="D850" s="61"/>
      <c r="E850" s="61"/>
      <c r="F850" s="61"/>
      <c r="G850" s="61"/>
      <c r="H850" s="61"/>
      <c r="I850" s="61"/>
      <c r="J850" s="61"/>
      <c r="K850" s="61"/>
      <c r="L850" s="61"/>
      <c r="M850" s="61"/>
      <c r="N850" s="61"/>
      <c r="O850" s="61"/>
    </row>
    <row r="851" spans="1:15" ht="12.75">
      <c r="A851" s="61"/>
      <c r="B851" s="61"/>
      <c r="C851" s="61"/>
      <c r="D851" s="61"/>
      <c r="E851" s="61"/>
      <c r="F851" s="61"/>
      <c r="G851" s="61"/>
      <c r="H851" s="61"/>
      <c r="I851" s="61"/>
      <c r="J851" s="61"/>
      <c r="K851" s="61"/>
      <c r="L851" s="61"/>
      <c r="M851" s="61"/>
      <c r="N851" s="61"/>
      <c r="O851" s="61"/>
    </row>
    <row r="852" spans="1:15" ht="12.75">
      <c r="A852" s="61"/>
      <c r="B852" s="61"/>
      <c r="C852" s="61"/>
      <c r="D852" s="61"/>
      <c r="E852" s="61"/>
      <c r="F852" s="61"/>
      <c r="G852" s="61"/>
      <c r="H852" s="61"/>
      <c r="I852" s="61"/>
      <c r="J852" s="61"/>
      <c r="K852" s="61"/>
      <c r="L852" s="61"/>
      <c r="M852" s="61"/>
      <c r="N852" s="61"/>
      <c r="O852" s="61"/>
    </row>
    <row r="853" spans="1:15" ht="12.75">
      <c r="A853" s="61"/>
      <c r="B853" s="61"/>
      <c r="C853" s="61"/>
      <c r="D853" s="61"/>
      <c r="E853" s="61"/>
      <c r="F853" s="61"/>
      <c r="G853" s="61"/>
      <c r="H853" s="61"/>
      <c r="I853" s="61"/>
      <c r="J853" s="61"/>
      <c r="K853" s="61"/>
      <c r="L853" s="61"/>
      <c r="M853" s="61"/>
      <c r="N853" s="61"/>
      <c r="O853" s="61"/>
    </row>
    <row r="854" spans="1:15" ht="12.75">
      <c r="A854" s="61"/>
      <c r="B854" s="61"/>
      <c r="C854" s="61"/>
      <c r="D854" s="61"/>
      <c r="E854" s="61"/>
      <c r="F854" s="61"/>
      <c r="G854" s="61"/>
      <c r="H854" s="61"/>
      <c r="I854" s="61"/>
      <c r="J854" s="61"/>
      <c r="K854" s="61"/>
      <c r="L854" s="61"/>
      <c r="M854" s="61"/>
      <c r="N854" s="61"/>
      <c r="O854" s="61"/>
    </row>
    <row r="855" spans="1:15" ht="12.75">
      <c r="A855" s="61"/>
      <c r="B855" s="61"/>
      <c r="C855" s="61"/>
      <c r="D855" s="61"/>
      <c r="E855" s="61"/>
      <c r="F855" s="61"/>
      <c r="G855" s="61"/>
      <c r="H855" s="61"/>
      <c r="I855" s="61"/>
      <c r="J855" s="61"/>
      <c r="K855" s="61"/>
      <c r="L855" s="61"/>
      <c r="M855" s="61"/>
      <c r="N855" s="61"/>
      <c r="O855" s="61"/>
    </row>
    <row r="856" spans="1:15" ht="12.75">
      <c r="A856" s="61"/>
      <c r="B856" s="61"/>
      <c r="C856" s="61"/>
      <c r="D856" s="61"/>
      <c r="E856" s="61"/>
      <c r="F856" s="61"/>
      <c r="G856" s="61"/>
      <c r="H856" s="61"/>
      <c r="I856" s="61"/>
      <c r="J856" s="61"/>
      <c r="K856" s="61"/>
      <c r="L856" s="61"/>
      <c r="M856" s="61"/>
      <c r="N856" s="61"/>
      <c r="O856" s="61"/>
    </row>
    <row r="857" spans="1:15" ht="12.75">
      <c r="A857" s="61"/>
      <c r="B857" s="61"/>
      <c r="C857" s="61"/>
      <c r="D857" s="61"/>
      <c r="E857" s="61"/>
      <c r="F857" s="61"/>
      <c r="G857" s="61"/>
      <c r="H857" s="61"/>
      <c r="I857" s="61"/>
      <c r="J857" s="61"/>
      <c r="K857" s="61"/>
      <c r="L857" s="61"/>
      <c r="M857" s="61"/>
      <c r="N857" s="61"/>
      <c r="O857" s="61"/>
    </row>
    <row r="858" spans="1:15" ht="12.75">
      <c r="A858" s="61"/>
      <c r="B858" s="61"/>
      <c r="C858" s="61"/>
      <c r="D858" s="61"/>
      <c r="E858" s="61"/>
      <c r="F858" s="61"/>
      <c r="G858" s="61"/>
      <c r="H858" s="61"/>
      <c r="I858" s="61"/>
      <c r="J858" s="61"/>
      <c r="K858" s="61"/>
      <c r="L858" s="61"/>
      <c r="M858" s="61"/>
      <c r="N858" s="61"/>
      <c r="O858" s="61"/>
    </row>
    <row r="859" spans="1:15" ht="12.75">
      <c r="A859" s="61"/>
      <c r="B859" s="61"/>
      <c r="C859" s="61"/>
      <c r="D859" s="61"/>
      <c r="E859" s="61"/>
      <c r="F859" s="61"/>
      <c r="G859" s="61"/>
      <c r="H859" s="61"/>
      <c r="I859" s="61"/>
      <c r="J859" s="61"/>
      <c r="K859" s="61"/>
      <c r="L859" s="61"/>
      <c r="M859" s="61"/>
      <c r="N859" s="61"/>
      <c r="O859" s="61"/>
    </row>
    <row r="860" spans="1:15" ht="12.75">
      <c r="A860" s="61"/>
      <c r="B860" s="61"/>
      <c r="C860" s="61"/>
      <c r="D860" s="61"/>
      <c r="E860" s="61"/>
      <c r="F860" s="61"/>
      <c r="G860" s="61"/>
      <c r="H860" s="61"/>
      <c r="I860" s="61"/>
      <c r="J860" s="61"/>
      <c r="K860" s="61"/>
      <c r="L860" s="61"/>
      <c r="M860" s="61"/>
      <c r="N860" s="61"/>
      <c r="O860" s="61"/>
    </row>
    <row r="861" spans="1:15" ht="12.75">
      <c r="A861" s="61"/>
      <c r="B861" s="61"/>
      <c r="C861" s="61"/>
      <c r="D861" s="61"/>
      <c r="E861" s="61"/>
      <c r="F861" s="61"/>
      <c r="G861" s="61"/>
      <c r="H861" s="61"/>
      <c r="I861" s="61"/>
      <c r="J861" s="61"/>
      <c r="K861" s="61"/>
      <c r="L861" s="61"/>
      <c r="M861" s="61"/>
      <c r="N861" s="61"/>
      <c r="O861" s="61"/>
    </row>
    <row r="862" spans="1:15" ht="12.75">
      <c r="A862" s="61"/>
      <c r="B862" s="61"/>
      <c r="C862" s="61"/>
      <c r="D862" s="61"/>
      <c r="E862" s="61"/>
      <c r="F862" s="61"/>
      <c r="G862" s="61"/>
      <c r="H862" s="61"/>
      <c r="I862" s="61"/>
      <c r="J862" s="61"/>
      <c r="K862" s="61"/>
      <c r="L862" s="61"/>
      <c r="M862" s="61"/>
      <c r="N862" s="61"/>
      <c r="O862" s="61"/>
    </row>
    <row r="863" spans="1:15" ht="12.75">
      <c r="A863" s="61"/>
      <c r="B863" s="61"/>
      <c r="C863" s="61"/>
      <c r="D863" s="61"/>
      <c r="E863" s="61"/>
      <c r="F863" s="61"/>
      <c r="G863" s="61"/>
      <c r="H863" s="61"/>
      <c r="I863" s="61"/>
      <c r="J863" s="61"/>
      <c r="K863" s="61"/>
      <c r="L863" s="61"/>
      <c r="M863" s="61"/>
      <c r="N863" s="61"/>
      <c r="O863" s="61"/>
    </row>
    <row r="864" spans="1:15" ht="12.75">
      <c r="A864" s="61"/>
      <c r="B864" s="61"/>
      <c r="C864" s="61"/>
      <c r="D864" s="61"/>
      <c r="E864" s="61"/>
      <c r="F864" s="61"/>
      <c r="G864" s="61"/>
      <c r="H864" s="61"/>
      <c r="I864" s="61"/>
      <c r="J864" s="61"/>
      <c r="K864" s="61"/>
      <c r="L864" s="61"/>
      <c r="M864" s="61"/>
      <c r="N864" s="61"/>
      <c r="O864" s="61"/>
    </row>
    <row r="865" spans="1:15" ht="12.75">
      <c r="A865" s="61"/>
      <c r="B865" s="61"/>
      <c r="C865" s="61"/>
      <c r="D865" s="61"/>
      <c r="E865" s="61"/>
      <c r="F865" s="61"/>
      <c r="G865" s="61"/>
      <c r="H865" s="61"/>
      <c r="I865" s="61"/>
      <c r="J865" s="61"/>
      <c r="K865" s="61"/>
      <c r="L865" s="61"/>
      <c r="M865" s="61"/>
      <c r="N865" s="61"/>
      <c r="O865" s="61"/>
    </row>
    <row r="866" spans="1:15" ht="12.75">
      <c r="A866" s="61"/>
      <c r="B866" s="61"/>
      <c r="C866" s="61"/>
      <c r="D866" s="61"/>
      <c r="E866" s="61"/>
      <c r="F866" s="61"/>
      <c r="G866" s="61"/>
      <c r="H866" s="61"/>
      <c r="I866" s="61"/>
      <c r="J866" s="61"/>
      <c r="K866" s="61"/>
      <c r="L866" s="61"/>
      <c r="M866" s="61"/>
      <c r="N866" s="61"/>
      <c r="O866" s="61"/>
    </row>
    <row r="867" spans="1:15" ht="12.75">
      <c r="A867" s="61"/>
      <c r="B867" s="61"/>
      <c r="C867" s="61"/>
      <c r="D867" s="61"/>
      <c r="E867" s="61"/>
      <c r="F867" s="61"/>
      <c r="G867" s="61"/>
      <c r="H867" s="61"/>
      <c r="I867" s="61"/>
      <c r="J867" s="61"/>
      <c r="K867" s="61"/>
      <c r="L867" s="61"/>
      <c r="M867" s="61"/>
      <c r="N867" s="61"/>
      <c r="O867" s="61"/>
    </row>
    <row r="868" spans="1:15" ht="12.75">
      <c r="A868" s="61"/>
      <c r="B868" s="61"/>
      <c r="C868" s="61"/>
      <c r="D868" s="61"/>
      <c r="E868" s="61"/>
      <c r="F868" s="61"/>
      <c r="G868" s="61"/>
      <c r="H868" s="61"/>
      <c r="I868" s="61"/>
      <c r="J868" s="61"/>
      <c r="K868" s="61"/>
      <c r="L868" s="61"/>
      <c r="M868" s="61"/>
      <c r="N868" s="61"/>
      <c r="O868" s="61"/>
    </row>
    <row r="869" spans="1:15" ht="12.75">
      <c r="A869" s="61"/>
      <c r="B869" s="61"/>
      <c r="C869" s="61"/>
      <c r="D869" s="61"/>
      <c r="E869" s="61"/>
      <c r="F869" s="61"/>
      <c r="G869" s="61"/>
      <c r="H869" s="61"/>
      <c r="I869" s="61"/>
      <c r="J869" s="61"/>
      <c r="K869" s="61"/>
      <c r="L869" s="61"/>
      <c r="M869" s="61"/>
      <c r="N869" s="61"/>
      <c r="O869" s="61"/>
    </row>
    <row r="870" spans="1:15" ht="12.75">
      <c r="A870" s="61"/>
      <c r="B870" s="61"/>
      <c r="C870" s="61"/>
      <c r="D870" s="61"/>
      <c r="E870" s="61"/>
      <c r="F870" s="61"/>
      <c r="G870" s="61"/>
      <c r="H870" s="61"/>
      <c r="I870" s="61"/>
      <c r="J870" s="61"/>
      <c r="K870" s="61"/>
      <c r="L870" s="61"/>
      <c r="M870" s="61"/>
      <c r="N870" s="61"/>
      <c r="O870" s="61"/>
    </row>
    <row r="871" spans="1:15" ht="12.75">
      <c r="A871" s="61"/>
      <c r="B871" s="61"/>
      <c r="C871" s="61"/>
      <c r="D871" s="61"/>
      <c r="E871" s="61"/>
      <c r="F871" s="61"/>
      <c r="G871" s="61"/>
      <c r="H871" s="61"/>
      <c r="I871" s="61"/>
      <c r="J871" s="61"/>
      <c r="K871" s="61"/>
      <c r="L871" s="61"/>
      <c r="M871" s="61"/>
      <c r="N871" s="61"/>
      <c r="O871" s="61"/>
    </row>
    <row r="872" spans="1:15" ht="12.75">
      <c r="A872" s="61"/>
      <c r="B872" s="61"/>
      <c r="C872" s="61"/>
      <c r="D872" s="61"/>
      <c r="E872" s="61"/>
      <c r="F872" s="61"/>
      <c r="G872" s="61"/>
      <c r="H872" s="61"/>
      <c r="I872" s="61"/>
      <c r="J872" s="61"/>
      <c r="K872" s="61"/>
      <c r="L872" s="61"/>
      <c r="M872" s="61"/>
      <c r="N872" s="61"/>
      <c r="O872" s="61"/>
    </row>
    <row r="873" spans="1:15" ht="12.75">
      <c r="A873" s="61"/>
      <c r="B873" s="61"/>
      <c r="C873" s="61"/>
      <c r="D873" s="61"/>
      <c r="E873" s="61"/>
      <c r="F873" s="61"/>
      <c r="G873" s="61"/>
      <c r="H873" s="61"/>
      <c r="I873" s="61"/>
      <c r="J873" s="61"/>
      <c r="K873" s="61"/>
      <c r="L873" s="61"/>
      <c r="M873" s="61"/>
      <c r="N873" s="61"/>
      <c r="O873" s="61"/>
    </row>
    <row r="874" spans="1:15" ht="12.75">
      <c r="A874" s="61"/>
      <c r="B874" s="61"/>
      <c r="C874" s="61"/>
      <c r="D874" s="61"/>
      <c r="E874" s="61"/>
      <c r="F874" s="61"/>
      <c r="G874" s="61"/>
      <c r="H874" s="61"/>
      <c r="I874" s="61"/>
      <c r="J874" s="61"/>
      <c r="K874" s="61"/>
      <c r="L874" s="61"/>
      <c r="M874" s="61"/>
      <c r="N874" s="61"/>
      <c r="O874" s="61"/>
    </row>
    <row r="875" spans="1:15" ht="12.75">
      <c r="A875" s="61"/>
      <c r="B875" s="61"/>
      <c r="C875" s="61"/>
      <c r="D875" s="61"/>
      <c r="E875" s="61"/>
      <c r="F875" s="61"/>
      <c r="G875" s="61"/>
      <c r="H875" s="61"/>
      <c r="I875" s="61"/>
      <c r="J875" s="61"/>
      <c r="K875" s="61"/>
      <c r="L875" s="61"/>
      <c r="M875" s="61"/>
      <c r="N875" s="61"/>
      <c r="O875" s="61"/>
    </row>
    <row r="876" spans="1:15" ht="12.75">
      <c r="A876" s="61"/>
      <c r="B876" s="61"/>
      <c r="C876" s="61"/>
      <c r="D876" s="61"/>
      <c r="E876" s="61"/>
      <c r="F876" s="61"/>
      <c r="G876" s="61"/>
      <c r="H876" s="61"/>
      <c r="I876" s="61"/>
      <c r="J876" s="61"/>
      <c r="K876" s="61"/>
      <c r="L876" s="61"/>
      <c r="M876" s="61"/>
      <c r="N876" s="61"/>
      <c r="O876" s="61"/>
    </row>
    <row r="877" spans="1:15" ht="12.75">
      <c r="A877" s="61"/>
      <c r="B877" s="61"/>
      <c r="C877" s="61"/>
      <c r="D877" s="61"/>
      <c r="E877" s="61"/>
      <c r="F877" s="61"/>
      <c r="G877" s="61"/>
      <c r="H877" s="61"/>
      <c r="I877" s="61"/>
      <c r="J877" s="61"/>
      <c r="K877" s="61"/>
      <c r="L877" s="61"/>
      <c r="M877" s="61"/>
      <c r="N877" s="61"/>
      <c r="O877" s="61"/>
    </row>
    <row r="878" spans="1:15" ht="12.75">
      <c r="A878" s="61"/>
      <c r="B878" s="61"/>
      <c r="C878" s="61"/>
      <c r="D878" s="61"/>
      <c r="E878" s="61"/>
      <c r="F878" s="61"/>
      <c r="G878" s="61"/>
      <c r="H878" s="61"/>
      <c r="I878" s="61"/>
      <c r="J878" s="61"/>
      <c r="K878" s="61"/>
      <c r="L878" s="61"/>
      <c r="M878" s="61"/>
      <c r="N878" s="61"/>
      <c r="O878" s="61"/>
    </row>
    <row r="879" spans="1:15" ht="12.75">
      <c r="A879" s="61"/>
      <c r="B879" s="61"/>
      <c r="C879" s="61"/>
      <c r="D879" s="61"/>
      <c r="E879" s="61"/>
      <c r="F879" s="61"/>
      <c r="G879" s="61"/>
      <c r="H879" s="61"/>
      <c r="I879" s="61"/>
      <c r="J879" s="61"/>
      <c r="K879" s="61"/>
      <c r="L879" s="61"/>
      <c r="M879" s="61"/>
      <c r="N879" s="61"/>
      <c r="O879" s="61"/>
    </row>
    <row r="880" spans="1:15" ht="12.75">
      <c r="A880" s="61"/>
      <c r="B880" s="61"/>
      <c r="C880" s="61"/>
      <c r="D880" s="61"/>
      <c r="E880" s="61"/>
      <c r="F880" s="61"/>
      <c r="G880" s="61"/>
      <c r="H880" s="61"/>
      <c r="I880" s="61"/>
      <c r="J880" s="61"/>
      <c r="K880" s="61"/>
      <c r="L880" s="61"/>
      <c r="M880" s="61"/>
      <c r="N880" s="61"/>
      <c r="O880" s="61"/>
    </row>
    <row r="881" spans="1:15" ht="12.75">
      <c r="A881" s="61"/>
      <c r="B881" s="61"/>
      <c r="C881" s="61"/>
      <c r="D881" s="61"/>
      <c r="E881" s="61"/>
      <c r="F881" s="61"/>
      <c r="G881" s="61"/>
      <c r="H881" s="61"/>
      <c r="I881" s="61"/>
      <c r="J881" s="61"/>
      <c r="K881" s="61"/>
      <c r="L881" s="61"/>
      <c r="M881" s="61"/>
      <c r="N881" s="61"/>
      <c r="O881" s="61"/>
    </row>
    <row r="882" spans="1:15" ht="12.75">
      <c r="A882" s="61"/>
      <c r="B882" s="61"/>
      <c r="C882" s="61"/>
      <c r="D882" s="61"/>
      <c r="E882" s="61"/>
      <c r="F882" s="61"/>
      <c r="G882" s="61"/>
      <c r="H882" s="61"/>
      <c r="I882" s="61"/>
      <c r="J882" s="61"/>
      <c r="K882" s="61"/>
      <c r="L882" s="61"/>
      <c r="M882" s="61"/>
      <c r="N882" s="61"/>
      <c r="O882" s="61"/>
    </row>
    <row r="883" spans="1:15" ht="12.75">
      <c r="A883" s="61"/>
      <c r="B883" s="61"/>
      <c r="C883" s="61"/>
      <c r="D883" s="61"/>
      <c r="E883" s="61"/>
      <c r="F883" s="61"/>
      <c r="G883" s="61"/>
      <c r="H883" s="61"/>
      <c r="I883" s="61"/>
      <c r="J883" s="61"/>
      <c r="K883" s="61"/>
      <c r="L883" s="61"/>
      <c r="M883" s="61"/>
      <c r="N883" s="61"/>
      <c r="O883" s="61"/>
    </row>
    <row r="884" spans="1:15" ht="12.75">
      <c r="A884" s="61"/>
      <c r="B884" s="61"/>
      <c r="C884" s="61"/>
      <c r="D884" s="61"/>
      <c r="E884" s="61"/>
      <c r="F884" s="61"/>
      <c r="G884" s="61"/>
      <c r="H884" s="61"/>
      <c r="I884" s="61"/>
      <c r="J884" s="61"/>
      <c r="K884" s="61"/>
      <c r="L884" s="61"/>
      <c r="M884" s="61"/>
      <c r="N884" s="61"/>
      <c r="O884" s="61"/>
    </row>
    <row r="885" spans="1:15" ht="12.75">
      <c r="A885" s="61"/>
      <c r="B885" s="61"/>
      <c r="C885" s="61"/>
      <c r="D885" s="61"/>
      <c r="E885" s="61"/>
      <c r="F885" s="61"/>
      <c r="G885" s="61"/>
      <c r="H885" s="61"/>
      <c r="I885" s="61"/>
      <c r="J885" s="61"/>
      <c r="K885" s="61"/>
      <c r="L885" s="61"/>
      <c r="M885" s="61"/>
      <c r="N885" s="61"/>
      <c r="O885" s="61"/>
    </row>
    <row r="886" spans="1:15" ht="12.75">
      <c r="A886" s="61"/>
      <c r="B886" s="61"/>
      <c r="C886" s="61"/>
      <c r="D886" s="61"/>
      <c r="E886" s="61"/>
      <c r="F886" s="61"/>
      <c r="G886" s="61"/>
      <c r="H886" s="61"/>
      <c r="I886" s="61"/>
      <c r="J886" s="61"/>
      <c r="K886" s="61"/>
      <c r="L886" s="61"/>
      <c r="M886" s="61"/>
      <c r="N886" s="61"/>
      <c r="O886" s="61"/>
    </row>
    <row r="887" spans="1:15" ht="12.75">
      <c r="A887" s="61"/>
      <c r="B887" s="61"/>
      <c r="C887" s="61"/>
      <c r="D887" s="61"/>
      <c r="E887" s="61"/>
      <c r="F887" s="61"/>
      <c r="G887" s="61"/>
      <c r="H887" s="61"/>
      <c r="I887" s="61"/>
      <c r="J887" s="61"/>
      <c r="K887" s="61"/>
      <c r="L887" s="61"/>
      <c r="M887" s="61"/>
      <c r="N887" s="61"/>
      <c r="O887" s="61"/>
    </row>
    <row r="888" spans="1:15" ht="12.75">
      <c r="A888" s="61"/>
      <c r="B888" s="61"/>
      <c r="C888" s="61"/>
      <c r="D888" s="61"/>
      <c r="E888" s="61"/>
      <c r="F888" s="61"/>
      <c r="G888" s="61"/>
      <c r="H888" s="61"/>
      <c r="I888" s="61"/>
      <c r="J888" s="61"/>
      <c r="K888" s="61"/>
      <c r="L888" s="61"/>
      <c r="M888" s="61"/>
      <c r="N888" s="61"/>
      <c r="O888" s="61"/>
    </row>
    <row r="889" spans="1:15" ht="12.75">
      <c r="A889" s="61"/>
      <c r="B889" s="61"/>
      <c r="C889" s="61"/>
      <c r="D889" s="61"/>
      <c r="E889" s="61"/>
      <c r="F889" s="61"/>
      <c r="G889" s="61"/>
      <c r="H889" s="61"/>
      <c r="I889" s="61"/>
      <c r="J889" s="61"/>
      <c r="K889" s="61"/>
      <c r="L889" s="61"/>
      <c r="M889" s="61"/>
      <c r="N889" s="61"/>
      <c r="O889" s="61"/>
    </row>
    <row r="890" spans="1:15" ht="12.75">
      <c r="A890" s="61"/>
      <c r="B890" s="61"/>
      <c r="C890" s="61"/>
      <c r="D890" s="61"/>
      <c r="E890" s="61"/>
      <c r="F890" s="61"/>
      <c r="G890" s="61"/>
      <c r="H890" s="61"/>
      <c r="I890" s="61"/>
      <c r="J890" s="61"/>
      <c r="K890" s="61"/>
      <c r="L890" s="61"/>
      <c r="M890" s="61"/>
      <c r="N890" s="61"/>
      <c r="O890" s="61"/>
    </row>
    <row r="891" spans="1:15" ht="12.75">
      <c r="A891" s="61"/>
      <c r="B891" s="61"/>
      <c r="C891" s="61"/>
      <c r="D891" s="61"/>
      <c r="E891" s="61"/>
      <c r="F891" s="61"/>
      <c r="G891" s="61"/>
      <c r="H891" s="61"/>
      <c r="I891" s="61"/>
      <c r="J891" s="61"/>
      <c r="K891" s="61"/>
      <c r="L891" s="61"/>
      <c r="M891" s="61"/>
      <c r="N891" s="61"/>
      <c r="O891" s="61"/>
    </row>
    <row r="892" spans="1:15" ht="12.75">
      <c r="A892" s="61"/>
      <c r="B892" s="61"/>
      <c r="C892" s="61"/>
      <c r="D892" s="61"/>
      <c r="E892" s="61"/>
      <c r="F892" s="61"/>
      <c r="G892" s="61"/>
      <c r="H892" s="61"/>
      <c r="I892" s="61"/>
      <c r="J892" s="61"/>
      <c r="K892" s="61"/>
      <c r="L892" s="61"/>
      <c r="M892" s="61"/>
      <c r="N892" s="61"/>
      <c r="O892" s="61"/>
    </row>
    <row r="893" spans="1:15" ht="12.75">
      <c r="A893" s="61"/>
      <c r="B893" s="61"/>
      <c r="C893" s="61"/>
      <c r="D893" s="61"/>
      <c r="E893" s="61"/>
      <c r="F893" s="61"/>
      <c r="G893" s="61"/>
      <c r="H893" s="61"/>
      <c r="I893" s="61"/>
      <c r="J893" s="61"/>
      <c r="K893" s="61"/>
      <c r="L893" s="61"/>
      <c r="M893" s="61"/>
      <c r="N893" s="61"/>
      <c r="O893" s="61"/>
    </row>
    <row r="894" spans="1:15" ht="12.75">
      <c r="A894" s="61"/>
      <c r="B894" s="61"/>
      <c r="C894" s="61"/>
      <c r="D894" s="61"/>
      <c r="E894" s="61"/>
      <c r="F894" s="61"/>
      <c r="G894" s="61"/>
      <c r="H894" s="61"/>
      <c r="I894" s="61"/>
      <c r="J894" s="61"/>
      <c r="K894" s="61"/>
      <c r="L894" s="61"/>
      <c r="M894" s="61"/>
      <c r="N894" s="61"/>
      <c r="O894" s="61"/>
    </row>
    <row r="895" spans="1:15" ht="12.75">
      <c r="A895" s="61"/>
      <c r="B895" s="61"/>
      <c r="C895" s="61"/>
      <c r="D895" s="61"/>
      <c r="E895" s="61"/>
      <c r="F895" s="61"/>
      <c r="G895" s="61"/>
      <c r="H895" s="61"/>
      <c r="I895" s="61"/>
      <c r="J895" s="61"/>
      <c r="K895" s="61"/>
      <c r="L895" s="61"/>
      <c r="M895" s="61"/>
      <c r="N895" s="61"/>
      <c r="O895" s="61"/>
    </row>
    <row r="896" spans="1:15" ht="12.75">
      <c r="A896" s="61"/>
      <c r="B896" s="61"/>
      <c r="C896" s="61"/>
      <c r="D896" s="61"/>
      <c r="E896" s="61"/>
      <c r="F896" s="61"/>
      <c r="G896" s="61"/>
      <c r="H896" s="61"/>
      <c r="I896" s="61"/>
      <c r="J896" s="61"/>
      <c r="K896" s="61"/>
      <c r="L896" s="61"/>
      <c r="M896" s="61"/>
      <c r="N896" s="61"/>
      <c r="O896" s="61"/>
    </row>
    <row r="897" spans="1:15" ht="12.75">
      <c r="A897" s="61"/>
      <c r="B897" s="61"/>
      <c r="C897" s="61"/>
      <c r="D897" s="61"/>
      <c r="E897" s="61"/>
      <c r="F897" s="61"/>
      <c r="G897" s="61"/>
      <c r="H897" s="61"/>
      <c r="I897" s="61"/>
      <c r="J897" s="61"/>
      <c r="K897" s="61"/>
      <c r="L897" s="61"/>
      <c r="M897" s="61"/>
      <c r="N897" s="61"/>
      <c r="O897" s="61"/>
    </row>
    <row r="898" spans="1:15" ht="12.75">
      <c r="A898" s="61"/>
      <c r="B898" s="61"/>
      <c r="C898" s="61"/>
      <c r="D898" s="61"/>
      <c r="E898" s="61"/>
      <c r="F898" s="61"/>
      <c r="G898" s="61"/>
      <c r="H898" s="61"/>
      <c r="I898" s="61"/>
      <c r="J898" s="61"/>
      <c r="K898" s="61"/>
      <c r="L898" s="61"/>
      <c r="M898" s="61"/>
      <c r="N898" s="61"/>
      <c r="O898" s="61"/>
    </row>
    <row r="899" spans="1:15" ht="12.75">
      <c r="A899" s="61"/>
      <c r="B899" s="61"/>
      <c r="C899" s="61"/>
      <c r="D899" s="61"/>
      <c r="E899" s="61"/>
      <c r="F899" s="61"/>
      <c r="G899" s="61"/>
      <c r="H899" s="61"/>
      <c r="I899" s="61"/>
      <c r="J899" s="61"/>
      <c r="K899" s="61"/>
      <c r="L899" s="61"/>
      <c r="M899" s="61"/>
      <c r="N899" s="61"/>
      <c r="O899" s="61"/>
    </row>
    <row r="900" spans="1:15" ht="12.75">
      <c r="A900" s="61"/>
      <c r="B900" s="61"/>
      <c r="C900" s="61"/>
      <c r="D900" s="61"/>
      <c r="E900" s="61"/>
      <c r="F900" s="61"/>
      <c r="G900" s="61"/>
      <c r="H900" s="61"/>
      <c r="I900" s="61"/>
      <c r="J900" s="61"/>
      <c r="K900" s="61"/>
      <c r="L900" s="61"/>
      <c r="M900" s="61"/>
      <c r="N900" s="61"/>
      <c r="O900" s="61"/>
    </row>
    <row r="901" spans="1:15" ht="12.75">
      <c r="A901" s="61"/>
      <c r="B901" s="61"/>
      <c r="C901" s="61"/>
      <c r="D901" s="61"/>
      <c r="E901" s="61"/>
      <c r="F901" s="61"/>
      <c r="G901" s="61"/>
      <c r="H901" s="61"/>
      <c r="I901" s="61"/>
      <c r="J901" s="61"/>
      <c r="K901" s="61"/>
      <c r="L901" s="61"/>
      <c r="M901" s="61"/>
      <c r="N901" s="61"/>
      <c r="O901" s="61"/>
    </row>
    <row r="902" spans="1:15" ht="12.75">
      <c r="A902" s="61"/>
      <c r="B902" s="61"/>
      <c r="C902" s="61"/>
      <c r="D902" s="61"/>
      <c r="E902" s="61"/>
      <c r="F902" s="61"/>
      <c r="G902" s="61"/>
      <c r="H902" s="61"/>
      <c r="I902" s="61"/>
      <c r="J902" s="61"/>
      <c r="K902" s="61"/>
      <c r="L902" s="61"/>
      <c r="M902" s="61"/>
      <c r="N902" s="61"/>
      <c r="O902" s="61"/>
    </row>
    <row r="903" spans="1:15" ht="12.75">
      <c r="A903" s="61"/>
      <c r="B903" s="61"/>
      <c r="C903" s="61"/>
      <c r="D903" s="61"/>
      <c r="E903" s="61"/>
      <c r="F903" s="61"/>
      <c r="G903" s="61"/>
      <c r="H903" s="61"/>
      <c r="I903" s="61"/>
      <c r="J903" s="61"/>
      <c r="K903" s="61"/>
      <c r="L903" s="61"/>
      <c r="M903" s="61"/>
      <c r="N903" s="61"/>
      <c r="O903" s="61"/>
    </row>
    <row r="904" spans="1:15" ht="12.75">
      <c r="A904" s="61"/>
      <c r="B904" s="61"/>
      <c r="C904" s="61"/>
      <c r="D904" s="61"/>
      <c r="E904" s="61"/>
      <c r="F904" s="61"/>
      <c r="G904" s="61"/>
      <c r="H904" s="61"/>
      <c r="I904" s="61"/>
      <c r="J904" s="61"/>
      <c r="K904" s="61"/>
      <c r="L904" s="61"/>
      <c r="M904" s="61"/>
      <c r="N904" s="61"/>
      <c r="O904" s="61"/>
    </row>
    <row r="905" spans="1:15" ht="12.75">
      <c r="A905" s="61"/>
      <c r="B905" s="61"/>
      <c r="C905" s="61"/>
      <c r="D905" s="61"/>
      <c r="E905" s="61"/>
      <c r="F905" s="61"/>
      <c r="G905" s="61"/>
      <c r="H905" s="61"/>
      <c r="I905" s="61"/>
      <c r="J905" s="61"/>
      <c r="K905" s="61"/>
      <c r="L905" s="61"/>
      <c r="M905" s="61"/>
      <c r="N905" s="61"/>
      <c r="O905" s="61"/>
    </row>
    <row r="906" spans="1:15" ht="12.75">
      <c r="A906" s="61"/>
      <c r="B906" s="61"/>
      <c r="C906" s="61"/>
      <c r="D906" s="61"/>
      <c r="E906" s="61"/>
      <c r="F906" s="61"/>
      <c r="G906" s="61"/>
      <c r="H906" s="61"/>
      <c r="I906" s="61"/>
      <c r="J906" s="61"/>
      <c r="K906" s="61"/>
      <c r="L906" s="61"/>
      <c r="M906" s="61"/>
      <c r="N906" s="61"/>
      <c r="O906" s="61"/>
    </row>
    <row r="907" spans="1:15" ht="12.75">
      <c r="A907" s="61"/>
      <c r="B907" s="61"/>
      <c r="C907" s="61"/>
      <c r="D907" s="61"/>
      <c r="E907" s="61"/>
      <c r="F907" s="61"/>
      <c r="G907" s="61"/>
      <c r="H907" s="61"/>
      <c r="I907" s="61"/>
      <c r="J907" s="61"/>
      <c r="K907" s="61"/>
      <c r="L907" s="61"/>
      <c r="M907" s="61"/>
      <c r="N907" s="61"/>
      <c r="O907" s="61"/>
    </row>
    <row r="908" spans="1:15" ht="12.75">
      <c r="A908" s="61"/>
      <c r="B908" s="61"/>
      <c r="C908" s="61"/>
      <c r="D908" s="61"/>
      <c r="E908" s="61"/>
      <c r="F908" s="61"/>
      <c r="G908" s="61"/>
      <c r="H908" s="61"/>
      <c r="I908" s="61"/>
      <c r="J908" s="61"/>
      <c r="K908" s="61"/>
      <c r="L908" s="61"/>
      <c r="M908" s="61"/>
      <c r="N908" s="61"/>
      <c r="O908" s="61"/>
    </row>
    <row r="909" spans="1:15" ht="12.75">
      <c r="A909" s="61"/>
      <c r="B909" s="61"/>
      <c r="C909" s="61"/>
      <c r="D909" s="61"/>
      <c r="E909" s="61"/>
      <c r="F909" s="61"/>
      <c r="G909" s="61"/>
      <c r="H909" s="61"/>
      <c r="I909" s="61"/>
      <c r="J909" s="61"/>
      <c r="K909" s="61"/>
      <c r="L909" s="61"/>
      <c r="M909" s="61"/>
      <c r="N909" s="61"/>
      <c r="O909" s="61"/>
    </row>
    <row r="910" spans="1:15" ht="12.75">
      <c r="A910" s="61"/>
      <c r="B910" s="61"/>
      <c r="C910" s="61"/>
      <c r="D910" s="61"/>
      <c r="E910" s="61"/>
      <c r="F910" s="61"/>
      <c r="G910" s="61"/>
      <c r="H910" s="61"/>
      <c r="I910" s="61"/>
      <c r="J910" s="61"/>
      <c r="K910" s="61"/>
      <c r="L910" s="61"/>
      <c r="M910" s="61"/>
      <c r="N910" s="61"/>
      <c r="O910" s="61"/>
    </row>
    <row r="911" spans="1:15" ht="12.75">
      <c r="A911" s="61"/>
      <c r="B911" s="61"/>
      <c r="C911" s="61"/>
      <c r="D911" s="61"/>
      <c r="E911" s="61"/>
      <c r="F911" s="61"/>
      <c r="G911" s="61"/>
      <c r="H911" s="61"/>
      <c r="I911" s="61"/>
      <c r="J911" s="61"/>
      <c r="K911" s="61"/>
      <c r="L911" s="61"/>
      <c r="M911" s="61"/>
      <c r="N911" s="61"/>
      <c r="O911" s="61"/>
    </row>
    <row r="912" spans="1:15" ht="12.75">
      <c r="A912" s="61"/>
      <c r="B912" s="61"/>
      <c r="C912" s="61"/>
      <c r="D912" s="61"/>
      <c r="E912" s="61"/>
      <c r="F912" s="61"/>
      <c r="G912" s="61"/>
      <c r="H912" s="61"/>
      <c r="I912" s="61"/>
      <c r="J912" s="61"/>
      <c r="K912" s="61"/>
      <c r="L912" s="61"/>
      <c r="M912" s="61"/>
      <c r="N912" s="61"/>
      <c r="O912" s="61"/>
    </row>
    <row r="913" spans="1:15" ht="12.75">
      <c r="A913" s="61"/>
      <c r="B913" s="61"/>
      <c r="C913" s="61"/>
      <c r="D913" s="61"/>
      <c r="E913" s="61"/>
      <c r="F913" s="61"/>
      <c r="G913" s="61"/>
      <c r="H913" s="61"/>
      <c r="I913" s="61"/>
      <c r="J913" s="61"/>
      <c r="K913" s="61"/>
      <c r="L913" s="61"/>
      <c r="M913" s="61"/>
      <c r="N913" s="61"/>
      <c r="O913" s="61"/>
    </row>
    <row r="914" spans="1:15" ht="12.75">
      <c r="A914" s="61"/>
      <c r="B914" s="61"/>
      <c r="C914" s="61"/>
      <c r="D914" s="61"/>
      <c r="E914" s="61"/>
      <c r="F914" s="61"/>
      <c r="G914" s="61"/>
      <c r="H914" s="61"/>
      <c r="I914" s="61"/>
      <c r="J914" s="61"/>
      <c r="K914" s="61"/>
      <c r="L914" s="61"/>
      <c r="M914" s="61"/>
      <c r="N914" s="61"/>
      <c r="O914" s="61"/>
    </row>
    <row r="915" spans="1:15" ht="12.75">
      <c r="A915" s="61"/>
      <c r="B915" s="61"/>
      <c r="C915" s="61"/>
      <c r="D915" s="61"/>
      <c r="E915" s="61"/>
      <c r="F915" s="61"/>
      <c r="G915" s="61"/>
      <c r="H915" s="61"/>
      <c r="I915" s="61"/>
      <c r="J915" s="61"/>
      <c r="K915" s="61"/>
      <c r="L915" s="61"/>
      <c r="M915" s="61"/>
      <c r="N915" s="61"/>
      <c r="O915" s="61"/>
    </row>
    <row r="916" spans="1:15" ht="12.75">
      <c r="A916" s="61"/>
      <c r="B916" s="61"/>
      <c r="C916" s="61"/>
      <c r="D916" s="61"/>
      <c r="E916" s="61"/>
      <c r="F916" s="61"/>
      <c r="G916" s="61"/>
      <c r="H916" s="61"/>
      <c r="I916" s="61"/>
      <c r="J916" s="61"/>
      <c r="K916" s="61"/>
      <c r="L916" s="61"/>
      <c r="M916" s="61"/>
      <c r="N916" s="61"/>
      <c r="O916" s="61"/>
    </row>
    <row r="917" spans="1:15" ht="12.75">
      <c r="A917" s="61"/>
      <c r="B917" s="61"/>
      <c r="C917" s="61"/>
      <c r="D917" s="61"/>
      <c r="E917" s="61"/>
      <c r="F917" s="61"/>
      <c r="G917" s="61"/>
      <c r="H917" s="61"/>
      <c r="I917" s="61"/>
      <c r="J917" s="61"/>
      <c r="K917" s="61"/>
      <c r="L917" s="61"/>
      <c r="M917" s="61"/>
      <c r="N917" s="61"/>
      <c r="O917" s="61"/>
    </row>
    <row r="918" spans="1:15" ht="12.75">
      <c r="A918" s="61"/>
      <c r="B918" s="61"/>
      <c r="C918" s="61"/>
      <c r="D918" s="61"/>
      <c r="E918" s="61"/>
      <c r="F918" s="61"/>
      <c r="G918" s="61"/>
      <c r="H918" s="61"/>
      <c r="I918" s="61"/>
      <c r="J918" s="61"/>
      <c r="K918" s="61"/>
      <c r="L918" s="61"/>
      <c r="M918" s="61"/>
      <c r="N918" s="61"/>
      <c r="O918" s="61"/>
    </row>
    <row r="919" spans="1:15" ht="12.75">
      <c r="A919" s="61"/>
      <c r="B919" s="61"/>
      <c r="C919" s="61"/>
      <c r="D919" s="61"/>
      <c r="E919" s="61"/>
      <c r="F919" s="61"/>
      <c r="G919" s="61"/>
      <c r="H919" s="61"/>
      <c r="I919" s="61"/>
      <c r="J919" s="61"/>
      <c r="K919" s="61"/>
      <c r="L919" s="61"/>
      <c r="M919" s="61"/>
      <c r="N919" s="61"/>
      <c r="O919" s="61"/>
    </row>
    <row r="920" spans="1:15" ht="12.75">
      <c r="A920" s="61"/>
      <c r="B920" s="61"/>
      <c r="C920" s="61"/>
      <c r="D920" s="61"/>
      <c r="E920" s="61"/>
      <c r="F920" s="61"/>
      <c r="G920" s="61"/>
      <c r="H920" s="61"/>
      <c r="I920" s="61"/>
      <c r="J920" s="61"/>
      <c r="K920" s="61"/>
      <c r="L920" s="61"/>
      <c r="M920" s="61"/>
      <c r="N920" s="61"/>
      <c r="O920" s="61"/>
    </row>
    <row r="921" spans="1:15" ht="12.75">
      <c r="A921" s="61"/>
      <c r="B921" s="61"/>
      <c r="C921" s="61"/>
      <c r="D921" s="61"/>
      <c r="E921" s="61"/>
      <c r="F921" s="61"/>
      <c r="G921" s="61"/>
      <c r="H921" s="61"/>
      <c r="I921" s="61"/>
      <c r="J921" s="61"/>
      <c r="K921" s="61"/>
      <c r="L921" s="61"/>
      <c r="M921" s="61"/>
      <c r="N921" s="61"/>
      <c r="O921" s="61"/>
    </row>
    <row r="922" spans="1:15" ht="12.75">
      <c r="A922" s="61"/>
      <c r="B922" s="61"/>
      <c r="C922" s="61"/>
      <c r="D922" s="61"/>
      <c r="E922" s="61"/>
      <c r="F922" s="61"/>
      <c r="G922" s="61"/>
      <c r="H922" s="61"/>
      <c r="I922" s="61"/>
      <c r="J922" s="61"/>
      <c r="K922" s="61"/>
      <c r="L922" s="61"/>
      <c r="M922" s="61"/>
      <c r="N922" s="61"/>
      <c r="O922" s="61"/>
    </row>
    <row r="923" spans="1:15" ht="12.75">
      <c r="A923" s="61"/>
      <c r="B923" s="61"/>
      <c r="C923" s="61"/>
      <c r="D923" s="61"/>
      <c r="E923" s="61"/>
      <c r="F923" s="61"/>
      <c r="G923" s="61"/>
      <c r="H923" s="61"/>
      <c r="I923" s="61"/>
      <c r="J923" s="61"/>
      <c r="K923" s="61"/>
      <c r="L923" s="61"/>
      <c r="M923" s="61"/>
      <c r="N923" s="61"/>
      <c r="O923" s="61"/>
    </row>
    <row r="924" spans="1:15" ht="12.75">
      <c r="A924" s="61"/>
      <c r="B924" s="61"/>
      <c r="C924" s="61"/>
      <c r="D924" s="61"/>
      <c r="E924" s="61"/>
      <c r="F924" s="61"/>
      <c r="G924" s="61"/>
      <c r="H924" s="61"/>
      <c r="I924" s="61"/>
      <c r="J924" s="61"/>
      <c r="K924" s="61"/>
      <c r="L924" s="61"/>
      <c r="M924" s="61"/>
      <c r="N924" s="61"/>
      <c r="O924" s="61"/>
    </row>
    <row r="925" spans="1:15" ht="12.75">
      <c r="A925" s="61"/>
      <c r="B925" s="61"/>
      <c r="C925" s="61"/>
      <c r="D925" s="61"/>
      <c r="E925" s="61"/>
      <c r="F925" s="61"/>
      <c r="G925" s="61"/>
      <c r="H925" s="61"/>
      <c r="I925" s="61"/>
      <c r="J925" s="61"/>
      <c r="K925" s="61"/>
      <c r="L925" s="61"/>
      <c r="M925" s="61"/>
      <c r="N925" s="61"/>
      <c r="O925" s="61"/>
    </row>
    <row r="926" spans="1:15" ht="12.75">
      <c r="A926" s="61"/>
      <c r="B926" s="61"/>
      <c r="C926" s="61"/>
      <c r="D926" s="61"/>
      <c r="E926" s="61"/>
      <c r="F926" s="61"/>
      <c r="G926" s="61"/>
      <c r="H926" s="61"/>
      <c r="I926" s="61"/>
      <c r="J926" s="61"/>
      <c r="K926" s="61"/>
      <c r="L926" s="61"/>
      <c r="M926" s="61"/>
      <c r="N926" s="61"/>
      <c r="O926" s="61"/>
    </row>
    <row r="927" spans="1:15" ht="12.75">
      <c r="A927" s="61"/>
      <c r="B927" s="61"/>
      <c r="C927" s="61"/>
      <c r="D927" s="61"/>
      <c r="E927" s="61"/>
      <c r="F927" s="61"/>
      <c r="G927" s="61"/>
      <c r="H927" s="61"/>
      <c r="I927" s="61"/>
      <c r="J927" s="61"/>
      <c r="K927" s="61"/>
      <c r="L927" s="61"/>
      <c r="M927" s="61"/>
      <c r="N927" s="61"/>
      <c r="O927" s="61"/>
    </row>
    <row r="928" spans="1:15" ht="12.75">
      <c r="A928" s="61"/>
      <c r="B928" s="61"/>
      <c r="C928" s="61"/>
      <c r="D928" s="61"/>
      <c r="E928" s="61"/>
      <c r="F928" s="61"/>
      <c r="G928" s="61"/>
      <c r="H928" s="61"/>
      <c r="I928" s="61"/>
      <c r="J928" s="61"/>
      <c r="K928" s="61"/>
      <c r="L928" s="61"/>
      <c r="M928" s="61"/>
      <c r="N928" s="61"/>
      <c r="O928" s="61"/>
    </row>
    <row r="929" spans="1:15" ht="12.75">
      <c r="A929" s="61"/>
      <c r="B929" s="61"/>
      <c r="C929" s="61"/>
      <c r="D929" s="61"/>
      <c r="E929" s="61"/>
      <c r="F929" s="61"/>
      <c r="G929" s="61"/>
      <c r="H929" s="61"/>
      <c r="I929" s="61"/>
      <c r="J929" s="61"/>
      <c r="K929" s="61"/>
      <c r="L929" s="61"/>
      <c r="M929" s="61"/>
      <c r="N929" s="61"/>
      <c r="O929" s="61"/>
    </row>
    <row r="930" spans="1:15" ht="12.75">
      <c r="A930" s="61"/>
      <c r="B930" s="61"/>
      <c r="C930" s="61"/>
      <c r="D930" s="61"/>
      <c r="E930" s="61"/>
      <c r="F930" s="61"/>
      <c r="G930" s="61"/>
      <c r="H930" s="61"/>
      <c r="I930" s="61"/>
      <c r="J930" s="61"/>
      <c r="K930" s="61"/>
      <c r="L930" s="61"/>
      <c r="M930" s="61"/>
      <c r="N930" s="61"/>
      <c r="O930" s="61"/>
    </row>
    <row r="931" spans="1:15" ht="12.75">
      <c r="A931" s="61"/>
      <c r="B931" s="61"/>
      <c r="C931" s="61"/>
      <c r="D931" s="61"/>
      <c r="E931" s="61"/>
      <c r="F931" s="61"/>
      <c r="G931" s="61"/>
      <c r="H931" s="61"/>
      <c r="I931" s="61"/>
      <c r="J931" s="61"/>
      <c r="K931" s="61"/>
      <c r="L931" s="61"/>
      <c r="M931" s="61"/>
      <c r="N931" s="61"/>
      <c r="O931" s="61"/>
    </row>
    <row r="932" spans="1:15" ht="12.75">
      <c r="A932" s="61"/>
      <c r="B932" s="61"/>
      <c r="C932" s="61"/>
      <c r="D932" s="61"/>
      <c r="E932" s="61"/>
      <c r="F932" s="61"/>
      <c r="G932" s="61"/>
      <c r="H932" s="61"/>
      <c r="I932" s="61"/>
      <c r="J932" s="61"/>
      <c r="K932" s="61"/>
      <c r="L932" s="61"/>
      <c r="M932" s="61"/>
      <c r="N932" s="61"/>
      <c r="O932" s="61"/>
    </row>
    <row r="933" spans="1:15" ht="12.75">
      <c r="A933" s="61"/>
      <c r="B933" s="61"/>
      <c r="C933" s="61"/>
      <c r="D933" s="61"/>
      <c r="E933" s="61"/>
      <c r="F933" s="61"/>
      <c r="G933" s="61"/>
      <c r="H933" s="61"/>
      <c r="I933" s="61"/>
      <c r="J933" s="61"/>
      <c r="K933" s="61"/>
      <c r="L933" s="61"/>
      <c r="M933" s="61"/>
      <c r="N933" s="61"/>
      <c r="O933" s="61"/>
    </row>
    <row r="934" spans="1:15" ht="12.75">
      <c r="A934" s="61"/>
      <c r="B934" s="61"/>
      <c r="C934" s="61"/>
      <c r="D934" s="61"/>
      <c r="E934" s="61"/>
      <c r="F934" s="61"/>
      <c r="G934" s="61"/>
      <c r="H934" s="61"/>
      <c r="I934" s="61"/>
      <c r="J934" s="61"/>
      <c r="K934" s="61"/>
      <c r="L934" s="61"/>
      <c r="M934" s="61"/>
      <c r="N934" s="61"/>
      <c r="O934" s="61"/>
    </row>
    <row r="935" spans="1:15" ht="12.75">
      <c r="A935" s="61"/>
      <c r="B935" s="61"/>
      <c r="C935" s="61"/>
      <c r="D935" s="61"/>
      <c r="E935" s="61"/>
      <c r="F935" s="61"/>
      <c r="G935" s="61"/>
      <c r="H935" s="61"/>
      <c r="I935" s="61"/>
      <c r="J935" s="61"/>
      <c r="K935" s="61"/>
      <c r="L935" s="61"/>
      <c r="M935" s="61"/>
      <c r="N935" s="61"/>
      <c r="O935" s="61"/>
    </row>
    <row r="936" spans="1:15" ht="12.75">
      <c r="A936" s="61"/>
      <c r="B936" s="61"/>
      <c r="C936" s="61"/>
      <c r="D936" s="61"/>
      <c r="E936" s="61"/>
      <c r="F936" s="61"/>
      <c r="G936" s="61"/>
      <c r="H936" s="61"/>
      <c r="I936" s="61"/>
      <c r="J936" s="61"/>
      <c r="K936" s="61"/>
      <c r="L936" s="61"/>
      <c r="M936" s="61"/>
      <c r="N936" s="61"/>
      <c r="O936" s="61"/>
    </row>
    <row r="937" spans="1:15" ht="12.75">
      <c r="A937" s="61"/>
      <c r="B937" s="61"/>
      <c r="C937" s="61"/>
      <c r="D937" s="61"/>
      <c r="E937" s="61"/>
      <c r="F937" s="61"/>
      <c r="G937" s="61"/>
      <c r="H937" s="61"/>
      <c r="I937" s="61"/>
      <c r="J937" s="61"/>
      <c r="K937" s="61"/>
      <c r="L937" s="61"/>
      <c r="M937" s="61"/>
      <c r="N937" s="61"/>
      <c r="O937" s="61"/>
    </row>
    <row r="938" spans="1:15" ht="12.75">
      <c r="A938" s="61"/>
      <c r="B938" s="61"/>
      <c r="C938" s="61"/>
      <c r="D938" s="61"/>
      <c r="E938" s="61"/>
      <c r="F938" s="61"/>
      <c r="G938" s="61"/>
      <c r="H938" s="61"/>
      <c r="I938" s="61"/>
      <c r="J938" s="61"/>
      <c r="K938" s="61"/>
      <c r="L938" s="61"/>
      <c r="M938" s="61"/>
      <c r="N938" s="61"/>
      <c r="O938" s="61"/>
    </row>
    <row r="939" spans="1:15" ht="12.75">
      <c r="A939" s="61"/>
      <c r="B939" s="61"/>
      <c r="C939" s="61"/>
      <c r="D939" s="61"/>
      <c r="E939" s="61"/>
      <c r="F939" s="61"/>
      <c r="G939" s="61"/>
      <c r="H939" s="61"/>
      <c r="I939" s="61"/>
      <c r="J939" s="61"/>
      <c r="K939" s="61"/>
      <c r="L939" s="61"/>
      <c r="M939" s="61"/>
      <c r="N939" s="61"/>
      <c r="O939" s="61"/>
    </row>
    <row r="940" spans="1:15" ht="12.75">
      <c r="A940" s="61"/>
      <c r="B940" s="61"/>
      <c r="C940" s="61"/>
      <c r="D940" s="61"/>
      <c r="E940" s="61"/>
      <c r="F940" s="61"/>
      <c r="G940" s="61"/>
      <c r="H940" s="61"/>
      <c r="I940" s="61"/>
      <c r="J940" s="61"/>
      <c r="K940" s="61"/>
      <c r="L940" s="61"/>
      <c r="M940" s="61"/>
      <c r="N940" s="61"/>
      <c r="O940" s="61"/>
    </row>
    <row r="941" spans="1:15" ht="12.75">
      <c r="A941" s="61"/>
      <c r="B941" s="61"/>
      <c r="C941" s="61"/>
      <c r="D941" s="61"/>
      <c r="E941" s="61"/>
      <c r="F941" s="61"/>
      <c r="G941" s="61"/>
      <c r="H941" s="61"/>
      <c r="I941" s="61"/>
      <c r="J941" s="61"/>
      <c r="K941" s="61"/>
      <c r="L941" s="61"/>
      <c r="M941" s="61"/>
      <c r="N941" s="61"/>
      <c r="O941" s="61"/>
    </row>
    <row r="942" spans="1:15" ht="12.75">
      <c r="A942" s="61"/>
      <c r="B942" s="61"/>
      <c r="C942" s="61"/>
      <c r="D942" s="61"/>
      <c r="E942" s="61"/>
      <c r="F942" s="61"/>
      <c r="G942" s="61"/>
      <c r="H942" s="61"/>
      <c r="I942" s="61"/>
      <c r="J942" s="61"/>
      <c r="K942" s="61"/>
      <c r="L942" s="61"/>
      <c r="M942" s="61"/>
      <c r="N942" s="61"/>
      <c r="O942" s="61"/>
    </row>
    <row r="943" spans="1:15" ht="12.75">
      <c r="A943" s="61"/>
      <c r="B943" s="61"/>
      <c r="C943" s="61"/>
      <c r="D943" s="61"/>
      <c r="E943" s="61"/>
      <c r="F943" s="61"/>
      <c r="G943" s="61"/>
      <c r="H943" s="61"/>
      <c r="I943" s="61"/>
      <c r="J943" s="61"/>
      <c r="K943" s="61"/>
      <c r="L943" s="61"/>
      <c r="M943" s="61"/>
      <c r="N943" s="61"/>
      <c r="O943" s="61"/>
    </row>
    <row r="944" spans="1:15" ht="12.75">
      <c r="A944" s="61"/>
      <c r="B944" s="61"/>
      <c r="C944" s="61"/>
      <c r="D944" s="61"/>
      <c r="E944" s="61"/>
      <c r="F944" s="61"/>
      <c r="G944" s="61"/>
      <c r="H944" s="61"/>
      <c r="I944" s="61"/>
      <c r="J944" s="61"/>
      <c r="K944" s="61"/>
      <c r="L944" s="61"/>
      <c r="M944" s="61"/>
      <c r="N944" s="61"/>
      <c r="O944" s="61"/>
    </row>
    <row r="945" spans="1:15" ht="12.75">
      <c r="A945" s="61"/>
      <c r="B945" s="61"/>
      <c r="C945" s="61"/>
      <c r="D945" s="61"/>
      <c r="E945" s="61"/>
      <c r="F945" s="61"/>
      <c r="G945" s="61"/>
      <c r="H945" s="61"/>
      <c r="I945" s="61"/>
      <c r="J945" s="61"/>
      <c r="K945" s="61"/>
      <c r="L945" s="61"/>
      <c r="M945" s="61"/>
      <c r="N945" s="61"/>
      <c r="O945" s="61"/>
    </row>
    <row r="946" spans="1:15" ht="12.75">
      <c r="A946" s="61"/>
      <c r="B946" s="61"/>
      <c r="C946" s="61"/>
      <c r="D946" s="61"/>
      <c r="E946" s="61"/>
      <c r="F946" s="61"/>
      <c r="G946" s="61"/>
      <c r="H946" s="61"/>
      <c r="I946" s="61"/>
      <c r="J946" s="61"/>
      <c r="K946" s="61"/>
      <c r="L946" s="61"/>
      <c r="M946" s="61"/>
      <c r="N946" s="61"/>
      <c r="O946" s="61"/>
    </row>
    <row r="947" spans="1:15" ht="12.75">
      <c r="A947" s="61"/>
      <c r="B947" s="61"/>
      <c r="C947" s="61"/>
      <c r="D947" s="61"/>
      <c r="E947" s="61"/>
      <c r="F947" s="61"/>
      <c r="G947" s="61"/>
      <c r="H947" s="61"/>
      <c r="I947" s="61"/>
      <c r="J947" s="61"/>
      <c r="K947" s="61"/>
      <c r="L947" s="61"/>
      <c r="M947" s="61"/>
      <c r="N947" s="61"/>
      <c r="O947" s="61"/>
    </row>
    <row r="948" spans="1:15" ht="12.75">
      <c r="A948" s="61"/>
      <c r="B948" s="61"/>
      <c r="C948" s="61"/>
      <c r="D948" s="61"/>
      <c r="E948" s="61"/>
      <c r="F948" s="61"/>
      <c r="G948" s="61"/>
      <c r="H948" s="61"/>
      <c r="I948" s="61"/>
      <c r="J948" s="61"/>
      <c r="K948" s="61"/>
      <c r="L948" s="61"/>
      <c r="M948" s="61"/>
      <c r="N948" s="61"/>
      <c r="O948" s="61"/>
    </row>
    <row r="949" spans="1:15" ht="12.75">
      <c r="A949" s="61"/>
      <c r="B949" s="61"/>
      <c r="C949" s="61"/>
      <c r="D949" s="61"/>
      <c r="E949" s="61"/>
      <c r="F949" s="61"/>
      <c r="G949" s="61"/>
      <c r="H949" s="61"/>
      <c r="I949" s="61"/>
      <c r="J949" s="61"/>
      <c r="K949" s="61"/>
      <c r="L949" s="61"/>
      <c r="M949" s="61"/>
      <c r="N949" s="61"/>
      <c r="O949" s="61"/>
    </row>
    <row r="950" spans="1:15" ht="12.75">
      <c r="A950" s="61"/>
      <c r="B950" s="61"/>
      <c r="C950" s="61"/>
      <c r="D950" s="61"/>
      <c r="E950" s="61"/>
      <c r="F950" s="61"/>
      <c r="G950" s="61"/>
      <c r="H950" s="61"/>
      <c r="I950" s="61"/>
      <c r="J950" s="61"/>
      <c r="K950" s="61"/>
      <c r="L950" s="61"/>
      <c r="M950" s="61"/>
      <c r="N950" s="61"/>
      <c r="O950" s="61"/>
    </row>
    <row r="951" spans="1:15" ht="12.75">
      <c r="A951" s="61"/>
      <c r="B951" s="61"/>
      <c r="C951" s="61"/>
      <c r="D951" s="61"/>
      <c r="E951" s="61"/>
      <c r="F951" s="61"/>
      <c r="G951" s="61"/>
      <c r="H951" s="61"/>
      <c r="I951" s="61"/>
      <c r="J951" s="61"/>
      <c r="K951" s="61"/>
      <c r="L951" s="61"/>
      <c r="M951" s="61"/>
      <c r="N951" s="61"/>
      <c r="O951" s="61"/>
    </row>
    <row r="952" spans="1:15" ht="12.75">
      <c r="A952" s="61"/>
      <c r="B952" s="61"/>
      <c r="C952" s="61"/>
      <c r="D952" s="61"/>
      <c r="E952" s="61"/>
      <c r="F952" s="61"/>
      <c r="G952" s="61"/>
      <c r="H952" s="61"/>
      <c r="I952" s="61"/>
      <c r="J952" s="61"/>
      <c r="K952" s="61"/>
      <c r="L952" s="61"/>
      <c r="M952" s="61"/>
      <c r="N952" s="61"/>
      <c r="O952" s="61"/>
    </row>
    <row r="953" spans="1:15" ht="12.75">
      <c r="A953" s="61"/>
      <c r="B953" s="61"/>
      <c r="C953" s="61"/>
      <c r="D953" s="61"/>
      <c r="E953" s="61"/>
      <c r="F953" s="61"/>
      <c r="G953" s="61"/>
      <c r="H953" s="61"/>
      <c r="I953" s="61"/>
      <c r="J953" s="61"/>
      <c r="K953" s="61"/>
      <c r="L953" s="61"/>
      <c r="M953" s="61"/>
      <c r="N953" s="61"/>
      <c r="O953" s="61"/>
    </row>
    <row r="954" spans="1:15" ht="12.75">
      <c r="A954" s="61"/>
      <c r="B954" s="61"/>
      <c r="C954" s="61"/>
      <c r="D954" s="61"/>
      <c r="E954" s="61"/>
      <c r="F954" s="61"/>
      <c r="G954" s="61"/>
      <c r="H954" s="61"/>
      <c r="I954" s="61"/>
      <c r="J954" s="61"/>
      <c r="K954" s="61"/>
      <c r="L954" s="61"/>
      <c r="M954" s="61"/>
      <c r="N954" s="61"/>
      <c r="O954" s="61"/>
    </row>
    <row r="955" spans="1:15" ht="12.75">
      <c r="A955" s="61"/>
      <c r="B955" s="61"/>
      <c r="C955" s="61"/>
      <c r="D955" s="61"/>
      <c r="E955" s="61"/>
      <c r="F955" s="61"/>
      <c r="G955" s="61"/>
      <c r="H955" s="61"/>
      <c r="I955" s="61"/>
      <c r="J955" s="61"/>
      <c r="K955" s="61"/>
      <c r="L955" s="61"/>
      <c r="M955" s="61"/>
      <c r="N955" s="61"/>
      <c r="O955" s="61"/>
    </row>
    <row r="956" spans="1:15" ht="12.75">
      <c r="A956" s="61"/>
      <c r="B956" s="61"/>
      <c r="C956" s="61"/>
      <c r="D956" s="61"/>
      <c r="E956" s="61"/>
      <c r="F956" s="61"/>
      <c r="G956" s="61"/>
      <c r="H956" s="61"/>
      <c r="I956" s="61"/>
      <c r="J956" s="61"/>
      <c r="K956" s="61"/>
      <c r="L956" s="61"/>
      <c r="M956" s="61"/>
      <c r="N956" s="61"/>
      <c r="O956" s="61"/>
    </row>
    <row r="957" spans="1:15" ht="12.75">
      <c r="A957" s="61"/>
      <c r="B957" s="61"/>
      <c r="C957" s="61"/>
      <c r="D957" s="61"/>
      <c r="E957" s="61"/>
      <c r="F957" s="61"/>
      <c r="G957" s="61"/>
      <c r="H957" s="61"/>
      <c r="I957" s="61"/>
      <c r="J957" s="61"/>
      <c r="K957" s="61"/>
      <c r="L957" s="61"/>
      <c r="M957" s="61"/>
      <c r="N957" s="61"/>
      <c r="O957" s="61"/>
    </row>
    <row r="958" spans="1:15" ht="12.75">
      <c r="A958" s="61"/>
      <c r="B958" s="61"/>
      <c r="C958" s="61"/>
      <c r="D958" s="61"/>
      <c r="E958" s="61"/>
      <c r="F958" s="61"/>
      <c r="G958" s="61"/>
      <c r="H958" s="61"/>
      <c r="I958" s="61"/>
      <c r="J958" s="61"/>
      <c r="K958" s="61"/>
      <c r="L958" s="61"/>
      <c r="M958" s="61"/>
      <c r="N958" s="61"/>
      <c r="O958" s="61"/>
    </row>
    <row r="959" spans="1:15" ht="12.75">
      <c r="A959" s="61"/>
      <c r="B959" s="61"/>
      <c r="C959" s="61"/>
      <c r="D959" s="61"/>
      <c r="E959" s="61"/>
      <c r="F959" s="61"/>
      <c r="G959" s="61"/>
      <c r="H959" s="61"/>
      <c r="I959" s="61"/>
      <c r="J959" s="61"/>
      <c r="K959" s="61"/>
      <c r="L959" s="61"/>
      <c r="M959" s="61"/>
      <c r="N959" s="61"/>
      <c r="O959" s="61"/>
    </row>
    <row r="960" spans="1:15" ht="12.75">
      <c r="A960" s="61"/>
      <c r="B960" s="61"/>
      <c r="C960" s="61"/>
      <c r="D960" s="61"/>
      <c r="E960" s="61"/>
      <c r="F960" s="61"/>
      <c r="G960" s="61"/>
      <c r="H960" s="61"/>
      <c r="I960" s="61"/>
      <c r="J960" s="61"/>
      <c r="K960" s="61"/>
      <c r="L960" s="61"/>
      <c r="M960" s="61"/>
      <c r="N960" s="61"/>
      <c r="O960" s="61"/>
    </row>
    <row r="961" spans="1:15" ht="12.75">
      <c r="A961" s="61"/>
      <c r="B961" s="61"/>
      <c r="C961" s="61"/>
      <c r="D961" s="61"/>
      <c r="E961" s="61"/>
      <c r="F961" s="61"/>
      <c r="G961" s="61"/>
      <c r="H961" s="61"/>
      <c r="I961" s="61"/>
      <c r="J961" s="61"/>
      <c r="K961" s="61"/>
      <c r="L961" s="61"/>
      <c r="M961" s="61"/>
      <c r="N961" s="61"/>
      <c r="O961" s="61"/>
    </row>
    <row r="962" spans="1:15" ht="12.75">
      <c r="A962" s="61"/>
      <c r="B962" s="61"/>
      <c r="C962" s="61"/>
      <c r="D962" s="61"/>
      <c r="E962" s="61"/>
      <c r="F962" s="61"/>
      <c r="G962" s="61"/>
      <c r="H962" s="61"/>
      <c r="I962" s="61"/>
      <c r="J962" s="61"/>
      <c r="K962" s="61"/>
      <c r="L962" s="61"/>
      <c r="M962" s="61"/>
      <c r="N962" s="61"/>
      <c r="O962" s="61"/>
    </row>
    <row r="963" spans="1:15" ht="12.75">
      <c r="A963" s="61"/>
      <c r="B963" s="61"/>
      <c r="C963" s="61"/>
      <c r="D963" s="61"/>
      <c r="E963" s="61"/>
      <c r="F963" s="61"/>
      <c r="G963" s="61"/>
      <c r="H963" s="61"/>
      <c r="I963" s="61"/>
      <c r="J963" s="61"/>
      <c r="K963" s="61"/>
      <c r="L963" s="61"/>
      <c r="M963" s="61"/>
      <c r="N963" s="61"/>
      <c r="O963" s="61"/>
    </row>
    <row r="964" spans="1:15" ht="12.75">
      <c r="A964" s="61"/>
      <c r="B964" s="61"/>
      <c r="C964" s="61"/>
      <c r="D964" s="61"/>
      <c r="E964" s="61"/>
      <c r="F964" s="61"/>
      <c r="G964" s="61"/>
      <c r="H964" s="61"/>
      <c r="I964" s="61"/>
      <c r="J964" s="61"/>
      <c r="K964" s="61"/>
      <c r="L964" s="61"/>
      <c r="M964" s="61"/>
      <c r="N964" s="61"/>
      <c r="O964" s="61"/>
    </row>
    <row r="965" spans="1:15" ht="12.75">
      <c r="A965" s="61"/>
      <c r="B965" s="61"/>
      <c r="C965" s="61"/>
      <c r="D965" s="61"/>
      <c r="E965" s="61"/>
      <c r="F965" s="61"/>
      <c r="G965" s="61"/>
      <c r="H965" s="61"/>
      <c r="I965" s="61"/>
      <c r="J965" s="61"/>
      <c r="K965" s="61"/>
      <c r="L965" s="61"/>
      <c r="M965" s="61"/>
      <c r="N965" s="61"/>
      <c r="O965" s="61"/>
    </row>
    <row r="966" spans="1:15" ht="12.75">
      <c r="A966" s="61"/>
      <c r="B966" s="61"/>
      <c r="C966" s="61"/>
      <c r="D966" s="61"/>
      <c r="E966" s="61"/>
      <c r="F966" s="61"/>
      <c r="G966" s="61"/>
      <c r="H966" s="61"/>
      <c r="I966" s="61"/>
      <c r="J966" s="61"/>
      <c r="K966" s="61"/>
      <c r="L966" s="61"/>
      <c r="M966" s="61"/>
      <c r="N966" s="61"/>
      <c r="O966" s="61"/>
    </row>
    <row r="967" spans="1:15" ht="12.75">
      <c r="A967" s="61"/>
      <c r="B967" s="61"/>
      <c r="C967" s="61"/>
      <c r="D967" s="61"/>
      <c r="E967" s="61"/>
      <c r="F967" s="61"/>
      <c r="G967" s="61"/>
      <c r="H967" s="61"/>
      <c r="I967" s="61"/>
      <c r="J967" s="61"/>
      <c r="K967" s="61"/>
      <c r="L967" s="61"/>
      <c r="M967" s="61"/>
      <c r="N967" s="61"/>
      <c r="O967" s="61"/>
    </row>
    <row r="968" spans="1:15" ht="12.75">
      <c r="A968" s="61"/>
      <c r="B968" s="61"/>
      <c r="C968" s="61"/>
      <c r="D968" s="61"/>
      <c r="E968" s="61"/>
      <c r="F968" s="61"/>
      <c r="G968" s="61"/>
      <c r="H968" s="61"/>
      <c r="I968" s="61"/>
      <c r="J968" s="61"/>
      <c r="K968" s="61"/>
      <c r="L968" s="61"/>
      <c r="M968" s="61"/>
      <c r="N968" s="61"/>
      <c r="O968" s="61"/>
    </row>
    <row r="969" spans="1:15" ht="12.75">
      <c r="A969" s="61"/>
      <c r="B969" s="61"/>
      <c r="C969" s="61"/>
      <c r="D969" s="61"/>
      <c r="E969" s="61"/>
      <c r="F969" s="61"/>
      <c r="G969" s="61"/>
      <c r="H969" s="61"/>
      <c r="I969" s="61"/>
      <c r="J969" s="61"/>
      <c r="K969" s="61"/>
      <c r="L969" s="61"/>
      <c r="M969" s="61"/>
      <c r="N969" s="61"/>
      <c r="O969" s="61"/>
    </row>
    <row r="970" spans="1:15" ht="12.75">
      <c r="A970" s="61"/>
      <c r="B970" s="61"/>
      <c r="C970" s="61"/>
      <c r="D970" s="61"/>
      <c r="E970" s="61"/>
      <c r="F970" s="61"/>
      <c r="G970" s="61"/>
      <c r="H970" s="61"/>
      <c r="I970" s="61"/>
      <c r="J970" s="61"/>
      <c r="K970" s="61"/>
      <c r="L970" s="61"/>
      <c r="M970" s="61"/>
      <c r="N970" s="61"/>
      <c r="O970" s="61"/>
    </row>
    <row r="971" spans="1:15" ht="12.75">
      <c r="A971" s="61"/>
      <c r="B971" s="61"/>
      <c r="C971" s="61"/>
      <c r="D971" s="61"/>
      <c r="E971" s="61"/>
      <c r="F971" s="61"/>
      <c r="G971" s="61"/>
      <c r="H971" s="61"/>
      <c r="I971" s="61"/>
      <c r="J971" s="61"/>
      <c r="K971" s="61"/>
      <c r="L971" s="61"/>
      <c r="M971" s="61"/>
      <c r="N971" s="61"/>
      <c r="O971" s="61"/>
    </row>
    <row r="972" spans="1:15" ht="12.75">
      <c r="A972" s="61"/>
      <c r="B972" s="61"/>
      <c r="C972" s="61"/>
      <c r="D972" s="61"/>
      <c r="E972" s="61"/>
      <c r="F972" s="61"/>
      <c r="G972" s="61"/>
      <c r="H972" s="61"/>
      <c r="I972" s="61"/>
      <c r="J972" s="61"/>
      <c r="K972" s="61"/>
      <c r="L972" s="61"/>
      <c r="M972" s="61"/>
      <c r="N972" s="61"/>
      <c r="O972" s="61"/>
    </row>
    <row r="973" spans="1:15" ht="12.75">
      <c r="A973" s="61"/>
      <c r="B973" s="61"/>
      <c r="C973" s="61"/>
      <c r="D973" s="61"/>
      <c r="E973" s="61"/>
      <c r="F973" s="61"/>
      <c r="G973" s="61"/>
      <c r="H973" s="61"/>
      <c r="I973" s="61"/>
      <c r="J973" s="61"/>
      <c r="K973" s="61"/>
      <c r="L973" s="61"/>
      <c r="M973" s="61"/>
      <c r="N973" s="61"/>
      <c r="O973" s="61"/>
    </row>
    <row r="974" spans="1:15" ht="12.75">
      <c r="A974" s="61"/>
      <c r="B974" s="61"/>
      <c r="C974" s="61"/>
      <c r="D974" s="61"/>
      <c r="E974" s="61"/>
      <c r="F974" s="61"/>
      <c r="G974" s="61"/>
      <c r="H974" s="61"/>
      <c r="I974" s="61"/>
      <c r="J974" s="61"/>
      <c r="K974" s="61"/>
      <c r="L974" s="61"/>
      <c r="M974" s="61"/>
      <c r="N974" s="61"/>
      <c r="O974" s="61"/>
    </row>
    <row r="975" spans="1:15" ht="12.75">
      <c r="A975" s="61"/>
      <c r="B975" s="61"/>
      <c r="C975" s="61"/>
      <c r="D975" s="61"/>
      <c r="E975" s="61"/>
      <c r="F975" s="61"/>
      <c r="G975" s="61"/>
      <c r="H975" s="61"/>
      <c r="I975" s="61"/>
      <c r="J975" s="61"/>
      <c r="K975" s="61"/>
      <c r="L975" s="61"/>
      <c r="M975" s="61"/>
      <c r="N975" s="61"/>
      <c r="O975" s="61"/>
    </row>
    <row r="976" spans="1:15" ht="12.75">
      <c r="A976" s="61"/>
      <c r="B976" s="61"/>
      <c r="C976" s="61"/>
      <c r="D976" s="61"/>
      <c r="E976" s="61"/>
      <c r="F976" s="61"/>
      <c r="G976" s="61"/>
      <c r="H976" s="61"/>
      <c r="I976" s="61"/>
      <c r="J976" s="61"/>
      <c r="K976" s="61"/>
      <c r="L976" s="61"/>
      <c r="M976" s="61"/>
      <c r="N976" s="61"/>
      <c r="O976" s="61"/>
    </row>
    <row r="977" spans="1:15" ht="12.75">
      <c r="A977" s="61"/>
      <c r="B977" s="61"/>
      <c r="C977" s="61"/>
      <c r="D977" s="61"/>
      <c r="E977" s="61"/>
      <c r="F977" s="61"/>
      <c r="G977" s="61"/>
      <c r="H977" s="61"/>
      <c r="I977" s="61"/>
      <c r="J977" s="61"/>
      <c r="K977" s="61"/>
      <c r="L977" s="61"/>
      <c r="M977" s="61"/>
      <c r="N977" s="61"/>
      <c r="O977" s="61"/>
    </row>
    <row r="978" spans="1:15" ht="12.75">
      <c r="A978" s="61"/>
      <c r="B978" s="61"/>
      <c r="C978" s="61"/>
      <c r="D978" s="61"/>
      <c r="E978" s="61"/>
      <c r="F978" s="61"/>
      <c r="G978" s="61"/>
      <c r="H978" s="61"/>
      <c r="I978" s="61"/>
      <c r="J978" s="61"/>
      <c r="K978" s="61"/>
      <c r="L978" s="61"/>
      <c r="M978" s="61"/>
      <c r="N978" s="61"/>
      <c r="O978" s="61"/>
    </row>
    <row r="979" spans="1:15" ht="12.75">
      <c r="A979" s="61"/>
      <c r="B979" s="61"/>
      <c r="C979" s="61"/>
      <c r="D979" s="61"/>
      <c r="E979" s="61"/>
      <c r="F979" s="61"/>
      <c r="G979" s="61"/>
      <c r="H979" s="61"/>
      <c r="I979" s="61"/>
      <c r="J979" s="61"/>
      <c r="K979" s="61"/>
      <c r="L979" s="61"/>
      <c r="M979" s="61"/>
      <c r="N979" s="61"/>
      <c r="O979" s="61"/>
    </row>
    <row r="980" spans="1:15" ht="12.75">
      <c r="A980" s="61"/>
      <c r="B980" s="61"/>
      <c r="C980" s="61"/>
      <c r="D980" s="61"/>
      <c r="E980" s="61"/>
      <c r="F980" s="61"/>
      <c r="G980" s="61"/>
      <c r="H980" s="61"/>
      <c r="I980" s="61"/>
      <c r="J980" s="61"/>
      <c r="K980" s="61"/>
      <c r="L980" s="61"/>
      <c r="M980" s="61"/>
      <c r="N980" s="61"/>
      <c r="O980" s="61"/>
    </row>
    <row r="981" spans="1:15" ht="12.75">
      <c r="A981" s="61"/>
      <c r="B981" s="61"/>
      <c r="C981" s="61"/>
      <c r="D981" s="61"/>
      <c r="E981" s="61"/>
      <c r="F981" s="61"/>
      <c r="G981" s="61"/>
      <c r="H981" s="61"/>
      <c r="I981" s="61"/>
      <c r="J981" s="61"/>
      <c r="K981" s="61"/>
      <c r="L981" s="61"/>
      <c r="M981" s="61"/>
      <c r="N981" s="61"/>
      <c r="O981" s="61"/>
    </row>
    <row r="982" spans="1:15" ht="12.75">
      <c r="A982" s="61"/>
      <c r="B982" s="61"/>
      <c r="C982" s="61"/>
      <c r="D982" s="61"/>
      <c r="E982" s="61"/>
      <c r="F982" s="61"/>
      <c r="G982" s="61"/>
      <c r="H982" s="61"/>
      <c r="I982" s="61"/>
      <c r="J982" s="61"/>
      <c r="K982" s="61"/>
      <c r="L982" s="61"/>
      <c r="M982" s="61"/>
      <c r="N982" s="61"/>
      <c r="O982" s="61"/>
    </row>
    <row r="983" spans="1:15" ht="12.75">
      <c r="A983" s="61"/>
      <c r="B983" s="61"/>
      <c r="C983" s="61"/>
      <c r="D983" s="61"/>
      <c r="E983" s="61"/>
      <c r="F983" s="61"/>
      <c r="G983" s="61"/>
      <c r="H983" s="61"/>
      <c r="I983" s="61"/>
      <c r="J983" s="61"/>
      <c r="K983" s="61"/>
      <c r="L983" s="61"/>
      <c r="M983" s="61"/>
      <c r="N983" s="61"/>
      <c r="O983" s="61"/>
    </row>
    <row r="984" spans="1:15" ht="12.75">
      <c r="A984" s="61"/>
      <c r="B984" s="61"/>
      <c r="C984" s="61"/>
      <c r="D984" s="61"/>
      <c r="E984" s="61"/>
      <c r="F984" s="61"/>
      <c r="G984" s="61"/>
      <c r="H984" s="61"/>
      <c r="I984" s="61"/>
      <c r="J984" s="61"/>
      <c r="K984" s="61"/>
      <c r="L984" s="61"/>
      <c r="M984" s="61"/>
      <c r="N984" s="61"/>
      <c r="O984" s="61"/>
    </row>
    <row r="985" spans="1:15" ht="12.75">
      <c r="A985" s="61"/>
      <c r="B985" s="61"/>
      <c r="C985" s="61"/>
      <c r="D985" s="61"/>
      <c r="E985" s="61"/>
      <c r="F985" s="61"/>
      <c r="G985" s="61"/>
      <c r="H985" s="61"/>
      <c r="I985" s="61"/>
      <c r="J985" s="61"/>
      <c r="K985" s="61"/>
      <c r="L985" s="61"/>
      <c r="M985" s="61"/>
      <c r="N985" s="61"/>
      <c r="O985" s="61"/>
    </row>
    <row r="986" spans="1:15" ht="12.75">
      <c r="A986" s="61"/>
      <c r="B986" s="61"/>
      <c r="C986" s="61"/>
      <c r="D986" s="61"/>
      <c r="E986" s="61"/>
      <c r="F986" s="61"/>
      <c r="G986" s="61"/>
      <c r="H986" s="61"/>
      <c r="I986" s="61"/>
      <c r="J986" s="61"/>
      <c r="K986" s="61"/>
      <c r="L986" s="61"/>
      <c r="M986" s="61"/>
      <c r="N986" s="61"/>
      <c r="O986" s="61"/>
    </row>
    <row r="987" spans="1:15" ht="12.75">
      <c r="A987" s="61"/>
      <c r="B987" s="61"/>
      <c r="C987" s="61"/>
      <c r="D987" s="61"/>
      <c r="E987" s="61"/>
      <c r="F987" s="61"/>
      <c r="G987" s="61"/>
      <c r="H987" s="61"/>
      <c r="I987" s="61"/>
      <c r="J987" s="61"/>
      <c r="K987" s="61"/>
      <c r="L987" s="61"/>
      <c r="M987" s="61"/>
      <c r="N987" s="61"/>
      <c r="O987" s="61"/>
    </row>
    <row r="988" spans="1:15" ht="12.75">
      <c r="A988" s="61"/>
      <c r="B988" s="61"/>
      <c r="C988" s="61"/>
      <c r="D988" s="61"/>
      <c r="E988" s="61"/>
      <c r="F988" s="61"/>
      <c r="G988" s="61"/>
      <c r="H988" s="61"/>
      <c r="I988" s="61"/>
      <c r="J988" s="61"/>
      <c r="K988" s="61"/>
      <c r="L988" s="61"/>
      <c r="M988" s="61"/>
      <c r="N988" s="61"/>
      <c r="O988" s="61"/>
    </row>
    <row r="989" spans="1:15" ht="12.75">
      <c r="A989" s="61"/>
      <c r="B989" s="61"/>
      <c r="C989" s="61"/>
      <c r="D989" s="61"/>
      <c r="E989" s="61"/>
      <c r="F989" s="61"/>
      <c r="G989" s="61"/>
      <c r="H989" s="61"/>
      <c r="I989" s="61"/>
      <c r="J989" s="61"/>
      <c r="K989" s="61"/>
      <c r="L989" s="61"/>
      <c r="M989" s="61"/>
      <c r="N989" s="61"/>
      <c r="O989" s="61"/>
    </row>
    <row r="990" spans="1:15" ht="12.75">
      <c r="A990" s="61"/>
      <c r="B990" s="61"/>
      <c r="C990" s="61"/>
      <c r="D990" s="61"/>
      <c r="E990" s="61"/>
      <c r="F990" s="61"/>
      <c r="G990" s="61"/>
      <c r="H990" s="61"/>
      <c r="I990" s="61"/>
      <c r="J990" s="61"/>
      <c r="K990" s="61"/>
      <c r="L990" s="61"/>
      <c r="M990" s="61"/>
      <c r="N990" s="61"/>
      <c r="O990" s="61"/>
    </row>
    <row r="991" spans="1:15" ht="12.75">
      <c r="A991" s="61"/>
      <c r="B991" s="61"/>
      <c r="C991" s="61"/>
      <c r="D991" s="61"/>
      <c r="E991" s="61"/>
      <c r="F991" s="61"/>
      <c r="G991" s="61"/>
      <c r="H991" s="61"/>
      <c r="I991" s="61"/>
      <c r="J991" s="61"/>
      <c r="K991" s="61"/>
      <c r="L991" s="61"/>
      <c r="M991" s="61"/>
      <c r="N991" s="61"/>
      <c r="O991" s="61"/>
    </row>
    <row r="992" spans="1:15" ht="12.75">
      <c r="A992" s="61"/>
      <c r="B992" s="61"/>
      <c r="C992" s="61"/>
      <c r="D992" s="61"/>
      <c r="E992" s="61"/>
      <c r="F992" s="61"/>
      <c r="G992" s="61"/>
      <c r="H992" s="61"/>
      <c r="I992" s="61"/>
      <c r="J992" s="61"/>
      <c r="K992" s="61"/>
      <c r="L992" s="61"/>
      <c r="M992" s="61"/>
      <c r="N992" s="61"/>
      <c r="O992" s="61"/>
    </row>
    <row r="993" spans="1:15" ht="12.75">
      <c r="A993" s="61"/>
      <c r="B993" s="61"/>
      <c r="C993" s="61"/>
      <c r="D993" s="61"/>
      <c r="E993" s="61"/>
      <c r="F993" s="61"/>
      <c r="G993" s="61"/>
      <c r="H993" s="61"/>
      <c r="I993" s="61"/>
      <c r="J993" s="61"/>
      <c r="K993" s="61"/>
      <c r="L993" s="61"/>
      <c r="M993" s="61"/>
      <c r="N993" s="61"/>
      <c r="O993" s="61"/>
    </row>
    <row r="994" spans="1:15" ht="12.75">
      <c r="A994" s="61"/>
      <c r="B994" s="61"/>
      <c r="C994" s="61"/>
      <c r="D994" s="61"/>
      <c r="E994" s="61"/>
      <c r="F994" s="61"/>
      <c r="G994" s="61"/>
      <c r="H994" s="61"/>
      <c r="I994" s="61"/>
      <c r="J994" s="61"/>
      <c r="K994" s="61"/>
      <c r="L994" s="61"/>
      <c r="M994" s="61"/>
      <c r="N994" s="61"/>
      <c r="O994" s="61"/>
    </row>
    <row r="995" spans="1:15" ht="12.75">
      <c r="A995" s="61"/>
      <c r="B995" s="61"/>
      <c r="C995" s="61"/>
      <c r="D995" s="61"/>
      <c r="E995" s="61"/>
      <c r="F995" s="61"/>
      <c r="G995" s="61"/>
      <c r="H995" s="61"/>
      <c r="I995" s="61"/>
      <c r="J995" s="61"/>
      <c r="K995" s="61"/>
      <c r="L995" s="61"/>
      <c r="M995" s="61"/>
      <c r="N995" s="61"/>
      <c r="O995" s="61"/>
    </row>
    <row r="996" spans="1:15" ht="12.75">
      <c r="A996" s="61"/>
      <c r="B996" s="61"/>
      <c r="C996" s="61"/>
      <c r="D996" s="61"/>
      <c r="E996" s="61"/>
      <c r="F996" s="61"/>
      <c r="G996" s="61"/>
      <c r="H996" s="61"/>
      <c r="I996" s="61"/>
      <c r="J996" s="61"/>
      <c r="K996" s="61"/>
      <c r="L996" s="61"/>
      <c r="M996" s="61"/>
      <c r="N996" s="61"/>
      <c r="O996" s="61"/>
    </row>
    <row r="997" spans="1:15" ht="12.75">
      <c r="A997" s="61"/>
      <c r="B997" s="61"/>
      <c r="C997" s="61"/>
      <c r="D997" s="61"/>
      <c r="E997" s="61"/>
      <c r="F997" s="61"/>
      <c r="G997" s="61"/>
      <c r="H997" s="61"/>
      <c r="I997" s="61"/>
      <c r="J997" s="61"/>
      <c r="K997" s="61"/>
      <c r="L997" s="61"/>
      <c r="M997" s="61"/>
      <c r="N997" s="61"/>
      <c r="O997" s="61"/>
    </row>
    <row r="998" spans="1:15" ht="12.75">
      <c r="A998" s="61"/>
      <c r="B998" s="61"/>
      <c r="C998" s="61"/>
      <c r="D998" s="61"/>
      <c r="E998" s="61"/>
      <c r="F998" s="61"/>
      <c r="G998" s="61"/>
      <c r="H998" s="61"/>
      <c r="I998" s="61"/>
      <c r="J998" s="61"/>
      <c r="K998" s="61"/>
      <c r="L998" s="61"/>
      <c r="M998" s="61"/>
      <c r="N998" s="61"/>
      <c r="O998" s="61"/>
    </row>
    <row r="999" spans="1:15" ht="12.75">
      <c r="A999" s="61"/>
      <c r="B999" s="61"/>
      <c r="C999" s="61"/>
      <c r="D999" s="61"/>
      <c r="E999" s="61"/>
      <c r="F999" s="61"/>
      <c r="G999" s="61"/>
      <c r="H999" s="61"/>
      <c r="I999" s="61"/>
      <c r="J999" s="61"/>
      <c r="K999" s="61"/>
      <c r="L999" s="61"/>
      <c r="M999" s="61"/>
      <c r="N999" s="61"/>
      <c r="O999" s="61"/>
    </row>
    <row r="1000" spans="1:15" ht="12.75">
      <c r="A1000" s="61"/>
      <c r="B1000" s="61"/>
      <c r="C1000" s="61"/>
      <c r="D1000" s="61"/>
      <c r="E1000" s="61"/>
      <c r="F1000" s="61"/>
      <c r="G1000" s="61"/>
      <c r="H1000" s="61"/>
      <c r="I1000" s="61"/>
      <c r="J1000" s="61"/>
      <c r="K1000" s="61"/>
      <c r="L1000" s="61"/>
      <c r="M1000" s="61"/>
      <c r="N1000" s="61"/>
      <c r="O1000" s="61"/>
    </row>
  </sheetData>
  <mergeCells count="3">
    <mergeCell ref="B43:E43"/>
    <mergeCell ref="B44:N45"/>
    <mergeCell ref="B1:K1"/>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4.5" defaultRowHeight="15" customHeight="1"/>
  <cols>
    <col min="1" max="1" width="26.875" customWidth="1"/>
    <col min="2" max="6" width="10.625" customWidth="1"/>
    <col min="7" max="7" width="9.875" customWidth="1"/>
    <col min="8" max="15" width="10.625" customWidth="1"/>
    <col min="16" max="26" width="17.375" customWidth="1"/>
  </cols>
  <sheetData>
    <row r="1" spans="1:15" ht="18.75" customHeight="1">
      <c r="A1" s="2"/>
      <c r="B1" s="703" t="s">
        <v>816</v>
      </c>
      <c r="C1" s="687"/>
      <c r="D1" s="687"/>
      <c r="E1" s="687"/>
      <c r="F1" s="687"/>
      <c r="G1" s="687"/>
      <c r="H1" s="687"/>
      <c r="I1" s="687"/>
      <c r="J1" s="687"/>
      <c r="K1" s="687"/>
      <c r="L1" s="687"/>
      <c r="M1" s="687"/>
      <c r="N1" s="687"/>
      <c r="O1" s="687"/>
    </row>
    <row r="2" spans="1:15" ht="15.75" customHeight="1">
      <c r="A2" s="6"/>
      <c r="B2" s="4">
        <v>1984</v>
      </c>
      <c r="C2" s="4">
        <v>1988</v>
      </c>
      <c r="D2" s="4">
        <v>1992</v>
      </c>
      <c r="E2" s="4">
        <v>1996</v>
      </c>
      <c r="F2" s="4">
        <v>2000</v>
      </c>
      <c r="G2" s="4">
        <v>2004</v>
      </c>
      <c r="H2" s="4">
        <v>2008</v>
      </c>
      <c r="I2" s="4">
        <v>2010</v>
      </c>
      <c r="J2" s="4">
        <v>2011</v>
      </c>
      <c r="K2" s="4">
        <v>2012</v>
      </c>
      <c r="L2" s="4">
        <v>2013</v>
      </c>
      <c r="M2" s="4">
        <v>2014</v>
      </c>
      <c r="N2" s="4">
        <v>2015</v>
      </c>
      <c r="O2" s="4">
        <v>2016</v>
      </c>
    </row>
    <row r="3" spans="1:15" ht="15.75" customHeight="1">
      <c r="A3" s="8" t="s">
        <v>7</v>
      </c>
      <c r="B3" s="41"/>
      <c r="C3" s="41"/>
      <c r="D3" s="41"/>
      <c r="E3" s="41">
        <f>('Magazines (RV)'!E3)/('Magazines (RV)'!E39)*100</f>
        <v>20.609177215189874</v>
      </c>
      <c r="F3" s="41">
        <f>('Magazines (RV)'!F3)/('Magazines (RV)'!F39)*100</f>
        <v>23.284615384615385</v>
      </c>
      <c r="G3" s="41">
        <f>('Magazines (RV)'!G3)/('Magazines (RV)'!G39)*100</f>
        <v>15.083103242921339</v>
      </c>
      <c r="H3" s="41">
        <f>('Magazines (RV)'!H3)/('Magazines (RV)'!H39)*100</f>
        <v>12.495823588372868</v>
      </c>
      <c r="I3" s="41">
        <f>('Magazines (RV)'!I3)/('Magazines (RV)'!I39)*100</f>
        <v>13.36097446708831</v>
      </c>
      <c r="J3" s="41">
        <f>('Magazines (RV)'!J3)/('Magazines (RV)'!J39)*100</f>
        <v>13.116379310344827</v>
      </c>
      <c r="K3" s="41">
        <f>('Magazines (RV)'!K3)/('Magazines (RV)'!K39)*100</f>
        <v>11.800208116545265</v>
      </c>
      <c r="L3" s="41">
        <f>('Magazines (RV)'!L3)/('Magazines (RV)'!L39)*100</f>
        <v>12.119487908961595</v>
      </c>
      <c r="M3" s="41">
        <f>('Magazines (RV)'!M3)/('Magazines (RV)'!M39)*100</f>
        <v>11.197190948612194</v>
      </c>
      <c r="N3" s="41">
        <f>('Magazines (RV)'!N3)/('Magazines (RV)'!N39)*100</f>
        <v>11.549999999999999</v>
      </c>
      <c r="O3" s="41">
        <f>('Magazines (RV)'!O3)/('Magazines (RV)'!O39)*100</f>
        <v>13.201494436823655</v>
      </c>
    </row>
    <row r="4" spans="1:15" ht="15.75" customHeight="1">
      <c r="A4" s="8" t="s">
        <v>782</v>
      </c>
      <c r="B4" s="41">
        <f>('Magazines (RV)'!B4)/('Magazines (RV)'!B39)*100</f>
        <v>16.329442282749675</v>
      </c>
      <c r="C4" s="41">
        <f>('Magazines (RV)'!C4)/('Magazines (RV)'!C39)*100</f>
        <v>43.561290322580646</v>
      </c>
      <c r="D4" s="41">
        <f>('Magazines (RV)'!D4)/('Magazines (RV)'!D39)*100</f>
        <v>36.744139249421472</v>
      </c>
      <c r="E4" s="41" t="s">
        <v>783</v>
      </c>
      <c r="F4" s="41"/>
      <c r="G4" s="41"/>
      <c r="H4" s="41"/>
      <c r="I4" s="41"/>
      <c r="J4" s="41"/>
      <c r="K4" s="41"/>
      <c r="L4" s="41"/>
      <c r="M4" s="41"/>
      <c r="N4" s="41"/>
      <c r="O4" s="41"/>
    </row>
    <row r="5" spans="1:15" ht="15.75" customHeight="1">
      <c r="A5" s="8" t="s">
        <v>731</v>
      </c>
      <c r="B5" s="41">
        <f>('Magazines (RV)'!B5)/('Magazines (RV)'!B39)*100</f>
        <v>1.5304798962386512</v>
      </c>
      <c r="C5" s="41">
        <f>('Magazines (RV)'!C5)/('Magazines (RV)'!C39)*100</f>
        <v>2.5290322580645164</v>
      </c>
      <c r="D5" s="41">
        <f>('Magazines (RV)'!D5)/('Magazines (RV)'!D39)*100</f>
        <v>2.6594395814468257</v>
      </c>
      <c r="E5" s="41">
        <f>('Magazines (RV)'!E5)/('Magazines (RV)'!E39)*100</f>
        <v>4.1356200553797464</v>
      </c>
      <c r="F5" s="41">
        <f>('Magazines (RV)'!F5)/('Magazines (RV)'!F39)*100</f>
        <v>8.8538461538461544</v>
      </c>
      <c r="G5" s="41">
        <f>('Magazines (RV)'!G5)/('Magazines (RV)'!G39)*100</f>
        <v>7.0272318769963729</v>
      </c>
      <c r="H5" s="41">
        <f>('Magazines (RV)'!H5)/('Magazines (RV)'!H39)*100</f>
        <v>6.214500501169395</v>
      </c>
      <c r="I5" s="41">
        <f>('Magazines (RV)'!I5)/('Magazines (RV)'!I39)*100</f>
        <v>7.125790583274771</v>
      </c>
      <c r="J5" s="41">
        <f>('Magazines (RV)'!J5)/('Magazines (RV)'!J39)*100</f>
        <v>7.3323754789272026</v>
      </c>
      <c r="K5" s="41">
        <f>('Magazines (RV)'!K5)/('Magazines (RV)'!K39)*100</f>
        <v>7.6222684703433918</v>
      </c>
      <c r="L5" s="41">
        <f>('Magazines (RV)'!L5)/('Magazines (RV)'!L39)*100</f>
        <v>7.4384117369037535</v>
      </c>
      <c r="M5" s="41">
        <f>('Magazines (RV)'!M5)/('Magazines (RV)'!M39)*100</f>
        <v>7.7081707724891331</v>
      </c>
      <c r="N5" s="41">
        <f>('Magazines (RV)'!N5)/('Magazines (RV)'!N39)*100</f>
        <v>5.8271604938271615</v>
      </c>
      <c r="O5" s="41">
        <f>('Magazines (RV)'!O5)/('Magazines (RV)'!O39)*100</f>
        <v>5.3599024538942235</v>
      </c>
    </row>
    <row r="6" spans="1:15" ht="15.75" customHeight="1">
      <c r="A6" s="8" t="s">
        <v>784</v>
      </c>
      <c r="B6" s="41">
        <f>('Magazines (RV)'!B6)/('Magazines (RV)'!B39)*100</f>
        <v>13.229571984435799</v>
      </c>
      <c r="C6" s="41">
        <f>('Magazines (RV)'!C6)/('Magazines (RV)'!C39)*100</f>
        <v>16.309677419354841</v>
      </c>
      <c r="D6" s="41">
        <f>('Magazines (RV)'!D6)/('Magazines (RV)'!D39)*100</f>
        <v>17.768387161686285</v>
      </c>
      <c r="E6" s="41">
        <f>('Magazines (RV)'!E6)/('Magazines (RV)'!E39)*100</f>
        <v>13.894382911392405</v>
      </c>
      <c r="F6" s="41" t="s">
        <v>785</v>
      </c>
      <c r="G6" s="41"/>
      <c r="H6" s="41"/>
      <c r="I6" s="41"/>
      <c r="J6" s="41"/>
      <c r="K6" s="41"/>
      <c r="L6" s="41"/>
      <c r="M6" s="41"/>
      <c r="N6" s="41"/>
      <c r="O6" s="41"/>
    </row>
    <row r="7" spans="1:15" ht="15.75" customHeight="1">
      <c r="A7" s="8" t="s">
        <v>786</v>
      </c>
      <c r="B7" s="41">
        <f>('Magazines (RV)'!B7)/('Magazines (RV)'!B39)*100</f>
        <v>1.7380025940337225</v>
      </c>
      <c r="C7" s="41">
        <f>('Magazines (RV)'!C7)/('Magazines (RV)'!C39)*100</f>
        <v>2.1677419354838712</v>
      </c>
      <c r="D7" s="41">
        <f>('Magazines (RV)'!D7)/('Magazines (RV)'!D39)*100</f>
        <v>2.1128886205855721</v>
      </c>
      <c r="E7" s="41">
        <f>('Magazines (RV)'!E7)/('Magazines (RV)'!E39)*100</f>
        <v>5.5874208860759493</v>
      </c>
      <c r="F7" s="41">
        <f>('Magazines (RV)'!F7)/('Magazines (RV)'!F39)*100</f>
        <v>5.5538461538461545</v>
      </c>
      <c r="G7" s="41">
        <f>('Magazines (RV)'!G7)/('Magazines (RV)'!G39)*100</f>
        <v>6.5399815927670399</v>
      </c>
      <c r="H7" s="41">
        <f>('Magazines (RV)'!H7)/('Magazines (RV)'!H39)*100</f>
        <v>4.7318743735382558</v>
      </c>
      <c r="I7" s="41">
        <f>('Magazines (RV)'!I7)/('Magazines (RV)'!I39)*100</f>
        <v>4.3054579526821266</v>
      </c>
      <c r="J7" s="41">
        <f>('Magazines (RV)'!J7)/('Magazines (RV)'!J39)*100</f>
        <v>4.4013409961685825</v>
      </c>
      <c r="K7" s="41">
        <f>('Magazines (RV)'!K7)/('Magazines (RV)'!K39)*100</f>
        <v>4.4693028095733611</v>
      </c>
      <c r="L7" s="41">
        <f>('Magazines (RV)'!L7)/('Magazines (RV)'!L39)*100</f>
        <v>4.3890305913899388</v>
      </c>
      <c r="M7" s="41">
        <f>('Magazines (RV)'!M7)/('Magazines (RV)'!M39)*100</f>
        <v>4.0181992337164756</v>
      </c>
      <c r="N7" s="41">
        <f>('Magazines (RV)'!N7)/('Magazines (RV)'!N39)*100</f>
        <v>5.1790123456790127</v>
      </c>
      <c r="O7" s="41">
        <f>('Magazines (RV)'!O7)/('Magazines (RV)'!O39)*100</f>
        <v>5.1790123456790127</v>
      </c>
    </row>
    <row r="8" spans="1:15" ht="15.75" customHeight="1">
      <c r="A8" s="8" t="s">
        <v>85</v>
      </c>
      <c r="B8" s="41">
        <f>('Magazines (RV)'!B8)/('Magazines (RV)'!B39)*100</f>
        <v>4.6692607003891053</v>
      </c>
      <c r="C8" s="41">
        <f>('Magazines (RV)'!C8)/('Magazines (RV)'!C39)*100</f>
        <v>6.838709677419355</v>
      </c>
      <c r="D8" s="41">
        <f>('Magazines (RV)'!D8)/('Magazines (RV)'!D39)*100</f>
        <v>4.5678639702183315</v>
      </c>
      <c r="E8" s="41">
        <f>('Magazines (RV)'!E8)/('Magazines (RV)'!E39)*100</f>
        <v>4.5094936708860756</v>
      </c>
      <c r="F8" s="41">
        <f>('Magazines (RV)'!F8)/('Magazines (RV)'!F39)*100</f>
        <v>2.2615384615384615</v>
      </c>
      <c r="G8" s="41">
        <f>('Magazines (RV)'!G8)/('Magazines (RV)'!G39)*100</f>
        <v>4.1199718477613558</v>
      </c>
      <c r="H8" s="41">
        <f>('Magazines (RV)'!H8)/('Magazines (RV)'!H39)*100</f>
        <v>3.2826595389241562</v>
      </c>
      <c r="I8" s="41">
        <f>('Magazines (RV)'!I8)/('Magazines (RV)'!I39)*100</f>
        <v>3.5137034434293746</v>
      </c>
      <c r="J8" s="41">
        <f>('Magazines (RV)'!J8)/('Magazines (RV)'!J39)*100</f>
        <v>3.3812260536398462</v>
      </c>
      <c r="K8" s="41">
        <f>('Magazines (RV)'!K8)/('Magazines (RV)'!K39)*100</f>
        <v>3.5067637877211242</v>
      </c>
      <c r="L8" s="41">
        <f>('Magazines (RV)'!L8)/('Magazines (RV)'!L39)*100</f>
        <v>3.4495021337126599</v>
      </c>
      <c r="M8" s="41">
        <f>('Magazines (RV)'!M8)/('Magazines (RV)'!M39)*100</f>
        <v>3.4890201761230628</v>
      </c>
      <c r="N8" s="41">
        <f>('Magazines (RV)'!N8)/('Magazines (RV)'!N39)*100</f>
        <v>6.5740740740740735</v>
      </c>
      <c r="O8" s="41">
        <f>('Magazines (RV)'!O8)/('Magazines (RV)'!O39)*100</f>
        <v>7.192114007011126</v>
      </c>
    </row>
    <row r="9" spans="1:15" ht="15.75" customHeight="1">
      <c r="A9" s="8" t="s">
        <v>787</v>
      </c>
      <c r="B9" s="41">
        <f>('Magazines (RV)'!B9)/('Magazines (RV)'!B39)*100</f>
        <v>6.3164721141374836</v>
      </c>
      <c r="C9" s="41">
        <f>('Magazines (RV)'!C9)/('Magazines (RV)'!C39)*100</f>
        <v>7.8580645161290317</v>
      </c>
      <c r="D9" s="41">
        <f>('Magazines (RV)'!D9)/('Magazines (RV)'!D39)*100</f>
        <v>7.6567059060267635</v>
      </c>
      <c r="E9" s="41">
        <f>('Magazines (RV)'!E9)/('Magazines (RV)'!E39)*100</f>
        <v>7.1894778481012649</v>
      </c>
      <c r="F9" s="41">
        <f>('Magazines (RV)'!F9)/('Magazines (RV)'!F39)*100</f>
        <v>5.4307692307692301</v>
      </c>
      <c r="G9" s="41">
        <f>('Magazines (RV)'!G9)/('Magazines (RV)'!G39)*100</f>
        <v>3.7031021601429273</v>
      </c>
      <c r="H9" s="41">
        <f>('Magazines (RV)'!H9)/('Magazines (RV)'!H39)*100</f>
        <v>2.8065486134313398</v>
      </c>
      <c r="I9" s="41">
        <f>('Magazines (RV)'!I9)/('Magazines (RV)'!I39)*100</f>
        <v>2.4314827828531271</v>
      </c>
      <c r="J9" s="41">
        <f>('Magazines (RV)'!J9)/('Magazines (RV)'!J39)*100</f>
        <v>2.3994252873563218</v>
      </c>
      <c r="K9" s="41">
        <f>('Magazines (RV)'!K9)/('Magazines (RV)'!K39)*100</f>
        <v>2.5338189386056196</v>
      </c>
      <c r="L9" s="41">
        <f>('Magazines (RV)'!L9)/('Magazines (RV)'!L39)*100</f>
        <v>2.4740906319853688</v>
      </c>
      <c r="M9" s="41">
        <f>('Magazines (RV)'!M9)/('Magazines (RV)'!M39)*100</f>
        <v>2.3323754789272035</v>
      </c>
      <c r="N9" s="41">
        <f>('Magazines (RV)'!N9)/('Magazines (RV)'!N39)*100</f>
        <v>3.0061728395061729</v>
      </c>
      <c r="O9" s="41">
        <f>('Magazines (RV)'!O9)/('Magazines (RV)'!O39)*100</f>
        <v>3.0061728395061733</v>
      </c>
    </row>
    <row r="10" spans="1:15" ht="15.75" customHeight="1">
      <c r="A10" s="8" t="s">
        <v>788</v>
      </c>
      <c r="B10" s="41">
        <f>('Magazines (RV)'!B10)/('Magazines (RV)'!B39)*100</f>
        <v>1.7769130998702982</v>
      </c>
      <c r="C10" s="41">
        <f>('Magazines (RV)'!C10)/('Magazines (RV)'!C39)*100</f>
        <v>2.0516129032258066</v>
      </c>
      <c r="D10" s="41">
        <f>('Magazines (RV)'!D10)/('Magazines (RV)'!D39)*100</f>
        <v>1.891538384143274</v>
      </c>
      <c r="E10" s="41">
        <f>('Magazines (RV)'!E10)/('Magazines (RV)'!E39)*100</f>
        <v>2.1360759493670884</v>
      </c>
      <c r="F10" s="41">
        <f>('Magazines (RV)'!F10)/('Magazines (RV)'!F39)*100</f>
        <v>2.3538461538461539</v>
      </c>
      <c r="G10" s="41">
        <f>('Magazines (RV)'!G10)/('Magazines (RV)'!G39)*100</f>
        <v>2.1439012506090633</v>
      </c>
      <c r="H10" s="41">
        <f>('Magazines (RV)'!H10)/('Magazines (RV)'!H39)*100</f>
        <v>2.3847310390912129</v>
      </c>
      <c r="I10" s="41">
        <f>('Magazines (RV)'!I10)/('Magazines (RV)'!I39)*100</f>
        <v>2.1222768798313423</v>
      </c>
      <c r="J10" s="41">
        <f>('Magazines (RV)'!J10)/('Magazines (RV)'!J39)*100</f>
        <v>2.0498084291187735</v>
      </c>
      <c r="K10" s="41">
        <f>('Magazines (RV)'!K10)/('Magazines (RV)'!K39)*100</f>
        <v>2.3777315296566077</v>
      </c>
      <c r="L10" s="41">
        <f>('Magazines (RV)'!L10)/('Magazines (RV)'!L39)*100</f>
        <v>2.3350255882016318</v>
      </c>
      <c r="M10" s="41">
        <f>('Magazines (RV)'!M10)/('Magazines (RV)'!M39)*100</f>
        <v>2.2012760382260979</v>
      </c>
      <c r="N10" s="41">
        <f>('Magazines (RV)'!N10)/('Magazines (RV)'!N39)*100</f>
        <v>2.4379811529538671</v>
      </c>
      <c r="O10" s="41">
        <f>('Magazines (RV)'!O10)/('Magazines (RV)'!O39)*100</f>
        <v>2.4379811529538671</v>
      </c>
    </row>
    <row r="11" spans="1:15" ht="15.75" customHeight="1">
      <c r="A11" s="8" t="s">
        <v>789</v>
      </c>
      <c r="B11" s="41">
        <f>('Magazines (RV)'!B11)/('Magazines (RV)'!B39)*100</f>
        <v>1.7120622568093384</v>
      </c>
      <c r="C11" s="41">
        <f>('Magazines (RV)'!C11)/('Magazines (RV)'!C39)*100</f>
        <v>2</v>
      </c>
      <c r="D11" s="41">
        <f>('Magazines (RV)'!D11)/('Magazines (RV)'!D39)*100</f>
        <v>1.8412315122245699</v>
      </c>
      <c r="E11" s="41">
        <f>('Magazines (RV)'!E11)/('Magazines (RV)'!E39)*100</f>
        <v>2.096518987341772</v>
      </c>
      <c r="F11" s="41">
        <f>('Magazines (RV)'!F11)/('Magazines (RV)'!F39)*100</f>
        <v>2.9923076923076919</v>
      </c>
      <c r="G11" s="41">
        <f>('Magazines (RV)'!G11)/('Magazines (RV)'!G39)*100</f>
        <v>3.0642628985978022</v>
      </c>
      <c r="H11" s="41">
        <f>('Magazines (RV)'!H11)/('Magazines (RV)'!H39)*100</f>
        <v>2.5851987971934514</v>
      </c>
      <c r="I11" s="41">
        <f>('Magazines (RV)'!I11)/('Magazines (RV)'!I39)*100</f>
        <v>2.3629072141245611</v>
      </c>
      <c r="J11" s="41">
        <f>('Magazines (RV)'!J11)/('Magazines (RV)'!J39)*100</f>
        <v>2.0789402938644446</v>
      </c>
      <c r="K11" s="41">
        <f>('Magazines (RV)'!K11)/('Magazines (RV)'!K39)*100</f>
        <v>2.2906524368966923</v>
      </c>
      <c r="L11" s="41">
        <f>('Magazines (RV)'!L11)/('Magazines (RV)'!L39)*100</f>
        <v>2.248164680106604</v>
      </c>
      <c r="M11" s="41">
        <f>('Magazines (RV)'!M11)/('Magazines (RV)'!M39)*100</f>
        <v>2.1193904963227199</v>
      </c>
      <c r="N11" s="41">
        <f>('Magazines (RV)'!N11)/('Magazines (RV)'!N39)*100</f>
        <v>2.3472903879643359</v>
      </c>
      <c r="O11" s="41">
        <f>('Magazines (RV)'!O11)/('Magazines (RV)'!O39)*100</f>
        <v>2.3472903879643363</v>
      </c>
    </row>
    <row r="12" spans="1:15" ht="15.75" customHeight="1">
      <c r="A12" s="8" t="s">
        <v>790</v>
      </c>
      <c r="B12" s="41">
        <f>('Magazines (RV)'!B12)/('Magazines (RV)'!B39)*100</f>
        <v>0.75226977950713358</v>
      </c>
      <c r="C12" s="41">
        <f>('Magazines (RV)'!C12)/('Magazines (RV)'!C39)*100</f>
        <v>0.92903225806451628</v>
      </c>
      <c r="D12" s="41">
        <f>('Magazines (RV)'!D12)/('Magazines (RV)'!D39)*100</f>
        <v>0.91558506892041458</v>
      </c>
      <c r="E12" s="41">
        <f>('Magazines (RV)'!E12)/('Magazines (RV)'!E39)*100</f>
        <v>2.1162974683544302</v>
      </c>
      <c r="F12" s="41">
        <f>('Magazines (RV)'!F12)/('Magazines (RV)'!F39)*100</f>
        <v>1.7153846153846155</v>
      </c>
      <c r="G12" s="41">
        <f>('Magazines (RV)'!G12)/('Magazines (RV)'!G39)*100</f>
        <v>1.2506090628552868</v>
      </c>
      <c r="H12" s="41">
        <f>('Magazines (RV)'!H12)/('Magazines (RV)'!H39)*100</f>
        <v>1.1902773137320415</v>
      </c>
      <c r="I12" s="41">
        <f>('Magazines (RV)'!I12)/('Magazines (RV)'!I39)*100</f>
        <v>1.3961115015226049</v>
      </c>
      <c r="J12" s="41">
        <f>('Magazines (RV)'!J12)/('Magazines (RV)'!J39)*100</f>
        <v>1.5373563218390804</v>
      </c>
      <c r="K12" s="41">
        <f>('Magazines (RV)'!K12)/('Magazines (RV)'!K39)*100</f>
        <v>1.6701352757544226</v>
      </c>
      <c r="L12" s="41">
        <f>('Magazines (RV)'!L12)/('Magazines (RV)'!L39)*100</f>
        <v>1.6401383234414086</v>
      </c>
      <c r="M12" s="41">
        <f>('Magazines (RV)'!M12)/('Magazines (RV)'!M39)*100</f>
        <v>1.5461917029990753</v>
      </c>
      <c r="N12" s="41">
        <f>('Magazines (RV)'!N12)/('Magazines (RV)'!N39)*100</f>
        <v>1.712455033037618</v>
      </c>
      <c r="O12" s="41">
        <f>('Magazines (RV)'!O12)/('Magazines (RV)'!O39)*100</f>
        <v>1.712455033037618</v>
      </c>
    </row>
    <row r="13" spans="1:15" ht="15.75" customHeight="1">
      <c r="A13" s="8" t="s">
        <v>791</v>
      </c>
      <c r="B13" s="41">
        <f>('Magazines (RV)'!B13)/('Magazines (RV)'!B39)*100</f>
        <v>3.2425421530479901</v>
      </c>
      <c r="C13" s="41">
        <f>('Magazines (RV)'!C13)/('Magazines (RV)'!C39)*100</f>
        <v>4.0258064516129028</v>
      </c>
      <c r="D13" s="41">
        <f>('Magazines (RV)'!D13)/('Magazines (RV)'!D39)*100</f>
        <v>3.9239360096589198</v>
      </c>
      <c r="E13" s="41">
        <f>('Magazines (RV)'!E13)/('Magazines (RV)'!E39)*100</f>
        <v>4.479825949367088</v>
      </c>
      <c r="F13" s="41">
        <f>('Magazines (RV)'!F13)/('Magazines (RV)'!F39)*100</f>
        <v>4.0153846153846162</v>
      </c>
      <c r="G13" s="41">
        <f>('Magazines (RV)'!G13)/('Magazines (RV)'!G39)*100</f>
        <v>2.7827405121541875</v>
      </c>
      <c r="H13" s="41">
        <f>('Magazines (RV)'!H13)/('Magazines (RV)'!H39)*100</f>
        <v>2.1132642833277648</v>
      </c>
      <c r="I13" s="41">
        <f>('Magazines (RV)'!I13)/('Magazines (RV)'!I39)*100</f>
        <v>1.7240571562426796</v>
      </c>
      <c r="J13" s="41">
        <f>('Magazines (RV)'!J13)/('Magazines (RV)'!J39)*100</f>
        <v>1.475095785440613</v>
      </c>
      <c r="K13" s="41">
        <f>('Magazines (RV)'!K13)/('Magazines (RV)'!K39)*100</f>
        <v>1.6024973985431841</v>
      </c>
      <c r="L13" s="41">
        <f>('Magazines (RV)'!L13)/('Magazines (RV)'!L39)*100</f>
        <v>1.5737152760746227</v>
      </c>
      <c r="M13" s="41">
        <f>('Magazines (RV)'!M13)/('Magazines (RV)'!M39)*100</f>
        <v>1.4835733474259041</v>
      </c>
      <c r="N13" s="41">
        <f>('Magazines (RV)'!N13)/('Magazines (RV)'!N39)*100</f>
        <v>1.6431032715750353</v>
      </c>
      <c r="O13" s="41">
        <f>('Magazines (RV)'!O13)/('Magazines (RV)'!O39)*100</f>
        <v>1.6431032715750353</v>
      </c>
    </row>
    <row r="14" spans="1:15" ht="15.75" customHeight="1">
      <c r="A14" s="8" t="s">
        <v>792</v>
      </c>
      <c r="B14" s="41"/>
      <c r="C14" s="41"/>
      <c r="D14" s="41"/>
      <c r="E14" s="41">
        <f>('Magazines (RV)'!E14)/('Magazines (RV)'!E39)*100</f>
        <v>0.47468354430379739</v>
      </c>
      <c r="F14" s="41">
        <f>('Magazines (RV)'!F14)/('Magazines (RV)'!F39)*100</f>
        <v>1.176923076923077</v>
      </c>
      <c r="G14" s="41">
        <f>('Magazines (RV)'!G14)/('Magazines (RV)'!G39)*100</f>
        <v>1.1423312219154351</v>
      </c>
      <c r="H14" s="41">
        <f>('Magazines (RV)'!H14)/('Magazines (RV)'!H39)*100</f>
        <v>1.4533912462412293</v>
      </c>
      <c r="I14" s="41">
        <f>('Magazines (RV)'!I14)/('Magazines (RV)'!I39)*100</f>
        <v>1.4851253220894822</v>
      </c>
      <c r="J14" s="41">
        <f>('Magazines (RV)'!J14)/('Magazines (RV)'!J39)*100</f>
        <v>1.336206896551724</v>
      </c>
      <c r="K14" s="41">
        <f>('Magazines (RV)'!K14)/('Magazines (RV)'!K39)*100</f>
        <v>1.493236212278876</v>
      </c>
      <c r="L14" s="41">
        <f>('Magazines (RV)'!L14)/('Magazines (RV)'!L39)*100</f>
        <v>1.4664165072513529</v>
      </c>
      <c r="M14" s="41">
        <f>('Magazines (RV)'!M14)/('Magazines (RV)'!M39)*100</f>
        <v>1.3824206191923194</v>
      </c>
      <c r="N14" s="41">
        <f>('Magazines (RV)'!N14)/('Magazines (RV)'!N39)*100</f>
        <v>1.5310735030585554</v>
      </c>
      <c r="O14" s="41">
        <f>('Magazines (RV)'!O14)/('Magazines (RV)'!O39)*100</f>
        <v>1.5310735030585554</v>
      </c>
    </row>
    <row r="15" spans="1:15" ht="15.75" customHeight="1">
      <c r="A15" s="8" t="s">
        <v>793</v>
      </c>
      <c r="B15" s="41">
        <f>('Magazines (RV)'!B15)/('Magazines (RV)'!B39)*100</f>
        <v>1.5953307392996112</v>
      </c>
      <c r="C15" s="41">
        <f>('Magazines (RV)'!C15)/('Magazines (RV)'!C39)*100</f>
        <v>1.9870967741935486</v>
      </c>
      <c r="D15" s="41">
        <f>('Magazines (RV)'!D15)/('Magazines (RV)'!D39)*100</f>
        <v>1.9317838816782371</v>
      </c>
      <c r="E15" s="41">
        <f>('Magazines (RV)'!E15)/('Magazines (RV)'!E39)*100</f>
        <v>2.2547468354430378</v>
      </c>
      <c r="F15" s="41">
        <f>('Magazines (RV)'!F15)/('Magazines (RV)'!F39)*100</f>
        <v>2.2076923076923078</v>
      </c>
      <c r="G15" s="41">
        <f>('Magazines (RV)'!G15)/('Magazines (RV)'!G39)*100</f>
        <v>1.8623788641654486</v>
      </c>
      <c r="H15" s="41">
        <f>('Magazines (RV)'!H15)/('Magazines (RV)'!H39)*100</f>
        <v>1.6747410624791177</v>
      </c>
      <c r="I15" s="41">
        <f>('Magazines (RV)'!I15)/('Magazines (RV)'!I39)*100</f>
        <v>1.5307363374215655</v>
      </c>
      <c r="J15" s="41">
        <f>('Magazines (RV)'!J15)/('Magazines (RV)'!J39)*100</f>
        <v>1.3467771532142847</v>
      </c>
      <c r="K15" s="41">
        <f>('Magazines (RV)'!K15)/('Magazines (RV)'!K39)*100</f>
        <v>1.4839283153401839</v>
      </c>
      <c r="L15" s="41">
        <f>('Magazines (RV)'!L15)/('Magazines (RV)'!L39)*100</f>
        <v>1.4561975768872322</v>
      </c>
      <c r="M15" s="41">
        <f>('Magazines (RV)'!M15)/('Magazines (RV)'!M39)*100</f>
        <v>1.3727870260272164</v>
      </c>
      <c r="N15" s="41">
        <f>('Magazines (RV)'!N15)/('Magazines (RV)'!N39)*100</f>
        <v>1.5204040012950815</v>
      </c>
      <c r="O15" s="41">
        <f>('Magazines (RV)'!O15)/('Magazines (RV)'!O39)*100</f>
        <v>1.5204040012950817</v>
      </c>
    </row>
    <row r="16" spans="1:15" ht="15.75" customHeight="1">
      <c r="A16" s="8" t="s">
        <v>794</v>
      </c>
      <c r="B16" s="41">
        <f>('Magazines (RV)'!B16)/('Magazines (RV)'!B39)*100</f>
        <v>0.98573281452658879</v>
      </c>
      <c r="C16" s="41">
        <f>('Magazines (RV)'!C16)/('Magazines (RV)'!C39)*100</f>
        <v>1.2258064516129032</v>
      </c>
      <c r="D16" s="41">
        <f>('Magazines (RV)'!D16)/('Magazines (RV)'!D39)*100</f>
        <v>1.1973035516651576</v>
      </c>
      <c r="E16" s="41">
        <f>('Magazines (RV)'!E16)/('Magazines (RV)'!E39)*100</f>
        <v>1.740506329113924</v>
      </c>
      <c r="F16" s="41">
        <f>('Magazines (RV)'!F16)/('Magazines (RV)'!F39)*100</f>
        <v>1.8846153846153846</v>
      </c>
      <c r="G16" s="41">
        <f>('Magazines (RV)'!G16)/('Magazines (RV)'!G39)*100</f>
        <v>1.6999621027556711</v>
      </c>
      <c r="H16" s="41">
        <f>('Magazines (RV)'!H16)/('Magazines (RV)'!H39)*100</f>
        <v>1.4826261276311392</v>
      </c>
      <c r="I16" s="41">
        <f>('Magazines (RV)'!I16)/('Magazines (RV)'!I39)*100</f>
        <v>1.3551406478420343</v>
      </c>
      <c r="J16" s="41">
        <f>('Magazines (RV)'!J16)/('Magazines (RV)'!J39)*100</f>
        <v>1.1922840134440675</v>
      </c>
      <c r="K16" s="41">
        <f>('Magazines (RV)'!K16)/('Magazines (RV)'!K39)*100</f>
        <v>1.3137021245530307</v>
      </c>
      <c r="L16" s="41">
        <f>('Magazines (RV)'!L16)/('Magazines (RV)'!L39)*100</f>
        <v>1.2875852258792368</v>
      </c>
      <c r="M16" s="41">
        <f>('Magazines (RV)'!M16)/('Magazines (RV)'!M39)*100</f>
        <v>1.2138327388030123</v>
      </c>
      <c r="N16" s="41">
        <f>('Magazines (RV)'!N16)/('Magazines (RV)'!N39)*100</f>
        <v>1.344357222197756</v>
      </c>
      <c r="O16" s="41">
        <f>('Magazines (RV)'!O16)/('Magazines (RV)'!O39)*100</f>
        <v>1.3443572221977558</v>
      </c>
    </row>
    <row r="17" spans="1:15" ht="15.75" customHeight="1">
      <c r="A17" s="8" t="s">
        <v>795</v>
      </c>
      <c r="B17" s="41">
        <f>('Magazines (RV)'!B17)/('Magazines (RV)'!B39)*100</f>
        <v>0.20752269779507135</v>
      </c>
      <c r="C17" s="41">
        <f>('Magazines (RV)'!C17)/('Magazines (RV)'!C39)*100</f>
        <v>0.25806451612903225</v>
      </c>
      <c r="D17" s="41">
        <f>('Magazines (RV)'!D17)/('Magazines (RV)'!D39)*100</f>
        <v>0.2515343595935205</v>
      </c>
      <c r="E17" s="41">
        <f>('Magazines (RV)'!E17)/('Magazines (RV)'!E39)*100</f>
        <v>1.1867088607594936</v>
      </c>
      <c r="F17" s="41">
        <f>('Magazines (RV)'!F17)/('Magazines (RV)'!F39)*100</f>
        <v>1.153846153846154</v>
      </c>
      <c r="G17" s="41">
        <f>('Magazines (RV)'!G17)/('Magazines (RV)'!G39)*100</f>
        <v>0.96908667641167223</v>
      </c>
      <c r="H17" s="41">
        <f>('Magazines (RV)'!H17)/('Magazines (RV)'!H39)*100</f>
        <v>0.97310390912128297</v>
      </c>
      <c r="I17" s="41">
        <f>('Magazines (RV)'!I17)/('Magazines (RV)'!I39)*100</f>
        <v>1.2789880534082925</v>
      </c>
      <c r="J17" s="41">
        <f>('Magazines (RV)'!J17)/('Magazines (RV)'!J39)*100</f>
        <v>1.1877394636015326</v>
      </c>
      <c r="K17" s="41">
        <f>('Magazines (RV)'!K17)/('Magazines (RV)'!K39)*100</f>
        <v>1.2903225806451613</v>
      </c>
      <c r="L17" s="41">
        <f>('Magazines (RV)'!L17)/('Magazines (RV)'!L39)*100</f>
        <v>1.267147365150995</v>
      </c>
      <c r="M17" s="41">
        <f>('Magazines (RV)'!M17)/('Magazines (RV)'!M39)*100</f>
        <v>1.1945655524728058</v>
      </c>
      <c r="N17" s="41">
        <f>('Magazines (RV)'!N17)/('Magazines (RV)'!N39)*100</f>
        <v>1.3230182186708077</v>
      </c>
      <c r="O17" s="41">
        <f>('Magazines (RV)'!O17)/('Magazines (RV)'!O39)*100</f>
        <v>1.3230182186708077</v>
      </c>
    </row>
    <row r="18" spans="1:15" ht="15.75" customHeight="1">
      <c r="A18" s="8" t="s">
        <v>796</v>
      </c>
      <c r="B18" s="41">
        <f>('Magazines (RV)'!B18)/('Magazines (RV)'!B39)*100</f>
        <v>0.58365758754863817</v>
      </c>
      <c r="C18" s="41">
        <f>('Magazines (RV)'!C18)/('Magazines (RV)'!C39)*100</f>
        <v>0.72258064516129028</v>
      </c>
      <c r="D18" s="41">
        <f>('Magazines (RV)'!D18)/('Magazines (RV)'!D39)*100</f>
        <v>0.70429620686185734</v>
      </c>
      <c r="E18" s="41">
        <f>('Magazines (RV)'!E18)/('Magazines (RV)'!E39)*100</f>
        <v>0.86036392405063278</v>
      </c>
      <c r="F18" s="41">
        <f>('Magazines (RV)'!F18)/('Magazines (RV)'!F39)*100</f>
        <v>1.2538461538461538</v>
      </c>
      <c r="G18" s="41">
        <f>('Magazines (RV)'!G18)/('Magazines (RV)'!G39)*100</f>
        <v>1.2885063071842349</v>
      </c>
      <c r="H18" s="41">
        <f>('Magazines (RV)'!H18)/('Magazines (RV)'!H39)*100</f>
        <v>0.96892749749415297</v>
      </c>
      <c r="I18" s="41">
        <f>('Magazines (RV)'!I18)/('Magazines (RV)'!I39)*100</f>
        <v>0.77301475755446236</v>
      </c>
      <c r="J18" s="41">
        <f>('Magazines (RV)'!J18)/('Magazines (RV)'!J39)*100</f>
        <v>0.82375478927203072</v>
      </c>
      <c r="K18" s="41">
        <f>('Magazines (RV)'!K18)/('Magazines (RV)'!K39)*100</f>
        <v>0.85848074921956297</v>
      </c>
      <c r="L18" s="41">
        <f>('Magazines (RV)'!L18)/('Magazines (RV)'!L39)*100</f>
        <v>0.84306175503997638</v>
      </c>
      <c r="M18" s="41">
        <f>('Magazines (RV)'!M18)/('Magazines (RV)'!M39)*100</f>
        <v>0.79477143612102008</v>
      </c>
      <c r="N18" s="41">
        <f>('Magazines (RV)'!N18)/('Magazines (RV)'!N39)*100</f>
        <v>0.88023389548662601</v>
      </c>
      <c r="O18" s="41">
        <f>('Magazines (RV)'!O18)/('Magazines (RV)'!O39)*100</f>
        <v>0.88023389548662601</v>
      </c>
    </row>
    <row r="19" spans="1:15" ht="15.75" customHeight="1">
      <c r="A19" s="8" t="s">
        <v>797</v>
      </c>
      <c r="B19" s="41"/>
      <c r="C19" s="41"/>
      <c r="D19" s="41"/>
      <c r="E19" s="41"/>
      <c r="F19" s="41"/>
      <c r="G19" s="41">
        <f>('Magazines (RV)'!G19)/('Magazines (RV)'!G39)*100</f>
        <v>0.53597531265226583</v>
      </c>
      <c r="H19" s="41">
        <f>('Magazines (RV)'!H19)/('Magazines (RV)'!H39)*100</f>
        <v>0.48864016037420643</v>
      </c>
      <c r="I19" s="41">
        <f>('Magazines (RV)'!I19)/('Magazines (RV)'!I39)*100</f>
        <v>0.58093230264698992</v>
      </c>
      <c r="J19" s="41">
        <f>('Magazines (RV)'!J19)/('Magazines (RV)'!J39)*100</f>
        <v>0.57950191570881227</v>
      </c>
      <c r="K19" s="41">
        <f>('Magazines (RV)'!K19)/('Magazines (RV)'!K39)*100</f>
        <v>0.62955254942767946</v>
      </c>
      <c r="L19" s="41">
        <f>('Magazines (RV)'!L19)/('Magazines (RV)'!L39)*100</f>
        <v>0.61824528702931603</v>
      </c>
      <c r="M19" s="41">
        <f>('Magazines (RV)'!M19)/('Magazines (RV)'!M39)*100</f>
        <v>0.58283238648874791</v>
      </c>
      <c r="N19" s="41">
        <f>('Magazines (RV)'!N19)/('Magazines (RV)'!N39)*100</f>
        <v>0.64550485669019231</v>
      </c>
      <c r="O19" s="41">
        <f>('Magazines (RV)'!O19)/('Magazines (RV)'!O39)*100</f>
        <v>0.64550485669019231</v>
      </c>
    </row>
    <row r="20" spans="1:15" ht="15.75" customHeight="1">
      <c r="A20" s="8" t="s">
        <v>798</v>
      </c>
      <c r="B20" s="41">
        <f>('Magazines (RV)'!B20)/('Magazines (RV)'!B39)*100</f>
        <v>0.28534370946822313</v>
      </c>
      <c r="C20" s="41">
        <f>('Magazines (RV)'!C20)/('Magazines (RV)'!C39)*100</f>
        <v>0.34838709677419355</v>
      </c>
      <c r="D20" s="41">
        <f>('Magazines (RV)'!D20)/('Magazines (RV)'!D39)*100</f>
        <v>0.34208672904718784</v>
      </c>
      <c r="E20" s="41">
        <f>('Magazines (RV)'!E20)/('Magazines (RV)'!E39)*100</f>
        <v>0.23734177215189869</v>
      </c>
      <c r="F20" s="41">
        <f>('Magazines (RV)'!F20)/('Magazines (RV)'!F39)*100</f>
        <v>1.2307692307692308</v>
      </c>
      <c r="G20" s="41">
        <f>('Magazines (RV)'!G20)/('Magazines (RV)'!G39)*100</f>
        <v>0.90411997184776138</v>
      </c>
      <c r="H20" s="41">
        <f>('Magazines (RV)'!H20)/('Magazines (RV)'!H39)*100</f>
        <v>0.68075509522218502</v>
      </c>
      <c r="I20" s="41">
        <f>('Magazines (RV)'!I20)/('Magazines (RV)'!I39)*100</f>
        <v>0.62221950872746923</v>
      </c>
      <c r="J20" s="41">
        <f>('Magazines (RV)'!J20)/('Magazines (RV)'!J39)*100</f>
        <v>0.54744308222924798</v>
      </c>
      <c r="K20" s="41">
        <f>('Magazines (RV)'!K20)/('Magazines (RV)'!K39)*100</f>
        <v>0.60319280648491269</v>
      </c>
      <c r="L20" s="41">
        <f>('Magazines (RV)'!L20)/('Magazines (RV)'!L39)*100</f>
        <v>0.59269796111901385</v>
      </c>
      <c r="M20" s="41">
        <f>('Magazines (RV)'!M20)/('Magazines (RV)'!M39)*100</f>
        <v>0.55874840357598998</v>
      </c>
      <c r="N20" s="41">
        <f>('Magazines (RV)'!N20)/('Magazines (RV)'!N39)*100</f>
        <v>0.61883110228150684</v>
      </c>
      <c r="O20" s="41">
        <f>('Magazines (RV)'!O20)/('Magazines (RV)'!O39)*100</f>
        <v>0.61883110228150684</v>
      </c>
    </row>
    <row r="21" spans="1:15" ht="15.75" customHeight="1">
      <c r="A21" s="8" t="s">
        <v>799</v>
      </c>
      <c r="B21" s="41"/>
      <c r="C21" s="41"/>
      <c r="D21" s="41"/>
      <c r="E21" s="41"/>
      <c r="F21" s="41"/>
      <c r="G21" s="41">
        <f>('Magazines (RV)'!G21)/('Magazines (RV)'!G39)*100</f>
        <v>0.35731687510151044</v>
      </c>
      <c r="H21" s="41">
        <f>('Magazines (RV)'!H21)/('Magazines (RV)'!H39)*100</f>
        <v>0.51369863013698625</v>
      </c>
      <c r="I21" s="41">
        <f>('Magazines (RV)'!I21)/('Magazines (RV)'!I39)*100</f>
        <v>0.55750761302412744</v>
      </c>
      <c r="J21" s="41">
        <f>('Magazines (RV)'!J21)/('Magazines (RV)'!J39)*100</f>
        <v>0.53639846743295017</v>
      </c>
      <c r="K21" s="41">
        <f>('Magazines (RV)'!K21)/('Magazines (RV)'!K39)*100</f>
        <v>0.58272632674297609</v>
      </c>
      <c r="L21" s="41">
        <f>('Magazines (RV)'!L21)/('Magazines (RV)'!L39)*100</f>
        <v>0.57226010039077191</v>
      </c>
      <c r="M21" s="41">
        <f>('Magazines (RV)'!M21)/('Magazines (RV)'!M39)*100</f>
        <v>0.53948121724578324</v>
      </c>
      <c r="N21" s="41">
        <f>('Magazines (RV)'!N21)/('Magazines (RV)'!N39)*100</f>
        <v>0.59749209875455822</v>
      </c>
      <c r="O21" s="41">
        <f>('Magazines (RV)'!O21)/('Magazines (RV)'!O39)*100</f>
        <v>0.59749209875455822</v>
      </c>
    </row>
    <row r="22" spans="1:15" ht="15.75" customHeight="1">
      <c r="A22" s="8" t="s">
        <v>800</v>
      </c>
      <c r="B22" s="41"/>
      <c r="C22" s="41"/>
      <c r="D22" s="41"/>
      <c r="E22" s="41"/>
      <c r="F22" s="41"/>
      <c r="G22" s="41">
        <f>('Magazines (RV)'!G22)/('Magazines (RV)'!G39)*100</f>
        <v>0.5034919603703103</v>
      </c>
      <c r="H22" s="41">
        <f>('Magazines (RV)'!H22)/('Magazines (RV)'!H39)*100</f>
        <v>0.44687604410290671</v>
      </c>
      <c r="I22" s="41">
        <f>('Magazines (RV)'!I22)/('Magazines (RV)'!I39)*100</f>
        <v>0.45912391660810498</v>
      </c>
      <c r="J22" s="41">
        <f>('Magazines (RV)'!J22)/('Magazines (RV)'!J39)*100</f>
        <v>0.45996168582375485</v>
      </c>
      <c r="K22" s="41">
        <f>('Magazines (RV)'!K22)/('Magazines (RV)'!K39)*100</f>
        <v>0.48969406867845994</v>
      </c>
      <c r="L22" s="41">
        <f>('Magazines (RV)'!L22)/('Magazines (RV)'!L39)*100</f>
        <v>0.48028972711368356</v>
      </c>
      <c r="M22" s="41">
        <f>('Magazines (RV)'!M22)/('Magazines (RV)'!M39)*100</f>
        <v>0.45277887875985379</v>
      </c>
      <c r="N22" s="41">
        <f>('Magazines (RV)'!N22)/('Magazines (RV)'!N39)*100</f>
        <v>0.50146658288328994</v>
      </c>
      <c r="O22" s="41">
        <f>('Magazines (RV)'!O22)/('Magazines (RV)'!O39)*100</f>
        <v>0.50146658288329005</v>
      </c>
    </row>
    <row r="23" spans="1:15" ht="15.75" customHeight="1">
      <c r="A23" s="8" t="s">
        <v>801</v>
      </c>
      <c r="B23" s="41"/>
      <c r="C23" s="41"/>
      <c r="D23" s="41"/>
      <c r="E23" s="41"/>
      <c r="F23" s="41"/>
      <c r="G23" s="41">
        <f>('Magazines (RV)'!G23)/('Magazines (RV)'!G39)*100</f>
        <v>0.30317795463158465</v>
      </c>
      <c r="H23" s="41">
        <f>('Magazines (RV)'!H23)/('Magazines (RV)'!H39)*100</f>
        <v>0.26311393250918808</v>
      </c>
      <c r="I23" s="41">
        <f>('Magazines (RV)'!I23)/('Magazines (RV)'!I39)*100</f>
        <v>0.38884984773951747</v>
      </c>
      <c r="J23" s="41">
        <f>('Magazines (RV)'!J23)/('Magazines (RV)'!J39)*100</f>
        <v>0.43582375478927199</v>
      </c>
      <c r="K23" s="41">
        <f>('Magazines (RV)'!K23)/('Magazines (RV)'!K39)*100</f>
        <v>0.473465140478668</v>
      </c>
      <c r="L23" s="41">
        <f>('Magazines (RV)'!L23)/('Magazines (RV)'!L39)*100</f>
        <v>0.46496133156750213</v>
      </c>
      <c r="M23" s="41">
        <f>('Magazines (RV)'!M23)/('Magazines (RV)'!M39)*100</f>
        <v>0.43832848901219895</v>
      </c>
      <c r="N23" s="41">
        <f>('Magazines (RV)'!N23)/('Magazines (RV)'!N39)*100</f>
        <v>0.48546233023807861</v>
      </c>
      <c r="O23" s="41">
        <f>('Magazines (RV)'!O23)/('Magazines (RV)'!O39)*100</f>
        <v>0.48546233023807861</v>
      </c>
    </row>
    <row r="24" spans="1:15" ht="15.75" customHeight="1">
      <c r="A24" s="8" t="s">
        <v>239</v>
      </c>
      <c r="B24" s="41"/>
      <c r="C24" s="41"/>
      <c r="D24" s="41"/>
      <c r="E24" s="41"/>
      <c r="F24" s="41"/>
      <c r="G24" s="41">
        <f>('Magazines (RV)'!G24)/('Magazines (RV)'!G39)*100</f>
        <v>0.40604190352444375</v>
      </c>
      <c r="H24" s="41">
        <f>('Magazines (RV)'!H24)/('Magazines (RV)'!H39)*100</f>
        <v>0.32158369528900771</v>
      </c>
      <c r="I24" s="41">
        <f>('Magazines (RV)'!I24)/('Magazines (RV)'!I39)*100</f>
        <v>0.34200046849379245</v>
      </c>
      <c r="J24" s="41">
        <f>('Magazines (RV)'!J24)/('Magazines (RV)'!J39)*100</f>
        <v>0.32088122605363983</v>
      </c>
      <c r="K24" s="41">
        <f>('Magazines (RV)'!K24)/('Magazines (RV)'!K39)*100</f>
        <v>0.34859521331945892</v>
      </c>
      <c r="L24" s="41">
        <f>('Magazines (RV)'!L24)/('Magazines (RV)'!L39)*100</f>
        <v>0.34233416719805104</v>
      </c>
      <c r="M24" s="41">
        <f>('Magazines (RV)'!M24)/('Magazines (RV)'!M39)*100</f>
        <v>0.32272537103095966</v>
      </c>
      <c r="N24" s="41">
        <f>('Magazines (RV)'!N24)/('Magazines (RV)'!N39)*100</f>
        <v>0.35742830907638751</v>
      </c>
      <c r="O24" s="41">
        <f>('Magazines (RV)'!O24)/('Magazines (RV)'!O39)*100</f>
        <v>0.35742830907638751</v>
      </c>
    </row>
    <row r="25" spans="1:15" ht="15.75" customHeight="1">
      <c r="A25" s="8" t="s">
        <v>802</v>
      </c>
      <c r="B25" s="41"/>
      <c r="C25" s="41"/>
      <c r="D25" s="41"/>
      <c r="E25" s="41"/>
      <c r="F25" s="41"/>
      <c r="G25" s="41">
        <f>('Magazines (RV)'!G25)/('Magazines (RV)'!G39)*100</f>
        <v>0.19490011369173299</v>
      </c>
      <c r="H25" s="41">
        <f>('Magazines (RV)'!H25)/('Magazines (RV)'!H39)*100</f>
        <v>0.33411293017039762</v>
      </c>
      <c r="I25" s="41">
        <f>('Magazines (RV)'!I25)/('Magazines (RV)'!I39)*100</f>
        <v>0.30538380796440207</v>
      </c>
      <c r="J25" s="41">
        <f>('Magazines (RV)'!J25)/('Magazines (RV)'!J39)*100</f>
        <v>0.26868372133950819</v>
      </c>
      <c r="K25" s="41">
        <f>('Magazines (RV)'!K25)/('Magazines (RV)'!K39)*100</f>
        <v>0.29604554919504916</v>
      </c>
      <c r="L25" s="41">
        <f>('Magazines (RV)'!L25)/('Magazines (RV)'!L39)*100</f>
        <v>0.29123951537744641</v>
      </c>
      <c r="M25" s="41">
        <f>('Magazines (RV)'!M25)/('Magazines (RV)'!M39)*100</f>
        <v>0.27455740520544325</v>
      </c>
      <c r="N25" s="41">
        <f>('Magazines (RV)'!N25)/('Magazines (RV)'!N39)*100</f>
        <v>0.30408080025901624</v>
      </c>
      <c r="O25" s="41">
        <f>('Magazines (RV)'!O25)/('Magazines (RV)'!O39)*100</f>
        <v>0.30408080025901624</v>
      </c>
    </row>
    <row r="26" spans="1:15" ht="15.75" customHeight="1">
      <c r="A26" s="8" t="s">
        <v>803</v>
      </c>
      <c r="B26" s="41"/>
      <c r="C26" s="41"/>
      <c r="D26" s="41"/>
      <c r="E26" s="41"/>
      <c r="F26" s="41"/>
      <c r="G26" s="41">
        <f>('Magazines (RV)'!G26)/('Magazines (RV)'!G39)*100</f>
        <v>0.46018082399436955</v>
      </c>
      <c r="H26" s="41">
        <f>('Magazines (RV)'!H26)/('Magazines (RV)'!H39)*100</f>
        <v>0.38422986969595718</v>
      </c>
      <c r="I26" s="41">
        <f>('Magazines (RV)'!I26)/('Magazines (RV)'!I39)*100</f>
        <v>0.35137034434293746</v>
      </c>
      <c r="J26" s="41">
        <f>('Magazines (RV)'!J26)/('Magazines (RV)'!J39)*100</f>
        <v>0.25862068965517243</v>
      </c>
      <c r="K26" s="41">
        <f>('Magazines (RV)'!K26)/('Magazines (RV)'!K39)*100</f>
        <v>0.28095733610822066</v>
      </c>
      <c r="L26" s="41">
        <f>('Magazines (RV)'!L26)/('Magazines (RV)'!L39)*100</f>
        <v>0.27591111983126504</v>
      </c>
      <c r="M26" s="41">
        <f>('Magazines (RV)'!M26)/('Magazines (RV)'!M39)*100</f>
        <v>0.26010701545778836</v>
      </c>
      <c r="N26" s="41">
        <f>('Magazines (RV)'!N26)/('Magazines (RV)'!N39)*100</f>
        <v>0.28807654761380486</v>
      </c>
      <c r="O26" s="41">
        <f>('Magazines (RV)'!O26)/('Magazines (RV)'!O39)*100</f>
        <v>0.28807654761380486</v>
      </c>
    </row>
    <row r="27" spans="1:15" ht="15.75" customHeight="1">
      <c r="A27" s="8" t="s">
        <v>804</v>
      </c>
      <c r="B27" s="41"/>
      <c r="C27" s="41"/>
      <c r="D27" s="41"/>
      <c r="E27" s="41"/>
      <c r="F27" s="41"/>
      <c r="G27" s="41"/>
      <c r="H27" s="41">
        <f>('Magazines (RV)'!H27)/('Magazines (RV)'!H39)*100</f>
        <v>0.29652522552622784</v>
      </c>
      <c r="I27" s="41">
        <f>('Magazines (RV)'!I27)/('Magazines (RV)'!I39)*100</f>
        <v>0.31857577887092997</v>
      </c>
      <c r="J27" s="41">
        <f>('Magazines (RV)'!J27)/('Magazines (RV)'!J39)*100</f>
        <v>0.23946360153256704</v>
      </c>
      <c r="K27" s="41">
        <f>('Magazines (RV)'!K27)/('Magazines (RV)'!K39)*100</f>
        <v>0.26014568158168577</v>
      </c>
      <c r="L27" s="41">
        <f>('Magazines (RV)'!L27)/('Magazines (RV)'!L39)*100</f>
        <v>0.25547325910302321</v>
      </c>
      <c r="M27" s="41">
        <f>('Magazines (RV)'!M27)/('Magazines (RV)'!M39)*100</f>
        <v>0.24083982912758184</v>
      </c>
      <c r="N27" s="41">
        <f>('Magazines (RV)'!N27)/('Magazines (RV)'!N39)*100</f>
        <v>0.2667375440868564</v>
      </c>
      <c r="O27" s="41">
        <f>('Magazines (RV)'!O27)/('Magazines (RV)'!O39)*100</f>
        <v>0.2667375440868564</v>
      </c>
    </row>
    <row r="28" spans="1:15" ht="15.75" customHeight="1">
      <c r="A28" s="8" t="s">
        <v>805</v>
      </c>
      <c r="B28" s="41"/>
      <c r="C28" s="41"/>
      <c r="D28" s="41"/>
      <c r="E28" s="41"/>
      <c r="F28" s="41"/>
      <c r="G28" s="41">
        <f>('Magazines (RV)'!G28)/('Magazines (RV)'!G39)*100</f>
        <v>0.53597531265226583</v>
      </c>
      <c r="H28" s="41">
        <f>('Magazines (RV)'!H28)/('Magazines (RV)'!H39)*100</f>
        <v>0.13782158369528899</v>
      </c>
      <c r="I28" s="41">
        <f>('Magazines (RV)'!I28)/('Magazines (RV)'!I39)*100</f>
        <v>0.22956195830405249</v>
      </c>
      <c r="J28" s="41">
        <f>('Magazines (RV)'!J28)/('Magazines (RV)'!J39)*100</f>
        <v>0.21072796934865903</v>
      </c>
      <c r="K28" s="41">
        <f>('Magazines (RV)'!K28)/('Magazines (RV)'!K39)*100</f>
        <v>0.22892819979188345</v>
      </c>
      <c r="L28" s="41">
        <f>('Magazines (RV)'!L28)/('Magazines (RV)'!L39)*100</f>
        <v>0.22481646801066038</v>
      </c>
      <c r="M28" s="41">
        <f>('Magazines (RV)'!M28)/('Magazines (RV)'!M39)*100</f>
        <v>0.21193904963227203</v>
      </c>
      <c r="N28" s="41">
        <f>('Magazines (RV)'!N28)/('Magazines (RV)'!N39)*100</f>
        <v>0.23472903879643361</v>
      </c>
      <c r="O28" s="41">
        <f>('Magazines (RV)'!O28)/('Magazines (RV)'!O39)*100</f>
        <v>0.23472903879643367</v>
      </c>
    </row>
    <row r="29" spans="1:15" ht="15.75" customHeight="1">
      <c r="A29" s="8" t="s">
        <v>806</v>
      </c>
      <c r="B29" s="41"/>
      <c r="C29" s="41"/>
      <c r="D29" s="41"/>
      <c r="E29" s="41"/>
      <c r="F29" s="41"/>
      <c r="G29" s="41">
        <f>('Magazines (RV)'!G29)/('Magazines (RV)'!G39)*100</f>
        <v>0.19490011369173299</v>
      </c>
      <c r="H29" s="41">
        <f>('Magazines (RV)'!H29)/('Magazines (RV)'!H39)*100</f>
        <v>0.22552622786501836</v>
      </c>
      <c r="I29" s="41">
        <f>('Magazines (RV)'!I29)/('Magazines (RV)'!I39)*100</f>
        <v>0.252986647926915</v>
      </c>
      <c r="J29" s="41">
        <f>('Magazines (RV)'!J29)/('Magazines (RV)'!J39)*100</f>
        <v>0.20593869731800768</v>
      </c>
      <c r="K29" s="41">
        <f>('Magazines (RV)'!K29)/('Magazines (RV)'!K39)*100</f>
        <v>0.22372528616024973</v>
      </c>
      <c r="L29" s="41">
        <f>('Magazines (RV)'!L29)/('Magazines (RV)'!L39)*100</f>
        <v>0.21970700282859992</v>
      </c>
      <c r="M29" s="41">
        <f>('Magazines (RV)'!M29)/('Magazines (RV)'!M39)*100</f>
        <v>0.20712225304972037</v>
      </c>
      <c r="N29" s="41">
        <f>('Magazines (RV)'!N29)/('Magazines (RV)'!N39)*100</f>
        <v>0.22939428791469652</v>
      </c>
      <c r="O29" s="41">
        <f>('Magazines (RV)'!O29)/('Magazines (RV)'!O39)*100</f>
        <v>0.22939428791469652</v>
      </c>
    </row>
    <row r="30" spans="1:15" ht="15.75" customHeight="1">
      <c r="A30" s="8" t="s">
        <v>807</v>
      </c>
      <c r="B30" s="41"/>
      <c r="C30" s="41"/>
      <c r="D30" s="41"/>
      <c r="E30" s="41"/>
      <c r="F30" s="41"/>
      <c r="G30" s="41">
        <f>('Magazines (RV)'!G30)/('Magazines (RV)'!G39)*100</f>
        <v>0.19490011369173299</v>
      </c>
      <c r="H30" s="41">
        <f>('Magazines (RV)'!H30)/('Magazines (RV)'!H39)*100</f>
        <v>0.14617440694954895</v>
      </c>
      <c r="I30" s="41">
        <f>('Magazines (RV)'!I30)/('Magazines (RV)'!I39)*100</f>
        <v>0.20145233075661745</v>
      </c>
      <c r="J30" s="41">
        <f>('Magazines (RV)'!J30)/('Magazines (RV)'!J39)*100</f>
        <v>0.19636015325670497</v>
      </c>
      <c r="K30" s="41">
        <f>('Magazines (RV)'!K30)/('Magazines (RV)'!K39)*100</f>
        <v>0.21331945889698228</v>
      </c>
      <c r="L30" s="41">
        <f>('Magazines (RV)'!L30)/('Magazines (RV)'!L39)*100</f>
        <v>0.20948807246447895</v>
      </c>
      <c r="M30" s="41">
        <f>('Magazines (RV)'!M30)/('Magazines (RV)'!M39)*100</f>
        <v>0.19748865988461706</v>
      </c>
      <c r="N30" s="41">
        <f>('Magazines (RV)'!N30)/('Magazines (RV)'!N39)*100</f>
        <v>0.21872478615122221</v>
      </c>
      <c r="O30" s="41">
        <f>('Magazines (RV)'!O30)/('Magazines (RV)'!O39)*100</f>
        <v>0.21872478615122221</v>
      </c>
    </row>
    <row r="31" spans="1:15" ht="15.75" customHeight="1">
      <c r="A31" s="8" t="s">
        <v>808</v>
      </c>
      <c r="B31" s="41"/>
      <c r="C31" s="41"/>
      <c r="D31" s="41"/>
      <c r="E31" s="41"/>
      <c r="F31" s="41"/>
      <c r="G31" s="41">
        <f>('Magazines (RV)'!G31)/('Magazines (RV)'!G39)*100</f>
        <v>0.26528071030263661</v>
      </c>
      <c r="H31" s="41">
        <f>('Magazines (RV)'!H31)/('Magazines (RV)'!H39)*100</f>
        <v>0.22970263949214834</v>
      </c>
      <c r="I31" s="41">
        <f>('Magazines (RV)'!I31)/('Magazines (RV)'!I39)*100</f>
        <v>0.21550714453033495</v>
      </c>
      <c r="J31" s="41">
        <f>('Magazines (RV)'!J31)/('Magazines (RV)'!J39)*100</f>
        <v>0.17720306513409964</v>
      </c>
      <c r="K31" s="41">
        <f>('Magazines (RV)'!K31)/('Magazines (RV)'!K39)*100</f>
        <v>0.19250780437044746</v>
      </c>
      <c r="L31" s="41">
        <f>('Magazines (RV)'!L31)/('Magazines (RV)'!L39)*100</f>
        <v>0.18905021173623715</v>
      </c>
      <c r="M31" s="41">
        <f>('Magazines (RV)'!M31)/('Magazines (RV)'!M39)*100</f>
        <v>0.17822147355441054</v>
      </c>
      <c r="N31" s="41">
        <f>('Magazines (RV)'!N31)/('Magazines (RV)'!N39)*100</f>
        <v>0.19738578262427373</v>
      </c>
      <c r="O31" s="41">
        <f>('Magazines (RV)'!O31)/('Magazines (RV)'!O39)*100</f>
        <v>0.19738578262427373</v>
      </c>
    </row>
    <row r="32" spans="1:15" ht="15.75" customHeight="1">
      <c r="A32" s="8" t="s">
        <v>809</v>
      </c>
      <c r="B32" s="41"/>
      <c r="C32" s="41"/>
      <c r="D32" s="41"/>
      <c r="E32" s="41"/>
      <c r="F32" s="41"/>
      <c r="G32" s="41">
        <f>('Magazines (RV)'!G32)/('Magazines (RV)'!G39)*100</f>
        <v>0.33566130691354018</v>
      </c>
      <c r="H32" s="41">
        <f>('Magazines (RV)'!H32)/('Magazines (RV)'!H39)*100</f>
        <v>0.26729034413631808</v>
      </c>
      <c r="I32" s="41">
        <f>('Magazines (RV)'!I32)/('Magazines (RV)'!I39)*100</f>
        <v>0.16865776528460996</v>
      </c>
      <c r="J32" s="41">
        <f>('Magazines (RV)'!J32)/('Magazines (RV)'!J39)*100</f>
        <v>0.16283524904214558</v>
      </c>
      <c r="K32" s="41">
        <f>('Magazines (RV)'!K32)/('Magazines (RV)'!K39)*100</f>
        <v>0.17689906347554629</v>
      </c>
      <c r="L32" s="41">
        <f>('Magazines (RV)'!L32)/('Magazines (RV)'!L39)*100</f>
        <v>0.17372181619005575</v>
      </c>
      <c r="M32" s="41">
        <f>('Magazines (RV)'!M32)/('Magazines (RV)'!M39)*100</f>
        <v>0.16377108380675562</v>
      </c>
      <c r="N32" s="41">
        <f>('Magazines (RV)'!N32)/('Magazines (RV)'!N39)*100</f>
        <v>0.18138152997906229</v>
      </c>
      <c r="O32" s="41">
        <f>('Magazines (RV)'!O32)/('Magazines (RV)'!O39)*100</f>
        <v>0.18138152997906229</v>
      </c>
    </row>
    <row r="33" spans="1:15" ht="15.75" customHeight="1">
      <c r="A33" s="8" t="s">
        <v>810</v>
      </c>
      <c r="B33" s="41"/>
      <c r="C33" s="41"/>
      <c r="D33" s="41"/>
      <c r="E33" s="41"/>
      <c r="F33" s="41"/>
      <c r="G33" s="41">
        <f>('Magazines (RV)'!G33)/('Magazines (RV)'!G39)*100</f>
        <v>0.36273076714850311</v>
      </c>
      <c r="H33" s="41">
        <f>('Magazines (RV)'!H33)/('Magazines (RV)'!H39)*100</f>
        <v>0.22970263949214834</v>
      </c>
      <c r="I33" s="41"/>
      <c r="J33" s="41"/>
      <c r="K33" s="41"/>
      <c r="L33" s="41"/>
      <c r="M33" s="41"/>
      <c r="N33" s="41"/>
      <c r="O33" s="41"/>
    </row>
    <row r="34" spans="1:15" ht="15.75" customHeight="1">
      <c r="A34" s="8" t="s">
        <v>811</v>
      </c>
      <c r="B34" s="41"/>
      <c r="C34" s="41"/>
      <c r="D34" s="41"/>
      <c r="E34" s="41"/>
      <c r="F34" s="41"/>
      <c r="G34" s="41"/>
      <c r="H34" s="41">
        <f>('Magazines (RV)'!H34)/('Magazines (RV)'!H39)*100</f>
        <v>0.22552622786501836</v>
      </c>
      <c r="I34" s="41">
        <f>('Magazines (RV)'!I34)/('Magazines (RV)'!I39)*100</f>
        <v>0.17802764113375497</v>
      </c>
      <c r="J34" s="41">
        <f>('Magazines (RV)'!J34)/('Magazines (RV)'!J39)*100</f>
        <v>0.12452107279693488</v>
      </c>
      <c r="K34" s="41">
        <f>('Magazines (RV)'!K34)/('Magazines (RV)'!K39)*100</f>
        <v>0.13527575442247661</v>
      </c>
      <c r="L34" s="41">
        <f>('Magazines (RV)'!L34)/('Magazines (RV)'!L39)*100</f>
        <v>0.13284609473357206</v>
      </c>
      <c r="M34" s="41">
        <f>('Magazines (RV)'!M34)/('Magazines (RV)'!M39)*100</f>
        <v>0.12523671114634255</v>
      </c>
      <c r="N34" s="41">
        <f>('Magazines (RV)'!N34)/('Magazines (RV)'!N39)*100</f>
        <v>0.1387035229251653</v>
      </c>
      <c r="O34" s="41">
        <f>('Magazines (RV)'!O34)/('Magazines (RV)'!O39)*100</f>
        <v>0.13870352292516533</v>
      </c>
    </row>
    <row r="35" spans="1:15" ht="15.75" customHeight="1">
      <c r="A35" s="35" t="s">
        <v>812</v>
      </c>
      <c r="B35" s="12"/>
      <c r="C35" s="12"/>
      <c r="D35" s="12"/>
      <c r="E35" s="12"/>
      <c r="F35" s="12"/>
      <c r="G35" s="41">
        <f>('Magazines (RV)'!G35)/('Magazines (RV)'!G39)*100</f>
        <v>0.15158897731579232</v>
      </c>
      <c r="H35" s="41">
        <f>('Magazines (RV)'!H35)/('Magazines (RV)'!H39)*100</f>
        <v>0.15452723020380887</v>
      </c>
      <c r="I35" s="12"/>
      <c r="J35" s="12"/>
      <c r="K35" s="12"/>
      <c r="L35" s="12"/>
      <c r="M35" s="12"/>
      <c r="N35" s="12"/>
      <c r="O35" s="12"/>
    </row>
    <row r="36" spans="1:15" ht="15.75" customHeight="1">
      <c r="A36" s="35"/>
      <c r="B36" s="12"/>
      <c r="C36" s="12"/>
      <c r="D36" s="12"/>
      <c r="E36" s="12"/>
      <c r="F36" s="12"/>
      <c r="G36" s="12"/>
      <c r="H36" s="12"/>
      <c r="I36" s="12"/>
      <c r="J36" s="12"/>
      <c r="K36" s="12"/>
      <c r="L36" s="12"/>
      <c r="M36" s="12"/>
      <c r="N36" s="12"/>
      <c r="O36" s="12"/>
    </row>
    <row r="37" spans="1:15" ht="15.75" customHeight="1">
      <c r="A37" s="35"/>
      <c r="B37" s="12"/>
      <c r="C37" s="12"/>
      <c r="D37" s="12"/>
      <c r="E37" s="12"/>
      <c r="F37" s="12"/>
      <c r="G37" s="12"/>
      <c r="H37" s="12"/>
      <c r="I37" s="12"/>
      <c r="J37" s="12"/>
      <c r="K37" s="12"/>
      <c r="L37" s="12"/>
      <c r="M37" s="12"/>
      <c r="N37" s="12"/>
      <c r="O37" s="12"/>
    </row>
    <row r="38" spans="1:15" ht="15.75" customHeight="1">
      <c r="A38" s="35"/>
      <c r="B38" s="12"/>
      <c r="C38" s="12"/>
      <c r="D38" s="12"/>
      <c r="E38" s="12"/>
      <c r="F38" s="12"/>
      <c r="G38" s="12"/>
      <c r="H38" s="12"/>
      <c r="I38" s="12"/>
      <c r="J38" s="12"/>
      <c r="K38" s="12"/>
      <c r="L38" s="12"/>
      <c r="M38" s="12"/>
      <c r="N38" s="12"/>
      <c r="O38" s="12"/>
    </row>
    <row r="39" spans="1:15" ht="15.75" customHeight="1">
      <c r="A39" s="72" t="s">
        <v>813</v>
      </c>
      <c r="B39" s="50">
        <f>'Magazines (RV)'!B39</f>
        <v>771</v>
      </c>
      <c r="C39" s="50">
        <f>'Magazines (RV)'!C39</f>
        <v>775</v>
      </c>
      <c r="D39" s="50">
        <f>'Magazines (RV)'!D39</f>
        <v>993.9</v>
      </c>
      <c r="E39" s="50">
        <f>'Magazines (RV)'!E39</f>
        <v>1011.2</v>
      </c>
      <c r="F39" s="50">
        <f>'Magazines (RV)'!F39</f>
        <v>1300</v>
      </c>
      <c r="G39" s="50">
        <f>'Magazines (RV)'!G39</f>
        <v>1847.1</v>
      </c>
      <c r="H39" s="50">
        <f>'Magazines (RV)'!H39</f>
        <v>2394.4</v>
      </c>
      <c r="I39" s="50">
        <f>'Magazines (RV)'!I39</f>
        <v>2134.5</v>
      </c>
      <c r="J39" s="50">
        <f>'Magazines (RV)'!J39</f>
        <v>2088</v>
      </c>
      <c r="K39" s="50">
        <f>'Magazines (RV)'!K39</f>
        <v>1922</v>
      </c>
      <c r="L39" s="258">
        <f>'Magazines (RV)'!L39</f>
        <v>1968.4</v>
      </c>
      <c r="M39" s="258">
        <f>'Magazines (RV)'!M39</f>
        <v>1794.2</v>
      </c>
      <c r="N39" s="258">
        <f>'Magazines (RV)'!N39</f>
        <v>1620</v>
      </c>
      <c r="O39" s="258">
        <f>'Magazines (RV)'!O39</f>
        <v>1462.7131869356817</v>
      </c>
    </row>
    <row r="40" spans="1:15" ht="15.75" customHeight="1">
      <c r="A40" s="72" t="s">
        <v>37</v>
      </c>
      <c r="B40" s="12">
        <f t="shared" ref="B40:D40" si="0">SUM(B4+B6+B9+B8)</f>
        <v>40.54474708171206</v>
      </c>
      <c r="C40" s="12">
        <f t="shared" si="0"/>
        <v>74.56774193548388</v>
      </c>
      <c r="D40" s="12">
        <f t="shared" si="0"/>
        <v>66.737096287352855</v>
      </c>
      <c r="E40" s="12">
        <f>SUM(E3+E6+E9+E7)</f>
        <v>47.280458860759488</v>
      </c>
      <c r="F40" s="12">
        <f t="shared" ref="F40:G40" si="1">SUM(F3+F5+F7+F9)</f>
        <v>43.123076923076923</v>
      </c>
      <c r="G40" s="12">
        <f t="shared" si="1"/>
        <v>32.353418872827682</v>
      </c>
      <c r="H40" s="12">
        <f t="shared" ref="H40:O40" si="2">SUM(H3+H5+H7+H8)</f>
        <v>26.724858002004673</v>
      </c>
      <c r="I40" s="12">
        <f t="shared" si="2"/>
        <v>28.305926446474583</v>
      </c>
      <c r="J40" s="12">
        <f t="shared" si="2"/>
        <v>28.231321839080458</v>
      </c>
      <c r="K40" s="12">
        <f t="shared" si="2"/>
        <v>27.39854318418314</v>
      </c>
      <c r="L40" s="12">
        <f t="shared" si="2"/>
        <v>27.396432370967947</v>
      </c>
      <c r="M40" s="12">
        <f t="shared" si="2"/>
        <v>26.412581130940868</v>
      </c>
      <c r="N40" s="12">
        <f t="shared" si="2"/>
        <v>29.130246913580248</v>
      </c>
      <c r="O40" s="12">
        <f t="shared" si="2"/>
        <v>30.932523243408021</v>
      </c>
    </row>
    <row r="41" spans="1:15" ht="15.75" customHeight="1">
      <c r="A41" s="72" t="s">
        <v>44</v>
      </c>
      <c r="B41" s="12">
        <f t="shared" ref="B41:O41" si="3">SUMSQ(B3:B35)</f>
        <v>529.88555634621423</v>
      </c>
      <c r="C41" s="12">
        <f t="shared" si="3"/>
        <v>2314.6444120707602</v>
      </c>
      <c r="D41" s="12">
        <f t="shared" si="3"/>
        <v>1785.920066838836</v>
      </c>
      <c r="E41" s="12">
        <f t="shared" si="3"/>
        <v>782.18798526882711</v>
      </c>
      <c r="F41" s="12">
        <f t="shared" si="3"/>
        <v>733.80639053254458</v>
      </c>
      <c r="G41" s="12">
        <f t="shared" si="3"/>
        <v>386.5900540709502</v>
      </c>
      <c r="H41" s="12">
        <f t="shared" si="3"/>
        <v>265.0912568964514</v>
      </c>
      <c r="I41" s="12">
        <f t="shared" si="3"/>
        <v>291.81162318696653</v>
      </c>
      <c r="J41" s="12">
        <f t="shared" si="3"/>
        <v>284.36097144976412</v>
      </c>
      <c r="K41" s="12">
        <f t="shared" si="3"/>
        <v>263.00787477069656</v>
      </c>
      <c r="L41" s="12">
        <f t="shared" si="3"/>
        <v>265.49167761773072</v>
      </c>
      <c r="M41" s="12">
        <f t="shared" si="3"/>
        <v>241.65529887684718</v>
      </c>
      <c r="N41" s="12">
        <f t="shared" si="3"/>
        <v>274.77489177615462</v>
      </c>
      <c r="O41" s="12">
        <f t="shared" si="3"/>
        <v>318.93265599451462</v>
      </c>
    </row>
    <row r="42" spans="1:15" ht="15.75" customHeight="1">
      <c r="A42" s="1"/>
      <c r="B42" s="36"/>
      <c r="C42" s="36"/>
      <c r="D42" s="36"/>
      <c r="E42" s="36"/>
      <c r="F42" s="36"/>
      <c r="G42" s="36"/>
      <c r="H42" s="36"/>
      <c r="I42" s="36"/>
      <c r="J42" s="36"/>
      <c r="K42" s="36"/>
      <c r="L42" s="36"/>
      <c r="M42" s="36"/>
      <c r="N42" s="36"/>
      <c r="O42" s="36"/>
    </row>
    <row r="43" spans="1:15" ht="15.75" customHeight="1">
      <c r="A43" s="1"/>
      <c r="B43" s="2"/>
      <c r="C43" s="36"/>
      <c r="D43" s="36"/>
      <c r="E43" s="36"/>
      <c r="F43" s="36"/>
      <c r="G43" s="36"/>
      <c r="H43" s="36"/>
      <c r="I43" s="36"/>
      <c r="J43" s="36"/>
      <c r="K43" s="36"/>
      <c r="L43" s="36"/>
      <c r="M43" s="36"/>
      <c r="N43" s="36"/>
      <c r="O43" s="36"/>
    </row>
    <row r="44" spans="1:15" ht="12.75">
      <c r="A44" s="61"/>
      <c r="B44" s="61"/>
      <c r="C44" s="61"/>
      <c r="D44" s="61"/>
      <c r="E44" s="61"/>
      <c r="F44" s="61"/>
      <c r="G44" s="61"/>
      <c r="H44" s="61"/>
      <c r="I44" s="61"/>
      <c r="J44" s="61"/>
      <c r="K44" s="61"/>
      <c r="L44" s="61"/>
      <c r="M44" s="61"/>
      <c r="N44" s="61"/>
      <c r="O44" s="61"/>
    </row>
    <row r="45" spans="1:15" ht="12.75">
      <c r="A45" s="61"/>
      <c r="B45" s="61"/>
      <c r="C45" s="61"/>
      <c r="D45" s="61"/>
      <c r="E45" s="61"/>
      <c r="F45" s="61"/>
      <c r="G45" s="61"/>
      <c r="H45" s="61"/>
      <c r="I45" s="61"/>
      <c r="J45" s="61"/>
      <c r="K45" s="61"/>
      <c r="L45" s="61"/>
      <c r="M45" s="61"/>
      <c r="N45" s="61"/>
      <c r="O45" s="61"/>
    </row>
    <row r="46" spans="1:15" ht="12.75">
      <c r="A46" s="61"/>
      <c r="B46" s="61"/>
      <c r="C46" s="61"/>
      <c r="D46" s="61"/>
      <c r="E46" s="61"/>
      <c r="F46" s="61"/>
      <c r="G46" s="61"/>
      <c r="H46" s="61"/>
      <c r="I46" s="61"/>
      <c r="J46" s="61"/>
      <c r="K46" s="61"/>
      <c r="L46" s="61"/>
      <c r="M46" s="61"/>
      <c r="N46" s="61"/>
      <c r="O46" s="61"/>
    </row>
    <row r="47" spans="1:15" ht="12.75">
      <c r="A47" s="61"/>
      <c r="B47" s="61"/>
      <c r="C47" s="61"/>
      <c r="D47" s="61"/>
      <c r="E47" s="61"/>
      <c r="F47" s="61"/>
      <c r="G47" s="61"/>
      <c r="H47" s="61"/>
      <c r="I47" s="61"/>
      <c r="J47" s="61"/>
      <c r="K47" s="61"/>
      <c r="L47" s="61"/>
      <c r="M47" s="61"/>
      <c r="N47" s="61"/>
      <c r="O47" s="61"/>
    </row>
    <row r="48" spans="1:15" ht="12.75">
      <c r="A48" s="61"/>
      <c r="B48" s="61"/>
      <c r="C48" s="61"/>
      <c r="D48" s="61"/>
      <c r="E48" s="61"/>
      <c r="F48" s="61"/>
      <c r="G48" s="61"/>
      <c r="H48" s="61"/>
      <c r="I48" s="61"/>
      <c r="J48" s="61"/>
      <c r="K48" s="61"/>
      <c r="L48" s="61"/>
      <c r="M48" s="61"/>
      <c r="N48" s="61"/>
      <c r="O48" s="61"/>
    </row>
    <row r="49" spans="1:15" ht="12.75">
      <c r="A49" s="61"/>
      <c r="B49" s="61"/>
      <c r="C49" s="61"/>
      <c r="D49" s="61"/>
      <c r="E49" s="61"/>
      <c r="F49" s="61"/>
      <c r="G49" s="61"/>
      <c r="H49" s="61"/>
      <c r="I49" s="61"/>
      <c r="J49" s="61"/>
      <c r="K49" s="61"/>
      <c r="L49" s="61"/>
      <c r="M49" s="61"/>
      <c r="N49" s="61"/>
      <c r="O49" s="61"/>
    </row>
    <row r="50" spans="1:15" ht="12.75">
      <c r="A50" s="61"/>
      <c r="B50" s="61"/>
      <c r="C50" s="61"/>
      <c r="D50" s="61"/>
      <c r="E50" s="61"/>
      <c r="F50" s="61"/>
      <c r="G50" s="61"/>
      <c r="H50" s="61"/>
      <c r="I50" s="61"/>
      <c r="J50" s="61"/>
      <c r="K50" s="61"/>
      <c r="L50" s="61"/>
      <c r="M50" s="61"/>
      <c r="N50" s="61"/>
      <c r="O50" s="61"/>
    </row>
    <row r="51" spans="1:15" ht="12.75">
      <c r="A51" s="61"/>
      <c r="B51" s="61"/>
      <c r="C51" s="61"/>
      <c r="D51" s="61"/>
      <c r="E51" s="61"/>
      <c r="F51" s="61"/>
      <c r="G51" s="61"/>
      <c r="H51" s="61"/>
      <c r="I51" s="61"/>
      <c r="J51" s="61"/>
      <c r="K51" s="61"/>
      <c r="L51" s="61"/>
      <c r="M51" s="61"/>
      <c r="N51" s="61"/>
      <c r="O51" s="61"/>
    </row>
    <row r="52" spans="1:15" ht="12.75">
      <c r="A52" s="61"/>
      <c r="B52" s="61"/>
      <c r="C52" s="61"/>
      <c r="D52" s="61"/>
      <c r="E52" s="61"/>
      <c r="F52" s="61"/>
      <c r="G52" s="61"/>
      <c r="H52" s="61"/>
      <c r="I52" s="61"/>
      <c r="J52" s="61"/>
      <c r="K52" s="61"/>
      <c r="L52" s="61"/>
      <c r="M52" s="61"/>
      <c r="N52" s="61"/>
      <c r="O52" s="61"/>
    </row>
    <row r="53" spans="1:15" ht="12.75">
      <c r="A53" s="61"/>
      <c r="B53" s="61"/>
      <c r="C53" s="61"/>
      <c r="D53" s="61"/>
      <c r="E53" s="61"/>
      <c r="F53" s="61"/>
      <c r="G53" s="61"/>
      <c r="H53" s="61"/>
      <c r="I53" s="61"/>
      <c r="J53" s="61"/>
      <c r="K53" s="61"/>
      <c r="L53" s="61"/>
      <c r="M53" s="61"/>
      <c r="N53" s="61"/>
      <c r="O53" s="61"/>
    </row>
    <row r="54" spans="1:15" ht="12.75">
      <c r="A54" s="61"/>
      <c r="B54" s="61"/>
      <c r="C54" s="61"/>
      <c r="D54" s="61"/>
      <c r="E54" s="61"/>
      <c r="F54" s="61"/>
      <c r="G54" s="61"/>
      <c r="H54" s="61"/>
      <c r="I54" s="61"/>
      <c r="J54" s="61"/>
      <c r="K54" s="61"/>
      <c r="L54" s="61"/>
      <c r="M54" s="61"/>
      <c r="N54" s="61"/>
      <c r="O54" s="61"/>
    </row>
    <row r="55" spans="1:15" ht="12.75">
      <c r="A55" s="61"/>
      <c r="B55" s="61"/>
      <c r="C55" s="61"/>
      <c r="D55" s="61"/>
      <c r="E55" s="61"/>
      <c r="F55" s="61"/>
      <c r="G55" s="61"/>
      <c r="H55" s="61"/>
      <c r="I55" s="61"/>
      <c r="J55" s="61"/>
      <c r="K55" s="61"/>
      <c r="L55" s="61"/>
      <c r="M55" s="61"/>
      <c r="N55" s="61"/>
      <c r="O55" s="61"/>
    </row>
    <row r="56" spans="1:15" ht="12.75">
      <c r="A56" s="61"/>
      <c r="B56" s="61"/>
      <c r="C56" s="61"/>
      <c r="D56" s="61"/>
      <c r="E56" s="61"/>
      <c r="F56" s="61"/>
      <c r="G56" s="61"/>
      <c r="H56" s="61"/>
      <c r="I56" s="61"/>
      <c r="J56" s="61"/>
      <c r="K56" s="61"/>
      <c r="L56" s="61"/>
      <c r="M56" s="61"/>
      <c r="N56" s="61"/>
      <c r="O56" s="61"/>
    </row>
    <row r="57" spans="1:15" ht="12.75">
      <c r="A57" s="61"/>
      <c r="B57" s="61"/>
      <c r="C57" s="61"/>
      <c r="D57" s="61"/>
      <c r="E57" s="61"/>
      <c r="F57" s="61"/>
      <c r="G57" s="61"/>
      <c r="H57" s="61"/>
      <c r="I57" s="61"/>
      <c r="J57" s="61"/>
      <c r="K57" s="61"/>
      <c r="L57" s="61"/>
      <c r="M57" s="61"/>
      <c r="N57" s="61"/>
      <c r="O57" s="61"/>
    </row>
    <row r="58" spans="1:15" ht="12.75">
      <c r="A58" s="61"/>
      <c r="B58" s="61"/>
      <c r="C58" s="61"/>
      <c r="D58" s="61"/>
      <c r="E58" s="61"/>
      <c r="F58" s="61"/>
      <c r="G58" s="61"/>
      <c r="H58" s="61"/>
      <c r="I58" s="61"/>
      <c r="J58" s="61"/>
      <c r="K58" s="61"/>
      <c r="L58" s="61"/>
      <c r="M58" s="61"/>
      <c r="N58" s="61"/>
      <c r="O58" s="61"/>
    </row>
    <row r="59" spans="1:15" ht="12.75">
      <c r="A59" s="61"/>
      <c r="B59" s="61"/>
      <c r="C59" s="61"/>
      <c r="D59" s="61"/>
      <c r="E59" s="61"/>
      <c r="F59" s="61"/>
      <c r="G59" s="61"/>
      <c r="H59" s="61"/>
      <c r="I59" s="61"/>
      <c r="J59" s="61"/>
      <c r="K59" s="61"/>
      <c r="L59" s="61"/>
      <c r="M59" s="61"/>
      <c r="N59" s="61"/>
      <c r="O59" s="61"/>
    </row>
    <row r="60" spans="1:15" ht="12.75">
      <c r="A60" s="61"/>
      <c r="B60" s="61"/>
      <c r="C60" s="61"/>
      <c r="D60" s="61"/>
      <c r="E60" s="61"/>
      <c r="F60" s="61"/>
      <c r="G60" s="61"/>
      <c r="H60" s="61"/>
      <c r="I60" s="61"/>
      <c r="J60" s="61"/>
      <c r="K60" s="61"/>
      <c r="L60" s="61"/>
      <c r="M60" s="61"/>
      <c r="N60" s="61"/>
      <c r="O60" s="61"/>
    </row>
    <row r="61" spans="1:15" ht="12.75">
      <c r="A61" s="61"/>
      <c r="B61" s="61"/>
      <c r="C61" s="61"/>
      <c r="D61" s="61"/>
      <c r="E61" s="61"/>
      <c r="F61" s="61"/>
      <c r="G61" s="61"/>
      <c r="H61" s="61"/>
      <c r="I61" s="61"/>
      <c r="J61" s="61"/>
      <c r="K61" s="61"/>
      <c r="L61" s="61"/>
      <c r="M61" s="61"/>
      <c r="N61" s="61"/>
      <c r="O61" s="61"/>
    </row>
    <row r="62" spans="1:15" ht="12.75">
      <c r="A62" s="61"/>
      <c r="B62" s="61"/>
      <c r="C62" s="61"/>
      <c r="D62" s="61"/>
      <c r="E62" s="61"/>
      <c r="F62" s="61"/>
      <c r="G62" s="61"/>
      <c r="H62" s="61"/>
      <c r="I62" s="61"/>
      <c r="J62" s="61"/>
      <c r="K62" s="61"/>
      <c r="L62" s="61"/>
      <c r="M62" s="61"/>
      <c r="N62" s="61"/>
      <c r="O62" s="61"/>
    </row>
    <row r="63" spans="1:15" ht="12.75">
      <c r="A63" s="61"/>
      <c r="B63" s="61"/>
      <c r="C63" s="61"/>
      <c r="D63" s="61"/>
      <c r="E63" s="61"/>
      <c r="F63" s="61"/>
      <c r="G63" s="61"/>
      <c r="H63" s="61"/>
      <c r="I63" s="61"/>
      <c r="J63" s="61"/>
      <c r="K63" s="61"/>
      <c r="L63" s="61"/>
      <c r="M63" s="61"/>
      <c r="N63" s="61"/>
      <c r="O63" s="61"/>
    </row>
    <row r="64" spans="1:15" ht="12.75">
      <c r="A64" s="61"/>
      <c r="B64" s="61"/>
      <c r="C64" s="61"/>
      <c r="D64" s="61"/>
      <c r="E64" s="61"/>
      <c r="F64" s="61"/>
      <c r="G64" s="61"/>
      <c r="H64" s="61"/>
      <c r="I64" s="61"/>
      <c r="J64" s="61"/>
      <c r="K64" s="61"/>
      <c r="L64" s="61"/>
      <c r="M64" s="61"/>
      <c r="N64" s="61"/>
      <c r="O64" s="61"/>
    </row>
    <row r="65" spans="1:15" ht="12.75">
      <c r="A65" s="61"/>
      <c r="B65" s="61"/>
      <c r="C65" s="61"/>
      <c r="D65" s="61"/>
      <c r="E65" s="61"/>
      <c r="F65" s="61"/>
      <c r="G65" s="61"/>
      <c r="H65" s="61"/>
      <c r="I65" s="61"/>
      <c r="J65" s="61"/>
      <c r="K65" s="61"/>
      <c r="L65" s="61"/>
      <c r="M65" s="61"/>
      <c r="N65" s="61"/>
      <c r="O65" s="61"/>
    </row>
    <row r="66" spans="1:15" ht="12.75">
      <c r="A66" s="61"/>
      <c r="B66" s="61"/>
      <c r="C66" s="61"/>
      <c r="D66" s="61"/>
      <c r="E66" s="61"/>
      <c r="F66" s="61"/>
      <c r="G66" s="61"/>
      <c r="H66" s="61"/>
      <c r="I66" s="61"/>
      <c r="J66" s="61"/>
      <c r="K66" s="61"/>
      <c r="L66" s="61"/>
      <c r="M66" s="61"/>
      <c r="N66" s="61"/>
      <c r="O66" s="61"/>
    </row>
    <row r="67" spans="1:15" ht="12.75">
      <c r="A67" s="61"/>
      <c r="B67" s="61"/>
      <c r="C67" s="61"/>
      <c r="D67" s="61"/>
      <c r="E67" s="61"/>
      <c r="F67" s="61"/>
      <c r="G67" s="61"/>
      <c r="H67" s="61"/>
      <c r="I67" s="61"/>
      <c r="J67" s="61"/>
      <c r="K67" s="61"/>
      <c r="L67" s="61"/>
      <c r="M67" s="61"/>
      <c r="N67" s="61"/>
      <c r="O67" s="61"/>
    </row>
    <row r="68" spans="1:15" ht="12.75">
      <c r="A68" s="61"/>
      <c r="B68" s="61"/>
      <c r="C68" s="61"/>
      <c r="D68" s="61"/>
      <c r="E68" s="61"/>
      <c r="F68" s="61"/>
      <c r="G68" s="61"/>
      <c r="H68" s="61"/>
      <c r="I68" s="61"/>
      <c r="J68" s="61"/>
      <c r="K68" s="61"/>
      <c r="L68" s="61"/>
      <c r="M68" s="61"/>
      <c r="N68" s="61"/>
      <c r="O68" s="61"/>
    </row>
    <row r="69" spans="1:15" ht="12.75">
      <c r="A69" s="61"/>
      <c r="B69" s="61"/>
      <c r="C69" s="61"/>
      <c r="D69" s="61"/>
      <c r="E69" s="61"/>
      <c r="F69" s="61"/>
      <c r="G69" s="61"/>
      <c r="H69" s="61"/>
      <c r="I69" s="61"/>
      <c r="J69" s="61"/>
      <c r="K69" s="61"/>
      <c r="L69" s="61"/>
      <c r="M69" s="61"/>
      <c r="N69" s="61"/>
      <c r="O69" s="61"/>
    </row>
    <row r="70" spans="1:15" ht="12.75">
      <c r="A70" s="61"/>
      <c r="B70" s="61"/>
      <c r="C70" s="61"/>
      <c r="D70" s="61"/>
      <c r="E70" s="61"/>
      <c r="F70" s="61"/>
      <c r="G70" s="61"/>
      <c r="H70" s="61"/>
      <c r="I70" s="61"/>
      <c r="J70" s="61"/>
      <c r="K70" s="61"/>
      <c r="L70" s="61"/>
      <c r="M70" s="61"/>
      <c r="N70" s="61"/>
      <c r="O70" s="61"/>
    </row>
    <row r="71" spans="1:15" ht="12.75">
      <c r="A71" s="61"/>
      <c r="B71" s="61"/>
      <c r="C71" s="61"/>
      <c r="D71" s="61"/>
      <c r="E71" s="61"/>
      <c r="F71" s="61"/>
      <c r="G71" s="61"/>
      <c r="H71" s="61"/>
      <c r="I71" s="61"/>
      <c r="J71" s="61"/>
      <c r="K71" s="61"/>
      <c r="L71" s="61"/>
      <c r="M71" s="61"/>
      <c r="N71" s="61"/>
      <c r="O71" s="61"/>
    </row>
    <row r="72" spans="1:15" ht="12.75">
      <c r="A72" s="61"/>
      <c r="B72" s="61"/>
      <c r="C72" s="61"/>
      <c r="D72" s="61"/>
      <c r="E72" s="61"/>
      <c r="F72" s="61"/>
      <c r="G72" s="61"/>
      <c r="H72" s="61"/>
      <c r="I72" s="61"/>
      <c r="J72" s="61"/>
      <c r="K72" s="61"/>
      <c r="L72" s="61"/>
      <c r="M72" s="61"/>
      <c r="N72" s="61"/>
      <c r="O72" s="61"/>
    </row>
    <row r="73" spans="1:15" ht="12.75">
      <c r="A73" s="61"/>
      <c r="B73" s="61"/>
      <c r="C73" s="61"/>
      <c r="D73" s="61"/>
      <c r="E73" s="61"/>
      <c r="F73" s="61"/>
      <c r="G73" s="61"/>
      <c r="H73" s="61"/>
      <c r="I73" s="61"/>
      <c r="J73" s="61"/>
      <c r="K73" s="61"/>
      <c r="L73" s="61"/>
      <c r="M73" s="61"/>
      <c r="N73" s="61"/>
      <c r="O73" s="61"/>
    </row>
    <row r="74" spans="1:15" ht="12.75">
      <c r="A74" s="61"/>
      <c r="B74" s="61"/>
      <c r="C74" s="61"/>
      <c r="D74" s="61"/>
      <c r="E74" s="61"/>
      <c r="F74" s="61"/>
      <c r="G74" s="61"/>
      <c r="H74" s="61"/>
      <c r="I74" s="61"/>
      <c r="J74" s="61"/>
      <c r="K74" s="61"/>
      <c r="L74" s="61"/>
      <c r="M74" s="61"/>
      <c r="N74" s="61"/>
      <c r="O74" s="61"/>
    </row>
    <row r="75" spans="1:15" ht="12.75">
      <c r="A75" s="61"/>
      <c r="B75" s="61"/>
      <c r="C75" s="61"/>
      <c r="D75" s="61"/>
      <c r="E75" s="61"/>
      <c r="F75" s="61"/>
      <c r="G75" s="61"/>
      <c r="H75" s="61"/>
      <c r="I75" s="61"/>
      <c r="J75" s="61"/>
      <c r="K75" s="61"/>
      <c r="L75" s="61"/>
      <c r="M75" s="61"/>
      <c r="N75" s="61"/>
      <c r="O75" s="61"/>
    </row>
    <row r="76" spans="1:15" ht="12.75">
      <c r="A76" s="61"/>
      <c r="B76" s="61"/>
      <c r="C76" s="61"/>
      <c r="D76" s="61"/>
      <c r="E76" s="61"/>
      <c r="F76" s="61"/>
      <c r="G76" s="61"/>
      <c r="H76" s="61"/>
      <c r="I76" s="61"/>
      <c r="J76" s="61"/>
      <c r="K76" s="61"/>
      <c r="L76" s="61"/>
      <c r="M76" s="61"/>
      <c r="N76" s="61"/>
      <c r="O76" s="61"/>
    </row>
    <row r="77" spans="1:15" ht="12.75">
      <c r="A77" s="61"/>
      <c r="B77" s="61"/>
      <c r="C77" s="61"/>
      <c r="D77" s="61"/>
      <c r="E77" s="61"/>
      <c r="F77" s="61"/>
      <c r="G77" s="61"/>
      <c r="H77" s="61"/>
      <c r="I77" s="61"/>
      <c r="J77" s="61"/>
      <c r="K77" s="61"/>
      <c r="L77" s="61"/>
      <c r="M77" s="61"/>
      <c r="N77" s="61"/>
      <c r="O77" s="61"/>
    </row>
    <row r="78" spans="1:15" ht="12.75">
      <c r="A78" s="61"/>
      <c r="B78" s="61"/>
      <c r="C78" s="61"/>
      <c r="D78" s="61"/>
      <c r="E78" s="61"/>
      <c r="F78" s="61"/>
      <c r="G78" s="61"/>
      <c r="H78" s="61"/>
      <c r="I78" s="61"/>
      <c r="J78" s="61"/>
      <c r="K78" s="61"/>
      <c r="L78" s="61"/>
      <c r="M78" s="61"/>
      <c r="N78" s="61"/>
      <c r="O78" s="61"/>
    </row>
    <row r="79" spans="1:15" ht="12.75">
      <c r="A79" s="61"/>
      <c r="B79" s="61"/>
      <c r="C79" s="61"/>
      <c r="D79" s="61"/>
      <c r="E79" s="61"/>
      <c r="F79" s="61"/>
      <c r="G79" s="61"/>
      <c r="H79" s="61"/>
      <c r="I79" s="61"/>
      <c r="J79" s="61"/>
      <c r="K79" s="61"/>
      <c r="L79" s="61"/>
      <c r="M79" s="61"/>
      <c r="N79" s="61"/>
      <c r="O79" s="61"/>
    </row>
    <row r="80" spans="1:15" ht="12.75">
      <c r="A80" s="61"/>
      <c r="B80" s="61"/>
      <c r="C80" s="61"/>
      <c r="D80" s="61"/>
      <c r="E80" s="61"/>
      <c r="F80" s="61"/>
      <c r="G80" s="61"/>
      <c r="H80" s="61"/>
      <c r="I80" s="61"/>
      <c r="J80" s="61"/>
      <c r="K80" s="61"/>
      <c r="L80" s="61"/>
      <c r="M80" s="61"/>
      <c r="N80" s="61"/>
      <c r="O80" s="61"/>
    </row>
    <row r="81" spans="1:15" ht="12.75">
      <c r="A81" s="61"/>
      <c r="B81" s="61"/>
      <c r="C81" s="61"/>
      <c r="D81" s="61"/>
      <c r="E81" s="61"/>
      <c r="F81" s="61"/>
      <c r="G81" s="61"/>
      <c r="H81" s="61"/>
      <c r="I81" s="61"/>
      <c r="J81" s="61"/>
      <c r="K81" s="61"/>
      <c r="L81" s="61"/>
      <c r="M81" s="61"/>
      <c r="N81" s="61"/>
      <c r="O81" s="61"/>
    </row>
    <row r="82" spans="1:15" ht="12.75">
      <c r="A82" s="61"/>
      <c r="B82" s="61"/>
      <c r="C82" s="61"/>
      <c r="D82" s="61"/>
      <c r="E82" s="61"/>
      <c r="F82" s="61"/>
      <c r="G82" s="61"/>
      <c r="H82" s="61"/>
      <c r="I82" s="61"/>
      <c r="J82" s="61"/>
      <c r="K82" s="61"/>
      <c r="L82" s="61"/>
      <c r="M82" s="61"/>
      <c r="N82" s="61"/>
      <c r="O82" s="61"/>
    </row>
    <row r="83" spans="1:15" ht="12.75">
      <c r="A83" s="61"/>
      <c r="B83" s="61"/>
      <c r="C83" s="61"/>
      <c r="D83" s="61"/>
      <c r="E83" s="61"/>
      <c r="F83" s="61"/>
      <c r="G83" s="61"/>
      <c r="H83" s="61"/>
      <c r="I83" s="61"/>
      <c r="J83" s="61"/>
      <c r="K83" s="61"/>
      <c r="L83" s="61"/>
      <c r="M83" s="61"/>
      <c r="N83" s="61"/>
      <c r="O83" s="61"/>
    </row>
    <row r="84" spans="1:15" ht="12.75">
      <c r="A84" s="61"/>
      <c r="B84" s="61"/>
      <c r="C84" s="61"/>
      <c r="D84" s="61"/>
      <c r="E84" s="61"/>
      <c r="F84" s="61"/>
      <c r="G84" s="61"/>
      <c r="H84" s="61"/>
      <c r="I84" s="61"/>
      <c r="J84" s="61"/>
      <c r="K84" s="61"/>
      <c r="L84" s="61"/>
      <c r="M84" s="61"/>
      <c r="N84" s="61"/>
      <c r="O84" s="61"/>
    </row>
    <row r="85" spans="1:15" ht="12.75">
      <c r="A85" s="61"/>
      <c r="B85" s="61"/>
      <c r="C85" s="61"/>
      <c r="D85" s="61"/>
      <c r="E85" s="61"/>
      <c r="F85" s="61"/>
      <c r="G85" s="61"/>
      <c r="H85" s="61"/>
      <c r="I85" s="61"/>
      <c r="J85" s="61"/>
      <c r="K85" s="61"/>
      <c r="L85" s="61"/>
      <c r="M85" s="61"/>
      <c r="N85" s="61"/>
      <c r="O85" s="61"/>
    </row>
    <row r="86" spans="1:15" ht="12.75">
      <c r="A86" s="61"/>
      <c r="B86" s="61"/>
      <c r="C86" s="61"/>
      <c r="D86" s="61"/>
      <c r="E86" s="61"/>
      <c r="F86" s="61"/>
      <c r="G86" s="61"/>
      <c r="H86" s="61"/>
      <c r="I86" s="61"/>
      <c r="J86" s="61"/>
      <c r="K86" s="61"/>
      <c r="L86" s="61"/>
      <c r="M86" s="61"/>
      <c r="N86" s="61"/>
      <c r="O86" s="61"/>
    </row>
    <row r="87" spans="1:15" ht="12.75">
      <c r="A87" s="61"/>
      <c r="B87" s="61"/>
      <c r="C87" s="61"/>
      <c r="D87" s="61"/>
      <c r="E87" s="61"/>
      <c r="F87" s="61"/>
      <c r="G87" s="61"/>
      <c r="H87" s="61"/>
      <c r="I87" s="61"/>
      <c r="J87" s="61"/>
      <c r="K87" s="61"/>
      <c r="L87" s="61"/>
      <c r="M87" s="61"/>
      <c r="N87" s="61"/>
      <c r="O87" s="61"/>
    </row>
    <row r="88" spans="1:15" ht="12.75">
      <c r="A88" s="61"/>
      <c r="B88" s="61"/>
      <c r="C88" s="61"/>
      <c r="D88" s="61"/>
      <c r="E88" s="61"/>
      <c r="F88" s="61"/>
      <c r="G88" s="61"/>
      <c r="H88" s="61"/>
      <c r="I88" s="61"/>
      <c r="J88" s="61"/>
      <c r="K88" s="61"/>
      <c r="L88" s="61"/>
      <c r="M88" s="61"/>
      <c r="N88" s="61"/>
      <c r="O88" s="61"/>
    </row>
    <row r="89" spans="1:15" ht="12.75">
      <c r="A89" s="61"/>
      <c r="B89" s="61"/>
      <c r="C89" s="61"/>
      <c r="D89" s="61"/>
      <c r="E89" s="61"/>
      <c r="F89" s="61"/>
      <c r="G89" s="61"/>
      <c r="H89" s="61"/>
      <c r="I89" s="61"/>
      <c r="J89" s="61"/>
      <c r="K89" s="61"/>
      <c r="L89" s="61"/>
      <c r="M89" s="61"/>
      <c r="N89" s="61"/>
      <c r="O89" s="61"/>
    </row>
    <row r="90" spans="1:15" ht="12.75">
      <c r="A90" s="61"/>
      <c r="B90" s="61"/>
      <c r="C90" s="61"/>
      <c r="D90" s="61"/>
      <c r="E90" s="61"/>
      <c r="F90" s="61"/>
      <c r="G90" s="61"/>
      <c r="H90" s="61"/>
      <c r="I90" s="61"/>
      <c r="J90" s="61"/>
      <c r="K90" s="61"/>
      <c r="L90" s="61"/>
      <c r="M90" s="61"/>
      <c r="N90" s="61"/>
      <c r="O90" s="61"/>
    </row>
    <row r="91" spans="1:15" ht="12.75">
      <c r="A91" s="61"/>
      <c r="B91" s="61"/>
      <c r="C91" s="61"/>
      <c r="D91" s="61"/>
      <c r="E91" s="61"/>
      <c r="F91" s="61"/>
      <c r="G91" s="61"/>
      <c r="H91" s="61"/>
      <c r="I91" s="61"/>
      <c r="J91" s="61"/>
      <c r="K91" s="61"/>
      <c r="L91" s="61"/>
      <c r="M91" s="61"/>
      <c r="N91" s="61"/>
      <c r="O91" s="61"/>
    </row>
    <row r="92" spans="1:15" ht="12.75">
      <c r="A92" s="61"/>
      <c r="B92" s="61"/>
      <c r="C92" s="61"/>
      <c r="D92" s="61"/>
      <c r="E92" s="61"/>
      <c r="F92" s="61"/>
      <c r="G92" s="61"/>
      <c r="H92" s="61"/>
      <c r="I92" s="61"/>
      <c r="J92" s="61"/>
      <c r="K92" s="61"/>
      <c r="L92" s="61"/>
      <c r="M92" s="61"/>
      <c r="N92" s="61"/>
      <c r="O92" s="61"/>
    </row>
    <row r="93" spans="1:15" ht="12.75">
      <c r="A93" s="61"/>
      <c r="B93" s="61"/>
      <c r="C93" s="61"/>
      <c r="D93" s="61"/>
      <c r="E93" s="61"/>
      <c r="F93" s="61"/>
      <c r="G93" s="61"/>
      <c r="H93" s="61"/>
      <c r="I93" s="61"/>
      <c r="J93" s="61"/>
      <c r="K93" s="61"/>
      <c r="L93" s="61"/>
      <c r="M93" s="61"/>
      <c r="N93" s="61"/>
      <c r="O93" s="61"/>
    </row>
    <row r="94" spans="1:15" ht="12.75">
      <c r="A94" s="61"/>
      <c r="B94" s="61"/>
      <c r="C94" s="61"/>
      <c r="D94" s="61"/>
      <c r="E94" s="61"/>
      <c r="F94" s="61"/>
      <c r="G94" s="61"/>
      <c r="H94" s="61"/>
      <c r="I94" s="61"/>
      <c r="J94" s="61"/>
      <c r="K94" s="61"/>
      <c r="L94" s="61"/>
      <c r="M94" s="61"/>
      <c r="N94" s="61"/>
      <c r="O94" s="61"/>
    </row>
    <row r="95" spans="1:15" ht="12.75">
      <c r="A95" s="61"/>
      <c r="B95" s="61"/>
      <c r="C95" s="61"/>
      <c r="D95" s="61"/>
      <c r="E95" s="61"/>
      <c r="F95" s="61"/>
      <c r="G95" s="61"/>
      <c r="H95" s="61"/>
      <c r="I95" s="61"/>
      <c r="J95" s="61"/>
      <c r="K95" s="61"/>
      <c r="L95" s="61"/>
      <c r="M95" s="61"/>
      <c r="N95" s="61"/>
      <c r="O95" s="61"/>
    </row>
    <row r="96" spans="1:15" ht="12.75">
      <c r="A96" s="61"/>
      <c r="B96" s="61"/>
      <c r="C96" s="61"/>
      <c r="D96" s="61"/>
      <c r="E96" s="61"/>
      <c r="F96" s="61"/>
      <c r="G96" s="61"/>
      <c r="H96" s="61"/>
      <c r="I96" s="61"/>
      <c r="J96" s="61"/>
      <c r="K96" s="61"/>
      <c r="L96" s="61"/>
      <c r="M96" s="61"/>
      <c r="N96" s="61"/>
      <c r="O96" s="61"/>
    </row>
    <row r="97" spans="1:15" ht="12.75">
      <c r="A97" s="61"/>
      <c r="B97" s="61"/>
      <c r="C97" s="61"/>
      <c r="D97" s="61"/>
      <c r="E97" s="61"/>
      <c r="F97" s="61"/>
      <c r="G97" s="61"/>
      <c r="H97" s="61"/>
      <c r="I97" s="61"/>
      <c r="J97" s="61"/>
      <c r="K97" s="61"/>
      <c r="L97" s="61"/>
      <c r="M97" s="61"/>
      <c r="N97" s="61"/>
      <c r="O97" s="61"/>
    </row>
    <row r="98" spans="1:15" ht="12.75">
      <c r="A98" s="61"/>
      <c r="B98" s="61"/>
      <c r="C98" s="61"/>
      <c r="D98" s="61"/>
      <c r="E98" s="61"/>
      <c r="F98" s="61"/>
      <c r="G98" s="61"/>
      <c r="H98" s="61"/>
      <c r="I98" s="61"/>
      <c r="J98" s="61"/>
      <c r="K98" s="61"/>
      <c r="L98" s="61"/>
      <c r="M98" s="61"/>
      <c r="N98" s="61"/>
      <c r="O98" s="61"/>
    </row>
    <row r="99" spans="1:15" ht="12.75">
      <c r="A99" s="61"/>
      <c r="B99" s="61"/>
      <c r="C99" s="61"/>
      <c r="D99" s="61"/>
      <c r="E99" s="61"/>
      <c r="F99" s="61"/>
      <c r="G99" s="61"/>
      <c r="H99" s="61"/>
      <c r="I99" s="61"/>
      <c r="J99" s="61"/>
      <c r="K99" s="61"/>
      <c r="L99" s="61"/>
      <c r="M99" s="61"/>
      <c r="N99" s="61"/>
      <c r="O99" s="61"/>
    </row>
    <row r="100" spans="1:15" ht="12.75">
      <c r="A100" s="61"/>
      <c r="B100" s="61"/>
      <c r="C100" s="61"/>
      <c r="D100" s="61"/>
      <c r="E100" s="61"/>
      <c r="F100" s="61"/>
      <c r="G100" s="61"/>
      <c r="H100" s="61"/>
      <c r="I100" s="61"/>
      <c r="J100" s="61"/>
      <c r="K100" s="61"/>
      <c r="L100" s="61"/>
      <c r="M100" s="61"/>
      <c r="N100" s="61"/>
      <c r="O100" s="61"/>
    </row>
    <row r="101" spans="1:15" ht="12.75">
      <c r="A101" s="61"/>
      <c r="B101" s="61"/>
      <c r="C101" s="61"/>
      <c r="D101" s="61"/>
      <c r="E101" s="61"/>
      <c r="F101" s="61"/>
      <c r="G101" s="61"/>
      <c r="H101" s="61"/>
      <c r="I101" s="61"/>
      <c r="J101" s="61"/>
      <c r="K101" s="61"/>
      <c r="L101" s="61"/>
      <c r="M101" s="61"/>
      <c r="N101" s="61"/>
      <c r="O101" s="61"/>
    </row>
    <row r="102" spans="1:15" ht="12.75">
      <c r="A102" s="61"/>
      <c r="B102" s="61"/>
      <c r="C102" s="61"/>
      <c r="D102" s="61"/>
      <c r="E102" s="61"/>
      <c r="F102" s="61"/>
      <c r="G102" s="61"/>
      <c r="H102" s="61"/>
      <c r="I102" s="61"/>
      <c r="J102" s="61"/>
      <c r="K102" s="61"/>
      <c r="L102" s="61"/>
      <c r="M102" s="61"/>
      <c r="N102" s="61"/>
      <c r="O102" s="61"/>
    </row>
    <row r="103" spans="1:15" ht="12.75">
      <c r="A103" s="61"/>
      <c r="B103" s="61"/>
      <c r="C103" s="61"/>
      <c r="D103" s="61"/>
      <c r="E103" s="61"/>
      <c r="F103" s="61"/>
      <c r="G103" s="61"/>
      <c r="H103" s="61"/>
      <c r="I103" s="61"/>
      <c r="J103" s="61"/>
      <c r="K103" s="61"/>
      <c r="L103" s="61"/>
      <c r="M103" s="61"/>
      <c r="N103" s="61"/>
      <c r="O103" s="61"/>
    </row>
    <row r="104" spans="1:15" ht="12.75">
      <c r="A104" s="61"/>
      <c r="B104" s="61"/>
      <c r="C104" s="61"/>
      <c r="D104" s="61"/>
      <c r="E104" s="61"/>
      <c r="F104" s="61"/>
      <c r="G104" s="61"/>
      <c r="H104" s="61"/>
      <c r="I104" s="61"/>
      <c r="J104" s="61"/>
      <c r="K104" s="61"/>
      <c r="L104" s="61"/>
      <c r="M104" s="61"/>
      <c r="N104" s="61"/>
      <c r="O104" s="61"/>
    </row>
    <row r="105" spans="1:15" ht="12.75">
      <c r="A105" s="61"/>
      <c r="B105" s="61"/>
      <c r="C105" s="61"/>
      <c r="D105" s="61"/>
      <c r="E105" s="61"/>
      <c r="F105" s="61"/>
      <c r="G105" s="61"/>
      <c r="H105" s="61"/>
      <c r="I105" s="61"/>
      <c r="J105" s="61"/>
      <c r="K105" s="61"/>
      <c r="L105" s="61"/>
      <c r="M105" s="61"/>
      <c r="N105" s="61"/>
      <c r="O105" s="61"/>
    </row>
    <row r="106" spans="1:15" ht="12.75">
      <c r="A106" s="61"/>
      <c r="B106" s="61"/>
      <c r="C106" s="61"/>
      <c r="D106" s="61"/>
      <c r="E106" s="61"/>
      <c r="F106" s="61"/>
      <c r="G106" s="61"/>
      <c r="H106" s="61"/>
      <c r="I106" s="61"/>
      <c r="J106" s="61"/>
      <c r="K106" s="61"/>
      <c r="L106" s="61"/>
      <c r="M106" s="61"/>
      <c r="N106" s="61"/>
      <c r="O106" s="61"/>
    </row>
    <row r="107" spans="1:15" ht="12.75">
      <c r="A107" s="61"/>
      <c r="B107" s="61"/>
      <c r="C107" s="61"/>
      <c r="D107" s="61"/>
      <c r="E107" s="61"/>
      <c r="F107" s="61"/>
      <c r="G107" s="61"/>
      <c r="H107" s="61"/>
      <c r="I107" s="61"/>
      <c r="J107" s="61"/>
      <c r="K107" s="61"/>
      <c r="L107" s="61"/>
      <c r="M107" s="61"/>
      <c r="N107" s="61"/>
      <c r="O107" s="61"/>
    </row>
    <row r="108" spans="1:15" ht="12.75">
      <c r="A108" s="61"/>
      <c r="B108" s="61"/>
      <c r="C108" s="61"/>
      <c r="D108" s="61"/>
      <c r="E108" s="61"/>
      <c r="F108" s="61"/>
      <c r="G108" s="61"/>
      <c r="H108" s="61"/>
      <c r="I108" s="61"/>
      <c r="J108" s="61"/>
      <c r="K108" s="61"/>
      <c r="L108" s="61"/>
      <c r="M108" s="61"/>
      <c r="N108" s="61"/>
      <c r="O108" s="61"/>
    </row>
    <row r="109" spans="1:15" ht="12.75">
      <c r="A109" s="61"/>
      <c r="B109" s="61"/>
      <c r="C109" s="61"/>
      <c r="D109" s="61"/>
      <c r="E109" s="61"/>
      <c r="F109" s="61"/>
      <c r="G109" s="61"/>
      <c r="H109" s="61"/>
      <c r="I109" s="61"/>
      <c r="J109" s="61"/>
      <c r="K109" s="61"/>
      <c r="L109" s="61"/>
      <c r="M109" s="61"/>
      <c r="N109" s="61"/>
      <c r="O109" s="61"/>
    </row>
    <row r="110" spans="1:15" ht="12.75">
      <c r="A110" s="61"/>
      <c r="B110" s="61"/>
      <c r="C110" s="61"/>
      <c r="D110" s="61"/>
      <c r="E110" s="61"/>
      <c r="F110" s="61"/>
      <c r="G110" s="61"/>
      <c r="H110" s="61"/>
      <c r="I110" s="61"/>
      <c r="J110" s="61"/>
      <c r="K110" s="61"/>
      <c r="L110" s="61"/>
      <c r="M110" s="61"/>
      <c r="N110" s="61"/>
      <c r="O110" s="61"/>
    </row>
    <row r="111" spans="1:15" ht="12.75">
      <c r="A111" s="61"/>
      <c r="B111" s="61"/>
      <c r="C111" s="61"/>
      <c r="D111" s="61"/>
      <c r="E111" s="61"/>
      <c r="F111" s="61"/>
      <c r="G111" s="61"/>
      <c r="H111" s="61"/>
      <c r="I111" s="61"/>
      <c r="J111" s="61"/>
      <c r="K111" s="61"/>
      <c r="L111" s="61"/>
      <c r="M111" s="61"/>
      <c r="N111" s="61"/>
      <c r="O111" s="61"/>
    </row>
    <row r="112" spans="1:15" ht="12.75">
      <c r="A112" s="61"/>
      <c r="B112" s="61"/>
      <c r="C112" s="61"/>
      <c r="D112" s="61"/>
      <c r="E112" s="61"/>
      <c r="F112" s="61"/>
      <c r="G112" s="61"/>
      <c r="H112" s="61"/>
      <c r="I112" s="61"/>
      <c r="J112" s="61"/>
      <c r="K112" s="61"/>
      <c r="L112" s="61"/>
      <c r="M112" s="61"/>
      <c r="N112" s="61"/>
      <c r="O112" s="61"/>
    </row>
    <row r="113" spans="1:15" ht="12.75">
      <c r="A113" s="61"/>
      <c r="B113" s="61"/>
      <c r="C113" s="61"/>
      <c r="D113" s="61"/>
      <c r="E113" s="61"/>
      <c r="F113" s="61"/>
      <c r="G113" s="61"/>
      <c r="H113" s="61"/>
      <c r="I113" s="61"/>
      <c r="J113" s="61"/>
      <c r="K113" s="61"/>
      <c r="L113" s="61"/>
      <c r="M113" s="61"/>
      <c r="N113" s="61"/>
      <c r="O113" s="61"/>
    </row>
    <row r="114" spans="1:15" ht="12.75">
      <c r="A114" s="61"/>
      <c r="B114" s="61"/>
      <c r="C114" s="61"/>
      <c r="D114" s="61"/>
      <c r="E114" s="61"/>
      <c r="F114" s="61"/>
      <c r="G114" s="61"/>
      <c r="H114" s="61"/>
      <c r="I114" s="61"/>
      <c r="J114" s="61"/>
      <c r="K114" s="61"/>
      <c r="L114" s="61"/>
      <c r="M114" s="61"/>
      <c r="N114" s="61"/>
      <c r="O114" s="61"/>
    </row>
    <row r="115" spans="1:15" ht="12.75">
      <c r="A115" s="61"/>
      <c r="B115" s="61"/>
      <c r="C115" s="61"/>
      <c r="D115" s="61"/>
      <c r="E115" s="61"/>
      <c r="F115" s="61"/>
      <c r="G115" s="61"/>
      <c r="H115" s="61"/>
      <c r="I115" s="61"/>
      <c r="J115" s="61"/>
      <c r="K115" s="61"/>
      <c r="L115" s="61"/>
      <c r="M115" s="61"/>
      <c r="N115" s="61"/>
      <c r="O115" s="61"/>
    </row>
    <row r="116" spans="1:15" ht="12.75">
      <c r="A116" s="61"/>
      <c r="B116" s="61"/>
      <c r="C116" s="61"/>
      <c r="D116" s="61"/>
      <c r="E116" s="61"/>
      <c r="F116" s="61"/>
      <c r="G116" s="61"/>
      <c r="H116" s="61"/>
      <c r="I116" s="61"/>
      <c r="J116" s="61"/>
      <c r="K116" s="61"/>
      <c r="L116" s="61"/>
      <c r="M116" s="61"/>
      <c r="N116" s="61"/>
      <c r="O116" s="61"/>
    </row>
    <row r="117" spans="1:15" ht="12.75">
      <c r="A117" s="61"/>
      <c r="B117" s="61"/>
      <c r="C117" s="61"/>
      <c r="D117" s="61"/>
      <c r="E117" s="61"/>
      <c r="F117" s="61"/>
      <c r="G117" s="61"/>
      <c r="H117" s="61"/>
      <c r="I117" s="61"/>
      <c r="J117" s="61"/>
      <c r="K117" s="61"/>
      <c r="L117" s="61"/>
      <c r="M117" s="61"/>
      <c r="N117" s="61"/>
      <c r="O117" s="61"/>
    </row>
    <row r="118" spans="1:15" ht="12.75">
      <c r="A118" s="61"/>
      <c r="B118" s="61"/>
      <c r="C118" s="61"/>
      <c r="D118" s="61"/>
      <c r="E118" s="61"/>
      <c r="F118" s="61"/>
      <c r="G118" s="61"/>
      <c r="H118" s="61"/>
      <c r="I118" s="61"/>
      <c r="J118" s="61"/>
      <c r="K118" s="61"/>
      <c r="L118" s="61"/>
      <c r="M118" s="61"/>
      <c r="N118" s="61"/>
      <c r="O118" s="61"/>
    </row>
    <row r="119" spans="1:15" ht="12.75">
      <c r="A119" s="61"/>
      <c r="B119" s="61"/>
      <c r="C119" s="61"/>
      <c r="D119" s="61"/>
      <c r="E119" s="61"/>
      <c r="F119" s="61"/>
      <c r="G119" s="61"/>
      <c r="H119" s="61"/>
      <c r="I119" s="61"/>
      <c r="J119" s="61"/>
      <c r="K119" s="61"/>
      <c r="L119" s="61"/>
      <c r="M119" s="61"/>
      <c r="N119" s="61"/>
      <c r="O119" s="61"/>
    </row>
    <row r="120" spans="1:15" ht="12.75">
      <c r="A120" s="61"/>
      <c r="B120" s="61"/>
      <c r="C120" s="61"/>
      <c r="D120" s="61"/>
      <c r="E120" s="61"/>
      <c r="F120" s="61"/>
      <c r="G120" s="61"/>
      <c r="H120" s="61"/>
      <c r="I120" s="61"/>
      <c r="J120" s="61"/>
      <c r="K120" s="61"/>
      <c r="L120" s="61"/>
      <c r="M120" s="61"/>
      <c r="N120" s="61"/>
      <c r="O120" s="61"/>
    </row>
    <row r="121" spans="1:15" ht="12.75">
      <c r="A121" s="61"/>
      <c r="B121" s="61"/>
      <c r="C121" s="61"/>
      <c r="D121" s="61"/>
      <c r="E121" s="61"/>
      <c r="F121" s="61"/>
      <c r="G121" s="61"/>
      <c r="H121" s="61"/>
      <c r="I121" s="61"/>
      <c r="J121" s="61"/>
      <c r="K121" s="61"/>
      <c r="L121" s="61"/>
      <c r="M121" s="61"/>
      <c r="N121" s="61"/>
      <c r="O121" s="61"/>
    </row>
    <row r="122" spans="1:15" ht="12.75">
      <c r="A122" s="61"/>
      <c r="B122" s="61"/>
      <c r="C122" s="61"/>
      <c r="D122" s="61"/>
      <c r="E122" s="61"/>
      <c r="F122" s="61"/>
      <c r="G122" s="61"/>
      <c r="H122" s="61"/>
      <c r="I122" s="61"/>
      <c r="J122" s="61"/>
      <c r="K122" s="61"/>
      <c r="L122" s="61"/>
      <c r="M122" s="61"/>
      <c r="N122" s="61"/>
      <c r="O122" s="61"/>
    </row>
    <row r="123" spans="1:15" ht="12.75">
      <c r="A123" s="61"/>
      <c r="B123" s="61"/>
      <c r="C123" s="61"/>
      <c r="D123" s="61"/>
      <c r="E123" s="61"/>
      <c r="F123" s="61"/>
      <c r="G123" s="61"/>
      <c r="H123" s="61"/>
      <c r="I123" s="61"/>
      <c r="J123" s="61"/>
      <c r="K123" s="61"/>
      <c r="L123" s="61"/>
      <c r="M123" s="61"/>
      <c r="N123" s="61"/>
      <c r="O123" s="61"/>
    </row>
    <row r="124" spans="1:15" ht="12.75">
      <c r="A124" s="61"/>
      <c r="B124" s="61"/>
      <c r="C124" s="61"/>
      <c r="D124" s="61"/>
      <c r="E124" s="61"/>
      <c r="F124" s="61"/>
      <c r="G124" s="61"/>
      <c r="H124" s="61"/>
      <c r="I124" s="61"/>
      <c r="J124" s="61"/>
      <c r="K124" s="61"/>
      <c r="L124" s="61"/>
      <c r="M124" s="61"/>
      <c r="N124" s="61"/>
      <c r="O124" s="61"/>
    </row>
    <row r="125" spans="1:15" ht="12.75">
      <c r="A125" s="61"/>
      <c r="B125" s="61"/>
      <c r="C125" s="61"/>
      <c r="D125" s="61"/>
      <c r="E125" s="61"/>
      <c r="F125" s="61"/>
      <c r="G125" s="61"/>
      <c r="H125" s="61"/>
      <c r="I125" s="61"/>
      <c r="J125" s="61"/>
      <c r="K125" s="61"/>
      <c r="L125" s="61"/>
      <c r="M125" s="61"/>
      <c r="N125" s="61"/>
      <c r="O125" s="61"/>
    </row>
    <row r="126" spans="1:15" ht="12.75">
      <c r="A126" s="61"/>
      <c r="B126" s="61"/>
      <c r="C126" s="61"/>
      <c r="D126" s="61"/>
      <c r="E126" s="61"/>
      <c r="F126" s="61"/>
      <c r="G126" s="61"/>
      <c r="H126" s="61"/>
      <c r="I126" s="61"/>
      <c r="J126" s="61"/>
      <c r="K126" s="61"/>
      <c r="L126" s="61"/>
      <c r="M126" s="61"/>
      <c r="N126" s="61"/>
      <c r="O126" s="61"/>
    </row>
    <row r="127" spans="1:15" ht="12.75">
      <c r="A127" s="61"/>
      <c r="B127" s="61"/>
      <c r="C127" s="61"/>
      <c r="D127" s="61"/>
      <c r="E127" s="61"/>
      <c r="F127" s="61"/>
      <c r="G127" s="61"/>
      <c r="H127" s="61"/>
      <c r="I127" s="61"/>
      <c r="J127" s="61"/>
      <c r="K127" s="61"/>
      <c r="L127" s="61"/>
      <c r="M127" s="61"/>
      <c r="N127" s="61"/>
      <c r="O127" s="61"/>
    </row>
    <row r="128" spans="1:15" ht="12.75">
      <c r="A128" s="61"/>
      <c r="B128" s="61"/>
      <c r="C128" s="61"/>
      <c r="D128" s="61"/>
      <c r="E128" s="61"/>
      <c r="F128" s="61"/>
      <c r="G128" s="61"/>
      <c r="H128" s="61"/>
      <c r="I128" s="61"/>
      <c r="J128" s="61"/>
      <c r="K128" s="61"/>
      <c r="L128" s="61"/>
      <c r="M128" s="61"/>
      <c r="N128" s="61"/>
      <c r="O128" s="61"/>
    </row>
    <row r="129" spans="1:15" ht="12.75">
      <c r="A129" s="61"/>
      <c r="B129" s="61"/>
      <c r="C129" s="61"/>
      <c r="D129" s="61"/>
      <c r="E129" s="61"/>
      <c r="F129" s="61"/>
      <c r="G129" s="61"/>
      <c r="H129" s="61"/>
      <c r="I129" s="61"/>
      <c r="J129" s="61"/>
      <c r="K129" s="61"/>
      <c r="L129" s="61"/>
      <c r="M129" s="61"/>
      <c r="N129" s="61"/>
      <c r="O129" s="61"/>
    </row>
    <row r="130" spans="1:15" ht="12.75">
      <c r="A130" s="61"/>
      <c r="B130" s="61"/>
      <c r="C130" s="61"/>
      <c r="D130" s="61"/>
      <c r="E130" s="61"/>
      <c r="F130" s="61"/>
      <c r="G130" s="61"/>
      <c r="H130" s="61"/>
      <c r="I130" s="61"/>
      <c r="J130" s="61"/>
      <c r="K130" s="61"/>
      <c r="L130" s="61"/>
      <c r="M130" s="61"/>
      <c r="N130" s="61"/>
      <c r="O130" s="61"/>
    </row>
    <row r="131" spans="1:15" ht="12.75">
      <c r="A131" s="61"/>
      <c r="B131" s="61"/>
      <c r="C131" s="61"/>
      <c r="D131" s="61"/>
      <c r="E131" s="61"/>
      <c r="F131" s="61"/>
      <c r="G131" s="61"/>
      <c r="H131" s="61"/>
      <c r="I131" s="61"/>
      <c r="J131" s="61"/>
      <c r="K131" s="61"/>
      <c r="L131" s="61"/>
      <c r="M131" s="61"/>
      <c r="N131" s="61"/>
      <c r="O131" s="61"/>
    </row>
    <row r="132" spans="1:15" ht="12.75">
      <c r="A132" s="61"/>
      <c r="B132" s="61"/>
      <c r="C132" s="61"/>
      <c r="D132" s="61"/>
      <c r="E132" s="61"/>
      <c r="F132" s="61"/>
      <c r="G132" s="61"/>
      <c r="H132" s="61"/>
      <c r="I132" s="61"/>
      <c r="J132" s="61"/>
      <c r="K132" s="61"/>
      <c r="L132" s="61"/>
      <c r="M132" s="61"/>
      <c r="N132" s="61"/>
      <c r="O132" s="61"/>
    </row>
    <row r="133" spans="1:15" ht="12.75">
      <c r="A133" s="61"/>
      <c r="B133" s="61"/>
      <c r="C133" s="61"/>
      <c r="D133" s="61"/>
      <c r="E133" s="61"/>
      <c r="F133" s="61"/>
      <c r="G133" s="61"/>
      <c r="H133" s="61"/>
      <c r="I133" s="61"/>
      <c r="J133" s="61"/>
      <c r="K133" s="61"/>
      <c r="L133" s="61"/>
      <c r="M133" s="61"/>
      <c r="N133" s="61"/>
      <c r="O133" s="61"/>
    </row>
    <row r="134" spans="1:15" ht="12.75">
      <c r="A134" s="61"/>
      <c r="B134" s="61"/>
      <c r="C134" s="61"/>
      <c r="D134" s="61"/>
      <c r="E134" s="61"/>
      <c r="F134" s="61"/>
      <c r="G134" s="61"/>
      <c r="H134" s="61"/>
      <c r="I134" s="61"/>
      <c r="J134" s="61"/>
      <c r="K134" s="61"/>
      <c r="L134" s="61"/>
      <c r="M134" s="61"/>
      <c r="N134" s="61"/>
      <c r="O134" s="61"/>
    </row>
    <row r="135" spans="1:15" ht="12.75">
      <c r="A135" s="61"/>
      <c r="B135" s="61"/>
      <c r="C135" s="61"/>
      <c r="D135" s="61"/>
      <c r="E135" s="61"/>
      <c r="F135" s="61"/>
      <c r="G135" s="61"/>
      <c r="H135" s="61"/>
      <c r="I135" s="61"/>
      <c r="J135" s="61"/>
      <c r="K135" s="61"/>
      <c r="L135" s="61"/>
      <c r="M135" s="61"/>
      <c r="N135" s="61"/>
      <c r="O135" s="61"/>
    </row>
    <row r="136" spans="1:15" ht="12.75">
      <c r="A136" s="61"/>
      <c r="B136" s="61"/>
      <c r="C136" s="61"/>
      <c r="D136" s="61"/>
      <c r="E136" s="61"/>
      <c r="F136" s="61"/>
      <c r="G136" s="61"/>
      <c r="H136" s="61"/>
      <c r="I136" s="61"/>
      <c r="J136" s="61"/>
      <c r="K136" s="61"/>
      <c r="L136" s="61"/>
      <c r="M136" s="61"/>
      <c r="N136" s="61"/>
      <c r="O136" s="61"/>
    </row>
    <row r="137" spans="1:15" ht="12.75">
      <c r="A137" s="61"/>
      <c r="B137" s="61"/>
      <c r="C137" s="61"/>
      <c r="D137" s="61"/>
      <c r="E137" s="61"/>
      <c r="F137" s="61"/>
      <c r="G137" s="61"/>
      <c r="H137" s="61"/>
      <c r="I137" s="61"/>
      <c r="J137" s="61"/>
      <c r="K137" s="61"/>
      <c r="L137" s="61"/>
      <c r="M137" s="61"/>
      <c r="N137" s="61"/>
      <c r="O137" s="61"/>
    </row>
    <row r="138" spans="1:15" ht="12.75">
      <c r="A138" s="61"/>
      <c r="B138" s="61"/>
      <c r="C138" s="61"/>
      <c r="D138" s="61"/>
      <c r="E138" s="61"/>
      <c r="F138" s="61"/>
      <c r="G138" s="61"/>
      <c r="H138" s="61"/>
      <c r="I138" s="61"/>
      <c r="J138" s="61"/>
      <c r="K138" s="61"/>
      <c r="L138" s="61"/>
      <c r="M138" s="61"/>
      <c r="N138" s="61"/>
      <c r="O138" s="61"/>
    </row>
    <row r="139" spans="1:15" ht="12.75">
      <c r="A139" s="61"/>
      <c r="B139" s="61"/>
      <c r="C139" s="61"/>
      <c r="D139" s="61"/>
      <c r="E139" s="61"/>
      <c r="F139" s="61"/>
      <c r="G139" s="61"/>
      <c r="H139" s="61"/>
      <c r="I139" s="61"/>
      <c r="J139" s="61"/>
      <c r="K139" s="61"/>
      <c r="L139" s="61"/>
      <c r="M139" s="61"/>
      <c r="N139" s="61"/>
      <c r="O139" s="61"/>
    </row>
    <row r="140" spans="1:15" ht="12.75">
      <c r="A140" s="61"/>
      <c r="B140" s="61"/>
      <c r="C140" s="61"/>
      <c r="D140" s="61"/>
      <c r="E140" s="61"/>
      <c r="F140" s="61"/>
      <c r="G140" s="61"/>
      <c r="H140" s="61"/>
      <c r="I140" s="61"/>
      <c r="J140" s="61"/>
      <c r="K140" s="61"/>
      <c r="L140" s="61"/>
      <c r="M140" s="61"/>
      <c r="N140" s="61"/>
      <c r="O140" s="61"/>
    </row>
    <row r="141" spans="1:15" ht="12.75">
      <c r="A141" s="61"/>
      <c r="B141" s="61"/>
      <c r="C141" s="61"/>
      <c r="D141" s="61"/>
      <c r="E141" s="61"/>
      <c r="F141" s="61"/>
      <c r="G141" s="61"/>
      <c r="H141" s="61"/>
      <c r="I141" s="61"/>
      <c r="J141" s="61"/>
      <c r="K141" s="61"/>
      <c r="L141" s="61"/>
      <c r="M141" s="61"/>
      <c r="N141" s="61"/>
      <c r="O141" s="61"/>
    </row>
    <row r="142" spans="1:15" ht="12.75">
      <c r="A142" s="61"/>
      <c r="B142" s="61"/>
      <c r="C142" s="61"/>
      <c r="D142" s="61"/>
      <c r="E142" s="61"/>
      <c r="F142" s="61"/>
      <c r="G142" s="61"/>
      <c r="H142" s="61"/>
      <c r="I142" s="61"/>
      <c r="J142" s="61"/>
      <c r="K142" s="61"/>
      <c r="L142" s="61"/>
      <c r="M142" s="61"/>
      <c r="N142" s="61"/>
      <c r="O142" s="61"/>
    </row>
    <row r="143" spans="1:15" ht="12.75">
      <c r="A143" s="61"/>
      <c r="B143" s="61"/>
      <c r="C143" s="61"/>
      <c r="D143" s="61"/>
      <c r="E143" s="61"/>
      <c r="F143" s="61"/>
      <c r="G143" s="61"/>
      <c r="H143" s="61"/>
      <c r="I143" s="61"/>
      <c r="J143" s="61"/>
      <c r="K143" s="61"/>
      <c r="L143" s="61"/>
      <c r="M143" s="61"/>
      <c r="N143" s="61"/>
      <c r="O143" s="61"/>
    </row>
    <row r="144" spans="1:15" ht="12.75">
      <c r="A144" s="61"/>
      <c r="B144" s="61"/>
      <c r="C144" s="61"/>
      <c r="D144" s="61"/>
      <c r="E144" s="61"/>
      <c r="F144" s="61"/>
      <c r="G144" s="61"/>
      <c r="H144" s="61"/>
      <c r="I144" s="61"/>
      <c r="J144" s="61"/>
      <c r="K144" s="61"/>
      <c r="L144" s="61"/>
      <c r="M144" s="61"/>
      <c r="N144" s="61"/>
      <c r="O144" s="61"/>
    </row>
    <row r="145" spans="1:15" ht="12.75">
      <c r="A145" s="61"/>
      <c r="B145" s="61"/>
      <c r="C145" s="61"/>
      <c r="D145" s="61"/>
      <c r="E145" s="61"/>
      <c r="F145" s="61"/>
      <c r="G145" s="61"/>
      <c r="H145" s="61"/>
      <c r="I145" s="61"/>
      <c r="J145" s="61"/>
      <c r="K145" s="61"/>
      <c r="L145" s="61"/>
      <c r="M145" s="61"/>
      <c r="N145" s="61"/>
      <c r="O145" s="61"/>
    </row>
    <row r="146" spans="1:15" ht="12.75">
      <c r="A146" s="61"/>
      <c r="B146" s="61"/>
      <c r="C146" s="61"/>
      <c r="D146" s="61"/>
      <c r="E146" s="61"/>
      <c r="F146" s="61"/>
      <c r="G146" s="61"/>
      <c r="H146" s="61"/>
      <c r="I146" s="61"/>
      <c r="J146" s="61"/>
      <c r="K146" s="61"/>
      <c r="L146" s="61"/>
      <c r="M146" s="61"/>
      <c r="N146" s="61"/>
      <c r="O146" s="61"/>
    </row>
    <row r="147" spans="1:15" ht="12.75">
      <c r="A147" s="61"/>
      <c r="B147" s="61"/>
      <c r="C147" s="61"/>
      <c r="D147" s="61"/>
      <c r="E147" s="61"/>
      <c r="F147" s="61"/>
      <c r="G147" s="61"/>
      <c r="H147" s="61"/>
      <c r="I147" s="61"/>
      <c r="J147" s="61"/>
      <c r="K147" s="61"/>
      <c r="L147" s="61"/>
      <c r="M147" s="61"/>
      <c r="N147" s="61"/>
      <c r="O147" s="61"/>
    </row>
    <row r="148" spans="1:15" ht="12.75">
      <c r="A148" s="61"/>
      <c r="B148" s="61"/>
      <c r="C148" s="61"/>
      <c r="D148" s="61"/>
      <c r="E148" s="61"/>
      <c r="F148" s="61"/>
      <c r="G148" s="61"/>
      <c r="H148" s="61"/>
      <c r="I148" s="61"/>
      <c r="J148" s="61"/>
      <c r="K148" s="61"/>
      <c r="L148" s="61"/>
      <c r="M148" s="61"/>
      <c r="N148" s="61"/>
      <c r="O148" s="61"/>
    </row>
    <row r="149" spans="1:15" ht="12.75">
      <c r="A149" s="61"/>
      <c r="B149" s="61"/>
      <c r="C149" s="61"/>
      <c r="D149" s="61"/>
      <c r="E149" s="61"/>
      <c r="F149" s="61"/>
      <c r="G149" s="61"/>
      <c r="H149" s="61"/>
      <c r="I149" s="61"/>
      <c r="J149" s="61"/>
      <c r="K149" s="61"/>
      <c r="L149" s="61"/>
      <c r="M149" s="61"/>
      <c r="N149" s="61"/>
      <c r="O149" s="61"/>
    </row>
    <row r="150" spans="1:15" ht="12.75">
      <c r="A150" s="61"/>
      <c r="B150" s="61"/>
      <c r="C150" s="61"/>
      <c r="D150" s="61"/>
      <c r="E150" s="61"/>
      <c r="F150" s="61"/>
      <c r="G150" s="61"/>
      <c r="H150" s="61"/>
      <c r="I150" s="61"/>
      <c r="J150" s="61"/>
      <c r="K150" s="61"/>
      <c r="L150" s="61"/>
      <c r="M150" s="61"/>
      <c r="N150" s="61"/>
      <c r="O150" s="61"/>
    </row>
    <row r="151" spans="1:15" ht="12.75">
      <c r="A151" s="61"/>
      <c r="B151" s="61"/>
      <c r="C151" s="61"/>
      <c r="D151" s="61"/>
      <c r="E151" s="61"/>
      <c r="F151" s="61"/>
      <c r="G151" s="61"/>
      <c r="H151" s="61"/>
      <c r="I151" s="61"/>
      <c r="J151" s="61"/>
      <c r="K151" s="61"/>
      <c r="L151" s="61"/>
      <c r="M151" s="61"/>
      <c r="N151" s="61"/>
      <c r="O151" s="61"/>
    </row>
    <row r="152" spans="1:15" ht="12.75">
      <c r="A152" s="61"/>
      <c r="B152" s="61"/>
      <c r="C152" s="61"/>
      <c r="D152" s="61"/>
      <c r="E152" s="61"/>
      <c r="F152" s="61"/>
      <c r="G152" s="61"/>
      <c r="H152" s="61"/>
      <c r="I152" s="61"/>
      <c r="J152" s="61"/>
      <c r="K152" s="61"/>
      <c r="L152" s="61"/>
      <c r="M152" s="61"/>
      <c r="N152" s="61"/>
      <c r="O152" s="61"/>
    </row>
    <row r="153" spans="1:15" ht="12.75">
      <c r="A153" s="61"/>
      <c r="B153" s="61"/>
      <c r="C153" s="61"/>
      <c r="D153" s="61"/>
      <c r="E153" s="61"/>
      <c r="F153" s="61"/>
      <c r="G153" s="61"/>
      <c r="H153" s="61"/>
      <c r="I153" s="61"/>
      <c r="J153" s="61"/>
      <c r="K153" s="61"/>
      <c r="L153" s="61"/>
      <c r="M153" s="61"/>
      <c r="N153" s="61"/>
      <c r="O153" s="61"/>
    </row>
    <row r="154" spans="1:15" ht="12.75">
      <c r="A154" s="61"/>
      <c r="B154" s="61"/>
      <c r="C154" s="61"/>
      <c r="D154" s="61"/>
      <c r="E154" s="61"/>
      <c r="F154" s="61"/>
      <c r="G154" s="61"/>
      <c r="H154" s="61"/>
      <c r="I154" s="61"/>
      <c r="J154" s="61"/>
      <c r="K154" s="61"/>
      <c r="L154" s="61"/>
      <c r="M154" s="61"/>
      <c r="N154" s="61"/>
      <c r="O154" s="61"/>
    </row>
    <row r="155" spans="1:15" ht="12.75">
      <c r="A155" s="61"/>
      <c r="B155" s="61"/>
      <c r="C155" s="61"/>
      <c r="D155" s="61"/>
      <c r="E155" s="61"/>
      <c r="F155" s="61"/>
      <c r="G155" s="61"/>
      <c r="H155" s="61"/>
      <c r="I155" s="61"/>
      <c r="J155" s="61"/>
      <c r="K155" s="61"/>
      <c r="L155" s="61"/>
      <c r="M155" s="61"/>
      <c r="N155" s="61"/>
      <c r="O155" s="61"/>
    </row>
    <row r="156" spans="1:15" ht="12.75">
      <c r="A156" s="61"/>
      <c r="B156" s="61"/>
      <c r="C156" s="61"/>
      <c r="D156" s="61"/>
      <c r="E156" s="61"/>
      <c r="F156" s="61"/>
      <c r="G156" s="61"/>
      <c r="H156" s="61"/>
      <c r="I156" s="61"/>
      <c r="J156" s="61"/>
      <c r="K156" s="61"/>
      <c r="L156" s="61"/>
      <c r="M156" s="61"/>
      <c r="N156" s="61"/>
      <c r="O156" s="61"/>
    </row>
    <row r="157" spans="1:15" ht="12.75">
      <c r="A157" s="61"/>
      <c r="B157" s="61"/>
      <c r="C157" s="61"/>
      <c r="D157" s="61"/>
      <c r="E157" s="61"/>
      <c r="F157" s="61"/>
      <c r="G157" s="61"/>
      <c r="H157" s="61"/>
      <c r="I157" s="61"/>
      <c r="J157" s="61"/>
      <c r="K157" s="61"/>
      <c r="L157" s="61"/>
      <c r="M157" s="61"/>
      <c r="N157" s="61"/>
      <c r="O157" s="61"/>
    </row>
    <row r="158" spans="1:15" ht="12.75">
      <c r="A158" s="61"/>
      <c r="B158" s="61"/>
      <c r="C158" s="61"/>
      <c r="D158" s="61"/>
      <c r="E158" s="61"/>
      <c r="F158" s="61"/>
      <c r="G158" s="61"/>
      <c r="H158" s="61"/>
      <c r="I158" s="61"/>
      <c r="J158" s="61"/>
      <c r="K158" s="61"/>
      <c r="L158" s="61"/>
      <c r="M158" s="61"/>
      <c r="N158" s="61"/>
      <c r="O158" s="61"/>
    </row>
    <row r="159" spans="1:15" ht="12.75">
      <c r="A159" s="61"/>
      <c r="B159" s="61"/>
      <c r="C159" s="61"/>
      <c r="D159" s="61"/>
      <c r="E159" s="61"/>
      <c r="F159" s="61"/>
      <c r="G159" s="61"/>
      <c r="H159" s="61"/>
      <c r="I159" s="61"/>
      <c r="J159" s="61"/>
      <c r="K159" s="61"/>
      <c r="L159" s="61"/>
      <c r="M159" s="61"/>
      <c r="N159" s="61"/>
      <c r="O159" s="61"/>
    </row>
    <row r="160" spans="1:15" ht="12.75">
      <c r="A160" s="61"/>
      <c r="B160" s="61"/>
      <c r="C160" s="61"/>
      <c r="D160" s="61"/>
      <c r="E160" s="61"/>
      <c r="F160" s="61"/>
      <c r="G160" s="61"/>
      <c r="H160" s="61"/>
      <c r="I160" s="61"/>
      <c r="J160" s="61"/>
      <c r="K160" s="61"/>
      <c r="L160" s="61"/>
      <c r="M160" s="61"/>
      <c r="N160" s="61"/>
      <c r="O160" s="61"/>
    </row>
    <row r="161" spans="1:15" ht="12.75">
      <c r="A161" s="61"/>
      <c r="B161" s="61"/>
      <c r="C161" s="61"/>
      <c r="D161" s="61"/>
      <c r="E161" s="61"/>
      <c r="F161" s="61"/>
      <c r="G161" s="61"/>
      <c r="H161" s="61"/>
      <c r="I161" s="61"/>
      <c r="J161" s="61"/>
      <c r="K161" s="61"/>
      <c r="L161" s="61"/>
      <c r="M161" s="61"/>
      <c r="N161" s="61"/>
      <c r="O161" s="61"/>
    </row>
    <row r="162" spans="1:15" ht="12.75">
      <c r="A162" s="61"/>
      <c r="B162" s="61"/>
      <c r="C162" s="61"/>
      <c r="D162" s="61"/>
      <c r="E162" s="61"/>
      <c r="F162" s="61"/>
      <c r="G162" s="61"/>
      <c r="H162" s="61"/>
      <c r="I162" s="61"/>
      <c r="J162" s="61"/>
      <c r="K162" s="61"/>
      <c r="L162" s="61"/>
      <c r="M162" s="61"/>
      <c r="N162" s="61"/>
      <c r="O162" s="61"/>
    </row>
    <row r="163" spans="1:15" ht="12.75">
      <c r="A163" s="61"/>
      <c r="B163" s="61"/>
      <c r="C163" s="61"/>
      <c r="D163" s="61"/>
      <c r="E163" s="61"/>
      <c r="F163" s="61"/>
      <c r="G163" s="61"/>
      <c r="H163" s="61"/>
      <c r="I163" s="61"/>
      <c r="J163" s="61"/>
      <c r="K163" s="61"/>
      <c r="L163" s="61"/>
      <c r="M163" s="61"/>
      <c r="N163" s="61"/>
      <c r="O163" s="61"/>
    </row>
    <row r="164" spans="1:15" ht="12.75">
      <c r="A164" s="61"/>
      <c r="B164" s="61"/>
      <c r="C164" s="61"/>
      <c r="D164" s="61"/>
      <c r="E164" s="61"/>
      <c r="F164" s="61"/>
      <c r="G164" s="61"/>
      <c r="H164" s="61"/>
      <c r="I164" s="61"/>
      <c r="J164" s="61"/>
      <c r="K164" s="61"/>
      <c r="L164" s="61"/>
      <c r="M164" s="61"/>
      <c r="N164" s="61"/>
      <c r="O164" s="61"/>
    </row>
    <row r="165" spans="1:15" ht="12.75">
      <c r="A165" s="61"/>
      <c r="B165" s="61"/>
      <c r="C165" s="61"/>
      <c r="D165" s="61"/>
      <c r="E165" s="61"/>
      <c r="F165" s="61"/>
      <c r="G165" s="61"/>
      <c r="H165" s="61"/>
      <c r="I165" s="61"/>
      <c r="J165" s="61"/>
      <c r="K165" s="61"/>
      <c r="L165" s="61"/>
      <c r="M165" s="61"/>
      <c r="N165" s="61"/>
      <c r="O165" s="61"/>
    </row>
    <row r="166" spans="1:15" ht="12.75">
      <c r="A166" s="61"/>
      <c r="B166" s="61"/>
      <c r="C166" s="61"/>
      <c r="D166" s="61"/>
      <c r="E166" s="61"/>
      <c r="F166" s="61"/>
      <c r="G166" s="61"/>
      <c r="H166" s="61"/>
      <c r="I166" s="61"/>
      <c r="J166" s="61"/>
      <c r="K166" s="61"/>
      <c r="L166" s="61"/>
      <c r="M166" s="61"/>
      <c r="N166" s="61"/>
      <c r="O166" s="61"/>
    </row>
    <row r="167" spans="1:15" ht="12.75">
      <c r="A167" s="61"/>
      <c r="B167" s="61"/>
      <c r="C167" s="61"/>
      <c r="D167" s="61"/>
      <c r="E167" s="61"/>
      <c r="F167" s="61"/>
      <c r="G167" s="61"/>
      <c r="H167" s="61"/>
      <c r="I167" s="61"/>
      <c r="J167" s="61"/>
      <c r="K167" s="61"/>
      <c r="L167" s="61"/>
      <c r="M167" s="61"/>
      <c r="N167" s="61"/>
      <c r="O167" s="61"/>
    </row>
    <row r="168" spans="1:15" ht="12.75">
      <c r="A168" s="61"/>
      <c r="B168" s="61"/>
      <c r="C168" s="61"/>
      <c r="D168" s="61"/>
      <c r="E168" s="61"/>
      <c r="F168" s="61"/>
      <c r="G168" s="61"/>
      <c r="H168" s="61"/>
      <c r="I168" s="61"/>
      <c r="J168" s="61"/>
      <c r="K168" s="61"/>
      <c r="L168" s="61"/>
      <c r="M168" s="61"/>
      <c r="N168" s="61"/>
      <c r="O168" s="61"/>
    </row>
    <row r="169" spans="1:15" ht="12.75">
      <c r="A169" s="61"/>
      <c r="B169" s="61"/>
      <c r="C169" s="61"/>
      <c r="D169" s="61"/>
      <c r="E169" s="61"/>
      <c r="F169" s="61"/>
      <c r="G169" s="61"/>
      <c r="H169" s="61"/>
      <c r="I169" s="61"/>
      <c r="J169" s="61"/>
      <c r="K169" s="61"/>
      <c r="L169" s="61"/>
      <c r="M169" s="61"/>
      <c r="N169" s="61"/>
      <c r="O169" s="61"/>
    </row>
    <row r="170" spans="1:15" ht="12.75">
      <c r="A170" s="61"/>
      <c r="B170" s="61"/>
      <c r="C170" s="61"/>
      <c r="D170" s="61"/>
      <c r="E170" s="61"/>
      <c r="F170" s="61"/>
      <c r="G170" s="61"/>
      <c r="H170" s="61"/>
      <c r="I170" s="61"/>
      <c r="J170" s="61"/>
      <c r="K170" s="61"/>
      <c r="L170" s="61"/>
      <c r="M170" s="61"/>
      <c r="N170" s="61"/>
      <c r="O170" s="61"/>
    </row>
    <row r="171" spans="1:15" ht="12.75">
      <c r="A171" s="61"/>
      <c r="B171" s="61"/>
      <c r="C171" s="61"/>
      <c r="D171" s="61"/>
      <c r="E171" s="61"/>
      <c r="F171" s="61"/>
      <c r="G171" s="61"/>
      <c r="H171" s="61"/>
      <c r="I171" s="61"/>
      <c r="J171" s="61"/>
      <c r="K171" s="61"/>
      <c r="L171" s="61"/>
      <c r="M171" s="61"/>
      <c r="N171" s="61"/>
      <c r="O171" s="61"/>
    </row>
    <row r="172" spans="1:15" ht="12.75">
      <c r="A172" s="61"/>
      <c r="B172" s="61"/>
      <c r="C172" s="61"/>
      <c r="D172" s="61"/>
      <c r="E172" s="61"/>
      <c r="F172" s="61"/>
      <c r="G172" s="61"/>
      <c r="H172" s="61"/>
      <c r="I172" s="61"/>
      <c r="J172" s="61"/>
      <c r="K172" s="61"/>
      <c r="L172" s="61"/>
      <c r="M172" s="61"/>
      <c r="N172" s="61"/>
      <c r="O172" s="61"/>
    </row>
    <row r="173" spans="1:15" ht="12.75">
      <c r="A173" s="61"/>
      <c r="B173" s="61"/>
      <c r="C173" s="61"/>
      <c r="D173" s="61"/>
      <c r="E173" s="61"/>
      <c r="F173" s="61"/>
      <c r="G173" s="61"/>
      <c r="H173" s="61"/>
      <c r="I173" s="61"/>
      <c r="J173" s="61"/>
      <c r="K173" s="61"/>
      <c r="L173" s="61"/>
      <c r="M173" s="61"/>
      <c r="N173" s="61"/>
      <c r="O173" s="61"/>
    </row>
    <row r="174" spans="1:15" ht="12.75">
      <c r="A174" s="61"/>
      <c r="B174" s="61"/>
      <c r="C174" s="61"/>
      <c r="D174" s="61"/>
      <c r="E174" s="61"/>
      <c r="F174" s="61"/>
      <c r="G174" s="61"/>
      <c r="H174" s="61"/>
      <c r="I174" s="61"/>
      <c r="J174" s="61"/>
      <c r="K174" s="61"/>
      <c r="L174" s="61"/>
      <c r="M174" s="61"/>
      <c r="N174" s="61"/>
      <c r="O174" s="61"/>
    </row>
    <row r="175" spans="1:15" ht="12.75">
      <c r="A175" s="61"/>
      <c r="B175" s="61"/>
      <c r="C175" s="61"/>
      <c r="D175" s="61"/>
      <c r="E175" s="61"/>
      <c r="F175" s="61"/>
      <c r="G175" s="61"/>
      <c r="H175" s="61"/>
      <c r="I175" s="61"/>
      <c r="J175" s="61"/>
      <c r="K175" s="61"/>
      <c r="L175" s="61"/>
      <c r="M175" s="61"/>
      <c r="N175" s="61"/>
      <c r="O175" s="61"/>
    </row>
    <row r="176" spans="1:15" ht="12.75">
      <c r="A176" s="61"/>
      <c r="B176" s="61"/>
      <c r="C176" s="61"/>
      <c r="D176" s="61"/>
      <c r="E176" s="61"/>
      <c r="F176" s="61"/>
      <c r="G176" s="61"/>
      <c r="H176" s="61"/>
      <c r="I176" s="61"/>
      <c r="J176" s="61"/>
      <c r="K176" s="61"/>
      <c r="L176" s="61"/>
      <c r="M176" s="61"/>
      <c r="N176" s="61"/>
      <c r="O176" s="61"/>
    </row>
    <row r="177" spans="1:15" ht="12.75">
      <c r="A177" s="61"/>
      <c r="B177" s="61"/>
      <c r="C177" s="61"/>
      <c r="D177" s="61"/>
      <c r="E177" s="61"/>
      <c r="F177" s="61"/>
      <c r="G177" s="61"/>
      <c r="H177" s="61"/>
      <c r="I177" s="61"/>
      <c r="J177" s="61"/>
      <c r="K177" s="61"/>
      <c r="L177" s="61"/>
      <c r="M177" s="61"/>
      <c r="N177" s="61"/>
      <c r="O177" s="61"/>
    </row>
    <row r="178" spans="1:15" ht="12.75">
      <c r="A178" s="61"/>
      <c r="B178" s="61"/>
      <c r="C178" s="61"/>
      <c r="D178" s="61"/>
      <c r="E178" s="61"/>
      <c r="F178" s="61"/>
      <c r="G178" s="61"/>
      <c r="H178" s="61"/>
      <c r="I178" s="61"/>
      <c r="J178" s="61"/>
      <c r="K178" s="61"/>
      <c r="L178" s="61"/>
      <c r="M178" s="61"/>
      <c r="N178" s="61"/>
      <c r="O178" s="61"/>
    </row>
    <row r="179" spans="1:15" ht="12.75">
      <c r="A179" s="61"/>
      <c r="B179" s="61"/>
      <c r="C179" s="61"/>
      <c r="D179" s="61"/>
      <c r="E179" s="61"/>
      <c r="F179" s="61"/>
      <c r="G179" s="61"/>
      <c r="H179" s="61"/>
      <c r="I179" s="61"/>
      <c r="J179" s="61"/>
      <c r="K179" s="61"/>
      <c r="L179" s="61"/>
      <c r="M179" s="61"/>
      <c r="N179" s="61"/>
      <c r="O179" s="61"/>
    </row>
    <row r="180" spans="1:15" ht="12.75">
      <c r="A180" s="61"/>
      <c r="B180" s="61"/>
      <c r="C180" s="61"/>
      <c r="D180" s="61"/>
      <c r="E180" s="61"/>
      <c r="F180" s="61"/>
      <c r="G180" s="61"/>
      <c r="H180" s="61"/>
      <c r="I180" s="61"/>
      <c r="J180" s="61"/>
      <c r="K180" s="61"/>
      <c r="L180" s="61"/>
      <c r="M180" s="61"/>
      <c r="N180" s="61"/>
      <c r="O180" s="61"/>
    </row>
    <row r="181" spans="1:15" ht="12.75">
      <c r="A181" s="61"/>
      <c r="B181" s="61"/>
      <c r="C181" s="61"/>
      <c r="D181" s="61"/>
      <c r="E181" s="61"/>
      <c r="F181" s="61"/>
      <c r="G181" s="61"/>
      <c r="H181" s="61"/>
      <c r="I181" s="61"/>
      <c r="J181" s="61"/>
      <c r="K181" s="61"/>
      <c r="L181" s="61"/>
      <c r="M181" s="61"/>
      <c r="N181" s="61"/>
      <c r="O181" s="61"/>
    </row>
    <row r="182" spans="1:15" ht="12.75">
      <c r="A182" s="61"/>
      <c r="B182" s="61"/>
      <c r="C182" s="61"/>
      <c r="D182" s="61"/>
      <c r="E182" s="61"/>
      <c r="F182" s="61"/>
      <c r="G182" s="61"/>
      <c r="H182" s="61"/>
      <c r="I182" s="61"/>
      <c r="J182" s="61"/>
      <c r="K182" s="61"/>
      <c r="L182" s="61"/>
      <c r="M182" s="61"/>
      <c r="N182" s="61"/>
      <c r="O182" s="61"/>
    </row>
    <row r="183" spans="1:15" ht="12.75">
      <c r="A183" s="61"/>
      <c r="B183" s="61"/>
      <c r="C183" s="61"/>
      <c r="D183" s="61"/>
      <c r="E183" s="61"/>
      <c r="F183" s="61"/>
      <c r="G183" s="61"/>
      <c r="H183" s="61"/>
      <c r="I183" s="61"/>
      <c r="J183" s="61"/>
      <c r="K183" s="61"/>
      <c r="L183" s="61"/>
      <c r="M183" s="61"/>
      <c r="N183" s="61"/>
      <c r="O183" s="61"/>
    </row>
    <row r="184" spans="1:15" ht="12.75">
      <c r="A184" s="61"/>
      <c r="B184" s="61"/>
      <c r="C184" s="61"/>
      <c r="D184" s="61"/>
      <c r="E184" s="61"/>
      <c r="F184" s="61"/>
      <c r="G184" s="61"/>
      <c r="H184" s="61"/>
      <c r="I184" s="61"/>
      <c r="J184" s="61"/>
      <c r="K184" s="61"/>
      <c r="L184" s="61"/>
      <c r="M184" s="61"/>
      <c r="N184" s="61"/>
      <c r="O184" s="61"/>
    </row>
    <row r="185" spans="1:15" ht="12.75">
      <c r="A185" s="61"/>
      <c r="B185" s="61"/>
      <c r="C185" s="61"/>
      <c r="D185" s="61"/>
      <c r="E185" s="61"/>
      <c r="F185" s="61"/>
      <c r="G185" s="61"/>
      <c r="H185" s="61"/>
      <c r="I185" s="61"/>
      <c r="J185" s="61"/>
      <c r="K185" s="61"/>
      <c r="L185" s="61"/>
      <c r="M185" s="61"/>
      <c r="N185" s="61"/>
      <c r="O185" s="61"/>
    </row>
    <row r="186" spans="1:15" ht="12.75">
      <c r="A186" s="61"/>
      <c r="B186" s="61"/>
      <c r="C186" s="61"/>
      <c r="D186" s="61"/>
      <c r="E186" s="61"/>
      <c r="F186" s="61"/>
      <c r="G186" s="61"/>
      <c r="H186" s="61"/>
      <c r="I186" s="61"/>
      <c r="J186" s="61"/>
      <c r="K186" s="61"/>
      <c r="L186" s="61"/>
      <c r="M186" s="61"/>
      <c r="N186" s="61"/>
      <c r="O186" s="61"/>
    </row>
    <row r="187" spans="1:15" ht="12.75">
      <c r="A187" s="61"/>
      <c r="B187" s="61"/>
      <c r="C187" s="61"/>
      <c r="D187" s="61"/>
      <c r="E187" s="61"/>
      <c r="F187" s="61"/>
      <c r="G187" s="61"/>
      <c r="H187" s="61"/>
      <c r="I187" s="61"/>
      <c r="J187" s="61"/>
      <c r="K187" s="61"/>
      <c r="L187" s="61"/>
      <c r="M187" s="61"/>
      <c r="N187" s="61"/>
      <c r="O187" s="61"/>
    </row>
    <row r="188" spans="1:15" ht="12.75">
      <c r="A188" s="61"/>
      <c r="B188" s="61"/>
      <c r="C188" s="61"/>
      <c r="D188" s="61"/>
      <c r="E188" s="61"/>
      <c r="F188" s="61"/>
      <c r="G188" s="61"/>
      <c r="H188" s="61"/>
      <c r="I188" s="61"/>
      <c r="J188" s="61"/>
      <c r="K188" s="61"/>
      <c r="L188" s="61"/>
      <c r="M188" s="61"/>
      <c r="N188" s="61"/>
      <c r="O188" s="61"/>
    </row>
    <row r="189" spans="1:15" ht="12.75">
      <c r="A189" s="61"/>
      <c r="B189" s="61"/>
      <c r="C189" s="61"/>
      <c r="D189" s="61"/>
      <c r="E189" s="61"/>
      <c r="F189" s="61"/>
      <c r="G189" s="61"/>
      <c r="H189" s="61"/>
      <c r="I189" s="61"/>
      <c r="J189" s="61"/>
      <c r="K189" s="61"/>
      <c r="L189" s="61"/>
      <c r="M189" s="61"/>
      <c r="N189" s="61"/>
      <c r="O189" s="61"/>
    </row>
    <row r="190" spans="1:15" ht="12.75">
      <c r="A190" s="61"/>
      <c r="B190" s="61"/>
      <c r="C190" s="61"/>
      <c r="D190" s="61"/>
      <c r="E190" s="61"/>
      <c r="F190" s="61"/>
      <c r="G190" s="61"/>
      <c r="H190" s="61"/>
      <c r="I190" s="61"/>
      <c r="J190" s="61"/>
      <c r="K190" s="61"/>
      <c r="L190" s="61"/>
      <c r="M190" s="61"/>
      <c r="N190" s="61"/>
      <c r="O190" s="61"/>
    </row>
    <row r="191" spans="1:15" ht="12.75">
      <c r="A191" s="61"/>
      <c r="B191" s="61"/>
      <c r="C191" s="61"/>
      <c r="D191" s="61"/>
      <c r="E191" s="61"/>
      <c r="F191" s="61"/>
      <c r="G191" s="61"/>
      <c r="H191" s="61"/>
      <c r="I191" s="61"/>
      <c r="J191" s="61"/>
      <c r="K191" s="61"/>
      <c r="L191" s="61"/>
      <c r="M191" s="61"/>
      <c r="N191" s="61"/>
      <c r="O191" s="61"/>
    </row>
    <row r="192" spans="1:15" ht="12.75">
      <c r="A192" s="61"/>
      <c r="B192" s="61"/>
      <c r="C192" s="61"/>
      <c r="D192" s="61"/>
      <c r="E192" s="61"/>
      <c r="F192" s="61"/>
      <c r="G192" s="61"/>
      <c r="H192" s="61"/>
      <c r="I192" s="61"/>
      <c r="J192" s="61"/>
      <c r="K192" s="61"/>
      <c r="L192" s="61"/>
      <c r="M192" s="61"/>
      <c r="N192" s="61"/>
      <c r="O192" s="61"/>
    </row>
    <row r="193" spans="1:15" ht="12.75">
      <c r="A193" s="61"/>
      <c r="B193" s="61"/>
      <c r="C193" s="61"/>
      <c r="D193" s="61"/>
      <c r="E193" s="61"/>
      <c r="F193" s="61"/>
      <c r="G193" s="61"/>
      <c r="H193" s="61"/>
      <c r="I193" s="61"/>
      <c r="J193" s="61"/>
      <c r="K193" s="61"/>
      <c r="L193" s="61"/>
      <c r="M193" s="61"/>
      <c r="N193" s="61"/>
      <c r="O193" s="61"/>
    </row>
    <row r="194" spans="1:15" ht="12.75">
      <c r="A194" s="61"/>
      <c r="B194" s="61"/>
      <c r="C194" s="61"/>
      <c r="D194" s="61"/>
      <c r="E194" s="61"/>
      <c r="F194" s="61"/>
      <c r="G194" s="61"/>
      <c r="H194" s="61"/>
      <c r="I194" s="61"/>
      <c r="J194" s="61"/>
      <c r="K194" s="61"/>
      <c r="L194" s="61"/>
      <c r="M194" s="61"/>
      <c r="N194" s="61"/>
      <c r="O194" s="61"/>
    </row>
    <row r="195" spans="1:15" ht="12.75">
      <c r="A195" s="61"/>
      <c r="B195" s="61"/>
      <c r="C195" s="61"/>
      <c r="D195" s="61"/>
      <c r="E195" s="61"/>
      <c r="F195" s="61"/>
      <c r="G195" s="61"/>
      <c r="H195" s="61"/>
      <c r="I195" s="61"/>
      <c r="J195" s="61"/>
      <c r="K195" s="61"/>
      <c r="L195" s="61"/>
      <c r="M195" s="61"/>
      <c r="N195" s="61"/>
      <c r="O195" s="61"/>
    </row>
    <row r="196" spans="1:15" ht="12.75">
      <c r="A196" s="61"/>
      <c r="B196" s="61"/>
      <c r="C196" s="61"/>
      <c r="D196" s="61"/>
      <c r="E196" s="61"/>
      <c r="F196" s="61"/>
      <c r="G196" s="61"/>
      <c r="H196" s="61"/>
      <c r="I196" s="61"/>
      <c r="J196" s="61"/>
      <c r="K196" s="61"/>
      <c r="L196" s="61"/>
      <c r="M196" s="61"/>
      <c r="N196" s="61"/>
      <c r="O196" s="61"/>
    </row>
    <row r="197" spans="1:15" ht="12.75">
      <c r="A197" s="61"/>
      <c r="B197" s="61"/>
      <c r="C197" s="61"/>
      <c r="D197" s="61"/>
      <c r="E197" s="61"/>
      <c r="F197" s="61"/>
      <c r="G197" s="61"/>
      <c r="H197" s="61"/>
      <c r="I197" s="61"/>
      <c r="J197" s="61"/>
      <c r="K197" s="61"/>
      <c r="L197" s="61"/>
      <c r="M197" s="61"/>
      <c r="N197" s="61"/>
      <c r="O197" s="61"/>
    </row>
    <row r="198" spans="1:15" ht="12.75">
      <c r="A198" s="61"/>
      <c r="B198" s="61"/>
      <c r="C198" s="61"/>
      <c r="D198" s="61"/>
      <c r="E198" s="61"/>
      <c r="F198" s="61"/>
      <c r="G198" s="61"/>
      <c r="H198" s="61"/>
      <c r="I198" s="61"/>
      <c r="J198" s="61"/>
      <c r="K198" s="61"/>
      <c r="L198" s="61"/>
      <c r="M198" s="61"/>
      <c r="N198" s="61"/>
      <c r="O198" s="61"/>
    </row>
    <row r="199" spans="1:15" ht="12.75">
      <c r="A199" s="61"/>
      <c r="B199" s="61"/>
      <c r="C199" s="61"/>
      <c r="D199" s="61"/>
      <c r="E199" s="61"/>
      <c r="F199" s="61"/>
      <c r="G199" s="61"/>
      <c r="H199" s="61"/>
      <c r="I199" s="61"/>
      <c r="J199" s="61"/>
      <c r="K199" s="61"/>
      <c r="L199" s="61"/>
      <c r="M199" s="61"/>
      <c r="N199" s="61"/>
      <c r="O199" s="61"/>
    </row>
    <row r="200" spans="1:15" ht="12.75">
      <c r="A200" s="61"/>
      <c r="B200" s="61"/>
      <c r="C200" s="61"/>
      <c r="D200" s="61"/>
      <c r="E200" s="61"/>
      <c r="F200" s="61"/>
      <c r="G200" s="61"/>
      <c r="H200" s="61"/>
      <c r="I200" s="61"/>
      <c r="J200" s="61"/>
      <c r="K200" s="61"/>
      <c r="L200" s="61"/>
      <c r="M200" s="61"/>
      <c r="N200" s="61"/>
      <c r="O200" s="61"/>
    </row>
    <row r="201" spans="1:15" ht="12.75">
      <c r="A201" s="61"/>
      <c r="B201" s="61"/>
      <c r="C201" s="61"/>
      <c r="D201" s="61"/>
      <c r="E201" s="61"/>
      <c r="F201" s="61"/>
      <c r="G201" s="61"/>
      <c r="H201" s="61"/>
      <c r="I201" s="61"/>
      <c r="J201" s="61"/>
      <c r="K201" s="61"/>
      <c r="L201" s="61"/>
      <c r="M201" s="61"/>
      <c r="N201" s="61"/>
      <c r="O201" s="61"/>
    </row>
    <row r="202" spans="1:15" ht="12.75">
      <c r="A202" s="61"/>
      <c r="B202" s="61"/>
      <c r="C202" s="61"/>
      <c r="D202" s="61"/>
      <c r="E202" s="61"/>
      <c r="F202" s="61"/>
      <c r="G202" s="61"/>
      <c r="H202" s="61"/>
      <c r="I202" s="61"/>
      <c r="J202" s="61"/>
      <c r="K202" s="61"/>
      <c r="L202" s="61"/>
      <c r="M202" s="61"/>
      <c r="N202" s="61"/>
      <c r="O202" s="61"/>
    </row>
    <row r="203" spans="1:15" ht="12.75">
      <c r="A203" s="61"/>
      <c r="B203" s="61"/>
      <c r="C203" s="61"/>
      <c r="D203" s="61"/>
      <c r="E203" s="61"/>
      <c r="F203" s="61"/>
      <c r="G203" s="61"/>
      <c r="H203" s="61"/>
      <c r="I203" s="61"/>
      <c r="J203" s="61"/>
      <c r="K203" s="61"/>
      <c r="L203" s="61"/>
      <c r="M203" s="61"/>
      <c r="N203" s="61"/>
      <c r="O203" s="61"/>
    </row>
    <row r="204" spans="1:15" ht="12.75">
      <c r="A204" s="61"/>
      <c r="B204" s="61"/>
      <c r="C204" s="61"/>
      <c r="D204" s="61"/>
      <c r="E204" s="61"/>
      <c r="F204" s="61"/>
      <c r="G204" s="61"/>
      <c r="H204" s="61"/>
      <c r="I204" s="61"/>
      <c r="J204" s="61"/>
      <c r="K204" s="61"/>
      <c r="L204" s="61"/>
      <c r="M204" s="61"/>
      <c r="N204" s="61"/>
      <c r="O204" s="61"/>
    </row>
    <row r="205" spans="1:15" ht="12.75">
      <c r="A205" s="61"/>
      <c r="B205" s="61"/>
      <c r="C205" s="61"/>
      <c r="D205" s="61"/>
      <c r="E205" s="61"/>
      <c r="F205" s="61"/>
      <c r="G205" s="61"/>
      <c r="H205" s="61"/>
      <c r="I205" s="61"/>
      <c r="J205" s="61"/>
      <c r="K205" s="61"/>
      <c r="L205" s="61"/>
      <c r="M205" s="61"/>
      <c r="N205" s="61"/>
      <c r="O205" s="61"/>
    </row>
    <row r="206" spans="1:15" ht="12.75">
      <c r="A206" s="61"/>
      <c r="B206" s="61"/>
      <c r="C206" s="61"/>
      <c r="D206" s="61"/>
      <c r="E206" s="61"/>
      <c r="F206" s="61"/>
      <c r="G206" s="61"/>
      <c r="H206" s="61"/>
      <c r="I206" s="61"/>
      <c r="J206" s="61"/>
      <c r="K206" s="61"/>
      <c r="L206" s="61"/>
      <c r="M206" s="61"/>
      <c r="N206" s="61"/>
      <c r="O206" s="61"/>
    </row>
    <row r="207" spans="1:15" ht="12.75">
      <c r="A207" s="61"/>
      <c r="B207" s="61"/>
      <c r="C207" s="61"/>
      <c r="D207" s="61"/>
      <c r="E207" s="61"/>
      <c r="F207" s="61"/>
      <c r="G207" s="61"/>
      <c r="H207" s="61"/>
      <c r="I207" s="61"/>
      <c r="J207" s="61"/>
      <c r="K207" s="61"/>
      <c r="L207" s="61"/>
      <c r="M207" s="61"/>
      <c r="N207" s="61"/>
      <c r="O207" s="61"/>
    </row>
    <row r="208" spans="1:15" ht="12.75">
      <c r="A208" s="61"/>
      <c r="B208" s="61"/>
      <c r="C208" s="61"/>
      <c r="D208" s="61"/>
      <c r="E208" s="61"/>
      <c r="F208" s="61"/>
      <c r="G208" s="61"/>
      <c r="H208" s="61"/>
      <c r="I208" s="61"/>
      <c r="J208" s="61"/>
      <c r="K208" s="61"/>
      <c r="L208" s="61"/>
      <c r="M208" s="61"/>
      <c r="N208" s="61"/>
      <c r="O208" s="61"/>
    </row>
    <row r="209" spans="1:15" ht="12.75">
      <c r="A209" s="61"/>
      <c r="B209" s="61"/>
      <c r="C209" s="61"/>
      <c r="D209" s="61"/>
      <c r="E209" s="61"/>
      <c r="F209" s="61"/>
      <c r="G209" s="61"/>
      <c r="H209" s="61"/>
      <c r="I209" s="61"/>
      <c r="J209" s="61"/>
      <c r="K209" s="61"/>
      <c r="L209" s="61"/>
      <c r="M209" s="61"/>
      <c r="N209" s="61"/>
      <c r="O209" s="61"/>
    </row>
    <row r="210" spans="1:15" ht="12.75">
      <c r="A210" s="61"/>
      <c r="B210" s="61"/>
      <c r="C210" s="61"/>
      <c r="D210" s="61"/>
      <c r="E210" s="61"/>
      <c r="F210" s="61"/>
      <c r="G210" s="61"/>
      <c r="H210" s="61"/>
      <c r="I210" s="61"/>
      <c r="J210" s="61"/>
      <c r="K210" s="61"/>
      <c r="L210" s="61"/>
      <c r="M210" s="61"/>
      <c r="N210" s="61"/>
      <c r="O210" s="61"/>
    </row>
    <row r="211" spans="1:15" ht="12.75">
      <c r="A211" s="61"/>
      <c r="B211" s="61"/>
      <c r="C211" s="61"/>
      <c r="D211" s="61"/>
      <c r="E211" s="61"/>
      <c r="F211" s="61"/>
      <c r="G211" s="61"/>
      <c r="H211" s="61"/>
      <c r="I211" s="61"/>
      <c r="J211" s="61"/>
      <c r="K211" s="61"/>
      <c r="L211" s="61"/>
      <c r="M211" s="61"/>
      <c r="N211" s="61"/>
      <c r="O211" s="61"/>
    </row>
    <row r="212" spans="1:15" ht="12.75">
      <c r="A212" s="61"/>
      <c r="B212" s="61"/>
      <c r="C212" s="61"/>
      <c r="D212" s="61"/>
      <c r="E212" s="61"/>
      <c r="F212" s="61"/>
      <c r="G212" s="61"/>
      <c r="H212" s="61"/>
      <c r="I212" s="61"/>
      <c r="J212" s="61"/>
      <c r="K212" s="61"/>
      <c r="L212" s="61"/>
      <c r="M212" s="61"/>
      <c r="N212" s="61"/>
      <c r="O212" s="61"/>
    </row>
    <row r="213" spans="1:15" ht="12.75">
      <c r="A213" s="61"/>
      <c r="B213" s="61"/>
      <c r="C213" s="61"/>
      <c r="D213" s="61"/>
      <c r="E213" s="61"/>
      <c r="F213" s="61"/>
      <c r="G213" s="61"/>
      <c r="H213" s="61"/>
      <c r="I213" s="61"/>
      <c r="J213" s="61"/>
      <c r="K213" s="61"/>
      <c r="L213" s="61"/>
      <c r="M213" s="61"/>
      <c r="N213" s="61"/>
      <c r="O213" s="61"/>
    </row>
    <row r="214" spans="1:15" ht="12.75">
      <c r="A214" s="61"/>
      <c r="B214" s="61"/>
      <c r="C214" s="61"/>
      <c r="D214" s="61"/>
      <c r="E214" s="61"/>
      <c r="F214" s="61"/>
      <c r="G214" s="61"/>
      <c r="H214" s="61"/>
      <c r="I214" s="61"/>
      <c r="J214" s="61"/>
      <c r="K214" s="61"/>
      <c r="L214" s="61"/>
      <c r="M214" s="61"/>
      <c r="N214" s="61"/>
      <c r="O214" s="61"/>
    </row>
    <row r="215" spans="1:15" ht="12.75">
      <c r="A215" s="61"/>
      <c r="B215" s="61"/>
      <c r="C215" s="61"/>
      <c r="D215" s="61"/>
      <c r="E215" s="61"/>
      <c r="F215" s="61"/>
      <c r="G215" s="61"/>
      <c r="H215" s="61"/>
      <c r="I215" s="61"/>
      <c r="J215" s="61"/>
      <c r="K215" s="61"/>
      <c r="L215" s="61"/>
      <c r="M215" s="61"/>
      <c r="N215" s="61"/>
      <c r="O215" s="61"/>
    </row>
    <row r="216" spans="1:15" ht="12.75">
      <c r="A216" s="61"/>
      <c r="B216" s="61"/>
      <c r="C216" s="61"/>
      <c r="D216" s="61"/>
      <c r="E216" s="61"/>
      <c r="F216" s="61"/>
      <c r="G216" s="61"/>
      <c r="H216" s="61"/>
      <c r="I216" s="61"/>
      <c r="J216" s="61"/>
      <c r="K216" s="61"/>
      <c r="L216" s="61"/>
      <c r="M216" s="61"/>
      <c r="N216" s="61"/>
      <c r="O216" s="61"/>
    </row>
    <row r="217" spans="1:15" ht="12.75">
      <c r="A217" s="61"/>
      <c r="B217" s="61"/>
      <c r="C217" s="61"/>
      <c r="D217" s="61"/>
      <c r="E217" s="61"/>
      <c r="F217" s="61"/>
      <c r="G217" s="61"/>
      <c r="H217" s="61"/>
      <c r="I217" s="61"/>
      <c r="J217" s="61"/>
      <c r="K217" s="61"/>
      <c r="L217" s="61"/>
      <c r="M217" s="61"/>
      <c r="N217" s="61"/>
      <c r="O217" s="61"/>
    </row>
    <row r="218" spans="1:15" ht="12.75">
      <c r="A218" s="61"/>
      <c r="B218" s="61"/>
      <c r="C218" s="61"/>
      <c r="D218" s="61"/>
      <c r="E218" s="61"/>
      <c r="F218" s="61"/>
      <c r="G218" s="61"/>
      <c r="H218" s="61"/>
      <c r="I218" s="61"/>
      <c r="J218" s="61"/>
      <c r="K218" s="61"/>
      <c r="L218" s="61"/>
      <c r="M218" s="61"/>
      <c r="N218" s="61"/>
      <c r="O218" s="61"/>
    </row>
    <row r="219" spans="1:15" ht="12.75">
      <c r="A219" s="61"/>
      <c r="B219" s="61"/>
      <c r="C219" s="61"/>
      <c r="D219" s="61"/>
      <c r="E219" s="61"/>
      <c r="F219" s="61"/>
      <c r="G219" s="61"/>
      <c r="H219" s="61"/>
      <c r="I219" s="61"/>
      <c r="J219" s="61"/>
      <c r="K219" s="61"/>
      <c r="L219" s="61"/>
      <c r="M219" s="61"/>
      <c r="N219" s="61"/>
      <c r="O219" s="61"/>
    </row>
    <row r="220" spans="1:15" ht="12.75">
      <c r="A220" s="61"/>
      <c r="B220" s="61"/>
      <c r="C220" s="61"/>
      <c r="D220" s="61"/>
      <c r="E220" s="61"/>
      <c r="F220" s="61"/>
      <c r="G220" s="61"/>
      <c r="H220" s="61"/>
      <c r="I220" s="61"/>
      <c r="J220" s="61"/>
      <c r="K220" s="61"/>
      <c r="L220" s="61"/>
      <c r="M220" s="61"/>
      <c r="N220" s="61"/>
      <c r="O220" s="61"/>
    </row>
    <row r="221" spans="1:15" ht="12.75">
      <c r="A221" s="61"/>
      <c r="B221" s="61"/>
      <c r="C221" s="61"/>
      <c r="D221" s="61"/>
      <c r="E221" s="61"/>
      <c r="F221" s="61"/>
      <c r="G221" s="61"/>
      <c r="H221" s="61"/>
      <c r="I221" s="61"/>
      <c r="J221" s="61"/>
      <c r="K221" s="61"/>
      <c r="L221" s="61"/>
      <c r="M221" s="61"/>
      <c r="N221" s="61"/>
      <c r="O221" s="61"/>
    </row>
    <row r="222" spans="1:15" ht="12.75">
      <c r="A222" s="61"/>
      <c r="B222" s="61"/>
      <c r="C222" s="61"/>
      <c r="D222" s="61"/>
      <c r="E222" s="61"/>
      <c r="F222" s="61"/>
      <c r="G222" s="61"/>
      <c r="H222" s="61"/>
      <c r="I222" s="61"/>
      <c r="J222" s="61"/>
      <c r="K222" s="61"/>
      <c r="L222" s="61"/>
      <c r="M222" s="61"/>
      <c r="N222" s="61"/>
      <c r="O222" s="61"/>
    </row>
    <row r="223" spans="1:15" ht="12.75">
      <c r="A223" s="61"/>
      <c r="B223" s="61"/>
      <c r="C223" s="61"/>
      <c r="D223" s="61"/>
      <c r="E223" s="61"/>
      <c r="F223" s="61"/>
      <c r="G223" s="61"/>
      <c r="H223" s="61"/>
      <c r="I223" s="61"/>
      <c r="J223" s="61"/>
      <c r="K223" s="61"/>
      <c r="L223" s="61"/>
      <c r="M223" s="61"/>
      <c r="N223" s="61"/>
      <c r="O223" s="61"/>
    </row>
    <row r="224" spans="1:15" ht="12.75">
      <c r="A224" s="61"/>
      <c r="B224" s="61"/>
      <c r="C224" s="61"/>
      <c r="D224" s="61"/>
      <c r="E224" s="61"/>
      <c r="F224" s="61"/>
      <c r="G224" s="61"/>
      <c r="H224" s="61"/>
      <c r="I224" s="61"/>
      <c r="J224" s="61"/>
      <c r="K224" s="61"/>
      <c r="L224" s="61"/>
      <c r="M224" s="61"/>
      <c r="N224" s="61"/>
      <c r="O224" s="61"/>
    </row>
    <row r="225" spans="1:15" ht="12.75">
      <c r="A225" s="61"/>
      <c r="B225" s="61"/>
      <c r="C225" s="61"/>
      <c r="D225" s="61"/>
      <c r="E225" s="61"/>
      <c r="F225" s="61"/>
      <c r="G225" s="61"/>
      <c r="H225" s="61"/>
      <c r="I225" s="61"/>
      <c r="J225" s="61"/>
      <c r="K225" s="61"/>
      <c r="L225" s="61"/>
      <c r="M225" s="61"/>
      <c r="N225" s="61"/>
      <c r="O225" s="61"/>
    </row>
    <row r="226" spans="1:15" ht="12.75">
      <c r="A226" s="61"/>
      <c r="B226" s="61"/>
      <c r="C226" s="61"/>
      <c r="D226" s="61"/>
      <c r="E226" s="61"/>
      <c r="F226" s="61"/>
      <c r="G226" s="61"/>
      <c r="H226" s="61"/>
      <c r="I226" s="61"/>
      <c r="J226" s="61"/>
      <c r="K226" s="61"/>
      <c r="L226" s="61"/>
      <c r="M226" s="61"/>
      <c r="N226" s="61"/>
      <c r="O226" s="61"/>
    </row>
    <row r="227" spans="1:15" ht="12.75">
      <c r="A227" s="61"/>
      <c r="B227" s="61"/>
      <c r="C227" s="61"/>
      <c r="D227" s="61"/>
      <c r="E227" s="61"/>
      <c r="F227" s="61"/>
      <c r="G227" s="61"/>
      <c r="H227" s="61"/>
      <c r="I227" s="61"/>
      <c r="J227" s="61"/>
      <c r="K227" s="61"/>
      <c r="L227" s="61"/>
      <c r="M227" s="61"/>
      <c r="N227" s="61"/>
      <c r="O227" s="61"/>
    </row>
    <row r="228" spans="1:15" ht="12.75">
      <c r="A228" s="61"/>
      <c r="B228" s="61"/>
      <c r="C228" s="61"/>
      <c r="D228" s="61"/>
      <c r="E228" s="61"/>
      <c r="F228" s="61"/>
      <c r="G228" s="61"/>
      <c r="H228" s="61"/>
      <c r="I228" s="61"/>
      <c r="J228" s="61"/>
      <c r="K228" s="61"/>
      <c r="L228" s="61"/>
      <c r="M228" s="61"/>
      <c r="N228" s="61"/>
      <c r="O228" s="61"/>
    </row>
    <row r="229" spans="1:15" ht="12.75">
      <c r="A229" s="61"/>
      <c r="B229" s="61"/>
      <c r="C229" s="61"/>
      <c r="D229" s="61"/>
      <c r="E229" s="61"/>
      <c r="F229" s="61"/>
      <c r="G229" s="61"/>
      <c r="H229" s="61"/>
      <c r="I229" s="61"/>
      <c r="J229" s="61"/>
      <c r="K229" s="61"/>
      <c r="L229" s="61"/>
      <c r="M229" s="61"/>
      <c r="N229" s="61"/>
      <c r="O229" s="61"/>
    </row>
    <row r="230" spans="1:15" ht="12.75">
      <c r="A230" s="61"/>
      <c r="B230" s="61"/>
      <c r="C230" s="61"/>
      <c r="D230" s="61"/>
      <c r="E230" s="61"/>
      <c r="F230" s="61"/>
      <c r="G230" s="61"/>
      <c r="H230" s="61"/>
      <c r="I230" s="61"/>
      <c r="J230" s="61"/>
      <c r="K230" s="61"/>
      <c r="L230" s="61"/>
      <c r="M230" s="61"/>
      <c r="N230" s="61"/>
      <c r="O230" s="61"/>
    </row>
    <row r="231" spans="1:15" ht="12.75">
      <c r="A231" s="61"/>
      <c r="B231" s="61"/>
      <c r="C231" s="61"/>
      <c r="D231" s="61"/>
      <c r="E231" s="61"/>
      <c r="F231" s="61"/>
      <c r="G231" s="61"/>
      <c r="H231" s="61"/>
      <c r="I231" s="61"/>
      <c r="J231" s="61"/>
      <c r="K231" s="61"/>
      <c r="L231" s="61"/>
      <c r="M231" s="61"/>
      <c r="N231" s="61"/>
      <c r="O231" s="61"/>
    </row>
    <row r="232" spans="1:15" ht="12.75">
      <c r="A232" s="61"/>
      <c r="B232" s="61"/>
      <c r="C232" s="61"/>
      <c r="D232" s="61"/>
      <c r="E232" s="61"/>
      <c r="F232" s="61"/>
      <c r="G232" s="61"/>
      <c r="H232" s="61"/>
      <c r="I232" s="61"/>
      <c r="J232" s="61"/>
      <c r="K232" s="61"/>
      <c r="L232" s="61"/>
      <c r="M232" s="61"/>
      <c r="N232" s="61"/>
      <c r="O232" s="61"/>
    </row>
    <row r="233" spans="1:15" ht="12.75">
      <c r="A233" s="61"/>
      <c r="B233" s="61"/>
      <c r="C233" s="61"/>
      <c r="D233" s="61"/>
      <c r="E233" s="61"/>
      <c r="F233" s="61"/>
      <c r="G233" s="61"/>
      <c r="H233" s="61"/>
      <c r="I233" s="61"/>
      <c r="J233" s="61"/>
      <c r="K233" s="61"/>
      <c r="L233" s="61"/>
      <c r="M233" s="61"/>
      <c r="N233" s="61"/>
      <c r="O233" s="61"/>
    </row>
    <row r="234" spans="1:15" ht="12.75">
      <c r="A234" s="61"/>
      <c r="B234" s="61"/>
      <c r="C234" s="61"/>
      <c r="D234" s="61"/>
      <c r="E234" s="61"/>
      <c r="F234" s="61"/>
      <c r="G234" s="61"/>
      <c r="H234" s="61"/>
      <c r="I234" s="61"/>
      <c r="J234" s="61"/>
      <c r="K234" s="61"/>
      <c r="L234" s="61"/>
      <c r="M234" s="61"/>
      <c r="N234" s="61"/>
      <c r="O234" s="61"/>
    </row>
    <row r="235" spans="1:15" ht="12.75">
      <c r="A235" s="61"/>
      <c r="B235" s="61"/>
      <c r="C235" s="61"/>
      <c r="D235" s="61"/>
      <c r="E235" s="61"/>
      <c r="F235" s="61"/>
      <c r="G235" s="61"/>
      <c r="H235" s="61"/>
      <c r="I235" s="61"/>
      <c r="J235" s="61"/>
      <c r="K235" s="61"/>
      <c r="L235" s="61"/>
      <c r="M235" s="61"/>
      <c r="N235" s="61"/>
      <c r="O235" s="61"/>
    </row>
    <row r="236" spans="1:15" ht="12.75">
      <c r="A236" s="61"/>
      <c r="B236" s="61"/>
      <c r="C236" s="61"/>
      <c r="D236" s="61"/>
      <c r="E236" s="61"/>
      <c r="F236" s="61"/>
      <c r="G236" s="61"/>
      <c r="H236" s="61"/>
      <c r="I236" s="61"/>
      <c r="J236" s="61"/>
      <c r="K236" s="61"/>
      <c r="L236" s="61"/>
      <c r="M236" s="61"/>
      <c r="N236" s="61"/>
      <c r="O236" s="61"/>
    </row>
    <row r="237" spans="1:15" ht="12.75">
      <c r="A237" s="61"/>
      <c r="B237" s="61"/>
      <c r="C237" s="61"/>
      <c r="D237" s="61"/>
      <c r="E237" s="61"/>
      <c r="F237" s="61"/>
      <c r="G237" s="61"/>
      <c r="H237" s="61"/>
      <c r="I237" s="61"/>
      <c r="J237" s="61"/>
      <c r="K237" s="61"/>
      <c r="L237" s="61"/>
      <c r="M237" s="61"/>
      <c r="N237" s="61"/>
      <c r="O237" s="61"/>
    </row>
    <row r="238" spans="1:15" ht="12.75">
      <c r="A238" s="61"/>
      <c r="B238" s="61"/>
      <c r="C238" s="61"/>
      <c r="D238" s="61"/>
      <c r="E238" s="61"/>
      <c r="F238" s="61"/>
      <c r="G238" s="61"/>
      <c r="H238" s="61"/>
      <c r="I238" s="61"/>
      <c r="J238" s="61"/>
      <c r="K238" s="61"/>
      <c r="L238" s="61"/>
      <c r="M238" s="61"/>
      <c r="N238" s="61"/>
      <c r="O238" s="61"/>
    </row>
    <row r="239" spans="1:15" ht="12.75">
      <c r="A239" s="61"/>
      <c r="B239" s="61"/>
      <c r="C239" s="61"/>
      <c r="D239" s="61"/>
      <c r="E239" s="61"/>
      <c r="F239" s="61"/>
      <c r="G239" s="61"/>
      <c r="H239" s="61"/>
      <c r="I239" s="61"/>
      <c r="J239" s="61"/>
      <c r="K239" s="61"/>
      <c r="L239" s="61"/>
      <c r="M239" s="61"/>
      <c r="N239" s="61"/>
      <c r="O239" s="61"/>
    </row>
    <row r="240" spans="1:15" ht="12.75">
      <c r="A240" s="61"/>
      <c r="B240" s="61"/>
      <c r="C240" s="61"/>
      <c r="D240" s="61"/>
      <c r="E240" s="61"/>
      <c r="F240" s="61"/>
      <c r="G240" s="61"/>
      <c r="H240" s="61"/>
      <c r="I240" s="61"/>
      <c r="J240" s="61"/>
      <c r="K240" s="61"/>
      <c r="L240" s="61"/>
      <c r="M240" s="61"/>
      <c r="N240" s="61"/>
      <c r="O240" s="61"/>
    </row>
    <row r="241" spans="1:15" ht="12.75">
      <c r="A241" s="61"/>
      <c r="B241" s="61"/>
      <c r="C241" s="61"/>
      <c r="D241" s="61"/>
      <c r="E241" s="61"/>
      <c r="F241" s="61"/>
      <c r="G241" s="61"/>
      <c r="H241" s="61"/>
      <c r="I241" s="61"/>
      <c r="J241" s="61"/>
      <c r="K241" s="61"/>
      <c r="L241" s="61"/>
      <c r="M241" s="61"/>
      <c r="N241" s="61"/>
      <c r="O241" s="61"/>
    </row>
    <row r="242" spans="1:15" ht="12.75">
      <c r="A242" s="61"/>
      <c r="B242" s="61"/>
      <c r="C242" s="61"/>
      <c r="D242" s="61"/>
      <c r="E242" s="61"/>
      <c r="F242" s="61"/>
      <c r="G242" s="61"/>
      <c r="H242" s="61"/>
      <c r="I242" s="61"/>
      <c r="J242" s="61"/>
      <c r="K242" s="61"/>
      <c r="L242" s="61"/>
      <c r="M242" s="61"/>
      <c r="N242" s="61"/>
      <c r="O242" s="61"/>
    </row>
    <row r="243" spans="1:15" ht="12.75">
      <c r="A243" s="61"/>
      <c r="B243" s="61"/>
      <c r="C243" s="61"/>
      <c r="D243" s="61"/>
      <c r="E243" s="61"/>
      <c r="F243" s="61"/>
      <c r="G243" s="61"/>
      <c r="H243" s="61"/>
      <c r="I243" s="61"/>
      <c r="J243" s="61"/>
      <c r="K243" s="61"/>
      <c r="L243" s="61"/>
      <c r="M243" s="61"/>
      <c r="N243" s="61"/>
      <c r="O243" s="61"/>
    </row>
    <row r="244" spans="1:15" ht="12.75">
      <c r="A244" s="61"/>
      <c r="B244" s="61"/>
      <c r="C244" s="61"/>
      <c r="D244" s="61"/>
      <c r="E244" s="61"/>
      <c r="F244" s="61"/>
      <c r="G244" s="61"/>
      <c r="H244" s="61"/>
      <c r="I244" s="61"/>
      <c r="J244" s="61"/>
      <c r="K244" s="61"/>
      <c r="L244" s="61"/>
      <c r="M244" s="61"/>
      <c r="N244" s="61"/>
      <c r="O244" s="61"/>
    </row>
    <row r="245" spans="1:15" ht="12.75">
      <c r="A245" s="61"/>
      <c r="B245" s="61"/>
      <c r="C245" s="61"/>
      <c r="D245" s="61"/>
      <c r="E245" s="61"/>
      <c r="F245" s="61"/>
      <c r="G245" s="61"/>
      <c r="H245" s="61"/>
      <c r="I245" s="61"/>
      <c r="J245" s="61"/>
      <c r="K245" s="61"/>
      <c r="L245" s="61"/>
      <c r="M245" s="61"/>
      <c r="N245" s="61"/>
      <c r="O245" s="61"/>
    </row>
    <row r="246" spans="1:15" ht="12.75">
      <c r="A246" s="61"/>
      <c r="B246" s="61"/>
      <c r="C246" s="61"/>
      <c r="D246" s="61"/>
      <c r="E246" s="61"/>
      <c r="F246" s="61"/>
      <c r="G246" s="61"/>
      <c r="H246" s="61"/>
      <c r="I246" s="61"/>
      <c r="J246" s="61"/>
      <c r="K246" s="61"/>
      <c r="L246" s="61"/>
      <c r="M246" s="61"/>
      <c r="N246" s="61"/>
      <c r="O246" s="61"/>
    </row>
    <row r="247" spans="1:15" ht="12.75">
      <c r="A247" s="61"/>
      <c r="B247" s="61"/>
      <c r="C247" s="61"/>
      <c r="D247" s="61"/>
      <c r="E247" s="61"/>
      <c r="F247" s="61"/>
      <c r="G247" s="61"/>
      <c r="H247" s="61"/>
      <c r="I247" s="61"/>
      <c r="J247" s="61"/>
      <c r="K247" s="61"/>
      <c r="L247" s="61"/>
      <c r="M247" s="61"/>
      <c r="N247" s="61"/>
      <c r="O247" s="61"/>
    </row>
    <row r="248" spans="1:15" ht="12.75">
      <c r="A248" s="61"/>
      <c r="B248" s="61"/>
      <c r="C248" s="61"/>
      <c r="D248" s="61"/>
      <c r="E248" s="61"/>
      <c r="F248" s="61"/>
      <c r="G248" s="61"/>
      <c r="H248" s="61"/>
      <c r="I248" s="61"/>
      <c r="J248" s="61"/>
      <c r="K248" s="61"/>
      <c r="L248" s="61"/>
      <c r="M248" s="61"/>
      <c r="N248" s="61"/>
      <c r="O248" s="61"/>
    </row>
    <row r="249" spans="1:15" ht="12.75">
      <c r="A249" s="61"/>
      <c r="B249" s="61"/>
      <c r="C249" s="61"/>
      <c r="D249" s="61"/>
      <c r="E249" s="61"/>
      <c r="F249" s="61"/>
      <c r="G249" s="61"/>
      <c r="H249" s="61"/>
      <c r="I249" s="61"/>
      <c r="J249" s="61"/>
      <c r="K249" s="61"/>
      <c r="L249" s="61"/>
      <c r="M249" s="61"/>
      <c r="N249" s="61"/>
      <c r="O249" s="61"/>
    </row>
    <row r="250" spans="1:15" ht="12.75">
      <c r="A250" s="61"/>
      <c r="B250" s="61"/>
      <c r="C250" s="61"/>
      <c r="D250" s="61"/>
      <c r="E250" s="61"/>
      <c r="F250" s="61"/>
      <c r="G250" s="61"/>
      <c r="H250" s="61"/>
      <c r="I250" s="61"/>
      <c r="J250" s="61"/>
      <c r="K250" s="61"/>
      <c r="L250" s="61"/>
      <c r="M250" s="61"/>
      <c r="N250" s="61"/>
      <c r="O250" s="61"/>
    </row>
    <row r="251" spans="1:15" ht="12.75">
      <c r="A251" s="61"/>
      <c r="B251" s="61"/>
      <c r="C251" s="61"/>
      <c r="D251" s="61"/>
      <c r="E251" s="61"/>
      <c r="F251" s="61"/>
      <c r="G251" s="61"/>
      <c r="H251" s="61"/>
      <c r="I251" s="61"/>
      <c r="J251" s="61"/>
      <c r="K251" s="61"/>
      <c r="L251" s="61"/>
      <c r="M251" s="61"/>
      <c r="N251" s="61"/>
      <c r="O251" s="61"/>
    </row>
    <row r="252" spans="1:15" ht="12.75">
      <c r="A252" s="61"/>
      <c r="B252" s="61"/>
      <c r="C252" s="61"/>
      <c r="D252" s="61"/>
      <c r="E252" s="61"/>
      <c r="F252" s="61"/>
      <c r="G252" s="61"/>
      <c r="H252" s="61"/>
      <c r="I252" s="61"/>
      <c r="J252" s="61"/>
      <c r="K252" s="61"/>
      <c r="L252" s="61"/>
      <c r="M252" s="61"/>
      <c r="N252" s="61"/>
      <c r="O252" s="61"/>
    </row>
    <row r="253" spans="1:15" ht="12.75">
      <c r="A253" s="61"/>
      <c r="B253" s="61"/>
      <c r="C253" s="61"/>
      <c r="D253" s="61"/>
      <c r="E253" s="61"/>
      <c r="F253" s="61"/>
      <c r="G253" s="61"/>
      <c r="H253" s="61"/>
      <c r="I253" s="61"/>
      <c r="J253" s="61"/>
      <c r="K253" s="61"/>
      <c r="L253" s="61"/>
      <c r="M253" s="61"/>
      <c r="N253" s="61"/>
      <c r="O253" s="61"/>
    </row>
    <row r="254" spans="1:15" ht="12.75">
      <c r="A254" s="61"/>
      <c r="B254" s="61"/>
      <c r="C254" s="61"/>
      <c r="D254" s="61"/>
      <c r="E254" s="61"/>
      <c r="F254" s="61"/>
      <c r="G254" s="61"/>
      <c r="H254" s="61"/>
      <c r="I254" s="61"/>
      <c r="J254" s="61"/>
      <c r="K254" s="61"/>
      <c r="L254" s="61"/>
      <c r="M254" s="61"/>
      <c r="N254" s="61"/>
      <c r="O254" s="61"/>
    </row>
    <row r="255" spans="1:15" ht="12.75">
      <c r="A255" s="61"/>
      <c r="B255" s="61"/>
      <c r="C255" s="61"/>
      <c r="D255" s="61"/>
      <c r="E255" s="61"/>
      <c r="F255" s="61"/>
      <c r="G255" s="61"/>
      <c r="H255" s="61"/>
      <c r="I255" s="61"/>
      <c r="J255" s="61"/>
      <c r="K255" s="61"/>
      <c r="L255" s="61"/>
      <c r="M255" s="61"/>
      <c r="N255" s="61"/>
      <c r="O255" s="61"/>
    </row>
    <row r="256" spans="1:15" ht="12.75">
      <c r="A256" s="61"/>
      <c r="B256" s="61"/>
      <c r="C256" s="61"/>
      <c r="D256" s="61"/>
      <c r="E256" s="61"/>
      <c r="F256" s="61"/>
      <c r="G256" s="61"/>
      <c r="H256" s="61"/>
      <c r="I256" s="61"/>
      <c r="J256" s="61"/>
      <c r="K256" s="61"/>
      <c r="L256" s="61"/>
      <c r="M256" s="61"/>
      <c r="N256" s="61"/>
      <c r="O256" s="61"/>
    </row>
    <row r="257" spans="1:15" ht="12.75">
      <c r="A257" s="61"/>
      <c r="B257" s="61"/>
      <c r="C257" s="61"/>
      <c r="D257" s="61"/>
      <c r="E257" s="61"/>
      <c r="F257" s="61"/>
      <c r="G257" s="61"/>
      <c r="H257" s="61"/>
      <c r="I257" s="61"/>
      <c r="J257" s="61"/>
      <c r="K257" s="61"/>
      <c r="L257" s="61"/>
      <c r="M257" s="61"/>
      <c r="N257" s="61"/>
      <c r="O257" s="61"/>
    </row>
    <row r="258" spans="1:15" ht="12.75">
      <c r="A258" s="61"/>
      <c r="B258" s="61"/>
      <c r="C258" s="61"/>
      <c r="D258" s="61"/>
      <c r="E258" s="61"/>
      <c r="F258" s="61"/>
      <c r="G258" s="61"/>
      <c r="H258" s="61"/>
      <c r="I258" s="61"/>
      <c r="J258" s="61"/>
      <c r="K258" s="61"/>
      <c r="L258" s="61"/>
      <c r="M258" s="61"/>
      <c r="N258" s="61"/>
      <c r="O258" s="61"/>
    </row>
    <row r="259" spans="1:15" ht="12.75">
      <c r="A259" s="61"/>
      <c r="B259" s="61"/>
      <c r="C259" s="61"/>
      <c r="D259" s="61"/>
      <c r="E259" s="61"/>
      <c r="F259" s="61"/>
      <c r="G259" s="61"/>
      <c r="H259" s="61"/>
      <c r="I259" s="61"/>
      <c r="J259" s="61"/>
      <c r="K259" s="61"/>
      <c r="L259" s="61"/>
      <c r="M259" s="61"/>
      <c r="N259" s="61"/>
      <c r="O259" s="61"/>
    </row>
    <row r="260" spans="1:15" ht="12.75">
      <c r="A260" s="61"/>
      <c r="B260" s="61"/>
      <c r="C260" s="61"/>
      <c r="D260" s="61"/>
      <c r="E260" s="61"/>
      <c r="F260" s="61"/>
      <c r="G260" s="61"/>
      <c r="H260" s="61"/>
      <c r="I260" s="61"/>
      <c r="J260" s="61"/>
      <c r="K260" s="61"/>
      <c r="L260" s="61"/>
      <c r="M260" s="61"/>
      <c r="N260" s="61"/>
      <c r="O260" s="61"/>
    </row>
    <row r="261" spans="1:15" ht="12.75">
      <c r="A261" s="61"/>
      <c r="B261" s="61"/>
      <c r="C261" s="61"/>
      <c r="D261" s="61"/>
      <c r="E261" s="61"/>
      <c r="F261" s="61"/>
      <c r="G261" s="61"/>
      <c r="H261" s="61"/>
      <c r="I261" s="61"/>
      <c r="J261" s="61"/>
      <c r="K261" s="61"/>
      <c r="L261" s="61"/>
      <c r="M261" s="61"/>
      <c r="N261" s="61"/>
      <c r="O261" s="61"/>
    </row>
    <row r="262" spans="1:15" ht="12.75">
      <c r="A262" s="61"/>
      <c r="B262" s="61"/>
      <c r="C262" s="61"/>
      <c r="D262" s="61"/>
      <c r="E262" s="61"/>
      <c r="F262" s="61"/>
      <c r="G262" s="61"/>
      <c r="H262" s="61"/>
      <c r="I262" s="61"/>
      <c r="J262" s="61"/>
      <c r="K262" s="61"/>
      <c r="L262" s="61"/>
      <c r="M262" s="61"/>
      <c r="N262" s="61"/>
      <c r="O262" s="61"/>
    </row>
    <row r="263" spans="1:15" ht="12.75">
      <c r="A263" s="61"/>
      <c r="B263" s="61"/>
      <c r="C263" s="61"/>
      <c r="D263" s="61"/>
      <c r="E263" s="61"/>
      <c r="F263" s="61"/>
      <c r="G263" s="61"/>
      <c r="H263" s="61"/>
      <c r="I263" s="61"/>
      <c r="J263" s="61"/>
      <c r="K263" s="61"/>
      <c r="L263" s="61"/>
      <c r="M263" s="61"/>
      <c r="N263" s="61"/>
      <c r="O263" s="61"/>
    </row>
    <row r="264" spans="1:15" ht="12.75">
      <c r="A264" s="61"/>
      <c r="B264" s="61"/>
      <c r="C264" s="61"/>
      <c r="D264" s="61"/>
      <c r="E264" s="61"/>
      <c r="F264" s="61"/>
      <c r="G264" s="61"/>
      <c r="H264" s="61"/>
      <c r="I264" s="61"/>
      <c r="J264" s="61"/>
      <c r="K264" s="61"/>
      <c r="L264" s="61"/>
      <c r="M264" s="61"/>
      <c r="N264" s="61"/>
      <c r="O264" s="61"/>
    </row>
    <row r="265" spans="1:15" ht="12.75">
      <c r="A265" s="61"/>
      <c r="B265" s="61"/>
      <c r="C265" s="61"/>
      <c r="D265" s="61"/>
      <c r="E265" s="61"/>
      <c r="F265" s="61"/>
      <c r="G265" s="61"/>
      <c r="H265" s="61"/>
      <c r="I265" s="61"/>
      <c r="J265" s="61"/>
      <c r="K265" s="61"/>
      <c r="L265" s="61"/>
      <c r="M265" s="61"/>
      <c r="N265" s="61"/>
      <c r="O265" s="61"/>
    </row>
    <row r="266" spans="1:15" ht="12.75">
      <c r="A266" s="61"/>
      <c r="B266" s="61"/>
      <c r="C266" s="61"/>
      <c r="D266" s="61"/>
      <c r="E266" s="61"/>
      <c r="F266" s="61"/>
      <c r="G266" s="61"/>
      <c r="H266" s="61"/>
      <c r="I266" s="61"/>
      <c r="J266" s="61"/>
      <c r="K266" s="61"/>
      <c r="L266" s="61"/>
      <c r="M266" s="61"/>
      <c r="N266" s="61"/>
      <c r="O266" s="61"/>
    </row>
    <row r="267" spans="1:15" ht="12.75">
      <c r="A267" s="61"/>
      <c r="B267" s="61"/>
      <c r="C267" s="61"/>
      <c r="D267" s="61"/>
      <c r="E267" s="61"/>
      <c r="F267" s="61"/>
      <c r="G267" s="61"/>
      <c r="H267" s="61"/>
      <c r="I267" s="61"/>
      <c r="J267" s="61"/>
      <c r="K267" s="61"/>
      <c r="L267" s="61"/>
      <c r="M267" s="61"/>
      <c r="N267" s="61"/>
      <c r="O267" s="61"/>
    </row>
    <row r="268" spans="1:15" ht="12.75">
      <c r="A268" s="61"/>
      <c r="B268" s="61"/>
      <c r="C268" s="61"/>
      <c r="D268" s="61"/>
      <c r="E268" s="61"/>
      <c r="F268" s="61"/>
      <c r="G268" s="61"/>
      <c r="H268" s="61"/>
      <c r="I268" s="61"/>
      <c r="J268" s="61"/>
      <c r="K268" s="61"/>
      <c r="L268" s="61"/>
      <c r="M268" s="61"/>
      <c r="N268" s="61"/>
      <c r="O268" s="61"/>
    </row>
    <row r="269" spans="1:15" ht="12.75">
      <c r="A269" s="61"/>
      <c r="B269" s="61"/>
      <c r="C269" s="61"/>
      <c r="D269" s="61"/>
      <c r="E269" s="61"/>
      <c r="F269" s="61"/>
      <c r="G269" s="61"/>
      <c r="H269" s="61"/>
      <c r="I269" s="61"/>
      <c r="J269" s="61"/>
      <c r="K269" s="61"/>
      <c r="L269" s="61"/>
      <c r="M269" s="61"/>
      <c r="N269" s="61"/>
      <c r="O269" s="61"/>
    </row>
    <row r="270" spans="1:15" ht="12.75">
      <c r="A270" s="61"/>
      <c r="B270" s="61"/>
      <c r="C270" s="61"/>
      <c r="D270" s="61"/>
      <c r="E270" s="61"/>
      <c r="F270" s="61"/>
      <c r="G270" s="61"/>
      <c r="H270" s="61"/>
      <c r="I270" s="61"/>
      <c r="J270" s="61"/>
      <c r="K270" s="61"/>
      <c r="L270" s="61"/>
      <c r="M270" s="61"/>
      <c r="N270" s="61"/>
      <c r="O270" s="61"/>
    </row>
    <row r="271" spans="1:15" ht="12.75">
      <c r="A271" s="61"/>
      <c r="B271" s="61"/>
      <c r="C271" s="61"/>
      <c r="D271" s="61"/>
      <c r="E271" s="61"/>
      <c r="F271" s="61"/>
      <c r="G271" s="61"/>
      <c r="H271" s="61"/>
      <c r="I271" s="61"/>
      <c r="J271" s="61"/>
      <c r="K271" s="61"/>
      <c r="L271" s="61"/>
      <c r="M271" s="61"/>
      <c r="N271" s="61"/>
      <c r="O271" s="61"/>
    </row>
    <row r="272" spans="1:15" ht="12.75">
      <c r="A272" s="61"/>
      <c r="B272" s="61"/>
      <c r="C272" s="61"/>
      <c r="D272" s="61"/>
      <c r="E272" s="61"/>
      <c r="F272" s="61"/>
      <c r="G272" s="61"/>
      <c r="H272" s="61"/>
      <c r="I272" s="61"/>
      <c r="J272" s="61"/>
      <c r="K272" s="61"/>
      <c r="L272" s="61"/>
      <c r="M272" s="61"/>
      <c r="N272" s="61"/>
      <c r="O272" s="61"/>
    </row>
    <row r="273" spans="1:15" ht="12.75">
      <c r="A273" s="61"/>
      <c r="B273" s="61"/>
      <c r="C273" s="61"/>
      <c r="D273" s="61"/>
      <c r="E273" s="61"/>
      <c r="F273" s="61"/>
      <c r="G273" s="61"/>
      <c r="H273" s="61"/>
      <c r="I273" s="61"/>
      <c r="J273" s="61"/>
      <c r="K273" s="61"/>
      <c r="L273" s="61"/>
      <c r="M273" s="61"/>
      <c r="N273" s="61"/>
      <c r="O273" s="61"/>
    </row>
    <row r="274" spans="1:15" ht="12.75">
      <c r="A274" s="61"/>
      <c r="B274" s="61"/>
      <c r="C274" s="61"/>
      <c r="D274" s="61"/>
      <c r="E274" s="61"/>
      <c r="F274" s="61"/>
      <c r="G274" s="61"/>
      <c r="H274" s="61"/>
      <c r="I274" s="61"/>
      <c r="J274" s="61"/>
      <c r="K274" s="61"/>
      <c r="L274" s="61"/>
      <c r="M274" s="61"/>
      <c r="N274" s="61"/>
      <c r="O274" s="61"/>
    </row>
    <row r="275" spans="1:15" ht="12.75">
      <c r="A275" s="61"/>
      <c r="B275" s="61"/>
      <c r="C275" s="61"/>
      <c r="D275" s="61"/>
      <c r="E275" s="61"/>
      <c r="F275" s="61"/>
      <c r="G275" s="61"/>
      <c r="H275" s="61"/>
      <c r="I275" s="61"/>
      <c r="J275" s="61"/>
      <c r="K275" s="61"/>
      <c r="L275" s="61"/>
      <c r="M275" s="61"/>
      <c r="N275" s="61"/>
      <c r="O275" s="61"/>
    </row>
    <row r="276" spans="1:15" ht="12.75">
      <c r="A276" s="61"/>
      <c r="B276" s="61"/>
      <c r="C276" s="61"/>
      <c r="D276" s="61"/>
      <c r="E276" s="61"/>
      <c r="F276" s="61"/>
      <c r="G276" s="61"/>
      <c r="H276" s="61"/>
      <c r="I276" s="61"/>
      <c r="J276" s="61"/>
      <c r="K276" s="61"/>
      <c r="L276" s="61"/>
      <c r="M276" s="61"/>
      <c r="N276" s="61"/>
      <c r="O276" s="61"/>
    </row>
    <row r="277" spans="1:15" ht="12.75">
      <c r="A277" s="61"/>
      <c r="B277" s="61"/>
      <c r="C277" s="61"/>
      <c r="D277" s="61"/>
      <c r="E277" s="61"/>
      <c r="F277" s="61"/>
      <c r="G277" s="61"/>
      <c r="H277" s="61"/>
      <c r="I277" s="61"/>
      <c r="J277" s="61"/>
      <c r="K277" s="61"/>
      <c r="L277" s="61"/>
      <c r="M277" s="61"/>
      <c r="N277" s="61"/>
      <c r="O277" s="61"/>
    </row>
    <row r="278" spans="1:15" ht="12.75">
      <c r="A278" s="61"/>
      <c r="B278" s="61"/>
      <c r="C278" s="61"/>
      <c r="D278" s="61"/>
      <c r="E278" s="61"/>
      <c r="F278" s="61"/>
      <c r="G278" s="61"/>
      <c r="H278" s="61"/>
      <c r="I278" s="61"/>
      <c r="J278" s="61"/>
      <c r="K278" s="61"/>
      <c r="L278" s="61"/>
      <c r="M278" s="61"/>
      <c r="N278" s="61"/>
      <c r="O278" s="61"/>
    </row>
    <row r="279" spans="1:15" ht="12.75">
      <c r="A279" s="61"/>
      <c r="B279" s="61"/>
      <c r="C279" s="61"/>
      <c r="D279" s="61"/>
      <c r="E279" s="61"/>
      <c r="F279" s="61"/>
      <c r="G279" s="61"/>
      <c r="H279" s="61"/>
      <c r="I279" s="61"/>
      <c r="J279" s="61"/>
      <c r="K279" s="61"/>
      <c r="L279" s="61"/>
      <c r="M279" s="61"/>
      <c r="N279" s="61"/>
      <c r="O279" s="61"/>
    </row>
    <row r="280" spans="1:15" ht="12.75">
      <c r="A280" s="61"/>
      <c r="B280" s="61"/>
      <c r="C280" s="61"/>
      <c r="D280" s="61"/>
      <c r="E280" s="61"/>
      <c r="F280" s="61"/>
      <c r="G280" s="61"/>
      <c r="H280" s="61"/>
      <c r="I280" s="61"/>
      <c r="J280" s="61"/>
      <c r="K280" s="61"/>
      <c r="L280" s="61"/>
      <c r="M280" s="61"/>
      <c r="N280" s="61"/>
      <c r="O280" s="61"/>
    </row>
    <row r="281" spans="1:15" ht="12.75">
      <c r="A281" s="61"/>
      <c r="B281" s="61"/>
      <c r="C281" s="61"/>
      <c r="D281" s="61"/>
      <c r="E281" s="61"/>
      <c r="F281" s="61"/>
      <c r="G281" s="61"/>
      <c r="H281" s="61"/>
      <c r="I281" s="61"/>
      <c r="J281" s="61"/>
      <c r="K281" s="61"/>
      <c r="L281" s="61"/>
      <c r="M281" s="61"/>
      <c r="N281" s="61"/>
      <c r="O281" s="61"/>
    </row>
    <row r="282" spans="1:15" ht="12.75">
      <c r="A282" s="61"/>
      <c r="B282" s="61"/>
      <c r="C282" s="61"/>
      <c r="D282" s="61"/>
      <c r="E282" s="61"/>
      <c r="F282" s="61"/>
      <c r="G282" s="61"/>
      <c r="H282" s="61"/>
      <c r="I282" s="61"/>
      <c r="J282" s="61"/>
      <c r="K282" s="61"/>
      <c r="L282" s="61"/>
      <c r="M282" s="61"/>
      <c r="N282" s="61"/>
      <c r="O282" s="61"/>
    </row>
    <row r="283" spans="1:15" ht="12.75">
      <c r="A283" s="61"/>
      <c r="B283" s="61"/>
      <c r="C283" s="61"/>
      <c r="D283" s="61"/>
      <c r="E283" s="61"/>
      <c r="F283" s="61"/>
      <c r="G283" s="61"/>
      <c r="H283" s="61"/>
      <c r="I283" s="61"/>
      <c r="J283" s="61"/>
      <c r="K283" s="61"/>
      <c r="L283" s="61"/>
      <c r="M283" s="61"/>
      <c r="N283" s="61"/>
      <c r="O283" s="61"/>
    </row>
    <row r="284" spans="1:15" ht="12.75">
      <c r="A284" s="61"/>
      <c r="B284" s="61"/>
      <c r="C284" s="61"/>
      <c r="D284" s="61"/>
      <c r="E284" s="61"/>
      <c r="F284" s="61"/>
      <c r="G284" s="61"/>
      <c r="H284" s="61"/>
      <c r="I284" s="61"/>
      <c r="J284" s="61"/>
      <c r="K284" s="61"/>
      <c r="L284" s="61"/>
      <c r="M284" s="61"/>
      <c r="N284" s="61"/>
      <c r="O284" s="61"/>
    </row>
    <row r="285" spans="1:15" ht="12.75">
      <c r="A285" s="61"/>
      <c r="B285" s="61"/>
      <c r="C285" s="61"/>
      <c r="D285" s="61"/>
      <c r="E285" s="61"/>
      <c r="F285" s="61"/>
      <c r="G285" s="61"/>
      <c r="H285" s="61"/>
      <c r="I285" s="61"/>
      <c r="J285" s="61"/>
      <c r="K285" s="61"/>
      <c r="L285" s="61"/>
      <c r="M285" s="61"/>
      <c r="N285" s="61"/>
      <c r="O285" s="61"/>
    </row>
    <row r="286" spans="1:15" ht="12.75">
      <c r="A286" s="61"/>
      <c r="B286" s="61"/>
      <c r="C286" s="61"/>
      <c r="D286" s="61"/>
      <c r="E286" s="61"/>
      <c r="F286" s="61"/>
      <c r="G286" s="61"/>
      <c r="H286" s="61"/>
      <c r="I286" s="61"/>
      <c r="J286" s="61"/>
      <c r="K286" s="61"/>
      <c r="L286" s="61"/>
      <c r="M286" s="61"/>
      <c r="N286" s="61"/>
      <c r="O286" s="61"/>
    </row>
    <row r="287" spans="1:15" ht="12.75">
      <c r="A287" s="61"/>
      <c r="B287" s="61"/>
      <c r="C287" s="61"/>
      <c r="D287" s="61"/>
      <c r="E287" s="61"/>
      <c r="F287" s="61"/>
      <c r="G287" s="61"/>
      <c r="H287" s="61"/>
      <c r="I287" s="61"/>
      <c r="J287" s="61"/>
      <c r="K287" s="61"/>
      <c r="L287" s="61"/>
      <c r="M287" s="61"/>
      <c r="N287" s="61"/>
      <c r="O287" s="61"/>
    </row>
    <row r="288" spans="1:15" ht="12.75">
      <c r="A288" s="61"/>
      <c r="B288" s="61"/>
      <c r="C288" s="61"/>
      <c r="D288" s="61"/>
      <c r="E288" s="61"/>
      <c r="F288" s="61"/>
      <c r="G288" s="61"/>
      <c r="H288" s="61"/>
      <c r="I288" s="61"/>
      <c r="J288" s="61"/>
      <c r="K288" s="61"/>
      <c r="L288" s="61"/>
      <c r="M288" s="61"/>
      <c r="N288" s="61"/>
      <c r="O288" s="61"/>
    </row>
    <row r="289" spans="1:15" ht="12.75">
      <c r="A289" s="61"/>
      <c r="B289" s="61"/>
      <c r="C289" s="61"/>
      <c r="D289" s="61"/>
      <c r="E289" s="61"/>
      <c r="F289" s="61"/>
      <c r="G289" s="61"/>
      <c r="H289" s="61"/>
      <c r="I289" s="61"/>
      <c r="J289" s="61"/>
      <c r="K289" s="61"/>
      <c r="L289" s="61"/>
      <c r="M289" s="61"/>
      <c r="N289" s="61"/>
      <c r="O289" s="61"/>
    </row>
    <row r="290" spans="1:15" ht="12.75">
      <c r="A290" s="61"/>
      <c r="B290" s="61"/>
      <c r="C290" s="61"/>
      <c r="D290" s="61"/>
      <c r="E290" s="61"/>
      <c r="F290" s="61"/>
      <c r="G290" s="61"/>
      <c r="H290" s="61"/>
      <c r="I290" s="61"/>
      <c r="J290" s="61"/>
      <c r="K290" s="61"/>
      <c r="L290" s="61"/>
      <c r="M290" s="61"/>
      <c r="N290" s="61"/>
      <c r="O290" s="61"/>
    </row>
    <row r="291" spans="1:15" ht="12.75">
      <c r="A291" s="61"/>
      <c r="B291" s="61"/>
      <c r="C291" s="61"/>
      <c r="D291" s="61"/>
      <c r="E291" s="61"/>
      <c r="F291" s="61"/>
      <c r="G291" s="61"/>
      <c r="H291" s="61"/>
      <c r="I291" s="61"/>
      <c r="J291" s="61"/>
      <c r="K291" s="61"/>
      <c r="L291" s="61"/>
      <c r="M291" s="61"/>
      <c r="N291" s="61"/>
      <c r="O291" s="61"/>
    </row>
    <row r="292" spans="1:15" ht="12.75">
      <c r="A292" s="61"/>
      <c r="B292" s="61"/>
      <c r="C292" s="61"/>
      <c r="D292" s="61"/>
      <c r="E292" s="61"/>
      <c r="F292" s="61"/>
      <c r="G292" s="61"/>
      <c r="H292" s="61"/>
      <c r="I292" s="61"/>
      <c r="J292" s="61"/>
      <c r="K292" s="61"/>
      <c r="L292" s="61"/>
      <c r="M292" s="61"/>
      <c r="N292" s="61"/>
      <c r="O292" s="61"/>
    </row>
    <row r="293" spans="1:15" ht="12.75">
      <c r="A293" s="61"/>
      <c r="B293" s="61"/>
      <c r="C293" s="61"/>
      <c r="D293" s="61"/>
      <c r="E293" s="61"/>
      <c r="F293" s="61"/>
      <c r="G293" s="61"/>
      <c r="H293" s="61"/>
      <c r="I293" s="61"/>
      <c r="J293" s="61"/>
      <c r="K293" s="61"/>
      <c r="L293" s="61"/>
      <c r="M293" s="61"/>
      <c r="N293" s="61"/>
      <c r="O293" s="61"/>
    </row>
    <row r="294" spans="1:15" ht="12.75">
      <c r="A294" s="61"/>
      <c r="B294" s="61"/>
      <c r="C294" s="61"/>
      <c r="D294" s="61"/>
      <c r="E294" s="61"/>
      <c r="F294" s="61"/>
      <c r="G294" s="61"/>
      <c r="H294" s="61"/>
      <c r="I294" s="61"/>
      <c r="J294" s="61"/>
      <c r="K294" s="61"/>
      <c r="L294" s="61"/>
      <c r="M294" s="61"/>
      <c r="N294" s="61"/>
      <c r="O294" s="61"/>
    </row>
    <row r="295" spans="1:15" ht="12.75">
      <c r="A295" s="61"/>
      <c r="B295" s="61"/>
      <c r="C295" s="61"/>
      <c r="D295" s="61"/>
      <c r="E295" s="61"/>
      <c r="F295" s="61"/>
      <c r="G295" s="61"/>
      <c r="H295" s="61"/>
      <c r="I295" s="61"/>
      <c r="J295" s="61"/>
      <c r="K295" s="61"/>
      <c r="L295" s="61"/>
      <c r="M295" s="61"/>
      <c r="N295" s="61"/>
      <c r="O295" s="61"/>
    </row>
    <row r="296" spans="1:15" ht="12.75">
      <c r="A296" s="61"/>
      <c r="B296" s="61"/>
      <c r="C296" s="61"/>
      <c r="D296" s="61"/>
      <c r="E296" s="61"/>
      <c r="F296" s="61"/>
      <c r="G296" s="61"/>
      <c r="H296" s="61"/>
      <c r="I296" s="61"/>
      <c r="J296" s="61"/>
      <c r="K296" s="61"/>
      <c r="L296" s="61"/>
      <c r="M296" s="61"/>
      <c r="N296" s="61"/>
      <c r="O296" s="61"/>
    </row>
    <row r="297" spans="1:15" ht="12.75">
      <c r="A297" s="61"/>
      <c r="B297" s="61"/>
      <c r="C297" s="61"/>
      <c r="D297" s="61"/>
      <c r="E297" s="61"/>
      <c r="F297" s="61"/>
      <c r="G297" s="61"/>
      <c r="H297" s="61"/>
      <c r="I297" s="61"/>
      <c r="J297" s="61"/>
      <c r="K297" s="61"/>
      <c r="L297" s="61"/>
      <c r="M297" s="61"/>
      <c r="N297" s="61"/>
      <c r="O297" s="61"/>
    </row>
    <row r="298" spans="1:15" ht="12.75">
      <c r="A298" s="61"/>
      <c r="B298" s="61"/>
      <c r="C298" s="61"/>
      <c r="D298" s="61"/>
      <c r="E298" s="61"/>
      <c r="F298" s="61"/>
      <c r="G298" s="61"/>
      <c r="H298" s="61"/>
      <c r="I298" s="61"/>
      <c r="J298" s="61"/>
      <c r="K298" s="61"/>
      <c r="L298" s="61"/>
      <c r="M298" s="61"/>
      <c r="N298" s="61"/>
      <c r="O298" s="61"/>
    </row>
    <row r="299" spans="1:15" ht="12.75">
      <c r="A299" s="61"/>
      <c r="B299" s="61"/>
      <c r="C299" s="61"/>
      <c r="D299" s="61"/>
      <c r="E299" s="61"/>
      <c r="F299" s="61"/>
      <c r="G299" s="61"/>
      <c r="H299" s="61"/>
      <c r="I299" s="61"/>
      <c r="J299" s="61"/>
      <c r="K299" s="61"/>
      <c r="L299" s="61"/>
      <c r="M299" s="61"/>
      <c r="N299" s="61"/>
      <c r="O299" s="61"/>
    </row>
    <row r="300" spans="1:15" ht="12.75">
      <c r="A300" s="61"/>
      <c r="B300" s="61"/>
      <c r="C300" s="61"/>
      <c r="D300" s="61"/>
      <c r="E300" s="61"/>
      <c r="F300" s="61"/>
      <c r="G300" s="61"/>
      <c r="H300" s="61"/>
      <c r="I300" s="61"/>
      <c r="J300" s="61"/>
      <c r="K300" s="61"/>
      <c r="L300" s="61"/>
      <c r="M300" s="61"/>
      <c r="N300" s="61"/>
      <c r="O300" s="61"/>
    </row>
    <row r="301" spans="1:15" ht="12.75">
      <c r="A301" s="61"/>
      <c r="B301" s="61"/>
      <c r="C301" s="61"/>
      <c r="D301" s="61"/>
      <c r="E301" s="61"/>
      <c r="F301" s="61"/>
      <c r="G301" s="61"/>
      <c r="H301" s="61"/>
      <c r="I301" s="61"/>
      <c r="J301" s="61"/>
      <c r="K301" s="61"/>
      <c r="L301" s="61"/>
      <c r="M301" s="61"/>
      <c r="N301" s="61"/>
      <c r="O301" s="61"/>
    </row>
    <row r="302" spans="1:15" ht="12.75">
      <c r="A302" s="61"/>
      <c r="B302" s="61"/>
      <c r="C302" s="61"/>
      <c r="D302" s="61"/>
      <c r="E302" s="61"/>
      <c r="F302" s="61"/>
      <c r="G302" s="61"/>
      <c r="H302" s="61"/>
      <c r="I302" s="61"/>
      <c r="J302" s="61"/>
      <c r="K302" s="61"/>
      <c r="L302" s="61"/>
      <c r="M302" s="61"/>
      <c r="N302" s="61"/>
      <c r="O302" s="61"/>
    </row>
    <row r="303" spans="1:15" ht="12.75">
      <c r="A303" s="61"/>
      <c r="B303" s="61"/>
      <c r="C303" s="61"/>
      <c r="D303" s="61"/>
      <c r="E303" s="61"/>
      <c r="F303" s="61"/>
      <c r="G303" s="61"/>
      <c r="H303" s="61"/>
      <c r="I303" s="61"/>
      <c r="J303" s="61"/>
      <c r="K303" s="61"/>
      <c r="L303" s="61"/>
      <c r="M303" s="61"/>
      <c r="N303" s="61"/>
      <c r="O303" s="61"/>
    </row>
    <row r="304" spans="1:15" ht="12.75">
      <c r="A304" s="61"/>
      <c r="B304" s="61"/>
      <c r="C304" s="61"/>
      <c r="D304" s="61"/>
      <c r="E304" s="61"/>
      <c r="F304" s="61"/>
      <c r="G304" s="61"/>
      <c r="H304" s="61"/>
      <c r="I304" s="61"/>
      <c r="J304" s="61"/>
      <c r="K304" s="61"/>
      <c r="L304" s="61"/>
      <c r="M304" s="61"/>
      <c r="N304" s="61"/>
      <c r="O304" s="61"/>
    </row>
    <row r="305" spans="1:15" ht="12.75">
      <c r="A305" s="61"/>
      <c r="B305" s="61"/>
      <c r="C305" s="61"/>
      <c r="D305" s="61"/>
      <c r="E305" s="61"/>
      <c r="F305" s="61"/>
      <c r="G305" s="61"/>
      <c r="H305" s="61"/>
      <c r="I305" s="61"/>
      <c r="J305" s="61"/>
      <c r="K305" s="61"/>
      <c r="L305" s="61"/>
      <c r="M305" s="61"/>
      <c r="N305" s="61"/>
      <c r="O305" s="61"/>
    </row>
    <row r="306" spans="1:15" ht="12.75">
      <c r="A306" s="61"/>
      <c r="B306" s="61"/>
      <c r="C306" s="61"/>
      <c r="D306" s="61"/>
      <c r="E306" s="61"/>
      <c r="F306" s="61"/>
      <c r="G306" s="61"/>
      <c r="H306" s="61"/>
      <c r="I306" s="61"/>
      <c r="J306" s="61"/>
      <c r="K306" s="61"/>
      <c r="L306" s="61"/>
      <c r="M306" s="61"/>
      <c r="N306" s="61"/>
      <c r="O306" s="61"/>
    </row>
    <row r="307" spans="1:15" ht="12.75">
      <c r="A307" s="61"/>
      <c r="B307" s="61"/>
      <c r="C307" s="61"/>
      <c r="D307" s="61"/>
      <c r="E307" s="61"/>
      <c r="F307" s="61"/>
      <c r="G307" s="61"/>
      <c r="H307" s="61"/>
      <c r="I307" s="61"/>
      <c r="J307" s="61"/>
      <c r="K307" s="61"/>
      <c r="L307" s="61"/>
      <c r="M307" s="61"/>
      <c r="N307" s="61"/>
      <c r="O307" s="61"/>
    </row>
    <row r="308" spans="1:15" ht="12.75">
      <c r="A308" s="61"/>
      <c r="B308" s="61"/>
      <c r="C308" s="61"/>
      <c r="D308" s="61"/>
      <c r="E308" s="61"/>
      <c r="F308" s="61"/>
      <c r="G308" s="61"/>
      <c r="H308" s="61"/>
      <c r="I308" s="61"/>
      <c r="J308" s="61"/>
      <c r="K308" s="61"/>
      <c r="L308" s="61"/>
      <c r="M308" s="61"/>
      <c r="N308" s="61"/>
      <c r="O308" s="61"/>
    </row>
    <row r="309" spans="1:15" ht="12.75">
      <c r="A309" s="61"/>
      <c r="B309" s="61"/>
      <c r="C309" s="61"/>
      <c r="D309" s="61"/>
      <c r="E309" s="61"/>
      <c r="F309" s="61"/>
      <c r="G309" s="61"/>
      <c r="H309" s="61"/>
      <c r="I309" s="61"/>
      <c r="J309" s="61"/>
      <c r="K309" s="61"/>
      <c r="L309" s="61"/>
      <c r="M309" s="61"/>
      <c r="N309" s="61"/>
      <c r="O309" s="61"/>
    </row>
    <row r="310" spans="1:15" ht="12.75">
      <c r="A310" s="61"/>
      <c r="B310" s="61"/>
      <c r="C310" s="61"/>
      <c r="D310" s="61"/>
      <c r="E310" s="61"/>
      <c r="F310" s="61"/>
      <c r="G310" s="61"/>
      <c r="H310" s="61"/>
      <c r="I310" s="61"/>
      <c r="J310" s="61"/>
      <c r="K310" s="61"/>
      <c r="L310" s="61"/>
      <c r="M310" s="61"/>
      <c r="N310" s="61"/>
      <c r="O310" s="61"/>
    </row>
    <row r="311" spans="1:15" ht="12.75">
      <c r="A311" s="61"/>
      <c r="B311" s="61"/>
      <c r="C311" s="61"/>
      <c r="D311" s="61"/>
      <c r="E311" s="61"/>
      <c r="F311" s="61"/>
      <c r="G311" s="61"/>
      <c r="H311" s="61"/>
      <c r="I311" s="61"/>
      <c r="J311" s="61"/>
      <c r="K311" s="61"/>
      <c r="L311" s="61"/>
      <c r="M311" s="61"/>
      <c r="N311" s="61"/>
      <c r="O311" s="61"/>
    </row>
    <row r="312" spans="1:15" ht="12.75">
      <c r="A312" s="61"/>
      <c r="B312" s="61"/>
      <c r="C312" s="61"/>
      <c r="D312" s="61"/>
      <c r="E312" s="61"/>
      <c r="F312" s="61"/>
      <c r="G312" s="61"/>
      <c r="H312" s="61"/>
      <c r="I312" s="61"/>
      <c r="J312" s="61"/>
      <c r="K312" s="61"/>
      <c r="L312" s="61"/>
      <c r="M312" s="61"/>
      <c r="N312" s="61"/>
      <c r="O312" s="61"/>
    </row>
    <row r="313" spans="1:15" ht="12.75">
      <c r="A313" s="61"/>
      <c r="B313" s="61"/>
      <c r="C313" s="61"/>
      <c r="D313" s="61"/>
      <c r="E313" s="61"/>
      <c r="F313" s="61"/>
      <c r="G313" s="61"/>
      <c r="H313" s="61"/>
      <c r="I313" s="61"/>
      <c r="J313" s="61"/>
      <c r="K313" s="61"/>
      <c r="L313" s="61"/>
      <c r="M313" s="61"/>
      <c r="N313" s="61"/>
      <c r="O313" s="61"/>
    </row>
    <row r="314" spans="1:15" ht="12.75">
      <c r="A314" s="61"/>
      <c r="B314" s="61"/>
      <c r="C314" s="61"/>
      <c r="D314" s="61"/>
      <c r="E314" s="61"/>
      <c r="F314" s="61"/>
      <c r="G314" s="61"/>
      <c r="H314" s="61"/>
      <c r="I314" s="61"/>
      <c r="J314" s="61"/>
      <c r="K314" s="61"/>
      <c r="L314" s="61"/>
      <c r="M314" s="61"/>
      <c r="N314" s="61"/>
      <c r="O314" s="61"/>
    </row>
    <row r="315" spans="1:15" ht="12.75">
      <c r="A315" s="61"/>
      <c r="B315" s="61"/>
      <c r="C315" s="61"/>
      <c r="D315" s="61"/>
      <c r="E315" s="61"/>
      <c r="F315" s="61"/>
      <c r="G315" s="61"/>
      <c r="H315" s="61"/>
      <c r="I315" s="61"/>
      <c r="J315" s="61"/>
      <c r="K315" s="61"/>
      <c r="L315" s="61"/>
      <c r="M315" s="61"/>
      <c r="N315" s="61"/>
      <c r="O315" s="61"/>
    </row>
    <row r="316" spans="1:15" ht="12.75">
      <c r="A316" s="61"/>
      <c r="B316" s="61"/>
      <c r="C316" s="61"/>
      <c r="D316" s="61"/>
      <c r="E316" s="61"/>
      <c r="F316" s="61"/>
      <c r="G316" s="61"/>
      <c r="H316" s="61"/>
      <c r="I316" s="61"/>
      <c r="J316" s="61"/>
      <c r="K316" s="61"/>
      <c r="L316" s="61"/>
      <c r="M316" s="61"/>
      <c r="N316" s="61"/>
      <c r="O316" s="61"/>
    </row>
    <row r="317" spans="1:15" ht="12.75">
      <c r="A317" s="61"/>
      <c r="B317" s="61"/>
      <c r="C317" s="61"/>
      <c r="D317" s="61"/>
      <c r="E317" s="61"/>
      <c r="F317" s="61"/>
      <c r="G317" s="61"/>
      <c r="H317" s="61"/>
      <c r="I317" s="61"/>
      <c r="J317" s="61"/>
      <c r="K317" s="61"/>
      <c r="L317" s="61"/>
      <c r="M317" s="61"/>
      <c r="N317" s="61"/>
      <c r="O317" s="61"/>
    </row>
    <row r="318" spans="1:15" ht="12.75">
      <c r="A318" s="61"/>
      <c r="B318" s="61"/>
      <c r="C318" s="61"/>
      <c r="D318" s="61"/>
      <c r="E318" s="61"/>
      <c r="F318" s="61"/>
      <c r="G318" s="61"/>
      <c r="H318" s="61"/>
      <c r="I318" s="61"/>
      <c r="J318" s="61"/>
      <c r="K318" s="61"/>
      <c r="L318" s="61"/>
      <c r="M318" s="61"/>
      <c r="N318" s="61"/>
      <c r="O318" s="61"/>
    </row>
    <row r="319" spans="1:15" ht="12.75">
      <c r="A319" s="61"/>
      <c r="B319" s="61"/>
      <c r="C319" s="61"/>
      <c r="D319" s="61"/>
      <c r="E319" s="61"/>
      <c r="F319" s="61"/>
      <c r="G319" s="61"/>
      <c r="H319" s="61"/>
      <c r="I319" s="61"/>
      <c r="J319" s="61"/>
      <c r="K319" s="61"/>
      <c r="L319" s="61"/>
      <c r="M319" s="61"/>
      <c r="N319" s="61"/>
      <c r="O319" s="61"/>
    </row>
    <row r="320" spans="1:15" ht="12.75">
      <c r="A320" s="61"/>
      <c r="B320" s="61"/>
      <c r="C320" s="61"/>
      <c r="D320" s="61"/>
      <c r="E320" s="61"/>
      <c r="F320" s="61"/>
      <c r="G320" s="61"/>
      <c r="H320" s="61"/>
      <c r="I320" s="61"/>
      <c r="J320" s="61"/>
      <c r="K320" s="61"/>
      <c r="L320" s="61"/>
      <c r="M320" s="61"/>
      <c r="N320" s="61"/>
      <c r="O320" s="61"/>
    </row>
    <row r="321" spans="1:15" ht="12.75">
      <c r="A321" s="61"/>
      <c r="B321" s="61"/>
      <c r="C321" s="61"/>
      <c r="D321" s="61"/>
      <c r="E321" s="61"/>
      <c r="F321" s="61"/>
      <c r="G321" s="61"/>
      <c r="H321" s="61"/>
      <c r="I321" s="61"/>
      <c r="J321" s="61"/>
      <c r="K321" s="61"/>
      <c r="L321" s="61"/>
      <c r="M321" s="61"/>
      <c r="N321" s="61"/>
      <c r="O321" s="61"/>
    </row>
    <row r="322" spans="1:15" ht="12.75">
      <c r="A322" s="61"/>
      <c r="B322" s="61"/>
      <c r="C322" s="61"/>
      <c r="D322" s="61"/>
      <c r="E322" s="61"/>
      <c r="F322" s="61"/>
      <c r="G322" s="61"/>
      <c r="H322" s="61"/>
      <c r="I322" s="61"/>
      <c r="J322" s="61"/>
      <c r="K322" s="61"/>
      <c r="L322" s="61"/>
      <c r="M322" s="61"/>
      <c r="N322" s="61"/>
      <c r="O322" s="61"/>
    </row>
    <row r="323" spans="1:15" ht="12.75">
      <c r="A323" s="61"/>
      <c r="B323" s="61"/>
      <c r="C323" s="61"/>
      <c r="D323" s="61"/>
      <c r="E323" s="61"/>
      <c r="F323" s="61"/>
      <c r="G323" s="61"/>
      <c r="H323" s="61"/>
      <c r="I323" s="61"/>
      <c r="J323" s="61"/>
      <c r="K323" s="61"/>
      <c r="L323" s="61"/>
      <c r="M323" s="61"/>
      <c r="N323" s="61"/>
      <c r="O323" s="61"/>
    </row>
    <row r="324" spans="1:15" ht="12.75">
      <c r="A324" s="61"/>
      <c r="B324" s="61"/>
      <c r="C324" s="61"/>
      <c r="D324" s="61"/>
      <c r="E324" s="61"/>
      <c r="F324" s="61"/>
      <c r="G324" s="61"/>
      <c r="H324" s="61"/>
      <c r="I324" s="61"/>
      <c r="J324" s="61"/>
      <c r="K324" s="61"/>
      <c r="L324" s="61"/>
      <c r="M324" s="61"/>
      <c r="N324" s="61"/>
      <c r="O324" s="61"/>
    </row>
    <row r="325" spans="1:15" ht="12.75">
      <c r="A325" s="61"/>
      <c r="B325" s="61"/>
      <c r="C325" s="61"/>
      <c r="D325" s="61"/>
      <c r="E325" s="61"/>
      <c r="F325" s="61"/>
      <c r="G325" s="61"/>
      <c r="H325" s="61"/>
      <c r="I325" s="61"/>
      <c r="J325" s="61"/>
      <c r="K325" s="61"/>
      <c r="L325" s="61"/>
      <c r="M325" s="61"/>
      <c r="N325" s="61"/>
      <c r="O325" s="61"/>
    </row>
    <row r="326" spans="1:15" ht="12.75">
      <c r="A326" s="61"/>
      <c r="B326" s="61"/>
      <c r="C326" s="61"/>
      <c r="D326" s="61"/>
      <c r="E326" s="61"/>
      <c r="F326" s="61"/>
      <c r="G326" s="61"/>
      <c r="H326" s="61"/>
      <c r="I326" s="61"/>
      <c r="J326" s="61"/>
      <c r="K326" s="61"/>
      <c r="L326" s="61"/>
      <c r="M326" s="61"/>
      <c r="N326" s="61"/>
      <c r="O326" s="61"/>
    </row>
    <row r="327" spans="1:15" ht="12.75">
      <c r="A327" s="61"/>
      <c r="B327" s="61"/>
      <c r="C327" s="61"/>
      <c r="D327" s="61"/>
      <c r="E327" s="61"/>
      <c r="F327" s="61"/>
      <c r="G327" s="61"/>
      <c r="H327" s="61"/>
      <c r="I327" s="61"/>
      <c r="J327" s="61"/>
      <c r="K327" s="61"/>
      <c r="L327" s="61"/>
      <c r="M327" s="61"/>
      <c r="N327" s="61"/>
      <c r="O327" s="61"/>
    </row>
    <row r="328" spans="1:15" ht="12.75">
      <c r="A328" s="61"/>
      <c r="B328" s="61"/>
      <c r="C328" s="61"/>
      <c r="D328" s="61"/>
      <c r="E328" s="61"/>
      <c r="F328" s="61"/>
      <c r="G328" s="61"/>
      <c r="H328" s="61"/>
      <c r="I328" s="61"/>
      <c r="J328" s="61"/>
      <c r="K328" s="61"/>
      <c r="L328" s="61"/>
      <c r="M328" s="61"/>
      <c r="N328" s="61"/>
      <c r="O328" s="61"/>
    </row>
    <row r="329" spans="1:15" ht="12.75">
      <c r="A329" s="61"/>
      <c r="B329" s="61"/>
      <c r="C329" s="61"/>
      <c r="D329" s="61"/>
      <c r="E329" s="61"/>
      <c r="F329" s="61"/>
      <c r="G329" s="61"/>
      <c r="H329" s="61"/>
      <c r="I329" s="61"/>
      <c r="J329" s="61"/>
      <c r="K329" s="61"/>
      <c r="L329" s="61"/>
      <c r="M329" s="61"/>
      <c r="N329" s="61"/>
      <c r="O329" s="61"/>
    </row>
    <row r="330" spans="1:15" ht="12.75">
      <c r="A330" s="61"/>
      <c r="B330" s="61"/>
      <c r="C330" s="61"/>
      <c r="D330" s="61"/>
      <c r="E330" s="61"/>
      <c r="F330" s="61"/>
      <c r="G330" s="61"/>
      <c r="H330" s="61"/>
      <c r="I330" s="61"/>
      <c r="J330" s="61"/>
      <c r="K330" s="61"/>
      <c r="L330" s="61"/>
      <c r="M330" s="61"/>
      <c r="N330" s="61"/>
      <c r="O330" s="61"/>
    </row>
    <row r="331" spans="1:15" ht="12.75">
      <c r="A331" s="61"/>
      <c r="B331" s="61"/>
      <c r="C331" s="61"/>
      <c r="D331" s="61"/>
      <c r="E331" s="61"/>
      <c r="F331" s="61"/>
      <c r="G331" s="61"/>
      <c r="H331" s="61"/>
      <c r="I331" s="61"/>
      <c r="J331" s="61"/>
      <c r="K331" s="61"/>
      <c r="L331" s="61"/>
      <c r="M331" s="61"/>
      <c r="N331" s="61"/>
      <c r="O331" s="61"/>
    </row>
    <row r="332" spans="1:15" ht="12.75">
      <c r="A332" s="61"/>
      <c r="B332" s="61"/>
      <c r="C332" s="61"/>
      <c r="D332" s="61"/>
      <c r="E332" s="61"/>
      <c r="F332" s="61"/>
      <c r="G332" s="61"/>
      <c r="H332" s="61"/>
      <c r="I332" s="61"/>
      <c r="J332" s="61"/>
      <c r="K332" s="61"/>
      <c r="L332" s="61"/>
      <c r="M332" s="61"/>
      <c r="N332" s="61"/>
      <c r="O332" s="61"/>
    </row>
    <row r="333" spans="1:15" ht="12.75">
      <c r="A333" s="61"/>
      <c r="B333" s="61"/>
      <c r="C333" s="61"/>
      <c r="D333" s="61"/>
      <c r="E333" s="61"/>
      <c r="F333" s="61"/>
      <c r="G333" s="61"/>
      <c r="H333" s="61"/>
      <c r="I333" s="61"/>
      <c r="J333" s="61"/>
      <c r="K333" s="61"/>
      <c r="L333" s="61"/>
      <c r="M333" s="61"/>
      <c r="N333" s="61"/>
      <c r="O333" s="61"/>
    </row>
    <row r="334" spans="1:15" ht="12.75">
      <c r="A334" s="61"/>
      <c r="B334" s="61"/>
      <c r="C334" s="61"/>
      <c r="D334" s="61"/>
      <c r="E334" s="61"/>
      <c r="F334" s="61"/>
      <c r="G334" s="61"/>
      <c r="H334" s="61"/>
      <c r="I334" s="61"/>
      <c r="J334" s="61"/>
      <c r="K334" s="61"/>
      <c r="L334" s="61"/>
      <c r="M334" s="61"/>
      <c r="N334" s="61"/>
      <c r="O334" s="61"/>
    </row>
    <row r="335" spans="1:15" ht="12.75">
      <c r="A335" s="61"/>
      <c r="B335" s="61"/>
      <c r="C335" s="61"/>
      <c r="D335" s="61"/>
      <c r="E335" s="61"/>
      <c r="F335" s="61"/>
      <c r="G335" s="61"/>
      <c r="H335" s="61"/>
      <c r="I335" s="61"/>
      <c r="J335" s="61"/>
      <c r="K335" s="61"/>
      <c r="L335" s="61"/>
      <c r="M335" s="61"/>
      <c r="N335" s="61"/>
      <c r="O335" s="61"/>
    </row>
    <row r="336" spans="1:15" ht="12.75">
      <c r="A336" s="61"/>
      <c r="B336" s="61"/>
      <c r="C336" s="61"/>
      <c r="D336" s="61"/>
      <c r="E336" s="61"/>
      <c r="F336" s="61"/>
      <c r="G336" s="61"/>
      <c r="H336" s="61"/>
      <c r="I336" s="61"/>
      <c r="J336" s="61"/>
      <c r="K336" s="61"/>
      <c r="L336" s="61"/>
      <c r="M336" s="61"/>
      <c r="N336" s="61"/>
      <c r="O336" s="61"/>
    </row>
    <row r="337" spans="1:15" ht="12.75">
      <c r="A337" s="61"/>
      <c r="B337" s="61"/>
      <c r="C337" s="61"/>
      <c r="D337" s="61"/>
      <c r="E337" s="61"/>
      <c r="F337" s="61"/>
      <c r="G337" s="61"/>
      <c r="H337" s="61"/>
      <c r="I337" s="61"/>
      <c r="J337" s="61"/>
      <c r="K337" s="61"/>
      <c r="L337" s="61"/>
      <c r="M337" s="61"/>
      <c r="N337" s="61"/>
      <c r="O337" s="61"/>
    </row>
    <row r="338" spans="1:15" ht="12.75">
      <c r="A338" s="61"/>
      <c r="B338" s="61"/>
      <c r="C338" s="61"/>
      <c r="D338" s="61"/>
      <c r="E338" s="61"/>
      <c r="F338" s="61"/>
      <c r="G338" s="61"/>
      <c r="H338" s="61"/>
      <c r="I338" s="61"/>
      <c r="J338" s="61"/>
      <c r="K338" s="61"/>
      <c r="L338" s="61"/>
      <c r="M338" s="61"/>
      <c r="N338" s="61"/>
      <c r="O338" s="61"/>
    </row>
    <row r="339" spans="1:15" ht="12.75">
      <c r="A339" s="61"/>
      <c r="B339" s="61"/>
      <c r="C339" s="61"/>
      <c r="D339" s="61"/>
      <c r="E339" s="61"/>
      <c r="F339" s="61"/>
      <c r="G339" s="61"/>
      <c r="H339" s="61"/>
      <c r="I339" s="61"/>
      <c r="J339" s="61"/>
      <c r="K339" s="61"/>
      <c r="L339" s="61"/>
      <c r="M339" s="61"/>
      <c r="N339" s="61"/>
      <c r="O339" s="61"/>
    </row>
    <row r="340" spans="1:15" ht="12.75">
      <c r="A340" s="61"/>
      <c r="B340" s="61"/>
      <c r="C340" s="61"/>
      <c r="D340" s="61"/>
      <c r="E340" s="61"/>
      <c r="F340" s="61"/>
      <c r="G340" s="61"/>
      <c r="H340" s="61"/>
      <c r="I340" s="61"/>
      <c r="J340" s="61"/>
      <c r="K340" s="61"/>
      <c r="L340" s="61"/>
      <c r="M340" s="61"/>
      <c r="N340" s="61"/>
      <c r="O340" s="61"/>
    </row>
    <row r="341" spans="1:15" ht="12.75">
      <c r="A341" s="61"/>
      <c r="B341" s="61"/>
      <c r="C341" s="61"/>
      <c r="D341" s="61"/>
      <c r="E341" s="61"/>
      <c r="F341" s="61"/>
      <c r="G341" s="61"/>
      <c r="H341" s="61"/>
      <c r="I341" s="61"/>
      <c r="J341" s="61"/>
      <c r="K341" s="61"/>
      <c r="L341" s="61"/>
      <c r="M341" s="61"/>
      <c r="N341" s="61"/>
      <c r="O341" s="61"/>
    </row>
    <row r="342" spans="1:15" ht="12.75">
      <c r="A342" s="61"/>
      <c r="B342" s="61"/>
      <c r="C342" s="61"/>
      <c r="D342" s="61"/>
      <c r="E342" s="61"/>
      <c r="F342" s="61"/>
      <c r="G342" s="61"/>
      <c r="H342" s="61"/>
      <c r="I342" s="61"/>
      <c r="J342" s="61"/>
      <c r="K342" s="61"/>
      <c r="L342" s="61"/>
      <c r="M342" s="61"/>
      <c r="N342" s="61"/>
      <c r="O342" s="61"/>
    </row>
    <row r="343" spans="1:15" ht="12.75">
      <c r="A343" s="61"/>
      <c r="B343" s="61"/>
      <c r="C343" s="61"/>
      <c r="D343" s="61"/>
      <c r="E343" s="61"/>
      <c r="F343" s="61"/>
      <c r="G343" s="61"/>
      <c r="H343" s="61"/>
      <c r="I343" s="61"/>
      <c r="J343" s="61"/>
      <c r="K343" s="61"/>
      <c r="L343" s="61"/>
      <c r="M343" s="61"/>
      <c r="N343" s="61"/>
      <c r="O343" s="61"/>
    </row>
    <row r="344" spans="1:15" ht="12.75">
      <c r="A344" s="61"/>
      <c r="B344" s="61"/>
      <c r="C344" s="61"/>
      <c r="D344" s="61"/>
      <c r="E344" s="61"/>
      <c r="F344" s="61"/>
      <c r="G344" s="61"/>
      <c r="H344" s="61"/>
      <c r="I344" s="61"/>
      <c r="J344" s="61"/>
      <c r="K344" s="61"/>
      <c r="L344" s="61"/>
      <c r="M344" s="61"/>
      <c r="N344" s="61"/>
      <c r="O344" s="61"/>
    </row>
    <row r="345" spans="1:15" ht="12.75">
      <c r="A345" s="61"/>
      <c r="B345" s="61"/>
      <c r="C345" s="61"/>
      <c r="D345" s="61"/>
      <c r="E345" s="61"/>
      <c r="F345" s="61"/>
      <c r="G345" s="61"/>
      <c r="H345" s="61"/>
      <c r="I345" s="61"/>
      <c r="J345" s="61"/>
      <c r="K345" s="61"/>
      <c r="L345" s="61"/>
      <c r="M345" s="61"/>
      <c r="N345" s="61"/>
      <c r="O345" s="61"/>
    </row>
    <row r="346" spans="1:15" ht="12.75">
      <c r="A346" s="61"/>
      <c r="B346" s="61"/>
      <c r="C346" s="61"/>
      <c r="D346" s="61"/>
      <c r="E346" s="61"/>
      <c r="F346" s="61"/>
      <c r="G346" s="61"/>
      <c r="H346" s="61"/>
      <c r="I346" s="61"/>
      <c r="J346" s="61"/>
      <c r="K346" s="61"/>
      <c r="L346" s="61"/>
      <c r="M346" s="61"/>
      <c r="N346" s="61"/>
      <c r="O346" s="61"/>
    </row>
    <row r="347" spans="1:15" ht="12.75">
      <c r="A347" s="61"/>
      <c r="B347" s="61"/>
      <c r="C347" s="61"/>
      <c r="D347" s="61"/>
      <c r="E347" s="61"/>
      <c r="F347" s="61"/>
      <c r="G347" s="61"/>
      <c r="H347" s="61"/>
      <c r="I347" s="61"/>
      <c r="J347" s="61"/>
      <c r="K347" s="61"/>
      <c r="L347" s="61"/>
      <c r="M347" s="61"/>
      <c r="N347" s="61"/>
      <c r="O347" s="61"/>
    </row>
    <row r="348" spans="1:15" ht="12.75">
      <c r="A348" s="61"/>
      <c r="B348" s="61"/>
      <c r="C348" s="61"/>
      <c r="D348" s="61"/>
      <c r="E348" s="61"/>
      <c r="F348" s="61"/>
      <c r="G348" s="61"/>
      <c r="H348" s="61"/>
      <c r="I348" s="61"/>
      <c r="J348" s="61"/>
      <c r="K348" s="61"/>
      <c r="L348" s="61"/>
      <c r="M348" s="61"/>
      <c r="N348" s="61"/>
      <c r="O348" s="61"/>
    </row>
    <row r="349" spans="1:15" ht="12.75">
      <c r="A349" s="61"/>
      <c r="B349" s="61"/>
      <c r="C349" s="61"/>
      <c r="D349" s="61"/>
      <c r="E349" s="61"/>
      <c r="F349" s="61"/>
      <c r="G349" s="61"/>
      <c r="H349" s="61"/>
      <c r="I349" s="61"/>
      <c r="J349" s="61"/>
      <c r="K349" s="61"/>
      <c r="L349" s="61"/>
      <c r="M349" s="61"/>
      <c r="N349" s="61"/>
      <c r="O349" s="61"/>
    </row>
    <row r="350" spans="1:15" ht="12.75">
      <c r="A350" s="61"/>
      <c r="B350" s="61"/>
      <c r="C350" s="61"/>
      <c r="D350" s="61"/>
      <c r="E350" s="61"/>
      <c r="F350" s="61"/>
      <c r="G350" s="61"/>
      <c r="H350" s="61"/>
      <c r="I350" s="61"/>
      <c r="J350" s="61"/>
      <c r="K350" s="61"/>
      <c r="L350" s="61"/>
      <c r="M350" s="61"/>
      <c r="N350" s="61"/>
      <c r="O350" s="61"/>
    </row>
    <row r="351" spans="1:15" ht="12.75">
      <c r="A351" s="61"/>
      <c r="B351" s="61"/>
      <c r="C351" s="61"/>
      <c r="D351" s="61"/>
      <c r="E351" s="61"/>
      <c r="F351" s="61"/>
      <c r="G351" s="61"/>
      <c r="H351" s="61"/>
      <c r="I351" s="61"/>
      <c r="J351" s="61"/>
      <c r="K351" s="61"/>
      <c r="L351" s="61"/>
      <c r="M351" s="61"/>
      <c r="N351" s="61"/>
      <c r="O351" s="61"/>
    </row>
    <row r="352" spans="1:15" ht="12.75">
      <c r="A352" s="61"/>
      <c r="B352" s="61"/>
      <c r="C352" s="61"/>
      <c r="D352" s="61"/>
      <c r="E352" s="61"/>
      <c r="F352" s="61"/>
      <c r="G352" s="61"/>
      <c r="H352" s="61"/>
      <c r="I352" s="61"/>
      <c r="J352" s="61"/>
      <c r="K352" s="61"/>
      <c r="L352" s="61"/>
      <c r="M352" s="61"/>
      <c r="N352" s="61"/>
      <c r="O352" s="61"/>
    </row>
    <row r="353" spans="1:15" ht="12.75">
      <c r="A353" s="61"/>
      <c r="B353" s="61"/>
      <c r="C353" s="61"/>
      <c r="D353" s="61"/>
      <c r="E353" s="61"/>
      <c r="F353" s="61"/>
      <c r="G353" s="61"/>
      <c r="H353" s="61"/>
      <c r="I353" s="61"/>
      <c r="J353" s="61"/>
      <c r="K353" s="61"/>
      <c r="L353" s="61"/>
      <c r="M353" s="61"/>
      <c r="N353" s="61"/>
      <c r="O353" s="61"/>
    </row>
    <row r="354" spans="1:15" ht="12.75">
      <c r="A354" s="61"/>
      <c r="B354" s="61"/>
      <c r="C354" s="61"/>
      <c r="D354" s="61"/>
      <c r="E354" s="61"/>
      <c r="F354" s="61"/>
      <c r="G354" s="61"/>
      <c r="H354" s="61"/>
      <c r="I354" s="61"/>
      <c r="J354" s="61"/>
      <c r="K354" s="61"/>
      <c r="L354" s="61"/>
      <c r="M354" s="61"/>
      <c r="N354" s="61"/>
      <c r="O354" s="61"/>
    </row>
    <row r="355" spans="1:15" ht="12.75">
      <c r="A355" s="61"/>
      <c r="B355" s="61"/>
      <c r="C355" s="61"/>
      <c r="D355" s="61"/>
      <c r="E355" s="61"/>
      <c r="F355" s="61"/>
      <c r="G355" s="61"/>
      <c r="H355" s="61"/>
      <c r="I355" s="61"/>
      <c r="J355" s="61"/>
      <c r="K355" s="61"/>
      <c r="L355" s="61"/>
      <c r="M355" s="61"/>
      <c r="N355" s="61"/>
      <c r="O355" s="61"/>
    </row>
    <row r="356" spans="1:15" ht="12.75">
      <c r="A356" s="61"/>
      <c r="B356" s="61"/>
      <c r="C356" s="61"/>
      <c r="D356" s="61"/>
      <c r="E356" s="61"/>
      <c r="F356" s="61"/>
      <c r="G356" s="61"/>
      <c r="H356" s="61"/>
      <c r="I356" s="61"/>
      <c r="J356" s="61"/>
      <c r="K356" s="61"/>
      <c r="L356" s="61"/>
      <c r="M356" s="61"/>
      <c r="N356" s="61"/>
      <c r="O356" s="61"/>
    </row>
    <row r="357" spans="1:15" ht="12.75">
      <c r="A357" s="61"/>
      <c r="B357" s="61"/>
      <c r="C357" s="61"/>
      <c r="D357" s="61"/>
      <c r="E357" s="61"/>
      <c r="F357" s="61"/>
      <c r="G357" s="61"/>
      <c r="H357" s="61"/>
      <c r="I357" s="61"/>
      <c r="J357" s="61"/>
      <c r="K357" s="61"/>
      <c r="L357" s="61"/>
      <c r="M357" s="61"/>
      <c r="N357" s="61"/>
      <c r="O357" s="61"/>
    </row>
    <row r="358" spans="1:15" ht="12.75">
      <c r="A358" s="61"/>
      <c r="B358" s="61"/>
      <c r="C358" s="61"/>
      <c r="D358" s="61"/>
      <c r="E358" s="61"/>
      <c r="F358" s="61"/>
      <c r="G358" s="61"/>
      <c r="H358" s="61"/>
      <c r="I358" s="61"/>
      <c r="J358" s="61"/>
      <c r="K358" s="61"/>
      <c r="L358" s="61"/>
      <c r="M358" s="61"/>
      <c r="N358" s="61"/>
      <c r="O358" s="61"/>
    </row>
    <row r="359" spans="1:15" ht="12.75">
      <c r="A359" s="61"/>
      <c r="B359" s="61"/>
      <c r="C359" s="61"/>
      <c r="D359" s="61"/>
      <c r="E359" s="61"/>
      <c r="F359" s="61"/>
      <c r="G359" s="61"/>
      <c r="H359" s="61"/>
      <c r="I359" s="61"/>
      <c r="J359" s="61"/>
      <c r="K359" s="61"/>
      <c r="L359" s="61"/>
      <c r="M359" s="61"/>
      <c r="N359" s="61"/>
      <c r="O359" s="61"/>
    </row>
    <row r="360" spans="1:15" ht="12.75">
      <c r="A360" s="61"/>
      <c r="B360" s="61"/>
      <c r="C360" s="61"/>
      <c r="D360" s="61"/>
      <c r="E360" s="61"/>
      <c r="F360" s="61"/>
      <c r="G360" s="61"/>
      <c r="H360" s="61"/>
      <c r="I360" s="61"/>
      <c r="J360" s="61"/>
      <c r="K360" s="61"/>
      <c r="L360" s="61"/>
      <c r="M360" s="61"/>
      <c r="N360" s="61"/>
      <c r="O360" s="61"/>
    </row>
    <row r="361" spans="1:15" ht="12.75">
      <c r="A361" s="61"/>
      <c r="B361" s="61"/>
      <c r="C361" s="61"/>
      <c r="D361" s="61"/>
      <c r="E361" s="61"/>
      <c r="F361" s="61"/>
      <c r="G361" s="61"/>
      <c r="H361" s="61"/>
      <c r="I361" s="61"/>
      <c r="J361" s="61"/>
      <c r="K361" s="61"/>
      <c r="L361" s="61"/>
      <c r="M361" s="61"/>
      <c r="N361" s="61"/>
      <c r="O361" s="61"/>
    </row>
    <row r="362" spans="1:15" ht="12.75">
      <c r="A362" s="61"/>
      <c r="B362" s="61"/>
      <c r="C362" s="61"/>
      <c r="D362" s="61"/>
      <c r="E362" s="61"/>
      <c r="F362" s="61"/>
      <c r="G362" s="61"/>
      <c r="H362" s="61"/>
      <c r="I362" s="61"/>
      <c r="J362" s="61"/>
      <c r="K362" s="61"/>
      <c r="L362" s="61"/>
      <c r="M362" s="61"/>
      <c r="N362" s="61"/>
      <c r="O362" s="61"/>
    </row>
    <row r="363" spans="1:15" ht="12.75">
      <c r="A363" s="61"/>
      <c r="B363" s="61"/>
      <c r="C363" s="61"/>
      <c r="D363" s="61"/>
      <c r="E363" s="61"/>
      <c r="F363" s="61"/>
      <c r="G363" s="61"/>
      <c r="H363" s="61"/>
      <c r="I363" s="61"/>
      <c r="J363" s="61"/>
      <c r="K363" s="61"/>
      <c r="L363" s="61"/>
      <c r="M363" s="61"/>
      <c r="N363" s="61"/>
      <c r="O363" s="61"/>
    </row>
    <row r="364" spans="1:15" ht="12.75">
      <c r="A364" s="61"/>
      <c r="B364" s="61"/>
      <c r="C364" s="61"/>
      <c r="D364" s="61"/>
      <c r="E364" s="61"/>
      <c r="F364" s="61"/>
      <c r="G364" s="61"/>
      <c r="H364" s="61"/>
      <c r="I364" s="61"/>
      <c r="J364" s="61"/>
      <c r="K364" s="61"/>
      <c r="L364" s="61"/>
      <c r="M364" s="61"/>
      <c r="N364" s="61"/>
      <c r="O364" s="61"/>
    </row>
    <row r="365" spans="1:15" ht="12.75">
      <c r="A365" s="61"/>
      <c r="B365" s="61"/>
      <c r="C365" s="61"/>
      <c r="D365" s="61"/>
      <c r="E365" s="61"/>
      <c r="F365" s="61"/>
      <c r="G365" s="61"/>
      <c r="H365" s="61"/>
      <c r="I365" s="61"/>
      <c r="J365" s="61"/>
      <c r="K365" s="61"/>
      <c r="L365" s="61"/>
      <c r="M365" s="61"/>
      <c r="N365" s="61"/>
      <c r="O365" s="61"/>
    </row>
    <row r="366" spans="1:15" ht="12.75">
      <c r="A366" s="61"/>
      <c r="B366" s="61"/>
      <c r="C366" s="61"/>
      <c r="D366" s="61"/>
      <c r="E366" s="61"/>
      <c r="F366" s="61"/>
      <c r="G366" s="61"/>
      <c r="H366" s="61"/>
      <c r="I366" s="61"/>
      <c r="J366" s="61"/>
      <c r="K366" s="61"/>
      <c r="L366" s="61"/>
      <c r="M366" s="61"/>
      <c r="N366" s="61"/>
      <c r="O366" s="61"/>
    </row>
    <row r="367" spans="1:15" ht="12.75">
      <c r="A367" s="61"/>
      <c r="B367" s="61"/>
      <c r="C367" s="61"/>
      <c r="D367" s="61"/>
      <c r="E367" s="61"/>
      <c r="F367" s="61"/>
      <c r="G367" s="61"/>
      <c r="H367" s="61"/>
      <c r="I367" s="61"/>
      <c r="J367" s="61"/>
      <c r="K367" s="61"/>
      <c r="L367" s="61"/>
      <c r="M367" s="61"/>
      <c r="N367" s="61"/>
      <c r="O367" s="61"/>
    </row>
    <row r="368" spans="1:15" ht="12.75">
      <c r="A368" s="61"/>
      <c r="B368" s="61"/>
      <c r="C368" s="61"/>
      <c r="D368" s="61"/>
      <c r="E368" s="61"/>
      <c r="F368" s="61"/>
      <c r="G368" s="61"/>
      <c r="H368" s="61"/>
      <c r="I368" s="61"/>
      <c r="J368" s="61"/>
      <c r="K368" s="61"/>
      <c r="L368" s="61"/>
      <c r="M368" s="61"/>
      <c r="N368" s="61"/>
      <c r="O368" s="61"/>
    </row>
    <row r="369" spans="1:15" ht="12.75">
      <c r="A369" s="61"/>
      <c r="B369" s="61"/>
      <c r="C369" s="61"/>
      <c r="D369" s="61"/>
      <c r="E369" s="61"/>
      <c r="F369" s="61"/>
      <c r="G369" s="61"/>
      <c r="H369" s="61"/>
      <c r="I369" s="61"/>
      <c r="J369" s="61"/>
      <c r="K369" s="61"/>
      <c r="L369" s="61"/>
      <c r="M369" s="61"/>
      <c r="N369" s="61"/>
      <c r="O369" s="61"/>
    </row>
    <row r="370" spans="1:15" ht="12.75">
      <c r="A370" s="61"/>
      <c r="B370" s="61"/>
      <c r="C370" s="61"/>
      <c r="D370" s="61"/>
      <c r="E370" s="61"/>
      <c r="F370" s="61"/>
      <c r="G370" s="61"/>
      <c r="H370" s="61"/>
      <c r="I370" s="61"/>
      <c r="J370" s="61"/>
      <c r="K370" s="61"/>
      <c r="L370" s="61"/>
      <c r="M370" s="61"/>
      <c r="N370" s="61"/>
      <c r="O370" s="61"/>
    </row>
    <row r="371" spans="1:15" ht="12.75">
      <c r="A371" s="61"/>
      <c r="B371" s="61"/>
      <c r="C371" s="61"/>
      <c r="D371" s="61"/>
      <c r="E371" s="61"/>
      <c r="F371" s="61"/>
      <c r="G371" s="61"/>
      <c r="H371" s="61"/>
      <c r="I371" s="61"/>
      <c r="J371" s="61"/>
      <c r="K371" s="61"/>
      <c r="L371" s="61"/>
      <c r="M371" s="61"/>
      <c r="N371" s="61"/>
      <c r="O371" s="61"/>
    </row>
    <row r="372" spans="1:15" ht="12.75">
      <c r="A372" s="61"/>
      <c r="B372" s="61"/>
      <c r="C372" s="61"/>
      <c r="D372" s="61"/>
      <c r="E372" s="61"/>
      <c r="F372" s="61"/>
      <c r="G372" s="61"/>
      <c r="H372" s="61"/>
      <c r="I372" s="61"/>
      <c r="J372" s="61"/>
      <c r="K372" s="61"/>
      <c r="L372" s="61"/>
      <c r="M372" s="61"/>
      <c r="N372" s="61"/>
      <c r="O372" s="61"/>
    </row>
    <row r="373" spans="1:15" ht="12.75">
      <c r="A373" s="61"/>
      <c r="B373" s="61"/>
      <c r="C373" s="61"/>
      <c r="D373" s="61"/>
      <c r="E373" s="61"/>
      <c r="F373" s="61"/>
      <c r="G373" s="61"/>
      <c r="H373" s="61"/>
      <c r="I373" s="61"/>
      <c r="J373" s="61"/>
      <c r="K373" s="61"/>
      <c r="L373" s="61"/>
      <c r="M373" s="61"/>
      <c r="N373" s="61"/>
      <c r="O373" s="61"/>
    </row>
    <row r="374" spans="1:15" ht="12.75">
      <c r="A374" s="61"/>
      <c r="B374" s="61"/>
      <c r="C374" s="61"/>
      <c r="D374" s="61"/>
      <c r="E374" s="61"/>
      <c r="F374" s="61"/>
      <c r="G374" s="61"/>
      <c r="H374" s="61"/>
      <c r="I374" s="61"/>
      <c r="J374" s="61"/>
      <c r="K374" s="61"/>
      <c r="L374" s="61"/>
      <c r="M374" s="61"/>
      <c r="N374" s="61"/>
      <c r="O374" s="61"/>
    </row>
    <row r="375" spans="1:15" ht="12.75">
      <c r="A375" s="61"/>
      <c r="B375" s="61"/>
      <c r="C375" s="61"/>
      <c r="D375" s="61"/>
      <c r="E375" s="61"/>
      <c r="F375" s="61"/>
      <c r="G375" s="61"/>
      <c r="H375" s="61"/>
      <c r="I375" s="61"/>
      <c r="J375" s="61"/>
      <c r="K375" s="61"/>
      <c r="L375" s="61"/>
      <c r="M375" s="61"/>
      <c r="N375" s="61"/>
      <c r="O375" s="61"/>
    </row>
    <row r="376" spans="1:15" ht="12.75">
      <c r="A376" s="61"/>
      <c r="B376" s="61"/>
      <c r="C376" s="61"/>
      <c r="D376" s="61"/>
      <c r="E376" s="61"/>
      <c r="F376" s="61"/>
      <c r="G376" s="61"/>
      <c r="H376" s="61"/>
      <c r="I376" s="61"/>
      <c r="J376" s="61"/>
      <c r="K376" s="61"/>
      <c r="L376" s="61"/>
      <c r="M376" s="61"/>
      <c r="N376" s="61"/>
      <c r="O376" s="61"/>
    </row>
    <row r="377" spans="1:15" ht="12.75">
      <c r="A377" s="61"/>
      <c r="B377" s="61"/>
      <c r="C377" s="61"/>
      <c r="D377" s="61"/>
      <c r="E377" s="61"/>
      <c r="F377" s="61"/>
      <c r="G377" s="61"/>
      <c r="H377" s="61"/>
      <c r="I377" s="61"/>
      <c r="J377" s="61"/>
      <c r="K377" s="61"/>
      <c r="L377" s="61"/>
      <c r="M377" s="61"/>
      <c r="N377" s="61"/>
      <c r="O377" s="61"/>
    </row>
    <row r="378" spans="1:15" ht="12.75">
      <c r="A378" s="61"/>
      <c r="B378" s="61"/>
      <c r="C378" s="61"/>
      <c r="D378" s="61"/>
      <c r="E378" s="61"/>
      <c r="F378" s="61"/>
      <c r="G378" s="61"/>
      <c r="H378" s="61"/>
      <c r="I378" s="61"/>
      <c r="J378" s="61"/>
      <c r="K378" s="61"/>
      <c r="L378" s="61"/>
      <c r="M378" s="61"/>
      <c r="N378" s="61"/>
      <c r="O378" s="61"/>
    </row>
    <row r="379" spans="1:15" ht="12.75">
      <c r="A379" s="61"/>
      <c r="B379" s="61"/>
      <c r="C379" s="61"/>
      <c r="D379" s="61"/>
      <c r="E379" s="61"/>
      <c r="F379" s="61"/>
      <c r="G379" s="61"/>
      <c r="H379" s="61"/>
      <c r="I379" s="61"/>
      <c r="J379" s="61"/>
      <c r="K379" s="61"/>
      <c r="L379" s="61"/>
      <c r="M379" s="61"/>
      <c r="N379" s="61"/>
      <c r="O379" s="61"/>
    </row>
    <row r="380" spans="1:15" ht="12.75">
      <c r="A380" s="61"/>
      <c r="B380" s="61"/>
      <c r="C380" s="61"/>
      <c r="D380" s="61"/>
      <c r="E380" s="61"/>
      <c r="F380" s="61"/>
      <c r="G380" s="61"/>
      <c r="H380" s="61"/>
      <c r="I380" s="61"/>
      <c r="J380" s="61"/>
      <c r="K380" s="61"/>
      <c r="L380" s="61"/>
      <c r="M380" s="61"/>
      <c r="N380" s="61"/>
      <c r="O380" s="61"/>
    </row>
    <row r="381" spans="1:15" ht="12.75">
      <c r="A381" s="61"/>
      <c r="B381" s="61"/>
      <c r="C381" s="61"/>
      <c r="D381" s="61"/>
      <c r="E381" s="61"/>
      <c r="F381" s="61"/>
      <c r="G381" s="61"/>
      <c r="H381" s="61"/>
      <c r="I381" s="61"/>
      <c r="J381" s="61"/>
      <c r="K381" s="61"/>
      <c r="L381" s="61"/>
      <c r="M381" s="61"/>
      <c r="N381" s="61"/>
      <c r="O381" s="61"/>
    </row>
    <row r="382" spans="1:15" ht="12.75">
      <c r="A382" s="61"/>
      <c r="B382" s="61"/>
      <c r="C382" s="61"/>
      <c r="D382" s="61"/>
      <c r="E382" s="61"/>
      <c r="F382" s="61"/>
      <c r="G382" s="61"/>
      <c r="H382" s="61"/>
      <c r="I382" s="61"/>
      <c r="J382" s="61"/>
      <c r="K382" s="61"/>
      <c r="L382" s="61"/>
      <c r="M382" s="61"/>
      <c r="N382" s="61"/>
      <c r="O382" s="61"/>
    </row>
    <row r="383" spans="1:15" ht="12.75">
      <c r="A383" s="61"/>
      <c r="B383" s="61"/>
      <c r="C383" s="61"/>
      <c r="D383" s="61"/>
      <c r="E383" s="61"/>
      <c r="F383" s="61"/>
      <c r="G383" s="61"/>
      <c r="H383" s="61"/>
      <c r="I383" s="61"/>
      <c r="J383" s="61"/>
      <c r="K383" s="61"/>
      <c r="L383" s="61"/>
      <c r="M383" s="61"/>
      <c r="N383" s="61"/>
      <c r="O383" s="61"/>
    </row>
    <row r="384" spans="1:15" ht="12.75">
      <c r="A384" s="61"/>
      <c r="B384" s="61"/>
      <c r="C384" s="61"/>
      <c r="D384" s="61"/>
      <c r="E384" s="61"/>
      <c r="F384" s="61"/>
      <c r="G384" s="61"/>
      <c r="H384" s="61"/>
      <c r="I384" s="61"/>
      <c r="J384" s="61"/>
      <c r="K384" s="61"/>
      <c r="L384" s="61"/>
      <c r="M384" s="61"/>
      <c r="N384" s="61"/>
      <c r="O384" s="61"/>
    </row>
    <row r="385" spans="1:15" ht="12.75">
      <c r="A385" s="61"/>
      <c r="B385" s="61"/>
      <c r="C385" s="61"/>
      <c r="D385" s="61"/>
      <c r="E385" s="61"/>
      <c r="F385" s="61"/>
      <c r="G385" s="61"/>
      <c r="H385" s="61"/>
      <c r="I385" s="61"/>
      <c r="J385" s="61"/>
      <c r="K385" s="61"/>
      <c r="L385" s="61"/>
      <c r="M385" s="61"/>
      <c r="N385" s="61"/>
      <c r="O385" s="61"/>
    </row>
    <row r="386" spans="1:15" ht="12.75">
      <c r="A386" s="61"/>
      <c r="B386" s="61"/>
      <c r="C386" s="61"/>
      <c r="D386" s="61"/>
      <c r="E386" s="61"/>
      <c r="F386" s="61"/>
      <c r="G386" s="61"/>
      <c r="H386" s="61"/>
      <c r="I386" s="61"/>
      <c r="J386" s="61"/>
      <c r="K386" s="61"/>
      <c r="L386" s="61"/>
      <c r="M386" s="61"/>
      <c r="N386" s="61"/>
      <c r="O386" s="61"/>
    </row>
    <row r="387" spans="1:15" ht="12.75">
      <c r="A387" s="61"/>
      <c r="B387" s="61"/>
      <c r="C387" s="61"/>
      <c r="D387" s="61"/>
      <c r="E387" s="61"/>
      <c r="F387" s="61"/>
      <c r="G387" s="61"/>
      <c r="H387" s="61"/>
      <c r="I387" s="61"/>
      <c r="J387" s="61"/>
      <c r="K387" s="61"/>
      <c r="L387" s="61"/>
      <c r="M387" s="61"/>
      <c r="N387" s="61"/>
      <c r="O387" s="61"/>
    </row>
    <row r="388" spans="1:15" ht="12.75">
      <c r="A388" s="61"/>
      <c r="B388" s="61"/>
      <c r="C388" s="61"/>
      <c r="D388" s="61"/>
      <c r="E388" s="61"/>
      <c r="F388" s="61"/>
      <c r="G388" s="61"/>
      <c r="H388" s="61"/>
      <c r="I388" s="61"/>
      <c r="J388" s="61"/>
      <c r="K388" s="61"/>
      <c r="L388" s="61"/>
      <c r="M388" s="61"/>
      <c r="N388" s="61"/>
      <c r="O388" s="61"/>
    </row>
    <row r="389" spans="1:15" ht="12.75">
      <c r="A389" s="61"/>
      <c r="B389" s="61"/>
      <c r="C389" s="61"/>
      <c r="D389" s="61"/>
      <c r="E389" s="61"/>
      <c r="F389" s="61"/>
      <c r="G389" s="61"/>
      <c r="H389" s="61"/>
      <c r="I389" s="61"/>
      <c r="J389" s="61"/>
      <c r="K389" s="61"/>
      <c r="L389" s="61"/>
      <c r="M389" s="61"/>
      <c r="N389" s="61"/>
      <c r="O389" s="61"/>
    </row>
    <row r="390" spans="1:15" ht="12.75">
      <c r="A390" s="61"/>
      <c r="B390" s="61"/>
      <c r="C390" s="61"/>
      <c r="D390" s="61"/>
      <c r="E390" s="61"/>
      <c r="F390" s="61"/>
      <c r="G390" s="61"/>
      <c r="H390" s="61"/>
      <c r="I390" s="61"/>
      <c r="J390" s="61"/>
      <c r="K390" s="61"/>
      <c r="L390" s="61"/>
      <c r="M390" s="61"/>
      <c r="N390" s="61"/>
      <c r="O390" s="61"/>
    </row>
    <row r="391" spans="1:15" ht="12.75">
      <c r="A391" s="61"/>
      <c r="B391" s="61"/>
      <c r="C391" s="61"/>
      <c r="D391" s="61"/>
      <c r="E391" s="61"/>
      <c r="F391" s="61"/>
      <c r="G391" s="61"/>
      <c r="H391" s="61"/>
      <c r="I391" s="61"/>
      <c r="J391" s="61"/>
      <c r="K391" s="61"/>
      <c r="L391" s="61"/>
      <c r="M391" s="61"/>
      <c r="N391" s="61"/>
      <c r="O391" s="61"/>
    </row>
    <row r="392" spans="1:15" ht="12.75">
      <c r="A392" s="61"/>
      <c r="B392" s="61"/>
      <c r="C392" s="61"/>
      <c r="D392" s="61"/>
      <c r="E392" s="61"/>
      <c r="F392" s="61"/>
      <c r="G392" s="61"/>
      <c r="H392" s="61"/>
      <c r="I392" s="61"/>
      <c r="J392" s="61"/>
      <c r="K392" s="61"/>
      <c r="L392" s="61"/>
      <c r="M392" s="61"/>
      <c r="N392" s="61"/>
      <c r="O392" s="61"/>
    </row>
    <row r="393" spans="1:15" ht="12.75">
      <c r="A393" s="61"/>
      <c r="B393" s="61"/>
      <c r="C393" s="61"/>
      <c r="D393" s="61"/>
      <c r="E393" s="61"/>
      <c r="F393" s="61"/>
      <c r="G393" s="61"/>
      <c r="H393" s="61"/>
      <c r="I393" s="61"/>
      <c r="J393" s="61"/>
      <c r="K393" s="61"/>
      <c r="L393" s="61"/>
      <c r="M393" s="61"/>
      <c r="N393" s="61"/>
      <c r="O393" s="61"/>
    </row>
    <row r="394" spans="1:15" ht="12.75">
      <c r="A394" s="61"/>
      <c r="B394" s="61"/>
      <c r="C394" s="61"/>
      <c r="D394" s="61"/>
      <c r="E394" s="61"/>
      <c r="F394" s="61"/>
      <c r="G394" s="61"/>
      <c r="H394" s="61"/>
      <c r="I394" s="61"/>
      <c r="J394" s="61"/>
      <c r="K394" s="61"/>
      <c r="L394" s="61"/>
      <c r="M394" s="61"/>
      <c r="N394" s="61"/>
      <c r="O394" s="61"/>
    </row>
    <row r="395" spans="1:15" ht="12.75">
      <c r="A395" s="61"/>
      <c r="B395" s="61"/>
      <c r="C395" s="61"/>
      <c r="D395" s="61"/>
      <c r="E395" s="61"/>
      <c r="F395" s="61"/>
      <c r="G395" s="61"/>
      <c r="H395" s="61"/>
      <c r="I395" s="61"/>
      <c r="J395" s="61"/>
      <c r="K395" s="61"/>
      <c r="L395" s="61"/>
      <c r="M395" s="61"/>
      <c r="N395" s="61"/>
      <c r="O395" s="61"/>
    </row>
    <row r="396" spans="1:15" ht="12.75">
      <c r="A396" s="61"/>
      <c r="B396" s="61"/>
      <c r="C396" s="61"/>
      <c r="D396" s="61"/>
      <c r="E396" s="61"/>
      <c r="F396" s="61"/>
      <c r="G396" s="61"/>
      <c r="H396" s="61"/>
      <c r="I396" s="61"/>
      <c r="J396" s="61"/>
      <c r="K396" s="61"/>
      <c r="L396" s="61"/>
      <c r="M396" s="61"/>
      <c r="N396" s="61"/>
      <c r="O396" s="61"/>
    </row>
    <row r="397" spans="1:15" ht="12.75">
      <c r="A397" s="61"/>
      <c r="B397" s="61"/>
      <c r="C397" s="61"/>
      <c r="D397" s="61"/>
      <c r="E397" s="61"/>
      <c r="F397" s="61"/>
      <c r="G397" s="61"/>
      <c r="H397" s="61"/>
      <c r="I397" s="61"/>
      <c r="J397" s="61"/>
      <c r="K397" s="61"/>
      <c r="L397" s="61"/>
      <c r="M397" s="61"/>
      <c r="N397" s="61"/>
      <c r="O397" s="61"/>
    </row>
    <row r="398" spans="1:15" ht="12.75">
      <c r="A398" s="61"/>
      <c r="B398" s="61"/>
      <c r="C398" s="61"/>
      <c r="D398" s="61"/>
      <c r="E398" s="61"/>
      <c r="F398" s="61"/>
      <c r="G398" s="61"/>
      <c r="H398" s="61"/>
      <c r="I398" s="61"/>
      <c r="J398" s="61"/>
      <c r="K398" s="61"/>
      <c r="L398" s="61"/>
      <c r="M398" s="61"/>
      <c r="N398" s="61"/>
      <c r="O398" s="61"/>
    </row>
    <row r="399" spans="1:15" ht="12.75">
      <c r="A399" s="61"/>
      <c r="B399" s="61"/>
      <c r="C399" s="61"/>
      <c r="D399" s="61"/>
      <c r="E399" s="61"/>
      <c r="F399" s="61"/>
      <c r="G399" s="61"/>
      <c r="H399" s="61"/>
      <c r="I399" s="61"/>
      <c r="J399" s="61"/>
      <c r="K399" s="61"/>
      <c r="L399" s="61"/>
      <c r="M399" s="61"/>
      <c r="N399" s="61"/>
      <c r="O399" s="61"/>
    </row>
    <row r="400" spans="1:15" ht="12.75">
      <c r="A400" s="61"/>
      <c r="B400" s="61"/>
      <c r="C400" s="61"/>
      <c r="D400" s="61"/>
      <c r="E400" s="61"/>
      <c r="F400" s="61"/>
      <c r="G400" s="61"/>
      <c r="H400" s="61"/>
      <c r="I400" s="61"/>
      <c r="J400" s="61"/>
      <c r="K400" s="61"/>
      <c r="L400" s="61"/>
      <c r="M400" s="61"/>
      <c r="N400" s="61"/>
      <c r="O400" s="61"/>
    </row>
    <row r="401" spans="1:15" ht="12.75">
      <c r="A401" s="61"/>
      <c r="B401" s="61"/>
      <c r="C401" s="61"/>
      <c r="D401" s="61"/>
      <c r="E401" s="61"/>
      <c r="F401" s="61"/>
      <c r="G401" s="61"/>
      <c r="H401" s="61"/>
      <c r="I401" s="61"/>
      <c r="J401" s="61"/>
      <c r="K401" s="61"/>
      <c r="L401" s="61"/>
      <c r="M401" s="61"/>
      <c r="N401" s="61"/>
      <c r="O401" s="61"/>
    </row>
    <row r="402" spans="1:15" ht="12.75">
      <c r="A402" s="61"/>
      <c r="B402" s="61"/>
      <c r="C402" s="61"/>
      <c r="D402" s="61"/>
      <c r="E402" s="61"/>
      <c r="F402" s="61"/>
      <c r="G402" s="61"/>
      <c r="H402" s="61"/>
      <c r="I402" s="61"/>
      <c r="J402" s="61"/>
      <c r="K402" s="61"/>
      <c r="L402" s="61"/>
      <c r="M402" s="61"/>
      <c r="N402" s="61"/>
      <c r="O402" s="61"/>
    </row>
    <row r="403" spans="1:15" ht="12.75">
      <c r="A403" s="61"/>
      <c r="B403" s="61"/>
      <c r="C403" s="61"/>
      <c r="D403" s="61"/>
      <c r="E403" s="61"/>
      <c r="F403" s="61"/>
      <c r="G403" s="61"/>
      <c r="H403" s="61"/>
      <c r="I403" s="61"/>
      <c r="J403" s="61"/>
      <c r="K403" s="61"/>
      <c r="L403" s="61"/>
      <c r="M403" s="61"/>
      <c r="N403" s="61"/>
      <c r="O403" s="61"/>
    </row>
    <row r="404" spans="1:15" ht="12.75">
      <c r="A404" s="61"/>
      <c r="B404" s="61"/>
      <c r="C404" s="61"/>
      <c r="D404" s="61"/>
      <c r="E404" s="61"/>
      <c r="F404" s="61"/>
      <c r="G404" s="61"/>
      <c r="H404" s="61"/>
      <c r="I404" s="61"/>
      <c r="J404" s="61"/>
      <c r="K404" s="61"/>
      <c r="L404" s="61"/>
      <c r="M404" s="61"/>
      <c r="N404" s="61"/>
      <c r="O404" s="61"/>
    </row>
    <row r="405" spans="1:15" ht="12.75">
      <c r="A405" s="61"/>
      <c r="B405" s="61"/>
      <c r="C405" s="61"/>
      <c r="D405" s="61"/>
      <c r="E405" s="61"/>
      <c r="F405" s="61"/>
      <c r="G405" s="61"/>
      <c r="H405" s="61"/>
      <c r="I405" s="61"/>
      <c r="J405" s="61"/>
      <c r="K405" s="61"/>
      <c r="L405" s="61"/>
      <c r="M405" s="61"/>
      <c r="N405" s="61"/>
      <c r="O405" s="61"/>
    </row>
    <row r="406" spans="1:15" ht="12.75">
      <c r="A406" s="61"/>
      <c r="B406" s="61"/>
      <c r="C406" s="61"/>
      <c r="D406" s="61"/>
      <c r="E406" s="61"/>
      <c r="F406" s="61"/>
      <c r="G406" s="61"/>
      <c r="H406" s="61"/>
      <c r="I406" s="61"/>
      <c r="J406" s="61"/>
      <c r="K406" s="61"/>
      <c r="L406" s="61"/>
      <c r="M406" s="61"/>
      <c r="N406" s="61"/>
      <c r="O406" s="61"/>
    </row>
    <row r="407" spans="1:15" ht="12.75">
      <c r="A407" s="61"/>
      <c r="B407" s="61"/>
      <c r="C407" s="61"/>
      <c r="D407" s="61"/>
      <c r="E407" s="61"/>
      <c r="F407" s="61"/>
      <c r="G407" s="61"/>
      <c r="H407" s="61"/>
      <c r="I407" s="61"/>
      <c r="J407" s="61"/>
      <c r="K407" s="61"/>
      <c r="L407" s="61"/>
      <c r="M407" s="61"/>
      <c r="N407" s="61"/>
      <c r="O407" s="61"/>
    </row>
    <row r="408" spans="1:15" ht="12.75">
      <c r="A408" s="61"/>
      <c r="B408" s="61"/>
      <c r="C408" s="61"/>
      <c r="D408" s="61"/>
      <c r="E408" s="61"/>
      <c r="F408" s="61"/>
      <c r="G408" s="61"/>
      <c r="H408" s="61"/>
      <c r="I408" s="61"/>
      <c r="J408" s="61"/>
      <c r="K408" s="61"/>
      <c r="L408" s="61"/>
      <c r="M408" s="61"/>
      <c r="N408" s="61"/>
      <c r="O408" s="61"/>
    </row>
    <row r="409" spans="1:15" ht="12.75">
      <c r="A409" s="61"/>
      <c r="B409" s="61"/>
      <c r="C409" s="61"/>
      <c r="D409" s="61"/>
      <c r="E409" s="61"/>
      <c r="F409" s="61"/>
      <c r="G409" s="61"/>
      <c r="H409" s="61"/>
      <c r="I409" s="61"/>
      <c r="J409" s="61"/>
      <c r="K409" s="61"/>
      <c r="L409" s="61"/>
      <c r="M409" s="61"/>
      <c r="N409" s="61"/>
      <c r="O409" s="61"/>
    </row>
    <row r="410" spans="1:15" ht="12.75">
      <c r="A410" s="61"/>
      <c r="B410" s="61"/>
      <c r="C410" s="61"/>
      <c r="D410" s="61"/>
      <c r="E410" s="61"/>
      <c r="F410" s="61"/>
      <c r="G410" s="61"/>
      <c r="H410" s="61"/>
      <c r="I410" s="61"/>
      <c r="J410" s="61"/>
      <c r="K410" s="61"/>
      <c r="L410" s="61"/>
      <c r="M410" s="61"/>
      <c r="N410" s="61"/>
      <c r="O410" s="61"/>
    </row>
    <row r="411" spans="1:15" ht="12.75">
      <c r="A411" s="61"/>
      <c r="B411" s="61"/>
      <c r="C411" s="61"/>
      <c r="D411" s="61"/>
      <c r="E411" s="61"/>
      <c r="F411" s="61"/>
      <c r="G411" s="61"/>
      <c r="H411" s="61"/>
      <c r="I411" s="61"/>
      <c r="J411" s="61"/>
      <c r="K411" s="61"/>
      <c r="L411" s="61"/>
      <c r="M411" s="61"/>
      <c r="N411" s="61"/>
      <c r="O411" s="61"/>
    </row>
    <row r="412" spans="1:15" ht="12.75">
      <c r="A412" s="61"/>
      <c r="B412" s="61"/>
      <c r="C412" s="61"/>
      <c r="D412" s="61"/>
      <c r="E412" s="61"/>
      <c r="F412" s="61"/>
      <c r="G412" s="61"/>
      <c r="H412" s="61"/>
      <c r="I412" s="61"/>
      <c r="J412" s="61"/>
      <c r="K412" s="61"/>
      <c r="L412" s="61"/>
      <c r="M412" s="61"/>
      <c r="N412" s="61"/>
      <c r="O412" s="61"/>
    </row>
    <row r="413" spans="1:15" ht="12.75">
      <c r="A413" s="61"/>
      <c r="B413" s="61"/>
      <c r="C413" s="61"/>
      <c r="D413" s="61"/>
      <c r="E413" s="61"/>
      <c r="F413" s="61"/>
      <c r="G413" s="61"/>
      <c r="H413" s="61"/>
      <c r="I413" s="61"/>
      <c r="J413" s="61"/>
      <c r="K413" s="61"/>
      <c r="L413" s="61"/>
      <c r="M413" s="61"/>
      <c r="N413" s="61"/>
      <c r="O413" s="61"/>
    </row>
    <row r="414" spans="1:15" ht="12.75">
      <c r="A414" s="61"/>
      <c r="B414" s="61"/>
      <c r="C414" s="61"/>
      <c r="D414" s="61"/>
      <c r="E414" s="61"/>
      <c r="F414" s="61"/>
      <c r="G414" s="61"/>
      <c r="H414" s="61"/>
      <c r="I414" s="61"/>
      <c r="J414" s="61"/>
      <c r="K414" s="61"/>
      <c r="L414" s="61"/>
      <c r="M414" s="61"/>
      <c r="N414" s="61"/>
      <c r="O414" s="61"/>
    </row>
    <row r="415" spans="1:15" ht="12.75">
      <c r="A415" s="61"/>
      <c r="B415" s="61"/>
      <c r="C415" s="61"/>
      <c r="D415" s="61"/>
      <c r="E415" s="61"/>
      <c r="F415" s="61"/>
      <c r="G415" s="61"/>
      <c r="H415" s="61"/>
      <c r="I415" s="61"/>
      <c r="J415" s="61"/>
      <c r="K415" s="61"/>
      <c r="L415" s="61"/>
      <c r="M415" s="61"/>
      <c r="N415" s="61"/>
      <c r="O415" s="61"/>
    </row>
    <row r="416" spans="1:15" ht="12.75">
      <c r="A416" s="61"/>
      <c r="B416" s="61"/>
      <c r="C416" s="61"/>
      <c r="D416" s="61"/>
      <c r="E416" s="61"/>
      <c r="F416" s="61"/>
      <c r="G416" s="61"/>
      <c r="H416" s="61"/>
      <c r="I416" s="61"/>
      <c r="J416" s="61"/>
      <c r="K416" s="61"/>
      <c r="L416" s="61"/>
      <c r="M416" s="61"/>
      <c r="N416" s="61"/>
      <c r="O416" s="61"/>
    </row>
    <row r="417" spans="1:15" ht="12.75">
      <c r="A417" s="61"/>
      <c r="B417" s="61"/>
      <c r="C417" s="61"/>
      <c r="D417" s="61"/>
      <c r="E417" s="61"/>
      <c r="F417" s="61"/>
      <c r="G417" s="61"/>
      <c r="H417" s="61"/>
      <c r="I417" s="61"/>
      <c r="J417" s="61"/>
      <c r="K417" s="61"/>
      <c r="L417" s="61"/>
      <c r="M417" s="61"/>
      <c r="N417" s="61"/>
      <c r="O417" s="61"/>
    </row>
    <row r="418" spans="1:15" ht="12.75">
      <c r="A418" s="61"/>
      <c r="B418" s="61"/>
      <c r="C418" s="61"/>
      <c r="D418" s="61"/>
      <c r="E418" s="61"/>
      <c r="F418" s="61"/>
      <c r="G418" s="61"/>
      <c r="H418" s="61"/>
      <c r="I418" s="61"/>
      <c r="J418" s="61"/>
      <c r="K418" s="61"/>
      <c r="L418" s="61"/>
      <c r="M418" s="61"/>
      <c r="N418" s="61"/>
      <c r="O418" s="61"/>
    </row>
    <row r="419" spans="1:15" ht="12.75">
      <c r="A419" s="61"/>
      <c r="B419" s="61"/>
      <c r="C419" s="61"/>
      <c r="D419" s="61"/>
      <c r="E419" s="61"/>
      <c r="F419" s="61"/>
      <c r="G419" s="61"/>
      <c r="H419" s="61"/>
      <c r="I419" s="61"/>
      <c r="J419" s="61"/>
      <c r="K419" s="61"/>
      <c r="L419" s="61"/>
      <c r="M419" s="61"/>
      <c r="N419" s="61"/>
      <c r="O419" s="61"/>
    </row>
    <row r="420" spans="1:15" ht="12.75">
      <c r="A420" s="61"/>
      <c r="B420" s="61"/>
      <c r="C420" s="61"/>
      <c r="D420" s="61"/>
      <c r="E420" s="61"/>
      <c r="F420" s="61"/>
      <c r="G420" s="61"/>
      <c r="H420" s="61"/>
      <c r="I420" s="61"/>
      <c r="J420" s="61"/>
      <c r="K420" s="61"/>
      <c r="L420" s="61"/>
      <c r="M420" s="61"/>
      <c r="N420" s="61"/>
      <c r="O420" s="61"/>
    </row>
    <row r="421" spans="1:15" ht="12.75">
      <c r="A421" s="61"/>
      <c r="B421" s="61"/>
      <c r="C421" s="61"/>
      <c r="D421" s="61"/>
      <c r="E421" s="61"/>
      <c r="F421" s="61"/>
      <c r="G421" s="61"/>
      <c r="H421" s="61"/>
      <c r="I421" s="61"/>
      <c r="J421" s="61"/>
      <c r="K421" s="61"/>
      <c r="L421" s="61"/>
      <c r="M421" s="61"/>
      <c r="N421" s="61"/>
      <c r="O421" s="61"/>
    </row>
    <row r="422" spans="1:15" ht="12.75">
      <c r="A422" s="61"/>
      <c r="B422" s="61"/>
      <c r="C422" s="61"/>
      <c r="D422" s="61"/>
      <c r="E422" s="61"/>
      <c r="F422" s="61"/>
      <c r="G422" s="61"/>
      <c r="H422" s="61"/>
      <c r="I422" s="61"/>
      <c r="J422" s="61"/>
      <c r="K422" s="61"/>
      <c r="L422" s="61"/>
      <c r="M422" s="61"/>
      <c r="N422" s="61"/>
      <c r="O422" s="61"/>
    </row>
    <row r="423" spans="1:15" ht="12.75">
      <c r="A423" s="61"/>
      <c r="B423" s="61"/>
      <c r="C423" s="61"/>
      <c r="D423" s="61"/>
      <c r="E423" s="61"/>
      <c r="F423" s="61"/>
      <c r="G423" s="61"/>
      <c r="H423" s="61"/>
      <c r="I423" s="61"/>
      <c r="J423" s="61"/>
      <c r="K423" s="61"/>
      <c r="L423" s="61"/>
      <c r="M423" s="61"/>
      <c r="N423" s="61"/>
      <c r="O423" s="61"/>
    </row>
    <row r="424" spans="1:15" ht="12.75">
      <c r="A424" s="61"/>
      <c r="B424" s="61"/>
      <c r="C424" s="61"/>
      <c r="D424" s="61"/>
      <c r="E424" s="61"/>
      <c r="F424" s="61"/>
      <c r="G424" s="61"/>
      <c r="H424" s="61"/>
      <c r="I424" s="61"/>
      <c r="J424" s="61"/>
      <c r="K424" s="61"/>
      <c r="L424" s="61"/>
      <c r="M424" s="61"/>
      <c r="N424" s="61"/>
      <c r="O424" s="61"/>
    </row>
    <row r="425" spans="1:15" ht="12.75">
      <c r="A425" s="61"/>
      <c r="B425" s="61"/>
      <c r="C425" s="61"/>
      <c r="D425" s="61"/>
      <c r="E425" s="61"/>
      <c r="F425" s="61"/>
      <c r="G425" s="61"/>
      <c r="H425" s="61"/>
      <c r="I425" s="61"/>
      <c r="J425" s="61"/>
      <c r="K425" s="61"/>
      <c r="L425" s="61"/>
      <c r="M425" s="61"/>
      <c r="N425" s="61"/>
      <c r="O425" s="61"/>
    </row>
    <row r="426" spans="1:15" ht="12.75">
      <c r="A426" s="61"/>
      <c r="B426" s="61"/>
      <c r="C426" s="61"/>
      <c r="D426" s="61"/>
      <c r="E426" s="61"/>
      <c r="F426" s="61"/>
      <c r="G426" s="61"/>
      <c r="H426" s="61"/>
      <c r="I426" s="61"/>
      <c r="J426" s="61"/>
      <c r="K426" s="61"/>
      <c r="L426" s="61"/>
      <c r="M426" s="61"/>
      <c r="N426" s="61"/>
      <c r="O426" s="61"/>
    </row>
    <row r="427" spans="1:15" ht="12.75">
      <c r="A427" s="61"/>
      <c r="B427" s="61"/>
      <c r="C427" s="61"/>
      <c r="D427" s="61"/>
      <c r="E427" s="61"/>
      <c r="F427" s="61"/>
      <c r="G427" s="61"/>
      <c r="H427" s="61"/>
      <c r="I427" s="61"/>
      <c r="J427" s="61"/>
      <c r="K427" s="61"/>
      <c r="L427" s="61"/>
      <c r="M427" s="61"/>
      <c r="N427" s="61"/>
      <c r="O427" s="61"/>
    </row>
    <row r="428" spans="1:15" ht="12.75">
      <c r="A428" s="61"/>
      <c r="B428" s="61"/>
      <c r="C428" s="61"/>
      <c r="D428" s="61"/>
      <c r="E428" s="61"/>
      <c r="F428" s="61"/>
      <c r="G428" s="61"/>
      <c r="H428" s="61"/>
      <c r="I428" s="61"/>
      <c r="J428" s="61"/>
      <c r="K428" s="61"/>
      <c r="L428" s="61"/>
      <c r="M428" s="61"/>
      <c r="N428" s="61"/>
      <c r="O428" s="61"/>
    </row>
    <row r="429" spans="1:15" ht="12.75">
      <c r="A429" s="61"/>
      <c r="B429" s="61"/>
      <c r="C429" s="61"/>
      <c r="D429" s="61"/>
      <c r="E429" s="61"/>
      <c r="F429" s="61"/>
      <c r="G429" s="61"/>
      <c r="H429" s="61"/>
      <c r="I429" s="61"/>
      <c r="J429" s="61"/>
      <c r="K429" s="61"/>
      <c r="L429" s="61"/>
      <c r="M429" s="61"/>
      <c r="N429" s="61"/>
      <c r="O429" s="61"/>
    </row>
    <row r="430" spans="1:15" ht="12.75">
      <c r="A430" s="61"/>
      <c r="B430" s="61"/>
      <c r="C430" s="61"/>
      <c r="D430" s="61"/>
      <c r="E430" s="61"/>
      <c r="F430" s="61"/>
      <c r="G430" s="61"/>
      <c r="H430" s="61"/>
      <c r="I430" s="61"/>
      <c r="J430" s="61"/>
      <c r="K430" s="61"/>
      <c r="L430" s="61"/>
      <c r="M430" s="61"/>
      <c r="N430" s="61"/>
      <c r="O430" s="61"/>
    </row>
    <row r="431" spans="1:15" ht="12.75">
      <c r="A431" s="61"/>
      <c r="B431" s="61"/>
      <c r="C431" s="61"/>
      <c r="D431" s="61"/>
      <c r="E431" s="61"/>
      <c r="F431" s="61"/>
      <c r="G431" s="61"/>
      <c r="H431" s="61"/>
      <c r="I431" s="61"/>
      <c r="J431" s="61"/>
      <c r="K431" s="61"/>
      <c r="L431" s="61"/>
      <c r="M431" s="61"/>
      <c r="N431" s="61"/>
      <c r="O431" s="61"/>
    </row>
    <row r="432" spans="1:15" ht="12.75">
      <c r="A432" s="61"/>
      <c r="B432" s="61"/>
      <c r="C432" s="61"/>
      <c r="D432" s="61"/>
      <c r="E432" s="61"/>
      <c r="F432" s="61"/>
      <c r="G432" s="61"/>
      <c r="H432" s="61"/>
      <c r="I432" s="61"/>
      <c r="J432" s="61"/>
      <c r="K432" s="61"/>
      <c r="L432" s="61"/>
      <c r="M432" s="61"/>
      <c r="N432" s="61"/>
      <c r="O432" s="61"/>
    </row>
    <row r="433" spans="1:15" ht="12.75">
      <c r="A433" s="61"/>
      <c r="B433" s="61"/>
      <c r="C433" s="61"/>
      <c r="D433" s="61"/>
      <c r="E433" s="61"/>
      <c r="F433" s="61"/>
      <c r="G433" s="61"/>
      <c r="H433" s="61"/>
      <c r="I433" s="61"/>
      <c r="J433" s="61"/>
      <c r="K433" s="61"/>
      <c r="L433" s="61"/>
      <c r="M433" s="61"/>
      <c r="N433" s="61"/>
      <c r="O433" s="61"/>
    </row>
    <row r="434" spans="1:15" ht="12.75">
      <c r="A434" s="61"/>
      <c r="B434" s="61"/>
      <c r="C434" s="61"/>
      <c r="D434" s="61"/>
      <c r="E434" s="61"/>
      <c r="F434" s="61"/>
      <c r="G434" s="61"/>
      <c r="H434" s="61"/>
      <c r="I434" s="61"/>
      <c r="J434" s="61"/>
      <c r="K434" s="61"/>
      <c r="L434" s="61"/>
      <c r="M434" s="61"/>
      <c r="N434" s="61"/>
      <c r="O434" s="61"/>
    </row>
    <row r="435" spans="1:15" ht="12.75">
      <c r="A435" s="61"/>
      <c r="B435" s="61"/>
      <c r="C435" s="61"/>
      <c r="D435" s="61"/>
      <c r="E435" s="61"/>
      <c r="F435" s="61"/>
      <c r="G435" s="61"/>
      <c r="H435" s="61"/>
      <c r="I435" s="61"/>
      <c r="J435" s="61"/>
      <c r="K435" s="61"/>
      <c r="L435" s="61"/>
      <c r="M435" s="61"/>
      <c r="N435" s="61"/>
      <c r="O435" s="61"/>
    </row>
    <row r="436" spans="1:15" ht="12.75">
      <c r="A436" s="61"/>
      <c r="B436" s="61"/>
      <c r="C436" s="61"/>
      <c r="D436" s="61"/>
      <c r="E436" s="61"/>
      <c r="F436" s="61"/>
      <c r="G436" s="61"/>
      <c r="H436" s="61"/>
      <c r="I436" s="61"/>
      <c r="J436" s="61"/>
      <c r="K436" s="61"/>
      <c r="L436" s="61"/>
      <c r="M436" s="61"/>
      <c r="N436" s="61"/>
      <c r="O436" s="61"/>
    </row>
    <row r="437" spans="1:15" ht="12.75">
      <c r="A437" s="61"/>
      <c r="B437" s="61"/>
      <c r="C437" s="61"/>
      <c r="D437" s="61"/>
      <c r="E437" s="61"/>
      <c r="F437" s="61"/>
      <c r="G437" s="61"/>
      <c r="H437" s="61"/>
      <c r="I437" s="61"/>
      <c r="J437" s="61"/>
      <c r="K437" s="61"/>
      <c r="L437" s="61"/>
      <c r="M437" s="61"/>
      <c r="N437" s="61"/>
      <c r="O437" s="61"/>
    </row>
    <row r="438" spans="1:15" ht="12.75">
      <c r="A438" s="61"/>
      <c r="B438" s="61"/>
      <c r="C438" s="61"/>
      <c r="D438" s="61"/>
      <c r="E438" s="61"/>
      <c r="F438" s="61"/>
      <c r="G438" s="61"/>
      <c r="H438" s="61"/>
      <c r="I438" s="61"/>
      <c r="J438" s="61"/>
      <c r="K438" s="61"/>
      <c r="L438" s="61"/>
      <c r="M438" s="61"/>
      <c r="N438" s="61"/>
      <c r="O438" s="61"/>
    </row>
    <row r="439" spans="1:15" ht="12.75">
      <c r="A439" s="61"/>
      <c r="B439" s="61"/>
      <c r="C439" s="61"/>
      <c r="D439" s="61"/>
      <c r="E439" s="61"/>
      <c r="F439" s="61"/>
      <c r="G439" s="61"/>
      <c r="H439" s="61"/>
      <c r="I439" s="61"/>
      <c r="J439" s="61"/>
      <c r="K439" s="61"/>
      <c r="L439" s="61"/>
      <c r="M439" s="61"/>
      <c r="N439" s="61"/>
      <c r="O439" s="61"/>
    </row>
    <row r="440" spans="1:15" ht="12.75">
      <c r="A440" s="61"/>
      <c r="B440" s="61"/>
      <c r="C440" s="61"/>
      <c r="D440" s="61"/>
      <c r="E440" s="61"/>
      <c r="F440" s="61"/>
      <c r="G440" s="61"/>
      <c r="H440" s="61"/>
      <c r="I440" s="61"/>
      <c r="J440" s="61"/>
      <c r="K440" s="61"/>
      <c r="L440" s="61"/>
      <c r="M440" s="61"/>
      <c r="N440" s="61"/>
      <c r="O440" s="61"/>
    </row>
    <row r="441" spans="1:15" ht="12.75">
      <c r="A441" s="61"/>
      <c r="B441" s="61"/>
      <c r="C441" s="61"/>
      <c r="D441" s="61"/>
      <c r="E441" s="61"/>
      <c r="F441" s="61"/>
      <c r="G441" s="61"/>
      <c r="H441" s="61"/>
      <c r="I441" s="61"/>
      <c r="J441" s="61"/>
      <c r="K441" s="61"/>
      <c r="L441" s="61"/>
      <c r="M441" s="61"/>
      <c r="N441" s="61"/>
      <c r="O441" s="61"/>
    </row>
    <row r="442" spans="1:15" ht="12.75">
      <c r="A442" s="61"/>
      <c r="B442" s="61"/>
      <c r="C442" s="61"/>
      <c r="D442" s="61"/>
      <c r="E442" s="61"/>
      <c r="F442" s="61"/>
      <c r="G442" s="61"/>
      <c r="H442" s="61"/>
      <c r="I442" s="61"/>
      <c r="J442" s="61"/>
      <c r="K442" s="61"/>
      <c r="L442" s="61"/>
      <c r="M442" s="61"/>
      <c r="N442" s="61"/>
      <c r="O442" s="61"/>
    </row>
    <row r="443" spans="1:15" ht="12.75">
      <c r="A443" s="61"/>
      <c r="B443" s="61"/>
      <c r="C443" s="61"/>
      <c r="D443" s="61"/>
      <c r="E443" s="61"/>
      <c r="F443" s="61"/>
      <c r="G443" s="61"/>
      <c r="H443" s="61"/>
      <c r="I443" s="61"/>
      <c r="J443" s="61"/>
      <c r="K443" s="61"/>
      <c r="L443" s="61"/>
      <c r="M443" s="61"/>
      <c r="N443" s="61"/>
      <c r="O443" s="61"/>
    </row>
    <row r="444" spans="1:15" ht="12.75">
      <c r="A444" s="61"/>
      <c r="B444" s="61"/>
      <c r="C444" s="61"/>
      <c r="D444" s="61"/>
      <c r="E444" s="61"/>
      <c r="F444" s="61"/>
      <c r="G444" s="61"/>
      <c r="H444" s="61"/>
      <c r="I444" s="61"/>
      <c r="J444" s="61"/>
      <c r="K444" s="61"/>
      <c r="L444" s="61"/>
      <c r="M444" s="61"/>
      <c r="N444" s="61"/>
      <c r="O444" s="61"/>
    </row>
    <row r="445" spans="1:15" ht="12.75">
      <c r="A445" s="61"/>
      <c r="B445" s="61"/>
      <c r="C445" s="61"/>
      <c r="D445" s="61"/>
      <c r="E445" s="61"/>
      <c r="F445" s="61"/>
      <c r="G445" s="61"/>
      <c r="H445" s="61"/>
      <c r="I445" s="61"/>
      <c r="J445" s="61"/>
      <c r="K445" s="61"/>
      <c r="L445" s="61"/>
      <c r="M445" s="61"/>
      <c r="N445" s="61"/>
      <c r="O445" s="61"/>
    </row>
    <row r="446" spans="1:15" ht="12.75">
      <c r="A446" s="61"/>
      <c r="B446" s="61"/>
      <c r="C446" s="61"/>
      <c r="D446" s="61"/>
      <c r="E446" s="61"/>
      <c r="F446" s="61"/>
      <c r="G446" s="61"/>
      <c r="H446" s="61"/>
      <c r="I446" s="61"/>
      <c r="J446" s="61"/>
      <c r="K446" s="61"/>
      <c r="L446" s="61"/>
      <c r="M446" s="61"/>
      <c r="N446" s="61"/>
      <c r="O446" s="61"/>
    </row>
    <row r="447" spans="1:15" ht="12.75">
      <c r="A447" s="61"/>
      <c r="B447" s="61"/>
      <c r="C447" s="61"/>
      <c r="D447" s="61"/>
      <c r="E447" s="61"/>
      <c r="F447" s="61"/>
      <c r="G447" s="61"/>
      <c r="H447" s="61"/>
      <c r="I447" s="61"/>
      <c r="J447" s="61"/>
      <c r="K447" s="61"/>
      <c r="L447" s="61"/>
      <c r="M447" s="61"/>
      <c r="N447" s="61"/>
      <c r="O447" s="61"/>
    </row>
    <row r="448" spans="1:15" ht="12.75">
      <c r="A448" s="61"/>
      <c r="B448" s="61"/>
      <c r="C448" s="61"/>
      <c r="D448" s="61"/>
      <c r="E448" s="61"/>
      <c r="F448" s="61"/>
      <c r="G448" s="61"/>
      <c r="H448" s="61"/>
      <c r="I448" s="61"/>
      <c r="J448" s="61"/>
      <c r="K448" s="61"/>
      <c r="L448" s="61"/>
      <c r="M448" s="61"/>
      <c r="N448" s="61"/>
      <c r="O448" s="61"/>
    </row>
    <row r="449" spans="1:15" ht="12.75">
      <c r="A449" s="61"/>
      <c r="B449" s="61"/>
      <c r="C449" s="61"/>
      <c r="D449" s="61"/>
      <c r="E449" s="61"/>
      <c r="F449" s="61"/>
      <c r="G449" s="61"/>
      <c r="H449" s="61"/>
      <c r="I449" s="61"/>
      <c r="J449" s="61"/>
      <c r="K449" s="61"/>
      <c r="L449" s="61"/>
      <c r="M449" s="61"/>
      <c r="N449" s="61"/>
      <c r="O449" s="61"/>
    </row>
    <row r="450" spans="1:15" ht="12.75">
      <c r="A450" s="61"/>
      <c r="B450" s="61"/>
      <c r="C450" s="61"/>
      <c r="D450" s="61"/>
      <c r="E450" s="61"/>
      <c r="F450" s="61"/>
      <c r="G450" s="61"/>
      <c r="H450" s="61"/>
      <c r="I450" s="61"/>
      <c r="J450" s="61"/>
      <c r="K450" s="61"/>
      <c r="L450" s="61"/>
      <c r="M450" s="61"/>
      <c r="N450" s="61"/>
      <c r="O450" s="61"/>
    </row>
    <row r="451" spans="1:15" ht="12.75">
      <c r="A451" s="61"/>
      <c r="B451" s="61"/>
      <c r="C451" s="61"/>
      <c r="D451" s="61"/>
      <c r="E451" s="61"/>
      <c r="F451" s="61"/>
      <c r="G451" s="61"/>
      <c r="H451" s="61"/>
      <c r="I451" s="61"/>
      <c r="J451" s="61"/>
      <c r="K451" s="61"/>
      <c r="L451" s="61"/>
      <c r="M451" s="61"/>
      <c r="N451" s="61"/>
      <c r="O451" s="61"/>
    </row>
    <row r="452" spans="1:15" ht="12.75">
      <c r="A452" s="61"/>
      <c r="B452" s="61"/>
      <c r="C452" s="61"/>
      <c r="D452" s="61"/>
      <c r="E452" s="61"/>
      <c r="F452" s="61"/>
      <c r="G452" s="61"/>
      <c r="H452" s="61"/>
      <c r="I452" s="61"/>
      <c r="J452" s="61"/>
      <c r="K452" s="61"/>
      <c r="L452" s="61"/>
      <c r="M452" s="61"/>
      <c r="N452" s="61"/>
      <c r="O452" s="61"/>
    </row>
    <row r="453" spans="1:15" ht="12.75">
      <c r="A453" s="61"/>
      <c r="B453" s="61"/>
      <c r="C453" s="61"/>
      <c r="D453" s="61"/>
      <c r="E453" s="61"/>
      <c r="F453" s="61"/>
      <c r="G453" s="61"/>
      <c r="H453" s="61"/>
      <c r="I453" s="61"/>
      <c r="J453" s="61"/>
      <c r="K453" s="61"/>
      <c r="L453" s="61"/>
      <c r="M453" s="61"/>
      <c r="N453" s="61"/>
      <c r="O453" s="61"/>
    </row>
    <row r="454" spans="1:15" ht="12.75">
      <c r="A454" s="61"/>
      <c r="B454" s="61"/>
      <c r="C454" s="61"/>
      <c r="D454" s="61"/>
      <c r="E454" s="61"/>
      <c r="F454" s="61"/>
      <c r="G454" s="61"/>
      <c r="H454" s="61"/>
      <c r="I454" s="61"/>
      <c r="J454" s="61"/>
      <c r="K454" s="61"/>
      <c r="L454" s="61"/>
      <c r="M454" s="61"/>
      <c r="N454" s="61"/>
      <c r="O454" s="61"/>
    </row>
    <row r="455" spans="1:15" ht="12.75">
      <c r="A455" s="61"/>
      <c r="B455" s="61"/>
      <c r="C455" s="61"/>
      <c r="D455" s="61"/>
      <c r="E455" s="61"/>
      <c r="F455" s="61"/>
      <c r="G455" s="61"/>
      <c r="H455" s="61"/>
      <c r="I455" s="61"/>
      <c r="J455" s="61"/>
      <c r="K455" s="61"/>
      <c r="L455" s="61"/>
      <c r="M455" s="61"/>
      <c r="N455" s="61"/>
      <c r="O455" s="61"/>
    </row>
    <row r="456" spans="1:15" ht="12.75">
      <c r="A456" s="61"/>
      <c r="B456" s="61"/>
      <c r="C456" s="61"/>
      <c r="D456" s="61"/>
      <c r="E456" s="61"/>
      <c r="F456" s="61"/>
      <c r="G456" s="61"/>
      <c r="H456" s="61"/>
      <c r="I456" s="61"/>
      <c r="J456" s="61"/>
      <c r="K456" s="61"/>
      <c r="L456" s="61"/>
      <c r="M456" s="61"/>
      <c r="N456" s="61"/>
      <c r="O456" s="61"/>
    </row>
    <row r="457" spans="1:15" ht="12.75">
      <c r="A457" s="61"/>
      <c r="B457" s="61"/>
      <c r="C457" s="61"/>
      <c r="D457" s="61"/>
      <c r="E457" s="61"/>
      <c r="F457" s="61"/>
      <c r="G457" s="61"/>
      <c r="H457" s="61"/>
      <c r="I457" s="61"/>
      <c r="J457" s="61"/>
      <c r="K457" s="61"/>
      <c r="L457" s="61"/>
      <c r="M457" s="61"/>
      <c r="N457" s="61"/>
      <c r="O457" s="61"/>
    </row>
    <row r="458" spans="1:15" ht="12.75">
      <c r="A458" s="61"/>
      <c r="B458" s="61"/>
      <c r="C458" s="61"/>
      <c r="D458" s="61"/>
      <c r="E458" s="61"/>
      <c r="F458" s="61"/>
      <c r="G458" s="61"/>
      <c r="H458" s="61"/>
      <c r="I458" s="61"/>
      <c r="J458" s="61"/>
      <c r="K458" s="61"/>
      <c r="L458" s="61"/>
      <c r="M458" s="61"/>
      <c r="N458" s="61"/>
      <c r="O458" s="61"/>
    </row>
    <row r="459" spans="1:15" ht="12.75">
      <c r="A459" s="61"/>
      <c r="B459" s="61"/>
      <c r="C459" s="61"/>
      <c r="D459" s="61"/>
      <c r="E459" s="61"/>
      <c r="F459" s="61"/>
      <c r="G459" s="61"/>
      <c r="H459" s="61"/>
      <c r="I459" s="61"/>
      <c r="J459" s="61"/>
      <c r="K459" s="61"/>
      <c r="L459" s="61"/>
      <c r="M459" s="61"/>
      <c r="N459" s="61"/>
      <c r="O459" s="61"/>
    </row>
    <row r="460" spans="1:15" ht="12.75">
      <c r="A460" s="61"/>
      <c r="B460" s="61"/>
      <c r="C460" s="61"/>
      <c r="D460" s="61"/>
      <c r="E460" s="61"/>
      <c r="F460" s="61"/>
      <c r="G460" s="61"/>
      <c r="H460" s="61"/>
      <c r="I460" s="61"/>
      <c r="J460" s="61"/>
      <c r="K460" s="61"/>
      <c r="L460" s="61"/>
      <c r="M460" s="61"/>
      <c r="N460" s="61"/>
      <c r="O460" s="61"/>
    </row>
    <row r="461" spans="1:15" ht="12.75">
      <c r="A461" s="61"/>
      <c r="B461" s="61"/>
      <c r="C461" s="61"/>
      <c r="D461" s="61"/>
      <c r="E461" s="61"/>
      <c r="F461" s="61"/>
      <c r="G461" s="61"/>
      <c r="H461" s="61"/>
      <c r="I461" s="61"/>
      <c r="J461" s="61"/>
      <c r="K461" s="61"/>
      <c r="L461" s="61"/>
      <c r="M461" s="61"/>
      <c r="N461" s="61"/>
      <c r="O461" s="61"/>
    </row>
    <row r="462" spans="1:15" ht="12.75">
      <c r="A462" s="61"/>
      <c r="B462" s="61"/>
      <c r="C462" s="61"/>
      <c r="D462" s="61"/>
      <c r="E462" s="61"/>
      <c r="F462" s="61"/>
      <c r="G462" s="61"/>
      <c r="H462" s="61"/>
      <c r="I462" s="61"/>
      <c r="J462" s="61"/>
      <c r="K462" s="61"/>
      <c r="L462" s="61"/>
      <c r="M462" s="61"/>
      <c r="N462" s="61"/>
      <c r="O462" s="61"/>
    </row>
    <row r="463" spans="1:15" ht="12.75">
      <c r="A463" s="61"/>
      <c r="B463" s="61"/>
      <c r="C463" s="61"/>
      <c r="D463" s="61"/>
      <c r="E463" s="61"/>
      <c r="F463" s="61"/>
      <c r="G463" s="61"/>
      <c r="H463" s="61"/>
      <c r="I463" s="61"/>
      <c r="J463" s="61"/>
      <c r="K463" s="61"/>
      <c r="L463" s="61"/>
      <c r="M463" s="61"/>
      <c r="N463" s="61"/>
      <c r="O463" s="61"/>
    </row>
    <row r="464" spans="1:15" ht="12.75">
      <c r="A464" s="61"/>
      <c r="B464" s="61"/>
      <c r="C464" s="61"/>
      <c r="D464" s="61"/>
      <c r="E464" s="61"/>
      <c r="F464" s="61"/>
      <c r="G464" s="61"/>
      <c r="H464" s="61"/>
      <c r="I464" s="61"/>
      <c r="J464" s="61"/>
      <c r="K464" s="61"/>
      <c r="L464" s="61"/>
      <c r="M464" s="61"/>
      <c r="N464" s="61"/>
      <c r="O464" s="61"/>
    </row>
    <row r="465" spans="1:15" ht="12.75">
      <c r="A465" s="61"/>
      <c r="B465" s="61"/>
      <c r="C465" s="61"/>
      <c r="D465" s="61"/>
      <c r="E465" s="61"/>
      <c r="F465" s="61"/>
      <c r="G465" s="61"/>
      <c r="H465" s="61"/>
      <c r="I465" s="61"/>
      <c r="J465" s="61"/>
      <c r="K465" s="61"/>
      <c r="L465" s="61"/>
      <c r="M465" s="61"/>
      <c r="N465" s="61"/>
      <c r="O465" s="61"/>
    </row>
    <row r="466" spans="1:15" ht="12.75">
      <c r="A466" s="61"/>
      <c r="B466" s="61"/>
      <c r="C466" s="61"/>
      <c r="D466" s="61"/>
      <c r="E466" s="61"/>
      <c r="F466" s="61"/>
      <c r="G466" s="61"/>
      <c r="H466" s="61"/>
      <c r="I466" s="61"/>
      <c r="J466" s="61"/>
      <c r="K466" s="61"/>
      <c r="L466" s="61"/>
      <c r="M466" s="61"/>
      <c r="N466" s="61"/>
      <c r="O466" s="61"/>
    </row>
    <row r="467" spans="1:15" ht="12.75">
      <c r="A467" s="61"/>
      <c r="B467" s="61"/>
      <c r="C467" s="61"/>
      <c r="D467" s="61"/>
      <c r="E467" s="61"/>
      <c r="F467" s="61"/>
      <c r="G467" s="61"/>
      <c r="H467" s="61"/>
      <c r="I467" s="61"/>
      <c r="J467" s="61"/>
      <c r="K467" s="61"/>
      <c r="L467" s="61"/>
      <c r="M467" s="61"/>
      <c r="N467" s="61"/>
      <c r="O467" s="61"/>
    </row>
    <row r="468" spans="1:15" ht="12.75">
      <c r="A468" s="61"/>
      <c r="B468" s="61"/>
      <c r="C468" s="61"/>
      <c r="D468" s="61"/>
      <c r="E468" s="61"/>
      <c r="F468" s="61"/>
      <c r="G468" s="61"/>
      <c r="H468" s="61"/>
      <c r="I468" s="61"/>
      <c r="J468" s="61"/>
      <c r="K468" s="61"/>
      <c r="L468" s="61"/>
      <c r="M468" s="61"/>
      <c r="N468" s="61"/>
      <c r="O468" s="61"/>
    </row>
    <row r="469" spans="1:15" ht="12.75">
      <c r="A469" s="61"/>
      <c r="B469" s="61"/>
      <c r="C469" s="61"/>
      <c r="D469" s="61"/>
      <c r="E469" s="61"/>
      <c r="F469" s="61"/>
      <c r="G469" s="61"/>
      <c r="H469" s="61"/>
      <c r="I469" s="61"/>
      <c r="J469" s="61"/>
      <c r="K469" s="61"/>
      <c r="L469" s="61"/>
      <c r="M469" s="61"/>
      <c r="N469" s="61"/>
      <c r="O469" s="61"/>
    </row>
    <row r="470" spans="1:15" ht="12.75">
      <c r="A470" s="61"/>
      <c r="B470" s="61"/>
      <c r="C470" s="61"/>
      <c r="D470" s="61"/>
      <c r="E470" s="61"/>
      <c r="F470" s="61"/>
      <c r="G470" s="61"/>
      <c r="H470" s="61"/>
      <c r="I470" s="61"/>
      <c r="J470" s="61"/>
      <c r="K470" s="61"/>
      <c r="L470" s="61"/>
      <c r="M470" s="61"/>
      <c r="N470" s="61"/>
      <c r="O470" s="61"/>
    </row>
    <row r="471" spans="1:15" ht="12.75">
      <c r="A471" s="61"/>
      <c r="B471" s="61"/>
      <c r="C471" s="61"/>
      <c r="D471" s="61"/>
      <c r="E471" s="61"/>
      <c r="F471" s="61"/>
      <c r="G471" s="61"/>
      <c r="H471" s="61"/>
      <c r="I471" s="61"/>
      <c r="J471" s="61"/>
      <c r="K471" s="61"/>
      <c r="L471" s="61"/>
      <c r="M471" s="61"/>
      <c r="N471" s="61"/>
      <c r="O471" s="61"/>
    </row>
    <row r="472" spans="1:15" ht="12.75">
      <c r="A472" s="61"/>
      <c r="B472" s="61"/>
      <c r="C472" s="61"/>
      <c r="D472" s="61"/>
      <c r="E472" s="61"/>
      <c r="F472" s="61"/>
      <c r="G472" s="61"/>
      <c r="H472" s="61"/>
      <c r="I472" s="61"/>
      <c r="J472" s="61"/>
      <c r="K472" s="61"/>
      <c r="L472" s="61"/>
      <c r="M472" s="61"/>
      <c r="N472" s="61"/>
      <c r="O472" s="61"/>
    </row>
    <row r="473" spans="1:15" ht="12.75">
      <c r="A473" s="61"/>
      <c r="B473" s="61"/>
      <c r="C473" s="61"/>
      <c r="D473" s="61"/>
      <c r="E473" s="61"/>
      <c r="F473" s="61"/>
      <c r="G473" s="61"/>
      <c r="H473" s="61"/>
      <c r="I473" s="61"/>
      <c r="J473" s="61"/>
      <c r="K473" s="61"/>
      <c r="L473" s="61"/>
      <c r="M473" s="61"/>
      <c r="N473" s="61"/>
      <c r="O473" s="61"/>
    </row>
    <row r="474" spans="1:15" ht="12.75">
      <c r="A474" s="61"/>
      <c r="B474" s="61"/>
      <c r="C474" s="61"/>
      <c r="D474" s="61"/>
      <c r="E474" s="61"/>
      <c r="F474" s="61"/>
      <c r="G474" s="61"/>
      <c r="H474" s="61"/>
      <c r="I474" s="61"/>
      <c r="J474" s="61"/>
      <c r="K474" s="61"/>
      <c r="L474" s="61"/>
      <c r="M474" s="61"/>
      <c r="N474" s="61"/>
      <c r="O474" s="61"/>
    </row>
    <row r="475" spans="1:15" ht="12.75">
      <c r="A475" s="61"/>
      <c r="B475" s="61"/>
      <c r="C475" s="61"/>
      <c r="D475" s="61"/>
      <c r="E475" s="61"/>
      <c r="F475" s="61"/>
      <c r="G475" s="61"/>
      <c r="H475" s="61"/>
      <c r="I475" s="61"/>
      <c r="J475" s="61"/>
      <c r="K475" s="61"/>
      <c r="L475" s="61"/>
      <c r="M475" s="61"/>
      <c r="N475" s="61"/>
      <c r="O475" s="61"/>
    </row>
    <row r="476" spans="1:15" ht="12.75">
      <c r="A476" s="61"/>
      <c r="B476" s="61"/>
      <c r="C476" s="61"/>
      <c r="D476" s="61"/>
      <c r="E476" s="61"/>
      <c r="F476" s="61"/>
      <c r="G476" s="61"/>
      <c r="H476" s="61"/>
      <c r="I476" s="61"/>
      <c r="J476" s="61"/>
      <c r="K476" s="61"/>
      <c r="L476" s="61"/>
      <c r="M476" s="61"/>
      <c r="N476" s="61"/>
      <c r="O476" s="61"/>
    </row>
    <row r="477" spans="1:15" ht="12.75">
      <c r="A477" s="61"/>
      <c r="B477" s="61"/>
      <c r="C477" s="61"/>
      <c r="D477" s="61"/>
      <c r="E477" s="61"/>
      <c r="F477" s="61"/>
      <c r="G477" s="61"/>
      <c r="H477" s="61"/>
      <c r="I477" s="61"/>
      <c r="J477" s="61"/>
      <c r="K477" s="61"/>
      <c r="L477" s="61"/>
      <c r="M477" s="61"/>
      <c r="N477" s="61"/>
      <c r="O477" s="61"/>
    </row>
    <row r="478" spans="1:15" ht="12.75">
      <c r="A478" s="61"/>
      <c r="B478" s="61"/>
      <c r="C478" s="61"/>
      <c r="D478" s="61"/>
      <c r="E478" s="61"/>
      <c r="F478" s="61"/>
      <c r="G478" s="61"/>
      <c r="H478" s="61"/>
      <c r="I478" s="61"/>
      <c r="J478" s="61"/>
      <c r="K478" s="61"/>
      <c r="L478" s="61"/>
      <c r="M478" s="61"/>
      <c r="N478" s="61"/>
      <c r="O478" s="61"/>
    </row>
    <row r="479" spans="1:15" ht="12.75">
      <c r="A479" s="61"/>
      <c r="B479" s="61"/>
      <c r="C479" s="61"/>
      <c r="D479" s="61"/>
      <c r="E479" s="61"/>
      <c r="F479" s="61"/>
      <c r="G479" s="61"/>
      <c r="H479" s="61"/>
      <c r="I479" s="61"/>
      <c r="J479" s="61"/>
      <c r="K479" s="61"/>
      <c r="L479" s="61"/>
      <c r="M479" s="61"/>
      <c r="N479" s="61"/>
      <c r="O479" s="61"/>
    </row>
    <row r="480" spans="1:15" ht="12.75">
      <c r="A480" s="61"/>
      <c r="B480" s="61"/>
      <c r="C480" s="61"/>
      <c r="D480" s="61"/>
      <c r="E480" s="61"/>
      <c r="F480" s="61"/>
      <c r="G480" s="61"/>
      <c r="H480" s="61"/>
      <c r="I480" s="61"/>
      <c r="J480" s="61"/>
      <c r="K480" s="61"/>
      <c r="L480" s="61"/>
      <c r="M480" s="61"/>
      <c r="N480" s="61"/>
      <c r="O480" s="61"/>
    </row>
    <row r="481" spans="1:15" ht="12.75">
      <c r="A481" s="61"/>
      <c r="B481" s="61"/>
      <c r="C481" s="61"/>
      <c r="D481" s="61"/>
      <c r="E481" s="61"/>
      <c r="F481" s="61"/>
      <c r="G481" s="61"/>
      <c r="H481" s="61"/>
      <c r="I481" s="61"/>
      <c r="J481" s="61"/>
      <c r="K481" s="61"/>
      <c r="L481" s="61"/>
      <c r="M481" s="61"/>
      <c r="N481" s="61"/>
      <c r="O481" s="61"/>
    </row>
    <row r="482" spans="1:15" ht="12.75">
      <c r="A482" s="61"/>
      <c r="B482" s="61"/>
      <c r="C482" s="61"/>
      <c r="D482" s="61"/>
      <c r="E482" s="61"/>
      <c r="F482" s="61"/>
      <c r="G482" s="61"/>
      <c r="H482" s="61"/>
      <c r="I482" s="61"/>
      <c r="J482" s="61"/>
      <c r="K482" s="61"/>
      <c r="L482" s="61"/>
      <c r="M482" s="61"/>
      <c r="N482" s="61"/>
      <c r="O482" s="61"/>
    </row>
    <row r="483" spans="1:15" ht="12.75">
      <c r="A483" s="61"/>
      <c r="B483" s="61"/>
      <c r="C483" s="61"/>
      <c r="D483" s="61"/>
      <c r="E483" s="61"/>
      <c r="F483" s="61"/>
      <c r="G483" s="61"/>
      <c r="H483" s="61"/>
      <c r="I483" s="61"/>
      <c r="J483" s="61"/>
      <c r="K483" s="61"/>
      <c r="L483" s="61"/>
      <c r="M483" s="61"/>
      <c r="N483" s="61"/>
      <c r="O483" s="61"/>
    </row>
    <row r="484" spans="1:15" ht="12.75">
      <c r="A484" s="61"/>
      <c r="B484" s="61"/>
      <c r="C484" s="61"/>
      <c r="D484" s="61"/>
      <c r="E484" s="61"/>
      <c r="F484" s="61"/>
      <c r="G484" s="61"/>
      <c r="H484" s="61"/>
      <c r="I484" s="61"/>
      <c r="J484" s="61"/>
      <c r="K484" s="61"/>
      <c r="L484" s="61"/>
      <c r="M484" s="61"/>
      <c r="N484" s="61"/>
      <c r="O484" s="61"/>
    </row>
    <row r="485" spans="1:15" ht="12.75">
      <c r="A485" s="61"/>
      <c r="B485" s="61"/>
      <c r="C485" s="61"/>
      <c r="D485" s="61"/>
      <c r="E485" s="61"/>
      <c r="F485" s="61"/>
      <c r="G485" s="61"/>
      <c r="H485" s="61"/>
      <c r="I485" s="61"/>
      <c r="J485" s="61"/>
      <c r="K485" s="61"/>
      <c r="L485" s="61"/>
      <c r="M485" s="61"/>
      <c r="N485" s="61"/>
      <c r="O485" s="61"/>
    </row>
    <row r="486" spans="1:15" ht="12.75">
      <c r="A486" s="61"/>
      <c r="B486" s="61"/>
      <c r="C486" s="61"/>
      <c r="D486" s="61"/>
      <c r="E486" s="61"/>
      <c r="F486" s="61"/>
      <c r="G486" s="61"/>
      <c r="H486" s="61"/>
      <c r="I486" s="61"/>
      <c r="J486" s="61"/>
      <c r="K486" s="61"/>
      <c r="L486" s="61"/>
      <c r="M486" s="61"/>
      <c r="N486" s="61"/>
      <c r="O486" s="61"/>
    </row>
    <row r="487" spans="1:15" ht="12.75">
      <c r="A487" s="61"/>
      <c r="B487" s="61"/>
      <c r="C487" s="61"/>
      <c r="D487" s="61"/>
      <c r="E487" s="61"/>
      <c r="F487" s="61"/>
      <c r="G487" s="61"/>
      <c r="H487" s="61"/>
      <c r="I487" s="61"/>
      <c r="J487" s="61"/>
      <c r="K487" s="61"/>
      <c r="L487" s="61"/>
      <c r="M487" s="61"/>
      <c r="N487" s="61"/>
      <c r="O487" s="61"/>
    </row>
    <row r="488" spans="1:15" ht="12.75">
      <c r="A488" s="61"/>
      <c r="B488" s="61"/>
      <c r="C488" s="61"/>
      <c r="D488" s="61"/>
      <c r="E488" s="61"/>
      <c r="F488" s="61"/>
      <c r="G488" s="61"/>
      <c r="H488" s="61"/>
      <c r="I488" s="61"/>
      <c r="J488" s="61"/>
      <c r="K488" s="61"/>
      <c r="L488" s="61"/>
      <c r="M488" s="61"/>
      <c r="N488" s="61"/>
      <c r="O488" s="61"/>
    </row>
    <row r="489" spans="1:15" ht="12.75">
      <c r="A489" s="61"/>
      <c r="B489" s="61"/>
      <c r="C489" s="61"/>
      <c r="D489" s="61"/>
      <c r="E489" s="61"/>
      <c r="F489" s="61"/>
      <c r="G489" s="61"/>
      <c r="H489" s="61"/>
      <c r="I489" s="61"/>
      <c r="J489" s="61"/>
      <c r="K489" s="61"/>
      <c r="L489" s="61"/>
      <c r="M489" s="61"/>
      <c r="N489" s="61"/>
      <c r="O489" s="61"/>
    </row>
    <row r="490" spans="1:15" ht="12.75">
      <c r="A490" s="61"/>
      <c r="B490" s="61"/>
      <c r="C490" s="61"/>
      <c r="D490" s="61"/>
      <c r="E490" s="61"/>
      <c r="F490" s="61"/>
      <c r="G490" s="61"/>
      <c r="H490" s="61"/>
      <c r="I490" s="61"/>
      <c r="J490" s="61"/>
      <c r="K490" s="61"/>
      <c r="L490" s="61"/>
      <c r="M490" s="61"/>
      <c r="N490" s="61"/>
      <c r="O490" s="61"/>
    </row>
    <row r="491" spans="1:15" ht="12.75">
      <c r="A491" s="61"/>
      <c r="B491" s="61"/>
      <c r="C491" s="61"/>
      <c r="D491" s="61"/>
      <c r="E491" s="61"/>
      <c r="F491" s="61"/>
      <c r="G491" s="61"/>
      <c r="H491" s="61"/>
      <c r="I491" s="61"/>
      <c r="J491" s="61"/>
      <c r="K491" s="61"/>
      <c r="L491" s="61"/>
      <c r="M491" s="61"/>
      <c r="N491" s="61"/>
      <c r="O491" s="61"/>
    </row>
    <row r="492" spans="1:15" ht="12.75">
      <c r="A492" s="61"/>
      <c r="B492" s="61"/>
      <c r="C492" s="61"/>
      <c r="D492" s="61"/>
      <c r="E492" s="61"/>
      <c r="F492" s="61"/>
      <c r="G492" s="61"/>
      <c r="H492" s="61"/>
      <c r="I492" s="61"/>
      <c r="J492" s="61"/>
      <c r="K492" s="61"/>
      <c r="L492" s="61"/>
      <c r="M492" s="61"/>
      <c r="N492" s="61"/>
      <c r="O492" s="61"/>
    </row>
    <row r="493" spans="1:15" ht="12.75">
      <c r="A493" s="61"/>
      <c r="B493" s="61"/>
      <c r="C493" s="61"/>
      <c r="D493" s="61"/>
      <c r="E493" s="61"/>
      <c r="F493" s="61"/>
      <c r="G493" s="61"/>
      <c r="H493" s="61"/>
      <c r="I493" s="61"/>
      <c r="J493" s="61"/>
      <c r="K493" s="61"/>
      <c r="L493" s="61"/>
      <c r="M493" s="61"/>
      <c r="N493" s="61"/>
      <c r="O493" s="61"/>
    </row>
    <row r="494" spans="1:15" ht="12.75">
      <c r="A494" s="61"/>
      <c r="B494" s="61"/>
      <c r="C494" s="61"/>
      <c r="D494" s="61"/>
      <c r="E494" s="61"/>
      <c r="F494" s="61"/>
      <c r="G494" s="61"/>
      <c r="H494" s="61"/>
      <c r="I494" s="61"/>
      <c r="J494" s="61"/>
      <c r="K494" s="61"/>
      <c r="L494" s="61"/>
      <c r="M494" s="61"/>
      <c r="N494" s="61"/>
      <c r="O494" s="61"/>
    </row>
    <row r="495" spans="1:15" ht="12.75">
      <c r="A495" s="61"/>
      <c r="B495" s="61"/>
      <c r="C495" s="61"/>
      <c r="D495" s="61"/>
      <c r="E495" s="61"/>
      <c r="F495" s="61"/>
      <c r="G495" s="61"/>
      <c r="H495" s="61"/>
      <c r="I495" s="61"/>
      <c r="J495" s="61"/>
      <c r="K495" s="61"/>
      <c r="L495" s="61"/>
      <c r="M495" s="61"/>
      <c r="N495" s="61"/>
      <c r="O495" s="61"/>
    </row>
    <row r="496" spans="1:15" ht="12.75">
      <c r="A496" s="61"/>
      <c r="B496" s="61"/>
      <c r="C496" s="61"/>
      <c r="D496" s="61"/>
      <c r="E496" s="61"/>
      <c r="F496" s="61"/>
      <c r="G496" s="61"/>
      <c r="H496" s="61"/>
      <c r="I496" s="61"/>
      <c r="J496" s="61"/>
      <c r="K496" s="61"/>
      <c r="L496" s="61"/>
      <c r="M496" s="61"/>
      <c r="N496" s="61"/>
      <c r="O496" s="61"/>
    </row>
    <row r="497" spans="1:15" ht="12.75">
      <c r="A497" s="61"/>
      <c r="B497" s="61"/>
      <c r="C497" s="61"/>
      <c r="D497" s="61"/>
      <c r="E497" s="61"/>
      <c r="F497" s="61"/>
      <c r="G497" s="61"/>
      <c r="H497" s="61"/>
      <c r="I497" s="61"/>
      <c r="J497" s="61"/>
      <c r="K497" s="61"/>
      <c r="L497" s="61"/>
      <c r="M497" s="61"/>
      <c r="N497" s="61"/>
      <c r="O497" s="61"/>
    </row>
    <row r="498" spans="1:15" ht="12.75">
      <c r="A498" s="61"/>
      <c r="B498" s="61"/>
      <c r="C498" s="61"/>
      <c r="D498" s="61"/>
      <c r="E498" s="61"/>
      <c r="F498" s="61"/>
      <c r="G498" s="61"/>
      <c r="H498" s="61"/>
      <c r="I498" s="61"/>
      <c r="J498" s="61"/>
      <c r="K498" s="61"/>
      <c r="L498" s="61"/>
      <c r="M498" s="61"/>
      <c r="N498" s="61"/>
      <c r="O498" s="61"/>
    </row>
    <row r="499" spans="1:15" ht="12.75">
      <c r="A499" s="61"/>
      <c r="B499" s="61"/>
      <c r="C499" s="61"/>
      <c r="D499" s="61"/>
      <c r="E499" s="61"/>
      <c r="F499" s="61"/>
      <c r="G499" s="61"/>
      <c r="H499" s="61"/>
      <c r="I499" s="61"/>
      <c r="J499" s="61"/>
      <c r="K499" s="61"/>
      <c r="L499" s="61"/>
      <c r="M499" s="61"/>
      <c r="N499" s="61"/>
      <c r="O499" s="61"/>
    </row>
    <row r="500" spans="1:15" ht="12.75">
      <c r="A500" s="61"/>
      <c r="B500" s="61"/>
      <c r="C500" s="61"/>
      <c r="D500" s="61"/>
      <c r="E500" s="61"/>
      <c r="F500" s="61"/>
      <c r="G500" s="61"/>
      <c r="H500" s="61"/>
      <c r="I500" s="61"/>
      <c r="J500" s="61"/>
      <c r="K500" s="61"/>
      <c r="L500" s="61"/>
      <c r="M500" s="61"/>
      <c r="N500" s="61"/>
      <c r="O500" s="61"/>
    </row>
    <row r="501" spans="1:15" ht="12.75">
      <c r="A501" s="61"/>
      <c r="B501" s="61"/>
      <c r="C501" s="61"/>
      <c r="D501" s="61"/>
      <c r="E501" s="61"/>
      <c r="F501" s="61"/>
      <c r="G501" s="61"/>
      <c r="H501" s="61"/>
      <c r="I501" s="61"/>
      <c r="J501" s="61"/>
      <c r="K501" s="61"/>
      <c r="L501" s="61"/>
      <c r="M501" s="61"/>
      <c r="N501" s="61"/>
      <c r="O501" s="61"/>
    </row>
    <row r="502" spans="1:15" ht="12.75">
      <c r="A502" s="61"/>
      <c r="B502" s="61"/>
      <c r="C502" s="61"/>
      <c r="D502" s="61"/>
      <c r="E502" s="61"/>
      <c r="F502" s="61"/>
      <c r="G502" s="61"/>
      <c r="H502" s="61"/>
      <c r="I502" s="61"/>
      <c r="J502" s="61"/>
      <c r="K502" s="61"/>
      <c r="L502" s="61"/>
      <c r="M502" s="61"/>
      <c r="N502" s="61"/>
      <c r="O502" s="61"/>
    </row>
    <row r="503" spans="1:15" ht="12.75">
      <c r="A503" s="61"/>
      <c r="B503" s="61"/>
      <c r="C503" s="61"/>
      <c r="D503" s="61"/>
      <c r="E503" s="61"/>
      <c r="F503" s="61"/>
      <c r="G503" s="61"/>
      <c r="H503" s="61"/>
      <c r="I503" s="61"/>
      <c r="J503" s="61"/>
      <c r="K503" s="61"/>
      <c r="L503" s="61"/>
      <c r="M503" s="61"/>
      <c r="N503" s="61"/>
      <c r="O503" s="61"/>
    </row>
    <row r="504" spans="1:15" ht="12.75">
      <c r="A504" s="61"/>
      <c r="B504" s="61"/>
      <c r="C504" s="61"/>
      <c r="D504" s="61"/>
      <c r="E504" s="61"/>
      <c r="F504" s="61"/>
      <c r="G504" s="61"/>
      <c r="H504" s="61"/>
      <c r="I504" s="61"/>
      <c r="J504" s="61"/>
      <c r="K504" s="61"/>
      <c r="L504" s="61"/>
      <c r="M504" s="61"/>
      <c r="N504" s="61"/>
      <c r="O504" s="61"/>
    </row>
    <row r="505" spans="1:15" ht="12.75">
      <c r="A505" s="61"/>
      <c r="B505" s="61"/>
      <c r="C505" s="61"/>
      <c r="D505" s="61"/>
      <c r="E505" s="61"/>
      <c r="F505" s="61"/>
      <c r="G505" s="61"/>
      <c r="H505" s="61"/>
      <c r="I505" s="61"/>
      <c r="J505" s="61"/>
      <c r="K505" s="61"/>
      <c r="L505" s="61"/>
      <c r="M505" s="61"/>
      <c r="N505" s="61"/>
      <c r="O505" s="61"/>
    </row>
    <row r="506" spans="1:15" ht="12.75">
      <c r="A506" s="61"/>
      <c r="B506" s="61"/>
      <c r="C506" s="61"/>
      <c r="D506" s="61"/>
      <c r="E506" s="61"/>
      <c r="F506" s="61"/>
      <c r="G506" s="61"/>
      <c r="H506" s="61"/>
      <c r="I506" s="61"/>
      <c r="J506" s="61"/>
      <c r="K506" s="61"/>
      <c r="L506" s="61"/>
      <c r="M506" s="61"/>
      <c r="N506" s="61"/>
      <c r="O506" s="61"/>
    </row>
    <row r="507" spans="1:15" ht="12.75">
      <c r="A507" s="61"/>
      <c r="B507" s="61"/>
      <c r="C507" s="61"/>
      <c r="D507" s="61"/>
      <c r="E507" s="61"/>
      <c r="F507" s="61"/>
      <c r="G507" s="61"/>
      <c r="H507" s="61"/>
      <c r="I507" s="61"/>
      <c r="J507" s="61"/>
      <c r="K507" s="61"/>
      <c r="L507" s="61"/>
      <c r="M507" s="61"/>
      <c r="N507" s="61"/>
      <c r="O507" s="61"/>
    </row>
    <row r="508" spans="1:15" ht="12.75">
      <c r="A508" s="61"/>
      <c r="B508" s="61"/>
      <c r="C508" s="61"/>
      <c r="D508" s="61"/>
      <c r="E508" s="61"/>
      <c r="F508" s="61"/>
      <c r="G508" s="61"/>
      <c r="H508" s="61"/>
      <c r="I508" s="61"/>
      <c r="J508" s="61"/>
      <c r="K508" s="61"/>
      <c r="L508" s="61"/>
      <c r="M508" s="61"/>
      <c r="N508" s="61"/>
      <c r="O508" s="61"/>
    </row>
    <row r="509" spans="1:15" ht="12.75">
      <c r="A509" s="61"/>
      <c r="B509" s="61"/>
      <c r="C509" s="61"/>
      <c r="D509" s="61"/>
      <c r="E509" s="61"/>
      <c r="F509" s="61"/>
      <c r="G509" s="61"/>
      <c r="H509" s="61"/>
      <c r="I509" s="61"/>
      <c r="J509" s="61"/>
      <c r="K509" s="61"/>
      <c r="L509" s="61"/>
      <c r="M509" s="61"/>
      <c r="N509" s="61"/>
      <c r="O509" s="61"/>
    </row>
    <row r="510" spans="1:15" ht="12.75">
      <c r="A510" s="61"/>
      <c r="B510" s="61"/>
      <c r="C510" s="61"/>
      <c r="D510" s="61"/>
      <c r="E510" s="61"/>
      <c r="F510" s="61"/>
      <c r="G510" s="61"/>
      <c r="H510" s="61"/>
      <c r="I510" s="61"/>
      <c r="J510" s="61"/>
      <c r="K510" s="61"/>
      <c r="L510" s="61"/>
      <c r="M510" s="61"/>
      <c r="N510" s="61"/>
      <c r="O510" s="61"/>
    </row>
    <row r="511" spans="1:15" ht="12.75">
      <c r="A511" s="61"/>
      <c r="B511" s="61"/>
      <c r="C511" s="61"/>
      <c r="D511" s="61"/>
      <c r="E511" s="61"/>
      <c r="F511" s="61"/>
      <c r="G511" s="61"/>
      <c r="H511" s="61"/>
      <c r="I511" s="61"/>
      <c r="J511" s="61"/>
      <c r="K511" s="61"/>
      <c r="L511" s="61"/>
      <c r="M511" s="61"/>
      <c r="N511" s="61"/>
      <c r="O511" s="61"/>
    </row>
    <row r="512" spans="1:15" ht="12.75">
      <c r="A512" s="61"/>
      <c r="B512" s="61"/>
      <c r="C512" s="61"/>
      <c r="D512" s="61"/>
      <c r="E512" s="61"/>
      <c r="F512" s="61"/>
      <c r="G512" s="61"/>
      <c r="H512" s="61"/>
      <c r="I512" s="61"/>
      <c r="J512" s="61"/>
      <c r="K512" s="61"/>
      <c r="L512" s="61"/>
      <c r="M512" s="61"/>
      <c r="N512" s="61"/>
      <c r="O512" s="61"/>
    </row>
    <row r="513" spans="1:15" ht="12.75">
      <c r="A513" s="61"/>
      <c r="B513" s="61"/>
      <c r="C513" s="61"/>
      <c r="D513" s="61"/>
      <c r="E513" s="61"/>
      <c r="F513" s="61"/>
      <c r="G513" s="61"/>
      <c r="H513" s="61"/>
      <c r="I513" s="61"/>
      <c r="J513" s="61"/>
      <c r="K513" s="61"/>
      <c r="L513" s="61"/>
      <c r="M513" s="61"/>
      <c r="N513" s="61"/>
      <c r="O513" s="61"/>
    </row>
    <row r="514" spans="1:15" ht="12.75">
      <c r="A514" s="61"/>
      <c r="B514" s="61"/>
      <c r="C514" s="61"/>
      <c r="D514" s="61"/>
      <c r="E514" s="61"/>
      <c r="F514" s="61"/>
      <c r="G514" s="61"/>
      <c r="H514" s="61"/>
      <c r="I514" s="61"/>
      <c r="J514" s="61"/>
      <c r="K514" s="61"/>
      <c r="L514" s="61"/>
      <c r="M514" s="61"/>
      <c r="N514" s="61"/>
      <c r="O514" s="61"/>
    </row>
    <row r="515" spans="1:15" ht="12.75">
      <c r="A515" s="61"/>
      <c r="B515" s="61"/>
      <c r="C515" s="61"/>
      <c r="D515" s="61"/>
      <c r="E515" s="61"/>
      <c r="F515" s="61"/>
      <c r="G515" s="61"/>
      <c r="H515" s="61"/>
      <c r="I515" s="61"/>
      <c r="J515" s="61"/>
      <c r="K515" s="61"/>
      <c r="L515" s="61"/>
      <c r="M515" s="61"/>
      <c r="N515" s="61"/>
      <c r="O515" s="61"/>
    </row>
    <row r="516" spans="1:15" ht="12.75">
      <c r="A516" s="61"/>
      <c r="B516" s="61"/>
      <c r="C516" s="61"/>
      <c r="D516" s="61"/>
      <c r="E516" s="61"/>
      <c r="F516" s="61"/>
      <c r="G516" s="61"/>
      <c r="H516" s="61"/>
      <c r="I516" s="61"/>
      <c r="J516" s="61"/>
      <c r="K516" s="61"/>
      <c r="L516" s="61"/>
      <c r="M516" s="61"/>
      <c r="N516" s="61"/>
      <c r="O516" s="61"/>
    </row>
    <row r="517" spans="1:15" ht="12.75">
      <c r="A517" s="61"/>
      <c r="B517" s="61"/>
      <c r="C517" s="61"/>
      <c r="D517" s="61"/>
      <c r="E517" s="61"/>
      <c r="F517" s="61"/>
      <c r="G517" s="61"/>
      <c r="H517" s="61"/>
      <c r="I517" s="61"/>
      <c r="J517" s="61"/>
      <c r="K517" s="61"/>
      <c r="L517" s="61"/>
      <c r="M517" s="61"/>
      <c r="N517" s="61"/>
      <c r="O517" s="61"/>
    </row>
    <row r="518" spans="1:15" ht="12.75">
      <c r="A518" s="61"/>
      <c r="B518" s="61"/>
      <c r="C518" s="61"/>
      <c r="D518" s="61"/>
      <c r="E518" s="61"/>
      <c r="F518" s="61"/>
      <c r="G518" s="61"/>
      <c r="H518" s="61"/>
      <c r="I518" s="61"/>
      <c r="J518" s="61"/>
      <c r="K518" s="61"/>
      <c r="L518" s="61"/>
      <c r="M518" s="61"/>
      <c r="N518" s="61"/>
      <c r="O518" s="61"/>
    </row>
    <row r="519" spans="1:15" ht="12.75">
      <c r="A519" s="61"/>
      <c r="B519" s="61"/>
      <c r="C519" s="61"/>
      <c r="D519" s="61"/>
      <c r="E519" s="61"/>
      <c r="F519" s="61"/>
      <c r="G519" s="61"/>
      <c r="H519" s="61"/>
      <c r="I519" s="61"/>
      <c r="J519" s="61"/>
      <c r="K519" s="61"/>
      <c r="L519" s="61"/>
      <c r="M519" s="61"/>
      <c r="N519" s="61"/>
      <c r="O519" s="61"/>
    </row>
    <row r="520" spans="1:15" ht="12.75">
      <c r="A520" s="61"/>
      <c r="B520" s="61"/>
      <c r="C520" s="61"/>
      <c r="D520" s="61"/>
      <c r="E520" s="61"/>
      <c r="F520" s="61"/>
      <c r="G520" s="61"/>
      <c r="H520" s="61"/>
      <c r="I520" s="61"/>
      <c r="J520" s="61"/>
      <c r="K520" s="61"/>
      <c r="L520" s="61"/>
      <c r="M520" s="61"/>
      <c r="N520" s="61"/>
      <c r="O520" s="61"/>
    </row>
    <row r="521" spans="1:15" ht="12.75">
      <c r="A521" s="61"/>
      <c r="B521" s="61"/>
      <c r="C521" s="61"/>
      <c r="D521" s="61"/>
      <c r="E521" s="61"/>
      <c r="F521" s="61"/>
      <c r="G521" s="61"/>
      <c r="H521" s="61"/>
      <c r="I521" s="61"/>
      <c r="J521" s="61"/>
      <c r="K521" s="61"/>
      <c r="L521" s="61"/>
      <c r="M521" s="61"/>
      <c r="N521" s="61"/>
      <c r="O521" s="61"/>
    </row>
    <row r="522" spans="1:15" ht="12.75">
      <c r="A522" s="61"/>
      <c r="B522" s="61"/>
      <c r="C522" s="61"/>
      <c r="D522" s="61"/>
      <c r="E522" s="61"/>
      <c r="F522" s="61"/>
      <c r="G522" s="61"/>
      <c r="H522" s="61"/>
      <c r="I522" s="61"/>
      <c r="J522" s="61"/>
      <c r="K522" s="61"/>
      <c r="L522" s="61"/>
      <c r="M522" s="61"/>
      <c r="N522" s="61"/>
      <c r="O522" s="61"/>
    </row>
    <row r="523" spans="1:15" ht="12.75">
      <c r="A523" s="61"/>
      <c r="B523" s="61"/>
      <c r="C523" s="61"/>
      <c r="D523" s="61"/>
      <c r="E523" s="61"/>
      <c r="F523" s="61"/>
      <c r="G523" s="61"/>
      <c r="H523" s="61"/>
      <c r="I523" s="61"/>
      <c r="J523" s="61"/>
      <c r="K523" s="61"/>
      <c r="L523" s="61"/>
      <c r="M523" s="61"/>
      <c r="N523" s="61"/>
      <c r="O523" s="61"/>
    </row>
    <row r="524" spans="1:15" ht="12.75">
      <c r="A524" s="61"/>
      <c r="B524" s="61"/>
      <c r="C524" s="61"/>
      <c r="D524" s="61"/>
      <c r="E524" s="61"/>
      <c r="F524" s="61"/>
      <c r="G524" s="61"/>
      <c r="H524" s="61"/>
      <c r="I524" s="61"/>
      <c r="J524" s="61"/>
      <c r="K524" s="61"/>
      <c r="L524" s="61"/>
      <c r="M524" s="61"/>
      <c r="N524" s="61"/>
      <c r="O524" s="61"/>
    </row>
    <row r="525" spans="1:15" ht="12.75">
      <c r="A525" s="61"/>
      <c r="B525" s="61"/>
      <c r="C525" s="61"/>
      <c r="D525" s="61"/>
      <c r="E525" s="61"/>
      <c r="F525" s="61"/>
      <c r="G525" s="61"/>
      <c r="H525" s="61"/>
      <c r="I525" s="61"/>
      <c r="J525" s="61"/>
      <c r="K525" s="61"/>
      <c r="L525" s="61"/>
      <c r="M525" s="61"/>
      <c r="N525" s="61"/>
      <c r="O525" s="61"/>
    </row>
    <row r="526" spans="1:15" ht="12.75">
      <c r="A526" s="61"/>
      <c r="B526" s="61"/>
      <c r="C526" s="61"/>
      <c r="D526" s="61"/>
      <c r="E526" s="61"/>
      <c r="F526" s="61"/>
      <c r="G526" s="61"/>
      <c r="H526" s="61"/>
      <c r="I526" s="61"/>
      <c r="J526" s="61"/>
      <c r="K526" s="61"/>
      <c r="L526" s="61"/>
      <c r="M526" s="61"/>
      <c r="N526" s="61"/>
      <c r="O526" s="61"/>
    </row>
    <row r="527" spans="1:15" ht="12.75">
      <c r="A527" s="61"/>
      <c r="B527" s="61"/>
      <c r="C527" s="61"/>
      <c r="D527" s="61"/>
      <c r="E527" s="61"/>
      <c r="F527" s="61"/>
      <c r="G527" s="61"/>
      <c r="H527" s="61"/>
      <c r="I527" s="61"/>
      <c r="J527" s="61"/>
      <c r="K527" s="61"/>
      <c r="L527" s="61"/>
      <c r="M527" s="61"/>
      <c r="N527" s="61"/>
      <c r="O527" s="61"/>
    </row>
    <row r="528" spans="1:15" ht="12.75">
      <c r="A528" s="61"/>
      <c r="B528" s="61"/>
      <c r="C528" s="61"/>
      <c r="D528" s="61"/>
      <c r="E528" s="61"/>
      <c r="F528" s="61"/>
      <c r="G528" s="61"/>
      <c r="H528" s="61"/>
      <c r="I528" s="61"/>
      <c r="J528" s="61"/>
      <c r="K528" s="61"/>
      <c r="L528" s="61"/>
      <c r="M528" s="61"/>
      <c r="N528" s="61"/>
      <c r="O528" s="61"/>
    </row>
    <row r="529" spans="1:15" ht="12.75">
      <c r="A529" s="61"/>
      <c r="B529" s="61"/>
      <c r="C529" s="61"/>
      <c r="D529" s="61"/>
      <c r="E529" s="61"/>
      <c r="F529" s="61"/>
      <c r="G529" s="61"/>
      <c r="H529" s="61"/>
      <c r="I529" s="61"/>
      <c r="J529" s="61"/>
      <c r="K529" s="61"/>
      <c r="L529" s="61"/>
      <c r="M529" s="61"/>
      <c r="N529" s="61"/>
      <c r="O529" s="61"/>
    </row>
    <row r="530" spans="1:15" ht="12.75">
      <c r="A530" s="61"/>
      <c r="B530" s="61"/>
      <c r="C530" s="61"/>
      <c r="D530" s="61"/>
      <c r="E530" s="61"/>
      <c r="F530" s="61"/>
      <c r="G530" s="61"/>
      <c r="H530" s="61"/>
      <c r="I530" s="61"/>
      <c r="J530" s="61"/>
      <c r="K530" s="61"/>
      <c r="L530" s="61"/>
      <c r="M530" s="61"/>
      <c r="N530" s="61"/>
      <c r="O530" s="61"/>
    </row>
    <row r="531" spans="1:15" ht="12.75">
      <c r="A531" s="61"/>
      <c r="B531" s="61"/>
      <c r="C531" s="61"/>
      <c r="D531" s="61"/>
      <c r="E531" s="61"/>
      <c r="F531" s="61"/>
      <c r="G531" s="61"/>
      <c r="H531" s="61"/>
      <c r="I531" s="61"/>
      <c r="J531" s="61"/>
      <c r="K531" s="61"/>
      <c r="L531" s="61"/>
      <c r="M531" s="61"/>
      <c r="N531" s="61"/>
      <c r="O531" s="61"/>
    </row>
    <row r="532" spans="1:15" ht="12.75">
      <c r="A532" s="61"/>
      <c r="B532" s="61"/>
      <c r="C532" s="61"/>
      <c r="D532" s="61"/>
      <c r="E532" s="61"/>
      <c r="F532" s="61"/>
      <c r="G532" s="61"/>
      <c r="H532" s="61"/>
      <c r="I532" s="61"/>
      <c r="J532" s="61"/>
      <c r="K532" s="61"/>
      <c r="L532" s="61"/>
      <c r="M532" s="61"/>
      <c r="N532" s="61"/>
      <c r="O532" s="61"/>
    </row>
    <row r="533" spans="1:15" ht="12.75">
      <c r="A533" s="61"/>
      <c r="B533" s="61"/>
      <c r="C533" s="61"/>
      <c r="D533" s="61"/>
      <c r="E533" s="61"/>
      <c r="F533" s="61"/>
      <c r="G533" s="61"/>
      <c r="H533" s="61"/>
      <c r="I533" s="61"/>
      <c r="J533" s="61"/>
      <c r="K533" s="61"/>
      <c r="L533" s="61"/>
      <c r="M533" s="61"/>
      <c r="N533" s="61"/>
      <c r="O533" s="61"/>
    </row>
    <row r="534" spans="1:15" ht="12.75">
      <c r="A534" s="61"/>
      <c r="B534" s="61"/>
      <c r="C534" s="61"/>
      <c r="D534" s="61"/>
      <c r="E534" s="61"/>
      <c r="F534" s="61"/>
      <c r="G534" s="61"/>
      <c r="H534" s="61"/>
      <c r="I534" s="61"/>
      <c r="J534" s="61"/>
      <c r="K534" s="61"/>
      <c r="L534" s="61"/>
      <c r="M534" s="61"/>
      <c r="N534" s="61"/>
      <c r="O534" s="61"/>
    </row>
    <row r="535" spans="1:15" ht="12.75">
      <c r="A535" s="61"/>
      <c r="B535" s="61"/>
      <c r="C535" s="61"/>
      <c r="D535" s="61"/>
      <c r="E535" s="61"/>
      <c r="F535" s="61"/>
      <c r="G535" s="61"/>
      <c r="H535" s="61"/>
      <c r="I535" s="61"/>
      <c r="J535" s="61"/>
      <c r="K535" s="61"/>
      <c r="L535" s="61"/>
      <c r="M535" s="61"/>
      <c r="N535" s="61"/>
      <c r="O535" s="61"/>
    </row>
    <row r="536" spans="1:15" ht="12.75">
      <c r="A536" s="61"/>
      <c r="B536" s="61"/>
      <c r="C536" s="61"/>
      <c r="D536" s="61"/>
      <c r="E536" s="61"/>
      <c r="F536" s="61"/>
      <c r="G536" s="61"/>
      <c r="H536" s="61"/>
      <c r="I536" s="61"/>
      <c r="J536" s="61"/>
      <c r="K536" s="61"/>
      <c r="L536" s="61"/>
      <c r="M536" s="61"/>
      <c r="N536" s="61"/>
      <c r="O536" s="61"/>
    </row>
    <row r="537" spans="1:15" ht="12.75">
      <c r="A537" s="61"/>
      <c r="B537" s="61"/>
      <c r="C537" s="61"/>
      <c r="D537" s="61"/>
      <c r="E537" s="61"/>
      <c r="F537" s="61"/>
      <c r="G537" s="61"/>
      <c r="H537" s="61"/>
      <c r="I537" s="61"/>
      <c r="J537" s="61"/>
      <c r="K537" s="61"/>
      <c r="L537" s="61"/>
      <c r="M537" s="61"/>
      <c r="N537" s="61"/>
      <c r="O537" s="61"/>
    </row>
    <row r="538" spans="1:15" ht="12.75">
      <c r="A538" s="61"/>
      <c r="B538" s="61"/>
      <c r="C538" s="61"/>
      <c r="D538" s="61"/>
      <c r="E538" s="61"/>
      <c r="F538" s="61"/>
      <c r="G538" s="61"/>
      <c r="H538" s="61"/>
      <c r="I538" s="61"/>
      <c r="J538" s="61"/>
      <c r="K538" s="61"/>
      <c r="L538" s="61"/>
      <c r="M538" s="61"/>
      <c r="N538" s="61"/>
      <c r="O538" s="61"/>
    </row>
    <row r="539" spans="1:15" ht="12.75">
      <c r="A539" s="61"/>
      <c r="B539" s="61"/>
      <c r="C539" s="61"/>
      <c r="D539" s="61"/>
      <c r="E539" s="61"/>
      <c r="F539" s="61"/>
      <c r="G539" s="61"/>
      <c r="H539" s="61"/>
      <c r="I539" s="61"/>
      <c r="J539" s="61"/>
      <c r="K539" s="61"/>
      <c r="L539" s="61"/>
      <c r="M539" s="61"/>
      <c r="N539" s="61"/>
      <c r="O539" s="61"/>
    </row>
    <row r="540" spans="1:15" ht="12.75">
      <c r="A540" s="61"/>
      <c r="B540" s="61"/>
      <c r="C540" s="61"/>
      <c r="D540" s="61"/>
      <c r="E540" s="61"/>
      <c r="F540" s="61"/>
      <c r="G540" s="61"/>
      <c r="H540" s="61"/>
      <c r="I540" s="61"/>
      <c r="J540" s="61"/>
      <c r="K540" s="61"/>
      <c r="L540" s="61"/>
      <c r="M540" s="61"/>
      <c r="N540" s="61"/>
      <c r="O540" s="61"/>
    </row>
    <row r="541" spans="1:15" ht="12.75">
      <c r="A541" s="61"/>
      <c r="B541" s="61"/>
      <c r="C541" s="61"/>
      <c r="D541" s="61"/>
      <c r="E541" s="61"/>
      <c r="F541" s="61"/>
      <c r="G541" s="61"/>
      <c r="H541" s="61"/>
      <c r="I541" s="61"/>
      <c r="J541" s="61"/>
      <c r="K541" s="61"/>
      <c r="L541" s="61"/>
      <c r="M541" s="61"/>
      <c r="N541" s="61"/>
      <c r="O541" s="61"/>
    </row>
    <row r="542" spans="1:15" ht="12.75">
      <c r="A542" s="61"/>
      <c r="B542" s="61"/>
      <c r="C542" s="61"/>
      <c r="D542" s="61"/>
      <c r="E542" s="61"/>
      <c r="F542" s="61"/>
      <c r="G542" s="61"/>
      <c r="H542" s="61"/>
      <c r="I542" s="61"/>
      <c r="J542" s="61"/>
      <c r="K542" s="61"/>
      <c r="L542" s="61"/>
      <c r="M542" s="61"/>
      <c r="N542" s="61"/>
      <c r="O542" s="61"/>
    </row>
    <row r="543" spans="1:15" ht="12.75">
      <c r="A543" s="61"/>
      <c r="B543" s="61"/>
      <c r="C543" s="61"/>
      <c r="D543" s="61"/>
      <c r="E543" s="61"/>
      <c r="F543" s="61"/>
      <c r="G543" s="61"/>
      <c r="H543" s="61"/>
      <c r="I543" s="61"/>
      <c r="J543" s="61"/>
      <c r="K543" s="61"/>
      <c r="L543" s="61"/>
      <c r="M543" s="61"/>
      <c r="N543" s="61"/>
      <c r="O543" s="61"/>
    </row>
    <row r="544" spans="1:15" ht="12.75">
      <c r="A544" s="61"/>
      <c r="B544" s="61"/>
      <c r="C544" s="61"/>
      <c r="D544" s="61"/>
      <c r="E544" s="61"/>
      <c r="F544" s="61"/>
      <c r="G544" s="61"/>
      <c r="H544" s="61"/>
      <c r="I544" s="61"/>
      <c r="J544" s="61"/>
      <c r="K544" s="61"/>
      <c r="L544" s="61"/>
      <c r="M544" s="61"/>
      <c r="N544" s="61"/>
      <c r="O544" s="61"/>
    </row>
    <row r="545" spans="1:15" ht="12.75">
      <c r="A545" s="61"/>
      <c r="B545" s="61"/>
      <c r="C545" s="61"/>
      <c r="D545" s="61"/>
      <c r="E545" s="61"/>
      <c r="F545" s="61"/>
      <c r="G545" s="61"/>
      <c r="H545" s="61"/>
      <c r="I545" s="61"/>
      <c r="J545" s="61"/>
      <c r="K545" s="61"/>
      <c r="L545" s="61"/>
      <c r="M545" s="61"/>
      <c r="N545" s="61"/>
      <c r="O545" s="61"/>
    </row>
    <row r="546" spans="1:15" ht="12.75">
      <c r="A546" s="61"/>
      <c r="B546" s="61"/>
      <c r="C546" s="61"/>
      <c r="D546" s="61"/>
      <c r="E546" s="61"/>
      <c r="F546" s="61"/>
      <c r="G546" s="61"/>
      <c r="H546" s="61"/>
      <c r="I546" s="61"/>
      <c r="J546" s="61"/>
      <c r="K546" s="61"/>
      <c r="L546" s="61"/>
      <c r="M546" s="61"/>
      <c r="N546" s="61"/>
      <c r="O546" s="61"/>
    </row>
    <row r="547" spans="1:15" ht="12.75">
      <c r="A547" s="61"/>
      <c r="B547" s="61"/>
      <c r="C547" s="61"/>
      <c r="D547" s="61"/>
      <c r="E547" s="61"/>
      <c r="F547" s="61"/>
      <c r="G547" s="61"/>
      <c r="H547" s="61"/>
      <c r="I547" s="61"/>
      <c r="J547" s="61"/>
      <c r="K547" s="61"/>
      <c r="L547" s="61"/>
      <c r="M547" s="61"/>
      <c r="N547" s="61"/>
      <c r="O547" s="61"/>
    </row>
    <row r="548" spans="1:15" ht="12.75">
      <c r="A548" s="61"/>
      <c r="B548" s="61"/>
      <c r="C548" s="61"/>
      <c r="D548" s="61"/>
      <c r="E548" s="61"/>
      <c r="F548" s="61"/>
      <c r="G548" s="61"/>
      <c r="H548" s="61"/>
      <c r="I548" s="61"/>
      <c r="J548" s="61"/>
      <c r="K548" s="61"/>
      <c r="L548" s="61"/>
      <c r="M548" s="61"/>
      <c r="N548" s="61"/>
      <c r="O548" s="61"/>
    </row>
    <row r="549" spans="1:15" ht="12.75">
      <c r="A549" s="61"/>
      <c r="B549" s="61"/>
      <c r="C549" s="61"/>
      <c r="D549" s="61"/>
      <c r="E549" s="61"/>
      <c r="F549" s="61"/>
      <c r="G549" s="61"/>
      <c r="H549" s="61"/>
      <c r="I549" s="61"/>
      <c r="J549" s="61"/>
      <c r="K549" s="61"/>
      <c r="L549" s="61"/>
      <c r="M549" s="61"/>
      <c r="N549" s="61"/>
      <c r="O549" s="61"/>
    </row>
    <row r="550" spans="1:15" ht="12.75">
      <c r="A550" s="61"/>
      <c r="B550" s="61"/>
      <c r="C550" s="61"/>
      <c r="D550" s="61"/>
      <c r="E550" s="61"/>
      <c r="F550" s="61"/>
      <c r="G550" s="61"/>
      <c r="H550" s="61"/>
      <c r="I550" s="61"/>
      <c r="J550" s="61"/>
      <c r="K550" s="61"/>
      <c r="L550" s="61"/>
      <c r="M550" s="61"/>
      <c r="N550" s="61"/>
      <c r="O550" s="61"/>
    </row>
    <row r="551" spans="1:15" ht="12.75">
      <c r="A551" s="61"/>
      <c r="B551" s="61"/>
      <c r="C551" s="61"/>
      <c r="D551" s="61"/>
      <c r="E551" s="61"/>
      <c r="F551" s="61"/>
      <c r="G551" s="61"/>
      <c r="H551" s="61"/>
      <c r="I551" s="61"/>
      <c r="J551" s="61"/>
      <c r="K551" s="61"/>
      <c r="L551" s="61"/>
      <c r="M551" s="61"/>
      <c r="N551" s="61"/>
      <c r="O551" s="61"/>
    </row>
    <row r="552" spans="1:15" ht="12.75">
      <c r="A552" s="61"/>
      <c r="B552" s="61"/>
      <c r="C552" s="61"/>
      <c r="D552" s="61"/>
      <c r="E552" s="61"/>
      <c r="F552" s="61"/>
      <c r="G552" s="61"/>
      <c r="H552" s="61"/>
      <c r="I552" s="61"/>
      <c r="J552" s="61"/>
      <c r="K552" s="61"/>
      <c r="L552" s="61"/>
      <c r="M552" s="61"/>
      <c r="N552" s="61"/>
      <c r="O552" s="61"/>
    </row>
    <row r="553" spans="1:15" ht="12.75">
      <c r="A553" s="61"/>
      <c r="B553" s="61"/>
      <c r="C553" s="61"/>
      <c r="D553" s="61"/>
      <c r="E553" s="61"/>
      <c r="F553" s="61"/>
      <c r="G553" s="61"/>
      <c r="H553" s="61"/>
      <c r="I553" s="61"/>
      <c r="J553" s="61"/>
      <c r="K553" s="61"/>
      <c r="L553" s="61"/>
      <c r="M553" s="61"/>
      <c r="N553" s="61"/>
      <c r="O553" s="61"/>
    </row>
    <row r="554" spans="1:15" ht="12.75">
      <c r="A554" s="61"/>
      <c r="B554" s="61"/>
      <c r="C554" s="61"/>
      <c r="D554" s="61"/>
      <c r="E554" s="61"/>
      <c r="F554" s="61"/>
      <c r="G554" s="61"/>
      <c r="H554" s="61"/>
      <c r="I554" s="61"/>
      <c r="J554" s="61"/>
      <c r="K554" s="61"/>
      <c r="L554" s="61"/>
      <c r="M554" s="61"/>
      <c r="N554" s="61"/>
      <c r="O554" s="61"/>
    </row>
    <row r="555" spans="1:15" ht="12.75">
      <c r="A555" s="61"/>
      <c r="B555" s="61"/>
      <c r="C555" s="61"/>
      <c r="D555" s="61"/>
      <c r="E555" s="61"/>
      <c r="F555" s="61"/>
      <c r="G555" s="61"/>
      <c r="H555" s="61"/>
      <c r="I555" s="61"/>
      <c r="J555" s="61"/>
      <c r="K555" s="61"/>
      <c r="L555" s="61"/>
      <c r="M555" s="61"/>
      <c r="N555" s="61"/>
      <c r="O555" s="61"/>
    </row>
    <row r="556" spans="1:15" ht="12.75">
      <c r="A556" s="61"/>
      <c r="B556" s="61"/>
      <c r="C556" s="61"/>
      <c r="D556" s="61"/>
      <c r="E556" s="61"/>
      <c r="F556" s="61"/>
      <c r="G556" s="61"/>
      <c r="H556" s="61"/>
      <c r="I556" s="61"/>
      <c r="J556" s="61"/>
      <c r="K556" s="61"/>
      <c r="L556" s="61"/>
      <c r="M556" s="61"/>
      <c r="N556" s="61"/>
      <c r="O556" s="61"/>
    </row>
    <row r="557" spans="1:15" ht="12.75">
      <c r="A557" s="61"/>
      <c r="B557" s="61"/>
      <c r="C557" s="61"/>
      <c r="D557" s="61"/>
      <c r="E557" s="61"/>
      <c r="F557" s="61"/>
      <c r="G557" s="61"/>
      <c r="H557" s="61"/>
      <c r="I557" s="61"/>
      <c r="J557" s="61"/>
      <c r="K557" s="61"/>
      <c r="L557" s="61"/>
      <c r="M557" s="61"/>
      <c r="N557" s="61"/>
      <c r="O557" s="61"/>
    </row>
    <row r="558" spans="1:15" ht="12.75">
      <c r="A558" s="61"/>
      <c r="B558" s="61"/>
      <c r="C558" s="61"/>
      <c r="D558" s="61"/>
      <c r="E558" s="61"/>
      <c r="F558" s="61"/>
      <c r="G558" s="61"/>
      <c r="H558" s="61"/>
      <c r="I558" s="61"/>
      <c r="J558" s="61"/>
      <c r="K558" s="61"/>
      <c r="L558" s="61"/>
      <c r="M558" s="61"/>
      <c r="N558" s="61"/>
      <c r="O558" s="61"/>
    </row>
    <row r="559" spans="1:15" ht="12.75">
      <c r="A559" s="61"/>
      <c r="B559" s="61"/>
      <c r="C559" s="61"/>
      <c r="D559" s="61"/>
      <c r="E559" s="61"/>
      <c r="F559" s="61"/>
      <c r="G559" s="61"/>
      <c r="H559" s="61"/>
      <c r="I559" s="61"/>
      <c r="J559" s="61"/>
      <c r="K559" s="61"/>
      <c r="L559" s="61"/>
      <c r="M559" s="61"/>
      <c r="N559" s="61"/>
      <c r="O559" s="61"/>
    </row>
    <row r="560" spans="1:15" ht="12.75">
      <c r="A560" s="61"/>
      <c r="B560" s="61"/>
      <c r="C560" s="61"/>
      <c r="D560" s="61"/>
      <c r="E560" s="61"/>
      <c r="F560" s="61"/>
      <c r="G560" s="61"/>
      <c r="H560" s="61"/>
      <c r="I560" s="61"/>
      <c r="J560" s="61"/>
      <c r="K560" s="61"/>
      <c r="L560" s="61"/>
      <c r="M560" s="61"/>
      <c r="N560" s="61"/>
      <c r="O560" s="61"/>
    </row>
    <row r="561" spans="1:15" ht="12.75">
      <c r="A561" s="61"/>
      <c r="B561" s="61"/>
      <c r="C561" s="61"/>
      <c r="D561" s="61"/>
      <c r="E561" s="61"/>
      <c r="F561" s="61"/>
      <c r="G561" s="61"/>
      <c r="H561" s="61"/>
      <c r="I561" s="61"/>
      <c r="J561" s="61"/>
      <c r="K561" s="61"/>
      <c r="L561" s="61"/>
      <c r="M561" s="61"/>
      <c r="N561" s="61"/>
      <c r="O561" s="61"/>
    </row>
    <row r="562" spans="1:15" ht="12.75">
      <c r="A562" s="61"/>
      <c r="B562" s="61"/>
      <c r="C562" s="61"/>
      <c r="D562" s="61"/>
      <c r="E562" s="61"/>
      <c r="F562" s="61"/>
      <c r="G562" s="61"/>
      <c r="H562" s="61"/>
      <c r="I562" s="61"/>
      <c r="J562" s="61"/>
      <c r="K562" s="61"/>
      <c r="L562" s="61"/>
      <c r="M562" s="61"/>
      <c r="N562" s="61"/>
      <c r="O562" s="61"/>
    </row>
    <row r="563" spans="1:15" ht="12.75">
      <c r="A563" s="61"/>
      <c r="B563" s="61"/>
      <c r="C563" s="61"/>
      <c r="D563" s="61"/>
      <c r="E563" s="61"/>
      <c r="F563" s="61"/>
      <c r="G563" s="61"/>
      <c r="H563" s="61"/>
      <c r="I563" s="61"/>
      <c r="J563" s="61"/>
      <c r="K563" s="61"/>
      <c r="L563" s="61"/>
      <c r="M563" s="61"/>
      <c r="N563" s="61"/>
      <c r="O563" s="61"/>
    </row>
    <row r="564" spans="1:15" ht="12.75">
      <c r="A564" s="61"/>
      <c r="B564" s="61"/>
      <c r="C564" s="61"/>
      <c r="D564" s="61"/>
      <c r="E564" s="61"/>
      <c r="F564" s="61"/>
      <c r="G564" s="61"/>
      <c r="H564" s="61"/>
      <c r="I564" s="61"/>
      <c r="J564" s="61"/>
      <c r="K564" s="61"/>
      <c r="L564" s="61"/>
      <c r="M564" s="61"/>
      <c r="N564" s="61"/>
      <c r="O564" s="61"/>
    </row>
    <row r="565" spans="1:15" ht="12.75">
      <c r="A565" s="61"/>
      <c r="B565" s="61"/>
      <c r="C565" s="61"/>
      <c r="D565" s="61"/>
      <c r="E565" s="61"/>
      <c r="F565" s="61"/>
      <c r="G565" s="61"/>
      <c r="H565" s="61"/>
      <c r="I565" s="61"/>
      <c r="J565" s="61"/>
      <c r="K565" s="61"/>
      <c r="L565" s="61"/>
      <c r="M565" s="61"/>
      <c r="N565" s="61"/>
      <c r="O565" s="61"/>
    </row>
    <row r="566" spans="1:15" ht="12.75">
      <c r="A566" s="61"/>
      <c r="B566" s="61"/>
      <c r="C566" s="61"/>
      <c r="D566" s="61"/>
      <c r="E566" s="61"/>
      <c r="F566" s="61"/>
      <c r="G566" s="61"/>
      <c r="H566" s="61"/>
      <c r="I566" s="61"/>
      <c r="J566" s="61"/>
      <c r="K566" s="61"/>
      <c r="L566" s="61"/>
      <c r="M566" s="61"/>
      <c r="N566" s="61"/>
      <c r="O566" s="61"/>
    </row>
    <row r="567" spans="1:15" ht="12.75">
      <c r="A567" s="61"/>
      <c r="B567" s="61"/>
      <c r="C567" s="61"/>
      <c r="D567" s="61"/>
      <c r="E567" s="61"/>
      <c r="F567" s="61"/>
      <c r="G567" s="61"/>
      <c r="H567" s="61"/>
      <c r="I567" s="61"/>
      <c r="J567" s="61"/>
      <c r="K567" s="61"/>
      <c r="L567" s="61"/>
      <c r="M567" s="61"/>
      <c r="N567" s="61"/>
      <c r="O567" s="61"/>
    </row>
    <row r="568" spans="1:15" ht="12.75">
      <c r="A568" s="61"/>
      <c r="B568" s="61"/>
      <c r="C568" s="61"/>
      <c r="D568" s="61"/>
      <c r="E568" s="61"/>
      <c r="F568" s="61"/>
      <c r="G568" s="61"/>
      <c r="H568" s="61"/>
      <c r="I568" s="61"/>
      <c r="J568" s="61"/>
      <c r="K568" s="61"/>
      <c r="L568" s="61"/>
      <c r="M568" s="61"/>
      <c r="N568" s="61"/>
      <c r="O568" s="61"/>
    </row>
    <row r="569" spans="1:15" ht="12.75">
      <c r="A569" s="61"/>
      <c r="B569" s="61"/>
      <c r="C569" s="61"/>
      <c r="D569" s="61"/>
      <c r="E569" s="61"/>
      <c r="F569" s="61"/>
      <c r="G569" s="61"/>
      <c r="H569" s="61"/>
      <c r="I569" s="61"/>
      <c r="J569" s="61"/>
      <c r="K569" s="61"/>
      <c r="L569" s="61"/>
      <c r="M569" s="61"/>
      <c r="N569" s="61"/>
      <c r="O569" s="61"/>
    </row>
    <row r="570" spans="1:15" ht="12.75">
      <c r="A570" s="61"/>
      <c r="B570" s="61"/>
      <c r="C570" s="61"/>
      <c r="D570" s="61"/>
      <c r="E570" s="61"/>
      <c r="F570" s="61"/>
      <c r="G570" s="61"/>
      <c r="H570" s="61"/>
      <c r="I570" s="61"/>
      <c r="J570" s="61"/>
      <c r="K570" s="61"/>
      <c r="L570" s="61"/>
      <c r="M570" s="61"/>
      <c r="N570" s="61"/>
      <c r="O570" s="61"/>
    </row>
    <row r="571" spans="1:15" ht="12.75">
      <c r="A571" s="61"/>
      <c r="B571" s="61"/>
      <c r="C571" s="61"/>
      <c r="D571" s="61"/>
      <c r="E571" s="61"/>
      <c r="F571" s="61"/>
      <c r="G571" s="61"/>
      <c r="H571" s="61"/>
      <c r="I571" s="61"/>
      <c r="J571" s="61"/>
      <c r="K571" s="61"/>
      <c r="L571" s="61"/>
      <c r="M571" s="61"/>
      <c r="N571" s="61"/>
      <c r="O571" s="61"/>
    </row>
    <row r="572" spans="1:15" ht="12.75">
      <c r="A572" s="61"/>
      <c r="B572" s="61"/>
      <c r="C572" s="61"/>
      <c r="D572" s="61"/>
      <c r="E572" s="61"/>
      <c r="F572" s="61"/>
      <c r="G572" s="61"/>
      <c r="H572" s="61"/>
      <c r="I572" s="61"/>
      <c r="J572" s="61"/>
      <c r="K572" s="61"/>
      <c r="L572" s="61"/>
      <c r="M572" s="61"/>
      <c r="N572" s="61"/>
      <c r="O572" s="61"/>
    </row>
    <row r="573" spans="1:15" ht="12.75">
      <c r="A573" s="61"/>
      <c r="B573" s="61"/>
      <c r="C573" s="61"/>
      <c r="D573" s="61"/>
      <c r="E573" s="61"/>
      <c r="F573" s="61"/>
      <c r="G573" s="61"/>
      <c r="H573" s="61"/>
      <c r="I573" s="61"/>
      <c r="J573" s="61"/>
      <c r="K573" s="61"/>
      <c r="L573" s="61"/>
      <c r="M573" s="61"/>
      <c r="N573" s="61"/>
      <c r="O573" s="61"/>
    </row>
    <row r="574" spans="1:15" ht="12.75">
      <c r="A574" s="61"/>
      <c r="B574" s="61"/>
      <c r="C574" s="61"/>
      <c r="D574" s="61"/>
      <c r="E574" s="61"/>
      <c r="F574" s="61"/>
      <c r="G574" s="61"/>
      <c r="H574" s="61"/>
      <c r="I574" s="61"/>
      <c r="J574" s="61"/>
      <c r="K574" s="61"/>
      <c r="L574" s="61"/>
      <c r="M574" s="61"/>
      <c r="N574" s="61"/>
      <c r="O574" s="61"/>
    </row>
    <row r="575" spans="1:15" ht="12.75">
      <c r="A575" s="61"/>
      <c r="B575" s="61"/>
      <c r="C575" s="61"/>
      <c r="D575" s="61"/>
      <c r="E575" s="61"/>
      <c r="F575" s="61"/>
      <c r="G575" s="61"/>
      <c r="H575" s="61"/>
      <c r="I575" s="61"/>
      <c r="J575" s="61"/>
      <c r="K575" s="61"/>
      <c r="L575" s="61"/>
      <c r="M575" s="61"/>
      <c r="N575" s="61"/>
      <c r="O575" s="61"/>
    </row>
    <row r="576" spans="1:15" ht="12.75">
      <c r="A576" s="61"/>
      <c r="B576" s="61"/>
      <c r="C576" s="61"/>
      <c r="D576" s="61"/>
      <c r="E576" s="61"/>
      <c r="F576" s="61"/>
      <c r="G576" s="61"/>
      <c r="H576" s="61"/>
      <c r="I576" s="61"/>
      <c r="J576" s="61"/>
      <c r="K576" s="61"/>
      <c r="L576" s="61"/>
      <c r="M576" s="61"/>
      <c r="N576" s="61"/>
      <c r="O576" s="61"/>
    </row>
    <row r="577" spans="1:15" ht="12.75">
      <c r="A577" s="61"/>
      <c r="B577" s="61"/>
      <c r="C577" s="61"/>
      <c r="D577" s="61"/>
      <c r="E577" s="61"/>
      <c r="F577" s="61"/>
      <c r="G577" s="61"/>
      <c r="H577" s="61"/>
      <c r="I577" s="61"/>
      <c r="J577" s="61"/>
      <c r="K577" s="61"/>
      <c r="L577" s="61"/>
      <c r="M577" s="61"/>
      <c r="N577" s="61"/>
      <c r="O577" s="61"/>
    </row>
    <row r="578" spans="1:15" ht="12.75">
      <c r="A578" s="61"/>
      <c r="B578" s="61"/>
      <c r="C578" s="61"/>
      <c r="D578" s="61"/>
      <c r="E578" s="61"/>
      <c r="F578" s="61"/>
      <c r="G578" s="61"/>
      <c r="H578" s="61"/>
      <c r="I578" s="61"/>
      <c r="J578" s="61"/>
      <c r="K578" s="61"/>
      <c r="L578" s="61"/>
      <c r="M578" s="61"/>
      <c r="N578" s="61"/>
      <c r="O578" s="61"/>
    </row>
    <row r="579" spans="1:15" ht="12.75">
      <c r="A579" s="61"/>
      <c r="B579" s="61"/>
      <c r="C579" s="61"/>
      <c r="D579" s="61"/>
      <c r="E579" s="61"/>
      <c r="F579" s="61"/>
      <c r="G579" s="61"/>
      <c r="H579" s="61"/>
      <c r="I579" s="61"/>
      <c r="J579" s="61"/>
      <c r="K579" s="61"/>
      <c r="L579" s="61"/>
      <c r="M579" s="61"/>
      <c r="N579" s="61"/>
      <c r="O579" s="61"/>
    </row>
    <row r="580" spans="1:15" ht="12.75">
      <c r="A580" s="61"/>
      <c r="B580" s="61"/>
      <c r="C580" s="61"/>
      <c r="D580" s="61"/>
      <c r="E580" s="61"/>
      <c r="F580" s="61"/>
      <c r="G580" s="61"/>
      <c r="H580" s="61"/>
      <c r="I580" s="61"/>
      <c r="J580" s="61"/>
      <c r="K580" s="61"/>
      <c r="L580" s="61"/>
      <c r="M580" s="61"/>
      <c r="N580" s="61"/>
      <c r="O580" s="61"/>
    </row>
    <row r="581" spans="1:15" ht="12.75">
      <c r="A581" s="61"/>
      <c r="B581" s="61"/>
      <c r="C581" s="61"/>
      <c r="D581" s="61"/>
      <c r="E581" s="61"/>
      <c r="F581" s="61"/>
      <c r="G581" s="61"/>
      <c r="H581" s="61"/>
      <c r="I581" s="61"/>
      <c r="J581" s="61"/>
      <c r="K581" s="61"/>
      <c r="L581" s="61"/>
      <c r="M581" s="61"/>
      <c r="N581" s="61"/>
      <c r="O581" s="61"/>
    </row>
    <row r="582" spans="1:15" ht="12.75">
      <c r="A582" s="61"/>
      <c r="B582" s="61"/>
      <c r="C582" s="61"/>
      <c r="D582" s="61"/>
      <c r="E582" s="61"/>
      <c r="F582" s="61"/>
      <c r="G582" s="61"/>
      <c r="H582" s="61"/>
      <c r="I582" s="61"/>
      <c r="J582" s="61"/>
      <c r="K582" s="61"/>
      <c r="L582" s="61"/>
      <c r="M582" s="61"/>
      <c r="N582" s="61"/>
      <c r="O582" s="61"/>
    </row>
    <row r="583" spans="1:15" ht="12.75">
      <c r="A583" s="61"/>
      <c r="B583" s="61"/>
      <c r="C583" s="61"/>
      <c r="D583" s="61"/>
      <c r="E583" s="61"/>
      <c r="F583" s="61"/>
      <c r="G583" s="61"/>
      <c r="H583" s="61"/>
      <c r="I583" s="61"/>
      <c r="J583" s="61"/>
      <c r="K583" s="61"/>
      <c r="L583" s="61"/>
      <c r="M583" s="61"/>
      <c r="N583" s="61"/>
      <c r="O583" s="61"/>
    </row>
    <row r="584" spans="1:15" ht="12.75">
      <c r="A584" s="61"/>
      <c r="B584" s="61"/>
      <c r="C584" s="61"/>
      <c r="D584" s="61"/>
      <c r="E584" s="61"/>
      <c r="F584" s="61"/>
      <c r="G584" s="61"/>
      <c r="H584" s="61"/>
      <c r="I584" s="61"/>
      <c r="J584" s="61"/>
      <c r="K584" s="61"/>
      <c r="L584" s="61"/>
      <c r="M584" s="61"/>
      <c r="N584" s="61"/>
      <c r="O584" s="61"/>
    </row>
    <row r="585" spans="1:15" ht="12.75">
      <c r="A585" s="61"/>
      <c r="B585" s="61"/>
      <c r="C585" s="61"/>
      <c r="D585" s="61"/>
      <c r="E585" s="61"/>
      <c r="F585" s="61"/>
      <c r="G585" s="61"/>
      <c r="H585" s="61"/>
      <c r="I585" s="61"/>
      <c r="J585" s="61"/>
      <c r="K585" s="61"/>
      <c r="L585" s="61"/>
      <c r="M585" s="61"/>
      <c r="N585" s="61"/>
      <c r="O585" s="61"/>
    </row>
    <row r="586" spans="1:15" ht="12.75">
      <c r="A586" s="61"/>
      <c r="B586" s="61"/>
      <c r="C586" s="61"/>
      <c r="D586" s="61"/>
      <c r="E586" s="61"/>
      <c r="F586" s="61"/>
      <c r="G586" s="61"/>
      <c r="H586" s="61"/>
      <c r="I586" s="61"/>
      <c r="J586" s="61"/>
      <c r="K586" s="61"/>
      <c r="L586" s="61"/>
      <c r="M586" s="61"/>
      <c r="N586" s="61"/>
      <c r="O586" s="61"/>
    </row>
    <row r="587" spans="1:15" ht="12.75">
      <c r="A587" s="61"/>
      <c r="B587" s="61"/>
      <c r="C587" s="61"/>
      <c r="D587" s="61"/>
      <c r="E587" s="61"/>
      <c r="F587" s="61"/>
      <c r="G587" s="61"/>
      <c r="H587" s="61"/>
      <c r="I587" s="61"/>
      <c r="J587" s="61"/>
      <c r="K587" s="61"/>
      <c r="L587" s="61"/>
      <c r="M587" s="61"/>
      <c r="N587" s="61"/>
      <c r="O587" s="61"/>
    </row>
    <row r="588" spans="1:15" ht="12.75">
      <c r="A588" s="61"/>
      <c r="B588" s="61"/>
      <c r="C588" s="61"/>
      <c r="D588" s="61"/>
      <c r="E588" s="61"/>
      <c r="F588" s="61"/>
      <c r="G588" s="61"/>
      <c r="H588" s="61"/>
      <c r="I588" s="61"/>
      <c r="J588" s="61"/>
      <c r="K588" s="61"/>
      <c r="L588" s="61"/>
      <c r="M588" s="61"/>
      <c r="N588" s="61"/>
      <c r="O588" s="61"/>
    </row>
    <row r="589" spans="1:15" ht="12.75">
      <c r="A589" s="61"/>
      <c r="B589" s="61"/>
      <c r="C589" s="61"/>
      <c r="D589" s="61"/>
      <c r="E589" s="61"/>
      <c r="F589" s="61"/>
      <c r="G589" s="61"/>
      <c r="H589" s="61"/>
      <c r="I589" s="61"/>
      <c r="J589" s="61"/>
      <c r="K589" s="61"/>
      <c r="L589" s="61"/>
      <c r="M589" s="61"/>
      <c r="N589" s="61"/>
      <c r="O589" s="61"/>
    </row>
    <row r="590" spans="1:15" ht="12.75">
      <c r="A590" s="61"/>
      <c r="B590" s="61"/>
      <c r="C590" s="61"/>
      <c r="D590" s="61"/>
      <c r="E590" s="61"/>
      <c r="F590" s="61"/>
      <c r="G590" s="61"/>
      <c r="H590" s="61"/>
      <c r="I590" s="61"/>
      <c r="J590" s="61"/>
      <c r="K590" s="61"/>
      <c r="L590" s="61"/>
      <c r="M590" s="61"/>
      <c r="N590" s="61"/>
      <c r="O590" s="61"/>
    </row>
    <row r="591" spans="1:15" ht="12.75">
      <c r="A591" s="61"/>
      <c r="B591" s="61"/>
      <c r="C591" s="61"/>
      <c r="D591" s="61"/>
      <c r="E591" s="61"/>
      <c r="F591" s="61"/>
      <c r="G591" s="61"/>
      <c r="H591" s="61"/>
      <c r="I591" s="61"/>
      <c r="J591" s="61"/>
      <c r="K591" s="61"/>
      <c r="L591" s="61"/>
      <c r="M591" s="61"/>
      <c r="N591" s="61"/>
      <c r="O591" s="61"/>
    </row>
    <row r="592" spans="1:15" ht="12.75">
      <c r="A592" s="61"/>
      <c r="B592" s="61"/>
      <c r="C592" s="61"/>
      <c r="D592" s="61"/>
      <c r="E592" s="61"/>
      <c r="F592" s="61"/>
      <c r="G592" s="61"/>
      <c r="H592" s="61"/>
      <c r="I592" s="61"/>
      <c r="J592" s="61"/>
      <c r="K592" s="61"/>
      <c r="L592" s="61"/>
      <c r="M592" s="61"/>
      <c r="N592" s="61"/>
      <c r="O592" s="61"/>
    </row>
    <row r="593" spans="1:15" ht="12.75">
      <c r="A593" s="61"/>
      <c r="B593" s="61"/>
      <c r="C593" s="61"/>
      <c r="D593" s="61"/>
      <c r="E593" s="61"/>
      <c r="F593" s="61"/>
      <c r="G593" s="61"/>
      <c r="H593" s="61"/>
      <c r="I593" s="61"/>
      <c r="J593" s="61"/>
      <c r="K593" s="61"/>
      <c r="L593" s="61"/>
      <c r="M593" s="61"/>
      <c r="N593" s="61"/>
      <c r="O593" s="61"/>
    </row>
    <row r="594" spans="1:15" ht="12.75">
      <c r="A594" s="61"/>
      <c r="B594" s="61"/>
      <c r="C594" s="61"/>
      <c r="D594" s="61"/>
      <c r="E594" s="61"/>
      <c r="F594" s="61"/>
      <c r="G594" s="61"/>
      <c r="H594" s="61"/>
      <c r="I594" s="61"/>
      <c r="J594" s="61"/>
      <c r="K594" s="61"/>
      <c r="L594" s="61"/>
      <c r="M594" s="61"/>
      <c r="N594" s="61"/>
      <c r="O594" s="61"/>
    </row>
    <row r="595" spans="1:15" ht="12.75">
      <c r="A595" s="61"/>
      <c r="B595" s="61"/>
      <c r="C595" s="61"/>
      <c r="D595" s="61"/>
      <c r="E595" s="61"/>
      <c r="F595" s="61"/>
      <c r="G595" s="61"/>
      <c r="H595" s="61"/>
      <c r="I595" s="61"/>
      <c r="J595" s="61"/>
      <c r="K595" s="61"/>
      <c r="L595" s="61"/>
      <c r="M595" s="61"/>
      <c r="N595" s="61"/>
      <c r="O595" s="61"/>
    </row>
    <row r="596" spans="1:15" ht="12.75">
      <c r="A596" s="61"/>
      <c r="B596" s="61"/>
      <c r="C596" s="61"/>
      <c r="D596" s="61"/>
      <c r="E596" s="61"/>
      <c r="F596" s="61"/>
      <c r="G596" s="61"/>
      <c r="H596" s="61"/>
      <c r="I596" s="61"/>
      <c r="J596" s="61"/>
      <c r="K596" s="61"/>
      <c r="L596" s="61"/>
      <c r="M596" s="61"/>
      <c r="N596" s="61"/>
      <c r="O596" s="61"/>
    </row>
    <row r="597" spans="1:15" ht="12.75">
      <c r="A597" s="61"/>
      <c r="B597" s="61"/>
      <c r="C597" s="61"/>
      <c r="D597" s="61"/>
      <c r="E597" s="61"/>
      <c r="F597" s="61"/>
      <c r="G597" s="61"/>
      <c r="H597" s="61"/>
      <c r="I597" s="61"/>
      <c r="J597" s="61"/>
      <c r="K597" s="61"/>
      <c r="L597" s="61"/>
      <c r="M597" s="61"/>
      <c r="N597" s="61"/>
      <c r="O597" s="61"/>
    </row>
    <row r="598" spans="1:15" ht="12.75">
      <c r="A598" s="61"/>
      <c r="B598" s="61"/>
      <c r="C598" s="61"/>
      <c r="D598" s="61"/>
      <c r="E598" s="61"/>
      <c r="F598" s="61"/>
      <c r="G598" s="61"/>
      <c r="H598" s="61"/>
      <c r="I598" s="61"/>
      <c r="J598" s="61"/>
      <c r="K598" s="61"/>
      <c r="L598" s="61"/>
      <c r="M598" s="61"/>
      <c r="N598" s="61"/>
      <c r="O598" s="61"/>
    </row>
    <row r="599" spans="1:15" ht="12.75">
      <c r="A599" s="61"/>
      <c r="B599" s="61"/>
      <c r="C599" s="61"/>
      <c r="D599" s="61"/>
      <c r="E599" s="61"/>
      <c r="F599" s="61"/>
      <c r="G599" s="61"/>
      <c r="H599" s="61"/>
      <c r="I599" s="61"/>
      <c r="J599" s="61"/>
      <c r="K599" s="61"/>
      <c r="L599" s="61"/>
      <c r="M599" s="61"/>
      <c r="N599" s="61"/>
      <c r="O599" s="61"/>
    </row>
    <row r="600" spans="1:15" ht="12.75">
      <c r="A600" s="61"/>
      <c r="B600" s="61"/>
      <c r="C600" s="61"/>
      <c r="D600" s="61"/>
      <c r="E600" s="61"/>
      <c r="F600" s="61"/>
      <c r="G600" s="61"/>
      <c r="H600" s="61"/>
      <c r="I600" s="61"/>
      <c r="J600" s="61"/>
      <c r="K600" s="61"/>
      <c r="L600" s="61"/>
      <c r="M600" s="61"/>
      <c r="N600" s="61"/>
      <c r="O600" s="61"/>
    </row>
    <row r="601" spans="1:15" ht="12.75">
      <c r="A601" s="61"/>
      <c r="B601" s="61"/>
      <c r="C601" s="61"/>
      <c r="D601" s="61"/>
      <c r="E601" s="61"/>
      <c r="F601" s="61"/>
      <c r="G601" s="61"/>
      <c r="H601" s="61"/>
      <c r="I601" s="61"/>
      <c r="J601" s="61"/>
      <c r="K601" s="61"/>
      <c r="L601" s="61"/>
      <c r="M601" s="61"/>
      <c r="N601" s="61"/>
      <c r="O601" s="61"/>
    </row>
    <row r="602" spans="1:15" ht="12.75">
      <c r="A602" s="61"/>
      <c r="B602" s="61"/>
      <c r="C602" s="61"/>
      <c r="D602" s="61"/>
      <c r="E602" s="61"/>
      <c r="F602" s="61"/>
      <c r="G602" s="61"/>
      <c r="H602" s="61"/>
      <c r="I602" s="61"/>
      <c r="J602" s="61"/>
      <c r="K602" s="61"/>
      <c r="L602" s="61"/>
      <c r="M602" s="61"/>
      <c r="N602" s="61"/>
      <c r="O602" s="61"/>
    </row>
    <row r="603" spans="1:15" ht="12.75">
      <c r="A603" s="61"/>
      <c r="B603" s="61"/>
      <c r="C603" s="61"/>
      <c r="D603" s="61"/>
      <c r="E603" s="61"/>
      <c r="F603" s="61"/>
      <c r="G603" s="61"/>
      <c r="H603" s="61"/>
      <c r="I603" s="61"/>
      <c r="J603" s="61"/>
      <c r="K603" s="61"/>
      <c r="L603" s="61"/>
      <c r="M603" s="61"/>
      <c r="N603" s="61"/>
      <c r="O603" s="61"/>
    </row>
    <row r="604" spans="1:15" ht="12.75">
      <c r="A604" s="61"/>
      <c r="B604" s="61"/>
      <c r="C604" s="61"/>
      <c r="D604" s="61"/>
      <c r="E604" s="61"/>
      <c r="F604" s="61"/>
      <c r="G604" s="61"/>
      <c r="H604" s="61"/>
      <c r="I604" s="61"/>
      <c r="J604" s="61"/>
      <c r="K604" s="61"/>
      <c r="L604" s="61"/>
      <c r="M604" s="61"/>
      <c r="N604" s="61"/>
      <c r="O604" s="61"/>
    </row>
    <row r="605" spans="1:15" ht="12.75">
      <c r="A605" s="61"/>
      <c r="B605" s="61"/>
      <c r="C605" s="61"/>
      <c r="D605" s="61"/>
      <c r="E605" s="61"/>
      <c r="F605" s="61"/>
      <c r="G605" s="61"/>
      <c r="H605" s="61"/>
      <c r="I605" s="61"/>
      <c r="J605" s="61"/>
      <c r="K605" s="61"/>
      <c r="L605" s="61"/>
      <c r="M605" s="61"/>
      <c r="N605" s="61"/>
      <c r="O605" s="61"/>
    </row>
    <row r="606" spans="1:15" ht="12.75">
      <c r="A606" s="61"/>
      <c r="B606" s="61"/>
      <c r="C606" s="61"/>
      <c r="D606" s="61"/>
      <c r="E606" s="61"/>
      <c r="F606" s="61"/>
      <c r="G606" s="61"/>
      <c r="H606" s="61"/>
      <c r="I606" s="61"/>
      <c r="J606" s="61"/>
      <c r="K606" s="61"/>
      <c r="L606" s="61"/>
      <c r="M606" s="61"/>
      <c r="N606" s="61"/>
      <c r="O606" s="61"/>
    </row>
    <row r="607" spans="1:15" ht="12.75">
      <c r="A607" s="61"/>
      <c r="B607" s="61"/>
      <c r="C607" s="61"/>
      <c r="D607" s="61"/>
      <c r="E607" s="61"/>
      <c r="F607" s="61"/>
      <c r="G607" s="61"/>
      <c r="H607" s="61"/>
      <c r="I607" s="61"/>
      <c r="J607" s="61"/>
      <c r="K607" s="61"/>
      <c r="L607" s="61"/>
      <c r="M607" s="61"/>
      <c r="N607" s="61"/>
      <c r="O607" s="61"/>
    </row>
    <row r="608" spans="1:15" ht="12.75">
      <c r="A608" s="61"/>
      <c r="B608" s="61"/>
      <c r="C608" s="61"/>
      <c r="D608" s="61"/>
      <c r="E608" s="61"/>
      <c r="F608" s="61"/>
      <c r="G608" s="61"/>
      <c r="H608" s="61"/>
      <c r="I608" s="61"/>
      <c r="J608" s="61"/>
      <c r="K608" s="61"/>
      <c r="L608" s="61"/>
      <c r="M608" s="61"/>
      <c r="N608" s="61"/>
      <c r="O608" s="61"/>
    </row>
    <row r="609" spans="1:15" ht="12.75">
      <c r="A609" s="61"/>
      <c r="B609" s="61"/>
      <c r="C609" s="61"/>
      <c r="D609" s="61"/>
      <c r="E609" s="61"/>
      <c r="F609" s="61"/>
      <c r="G609" s="61"/>
      <c r="H609" s="61"/>
      <c r="I609" s="61"/>
      <c r="J609" s="61"/>
      <c r="K609" s="61"/>
      <c r="L609" s="61"/>
      <c r="M609" s="61"/>
      <c r="N609" s="61"/>
      <c r="O609" s="61"/>
    </row>
    <row r="610" spans="1:15" ht="12.75">
      <c r="A610" s="61"/>
      <c r="B610" s="61"/>
      <c r="C610" s="61"/>
      <c r="D610" s="61"/>
      <c r="E610" s="61"/>
      <c r="F610" s="61"/>
      <c r="G610" s="61"/>
      <c r="H610" s="61"/>
      <c r="I610" s="61"/>
      <c r="J610" s="61"/>
      <c r="K610" s="61"/>
      <c r="L610" s="61"/>
      <c r="M610" s="61"/>
      <c r="N610" s="61"/>
      <c r="O610" s="61"/>
    </row>
    <row r="611" spans="1:15" ht="12.75">
      <c r="A611" s="61"/>
      <c r="B611" s="61"/>
      <c r="C611" s="61"/>
      <c r="D611" s="61"/>
      <c r="E611" s="61"/>
      <c r="F611" s="61"/>
      <c r="G611" s="61"/>
      <c r="H611" s="61"/>
      <c r="I611" s="61"/>
      <c r="J611" s="61"/>
      <c r="K611" s="61"/>
      <c r="L611" s="61"/>
      <c r="M611" s="61"/>
      <c r="N611" s="61"/>
      <c r="O611" s="61"/>
    </row>
    <row r="612" spans="1:15" ht="12.75">
      <c r="A612" s="61"/>
      <c r="B612" s="61"/>
      <c r="C612" s="61"/>
      <c r="D612" s="61"/>
      <c r="E612" s="61"/>
      <c r="F612" s="61"/>
      <c r="G612" s="61"/>
      <c r="H612" s="61"/>
      <c r="I612" s="61"/>
      <c r="J612" s="61"/>
      <c r="K612" s="61"/>
      <c r="L612" s="61"/>
      <c r="M612" s="61"/>
      <c r="N612" s="61"/>
      <c r="O612" s="61"/>
    </row>
    <row r="613" spans="1:15" ht="12.75">
      <c r="A613" s="61"/>
      <c r="B613" s="61"/>
      <c r="C613" s="61"/>
      <c r="D613" s="61"/>
      <c r="E613" s="61"/>
      <c r="F613" s="61"/>
      <c r="G613" s="61"/>
      <c r="H613" s="61"/>
      <c r="I613" s="61"/>
      <c r="J613" s="61"/>
      <c r="K613" s="61"/>
      <c r="L613" s="61"/>
      <c r="M613" s="61"/>
      <c r="N613" s="61"/>
      <c r="O613" s="61"/>
    </row>
    <row r="614" spans="1:15" ht="12.75">
      <c r="A614" s="61"/>
      <c r="B614" s="61"/>
      <c r="C614" s="61"/>
      <c r="D614" s="61"/>
      <c r="E614" s="61"/>
      <c r="F614" s="61"/>
      <c r="G614" s="61"/>
      <c r="H614" s="61"/>
      <c r="I614" s="61"/>
      <c r="J614" s="61"/>
      <c r="K614" s="61"/>
      <c r="L614" s="61"/>
      <c r="M614" s="61"/>
      <c r="N614" s="61"/>
      <c r="O614" s="61"/>
    </row>
    <row r="615" spans="1:15" ht="12.75">
      <c r="A615" s="61"/>
      <c r="B615" s="61"/>
      <c r="C615" s="61"/>
      <c r="D615" s="61"/>
      <c r="E615" s="61"/>
      <c r="F615" s="61"/>
      <c r="G615" s="61"/>
      <c r="H615" s="61"/>
      <c r="I615" s="61"/>
      <c r="J615" s="61"/>
      <c r="K615" s="61"/>
      <c r="L615" s="61"/>
      <c r="M615" s="61"/>
      <c r="N615" s="61"/>
      <c r="O615" s="61"/>
    </row>
    <row r="616" spans="1:15" ht="12.75">
      <c r="A616" s="61"/>
      <c r="B616" s="61"/>
      <c r="C616" s="61"/>
      <c r="D616" s="61"/>
      <c r="E616" s="61"/>
      <c r="F616" s="61"/>
      <c r="G616" s="61"/>
      <c r="H616" s="61"/>
      <c r="I616" s="61"/>
      <c r="J616" s="61"/>
      <c r="K616" s="61"/>
      <c r="L616" s="61"/>
      <c r="M616" s="61"/>
      <c r="N616" s="61"/>
      <c r="O616" s="61"/>
    </row>
    <row r="617" spans="1:15" ht="12.75">
      <c r="A617" s="61"/>
      <c r="B617" s="61"/>
      <c r="C617" s="61"/>
      <c r="D617" s="61"/>
      <c r="E617" s="61"/>
      <c r="F617" s="61"/>
      <c r="G617" s="61"/>
      <c r="H617" s="61"/>
      <c r="I617" s="61"/>
      <c r="J617" s="61"/>
      <c r="K617" s="61"/>
      <c r="L617" s="61"/>
      <c r="M617" s="61"/>
      <c r="N617" s="61"/>
      <c r="O617" s="61"/>
    </row>
    <row r="618" spans="1:15" ht="12.75">
      <c r="A618" s="61"/>
      <c r="B618" s="61"/>
      <c r="C618" s="61"/>
      <c r="D618" s="61"/>
      <c r="E618" s="61"/>
      <c r="F618" s="61"/>
      <c r="G618" s="61"/>
      <c r="H618" s="61"/>
      <c r="I618" s="61"/>
      <c r="J618" s="61"/>
      <c r="K618" s="61"/>
      <c r="L618" s="61"/>
      <c r="M618" s="61"/>
      <c r="N618" s="61"/>
      <c r="O618" s="61"/>
    </row>
    <row r="619" spans="1:15" ht="12.75">
      <c r="A619" s="61"/>
      <c r="B619" s="61"/>
      <c r="C619" s="61"/>
      <c r="D619" s="61"/>
      <c r="E619" s="61"/>
      <c r="F619" s="61"/>
      <c r="G619" s="61"/>
      <c r="H619" s="61"/>
      <c r="I619" s="61"/>
      <c r="J619" s="61"/>
      <c r="K619" s="61"/>
      <c r="L619" s="61"/>
      <c r="M619" s="61"/>
      <c r="N619" s="61"/>
      <c r="O619" s="61"/>
    </row>
    <row r="620" spans="1:15" ht="12.75">
      <c r="A620" s="61"/>
      <c r="B620" s="61"/>
      <c r="C620" s="61"/>
      <c r="D620" s="61"/>
      <c r="E620" s="61"/>
      <c r="F620" s="61"/>
      <c r="G620" s="61"/>
      <c r="H620" s="61"/>
      <c r="I620" s="61"/>
      <c r="J620" s="61"/>
      <c r="K620" s="61"/>
      <c r="L620" s="61"/>
      <c r="M620" s="61"/>
      <c r="N620" s="61"/>
      <c r="O620" s="61"/>
    </row>
    <row r="621" spans="1:15" ht="12.75">
      <c r="A621" s="61"/>
      <c r="B621" s="61"/>
      <c r="C621" s="61"/>
      <c r="D621" s="61"/>
      <c r="E621" s="61"/>
      <c r="F621" s="61"/>
      <c r="G621" s="61"/>
      <c r="H621" s="61"/>
      <c r="I621" s="61"/>
      <c r="J621" s="61"/>
      <c r="K621" s="61"/>
      <c r="L621" s="61"/>
      <c r="M621" s="61"/>
      <c r="N621" s="61"/>
      <c r="O621" s="61"/>
    </row>
    <row r="622" spans="1:15" ht="12.75">
      <c r="A622" s="61"/>
      <c r="B622" s="61"/>
      <c r="C622" s="61"/>
      <c r="D622" s="61"/>
      <c r="E622" s="61"/>
      <c r="F622" s="61"/>
      <c r="G622" s="61"/>
      <c r="H622" s="61"/>
      <c r="I622" s="61"/>
      <c r="J622" s="61"/>
      <c r="K622" s="61"/>
      <c r="L622" s="61"/>
      <c r="M622" s="61"/>
      <c r="N622" s="61"/>
      <c r="O622" s="61"/>
    </row>
    <row r="623" spans="1:15" ht="12.75">
      <c r="A623" s="61"/>
      <c r="B623" s="61"/>
      <c r="C623" s="61"/>
      <c r="D623" s="61"/>
      <c r="E623" s="61"/>
      <c r="F623" s="61"/>
      <c r="G623" s="61"/>
      <c r="H623" s="61"/>
      <c r="I623" s="61"/>
      <c r="J623" s="61"/>
      <c r="K623" s="61"/>
      <c r="L623" s="61"/>
      <c r="M623" s="61"/>
      <c r="N623" s="61"/>
      <c r="O623" s="61"/>
    </row>
    <row r="624" spans="1:15" ht="12.75">
      <c r="A624" s="61"/>
      <c r="B624" s="61"/>
      <c r="C624" s="61"/>
      <c r="D624" s="61"/>
      <c r="E624" s="61"/>
      <c r="F624" s="61"/>
      <c r="G624" s="61"/>
      <c r="H624" s="61"/>
      <c r="I624" s="61"/>
      <c r="J624" s="61"/>
      <c r="K624" s="61"/>
      <c r="L624" s="61"/>
      <c r="M624" s="61"/>
      <c r="N624" s="61"/>
      <c r="O624" s="61"/>
    </row>
    <row r="625" spans="1:15" ht="12.75">
      <c r="A625" s="61"/>
      <c r="B625" s="61"/>
      <c r="C625" s="61"/>
      <c r="D625" s="61"/>
      <c r="E625" s="61"/>
      <c r="F625" s="61"/>
      <c r="G625" s="61"/>
      <c r="H625" s="61"/>
      <c r="I625" s="61"/>
      <c r="J625" s="61"/>
      <c r="K625" s="61"/>
      <c r="L625" s="61"/>
      <c r="M625" s="61"/>
      <c r="N625" s="61"/>
      <c r="O625" s="61"/>
    </row>
    <row r="626" spans="1:15" ht="12.75">
      <c r="A626" s="61"/>
      <c r="B626" s="61"/>
      <c r="C626" s="61"/>
      <c r="D626" s="61"/>
      <c r="E626" s="61"/>
      <c r="F626" s="61"/>
      <c r="G626" s="61"/>
      <c r="H626" s="61"/>
      <c r="I626" s="61"/>
      <c r="J626" s="61"/>
      <c r="K626" s="61"/>
      <c r="L626" s="61"/>
      <c r="M626" s="61"/>
      <c r="N626" s="61"/>
      <c r="O626" s="61"/>
    </row>
    <row r="627" spans="1:15" ht="12.75">
      <c r="A627" s="61"/>
      <c r="B627" s="61"/>
      <c r="C627" s="61"/>
      <c r="D627" s="61"/>
      <c r="E627" s="61"/>
      <c r="F627" s="61"/>
      <c r="G627" s="61"/>
      <c r="H627" s="61"/>
      <c r="I627" s="61"/>
      <c r="J627" s="61"/>
      <c r="K627" s="61"/>
      <c r="L627" s="61"/>
      <c r="M627" s="61"/>
      <c r="N627" s="61"/>
      <c r="O627" s="61"/>
    </row>
    <row r="628" spans="1:15" ht="12.75">
      <c r="A628" s="61"/>
      <c r="B628" s="61"/>
      <c r="C628" s="61"/>
      <c r="D628" s="61"/>
      <c r="E628" s="61"/>
      <c r="F628" s="61"/>
      <c r="G628" s="61"/>
      <c r="H628" s="61"/>
      <c r="I628" s="61"/>
      <c r="J628" s="61"/>
      <c r="K628" s="61"/>
      <c r="L628" s="61"/>
      <c r="M628" s="61"/>
      <c r="N628" s="61"/>
      <c r="O628" s="61"/>
    </row>
    <row r="629" spans="1:15" ht="12.75">
      <c r="A629" s="61"/>
      <c r="B629" s="61"/>
      <c r="C629" s="61"/>
      <c r="D629" s="61"/>
      <c r="E629" s="61"/>
      <c r="F629" s="61"/>
      <c r="G629" s="61"/>
      <c r="H629" s="61"/>
      <c r="I629" s="61"/>
      <c r="J629" s="61"/>
      <c r="K629" s="61"/>
      <c r="L629" s="61"/>
      <c r="M629" s="61"/>
      <c r="N629" s="61"/>
      <c r="O629" s="61"/>
    </row>
    <row r="630" spans="1:15" ht="12.75">
      <c r="A630" s="61"/>
      <c r="B630" s="61"/>
      <c r="C630" s="61"/>
      <c r="D630" s="61"/>
      <c r="E630" s="61"/>
      <c r="F630" s="61"/>
      <c r="G630" s="61"/>
      <c r="H630" s="61"/>
      <c r="I630" s="61"/>
      <c r="J630" s="61"/>
      <c r="K630" s="61"/>
      <c r="L630" s="61"/>
      <c r="M630" s="61"/>
      <c r="N630" s="61"/>
      <c r="O630" s="61"/>
    </row>
    <row r="631" spans="1:15" ht="12.75">
      <c r="A631" s="61"/>
      <c r="B631" s="61"/>
      <c r="C631" s="61"/>
      <c r="D631" s="61"/>
      <c r="E631" s="61"/>
      <c r="F631" s="61"/>
      <c r="G631" s="61"/>
      <c r="H631" s="61"/>
      <c r="I631" s="61"/>
      <c r="J631" s="61"/>
      <c r="K631" s="61"/>
      <c r="L631" s="61"/>
      <c r="M631" s="61"/>
      <c r="N631" s="61"/>
      <c r="O631" s="61"/>
    </row>
    <row r="632" spans="1:15" ht="12.75">
      <c r="A632" s="61"/>
      <c r="B632" s="61"/>
      <c r="C632" s="61"/>
      <c r="D632" s="61"/>
      <c r="E632" s="61"/>
      <c r="F632" s="61"/>
      <c r="G632" s="61"/>
      <c r="H632" s="61"/>
      <c r="I632" s="61"/>
      <c r="J632" s="61"/>
      <c r="K632" s="61"/>
      <c r="L632" s="61"/>
      <c r="M632" s="61"/>
      <c r="N632" s="61"/>
      <c r="O632" s="61"/>
    </row>
    <row r="633" spans="1:15" ht="12.75">
      <c r="A633" s="61"/>
      <c r="B633" s="61"/>
      <c r="C633" s="61"/>
      <c r="D633" s="61"/>
      <c r="E633" s="61"/>
      <c r="F633" s="61"/>
      <c r="G633" s="61"/>
      <c r="H633" s="61"/>
      <c r="I633" s="61"/>
      <c r="J633" s="61"/>
      <c r="K633" s="61"/>
      <c r="L633" s="61"/>
      <c r="M633" s="61"/>
      <c r="N633" s="61"/>
      <c r="O633" s="61"/>
    </row>
    <row r="634" spans="1:15" ht="12.75">
      <c r="A634" s="61"/>
      <c r="B634" s="61"/>
      <c r="C634" s="61"/>
      <c r="D634" s="61"/>
      <c r="E634" s="61"/>
      <c r="F634" s="61"/>
      <c r="G634" s="61"/>
      <c r="H634" s="61"/>
      <c r="I634" s="61"/>
      <c r="J634" s="61"/>
      <c r="K634" s="61"/>
      <c r="L634" s="61"/>
      <c r="M634" s="61"/>
      <c r="N634" s="61"/>
      <c r="O634" s="61"/>
    </row>
    <row r="635" spans="1:15" ht="12.75">
      <c r="A635" s="61"/>
      <c r="B635" s="61"/>
      <c r="C635" s="61"/>
      <c r="D635" s="61"/>
      <c r="E635" s="61"/>
      <c r="F635" s="61"/>
      <c r="G635" s="61"/>
      <c r="H635" s="61"/>
      <c r="I635" s="61"/>
      <c r="J635" s="61"/>
      <c r="K635" s="61"/>
      <c r="L635" s="61"/>
      <c r="M635" s="61"/>
      <c r="N635" s="61"/>
      <c r="O635" s="61"/>
    </row>
    <row r="636" spans="1:15" ht="12.75">
      <c r="A636" s="61"/>
      <c r="B636" s="61"/>
      <c r="C636" s="61"/>
      <c r="D636" s="61"/>
      <c r="E636" s="61"/>
      <c r="F636" s="61"/>
      <c r="G636" s="61"/>
      <c r="H636" s="61"/>
      <c r="I636" s="61"/>
      <c r="J636" s="61"/>
      <c r="K636" s="61"/>
      <c r="L636" s="61"/>
      <c r="M636" s="61"/>
      <c r="N636" s="61"/>
      <c r="O636" s="61"/>
    </row>
    <row r="637" spans="1:15" ht="12.75">
      <c r="A637" s="61"/>
      <c r="B637" s="61"/>
      <c r="C637" s="61"/>
      <c r="D637" s="61"/>
      <c r="E637" s="61"/>
      <c r="F637" s="61"/>
      <c r="G637" s="61"/>
      <c r="H637" s="61"/>
      <c r="I637" s="61"/>
      <c r="J637" s="61"/>
      <c r="K637" s="61"/>
      <c r="L637" s="61"/>
      <c r="M637" s="61"/>
      <c r="N637" s="61"/>
      <c r="O637" s="61"/>
    </row>
    <row r="638" spans="1:15" ht="12.75">
      <c r="A638" s="61"/>
      <c r="B638" s="61"/>
      <c r="C638" s="61"/>
      <c r="D638" s="61"/>
      <c r="E638" s="61"/>
      <c r="F638" s="61"/>
      <c r="G638" s="61"/>
      <c r="H638" s="61"/>
      <c r="I638" s="61"/>
      <c r="J638" s="61"/>
      <c r="K638" s="61"/>
      <c r="L638" s="61"/>
      <c r="M638" s="61"/>
      <c r="N638" s="61"/>
      <c r="O638" s="61"/>
    </row>
    <row r="639" spans="1:15" ht="12.75">
      <c r="A639" s="61"/>
      <c r="B639" s="61"/>
      <c r="C639" s="61"/>
      <c r="D639" s="61"/>
      <c r="E639" s="61"/>
      <c r="F639" s="61"/>
      <c r="G639" s="61"/>
      <c r="H639" s="61"/>
      <c r="I639" s="61"/>
      <c r="J639" s="61"/>
      <c r="K639" s="61"/>
      <c r="L639" s="61"/>
      <c r="M639" s="61"/>
      <c r="N639" s="61"/>
      <c r="O639" s="61"/>
    </row>
    <row r="640" spans="1:15" ht="12.75">
      <c r="A640" s="61"/>
      <c r="B640" s="61"/>
      <c r="C640" s="61"/>
      <c r="D640" s="61"/>
      <c r="E640" s="61"/>
      <c r="F640" s="61"/>
      <c r="G640" s="61"/>
      <c r="H640" s="61"/>
      <c r="I640" s="61"/>
      <c r="J640" s="61"/>
      <c r="K640" s="61"/>
      <c r="L640" s="61"/>
      <c r="M640" s="61"/>
      <c r="N640" s="61"/>
      <c r="O640" s="61"/>
    </row>
    <row r="641" spans="1:15" ht="12.75">
      <c r="A641" s="61"/>
      <c r="B641" s="61"/>
      <c r="C641" s="61"/>
      <c r="D641" s="61"/>
      <c r="E641" s="61"/>
      <c r="F641" s="61"/>
      <c r="G641" s="61"/>
      <c r="H641" s="61"/>
      <c r="I641" s="61"/>
      <c r="J641" s="61"/>
      <c r="K641" s="61"/>
      <c r="L641" s="61"/>
      <c r="M641" s="61"/>
      <c r="N641" s="61"/>
      <c r="O641" s="61"/>
    </row>
    <row r="642" spans="1:15" ht="12.75">
      <c r="A642" s="61"/>
      <c r="B642" s="61"/>
      <c r="C642" s="61"/>
      <c r="D642" s="61"/>
      <c r="E642" s="61"/>
      <c r="F642" s="61"/>
      <c r="G642" s="61"/>
      <c r="H642" s="61"/>
      <c r="I642" s="61"/>
      <c r="J642" s="61"/>
      <c r="K642" s="61"/>
      <c r="L642" s="61"/>
      <c r="M642" s="61"/>
      <c r="N642" s="61"/>
      <c r="O642" s="61"/>
    </row>
    <row r="643" spans="1:15" ht="12.75">
      <c r="A643" s="61"/>
      <c r="B643" s="61"/>
      <c r="C643" s="61"/>
      <c r="D643" s="61"/>
      <c r="E643" s="61"/>
      <c r="F643" s="61"/>
      <c r="G643" s="61"/>
      <c r="H643" s="61"/>
      <c r="I643" s="61"/>
      <c r="J643" s="61"/>
      <c r="K643" s="61"/>
      <c r="L643" s="61"/>
      <c r="M643" s="61"/>
      <c r="N643" s="61"/>
      <c r="O643" s="61"/>
    </row>
    <row r="644" spans="1:15" ht="12.75">
      <c r="A644" s="61"/>
      <c r="B644" s="61"/>
      <c r="C644" s="61"/>
      <c r="D644" s="61"/>
      <c r="E644" s="61"/>
      <c r="F644" s="61"/>
      <c r="G644" s="61"/>
      <c r="H644" s="61"/>
      <c r="I644" s="61"/>
      <c r="J644" s="61"/>
      <c r="K644" s="61"/>
      <c r="L644" s="61"/>
      <c r="M644" s="61"/>
      <c r="N644" s="61"/>
      <c r="O644" s="61"/>
    </row>
    <row r="645" spans="1:15" ht="12.75">
      <c r="A645" s="61"/>
      <c r="B645" s="61"/>
      <c r="C645" s="61"/>
      <c r="D645" s="61"/>
      <c r="E645" s="61"/>
      <c r="F645" s="61"/>
      <c r="G645" s="61"/>
      <c r="H645" s="61"/>
      <c r="I645" s="61"/>
      <c r="J645" s="61"/>
      <c r="K645" s="61"/>
      <c r="L645" s="61"/>
      <c r="M645" s="61"/>
      <c r="N645" s="61"/>
      <c r="O645" s="61"/>
    </row>
    <row r="646" spans="1:15" ht="12.75">
      <c r="A646" s="61"/>
      <c r="B646" s="61"/>
      <c r="C646" s="61"/>
      <c r="D646" s="61"/>
      <c r="E646" s="61"/>
      <c r="F646" s="61"/>
      <c r="G646" s="61"/>
      <c r="H646" s="61"/>
      <c r="I646" s="61"/>
      <c r="J646" s="61"/>
      <c r="K646" s="61"/>
      <c r="L646" s="61"/>
      <c r="M646" s="61"/>
      <c r="N646" s="61"/>
      <c r="O646" s="61"/>
    </row>
    <row r="647" spans="1:15" ht="12.75">
      <c r="A647" s="61"/>
      <c r="B647" s="61"/>
      <c r="C647" s="61"/>
      <c r="D647" s="61"/>
      <c r="E647" s="61"/>
      <c r="F647" s="61"/>
      <c r="G647" s="61"/>
      <c r="H647" s="61"/>
      <c r="I647" s="61"/>
      <c r="J647" s="61"/>
      <c r="K647" s="61"/>
      <c r="L647" s="61"/>
      <c r="M647" s="61"/>
      <c r="N647" s="61"/>
      <c r="O647" s="61"/>
    </row>
    <row r="648" spans="1:15" ht="12.75">
      <c r="A648" s="61"/>
      <c r="B648" s="61"/>
      <c r="C648" s="61"/>
      <c r="D648" s="61"/>
      <c r="E648" s="61"/>
      <c r="F648" s="61"/>
      <c r="G648" s="61"/>
      <c r="H648" s="61"/>
      <c r="I648" s="61"/>
      <c r="J648" s="61"/>
      <c r="K648" s="61"/>
      <c r="L648" s="61"/>
      <c r="M648" s="61"/>
      <c r="N648" s="61"/>
      <c r="O648" s="61"/>
    </row>
    <row r="649" spans="1:15" ht="12.75">
      <c r="A649" s="61"/>
      <c r="B649" s="61"/>
      <c r="C649" s="61"/>
      <c r="D649" s="61"/>
      <c r="E649" s="61"/>
      <c r="F649" s="61"/>
      <c r="G649" s="61"/>
      <c r="H649" s="61"/>
      <c r="I649" s="61"/>
      <c r="J649" s="61"/>
      <c r="K649" s="61"/>
      <c r="L649" s="61"/>
      <c r="M649" s="61"/>
      <c r="N649" s="61"/>
      <c r="O649" s="61"/>
    </row>
    <row r="650" spans="1:15" ht="12.75">
      <c r="A650" s="61"/>
      <c r="B650" s="61"/>
      <c r="C650" s="61"/>
      <c r="D650" s="61"/>
      <c r="E650" s="61"/>
      <c r="F650" s="61"/>
      <c r="G650" s="61"/>
      <c r="H650" s="61"/>
      <c r="I650" s="61"/>
      <c r="J650" s="61"/>
      <c r="K650" s="61"/>
      <c r="L650" s="61"/>
      <c r="M650" s="61"/>
      <c r="N650" s="61"/>
      <c r="O650" s="61"/>
    </row>
    <row r="651" spans="1:15" ht="12.75">
      <c r="A651" s="61"/>
      <c r="B651" s="61"/>
      <c r="C651" s="61"/>
      <c r="D651" s="61"/>
      <c r="E651" s="61"/>
      <c r="F651" s="61"/>
      <c r="G651" s="61"/>
      <c r="H651" s="61"/>
      <c r="I651" s="61"/>
      <c r="J651" s="61"/>
      <c r="K651" s="61"/>
      <c r="L651" s="61"/>
      <c r="M651" s="61"/>
      <c r="N651" s="61"/>
      <c r="O651" s="61"/>
    </row>
    <row r="652" spans="1:15" ht="12.75">
      <c r="A652" s="61"/>
      <c r="B652" s="61"/>
      <c r="C652" s="61"/>
      <c r="D652" s="61"/>
      <c r="E652" s="61"/>
      <c r="F652" s="61"/>
      <c r="G652" s="61"/>
      <c r="H652" s="61"/>
      <c r="I652" s="61"/>
      <c r="J652" s="61"/>
      <c r="K652" s="61"/>
      <c r="L652" s="61"/>
      <c r="M652" s="61"/>
      <c r="N652" s="61"/>
      <c r="O652" s="61"/>
    </row>
    <row r="653" spans="1:15" ht="12.75">
      <c r="A653" s="61"/>
      <c r="B653" s="61"/>
      <c r="C653" s="61"/>
      <c r="D653" s="61"/>
      <c r="E653" s="61"/>
      <c r="F653" s="61"/>
      <c r="G653" s="61"/>
      <c r="H653" s="61"/>
      <c r="I653" s="61"/>
      <c r="J653" s="61"/>
      <c r="K653" s="61"/>
      <c r="L653" s="61"/>
      <c r="M653" s="61"/>
      <c r="N653" s="61"/>
      <c r="O653" s="61"/>
    </row>
    <row r="654" spans="1:15" ht="12.75">
      <c r="A654" s="61"/>
      <c r="B654" s="61"/>
      <c r="C654" s="61"/>
      <c r="D654" s="61"/>
      <c r="E654" s="61"/>
      <c r="F654" s="61"/>
      <c r="G654" s="61"/>
      <c r="H654" s="61"/>
      <c r="I654" s="61"/>
      <c r="J654" s="61"/>
      <c r="K654" s="61"/>
      <c r="L654" s="61"/>
      <c r="M654" s="61"/>
      <c r="N654" s="61"/>
      <c r="O654" s="61"/>
    </row>
    <row r="655" spans="1:15" ht="12.75">
      <c r="A655" s="61"/>
      <c r="B655" s="61"/>
      <c r="C655" s="61"/>
      <c r="D655" s="61"/>
      <c r="E655" s="61"/>
      <c r="F655" s="61"/>
      <c r="G655" s="61"/>
      <c r="H655" s="61"/>
      <c r="I655" s="61"/>
      <c r="J655" s="61"/>
      <c r="K655" s="61"/>
      <c r="L655" s="61"/>
      <c r="M655" s="61"/>
      <c r="N655" s="61"/>
      <c r="O655" s="61"/>
    </row>
    <row r="656" spans="1:15" ht="12.75">
      <c r="A656" s="61"/>
      <c r="B656" s="61"/>
      <c r="C656" s="61"/>
      <c r="D656" s="61"/>
      <c r="E656" s="61"/>
      <c r="F656" s="61"/>
      <c r="G656" s="61"/>
      <c r="H656" s="61"/>
      <c r="I656" s="61"/>
      <c r="J656" s="61"/>
      <c r="K656" s="61"/>
      <c r="L656" s="61"/>
      <c r="M656" s="61"/>
      <c r="N656" s="61"/>
      <c r="O656" s="61"/>
    </row>
    <row r="657" spans="1:15" ht="12.75">
      <c r="A657" s="61"/>
      <c r="B657" s="61"/>
      <c r="C657" s="61"/>
      <c r="D657" s="61"/>
      <c r="E657" s="61"/>
      <c r="F657" s="61"/>
      <c r="G657" s="61"/>
      <c r="H657" s="61"/>
      <c r="I657" s="61"/>
      <c r="J657" s="61"/>
      <c r="K657" s="61"/>
      <c r="L657" s="61"/>
      <c r="M657" s="61"/>
      <c r="N657" s="61"/>
      <c r="O657" s="61"/>
    </row>
    <row r="658" spans="1:15" ht="12.75">
      <c r="A658" s="61"/>
      <c r="B658" s="61"/>
      <c r="C658" s="61"/>
      <c r="D658" s="61"/>
      <c r="E658" s="61"/>
      <c r="F658" s="61"/>
      <c r="G658" s="61"/>
      <c r="H658" s="61"/>
      <c r="I658" s="61"/>
      <c r="J658" s="61"/>
      <c r="K658" s="61"/>
      <c r="L658" s="61"/>
      <c r="M658" s="61"/>
      <c r="N658" s="61"/>
      <c r="O658" s="61"/>
    </row>
    <row r="659" spans="1:15" ht="12.75">
      <c r="A659" s="61"/>
      <c r="B659" s="61"/>
      <c r="C659" s="61"/>
      <c r="D659" s="61"/>
      <c r="E659" s="61"/>
      <c r="F659" s="61"/>
      <c r="G659" s="61"/>
      <c r="H659" s="61"/>
      <c r="I659" s="61"/>
      <c r="J659" s="61"/>
      <c r="K659" s="61"/>
      <c r="L659" s="61"/>
      <c r="M659" s="61"/>
      <c r="N659" s="61"/>
      <c r="O659" s="61"/>
    </row>
    <row r="660" spans="1:15" ht="12.75">
      <c r="A660" s="61"/>
      <c r="B660" s="61"/>
      <c r="C660" s="61"/>
      <c r="D660" s="61"/>
      <c r="E660" s="61"/>
      <c r="F660" s="61"/>
      <c r="G660" s="61"/>
      <c r="H660" s="61"/>
      <c r="I660" s="61"/>
      <c r="J660" s="61"/>
      <c r="K660" s="61"/>
      <c r="L660" s="61"/>
      <c r="M660" s="61"/>
      <c r="N660" s="61"/>
      <c r="O660" s="61"/>
    </row>
    <row r="661" spans="1:15" ht="12.75">
      <c r="A661" s="61"/>
      <c r="B661" s="61"/>
      <c r="C661" s="61"/>
      <c r="D661" s="61"/>
      <c r="E661" s="61"/>
      <c r="F661" s="61"/>
      <c r="G661" s="61"/>
      <c r="H661" s="61"/>
      <c r="I661" s="61"/>
      <c r="J661" s="61"/>
      <c r="K661" s="61"/>
      <c r="L661" s="61"/>
      <c r="M661" s="61"/>
      <c r="N661" s="61"/>
      <c r="O661" s="61"/>
    </row>
    <row r="662" spans="1:15" ht="12.75">
      <c r="A662" s="61"/>
      <c r="B662" s="61"/>
      <c r="C662" s="61"/>
      <c r="D662" s="61"/>
      <c r="E662" s="61"/>
      <c r="F662" s="61"/>
      <c r="G662" s="61"/>
      <c r="H662" s="61"/>
      <c r="I662" s="61"/>
      <c r="J662" s="61"/>
      <c r="K662" s="61"/>
      <c r="L662" s="61"/>
      <c r="M662" s="61"/>
      <c r="N662" s="61"/>
      <c r="O662" s="61"/>
    </row>
    <row r="663" spans="1:15" ht="12.75">
      <c r="A663" s="61"/>
      <c r="B663" s="61"/>
      <c r="C663" s="61"/>
      <c r="D663" s="61"/>
      <c r="E663" s="61"/>
      <c r="F663" s="61"/>
      <c r="G663" s="61"/>
      <c r="H663" s="61"/>
      <c r="I663" s="61"/>
      <c r="J663" s="61"/>
      <c r="K663" s="61"/>
      <c r="L663" s="61"/>
      <c r="M663" s="61"/>
      <c r="N663" s="61"/>
      <c r="O663" s="61"/>
    </row>
    <row r="664" spans="1:15" ht="12.75">
      <c r="A664" s="61"/>
      <c r="B664" s="61"/>
      <c r="C664" s="61"/>
      <c r="D664" s="61"/>
      <c r="E664" s="61"/>
      <c r="F664" s="61"/>
      <c r="G664" s="61"/>
      <c r="H664" s="61"/>
      <c r="I664" s="61"/>
      <c r="J664" s="61"/>
      <c r="K664" s="61"/>
      <c r="L664" s="61"/>
      <c r="M664" s="61"/>
      <c r="N664" s="61"/>
      <c r="O664" s="61"/>
    </row>
    <row r="665" spans="1:15" ht="12.75">
      <c r="A665" s="61"/>
      <c r="B665" s="61"/>
      <c r="C665" s="61"/>
      <c r="D665" s="61"/>
      <c r="E665" s="61"/>
      <c r="F665" s="61"/>
      <c r="G665" s="61"/>
      <c r="H665" s="61"/>
      <c r="I665" s="61"/>
      <c r="J665" s="61"/>
      <c r="K665" s="61"/>
      <c r="L665" s="61"/>
      <c r="M665" s="61"/>
      <c r="N665" s="61"/>
      <c r="O665" s="61"/>
    </row>
    <row r="666" spans="1:15" ht="12.75">
      <c r="A666" s="61"/>
      <c r="B666" s="61"/>
      <c r="C666" s="61"/>
      <c r="D666" s="61"/>
      <c r="E666" s="61"/>
      <c r="F666" s="61"/>
      <c r="G666" s="61"/>
      <c r="H666" s="61"/>
      <c r="I666" s="61"/>
      <c r="J666" s="61"/>
      <c r="K666" s="61"/>
      <c r="L666" s="61"/>
      <c r="M666" s="61"/>
      <c r="N666" s="61"/>
      <c r="O666" s="61"/>
    </row>
    <row r="667" spans="1:15" ht="12.75">
      <c r="A667" s="61"/>
      <c r="B667" s="61"/>
      <c r="C667" s="61"/>
      <c r="D667" s="61"/>
      <c r="E667" s="61"/>
      <c r="F667" s="61"/>
      <c r="G667" s="61"/>
      <c r="H667" s="61"/>
      <c r="I667" s="61"/>
      <c r="J667" s="61"/>
      <c r="K667" s="61"/>
      <c r="L667" s="61"/>
      <c r="M667" s="61"/>
      <c r="N667" s="61"/>
      <c r="O667" s="61"/>
    </row>
    <row r="668" spans="1:15" ht="12.75">
      <c r="A668" s="61"/>
      <c r="B668" s="61"/>
      <c r="C668" s="61"/>
      <c r="D668" s="61"/>
      <c r="E668" s="61"/>
      <c r="F668" s="61"/>
      <c r="G668" s="61"/>
      <c r="H668" s="61"/>
      <c r="I668" s="61"/>
      <c r="J668" s="61"/>
      <c r="K668" s="61"/>
      <c r="L668" s="61"/>
      <c r="M668" s="61"/>
      <c r="N668" s="61"/>
      <c r="O668" s="61"/>
    </row>
    <row r="669" spans="1:15" ht="12.75">
      <c r="A669" s="61"/>
      <c r="B669" s="61"/>
      <c r="C669" s="61"/>
      <c r="D669" s="61"/>
      <c r="E669" s="61"/>
      <c r="F669" s="61"/>
      <c r="G669" s="61"/>
      <c r="H669" s="61"/>
      <c r="I669" s="61"/>
      <c r="J669" s="61"/>
      <c r="K669" s="61"/>
      <c r="L669" s="61"/>
      <c r="M669" s="61"/>
      <c r="N669" s="61"/>
      <c r="O669" s="61"/>
    </row>
    <row r="670" spans="1:15" ht="12.75">
      <c r="A670" s="61"/>
      <c r="B670" s="61"/>
      <c r="C670" s="61"/>
      <c r="D670" s="61"/>
      <c r="E670" s="61"/>
      <c r="F670" s="61"/>
      <c r="G670" s="61"/>
      <c r="H670" s="61"/>
      <c r="I670" s="61"/>
      <c r="J670" s="61"/>
      <c r="K670" s="61"/>
      <c r="L670" s="61"/>
      <c r="M670" s="61"/>
      <c r="N670" s="61"/>
      <c r="O670" s="61"/>
    </row>
    <row r="671" spans="1:15" ht="12.75">
      <c r="A671" s="61"/>
      <c r="B671" s="61"/>
      <c r="C671" s="61"/>
      <c r="D671" s="61"/>
      <c r="E671" s="61"/>
      <c r="F671" s="61"/>
      <c r="G671" s="61"/>
      <c r="H671" s="61"/>
      <c r="I671" s="61"/>
      <c r="J671" s="61"/>
      <c r="K671" s="61"/>
      <c r="L671" s="61"/>
      <c r="M671" s="61"/>
      <c r="N671" s="61"/>
      <c r="O671" s="61"/>
    </row>
    <row r="672" spans="1:15" ht="12.75">
      <c r="A672" s="61"/>
      <c r="B672" s="61"/>
      <c r="C672" s="61"/>
      <c r="D672" s="61"/>
      <c r="E672" s="61"/>
      <c r="F672" s="61"/>
      <c r="G672" s="61"/>
      <c r="H672" s="61"/>
      <c r="I672" s="61"/>
      <c r="J672" s="61"/>
      <c r="K672" s="61"/>
      <c r="L672" s="61"/>
      <c r="M672" s="61"/>
      <c r="N672" s="61"/>
      <c r="O672" s="61"/>
    </row>
    <row r="673" spans="1:15" ht="12.75">
      <c r="A673" s="61"/>
      <c r="B673" s="61"/>
      <c r="C673" s="61"/>
      <c r="D673" s="61"/>
      <c r="E673" s="61"/>
      <c r="F673" s="61"/>
      <c r="G673" s="61"/>
      <c r="H673" s="61"/>
      <c r="I673" s="61"/>
      <c r="J673" s="61"/>
      <c r="K673" s="61"/>
      <c r="L673" s="61"/>
      <c r="M673" s="61"/>
      <c r="N673" s="61"/>
      <c r="O673" s="61"/>
    </row>
    <row r="674" spans="1:15" ht="12.75">
      <c r="A674" s="61"/>
      <c r="B674" s="61"/>
      <c r="C674" s="61"/>
      <c r="D674" s="61"/>
      <c r="E674" s="61"/>
      <c r="F674" s="61"/>
      <c r="G674" s="61"/>
      <c r="H674" s="61"/>
      <c r="I674" s="61"/>
      <c r="J674" s="61"/>
      <c r="K674" s="61"/>
      <c r="L674" s="61"/>
      <c r="M674" s="61"/>
      <c r="N674" s="61"/>
      <c r="O674" s="61"/>
    </row>
    <row r="675" spans="1:15" ht="12.75">
      <c r="A675" s="61"/>
      <c r="B675" s="61"/>
      <c r="C675" s="61"/>
      <c r="D675" s="61"/>
      <c r="E675" s="61"/>
      <c r="F675" s="61"/>
      <c r="G675" s="61"/>
      <c r="H675" s="61"/>
      <c r="I675" s="61"/>
      <c r="J675" s="61"/>
      <c r="K675" s="61"/>
      <c r="L675" s="61"/>
      <c r="M675" s="61"/>
      <c r="N675" s="61"/>
      <c r="O675" s="61"/>
    </row>
    <row r="676" spans="1:15" ht="12.75">
      <c r="A676" s="61"/>
      <c r="B676" s="61"/>
      <c r="C676" s="61"/>
      <c r="D676" s="61"/>
      <c r="E676" s="61"/>
      <c r="F676" s="61"/>
      <c r="G676" s="61"/>
      <c r="H676" s="61"/>
      <c r="I676" s="61"/>
      <c r="J676" s="61"/>
      <c r="K676" s="61"/>
      <c r="L676" s="61"/>
      <c r="M676" s="61"/>
      <c r="N676" s="61"/>
      <c r="O676" s="61"/>
    </row>
    <row r="677" spans="1:15" ht="12.75">
      <c r="A677" s="61"/>
      <c r="B677" s="61"/>
      <c r="C677" s="61"/>
      <c r="D677" s="61"/>
      <c r="E677" s="61"/>
      <c r="F677" s="61"/>
      <c r="G677" s="61"/>
      <c r="H677" s="61"/>
      <c r="I677" s="61"/>
      <c r="J677" s="61"/>
      <c r="K677" s="61"/>
      <c r="L677" s="61"/>
      <c r="M677" s="61"/>
      <c r="N677" s="61"/>
      <c r="O677" s="61"/>
    </row>
    <row r="678" spans="1:15" ht="12.75">
      <c r="A678" s="61"/>
      <c r="B678" s="61"/>
      <c r="C678" s="61"/>
      <c r="D678" s="61"/>
      <c r="E678" s="61"/>
      <c r="F678" s="61"/>
      <c r="G678" s="61"/>
      <c r="H678" s="61"/>
      <c r="I678" s="61"/>
      <c r="J678" s="61"/>
      <c r="K678" s="61"/>
      <c r="L678" s="61"/>
      <c r="M678" s="61"/>
      <c r="N678" s="61"/>
      <c r="O678" s="61"/>
    </row>
    <row r="679" spans="1:15" ht="12.75">
      <c r="A679" s="61"/>
      <c r="B679" s="61"/>
      <c r="C679" s="61"/>
      <c r="D679" s="61"/>
      <c r="E679" s="61"/>
      <c r="F679" s="61"/>
      <c r="G679" s="61"/>
      <c r="H679" s="61"/>
      <c r="I679" s="61"/>
      <c r="J679" s="61"/>
      <c r="K679" s="61"/>
      <c r="L679" s="61"/>
      <c r="M679" s="61"/>
      <c r="N679" s="61"/>
      <c r="O679" s="61"/>
    </row>
    <row r="680" spans="1:15" ht="12.75">
      <c r="A680" s="61"/>
      <c r="B680" s="61"/>
      <c r="C680" s="61"/>
      <c r="D680" s="61"/>
      <c r="E680" s="61"/>
      <c r="F680" s="61"/>
      <c r="G680" s="61"/>
      <c r="H680" s="61"/>
      <c r="I680" s="61"/>
      <c r="J680" s="61"/>
      <c r="K680" s="61"/>
      <c r="L680" s="61"/>
      <c r="M680" s="61"/>
      <c r="N680" s="61"/>
      <c r="O680" s="61"/>
    </row>
    <row r="681" spans="1:15" ht="12.75">
      <c r="A681" s="61"/>
      <c r="B681" s="61"/>
      <c r="C681" s="61"/>
      <c r="D681" s="61"/>
      <c r="E681" s="61"/>
      <c r="F681" s="61"/>
      <c r="G681" s="61"/>
      <c r="H681" s="61"/>
      <c r="I681" s="61"/>
      <c r="J681" s="61"/>
      <c r="K681" s="61"/>
      <c r="L681" s="61"/>
      <c r="M681" s="61"/>
      <c r="N681" s="61"/>
      <c r="O681" s="61"/>
    </row>
    <row r="682" spans="1:15" ht="12.75">
      <c r="A682" s="61"/>
      <c r="B682" s="61"/>
      <c r="C682" s="61"/>
      <c r="D682" s="61"/>
      <c r="E682" s="61"/>
      <c r="F682" s="61"/>
      <c r="G682" s="61"/>
      <c r="H682" s="61"/>
      <c r="I682" s="61"/>
      <c r="J682" s="61"/>
      <c r="K682" s="61"/>
      <c r="L682" s="61"/>
      <c r="M682" s="61"/>
      <c r="N682" s="61"/>
      <c r="O682" s="61"/>
    </row>
    <row r="683" spans="1:15" ht="12.75">
      <c r="A683" s="61"/>
      <c r="B683" s="61"/>
      <c r="C683" s="61"/>
      <c r="D683" s="61"/>
      <c r="E683" s="61"/>
      <c r="F683" s="61"/>
      <c r="G683" s="61"/>
      <c r="H683" s="61"/>
      <c r="I683" s="61"/>
      <c r="J683" s="61"/>
      <c r="K683" s="61"/>
      <c r="L683" s="61"/>
      <c r="M683" s="61"/>
      <c r="N683" s="61"/>
      <c r="O683" s="61"/>
    </row>
    <row r="684" spans="1:15" ht="12.75">
      <c r="A684" s="61"/>
      <c r="B684" s="61"/>
      <c r="C684" s="61"/>
      <c r="D684" s="61"/>
      <c r="E684" s="61"/>
      <c r="F684" s="61"/>
      <c r="G684" s="61"/>
      <c r="H684" s="61"/>
      <c r="I684" s="61"/>
      <c r="J684" s="61"/>
      <c r="K684" s="61"/>
      <c r="L684" s="61"/>
      <c r="M684" s="61"/>
      <c r="N684" s="61"/>
      <c r="O684" s="61"/>
    </row>
    <row r="685" spans="1:15" ht="12.75">
      <c r="A685" s="61"/>
      <c r="B685" s="61"/>
      <c r="C685" s="61"/>
      <c r="D685" s="61"/>
      <c r="E685" s="61"/>
      <c r="F685" s="61"/>
      <c r="G685" s="61"/>
      <c r="H685" s="61"/>
      <c r="I685" s="61"/>
      <c r="J685" s="61"/>
      <c r="K685" s="61"/>
      <c r="L685" s="61"/>
      <c r="M685" s="61"/>
      <c r="N685" s="61"/>
      <c r="O685" s="61"/>
    </row>
    <row r="686" spans="1:15" ht="12.75">
      <c r="A686" s="61"/>
      <c r="B686" s="61"/>
      <c r="C686" s="61"/>
      <c r="D686" s="61"/>
      <c r="E686" s="61"/>
      <c r="F686" s="61"/>
      <c r="G686" s="61"/>
      <c r="H686" s="61"/>
      <c r="I686" s="61"/>
      <c r="J686" s="61"/>
      <c r="K686" s="61"/>
      <c r="L686" s="61"/>
      <c r="M686" s="61"/>
      <c r="N686" s="61"/>
      <c r="O686" s="61"/>
    </row>
    <row r="687" spans="1:15" ht="12.75">
      <c r="A687" s="61"/>
      <c r="B687" s="61"/>
      <c r="C687" s="61"/>
      <c r="D687" s="61"/>
      <c r="E687" s="61"/>
      <c r="F687" s="61"/>
      <c r="G687" s="61"/>
      <c r="H687" s="61"/>
      <c r="I687" s="61"/>
      <c r="J687" s="61"/>
      <c r="K687" s="61"/>
      <c r="L687" s="61"/>
      <c r="M687" s="61"/>
      <c r="N687" s="61"/>
      <c r="O687" s="61"/>
    </row>
    <row r="688" spans="1:15" ht="12.75">
      <c r="A688" s="61"/>
      <c r="B688" s="61"/>
      <c r="C688" s="61"/>
      <c r="D688" s="61"/>
      <c r="E688" s="61"/>
      <c r="F688" s="61"/>
      <c r="G688" s="61"/>
      <c r="H688" s="61"/>
      <c r="I688" s="61"/>
      <c r="J688" s="61"/>
      <c r="K688" s="61"/>
      <c r="L688" s="61"/>
      <c r="M688" s="61"/>
      <c r="N688" s="61"/>
      <c r="O688" s="61"/>
    </row>
    <row r="689" spans="1:15" ht="12.75">
      <c r="A689" s="61"/>
      <c r="B689" s="61"/>
      <c r="C689" s="61"/>
      <c r="D689" s="61"/>
      <c r="E689" s="61"/>
      <c r="F689" s="61"/>
      <c r="G689" s="61"/>
      <c r="H689" s="61"/>
      <c r="I689" s="61"/>
      <c r="J689" s="61"/>
      <c r="K689" s="61"/>
      <c r="L689" s="61"/>
      <c r="M689" s="61"/>
      <c r="N689" s="61"/>
      <c r="O689" s="61"/>
    </row>
    <row r="690" spans="1:15" ht="12.75">
      <c r="A690" s="61"/>
      <c r="B690" s="61"/>
      <c r="C690" s="61"/>
      <c r="D690" s="61"/>
      <c r="E690" s="61"/>
      <c r="F690" s="61"/>
      <c r="G690" s="61"/>
      <c r="H690" s="61"/>
      <c r="I690" s="61"/>
      <c r="J690" s="61"/>
      <c r="K690" s="61"/>
      <c r="L690" s="61"/>
      <c r="M690" s="61"/>
      <c r="N690" s="61"/>
      <c r="O690" s="61"/>
    </row>
    <row r="691" spans="1:15" ht="12.75">
      <c r="A691" s="61"/>
      <c r="B691" s="61"/>
      <c r="C691" s="61"/>
      <c r="D691" s="61"/>
      <c r="E691" s="61"/>
      <c r="F691" s="61"/>
      <c r="G691" s="61"/>
      <c r="H691" s="61"/>
      <c r="I691" s="61"/>
      <c r="J691" s="61"/>
      <c r="K691" s="61"/>
      <c r="L691" s="61"/>
      <c r="M691" s="61"/>
      <c r="N691" s="61"/>
      <c r="O691" s="61"/>
    </row>
    <row r="692" spans="1:15" ht="12.75">
      <c r="A692" s="61"/>
      <c r="B692" s="61"/>
      <c r="C692" s="61"/>
      <c r="D692" s="61"/>
      <c r="E692" s="61"/>
      <c r="F692" s="61"/>
      <c r="G692" s="61"/>
      <c r="H692" s="61"/>
      <c r="I692" s="61"/>
      <c r="J692" s="61"/>
      <c r="K692" s="61"/>
      <c r="L692" s="61"/>
      <c r="M692" s="61"/>
      <c r="N692" s="61"/>
      <c r="O692" s="61"/>
    </row>
    <row r="693" spans="1:15" ht="12.75">
      <c r="A693" s="61"/>
      <c r="B693" s="61"/>
      <c r="C693" s="61"/>
      <c r="D693" s="61"/>
      <c r="E693" s="61"/>
      <c r="F693" s="61"/>
      <c r="G693" s="61"/>
      <c r="H693" s="61"/>
      <c r="I693" s="61"/>
      <c r="J693" s="61"/>
      <c r="K693" s="61"/>
      <c r="L693" s="61"/>
      <c r="M693" s="61"/>
      <c r="N693" s="61"/>
      <c r="O693" s="61"/>
    </row>
    <row r="694" spans="1:15" ht="12.75">
      <c r="A694" s="61"/>
      <c r="B694" s="61"/>
      <c r="C694" s="61"/>
      <c r="D694" s="61"/>
      <c r="E694" s="61"/>
      <c r="F694" s="61"/>
      <c r="G694" s="61"/>
      <c r="H694" s="61"/>
      <c r="I694" s="61"/>
      <c r="J694" s="61"/>
      <c r="K694" s="61"/>
      <c r="L694" s="61"/>
      <c r="M694" s="61"/>
      <c r="N694" s="61"/>
      <c r="O694" s="61"/>
    </row>
    <row r="695" spans="1:15" ht="12.75">
      <c r="A695" s="61"/>
      <c r="B695" s="61"/>
      <c r="C695" s="61"/>
      <c r="D695" s="61"/>
      <c r="E695" s="61"/>
      <c r="F695" s="61"/>
      <c r="G695" s="61"/>
      <c r="H695" s="61"/>
      <c r="I695" s="61"/>
      <c r="J695" s="61"/>
      <c r="K695" s="61"/>
      <c r="L695" s="61"/>
      <c r="M695" s="61"/>
      <c r="N695" s="61"/>
      <c r="O695" s="61"/>
    </row>
    <row r="696" spans="1:15" ht="12.75">
      <c r="A696" s="61"/>
      <c r="B696" s="61"/>
      <c r="C696" s="61"/>
      <c r="D696" s="61"/>
      <c r="E696" s="61"/>
      <c r="F696" s="61"/>
      <c r="G696" s="61"/>
      <c r="H696" s="61"/>
      <c r="I696" s="61"/>
      <c r="J696" s="61"/>
      <c r="K696" s="61"/>
      <c r="L696" s="61"/>
      <c r="M696" s="61"/>
      <c r="N696" s="61"/>
      <c r="O696" s="61"/>
    </row>
    <row r="697" spans="1:15" ht="12.75">
      <c r="A697" s="61"/>
      <c r="B697" s="61"/>
      <c r="C697" s="61"/>
      <c r="D697" s="61"/>
      <c r="E697" s="61"/>
      <c r="F697" s="61"/>
      <c r="G697" s="61"/>
      <c r="H697" s="61"/>
      <c r="I697" s="61"/>
      <c r="J697" s="61"/>
      <c r="K697" s="61"/>
      <c r="L697" s="61"/>
      <c r="M697" s="61"/>
      <c r="N697" s="61"/>
      <c r="O697" s="61"/>
    </row>
    <row r="698" spans="1:15" ht="12.75">
      <c r="A698" s="61"/>
      <c r="B698" s="61"/>
      <c r="C698" s="61"/>
      <c r="D698" s="61"/>
      <c r="E698" s="61"/>
      <c r="F698" s="61"/>
      <c r="G698" s="61"/>
      <c r="H698" s="61"/>
      <c r="I698" s="61"/>
      <c r="J698" s="61"/>
      <c r="K698" s="61"/>
      <c r="L698" s="61"/>
      <c r="M698" s="61"/>
      <c r="N698" s="61"/>
      <c r="O698" s="61"/>
    </row>
    <row r="699" spans="1:15" ht="12.75">
      <c r="A699" s="61"/>
      <c r="B699" s="61"/>
      <c r="C699" s="61"/>
      <c r="D699" s="61"/>
      <c r="E699" s="61"/>
      <c r="F699" s="61"/>
      <c r="G699" s="61"/>
      <c r="H699" s="61"/>
      <c r="I699" s="61"/>
      <c r="J699" s="61"/>
      <c r="K699" s="61"/>
      <c r="L699" s="61"/>
      <c r="M699" s="61"/>
      <c r="N699" s="61"/>
      <c r="O699" s="61"/>
    </row>
    <row r="700" spans="1:15" ht="12.75">
      <c r="A700" s="61"/>
      <c r="B700" s="61"/>
      <c r="C700" s="61"/>
      <c r="D700" s="61"/>
      <c r="E700" s="61"/>
      <c r="F700" s="61"/>
      <c r="G700" s="61"/>
      <c r="H700" s="61"/>
      <c r="I700" s="61"/>
      <c r="J700" s="61"/>
      <c r="K700" s="61"/>
      <c r="L700" s="61"/>
      <c r="M700" s="61"/>
      <c r="N700" s="61"/>
      <c r="O700" s="61"/>
    </row>
    <row r="701" spans="1:15" ht="12.75">
      <c r="A701" s="61"/>
      <c r="B701" s="61"/>
      <c r="C701" s="61"/>
      <c r="D701" s="61"/>
      <c r="E701" s="61"/>
      <c r="F701" s="61"/>
      <c r="G701" s="61"/>
      <c r="H701" s="61"/>
      <c r="I701" s="61"/>
      <c r="J701" s="61"/>
      <c r="K701" s="61"/>
      <c r="L701" s="61"/>
      <c r="M701" s="61"/>
      <c r="N701" s="61"/>
      <c r="O701" s="61"/>
    </row>
    <row r="702" spans="1:15" ht="12.75">
      <c r="A702" s="61"/>
      <c r="B702" s="61"/>
      <c r="C702" s="61"/>
      <c r="D702" s="61"/>
      <c r="E702" s="61"/>
      <c r="F702" s="61"/>
      <c r="G702" s="61"/>
      <c r="H702" s="61"/>
      <c r="I702" s="61"/>
      <c r="J702" s="61"/>
      <c r="K702" s="61"/>
      <c r="L702" s="61"/>
      <c r="M702" s="61"/>
      <c r="N702" s="61"/>
      <c r="O702" s="61"/>
    </row>
    <row r="703" spans="1:15" ht="12.75">
      <c r="A703" s="61"/>
      <c r="B703" s="61"/>
      <c r="C703" s="61"/>
      <c r="D703" s="61"/>
      <c r="E703" s="61"/>
      <c r="F703" s="61"/>
      <c r="G703" s="61"/>
      <c r="H703" s="61"/>
      <c r="I703" s="61"/>
      <c r="J703" s="61"/>
      <c r="K703" s="61"/>
      <c r="L703" s="61"/>
      <c r="M703" s="61"/>
      <c r="N703" s="61"/>
      <c r="O703" s="61"/>
    </row>
    <row r="704" spans="1:15" ht="12.75">
      <c r="A704" s="61"/>
      <c r="B704" s="61"/>
      <c r="C704" s="61"/>
      <c r="D704" s="61"/>
      <c r="E704" s="61"/>
      <c r="F704" s="61"/>
      <c r="G704" s="61"/>
      <c r="H704" s="61"/>
      <c r="I704" s="61"/>
      <c r="J704" s="61"/>
      <c r="K704" s="61"/>
      <c r="L704" s="61"/>
      <c r="M704" s="61"/>
      <c r="N704" s="61"/>
      <c r="O704" s="61"/>
    </row>
    <row r="705" spans="1:15" ht="12.75">
      <c r="A705" s="61"/>
      <c r="B705" s="61"/>
      <c r="C705" s="61"/>
      <c r="D705" s="61"/>
      <c r="E705" s="61"/>
      <c r="F705" s="61"/>
      <c r="G705" s="61"/>
      <c r="H705" s="61"/>
      <c r="I705" s="61"/>
      <c r="J705" s="61"/>
      <c r="K705" s="61"/>
      <c r="L705" s="61"/>
      <c r="M705" s="61"/>
      <c r="N705" s="61"/>
      <c r="O705" s="61"/>
    </row>
    <row r="706" spans="1:15" ht="12.75">
      <c r="A706" s="61"/>
      <c r="B706" s="61"/>
      <c r="C706" s="61"/>
      <c r="D706" s="61"/>
      <c r="E706" s="61"/>
      <c r="F706" s="61"/>
      <c r="G706" s="61"/>
      <c r="H706" s="61"/>
      <c r="I706" s="61"/>
      <c r="J706" s="61"/>
      <c r="K706" s="61"/>
      <c r="L706" s="61"/>
      <c r="M706" s="61"/>
      <c r="N706" s="61"/>
      <c r="O706" s="61"/>
    </row>
    <row r="707" spans="1:15" ht="12.75">
      <c r="A707" s="61"/>
      <c r="B707" s="61"/>
      <c r="C707" s="61"/>
      <c r="D707" s="61"/>
      <c r="E707" s="61"/>
      <c r="F707" s="61"/>
      <c r="G707" s="61"/>
      <c r="H707" s="61"/>
      <c r="I707" s="61"/>
      <c r="J707" s="61"/>
      <c r="K707" s="61"/>
      <c r="L707" s="61"/>
      <c r="M707" s="61"/>
      <c r="N707" s="61"/>
      <c r="O707" s="61"/>
    </row>
    <row r="708" spans="1:15" ht="12.75">
      <c r="A708" s="61"/>
      <c r="B708" s="61"/>
      <c r="C708" s="61"/>
      <c r="D708" s="61"/>
      <c r="E708" s="61"/>
      <c r="F708" s="61"/>
      <c r="G708" s="61"/>
      <c r="H708" s="61"/>
      <c r="I708" s="61"/>
      <c r="J708" s="61"/>
      <c r="K708" s="61"/>
      <c r="L708" s="61"/>
      <c r="M708" s="61"/>
      <c r="N708" s="61"/>
      <c r="O708" s="61"/>
    </row>
    <row r="709" spans="1:15" ht="12.75">
      <c r="A709" s="61"/>
      <c r="B709" s="61"/>
      <c r="C709" s="61"/>
      <c r="D709" s="61"/>
      <c r="E709" s="61"/>
      <c r="F709" s="61"/>
      <c r="G709" s="61"/>
      <c r="H709" s="61"/>
      <c r="I709" s="61"/>
      <c r="J709" s="61"/>
      <c r="K709" s="61"/>
      <c r="L709" s="61"/>
      <c r="M709" s="61"/>
      <c r="N709" s="61"/>
      <c r="O709" s="61"/>
    </row>
    <row r="710" spans="1:15" ht="12.75">
      <c r="A710" s="61"/>
      <c r="B710" s="61"/>
      <c r="C710" s="61"/>
      <c r="D710" s="61"/>
      <c r="E710" s="61"/>
      <c r="F710" s="61"/>
      <c r="G710" s="61"/>
      <c r="H710" s="61"/>
      <c r="I710" s="61"/>
      <c r="J710" s="61"/>
      <c r="K710" s="61"/>
      <c r="L710" s="61"/>
      <c r="M710" s="61"/>
      <c r="N710" s="61"/>
      <c r="O710" s="61"/>
    </row>
    <row r="711" spans="1:15" ht="12.75">
      <c r="A711" s="61"/>
      <c r="B711" s="61"/>
      <c r="C711" s="61"/>
      <c r="D711" s="61"/>
      <c r="E711" s="61"/>
      <c r="F711" s="61"/>
      <c r="G711" s="61"/>
      <c r="H711" s="61"/>
      <c r="I711" s="61"/>
      <c r="J711" s="61"/>
      <c r="K711" s="61"/>
      <c r="L711" s="61"/>
      <c r="M711" s="61"/>
      <c r="N711" s="61"/>
      <c r="O711" s="61"/>
    </row>
    <row r="712" spans="1:15" ht="12.75">
      <c r="A712" s="61"/>
      <c r="B712" s="61"/>
      <c r="C712" s="61"/>
      <c r="D712" s="61"/>
      <c r="E712" s="61"/>
      <c r="F712" s="61"/>
      <c r="G712" s="61"/>
      <c r="H712" s="61"/>
      <c r="I712" s="61"/>
      <c r="J712" s="61"/>
      <c r="K712" s="61"/>
      <c r="L712" s="61"/>
      <c r="M712" s="61"/>
      <c r="N712" s="61"/>
      <c r="O712" s="61"/>
    </row>
    <row r="713" spans="1:15" ht="12.75">
      <c r="A713" s="61"/>
      <c r="B713" s="61"/>
      <c r="C713" s="61"/>
      <c r="D713" s="61"/>
      <c r="E713" s="61"/>
      <c r="F713" s="61"/>
      <c r="G713" s="61"/>
      <c r="H713" s="61"/>
      <c r="I713" s="61"/>
      <c r="J713" s="61"/>
      <c r="K713" s="61"/>
      <c r="L713" s="61"/>
      <c r="M713" s="61"/>
      <c r="N713" s="61"/>
      <c r="O713" s="61"/>
    </row>
    <row r="714" spans="1:15" ht="12.75">
      <c r="A714" s="61"/>
      <c r="B714" s="61"/>
      <c r="C714" s="61"/>
      <c r="D714" s="61"/>
      <c r="E714" s="61"/>
      <c r="F714" s="61"/>
      <c r="G714" s="61"/>
      <c r="H714" s="61"/>
      <c r="I714" s="61"/>
      <c r="J714" s="61"/>
      <c r="K714" s="61"/>
      <c r="L714" s="61"/>
      <c r="M714" s="61"/>
      <c r="N714" s="61"/>
      <c r="O714" s="61"/>
    </row>
    <row r="715" spans="1:15" ht="12.75">
      <c r="A715" s="61"/>
      <c r="B715" s="61"/>
      <c r="C715" s="61"/>
      <c r="D715" s="61"/>
      <c r="E715" s="61"/>
      <c r="F715" s="61"/>
      <c r="G715" s="61"/>
      <c r="H715" s="61"/>
      <c r="I715" s="61"/>
      <c r="J715" s="61"/>
      <c r="K715" s="61"/>
      <c r="L715" s="61"/>
      <c r="M715" s="61"/>
      <c r="N715" s="61"/>
      <c r="O715" s="61"/>
    </row>
    <row r="716" spans="1:15" ht="12.75">
      <c r="A716" s="61"/>
      <c r="B716" s="61"/>
      <c r="C716" s="61"/>
      <c r="D716" s="61"/>
      <c r="E716" s="61"/>
      <c r="F716" s="61"/>
      <c r="G716" s="61"/>
      <c r="H716" s="61"/>
      <c r="I716" s="61"/>
      <c r="J716" s="61"/>
      <c r="K716" s="61"/>
      <c r="L716" s="61"/>
      <c r="M716" s="61"/>
      <c r="N716" s="61"/>
      <c r="O716" s="61"/>
    </row>
    <row r="717" spans="1:15" ht="12.75">
      <c r="A717" s="61"/>
      <c r="B717" s="61"/>
      <c r="C717" s="61"/>
      <c r="D717" s="61"/>
      <c r="E717" s="61"/>
      <c r="F717" s="61"/>
      <c r="G717" s="61"/>
      <c r="H717" s="61"/>
      <c r="I717" s="61"/>
      <c r="J717" s="61"/>
      <c r="K717" s="61"/>
      <c r="L717" s="61"/>
      <c r="M717" s="61"/>
      <c r="N717" s="61"/>
      <c r="O717" s="61"/>
    </row>
    <row r="718" spans="1:15" ht="12.75">
      <c r="A718" s="61"/>
      <c r="B718" s="61"/>
      <c r="C718" s="61"/>
      <c r="D718" s="61"/>
      <c r="E718" s="61"/>
      <c r="F718" s="61"/>
      <c r="G718" s="61"/>
      <c r="H718" s="61"/>
      <c r="I718" s="61"/>
      <c r="J718" s="61"/>
      <c r="K718" s="61"/>
      <c r="L718" s="61"/>
      <c r="M718" s="61"/>
      <c r="N718" s="61"/>
      <c r="O718" s="61"/>
    </row>
    <row r="719" spans="1:15" ht="12.75">
      <c r="A719" s="61"/>
      <c r="B719" s="61"/>
      <c r="C719" s="61"/>
      <c r="D719" s="61"/>
      <c r="E719" s="61"/>
      <c r="F719" s="61"/>
      <c r="G719" s="61"/>
      <c r="H719" s="61"/>
      <c r="I719" s="61"/>
      <c r="J719" s="61"/>
      <c r="K719" s="61"/>
      <c r="L719" s="61"/>
      <c r="M719" s="61"/>
      <c r="N719" s="61"/>
      <c r="O719" s="61"/>
    </row>
    <row r="720" spans="1:15" ht="12.75">
      <c r="A720" s="61"/>
      <c r="B720" s="61"/>
      <c r="C720" s="61"/>
      <c r="D720" s="61"/>
      <c r="E720" s="61"/>
      <c r="F720" s="61"/>
      <c r="G720" s="61"/>
      <c r="H720" s="61"/>
      <c r="I720" s="61"/>
      <c r="J720" s="61"/>
      <c r="K720" s="61"/>
      <c r="L720" s="61"/>
      <c r="M720" s="61"/>
      <c r="N720" s="61"/>
      <c r="O720" s="61"/>
    </row>
    <row r="721" spans="1:15" ht="12.75">
      <c r="A721" s="61"/>
      <c r="B721" s="61"/>
      <c r="C721" s="61"/>
      <c r="D721" s="61"/>
      <c r="E721" s="61"/>
      <c r="F721" s="61"/>
      <c r="G721" s="61"/>
      <c r="H721" s="61"/>
      <c r="I721" s="61"/>
      <c r="J721" s="61"/>
      <c r="K721" s="61"/>
      <c r="L721" s="61"/>
      <c r="M721" s="61"/>
      <c r="N721" s="61"/>
      <c r="O721" s="61"/>
    </row>
    <row r="722" spans="1:15" ht="12.75">
      <c r="A722" s="61"/>
      <c r="B722" s="61"/>
      <c r="C722" s="61"/>
      <c r="D722" s="61"/>
      <c r="E722" s="61"/>
      <c r="F722" s="61"/>
      <c r="G722" s="61"/>
      <c r="H722" s="61"/>
      <c r="I722" s="61"/>
      <c r="J722" s="61"/>
      <c r="K722" s="61"/>
      <c r="L722" s="61"/>
      <c r="M722" s="61"/>
      <c r="N722" s="61"/>
      <c r="O722" s="61"/>
    </row>
    <row r="723" spans="1:15" ht="12.75">
      <c r="A723" s="61"/>
      <c r="B723" s="61"/>
      <c r="C723" s="61"/>
      <c r="D723" s="61"/>
      <c r="E723" s="61"/>
      <c r="F723" s="61"/>
      <c r="G723" s="61"/>
      <c r="H723" s="61"/>
      <c r="I723" s="61"/>
      <c r="J723" s="61"/>
      <c r="K723" s="61"/>
      <c r="L723" s="61"/>
      <c r="M723" s="61"/>
      <c r="N723" s="61"/>
      <c r="O723" s="61"/>
    </row>
    <row r="724" spans="1:15" ht="12.75">
      <c r="A724" s="61"/>
      <c r="B724" s="61"/>
      <c r="C724" s="61"/>
      <c r="D724" s="61"/>
      <c r="E724" s="61"/>
      <c r="F724" s="61"/>
      <c r="G724" s="61"/>
      <c r="H724" s="61"/>
      <c r="I724" s="61"/>
      <c r="J724" s="61"/>
      <c r="K724" s="61"/>
      <c r="L724" s="61"/>
      <c r="M724" s="61"/>
      <c r="N724" s="61"/>
      <c r="O724" s="61"/>
    </row>
    <row r="725" spans="1:15" ht="12.75">
      <c r="A725" s="61"/>
      <c r="B725" s="61"/>
      <c r="C725" s="61"/>
      <c r="D725" s="61"/>
      <c r="E725" s="61"/>
      <c r="F725" s="61"/>
      <c r="G725" s="61"/>
      <c r="H725" s="61"/>
      <c r="I725" s="61"/>
      <c r="J725" s="61"/>
      <c r="K725" s="61"/>
      <c r="L725" s="61"/>
      <c r="M725" s="61"/>
      <c r="N725" s="61"/>
      <c r="O725" s="61"/>
    </row>
    <row r="726" spans="1:15" ht="12.75">
      <c r="A726" s="61"/>
      <c r="B726" s="61"/>
      <c r="C726" s="61"/>
      <c r="D726" s="61"/>
      <c r="E726" s="61"/>
      <c r="F726" s="61"/>
      <c r="G726" s="61"/>
      <c r="H726" s="61"/>
      <c r="I726" s="61"/>
      <c r="J726" s="61"/>
      <c r="K726" s="61"/>
      <c r="L726" s="61"/>
      <c r="M726" s="61"/>
      <c r="N726" s="61"/>
      <c r="O726" s="61"/>
    </row>
    <row r="727" spans="1:15" ht="12.75">
      <c r="A727" s="61"/>
      <c r="B727" s="61"/>
      <c r="C727" s="61"/>
      <c r="D727" s="61"/>
      <c r="E727" s="61"/>
      <c r="F727" s="61"/>
      <c r="G727" s="61"/>
      <c r="H727" s="61"/>
      <c r="I727" s="61"/>
      <c r="J727" s="61"/>
      <c r="K727" s="61"/>
      <c r="L727" s="61"/>
      <c r="M727" s="61"/>
      <c r="N727" s="61"/>
      <c r="O727" s="61"/>
    </row>
    <row r="728" spans="1:15" ht="12.75">
      <c r="A728" s="61"/>
      <c r="B728" s="61"/>
      <c r="C728" s="61"/>
      <c r="D728" s="61"/>
      <c r="E728" s="61"/>
      <c r="F728" s="61"/>
      <c r="G728" s="61"/>
      <c r="H728" s="61"/>
      <c r="I728" s="61"/>
      <c r="J728" s="61"/>
      <c r="K728" s="61"/>
      <c r="L728" s="61"/>
      <c r="M728" s="61"/>
      <c r="N728" s="61"/>
      <c r="O728" s="61"/>
    </row>
    <row r="729" spans="1:15" ht="12.75">
      <c r="A729" s="61"/>
      <c r="B729" s="61"/>
      <c r="C729" s="61"/>
      <c r="D729" s="61"/>
      <c r="E729" s="61"/>
      <c r="F729" s="61"/>
      <c r="G729" s="61"/>
      <c r="H729" s="61"/>
      <c r="I729" s="61"/>
      <c r="J729" s="61"/>
      <c r="K729" s="61"/>
      <c r="L729" s="61"/>
      <c r="M729" s="61"/>
      <c r="N729" s="61"/>
      <c r="O729" s="61"/>
    </row>
    <row r="730" spans="1:15" ht="12.75">
      <c r="A730" s="61"/>
      <c r="B730" s="61"/>
      <c r="C730" s="61"/>
      <c r="D730" s="61"/>
      <c r="E730" s="61"/>
      <c r="F730" s="61"/>
      <c r="G730" s="61"/>
      <c r="H730" s="61"/>
      <c r="I730" s="61"/>
      <c r="J730" s="61"/>
      <c r="K730" s="61"/>
      <c r="L730" s="61"/>
      <c r="M730" s="61"/>
      <c r="N730" s="61"/>
      <c r="O730" s="61"/>
    </row>
    <row r="731" spans="1:15" ht="12.75">
      <c r="A731" s="61"/>
      <c r="B731" s="61"/>
      <c r="C731" s="61"/>
      <c r="D731" s="61"/>
      <c r="E731" s="61"/>
      <c r="F731" s="61"/>
      <c r="G731" s="61"/>
      <c r="H731" s="61"/>
      <c r="I731" s="61"/>
      <c r="J731" s="61"/>
      <c r="K731" s="61"/>
      <c r="L731" s="61"/>
      <c r="M731" s="61"/>
      <c r="N731" s="61"/>
      <c r="O731" s="61"/>
    </row>
    <row r="732" spans="1:15" ht="12.75">
      <c r="A732" s="61"/>
      <c r="B732" s="61"/>
      <c r="C732" s="61"/>
      <c r="D732" s="61"/>
      <c r="E732" s="61"/>
      <c r="F732" s="61"/>
      <c r="G732" s="61"/>
      <c r="H732" s="61"/>
      <c r="I732" s="61"/>
      <c r="J732" s="61"/>
      <c r="K732" s="61"/>
      <c r="L732" s="61"/>
      <c r="M732" s="61"/>
      <c r="N732" s="61"/>
      <c r="O732" s="61"/>
    </row>
    <row r="733" spans="1:15" ht="12.75">
      <c r="A733" s="61"/>
      <c r="B733" s="61"/>
      <c r="C733" s="61"/>
      <c r="D733" s="61"/>
      <c r="E733" s="61"/>
      <c r="F733" s="61"/>
      <c r="G733" s="61"/>
      <c r="H733" s="61"/>
      <c r="I733" s="61"/>
      <c r="J733" s="61"/>
      <c r="K733" s="61"/>
      <c r="L733" s="61"/>
      <c r="M733" s="61"/>
      <c r="N733" s="61"/>
      <c r="O733" s="61"/>
    </row>
    <row r="734" spans="1:15" ht="12.75">
      <c r="A734" s="61"/>
      <c r="B734" s="61"/>
      <c r="C734" s="61"/>
      <c r="D734" s="61"/>
      <c r="E734" s="61"/>
      <c r="F734" s="61"/>
      <c r="G734" s="61"/>
      <c r="H734" s="61"/>
      <c r="I734" s="61"/>
      <c r="J734" s="61"/>
      <c r="K734" s="61"/>
      <c r="L734" s="61"/>
      <c r="M734" s="61"/>
      <c r="N734" s="61"/>
      <c r="O734" s="61"/>
    </row>
    <row r="735" spans="1:15" ht="12.75">
      <c r="A735" s="61"/>
      <c r="B735" s="61"/>
      <c r="C735" s="61"/>
      <c r="D735" s="61"/>
      <c r="E735" s="61"/>
      <c r="F735" s="61"/>
      <c r="G735" s="61"/>
      <c r="H735" s="61"/>
      <c r="I735" s="61"/>
      <c r="J735" s="61"/>
      <c r="K735" s="61"/>
      <c r="L735" s="61"/>
      <c r="M735" s="61"/>
      <c r="N735" s="61"/>
      <c r="O735" s="61"/>
    </row>
    <row r="736" spans="1:15" ht="12.75">
      <c r="A736" s="61"/>
      <c r="B736" s="61"/>
      <c r="C736" s="61"/>
      <c r="D736" s="61"/>
      <c r="E736" s="61"/>
      <c r="F736" s="61"/>
      <c r="G736" s="61"/>
      <c r="H736" s="61"/>
      <c r="I736" s="61"/>
      <c r="J736" s="61"/>
      <c r="K736" s="61"/>
      <c r="L736" s="61"/>
      <c r="M736" s="61"/>
      <c r="N736" s="61"/>
      <c r="O736" s="61"/>
    </row>
    <row r="737" spans="1:15" ht="12.75">
      <c r="A737" s="61"/>
      <c r="B737" s="61"/>
      <c r="C737" s="61"/>
      <c r="D737" s="61"/>
      <c r="E737" s="61"/>
      <c r="F737" s="61"/>
      <c r="G737" s="61"/>
      <c r="H737" s="61"/>
      <c r="I737" s="61"/>
      <c r="J737" s="61"/>
      <c r="K737" s="61"/>
      <c r="L737" s="61"/>
      <c r="M737" s="61"/>
      <c r="N737" s="61"/>
      <c r="O737" s="61"/>
    </row>
    <row r="738" spans="1:15" ht="12.75">
      <c r="A738" s="61"/>
      <c r="B738" s="61"/>
      <c r="C738" s="61"/>
      <c r="D738" s="61"/>
      <c r="E738" s="61"/>
      <c r="F738" s="61"/>
      <c r="G738" s="61"/>
      <c r="H738" s="61"/>
      <c r="I738" s="61"/>
      <c r="J738" s="61"/>
      <c r="K738" s="61"/>
      <c r="L738" s="61"/>
      <c r="M738" s="61"/>
      <c r="N738" s="61"/>
      <c r="O738" s="61"/>
    </row>
    <row r="739" spans="1:15" ht="12.75">
      <c r="A739" s="61"/>
      <c r="B739" s="61"/>
      <c r="C739" s="61"/>
      <c r="D739" s="61"/>
      <c r="E739" s="61"/>
      <c r="F739" s="61"/>
      <c r="G739" s="61"/>
      <c r="H739" s="61"/>
      <c r="I739" s="61"/>
      <c r="J739" s="61"/>
      <c r="K739" s="61"/>
      <c r="L739" s="61"/>
      <c r="M739" s="61"/>
      <c r="N739" s="61"/>
      <c r="O739" s="61"/>
    </row>
    <row r="740" spans="1:15" ht="12.75">
      <c r="A740" s="61"/>
      <c r="B740" s="61"/>
      <c r="C740" s="61"/>
      <c r="D740" s="61"/>
      <c r="E740" s="61"/>
      <c r="F740" s="61"/>
      <c r="G740" s="61"/>
      <c r="H740" s="61"/>
      <c r="I740" s="61"/>
      <c r="J740" s="61"/>
      <c r="K740" s="61"/>
      <c r="L740" s="61"/>
      <c r="M740" s="61"/>
      <c r="N740" s="61"/>
      <c r="O740" s="61"/>
    </row>
    <row r="741" spans="1:15" ht="12.75">
      <c r="A741" s="61"/>
      <c r="B741" s="61"/>
      <c r="C741" s="61"/>
      <c r="D741" s="61"/>
      <c r="E741" s="61"/>
      <c r="F741" s="61"/>
      <c r="G741" s="61"/>
      <c r="H741" s="61"/>
      <c r="I741" s="61"/>
      <c r="J741" s="61"/>
      <c r="K741" s="61"/>
      <c r="L741" s="61"/>
      <c r="M741" s="61"/>
      <c r="N741" s="61"/>
      <c r="O741" s="61"/>
    </row>
    <row r="742" spans="1:15" ht="12.75">
      <c r="A742" s="61"/>
      <c r="B742" s="61"/>
      <c r="C742" s="61"/>
      <c r="D742" s="61"/>
      <c r="E742" s="61"/>
      <c r="F742" s="61"/>
      <c r="G742" s="61"/>
      <c r="H742" s="61"/>
      <c r="I742" s="61"/>
      <c r="J742" s="61"/>
      <c r="K742" s="61"/>
      <c r="L742" s="61"/>
      <c r="M742" s="61"/>
      <c r="N742" s="61"/>
      <c r="O742" s="61"/>
    </row>
    <row r="743" spans="1:15" ht="12.75">
      <c r="A743" s="61"/>
      <c r="B743" s="61"/>
      <c r="C743" s="61"/>
      <c r="D743" s="61"/>
      <c r="E743" s="61"/>
      <c r="F743" s="61"/>
      <c r="G743" s="61"/>
      <c r="H743" s="61"/>
      <c r="I743" s="61"/>
      <c r="J743" s="61"/>
      <c r="K743" s="61"/>
      <c r="L743" s="61"/>
      <c r="M743" s="61"/>
      <c r="N743" s="61"/>
      <c r="O743" s="61"/>
    </row>
    <row r="744" spans="1:15" ht="12.75">
      <c r="A744" s="61"/>
      <c r="B744" s="61"/>
      <c r="C744" s="61"/>
      <c r="D744" s="61"/>
      <c r="E744" s="61"/>
      <c r="F744" s="61"/>
      <c r="G744" s="61"/>
      <c r="H744" s="61"/>
      <c r="I744" s="61"/>
      <c r="J744" s="61"/>
      <c r="K744" s="61"/>
      <c r="L744" s="61"/>
      <c r="M744" s="61"/>
      <c r="N744" s="61"/>
      <c r="O744" s="61"/>
    </row>
    <row r="745" spans="1:15" ht="12.75">
      <c r="A745" s="61"/>
      <c r="B745" s="61"/>
      <c r="C745" s="61"/>
      <c r="D745" s="61"/>
      <c r="E745" s="61"/>
      <c r="F745" s="61"/>
      <c r="G745" s="61"/>
      <c r="H745" s="61"/>
      <c r="I745" s="61"/>
      <c r="J745" s="61"/>
      <c r="K745" s="61"/>
      <c r="L745" s="61"/>
      <c r="M745" s="61"/>
      <c r="N745" s="61"/>
      <c r="O745" s="61"/>
    </row>
    <row r="746" spans="1:15" ht="12.75">
      <c r="A746" s="61"/>
      <c r="B746" s="61"/>
      <c r="C746" s="61"/>
      <c r="D746" s="61"/>
      <c r="E746" s="61"/>
      <c r="F746" s="61"/>
      <c r="G746" s="61"/>
      <c r="H746" s="61"/>
      <c r="I746" s="61"/>
      <c r="J746" s="61"/>
      <c r="K746" s="61"/>
      <c r="L746" s="61"/>
      <c r="M746" s="61"/>
      <c r="N746" s="61"/>
      <c r="O746" s="61"/>
    </row>
    <row r="747" spans="1:15" ht="12.75">
      <c r="A747" s="61"/>
      <c r="B747" s="61"/>
      <c r="C747" s="61"/>
      <c r="D747" s="61"/>
      <c r="E747" s="61"/>
      <c r="F747" s="61"/>
      <c r="G747" s="61"/>
      <c r="H747" s="61"/>
      <c r="I747" s="61"/>
      <c r="J747" s="61"/>
      <c r="K747" s="61"/>
      <c r="L747" s="61"/>
      <c r="M747" s="61"/>
      <c r="N747" s="61"/>
      <c r="O747" s="61"/>
    </row>
    <row r="748" spans="1:15" ht="12.75">
      <c r="A748" s="61"/>
      <c r="B748" s="61"/>
      <c r="C748" s="61"/>
      <c r="D748" s="61"/>
      <c r="E748" s="61"/>
      <c r="F748" s="61"/>
      <c r="G748" s="61"/>
      <c r="H748" s="61"/>
      <c r="I748" s="61"/>
      <c r="J748" s="61"/>
      <c r="K748" s="61"/>
      <c r="L748" s="61"/>
      <c r="M748" s="61"/>
      <c r="N748" s="61"/>
      <c r="O748" s="61"/>
    </row>
    <row r="749" spans="1:15" ht="12.75">
      <c r="A749" s="61"/>
      <c r="B749" s="61"/>
      <c r="C749" s="61"/>
      <c r="D749" s="61"/>
      <c r="E749" s="61"/>
      <c r="F749" s="61"/>
      <c r="G749" s="61"/>
      <c r="H749" s="61"/>
      <c r="I749" s="61"/>
      <c r="J749" s="61"/>
      <c r="K749" s="61"/>
      <c r="L749" s="61"/>
      <c r="M749" s="61"/>
      <c r="N749" s="61"/>
      <c r="O749" s="61"/>
    </row>
    <row r="750" spans="1:15" ht="12.75">
      <c r="A750" s="61"/>
      <c r="B750" s="61"/>
      <c r="C750" s="61"/>
      <c r="D750" s="61"/>
      <c r="E750" s="61"/>
      <c r="F750" s="61"/>
      <c r="G750" s="61"/>
      <c r="H750" s="61"/>
      <c r="I750" s="61"/>
      <c r="J750" s="61"/>
      <c r="K750" s="61"/>
      <c r="L750" s="61"/>
      <c r="M750" s="61"/>
      <c r="N750" s="61"/>
      <c r="O750" s="61"/>
    </row>
    <row r="751" spans="1:15" ht="12.75">
      <c r="A751" s="61"/>
      <c r="B751" s="61"/>
      <c r="C751" s="61"/>
      <c r="D751" s="61"/>
      <c r="E751" s="61"/>
      <c r="F751" s="61"/>
      <c r="G751" s="61"/>
      <c r="H751" s="61"/>
      <c r="I751" s="61"/>
      <c r="J751" s="61"/>
      <c r="K751" s="61"/>
      <c r="L751" s="61"/>
      <c r="M751" s="61"/>
      <c r="N751" s="61"/>
      <c r="O751" s="61"/>
    </row>
    <row r="752" spans="1:15" ht="12.75">
      <c r="A752" s="61"/>
      <c r="B752" s="61"/>
      <c r="C752" s="61"/>
      <c r="D752" s="61"/>
      <c r="E752" s="61"/>
      <c r="F752" s="61"/>
      <c r="G752" s="61"/>
      <c r="H752" s="61"/>
      <c r="I752" s="61"/>
      <c r="J752" s="61"/>
      <c r="K752" s="61"/>
      <c r="L752" s="61"/>
      <c r="M752" s="61"/>
      <c r="N752" s="61"/>
      <c r="O752" s="61"/>
    </row>
    <row r="753" spans="1:15" ht="12.75">
      <c r="A753" s="61"/>
      <c r="B753" s="61"/>
      <c r="C753" s="61"/>
      <c r="D753" s="61"/>
      <c r="E753" s="61"/>
      <c r="F753" s="61"/>
      <c r="G753" s="61"/>
      <c r="H753" s="61"/>
      <c r="I753" s="61"/>
      <c r="J753" s="61"/>
      <c r="K753" s="61"/>
      <c r="L753" s="61"/>
      <c r="M753" s="61"/>
      <c r="N753" s="61"/>
      <c r="O753" s="61"/>
    </row>
    <row r="754" spans="1:15" ht="12.75">
      <c r="A754" s="61"/>
      <c r="B754" s="61"/>
      <c r="C754" s="61"/>
      <c r="D754" s="61"/>
      <c r="E754" s="61"/>
      <c r="F754" s="61"/>
      <c r="G754" s="61"/>
      <c r="H754" s="61"/>
      <c r="I754" s="61"/>
      <c r="J754" s="61"/>
      <c r="K754" s="61"/>
      <c r="L754" s="61"/>
      <c r="M754" s="61"/>
      <c r="N754" s="61"/>
      <c r="O754" s="61"/>
    </row>
    <row r="755" spans="1:15" ht="12.75">
      <c r="A755" s="61"/>
      <c r="B755" s="61"/>
      <c r="C755" s="61"/>
      <c r="D755" s="61"/>
      <c r="E755" s="61"/>
      <c r="F755" s="61"/>
      <c r="G755" s="61"/>
      <c r="H755" s="61"/>
      <c r="I755" s="61"/>
      <c r="J755" s="61"/>
      <c r="K755" s="61"/>
      <c r="L755" s="61"/>
      <c r="M755" s="61"/>
      <c r="N755" s="61"/>
      <c r="O755" s="61"/>
    </row>
    <row r="756" spans="1:15" ht="12.75">
      <c r="A756" s="61"/>
      <c r="B756" s="61"/>
      <c r="C756" s="61"/>
      <c r="D756" s="61"/>
      <c r="E756" s="61"/>
      <c r="F756" s="61"/>
      <c r="G756" s="61"/>
      <c r="H756" s="61"/>
      <c r="I756" s="61"/>
      <c r="J756" s="61"/>
      <c r="K756" s="61"/>
      <c r="L756" s="61"/>
      <c r="M756" s="61"/>
      <c r="N756" s="61"/>
      <c r="O756" s="61"/>
    </row>
    <row r="757" spans="1:15" ht="12.75">
      <c r="A757" s="61"/>
      <c r="B757" s="61"/>
      <c r="C757" s="61"/>
      <c r="D757" s="61"/>
      <c r="E757" s="61"/>
      <c r="F757" s="61"/>
      <c r="G757" s="61"/>
      <c r="H757" s="61"/>
      <c r="I757" s="61"/>
      <c r="J757" s="61"/>
      <c r="K757" s="61"/>
      <c r="L757" s="61"/>
      <c r="M757" s="61"/>
      <c r="N757" s="61"/>
      <c r="O757" s="61"/>
    </row>
    <row r="758" spans="1:15" ht="12.75">
      <c r="A758" s="61"/>
      <c r="B758" s="61"/>
      <c r="C758" s="61"/>
      <c r="D758" s="61"/>
      <c r="E758" s="61"/>
      <c r="F758" s="61"/>
      <c r="G758" s="61"/>
      <c r="H758" s="61"/>
      <c r="I758" s="61"/>
      <c r="J758" s="61"/>
      <c r="K758" s="61"/>
      <c r="L758" s="61"/>
      <c r="M758" s="61"/>
      <c r="N758" s="61"/>
      <c r="O758" s="61"/>
    </row>
    <row r="759" spans="1:15" ht="12.75">
      <c r="A759" s="61"/>
      <c r="B759" s="61"/>
      <c r="C759" s="61"/>
      <c r="D759" s="61"/>
      <c r="E759" s="61"/>
      <c r="F759" s="61"/>
      <c r="G759" s="61"/>
      <c r="H759" s="61"/>
      <c r="I759" s="61"/>
      <c r="J759" s="61"/>
      <c r="K759" s="61"/>
      <c r="L759" s="61"/>
      <c r="M759" s="61"/>
      <c r="N759" s="61"/>
      <c r="O759" s="61"/>
    </row>
    <row r="760" spans="1:15" ht="12.75">
      <c r="A760" s="61"/>
      <c r="B760" s="61"/>
      <c r="C760" s="61"/>
      <c r="D760" s="61"/>
      <c r="E760" s="61"/>
      <c r="F760" s="61"/>
      <c r="G760" s="61"/>
      <c r="H760" s="61"/>
      <c r="I760" s="61"/>
      <c r="J760" s="61"/>
      <c r="K760" s="61"/>
      <c r="L760" s="61"/>
      <c r="M760" s="61"/>
      <c r="N760" s="61"/>
      <c r="O760" s="61"/>
    </row>
    <row r="761" spans="1:15" ht="12.75">
      <c r="A761" s="61"/>
      <c r="B761" s="61"/>
      <c r="C761" s="61"/>
      <c r="D761" s="61"/>
      <c r="E761" s="61"/>
      <c r="F761" s="61"/>
      <c r="G761" s="61"/>
      <c r="H761" s="61"/>
      <c r="I761" s="61"/>
      <c r="J761" s="61"/>
      <c r="K761" s="61"/>
      <c r="L761" s="61"/>
      <c r="M761" s="61"/>
      <c r="N761" s="61"/>
      <c r="O761" s="61"/>
    </row>
    <row r="762" spans="1:15" ht="12.75">
      <c r="A762" s="61"/>
      <c r="B762" s="61"/>
      <c r="C762" s="61"/>
      <c r="D762" s="61"/>
      <c r="E762" s="61"/>
      <c r="F762" s="61"/>
      <c r="G762" s="61"/>
      <c r="H762" s="61"/>
      <c r="I762" s="61"/>
      <c r="J762" s="61"/>
      <c r="K762" s="61"/>
      <c r="L762" s="61"/>
      <c r="M762" s="61"/>
      <c r="N762" s="61"/>
      <c r="O762" s="61"/>
    </row>
    <row r="763" spans="1:15" ht="12.75">
      <c r="A763" s="61"/>
      <c r="B763" s="61"/>
      <c r="C763" s="61"/>
      <c r="D763" s="61"/>
      <c r="E763" s="61"/>
      <c r="F763" s="61"/>
      <c r="G763" s="61"/>
      <c r="H763" s="61"/>
      <c r="I763" s="61"/>
      <c r="J763" s="61"/>
      <c r="K763" s="61"/>
      <c r="L763" s="61"/>
      <c r="M763" s="61"/>
      <c r="N763" s="61"/>
      <c r="O763" s="61"/>
    </row>
    <row r="764" spans="1:15" ht="12.75">
      <c r="A764" s="61"/>
      <c r="B764" s="61"/>
      <c r="C764" s="61"/>
      <c r="D764" s="61"/>
      <c r="E764" s="61"/>
      <c r="F764" s="61"/>
      <c r="G764" s="61"/>
      <c r="H764" s="61"/>
      <c r="I764" s="61"/>
      <c r="J764" s="61"/>
      <c r="K764" s="61"/>
      <c r="L764" s="61"/>
      <c r="M764" s="61"/>
      <c r="N764" s="61"/>
      <c r="O764" s="61"/>
    </row>
    <row r="765" spans="1:15" ht="12.75">
      <c r="A765" s="61"/>
      <c r="B765" s="61"/>
      <c r="C765" s="61"/>
      <c r="D765" s="61"/>
      <c r="E765" s="61"/>
      <c r="F765" s="61"/>
      <c r="G765" s="61"/>
      <c r="H765" s="61"/>
      <c r="I765" s="61"/>
      <c r="J765" s="61"/>
      <c r="K765" s="61"/>
      <c r="L765" s="61"/>
      <c r="M765" s="61"/>
      <c r="N765" s="61"/>
      <c r="O765" s="61"/>
    </row>
    <row r="766" spans="1:15" ht="12.75">
      <c r="A766" s="61"/>
      <c r="B766" s="61"/>
      <c r="C766" s="61"/>
      <c r="D766" s="61"/>
      <c r="E766" s="61"/>
      <c r="F766" s="61"/>
      <c r="G766" s="61"/>
      <c r="H766" s="61"/>
      <c r="I766" s="61"/>
      <c r="J766" s="61"/>
      <c r="K766" s="61"/>
      <c r="L766" s="61"/>
      <c r="M766" s="61"/>
      <c r="N766" s="61"/>
      <c r="O766" s="61"/>
    </row>
    <row r="767" spans="1:15" ht="12.75">
      <c r="A767" s="61"/>
      <c r="B767" s="61"/>
      <c r="C767" s="61"/>
      <c r="D767" s="61"/>
      <c r="E767" s="61"/>
      <c r="F767" s="61"/>
      <c r="G767" s="61"/>
      <c r="H767" s="61"/>
      <c r="I767" s="61"/>
      <c r="J767" s="61"/>
      <c r="K767" s="61"/>
      <c r="L767" s="61"/>
      <c r="M767" s="61"/>
      <c r="N767" s="61"/>
      <c r="O767" s="61"/>
    </row>
    <row r="768" spans="1:15" ht="12.75">
      <c r="A768" s="61"/>
      <c r="B768" s="61"/>
      <c r="C768" s="61"/>
      <c r="D768" s="61"/>
      <c r="E768" s="61"/>
      <c r="F768" s="61"/>
      <c r="G768" s="61"/>
      <c r="H768" s="61"/>
      <c r="I768" s="61"/>
      <c r="J768" s="61"/>
      <c r="K768" s="61"/>
      <c r="L768" s="61"/>
      <c r="M768" s="61"/>
      <c r="N768" s="61"/>
      <c r="O768" s="61"/>
    </row>
    <row r="769" spans="1:15" ht="12.75">
      <c r="A769" s="61"/>
      <c r="B769" s="61"/>
      <c r="C769" s="61"/>
      <c r="D769" s="61"/>
      <c r="E769" s="61"/>
      <c r="F769" s="61"/>
      <c r="G769" s="61"/>
      <c r="H769" s="61"/>
      <c r="I769" s="61"/>
      <c r="J769" s="61"/>
      <c r="K769" s="61"/>
      <c r="L769" s="61"/>
      <c r="M769" s="61"/>
      <c r="N769" s="61"/>
      <c r="O769" s="61"/>
    </row>
    <row r="770" spans="1:15" ht="12.75">
      <c r="A770" s="61"/>
      <c r="B770" s="61"/>
      <c r="C770" s="61"/>
      <c r="D770" s="61"/>
      <c r="E770" s="61"/>
      <c r="F770" s="61"/>
      <c r="G770" s="61"/>
      <c r="H770" s="61"/>
      <c r="I770" s="61"/>
      <c r="J770" s="61"/>
      <c r="K770" s="61"/>
      <c r="L770" s="61"/>
      <c r="M770" s="61"/>
      <c r="N770" s="61"/>
      <c r="O770" s="61"/>
    </row>
    <row r="771" spans="1:15" ht="12.75">
      <c r="A771" s="61"/>
      <c r="B771" s="61"/>
      <c r="C771" s="61"/>
      <c r="D771" s="61"/>
      <c r="E771" s="61"/>
      <c r="F771" s="61"/>
      <c r="G771" s="61"/>
      <c r="H771" s="61"/>
      <c r="I771" s="61"/>
      <c r="J771" s="61"/>
      <c r="K771" s="61"/>
      <c r="L771" s="61"/>
      <c r="M771" s="61"/>
      <c r="N771" s="61"/>
      <c r="O771" s="61"/>
    </row>
    <row r="772" spans="1:15" ht="12.75">
      <c r="A772" s="61"/>
      <c r="B772" s="61"/>
      <c r="C772" s="61"/>
      <c r="D772" s="61"/>
      <c r="E772" s="61"/>
      <c r="F772" s="61"/>
      <c r="G772" s="61"/>
      <c r="H772" s="61"/>
      <c r="I772" s="61"/>
      <c r="J772" s="61"/>
      <c r="K772" s="61"/>
      <c r="L772" s="61"/>
      <c r="M772" s="61"/>
      <c r="N772" s="61"/>
      <c r="O772" s="61"/>
    </row>
    <row r="773" spans="1:15" ht="12.75">
      <c r="A773" s="61"/>
      <c r="B773" s="61"/>
      <c r="C773" s="61"/>
      <c r="D773" s="61"/>
      <c r="E773" s="61"/>
      <c r="F773" s="61"/>
      <c r="G773" s="61"/>
      <c r="H773" s="61"/>
      <c r="I773" s="61"/>
      <c r="J773" s="61"/>
      <c r="K773" s="61"/>
      <c r="L773" s="61"/>
      <c r="M773" s="61"/>
      <c r="N773" s="61"/>
      <c r="O773" s="61"/>
    </row>
    <row r="774" spans="1:15" ht="12.75">
      <c r="A774" s="61"/>
      <c r="B774" s="61"/>
      <c r="C774" s="61"/>
      <c r="D774" s="61"/>
      <c r="E774" s="61"/>
      <c r="F774" s="61"/>
      <c r="G774" s="61"/>
      <c r="H774" s="61"/>
      <c r="I774" s="61"/>
      <c r="J774" s="61"/>
      <c r="K774" s="61"/>
      <c r="L774" s="61"/>
      <c r="M774" s="61"/>
      <c r="N774" s="61"/>
      <c r="O774" s="61"/>
    </row>
    <row r="775" spans="1:15" ht="12.75">
      <c r="A775" s="61"/>
      <c r="B775" s="61"/>
      <c r="C775" s="61"/>
      <c r="D775" s="61"/>
      <c r="E775" s="61"/>
      <c r="F775" s="61"/>
      <c r="G775" s="61"/>
      <c r="H775" s="61"/>
      <c r="I775" s="61"/>
      <c r="J775" s="61"/>
      <c r="K775" s="61"/>
      <c r="L775" s="61"/>
      <c r="M775" s="61"/>
      <c r="N775" s="61"/>
      <c r="O775" s="61"/>
    </row>
    <row r="776" spans="1:15" ht="12.75">
      <c r="A776" s="61"/>
      <c r="B776" s="61"/>
      <c r="C776" s="61"/>
      <c r="D776" s="61"/>
      <c r="E776" s="61"/>
      <c r="F776" s="61"/>
      <c r="G776" s="61"/>
      <c r="H776" s="61"/>
      <c r="I776" s="61"/>
      <c r="J776" s="61"/>
      <c r="K776" s="61"/>
      <c r="L776" s="61"/>
      <c r="M776" s="61"/>
      <c r="N776" s="61"/>
      <c r="O776" s="61"/>
    </row>
    <row r="777" spans="1:15" ht="12.75">
      <c r="A777" s="61"/>
      <c r="B777" s="61"/>
      <c r="C777" s="61"/>
      <c r="D777" s="61"/>
      <c r="E777" s="61"/>
      <c r="F777" s="61"/>
      <c r="G777" s="61"/>
      <c r="H777" s="61"/>
      <c r="I777" s="61"/>
      <c r="J777" s="61"/>
      <c r="K777" s="61"/>
      <c r="L777" s="61"/>
      <c r="M777" s="61"/>
      <c r="N777" s="61"/>
      <c r="O777" s="61"/>
    </row>
    <row r="778" spans="1:15" ht="12.75">
      <c r="A778" s="61"/>
      <c r="B778" s="61"/>
      <c r="C778" s="61"/>
      <c r="D778" s="61"/>
      <c r="E778" s="61"/>
      <c r="F778" s="61"/>
      <c r="G778" s="61"/>
      <c r="H778" s="61"/>
      <c r="I778" s="61"/>
      <c r="J778" s="61"/>
      <c r="K778" s="61"/>
      <c r="L778" s="61"/>
      <c r="M778" s="61"/>
      <c r="N778" s="61"/>
      <c r="O778" s="61"/>
    </row>
    <row r="779" spans="1:15" ht="12.75">
      <c r="A779" s="61"/>
      <c r="B779" s="61"/>
      <c r="C779" s="61"/>
      <c r="D779" s="61"/>
      <c r="E779" s="61"/>
      <c r="F779" s="61"/>
      <c r="G779" s="61"/>
      <c r="H779" s="61"/>
      <c r="I779" s="61"/>
      <c r="J779" s="61"/>
      <c r="K779" s="61"/>
      <c r="L779" s="61"/>
      <c r="M779" s="61"/>
      <c r="N779" s="61"/>
      <c r="O779" s="61"/>
    </row>
    <row r="780" spans="1:15" ht="12.75">
      <c r="A780" s="61"/>
      <c r="B780" s="61"/>
      <c r="C780" s="61"/>
      <c r="D780" s="61"/>
      <c r="E780" s="61"/>
      <c r="F780" s="61"/>
      <c r="G780" s="61"/>
      <c r="H780" s="61"/>
      <c r="I780" s="61"/>
      <c r="J780" s="61"/>
      <c r="K780" s="61"/>
      <c r="L780" s="61"/>
      <c r="M780" s="61"/>
      <c r="N780" s="61"/>
      <c r="O780" s="61"/>
    </row>
    <row r="781" spans="1:15" ht="12.75">
      <c r="A781" s="61"/>
      <c r="B781" s="61"/>
      <c r="C781" s="61"/>
      <c r="D781" s="61"/>
      <c r="E781" s="61"/>
      <c r="F781" s="61"/>
      <c r="G781" s="61"/>
      <c r="H781" s="61"/>
      <c r="I781" s="61"/>
      <c r="J781" s="61"/>
      <c r="K781" s="61"/>
      <c r="L781" s="61"/>
      <c r="M781" s="61"/>
      <c r="N781" s="61"/>
      <c r="O781" s="61"/>
    </row>
    <row r="782" spans="1:15" ht="12.75">
      <c r="A782" s="61"/>
      <c r="B782" s="61"/>
      <c r="C782" s="61"/>
      <c r="D782" s="61"/>
      <c r="E782" s="61"/>
      <c r="F782" s="61"/>
      <c r="G782" s="61"/>
      <c r="H782" s="61"/>
      <c r="I782" s="61"/>
      <c r="J782" s="61"/>
      <c r="K782" s="61"/>
      <c r="L782" s="61"/>
      <c r="M782" s="61"/>
      <c r="N782" s="61"/>
      <c r="O782" s="61"/>
    </row>
    <row r="783" spans="1:15" ht="12.75">
      <c r="A783" s="61"/>
      <c r="B783" s="61"/>
      <c r="C783" s="61"/>
      <c r="D783" s="61"/>
      <c r="E783" s="61"/>
      <c r="F783" s="61"/>
      <c r="G783" s="61"/>
      <c r="H783" s="61"/>
      <c r="I783" s="61"/>
      <c r="J783" s="61"/>
      <c r="K783" s="61"/>
      <c r="L783" s="61"/>
      <c r="M783" s="61"/>
      <c r="N783" s="61"/>
      <c r="O783" s="61"/>
    </row>
    <row r="784" spans="1:15" ht="12.75">
      <c r="A784" s="61"/>
      <c r="B784" s="61"/>
      <c r="C784" s="61"/>
      <c r="D784" s="61"/>
      <c r="E784" s="61"/>
      <c r="F784" s="61"/>
      <c r="G784" s="61"/>
      <c r="H784" s="61"/>
      <c r="I784" s="61"/>
      <c r="J784" s="61"/>
      <c r="K784" s="61"/>
      <c r="L784" s="61"/>
      <c r="M784" s="61"/>
      <c r="N784" s="61"/>
      <c r="O784" s="61"/>
    </row>
    <row r="785" spans="1:15" ht="12.75">
      <c r="A785" s="61"/>
      <c r="B785" s="61"/>
      <c r="C785" s="61"/>
      <c r="D785" s="61"/>
      <c r="E785" s="61"/>
      <c r="F785" s="61"/>
      <c r="G785" s="61"/>
      <c r="H785" s="61"/>
      <c r="I785" s="61"/>
      <c r="J785" s="61"/>
      <c r="K785" s="61"/>
      <c r="L785" s="61"/>
      <c r="M785" s="61"/>
      <c r="N785" s="61"/>
      <c r="O785" s="61"/>
    </row>
    <row r="786" spans="1:15" ht="12.75">
      <c r="A786" s="61"/>
      <c r="B786" s="61"/>
      <c r="C786" s="61"/>
      <c r="D786" s="61"/>
      <c r="E786" s="61"/>
      <c r="F786" s="61"/>
      <c r="G786" s="61"/>
      <c r="H786" s="61"/>
      <c r="I786" s="61"/>
      <c r="J786" s="61"/>
      <c r="K786" s="61"/>
      <c r="L786" s="61"/>
      <c r="M786" s="61"/>
      <c r="N786" s="61"/>
      <c r="O786" s="61"/>
    </row>
    <row r="787" spans="1:15" ht="12.75">
      <c r="A787" s="61"/>
      <c r="B787" s="61"/>
      <c r="C787" s="61"/>
      <c r="D787" s="61"/>
      <c r="E787" s="61"/>
      <c r="F787" s="61"/>
      <c r="G787" s="61"/>
      <c r="H787" s="61"/>
      <c r="I787" s="61"/>
      <c r="J787" s="61"/>
      <c r="K787" s="61"/>
      <c r="L787" s="61"/>
      <c r="M787" s="61"/>
      <c r="N787" s="61"/>
      <c r="O787" s="61"/>
    </row>
    <row r="788" spans="1:15" ht="12.75">
      <c r="A788" s="61"/>
      <c r="B788" s="61"/>
      <c r="C788" s="61"/>
      <c r="D788" s="61"/>
      <c r="E788" s="61"/>
      <c r="F788" s="61"/>
      <c r="G788" s="61"/>
      <c r="H788" s="61"/>
      <c r="I788" s="61"/>
      <c r="J788" s="61"/>
      <c r="K788" s="61"/>
      <c r="L788" s="61"/>
      <c r="M788" s="61"/>
      <c r="N788" s="61"/>
      <c r="O788" s="61"/>
    </row>
    <row r="789" spans="1:15" ht="12.75">
      <c r="A789" s="61"/>
      <c r="B789" s="61"/>
      <c r="C789" s="61"/>
      <c r="D789" s="61"/>
      <c r="E789" s="61"/>
      <c r="F789" s="61"/>
      <c r="G789" s="61"/>
      <c r="H789" s="61"/>
      <c r="I789" s="61"/>
      <c r="J789" s="61"/>
      <c r="K789" s="61"/>
      <c r="L789" s="61"/>
      <c r="M789" s="61"/>
      <c r="N789" s="61"/>
      <c r="O789" s="61"/>
    </row>
    <row r="790" spans="1:15" ht="12.75">
      <c r="A790" s="61"/>
      <c r="B790" s="61"/>
      <c r="C790" s="61"/>
      <c r="D790" s="61"/>
      <c r="E790" s="61"/>
      <c r="F790" s="61"/>
      <c r="G790" s="61"/>
      <c r="H790" s="61"/>
      <c r="I790" s="61"/>
      <c r="J790" s="61"/>
      <c r="K790" s="61"/>
      <c r="L790" s="61"/>
      <c r="M790" s="61"/>
      <c r="N790" s="61"/>
      <c r="O790" s="61"/>
    </row>
    <row r="791" spans="1:15" ht="12.75">
      <c r="A791" s="61"/>
      <c r="B791" s="61"/>
      <c r="C791" s="61"/>
      <c r="D791" s="61"/>
      <c r="E791" s="61"/>
      <c r="F791" s="61"/>
      <c r="G791" s="61"/>
      <c r="H791" s="61"/>
      <c r="I791" s="61"/>
      <c r="J791" s="61"/>
      <c r="K791" s="61"/>
      <c r="L791" s="61"/>
      <c r="M791" s="61"/>
      <c r="N791" s="61"/>
      <c r="O791" s="61"/>
    </row>
    <row r="792" spans="1:15" ht="12.75">
      <c r="A792" s="61"/>
      <c r="B792" s="61"/>
      <c r="C792" s="61"/>
      <c r="D792" s="61"/>
      <c r="E792" s="61"/>
      <c r="F792" s="61"/>
      <c r="G792" s="61"/>
      <c r="H792" s="61"/>
      <c r="I792" s="61"/>
      <c r="J792" s="61"/>
      <c r="K792" s="61"/>
      <c r="L792" s="61"/>
      <c r="M792" s="61"/>
      <c r="N792" s="61"/>
      <c r="O792" s="61"/>
    </row>
    <row r="793" spans="1:15" ht="12.75">
      <c r="A793" s="61"/>
      <c r="B793" s="61"/>
      <c r="C793" s="61"/>
      <c r="D793" s="61"/>
      <c r="E793" s="61"/>
      <c r="F793" s="61"/>
      <c r="G793" s="61"/>
      <c r="H793" s="61"/>
      <c r="I793" s="61"/>
      <c r="J793" s="61"/>
      <c r="K793" s="61"/>
      <c r="L793" s="61"/>
      <c r="M793" s="61"/>
      <c r="N793" s="61"/>
      <c r="O793" s="61"/>
    </row>
    <row r="794" spans="1:15" ht="12.75">
      <c r="A794" s="61"/>
      <c r="B794" s="61"/>
      <c r="C794" s="61"/>
      <c r="D794" s="61"/>
      <c r="E794" s="61"/>
      <c r="F794" s="61"/>
      <c r="G794" s="61"/>
      <c r="H794" s="61"/>
      <c r="I794" s="61"/>
      <c r="J794" s="61"/>
      <c r="K794" s="61"/>
      <c r="L794" s="61"/>
      <c r="M794" s="61"/>
      <c r="N794" s="61"/>
      <c r="O794" s="61"/>
    </row>
    <row r="795" spans="1:15" ht="12.75">
      <c r="A795" s="61"/>
      <c r="B795" s="61"/>
      <c r="C795" s="61"/>
      <c r="D795" s="61"/>
      <c r="E795" s="61"/>
      <c r="F795" s="61"/>
      <c r="G795" s="61"/>
      <c r="H795" s="61"/>
      <c r="I795" s="61"/>
      <c r="J795" s="61"/>
      <c r="K795" s="61"/>
      <c r="L795" s="61"/>
      <c r="M795" s="61"/>
      <c r="N795" s="61"/>
      <c r="O795" s="61"/>
    </row>
    <row r="796" spans="1:15" ht="12.75">
      <c r="A796" s="61"/>
      <c r="B796" s="61"/>
      <c r="C796" s="61"/>
      <c r="D796" s="61"/>
      <c r="E796" s="61"/>
      <c r="F796" s="61"/>
      <c r="G796" s="61"/>
      <c r="H796" s="61"/>
      <c r="I796" s="61"/>
      <c r="J796" s="61"/>
      <c r="K796" s="61"/>
      <c r="L796" s="61"/>
      <c r="M796" s="61"/>
      <c r="N796" s="61"/>
      <c r="O796" s="61"/>
    </row>
    <row r="797" spans="1:15" ht="12.75">
      <c r="A797" s="61"/>
      <c r="B797" s="61"/>
      <c r="C797" s="61"/>
      <c r="D797" s="61"/>
      <c r="E797" s="61"/>
      <c r="F797" s="61"/>
      <c r="G797" s="61"/>
      <c r="H797" s="61"/>
      <c r="I797" s="61"/>
      <c r="J797" s="61"/>
      <c r="K797" s="61"/>
      <c r="L797" s="61"/>
      <c r="M797" s="61"/>
      <c r="N797" s="61"/>
      <c r="O797" s="61"/>
    </row>
    <row r="798" spans="1:15" ht="12.75">
      <c r="A798" s="61"/>
      <c r="B798" s="61"/>
      <c r="C798" s="61"/>
      <c r="D798" s="61"/>
      <c r="E798" s="61"/>
      <c r="F798" s="61"/>
      <c r="G798" s="61"/>
      <c r="H798" s="61"/>
      <c r="I798" s="61"/>
      <c r="J798" s="61"/>
      <c r="K798" s="61"/>
      <c r="L798" s="61"/>
      <c r="M798" s="61"/>
      <c r="N798" s="61"/>
      <c r="O798" s="61"/>
    </row>
    <row r="799" spans="1:15" ht="12.75">
      <c r="A799" s="61"/>
      <c r="B799" s="61"/>
      <c r="C799" s="61"/>
      <c r="D799" s="61"/>
      <c r="E799" s="61"/>
      <c r="F799" s="61"/>
      <c r="G799" s="61"/>
      <c r="H799" s="61"/>
      <c r="I799" s="61"/>
      <c r="J799" s="61"/>
      <c r="K799" s="61"/>
      <c r="L799" s="61"/>
      <c r="M799" s="61"/>
      <c r="N799" s="61"/>
      <c r="O799" s="61"/>
    </row>
    <row r="800" spans="1:15" ht="12.75">
      <c r="A800" s="61"/>
      <c r="B800" s="61"/>
      <c r="C800" s="61"/>
      <c r="D800" s="61"/>
      <c r="E800" s="61"/>
      <c r="F800" s="61"/>
      <c r="G800" s="61"/>
      <c r="H800" s="61"/>
      <c r="I800" s="61"/>
      <c r="J800" s="61"/>
      <c r="K800" s="61"/>
      <c r="L800" s="61"/>
      <c r="M800" s="61"/>
      <c r="N800" s="61"/>
      <c r="O800" s="61"/>
    </row>
    <row r="801" spans="1:15" ht="12.75">
      <c r="A801" s="61"/>
      <c r="B801" s="61"/>
      <c r="C801" s="61"/>
      <c r="D801" s="61"/>
      <c r="E801" s="61"/>
      <c r="F801" s="61"/>
      <c r="G801" s="61"/>
      <c r="H801" s="61"/>
      <c r="I801" s="61"/>
      <c r="J801" s="61"/>
      <c r="K801" s="61"/>
      <c r="L801" s="61"/>
      <c r="M801" s="61"/>
      <c r="N801" s="61"/>
      <c r="O801" s="61"/>
    </row>
    <row r="802" spans="1:15" ht="12.75">
      <c r="A802" s="61"/>
      <c r="B802" s="61"/>
      <c r="C802" s="61"/>
      <c r="D802" s="61"/>
      <c r="E802" s="61"/>
      <c r="F802" s="61"/>
      <c r="G802" s="61"/>
      <c r="H802" s="61"/>
      <c r="I802" s="61"/>
      <c r="J802" s="61"/>
      <c r="K802" s="61"/>
      <c r="L802" s="61"/>
      <c r="M802" s="61"/>
      <c r="N802" s="61"/>
      <c r="O802" s="61"/>
    </row>
    <row r="803" spans="1:15" ht="12.75">
      <c r="A803" s="61"/>
      <c r="B803" s="61"/>
      <c r="C803" s="61"/>
      <c r="D803" s="61"/>
      <c r="E803" s="61"/>
      <c r="F803" s="61"/>
      <c r="G803" s="61"/>
      <c r="H803" s="61"/>
      <c r="I803" s="61"/>
      <c r="J803" s="61"/>
      <c r="K803" s="61"/>
      <c r="L803" s="61"/>
      <c r="M803" s="61"/>
      <c r="N803" s="61"/>
      <c r="O803" s="61"/>
    </row>
    <row r="804" spans="1:15" ht="12.75">
      <c r="A804" s="61"/>
      <c r="B804" s="61"/>
      <c r="C804" s="61"/>
      <c r="D804" s="61"/>
      <c r="E804" s="61"/>
      <c r="F804" s="61"/>
      <c r="G804" s="61"/>
      <c r="H804" s="61"/>
      <c r="I804" s="61"/>
      <c r="J804" s="61"/>
      <c r="K804" s="61"/>
      <c r="L804" s="61"/>
      <c r="M804" s="61"/>
      <c r="N804" s="61"/>
      <c r="O804" s="61"/>
    </row>
    <row r="805" spans="1:15" ht="12.75">
      <c r="A805" s="61"/>
      <c r="B805" s="61"/>
      <c r="C805" s="61"/>
      <c r="D805" s="61"/>
      <c r="E805" s="61"/>
      <c r="F805" s="61"/>
      <c r="G805" s="61"/>
      <c r="H805" s="61"/>
      <c r="I805" s="61"/>
      <c r="J805" s="61"/>
      <c r="K805" s="61"/>
      <c r="L805" s="61"/>
      <c r="M805" s="61"/>
      <c r="N805" s="61"/>
      <c r="O805" s="61"/>
    </row>
    <row r="806" spans="1:15" ht="12.75">
      <c r="A806" s="61"/>
      <c r="B806" s="61"/>
      <c r="C806" s="61"/>
      <c r="D806" s="61"/>
      <c r="E806" s="61"/>
      <c r="F806" s="61"/>
      <c r="G806" s="61"/>
      <c r="H806" s="61"/>
      <c r="I806" s="61"/>
      <c r="J806" s="61"/>
      <c r="K806" s="61"/>
      <c r="L806" s="61"/>
      <c r="M806" s="61"/>
      <c r="N806" s="61"/>
      <c r="O806" s="61"/>
    </row>
    <row r="807" spans="1:15" ht="12.75">
      <c r="A807" s="61"/>
      <c r="B807" s="61"/>
      <c r="C807" s="61"/>
      <c r="D807" s="61"/>
      <c r="E807" s="61"/>
      <c r="F807" s="61"/>
      <c r="G807" s="61"/>
      <c r="H807" s="61"/>
      <c r="I807" s="61"/>
      <c r="J807" s="61"/>
      <c r="K807" s="61"/>
      <c r="L807" s="61"/>
      <c r="M807" s="61"/>
      <c r="N807" s="61"/>
      <c r="O807" s="61"/>
    </row>
    <row r="808" spans="1:15" ht="12.75">
      <c r="A808" s="61"/>
      <c r="B808" s="61"/>
      <c r="C808" s="61"/>
      <c r="D808" s="61"/>
      <c r="E808" s="61"/>
      <c r="F808" s="61"/>
      <c r="G808" s="61"/>
      <c r="H808" s="61"/>
      <c r="I808" s="61"/>
      <c r="J808" s="61"/>
      <c r="K808" s="61"/>
      <c r="L808" s="61"/>
      <c r="M808" s="61"/>
      <c r="N808" s="61"/>
      <c r="O808" s="61"/>
    </row>
    <row r="809" spans="1:15" ht="12.75">
      <c r="A809" s="61"/>
      <c r="B809" s="61"/>
      <c r="C809" s="61"/>
      <c r="D809" s="61"/>
      <c r="E809" s="61"/>
      <c r="F809" s="61"/>
      <c r="G809" s="61"/>
      <c r="H809" s="61"/>
      <c r="I809" s="61"/>
      <c r="J809" s="61"/>
      <c r="K809" s="61"/>
      <c r="L809" s="61"/>
      <c r="M809" s="61"/>
      <c r="N809" s="61"/>
      <c r="O809" s="61"/>
    </row>
    <row r="810" spans="1:15" ht="12.75">
      <c r="A810" s="61"/>
      <c r="B810" s="61"/>
      <c r="C810" s="61"/>
      <c r="D810" s="61"/>
      <c r="E810" s="61"/>
      <c r="F810" s="61"/>
      <c r="G810" s="61"/>
      <c r="H810" s="61"/>
      <c r="I810" s="61"/>
      <c r="J810" s="61"/>
      <c r="K810" s="61"/>
      <c r="L810" s="61"/>
      <c r="M810" s="61"/>
      <c r="N810" s="61"/>
      <c r="O810" s="61"/>
    </row>
    <row r="811" spans="1:15" ht="12.75">
      <c r="A811" s="61"/>
      <c r="B811" s="61"/>
      <c r="C811" s="61"/>
      <c r="D811" s="61"/>
      <c r="E811" s="61"/>
      <c r="F811" s="61"/>
      <c r="G811" s="61"/>
      <c r="H811" s="61"/>
      <c r="I811" s="61"/>
      <c r="J811" s="61"/>
      <c r="K811" s="61"/>
      <c r="L811" s="61"/>
      <c r="M811" s="61"/>
      <c r="N811" s="61"/>
      <c r="O811" s="61"/>
    </row>
    <row r="812" spans="1:15" ht="12.75">
      <c r="A812" s="61"/>
      <c r="B812" s="61"/>
      <c r="C812" s="61"/>
      <c r="D812" s="61"/>
      <c r="E812" s="61"/>
      <c r="F812" s="61"/>
      <c r="G812" s="61"/>
      <c r="H812" s="61"/>
      <c r="I812" s="61"/>
      <c r="J812" s="61"/>
      <c r="K812" s="61"/>
      <c r="L812" s="61"/>
      <c r="M812" s="61"/>
      <c r="N812" s="61"/>
      <c r="O812" s="61"/>
    </row>
    <row r="813" spans="1:15" ht="12.75">
      <c r="A813" s="61"/>
      <c r="B813" s="61"/>
      <c r="C813" s="61"/>
      <c r="D813" s="61"/>
      <c r="E813" s="61"/>
      <c r="F813" s="61"/>
      <c r="G813" s="61"/>
      <c r="H813" s="61"/>
      <c r="I813" s="61"/>
      <c r="J813" s="61"/>
      <c r="K813" s="61"/>
      <c r="L813" s="61"/>
      <c r="M813" s="61"/>
      <c r="N813" s="61"/>
      <c r="O813" s="61"/>
    </row>
    <row r="814" spans="1:15" ht="12.75">
      <c r="A814" s="61"/>
      <c r="B814" s="61"/>
      <c r="C814" s="61"/>
      <c r="D814" s="61"/>
      <c r="E814" s="61"/>
      <c r="F814" s="61"/>
      <c r="G814" s="61"/>
      <c r="H814" s="61"/>
      <c r="I814" s="61"/>
      <c r="J814" s="61"/>
      <c r="K814" s="61"/>
      <c r="L814" s="61"/>
      <c r="M814" s="61"/>
      <c r="N814" s="61"/>
      <c r="O814" s="61"/>
    </row>
    <row r="815" spans="1:15" ht="12.75">
      <c r="A815" s="61"/>
      <c r="B815" s="61"/>
      <c r="C815" s="61"/>
      <c r="D815" s="61"/>
      <c r="E815" s="61"/>
      <c r="F815" s="61"/>
      <c r="G815" s="61"/>
      <c r="H815" s="61"/>
      <c r="I815" s="61"/>
      <c r="J815" s="61"/>
      <c r="K815" s="61"/>
      <c r="L815" s="61"/>
      <c r="M815" s="61"/>
      <c r="N815" s="61"/>
      <c r="O815" s="61"/>
    </row>
    <row r="816" spans="1:15" ht="12.75">
      <c r="A816" s="61"/>
      <c r="B816" s="61"/>
      <c r="C816" s="61"/>
      <c r="D816" s="61"/>
      <c r="E816" s="61"/>
      <c r="F816" s="61"/>
      <c r="G816" s="61"/>
      <c r="H816" s="61"/>
      <c r="I816" s="61"/>
      <c r="J816" s="61"/>
      <c r="K816" s="61"/>
      <c r="L816" s="61"/>
      <c r="M816" s="61"/>
      <c r="N816" s="61"/>
      <c r="O816" s="61"/>
    </row>
    <row r="817" spans="1:15" ht="12.75">
      <c r="A817" s="61"/>
      <c r="B817" s="61"/>
      <c r="C817" s="61"/>
      <c r="D817" s="61"/>
      <c r="E817" s="61"/>
      <c r="F817" s="61"/>
      <c r="G817" s="61"/>
      <c r="H817" s="61"/>
      <c r="I817" s="61"/>
      <c r="J817" s="61"/>
      <c r="K817" s="61"/>
      <c r="L817" s="61"/>
      <c r="M817" s="61"/>
      <c r="N817" s="61"/>
      <c r="O817" s="61"/>
    </row>
    <row r="818" spans="1:15" ht="12.75">
      <c r="A818" s="61"/>
      <c r="B818" s="61"/>
      <c r="C818" s="61"/>
      <c r="D818" s="61"/>
      <c r="E818" s="61"/>
      <c r="F818" s="61"/>
      <c r="G818" s="61"/>
      <c r="H818" s="61"/>
      <c r="I818" s="61"/>
      <c r="J818" s="61"/>
      <c r="K818" s="61"/>
      <c r="L818" s="61"/>
      <c r="M818" s="61"/>
      <c r="N818" s="61"/>
      <c r="O818" s="61"/>
    </row>
    <row r="819" spans="1:15" ht="12.75">
      <c r="A819" s="61"/>
      <c r="B819" s="61"/>
      <c r="C819" s="61"/>
      <c r="D819" s="61"/>
      <c r="E819" s="61"/>
      <c r="F819" s="61"/>
      <c r="G819" s="61"/>
      <c r="H819" s="61"/>
      <c r="I819" s="61"/>
      <c r="J819" s="61"/>
      <c r="K819" s="61"/>
      <c r="L819" s="61"/>
      <c r="M819" s="61"/>
      <c r="N819" s="61"/>
      <c r="O819" s="61"/>
    </row>
    <row r="820" spans="1:15" ht="12.75">
      <c r="A820" s="61"/>
      <c r="B820" s="61"/>
      <c r="C820" s="61"/>
      <c r="D820" s="61"/>
      <c r="E820" s="61"/>
      <c r="F820" s="61"/>
      <c r="G820" s="61"/>
      <c r="H820" s="61"/>
      <c r="I820" s="61"/>
      <c r="J820" s="61"/>
      <c r="K820" s="61"/>
      <c r="L820" s="61"/>
      <c r="M820" s="61"/>
      <c r="N820" s="61"/>
      <c r="O820" s="61"/>
    </row>
    <row r="821" spans="1:15" ht="12.75">
      <c r="A821" s="61"/>
      <c r="B821" s="61"/>
      <c r="C821" s="61"/>
      <c r="D821" s="61"/>
      <c r="E821" s="61"/>
      <c r="F821" s="61"/>
      <c r="G821" s="61"/>
      <c r="H821" s="61"/>
      <c r="I821" s="61"/>
      <c r="J821" s="61"/>
      <c r="K821" s="61"/>
      <c r="L821" s="61"/>
      <c r="M821" s="61"/>
      <c r="N821" s="61"/>
      <c r="O821" s="61"/>
    </row>
    <row r="822" spans="1:15" ht="12.75">
      <c r="A822" s="61"/>
      <c r="B822" s="61"/>
      <c r="C822" s="61"/>
      <c r="D822" s="61"/>
      <c r="E822" s="61"/>
      <c r="F822" s="61"/>
      <c r="G822" s="61"/>
      <c r="H822" s="61"/>
      <c r="I822" s="61"/>
      <c r="J822" s="61"/>
      <c r="K822" s="61"/>
      <c r="L822" s="61"/>
      <c r="M822" s="61"/>
      <c r="N822" s="61"/>
      <c r="O822" s="61"/>
    </row>
    <row r="823" spans="1:15" ht="12.75">
      <c r="A823" s="61"/>
      <c r="B823" s="61"/>
      <c r="C823" s="61"/>
      <c r="D823" s="61"/>
      <c r="E823" s="61"/>
      <c r="F823" s="61"/>
      <c r="G823" s="61"/>
      <c r="H823" s="61"/>
      <c r="I823" s="61"/>
      <c r="J823" s="61"/>
      <c r="K823" s="61"/>
      <c r="L823" s="61"/>
      <c r="M823" s="61"/>
      <c r="N823" s="61"/>
      <c r="O823" s="61"/>
    </row>
    <row r="824" spans="1:15" ht="12.75">
      <c r="A824" s="61"/>
      <c r="B824" s="61"/>
      <c r="C824" s="61"/>
      <c r="D824" s="61"/>
      <c r="E824" s="61"/>
      <c r="F824" s="61"/>
      <c r="G824" s="61"/>
      <c r="H824" s="61"/>
      <c r="I824" s="61"/>
      <c r="J824" s="61"/>
      <c r="K824" s="61"/>
      <c r="L824" s="61"/>
      <c r="M824" s="61"/>
      <c r="N824" s="61"/>
      <c r="O824" s="61"/>
    </row>
    <row r="825" spans="1:15" ht="12.75">
      <c r="A825" s="61"/>
      <c r="B825" s="61"/>
      <c r="C825" s="61"/>
      <c r="D825" s="61"/>
      <c r="E825" s="61"/>
      <c r="F825" s="61"/>
      <c r="G825" s="61"/>
      <c r="H825" s="61"/>
      <c r="I825" s="61"/>
      <c r="J825" s="61"/>
      <c r="K825" s="61"/>
      <c r="L825" s="61"/>
      <c r="M825" s="61"/>
      <c r="N825" s="61"/>
      <c r="O825" s="61"/>
    </row>
    <row r="826" spans="1:15" ht="12.75">
      <c r="A826" s="61"/>
      <c r="B826" s="61"/>
      <c r="C826" s="61"/>
      <c r="D826" s="61"/>
      <c r="E826" s="61"/>
      <c r="F826" s="61"/>
      <c r="G826" s="61"/>
      <c r="H826" s="61"/>
      <c r="I826" s="61"/>
      <c r="J826" s="61"/>
      <c r="K826" s="61"/>
      <c r="L826" s="61"/>
      <c r="M826" s="61"/>
      <c r="N826" s="61"/>
      <c r="O826" s="61"/>
    </row>
    <row r="827" spans="1:15" ht="12.75">
      <c r="A827" s="61"/>
      <c r="B827" s="61"/>
      <c r="C827" s="61"/>
      <c r="D827" s="61"/>
      <c r="E827" s="61"/>
      <c r="F827" s="61"/>
      <c r="G827" s="61"/>
      <c r="H827" s="61"/>
      <c r="I827" s="61"/>
      <c r="J827" s="61"/>
      <c r="K827" s="61"/>
      <c r="L827" s="61"/>
      <c r="M827" s="61"/>
      <c r="N827" s="61"/>
      <c r="O827" s="61"/>
    </row>
    <row r="828" spans="1:15" ht="12.75">
      <c r="A828" s="61"/>
      <c r="B828" s="61"/>
      <c r="C828" s="61"/>
      <c r="D828" s="61"/>
      <c r="E828" s="61"/>
      <c r="F828" s="61"/>
      <c r="G828" s="61"/>
      <c r="H828" s="61"/>
      <c r="I828" s="61"/>
      <c r="J828" s="61"/>
      <c r="K828" s="61"/>
      <c r="L828" s="61"/>
      <c r="M828" s="61"/>
      <c r="N828" s="61"/>
      <c r="O828" s="61"/>
    </row>
    <row r="829" spans="1:15" ht="12.75">
      <c r="A829" s="61"/>
      <c r="B829" s="61"/>
      <c r="C829" s="61"/>
      <c r="D829" s="61"/>
      <c r="E829" s="61"/>
      <c r="F829" s="61"/>
      <c r="G829" s="61"/>
      <c r="H829" s="61"/>
      <c r="I829" s="61"/>
      <c r="J829" s="61"/>
      <c r="K829" s="61"/>
      <c r="L829" s="61"/>
      <c r="M829" s="61"/>
      <c r="N829" s="61"/>
      <c r="O829" s="61"/>
    </row>
    <row r="830" spans="1:15" ht="12.75">
      <c r="A830" s="61"/>
      <c r="B830" s="61"/>
      <c r="C830" s="61"/>
      <c r="D830" s="61"/>
      <c r="E830" s="61"/>
      <c r="F830" s="61"/>
      <c r="G830" s="61"/>
      <c r="H830" s="61"/>
      <c r="I830" s="61"/>
      <c r="J830" s="61"/>
      <c r="K830" s="61"/>
      <c r="L830" s="61"/>
      <c r="M830" s="61"/>
      <c r="N830" s="61"/>
      <c r="O830" s="61"/>
    </row>
    <row r="831" spans="1:15" ht="12.75">
      <c r="A831" s="61"/>
      <c r="B831" s="61"/>
      <c r="C831" s="61"/>
      <c r="D831" s="61"/>
      <c r="E831" s="61"/>
      <c r="F831" s="61"/>
      <c r="G831" s="61"/>
      <c r="H831" s="61"/>
      <c r="I831" s="61"/>
      <c r="J831" s="61"/>
      <c r="K831" s="61"/>
      <c r="L831" s="61"/>
      <c r="M831" s="61"/>
      <c r="N831" s="61"/>
      <c r="O831" s="61"/>
    </row>
    <row r="832" spans="1:15" ht="12.75">
      <c r="A832" s="61"/>
      <c r="B832" s="61"/>
      <c r="C832" s="61"/>
      <c r="D832" s="61"/>
      <c r="E832" s="61"/>
      <c r="F832" s="61"/>
      <c r="G832" s="61"/>
      <c r="H832" s="61"/>
      <c r="I832" s="61"/>
      <c r="J832" s="61"/>
      <c r="K832" s="61"/>
      <c r="L832" s="61"/>
      <c r="M832" s="61"/>
      <c r="N832" s="61"/>
      <c r="O832" s="61"/>
    </row>
    <row r="833" spans="1:15" ht="12.75">
      <c r="A833" s="61"/>
      <c r="B833" s="61"/>
      <c r="C833" s="61"/>
      <c r="D833" s="61"/>
      <c r="E833" s="61"/>
      <c r="F833" s="61"/>
      <c r="G833" s="61"/>
      <c r="H833" s="61"/>
      <c r="I833" s="61"/>
      <c r="J833" s="61"/>
      <c r="K833" s="61"/>
      <c r="L833" s="61"/>
      <c r="M833" s="61"/>
      <c r="N833" s="61"/>
      <c r="O833" s="61"/>
    </row>
    <row r="834" spans="1:15" ht="12.75">
      <c r="A834" s="61"/>
      <c r="B834" s="61"/>
      <c r="C834" s="61"/>
      <c r="D834" s="61"/>
      <c r="E834" s="61"/>
      <c r="F834" s="61"/>
      <c r="G834" s="61"/>
      <c r="H834" s="61"/>
      <c r="I834" s="61"/>
      <c r="J834" s="61"/>
      <c r="K834" s="61"/>
      <c r="L834" s="61"/>
      <c r="M834" s="61"/>
      <c r="N834" s="61"/>
      <c r="O834" s="61"/>
    </row>
    <row r="835" spans="1:15" ht="12.75">
      <c r="A835" s="61"/>
      <c r="B835" s="61"/>
      <c r="C835" s="61"/>
      <c r="D835" s="61"/>
      <c r="E835" s="61"/>
      <c r="F835" s="61"/>
      <c r="G835" s="61"/>
      <c r="H835" s="61"/>
      <c r="I835" s="61"/>
      <c r="J835" s="61"/>
      <c r="K835" s="61"/>
      <c r="L835" s="61"/>
      <c r="M835" s="61"/>
      <c r="N835" s="61"/>
      <c r="O835" s="61"/>
    </row>
    <row r="836" spans="1:15" ht="12.75">
      <c r="A836" s="61"/>
      <c r="B836" s="61"/>
      <c r="C836" s="61"/>
      <c r="D836" s="61"/>
      <c r="E836" s="61"/>
      <c r="F836" s="61"/>
      <c r="G836" s="61"/>
      <c r="H836" s="61"/>
      <c r="I836" s="61"/>
      <c r="J836" s="61"/>
      <c r="K836" s="61"/>
      <c r="L836" s="61"/>
      <c r="M836" s="61"/>
      <c r="N836" s="61"/>
      <c r="O836" s="61"/>
    </row>
    <row r="837" spans="1:15" ht="12.75">
      <c r="A837" s="61"/>
      <c r="B837" s="61"/>
      <c r="C837" s="61"/>
      <c r="D837" s="61"/>
      <c r="E837" s="61"/>
      <c r="F837" s="61"/>
      <c r="G837" s="61"/>
      <c r="H837" s="61"/>
      <c r="I837" s="61"/>
      <c r="J837" s="61"/>
      <c r="K837" s="61"/>
      <c r="L837" s="61"/>
      <c r="M837" s="61"/>
      <c r="N837" s="61"/>
      <c r="O837" s="61"/>
    </row>
    <row r="838" spans="1:15" ht="12.75">
      <c r="A838" s="61"/>
      <c r="B838" s="61"/>
      <c r="C838" s="61"/>
      <c r="D838" s="61"/>
      <c r="E838" s="61"/>
      <c r="F838" s="61"/>
      <c r="G838" s="61"/>
      <c r="H838" s="61"/>
      <c r="I838" s="61"/>
      <c r="J838" s="61"/>
      <c r="K838" s="61"/>
      <c r="L838" s="61"/>
      <c r="M838" s="61"/>
      <c r="N838" s="61"/>
      <c r="O838" s="61"/>
    </row>
    <row r="839" spans="1:15" ht="12.75">
      <c r="A839" s="61"/>
      <c r="B839" s="61"/>
      <c r="C839" s="61"/>
      <c r="D839" s="61"/>
      <c r="E839" s="61"/>
      <c r="F839" s="61"/>
      <c r="G839" s="61"/>
      <c r="H839" s="61"/>
      <c r="I839" s="61"/>
      <c r="J839" s="61"/>
      <c r="K839" s="61"/>
      <c r="L839" s="61"/>
      <c r="M839" s="61"/>
      <c r="N839" s="61"/>
      <c r="O839" s="61"/>
    </row>
    <row r="840" spans="1:15" ht="12.75">
      <c r="A840" s="61"/>
      <c r="B840" s="61"/>
      <c r="C840" s="61"/>
      <c r="D840" s="61"/>
      <c r="E840" s="61"/>
      <c r="F840" s="61"/>
      <c r="G840" s="61"/>
      <c r="H840" s="61"/>
      <c r="I840" s="61"/>
      <c r="J840" s="61"/>
      <c r="K840" s="61"/>
      <c r="L840" s="61"/>
      <c r="M840" s="61"/>
      <c r="N840" s="61"/>
      <c r="O840" s="61"/>
    </row>
    <row r="841" spans="1:15" ht="12.75">
      <c r="A841" s="61"/>
      <c r="B841" s="61"/>
      <c r="C841" s="61"/>
      <c r="D841" s="61"/>
      <c r="E841" s="61"/>
      <c r="F841" s="61"/>
      <c r="G841" s="61"/>
      <c r="H841" s="61"/>
      <c r="I841" s="61"/>
      <c r="J841" s="61"/>
      <c r="K841" s="61"/>
      <c r="L841" s="61"/>
      <c r="M841" s="61"/>
      <c r="N841" s="61"/>
      <c r="O841" s="61"/>
    </row>
    <row r="842" spans="1:15" ht="12.75">
      <c r="A842" s="61"/>
      <c r="B842" s="61"/>
      <c r="C842" s="61"/>
      <c r="D842" s="61"/>
      <c r="E842" s="61"/>
      <c r="F842" s="61"/>
      <c r="G842" s="61"/>
      <c r="H842" s="61"/>
      <c r="I842" s="61"/>
      <c r="J842" s="61"/>
      <c r="K842" s="61"/>
      <c r="L842" s="61"/>
      <c r="M842" s="61"/>
      <c r="N842" s="61"/>
      <c r="O842" s="61"/>
    </row>
    <row r="843" spans="1:15" ht="12.75">
      <c r="A843" s="61"/>
      <c r="B843" s="61"/>
      <c r="C843" s="61"/>
      <c r="D843" s="61"/>
      <c r="E843" s="61"/>
      <c r="F843" s="61"/>
      <c r="G843" s="61"/>
      <c r="H843" s="61"/>
      <c r="I843" s="61"/>
      <c r="J843" s="61"/>
      <c r="K843" s="61"/>
      <c r="L843" s="61"/>
      <c r="M843" s="61"/>
      <c r="N843" s="61"/>
      <c r="O843" s="61"/>
    </row>
    <row r="844" spans="1:15" ht="12.75">
      <c r="A844" s="61"/>
      <c r="B844" s="61"/>
      <c r="C844" s="61"/>
      <c r="D844" s="61"/>
      <c r="E844" s="61"/>
      <c r="F844" s="61"/>
      <c r="G844" s="61"/>
      <c r="H844" s="61"/>
      <c r="I844" s="61"/>
      <c r="J844" s="61"/>
      <c r="K844" s="61"/>
      <c r="L844" s="61"/>
      <c r="M844" s="61"/>
      <c r="N844" s="61"/>
      <c r="O844" s="61"/>
    </row>
    <row r="845" spans="1:15" ht="12.75">
      <c r="A845" s="61"/>
      <c r="B845" s="61"/>
      <c r="C845" s="61"/>
      <c r="D845" s="61"/>
      <c r="E845" s="61"/>
      <c r="F845" s="61"/>
      <c r="G845" s="61"/>
      <c r="H845" s="61"/>
      <c r="I845" s="61"/>
      <c r="J845" s="61"/>
      <c r="K845" s="61"/>
      <c r="L845" s="61"/>
      <c r="M845" s="61"/>
      <c r="N845" s="61"/>
      <c r="O845" s="61"/>
    </row>
    <row r="846" spans="1:15" ht="12.75">
      <c r="A846" s="61"/>
      <c r="B846" s="61"/>
      <c r="C846" s="61"/>
      <c r="D846" s="61"/>
      <c r="E846" s="61"/>
      <c r="F846" s="61"/>
      <c r="G846" s="61"/>
      <c r="H846" s="61"/>
      <c r="I846" s="61"/>
      <c r="J846" s="61"/>
      <c r="K846" s="61"/>
      <c r="L846" s="61"/>
      <c r="M846" s="61"/>
      <c r="N846" s="61"/>
      <c r="O846" s="61"/>
    </row>
    <row r="847" spans="1:15" ht="12.75">
      <c r="A847" s="61"/>
      <c r="B847" s="61"/>
      <c r="C847" s="61"/>
      <c r="D847" s="61"/>
      <c r="E847" s="61"/>
      <c r="F847" s="61"/>
      <c r="G847" s="61"/>
      <c r="H847" s="61"/>
      <c r="I847" s="61"/>
      <c r="J847" s="61"/>
      <c r="K847" s="61"/>
      <c r="L847" s="61"/>
      <c r="M847" s="61"/>
      <c r="N847" s="61"/>
      <c r="O847" s="61"/>
    </row>
    <row r="848" spans="1:15" ht="12.75">
      <c r="A848" s="61"/>
      <c r="B848" s="61"/>
      <c r="C848" s="61"/>
      <c r="D848" s="61"/>
      <c r="E848" s="61"/>
      <c r="F848" s="61"/>
      <c r="G848" s="61"/>
      <c r="H848" s="61"/>
      <c r="I848" s="61"/>
      <c r="J848" s="61"/>
      <c r="K848" s="61"/>
      <c r="L848" s="61"/>
      <c r="M848" s="61"/>
      <c r="N848" s="61"/>
      <c r="O848" s="61"/>
    </row>
    <row r="849" spans="1:15" ht="12.75">
      <c r="A849" s="61"/>
      <c r="B849" s="61"/>
      <c r="C849" s="61"/>
      <c r="D849" s="61"/>
      <c r="E849" s="61"/>
      <c r="F849" s="61"/>
      <c r="G849" s="61"/>
      <c r="H849" s="61"/>
      <c r="I849" s="61"/>
      <c r="J849" s="61"/>
      <c r="K849" s="61"/>
      <c r="L849" s="61"/>
      <c r="M849" s="61"/>
      <c r="N849" s="61"/>
      <c r="O849" s="61"/>
    </row>
    <row r="850" spans="1:15" ht="12.75">
      <c r="A850" s="61"/>
      <c r="B850" s="61"/>
      <c r="C850" s="61"/>
      <c r="D850" s="61"/>
      <c r="E850" s="61"/>
      <c r="F850" s="61"/>
      <c r="G850" s="61"/>
      <c r="H850" s="61"/>
      <c r="I850" s="61"/>
      <c r="J850" s="61"/>
      <c r="K850" s="61"/>
      <c r="L850" s="61"/>
      <c r="M850" s="61"/>
      <c r="N850" s="61"/>
      <c r="O850" s="61"/>
    </row>
    <row r="851" spans="1:15" ht="12.75">
      <c r="A851" s="61"/>
      <c r="B851" s="61"/>
      <c r="C851" s="61"/>
      <c r="D851" s="61"/>
      <c r="E851" s="61"/>
      <c r="F851" s="61"/>
      <c r="G851" s="61"/>
      <c r="H851" s="61"/>
      <c r="I851" s="61"/>
      <c r="J851" s="61"/>
      <c r="K851" s="61"/>
      <c r="L851" s="61"/>
      <c r="M851" s="61"/>
      <c r="N851" s="61"/>
      <c r="O851" s="61"/>
    </row>
    <row r="852" spans="1:15" ht="12.75">
      <c r="A852" s="61"/>
      <c r="B852" s="61"/>
      <c r="C852" s="61"/>
      <c r="D852" s="61"/>
      <c r="E852" s="61"/>
      <c r="F852" s="61"/>
      <c r="G852" s="61"/>
      <c r="H852" s="61"/>
      <c r="I852" s="61"/>
      <c r="J852" s="61"/>
      <c r="K852" s="61"/>
      <c r="L852" s="61"/>
      <c r="M852" s="61"/>
      <c r="N852" s="61"/>
      <c r="O852" s="61"/>
    </row>
    <row r="853" spans="1:15" ht="12.75">
      <c r="A853" s="61"/>
      <c r="B853" s="61"/>
      <c r="C853" s="61"/>
      <c r="D853" s="61"/>
      <c r="E853" s="61"/>
      <c r="F853" s="61"/>
      <c r="G853" s="61"/>
      <c r="H853" s="61"/>
      <c r="I853" s="61"/>
      <c r="J853" s="61"/>
      <c r="K853" s="61"/>
      <c r="L853" s="61"/>
      <c r="M853" s="61"/>
      <c r="N853" s="61"/>
      <c r="O853" s="61"/>
    </row>
    <row r="854" spans="1:15" ht="12.75">
      <c r="A854" s="61"/>
      <c r="B854" s="61"/>
      <c r="C854" s="61"/>
      <c r="D854" s="61"/>
      <c r="E854" s="61"/>
      <c r="F854" s="61"/>
      <c r="G854" s="61"/>
      <c r="H854" s="61"/>
      <c r="I854" s="61"/>
      <c r="J854" s="61"/>
      <c r="K854" s="61"/>
      <c r="L854" s="61"/>
      <c r="M854" s="61"/>
      <c r="N854" s="61"/>
      <c r="O854" s="61"/>
    </row>
    <row r="855" spans="1:15" ht="12.75">
      <c r="A855" s="61"/>
      <c r="B855" s="61"/>
      <c r="C855" s="61"/>
      <c r="D855" s="61"/>
      <c r="E855" s="61"/>
      <c r="F855" s="61"/>
      <c r="G855" s="61"/>
      <c r="H855" s="61"/>
      <c r="I855" s="61"/>
      <c r="J855" s="61"/>
      <c r="K855" s="61"/>
      <c r="L855" s="61"/>
      <c r="M855" s="61"/>
      <c r="N855" s="61"/>
      <c r="O855" s="61"/>
    </row>
    <row r="856" spans="1:15" ht="12.75">
      <c r="A856" s="61"/>
      <c r="B856" s="61"/>
      <c r="C856" s="61"/>
      <c r="D856" s="61"/>
      <c r="E856" s="61"/>
      <c r="F856" s="61"/>
      <c r="G856" s="61"/>
      <c r="H856" s="61"/>
      <c r="I856" s="61"/>
      <c r="J856" s="61"/>
      <c r="K856" s="61"/>
      <c r="L856" s="61"/>
      <c r="M856" s="61"/>
      <c r="N856" s="61"/>
      <c r="O856" s="61"/>
    </row>
    <row r="857" spans="1:15" ht="12.75">
      <c r="A857" s="61"/>
      <c r="B857" s="61"/>
      <c r="C857" s="61"/>
      <c r="D857" s="61"/>
      <c r="E857" s="61"/>
      <c r="F857" s="61"/>
      <c r="G857" s="61"/>
      <c r="H857" s="61"/>
      <c r="I857" s="61"/>
      <c r="J857" s="61"/>
      <c r="K857" s="61"/>
      <c r="L857" s="61"/>
      <c r="M857" s="61"/>
      <c r="N857" s="61"/>
      <c r="O857" s="61"/>
    </row>
    <row r="858" spans="1:15" ht="12.75">
      <c r="A858" s="61"/>
      <c r="B858" s="61"/>
      <c r="C858" s="61"/>
      <c r="D858" s="61"/>
      <c r="E858" s="61"/>
      <c r="F858" s="61"/>
      <c r="G858" s="61"/>
      <c r="H858" s="61"/>
      <c r="I858" s="61"/>
      <c r="J858" s="61"/>
      <c r="K858" s="61"/>
      <c r="L858" s="61"/>
      <c r="M858" s="61"/>
      <c r="N858" s="61"/>
      <c r="O858" s="61"/>
    </row>
    <row r="859" spans="1:15" ht="12.75">
      <c r="A859" s="61"/>
      <c r="B859" s="61"/>
      <c r="C859" s="61"/>
      <c r="D859" s="61"/>
      <c r="E859" s="61"/>
      <c r="F859" s="61"/>
      <c r="G859" s="61"/>
      <c r="H859" s="61"/>
      <c r="I859" s="61"/>
      <c r="J859" s="61"/>
      <c r="K859" s="61"/>
      <c r="L859" s="61"/>
      <c r="M859" s="61"/>
      <c r="N859" s="61"/>
      <c r="O859" s="61"/>
    </row>
    <row r="860" spans="1:15" ht="12.75">
      <c r="A860" s="61"/>
      <c r="B860" s="61"/>
      <c r="C860" s="61"/>
      <c r="D860" s="61"/>
      <c r="E860" s="61"/>
      <c r="F860" s="61"/>
      <c r="G860" s="61"/>
      <c r="H860" s="61"/>
      <c r="I860" s="61"/>
      <c r="J860" s="61"/>
      <c r="K860" s="61"/>
      <c r="L860" s="61"/>
      <c r="M860" s="61"/>
      <c r="N860" s="61"/>
      <c r="O860" s="61"/>
    </row>
    <row r="861" spans="1:15" ht="12.75">
      <c r="A861" s="61"/>
      <c r="B861" s="61"/>
      <c r="C861" s="61"/>
      <c r="D861" s="61"/>
      <c r="E861" s="61"/>
      <c r="F861" s="61"/>
      <c r="G861" s="61"/>
      <c r="H861" s="61"/>
      <c r="I861" s="61"/>
      <c r="J861" s="61"/>
      <c r="K861" s="61"/>
      <c r="L861" s="61"/>
      <c r="M861" s="61"/>
      <c r="N861" s="61"/>
      <c r="O861" s="61"/>
    </row>
    <row r="862" spans="1:15" ht="12.75">
      <c r="A862" s="61"/>
      <c r="B862" s="61"/>
      <c r="C862" s="61"/>
      <c r="D862" s="61"/>
      <c r="E862" s="61"/>
      <c r="F862" s="61"/>
      <c r="G862" s="61"/>
      <c r="H862" s="61"/>
      <c r="I862" s="61"/>
      <c r="J862" s="61"/>
      <c r="K862" s="61"/>
      <c r="L862" s="61"/>
      <c r="M862" s="61"/>
      <c r="N862" s="61"/>
      <c r="O862" s="61"/>
    </row>
    <row r="863" spans="1:15" ht="12.75">
      <c r="A863" s="61"/>
      <c r="B863" s="61"/>
      <c r="C863" s="61"/>
      <c r="D863" s="61"/>
      <c r="E863" s="61"/>
      <c r="F863" s="61"/>
      <c r="G863" s="61"/>
      <c r="H863" s="61"/>
      <c r="I863" s="61"/>
      <c r="J863" s="61"/>
      <c r="K863" s="61"/>
      <c r="L863" s="61"/>
      <c r="M863" s="61"/>
      <c r="N863" s="61"/>
      <c r="O863" s="61"/>
    </row>
    <row r="864" spans="1:15" ht="12.75">
      <c r="A864" s="61"/>
      <c r="B864" s="61"/>
      <c r="C864" s="61"/>
      <c r="D864" s="61"/>
      <c r="E864" s="61"/>
      <c r="F864" s="61"/>
      <c r="G864" s="61"/>
      <c r="H864" s="61"/>
      <c r="I864" s="61"/>
      <c r="J864" s="61"/>
      <c r="K864" s="61"/>
      <c r="L864" s="61"/>
      <c r="M864" s="61"/>
      <c r="N864" s="61"/>
      <c r="O864" s="61"/>
    </row>
    <row r="865" spans="1:15" ht="12.75">
      <c r="A865" s="61"/>
      <c r="B865" s="61"/>
      <c r="C865" s="61"/>
      <c r="D865" s="61"/>
      <c r="E865" s="61"/>
      <c r="F865" s="61"/>
      <c r="G865" s="61"/>
      <c r="H865" s="61"/>
      <c r="I865" s="61"/>
      <c r="J865" s="61"/>
      <c r="K865" s="61"/>
      <c r="L865" s="61"/>
      <c r="M865" s="61"/>
      <c r="N865" s="61"/>
      <c r="O865" s="61"/>
    </row>
    <row r="866" spans="1:15" ht="12.75">
      <c r="A866" s="61"/>
      <c r="B866" s="61"/>
      <c r="C866" s="61"/>
      <c r="D866" s="61"/>
      <c r="E866" s="61"/>
      <c r="F866" s="61"/>
      <c r="G866" s="61"/>
      <c r="H866" s="61"/>
      <c r="I866" s="61"/>
      <c r="J866" s="61"/>
      <c r="K866" s="61"/>
      <c r="L866" s="61"/>
      <c r="M866" s="61"/>
      <c r="N866" s="61"/>
      <c r="O866" s="61"/>
    </row>
    <row r="867" spans="1:15" ht="12.75">
      <c r="A867" s="61"/>
      <c r="B867" s="61"/>
      <c r="C867" s="61"/>
      <c r="D867" s="61"/>
      <c r="E867" s="61"/>
      <c r="F867" s="61"/>
      <c r="G867" s="61"/>
      <c r="H867" s="61"/>
      <c r="I867" s="61"/>
      <c r="J867" s="61"/>
      <c r="K867" s="61"/>
      <c r="L867" s="61"/>
      <c r="M867" s="61"/>
      <c r="N867" s="61"/>
      <c r="O867" s="61"/>
    </row>
    <row r="868" spans="1:15" ht="12.75">
      <c r="A868" s="61"/>
      <c r="B868" s="61"/>
      <c r="C868" s="61"/>
      <c r="D868" s="61"/>
      <c r="E868" s="61"/>
      <c r="F868" s="61"/>
      <c r="G868" s="61"/>
      <c r="H868" s="61"/>
      <c r="I868" s="61"/>
      <c r="J868" s="61"/>
      <c r="K868" s="61"/>
      <c r="L868" s="61"/>
      <c r="M868" s="61"/>
      <c r="N868" s="61"/>
      <c r="O868" s="61"/>
    </row>
    <row r="869" spans="1:15" ht="12.75">
      <c r="A869" s="61"/>
      <c r="B869" s="61"/>
      <c r="C869" s="61"/>
      <c r="D869" s="61"/>
      <c r="E869" s="61"/>
      <c r="F869" s="61"/>
      <c r="G869" s="61"/>
      <c r="H869" s="61"/>
      <c r="I869" s="61"/>
      <c r="J869" s="61"/>
      <c r="K869" s="61"/>
      <c r="L869" s="61"/>
      <c r="M869" s="61"/>
      <c r="N869" s="61"/>
      <c r="O869" s="61"/>
    </row>
    <row r="870" spans="1:15" ht="12.75">
      <c r="A870" s="61"/>
      <c r="B870" s="61"/>
      <c r="C870" s="61"/>
      <c r="D870" s="61"/>
      <c r="E870" s="61"/>
      <c r="F870" s="61"/>
      <c r="G870" s="61"/>
      <c r="H870" s="61"/>
      <c r="I870" s="61"/>
      <c r="J870" s="61"/>
      <c r="K870" s="61"/>
      <c r="L870" s="61"/>
      <c r="M870" s="61"/>
      <c r="N870" s="61"/>
      <c r="O870" s="61"/>
    </row>
    <row r="871" spans="1:15" ht="12.75">
      <c r="A871" s="61"/>
      <c r="B871" s="61"/>
      <c r="C871" s="61"/>
      <c r="D871" s="61"/>
      <c r="E871" s="61"/>
      <c r="F871" s="61"/>
      <c r="G871" s="61"/>
      <c r="H871" s="61"/>
      <c r="I871" s="61"/>
      <c r="J871" s="61"/>
      <c r="K871" s="61"/>
      <c r="L871" s="61"/>
      <c r="M871" s="61"/>
      <c r="N871" s="61"/>
      <c r="O871" s="61"/>
    </row>
    <row r="872" spans="1:15" ht="12.75">
      <c r="A872" s="61"/>
      <c r="B872" s="61"/>
      <c r="C872" s="61"/>
      <c r="D872" s="61"/>
      <c r="E872" s="61"/>
      <c r="F872" s="61"/>
      <c r="G872" s="61"/>
      <c r="H872" s="61"/>
      <c r="I872" s="61"/>
      <c r="J872" s="61"/>
      <c r="K872" s="61"/>
      <c r="L872" s="61"/>
      <c r="M872" s="61"/>
      <c r="N872" s="61"/>
      <c r="O872" s="61"/>
    </row>
    <row r="873" spans="1:15" ht="12.75">
      <c r="A873" s="61"/>
      <c r="B873" s="61"/>
      <c r="C873" s="61"/>
      <c r="D873" s="61"/>
      <c r="E873" s="61"/>
      <c r="F873" s="61"/>
      <c r="G873" s="61"/>
      <c r="H873" s="61"/>
      <c r="I873" s="61"/>
      <c r="J873" s="61"/>
      <c r="K873" s="61"/>
      <c r="L873" s="61"/>
      <c r="M873" s="61"/>
      <c r="N873" s="61"/>
      <c r="O873" s="61"/>
    </row>
    <row r="874" spans="1:15" ht="12.75">
      <c r="A874" s="61"/>
      <c r="B874" s="61"/>
      <c r="C874" s="61"/>
      <c r="D874" s="61"/>
      <c r="E874" s="61"/>
      <c r="F874" s="61"/>
      <c r="G874" s="61"/>
      <c r="H874" s="61"/>
      <c r="I874" s="61"/>
      <c r="J874" s="61"/>
      <c r="K874" s="61"/>
      <c r="L874" s="61"/>
      <c r="M874" s="61"/>
      <c r="N874" s="61"/>
      <c r="O874" s="61"/>
    </row>
    <row r="875" spans="1:15" ht="12.75">
      <c r="A875" s="61"/>
      <c r="B875" s="61"/>
      <c r="C875" s="61"/>
      <c r="D875" s="61"/>
      <c r="E875" s="61"/>
      <c r="F875" s="61"/>
      <c r="G875" s="61"/>
      <c r="H875" s="61"/>
      <c r="I875" s="61"/>
      <c r="J875" s="61"/>
      <c r="K875" s="61"/>
      <c r="L875" s="61"/>
      <c r="M875" s="61"/>
      <c r="N875" s="61"/>
      <c r="O875" s="61"/>
    </row>
    <row r="876" spans="1:15" ht="12.75">
      <c r="A876" s="61"/>
      <c r="B876" s="61"/>
      <c r="C876" s="61"/>
      <c r="D876" s="61"/>
      <c r="E876" s="61"/>
      <c r="F876" s="61"/>
      <c r="G876" s="61"/>
      <c r="H876" s="61"/>
      <c r="I876" s="61"/>
      <c r="J876" s="61"/>
      <c r="K876" s="61"/>
      <c r="L876" s="61"/>
      <c r="M876" s="61"/>
      <c r="N876" s="61"/>
      <c r="O876" s="61"/>
    </row>
    <row r="877" spans="1:15" ht="12.75">
      <c r="A877" s="61"/>
      <c r="B877" s="61"/>
      <c r="C877" s="61"/>
      <c r="D877" s="61"/>
      <c r="E877" s="61"/>
      <c r="F877" s="61"/>
      <c r="G877" s="61"/>
      <c r="H877" s="61"/>
      <c r="I877" s="61"/>
      <c r="J877" s="61"/>
      <c r="K877" s="61"/>
      <c r="L877" s="61"/>
      <c r="M877" s="61"/>
      <c r="N877" s="61"/>
      <c r="O877" s="61"/>
    </row>
    <row r="878" spans="1:15" ht="12.75">
      <c r="A878" s="61"/>
      <c r="B878" s="61"/>
      <c r="C878" s="61"/>
      <c r="D878" s="61"/>
      <c r="E878" s="61"/>
      <c r="F878" s="61"/>
      <c r="G878" s="61"/>
      <c r="H878" s="61"/>
      <c r="I878" s="61"/>
      <c r="J878" s="61"/>
      <c r="K878" s="61"/>
      <c r="L878" s="61"/>
      <c r="M878" s="61"/>
      <c r="N878" s="61"/>
      <c r="O878" s="61"/>
    </row>
    <row r="879" spans="1:15" ht="12.75">
      <c r="A879" s="61"/>
      <c r="B879" s="61"/>
      <c r="C879" s="61"/>
      <c r="D879" s="61"/>
      <c r="E879" s="61"/>
      <c r="F879" s="61"/>
      <c r="G879" s="61"/>
      <c r="H879" s="61"/>
      <c r="I879" s="61"/>
      <c r="J879" s="61"/>
      <c r="K879" s="61"/>
      <c r="L879" s="61"/>
      <c r="M879" s="61"/>
      <c r="N879" s="61"/>
      <c r="O879" s="61"/>
    </row>
    <row r="880" spans="1:15" ht="12.75">
      <c r="A880" s="61"/>
      <c r="B880" s="61"/>
      <c r="C880" s="61"/>
      <c r="D880" s="61"/>
      <c r="E880" s="61"/>
      <c r="F880" s="61"/>
      <c r="G880" s="61"/>
      <c r="H880" s="61"/>
      <c r="I880" s="61"/>
      <c r="J880" s="61"/>
      <c r="K880" s="61"/>
      <c r="L880" s="61"/>
      <c r="M880" s="61"/>
      <c r="N880" s="61"/>
      <c r="O880" s="61"/>
    </row>
    <row r="881" spans="1:15" ht="12.75">
      <c r="A881" s="61"/>
      <c r="B881" s="61"/>
      <c r="C881" s="61"/>
      <c r="D881" s="61"/>
      <c r="E881" s="61"/>
      <c r="F881" s="61"/>
      <c r="G881" s="61"/>
      <c r="H881" s="61"/>
      <c r="I881" s="61"/>
      <c r="J881" s="61"/>
      <c r="K881" s="61"/>
      <c r="L881" s="61"/>
      <c r="M881" s="61"/>
      <c r="N881" s="61"/>
      <c r="O881" s="61"/>
    </row>
    <row r="882" spans="1:15" ht="12.75">
      <c r="A882" s="61"/>
      <c r="B882" s="61"/>
      <c r="C882" s="61"/>
      <c r="D882" s="61"/>
      <c r="E882" s="61"/>
      <c r="F882" s="61"/>
      <c r="G882" s="61"/>
      <c r="H882" s="61"/>
      <c r="I882" s="61"/>
      <c r="J882" s="61"/>
      <c r="K882" s="61"/>
      <c r="L882" s="61"/>
      <c r="M882" s="61"/>
      <c r="N882" s="61"/>
      <c r="O882" s="61"/>
    </row>
    <row r="883" spans="1:15" ht="12.75">
      <c r="A883" s="61"/>
      <c r="B883" s="61"/>
      <c r="C883" s="61"/>
      <c r="D883" s="61"/>
      <c r="E883" s="61"/>
      <c r="F883" s="61"/>
      <c r="G883" s="61"/>
      <c r="H883" s="61"/>
      <c r="I883" s="61"/>
      <c r="J883" s="61"/>
      <c r="K883" s="61"/>
      <c r="L883" s="61"/>
      <c r="M883" s="61"/>
      <c r="N883" s="61"/>
      <c r="O883" s="61"/>
    </row>
    <row r="884" spans="1:15" ht="12.75">
      <c r="A884" s="61"/>
      <c r="B884" s="61"/>
      <c r="C884" s="61"/>
      <c r="D884" s="61"/>
      <c r="E884" s="61"/>
      <c r="F884" s="61"/>
      <c r="G884" s="61"/>
      <c r="H884" s="61"/>
      <c r="I884" s="61"/>
      <c r="J884" s="61"/>
      <c r="K884" s="61"/>
      <c r="L884" s="61"/>
      <c r="M884" s="61"/>
      <c r="N884" s="61"/>
      <c r="O884" s="61"/>
    </row>
    <row r="885" spans="1:15" ht="12.75">
      <c r="A885" s="61"/>
      <c r="B885" s="61"/>
      <c r="C885" s="61"/>
      <c r="D885" s="61"/>
      <c r="E885" s="61"/>
      <c r="F885" s="61"/>
      <c r="G885" s="61"/>
      <c r="H885" s="61"/>
      <c r="I885" s="61"/>
      <c r="J885" s="61"/>
      <c r="K885" s="61"/>
      <c r="L885" s="61"/>
      <c r="M885" s="61"/>
      <c r="N885" s="61"/>
      <c r="O885" s="61"/>
    </row>
    <row r="886" spans="1:15" ht="12.75">
      <c r="A886" s="61"/>
      <c r="B886" s="61"/>
      <c r="C886" s="61"/>
      <c r="D886" s="61"/>
      <c r="E886" s="61"/>
      <c r="F886" s="61"/>
      <c r="G886" s="61"/>
      <c r="H886" s="61"/>
      <c r="I886" s="61"/>
      <c r="J886" s="61"/>
      <c r="K886" s="61"/>
      <c r="L886" s="61"/>
      <c r="M886" s="61"/>
      <c r="N886" s="61"/>
      <c r="O886" s="61"/>
    </row>
    <row r="887" spans="1:15" ht="12.75">
      <c r="A887" s="61"/>
      <c r="B887" s="61"/>
      <c r="C887" s="61"/>
      <c r="D887" s="61"/>
      <c r="E887" s="61"/>
      <c r="F887" s="61"/>
      <c r="G887" s="61"/>
      <c r="H887" s="61"/>
      <c r="I887" s="61"/>
      <c r="J887" s="61"/>
      <c r="K887" s="61"/>
      <c r="L887" s="61"/>
      <c r="M887" s="61"/>
      <c r="N887" s="61"/>
      <c r="O887" s="61"/>
    </row>
    <row r="888" spans="1:15" ht="12.75">
      <c r="A888" s="61"/>
      <c r="B888" s="61"/>
      <c r="C888" s="61"/>
      <c r="D888" s="61"/>
      <c r="E888" s="61"/>
      <c r="F888" s="61"/>
      <c r="G888" s="61"/>
      <c r="H888" s="61"/>
      <c r="I888" s="61"/>
      <c r="J888" s="61"/>
      <c r="K888" s="61"/>
      <c r="L888" s="61"/>
      <c r="M888" s="61"/>
      <c r="N888" s="61"/>
      <c r="O888" s="61"/>
    </row>
    <row r="889" spans="1:15" ht="12.75">
      <c r="A889" s="61"/>
      <c r="B889" s="61"/>
      <c r="C889" s="61"/>
      <c r="D889" s="61"/>
      <c r="E889" s="61"/>
      <c r="F889" s="61"/>
      <c r="G889" s="61"/>
      <c r="H889" s="61"/>
      <c r="I889" s="61"/>
      <c r="J889" s="61"/>
      <c r="K889" s="61"/>
      <c r="L889" s="61"/>
      <c r="M889" s="61"/>
      <c r="N889" s="61"/>
      <c r="O889" s="61"/>
    </row>
    <row r="890" spans="1:15" ht="12.75">
      <c r="A890" s="61"/>
      <c r="B890" s="61"/>
      <c r="C890" s="61"/>
      <c r="D890" s="61"/>
      <c r="E890" s="61"/>
      <c r="F890" s="61"/>
      <c r="G890" s="61"/>
      <c r="H890" s="61"/>
      <c r="I890" s="61"/>
      <c r="J890" s="61"/>
      <c r="K890" s="61"/>
      <c r="L890" s="61"/>
      <c r="M890" s="61"/>
      <c r="N890" s="61"/>
      <c r="O890" s="61"/>
    </row>
    <row r="891" spans="1:15" ht="12.75">
      <c r="A891" s="61"/>
      <c r="B891" s="61"/>
      <c r="C891" s="61"/>
      <c r="D891" s="61"/>
      <c r="E891" s="61"/>
      <c r="F891" s="61"/>
      <c r="G891" s="61"/>
      <c r="H891" s="61"/>
      <c r="I891" s="61"/>
      <c r="J891" s="61"/>
      <c r="K891" s="61"/>
      <c r="L891" s="61"/>
      <c r="M891" s="61"/>
      <c r="N891" s="61"/>
      <c r="O891" s="61"/>
    </row>
    <row r="892" spans="1:15" ht="12.75">
      <c r="A892" s="61"/>
      <c r="B892" s="61"/>
      <c r="C892" s="61"/>
      <c r="D892" s="61"/>
      <c r="E892" s="61"/>
      <c r="F892" s="61"/>
      <c r="G892" s="61"/>
      <c r="H892" s="61"/>
      <c r="I892" s="61"/>
      <c r="J892" s="61"/>
      <c r="K892" s="61"/>
      <c r="L892" s="61"/>
      <c r="M892" s="61"/>
      <c r="N892" s="61"/>
      <c r="O892" s="61"/>
    </row>
    <row r="893" spans="1:15" ht="12.75">
      <c r="A893" s="61"/>
      <c r="B893" s="61"/>
      <c r="C893" s="61"/>
      <c r="D893" s="61"/>
      <c r="E893" s="61"/>
      <c r="F893" s="61"/>
      <c r="G893" s="61"/>
      <c r="H893" s="61"/>
      <c r="I893" s="61"/>
      <c r="J893" s="61"/>
      <c r="K893" s="61"/>
      <c r="L893" s="61"/>
      <c r="M893" s="61"/>
      <c r="N893" s="61"/>
      <c r="O893" s="61"/>
    </row>
    <row r="894" spans="1:15" ht="12.75">
      <c r="A894" s="61"/>
      <c r="B894" s="61"/>
      <c r="C894" s="61"/>
      <c r="D894" s="61"/>
      <c r="E894" s="61"/>
      <c r="F894" s="61"/>
      <c r="G894" s="61"/>
      <c r="H894" s="61"/>
      <c r="I894" s="61"/>
      <c r="J894" s="61"/>
      <c r="K894" s="61"/>
      <c r="L894" s="61"/>
      <c r="M894" s="61"/>
      <c r="N894" s="61"/>
      <c r="O894" s="61"/>
    </row>
    <row r="895" spans="1:15" ht="12.75">
      <c r="A895" s="61"/>
      <c r="B895" s="61"/>
      <c r="C895" s="61"/>
      <c r="D895" s="61"/>
      <c r="E895" s="61"/>
      <c r="F895" s="61"/>
      <c r="G895" s="61"/>
      <c r="H895" s="61"/>
      <c r="I895" s="61"/>
      <c r="J895" s="61"/>
      <c r="K895" s="61"/>
      <c r="L895" s="61"/>
      <c r="M895" s="61"/>
      <c r="N895" s="61"/>
      <c r="O895" s="61"/>
    </row>
    <row r="896" spans="1:15" ht="12.75">
      <c r="A896" s="61"/>
      <c r="B896" s="61"/>
      <c r="C896" s="61"/>
      <c r="D896" s="61"/>
      <c r="E896" s="61"/>
      <c r="F896" s="61"/>
      <c r="G896" s="61"/>
      <c r="H896" s="61"/>
      <c r="I896" s="61"/>
      <c r="J896" s="61"/>
      <c r="K896" s="61"/>
      <c r="L896" s="61"/>
      <c r="M896" s="61"/>
      <c r="N896" s="61"/>
      <c r="O896" s="61"/>
    </row>
    <row r="897" spans="1:15" ht="12.75">
      <c r="A897" s="61"/>
      <c r="B897" s="61"/>
      <c r="C897" s="61"/>
      <c r="D897" s="61"/>
      <c r="E897" s="61"/>
      <c r="F897" s="61"/>
      <c r="G897" s="61"/>
      <c r="H897" s="61"/>
      <c r="I897" s="61"/>
      <c r="J897" s="61"/>
      <c r="K897" s="61"/>
      <c r="L897" s="61"/>
      <c r="M897" s="61"/>
      <c r="N897" s="61"/>
      <c r="O897" s="61"/>
    </row>
    <row r="898" spans="1:15" ht="12.75">
      <c r="A898" s="61"/>
      <c r="B898" s="61"/>
      <c r="C898" s="61"/>
      <c r="D898" s="61"/>
      <c r="E898" s="61"/>
      <c r="F898" s="61"/>
      <c r="G898" s="61"/>
      <c r="H898" s="61"/>
      <c r="I898" s="61"/>
      <c r="J898" s="61"/>
      <c r="K898" s="61"/>
      <c r="L898" s="61"/>
      <c r="M898" s="61"/>
      <c r="N898" s="61"/>
      <c r="O898" s="61"/>
    </row>
    <row r="899" spans="1:15" ht="12.75">
      <c r="A899" s="61"/>
      <c r="B899" s="61"/>
      <c r="C899" s="61"/>
      <c r="D899" s="61"/>
      <c r="E899" s="61"/>
      <c r="F899" s="61"/>
      <c r="G899" s="61"/>
      <c r="H899" s="61"/>
      <c r="I899" s="61"/>
      <c r="J899" s="61"/>
      <c r="K899" s="61"/>
      <c r="L899" s="61"/>
      <c r="M899" s="61"/>
      <c r="N899" s="61"/>
      <c r="O899" s="61"/>
    </row>
    <row r="900" spans="1:15" ht="12.75">
      <c r="A900" s="61"/>
      <c r="B900" s="61"/>
      <c r="C900" s="61"/>
      <c r="D900" s="61"/>
      <c r="E900" s="61"/>
      <c r="F900" s="61"/>
      <c r="G900" s="61"/>
      <c r="H900" s="61"/>
      <c r="I900" s="61"/>
      <c r="J900" s="61"/>
      <c r="K900" s="61"/>
      <c r="L900" s="61"/>
      <c r="M900" s="61"/>
      <c r="N900" s="61"/>
      <c r="O900" s="61"/>
    </row>
    <row r="901" spans="1:15" ht="12.75">
      <c r="A901" s="61"/>
      <c r="B901" s="61"/>
      <c r="C901" s="61"/>
      <c r="D901" s="61"/>
      <c r="E901" s="61"/>
      <c r="F901" s="61"/>
      <c r="G901" s="61"/>
      <c r="H901" s="61"/>
      <c r="I901" s="61"/>
      <c r="J901" s="61"/>
      <c r="K901" s="61"/>
      <c r="L901" s="61"/>
      <c r="M901" s="61"/>
      <c r="N901" s="61"/>
      <c r="O901" s="61"/>
    </row>
    <row r="902" spans="1:15" ht="12.75">
      <c r="A902" s="61"/>
      <c r="B902" s="61"/>
      <c r="C902" s="61"/>
      <c r="D902" s="61"/>
      <c r="E902" s="61"/>
      <c r="F902" s="61"/>
      <c r="G902" s="61"/>
      <c r="H902" s="61"/>
      <c r="I902" s="61"/>
      <c r="J902" s="61"/>
      <c r="K902" s="61"/>
      <c r="L902" s="61"/>
      <c r="M902" s="61"/>
      <c r="N902" s="61"/>
      <c r="O902" s="61"/>
    </row>
    <row r="903" spans="1:15" ht="12.75">
      <c r="A903" s="61"/>
      <c r="B903" s="61"/>
      <c r="C903" s="61"/>
      <c r="D903" s="61"/>
      <c r="E903" s="61"/>
      <c r="F903" s="61"/>
      <c r="G903" s="61"/>
      <c r="H903" s="61"/>
      <c r="I903" s="61"/>
      <c r="J903" s="61"/>
      <c r="K903" s="61"/>
      <c r="L903" s="61"/>
      <c r="M903" s="61"/>
      <c r="N903" s="61"/>
      <c r="O903" s="61"/>
    </row>
    <row r="904" spans="1:15" ht="12.75">
      <c r="A904" s="61"/>
      <c r="B904" s="61"/>
      <c r="C904" s="61"/>
      <c r="D904" s="61"/>
      <c r="E904" s="61"/>
      <c r="F904" s="61"/>
      <c r="G904" s="61"/>
      <c r="H904" s="61"/>
      <c r="I904" s="61"/>
      <c r="J904" s="61"/>
      <c r="K904" s="61"/>
      <c r="L904" s="61"/>
      <c r="M904" s="61"/>
      <c r="N904" s="61"/>
      <c r="O904" s="61"/>
    </row>
    <row r="905" spans="1:15" ht="12.75">
      <c r="A905" s="61"/>
      <c r="B905" s="61"/>
      <c r="C905" s="61"/>
      <c r="D905" s="61"/>
      <c r="E905" s="61"/>
      <c r="F905" s="61"/>
      <c r="G905" s="61"/>
      <c r="H905" s="61"/>
      <c r="I905" s="61"/>
      <c r="J905" s="61"/>
      <c r="K905" s="61"/>
      <c r="L905" s="61"/>
      <c r="M905" s="61"/>
      <c r="N905" s="61"/>
      <c r="O905" s="61"/>
    </row>
    <row r="906" spans="1:15" ht="12.75">
      <c r="A906" s="61"/>
      <c r="B906" s="61"/>
      <c r="C906" s="61"/>
      <c r="D906" s="61"/>
      <c r="E906" s="61"/>
      <c r="F906" s="61"/>
      <c r="G906" s="61"/>
      <c r="H906" s="61"/>
      <c r="I906" s="61"/>
      <c r="J906" s="61"/>
      <c r="K906" s="61"/>
      <c r="L906" s="61"/>
      <c r="M906" s="61"/>
      <c r="N906" s="61"/>
      <c r="O906" s="61"/>
    </row>
    <row r="907" spans="1:15" ht="12.75">
      <c r="A907" s="61"/>
      <c r="B907" s="61"/>
      <c r="C907" s="61"/>
      <c r="D907" s="61"/>
      <c r="E907" s="61"/>
      <c r="F907" s="61"/>
      <c r="G907" s="61"/>
      <c r="H907" s="61"/>
      <c r="I907" s="61"/>
      <c r="J907" s="61"/>
      <c r="K907" s="61"/>
      <c r="L907" s="61"/>
      <c r="M907" s="61"/>
      <c r="N907" s="61"/>
      <c r="O907" s="61"/>
    </row>
    <row r="908" spans="1:15" ht="12.75">
      <c r="A908" s="61"/>
      <c r="B908" s="61"/>
      <c r="C908" s="61"/>
      <c r="D908" s="61"/>
      <c r="E908" s="61"/>
      <c r="F908" s="61"/>
      <c r="G908" s="61"/>
      <c r="H908" s="61"/>
      <c r="I908" s="61"/>
      <c r="J908" s="61"/>
      <c r="K908" s="61"/>
      <c r="L908" s="61"/>
      <c r="M908" s="61"/>
      <c r="N908" s="61"/>
      <c r="O908" s="61"/>
    </row>
    <row r="909" spans="1:15" ht="12.75">
      <c r="A909" s="61"/>
      <c r="B909" s="61"/>
      <c r="C909" s="61"/>
      <c r="D909" s="61"/>
      <c r="E909" s="61"/>
      <c r="F909" s="61"/>
      <c r="G909" s="61"/>
      <c r="H909" s="61"/>
      <c r="I909" s="61"/>
      <c r="J909" s="61"/>
      <c r="K909" s="61"/>
      <c r="L909" s="61"/>
      <c r="M909" s="61"/>
      <c r="N909" s="61"/>
      <c r="O909" s="61"/>
    </row>
    <row r="910" spans="1:15" ht="12.75">
      <c r="A910" s="61"/>
      <c r="B910" s="61"/>
      <c r="C910" s="61"/>
      <c r="D910" s="61"/>
      <c r="E910" s="61"/>
      <c r="F910" s="61"/>
      <c r="G910" s="61"/>
      <c r="H910" s="61"/>
      <c r="I910" s="61"/>
      <c r="J910" s="61"/>
      <c r="K910" s="61"/>
      <c r="L910" s="61"/>
      <c r="M910" s="61"/>
      <c r="N910" s="61"/>
      <c r="O910" s="61"/>
    </row>
    <row r="911" spans="1:15" ht="12.75">
      <c r="A911" s="61"/>
      <c r="B911" s="61"/>
      <c r="C911" s="61"/>
      <c r="D911" s="61"/>
      <c r="E911" s="61"/>
      <c r="F911" s="61"/>
      <c r="G911" s="61"/>
      <c r="H911" s="61"/>
      <c r="I911" s="61"/>
      <c r="J911" s="61"/>
      <c r="K911" s="61"/>
      <c r="L911" s="61"/>
      <c r="M911" s="61"/>
      <c r="N911" s="61"/>
      <c r="O911" s="61"/>
    </row>
    <row r="912" spans="1:15" ht="12.75">
      <c r="A912" s="61"/>
      <c r="B912" s="61"/>
      <c r="C912" s="61"/>
      <c r="D912" s="61"/>
      <c r="E912" s="61"/>
      <c r="F912" s="61"/>
      <c r="G912" s="61"/>
      <c r="H912" s="61"/>
      <c r="I912" s="61"/>
      <c r="J912" s="61"/>
      <c r="K912" s="61"/>
      <c r="L912" s="61"/>
      <c r="M912" s="61"/>
      <c r="N912" s="61"/>
      <c r="O912" s="61"/>
    </row>
    <row r="913" spans="1:15" ht="12.75">
      <c r="A913" s="61"/>
      <c r="B913" s="61"/>
      <c r="C913" s="61"/>
      <c r="D913" s="61"/>
      <c r="E913" s="61"/>
      <c r="F913" s="61"/>
      <c r="G913" s="61"/>
      <c r="H913" s="61"/>
      <c r="I913" s="61"/>
      <c r="J913" s="61"/>
      <c r="K913" s="61"/>
      <c r="L913" s="61"/>
      <c r="M913" s="61"/>
      <c r="N913" s="61"/>
      <c r="O913" s="61"/>
    </row>
    <row r="914" spans="1:15" ht="12.75">
      <c r="A914" s="61"/>
      <c r="B914" s="61"/>
      <c r="C914" s="61"/>
      <c r="D914" s="61"/>
      <c r="E914" s="61"/>
      <c r="F914" s="61"/>
      <c r="G914" s="61"/>
      <c r="H914" s="61"/>
      <c r="I914" s="61"/>
      <c r="J914" s="61"/>
      <c r="K914" s="61"/>
      <c r="L914" s="61"/>
      <c r="M914" s="61"/>
      <c r="N914" s="61"/>
      <c r="O914" s="61"/>
    </row>
    <row r="915" spans="1:15" ht="12.75">
      <c r="A915" s="61"/>
      <c r="B915" s="61"/>
      <c r="C915" s="61"/>
      <c r="D915" s="61"/>
      <c r="E915" s="61"/>
      <c r="F915" s="61"/>
      <c r="G915" s="61"/>
      <c r="H915" s="61"/>
      <c r="I915" s="61"/>
      <c r="J915" s="61"/>
      <c r="K915" s="61"/>
      <c r="L915" s="61"/>
      <c r="M915" s="61"/>
      <c r="N915" s="61"/>
      <c r="O915" s="61"/>
    </row>
    <row r="916" spans="1:15" ht="12.75">
      <c r="A916" s="61"/>
      <c r="B916" s="61"/>
      <c r="C916" s="61"/>
      <c r="D916" s="61"/>
      <c r="E916" s="61"/>
      <c r="F916" s="61"/>
      <c r="G916" s="61"/>
      <c r="H916" s="61"/>
      <c r="I916" s="61"/>
      <c r="J916" s="61"/>
      <c r="K916" s="61"/>
      <c r="L916" s="61"/>
      <c r="M916" s="61"/>
      <c r="N916" s="61"/>
      <c r="O916" s="61"/>
    </row>
    <row r="917" spans="1:15" ht="12.75">
      <c r="A917" s="61"/>
      <c r="B917" s="61"/>
      <c r="C917" s="61"/>
      <c r="D917" s="61"/>
      <c r="E917" s="61"/>
      <c r="F917" s="61"/>
      <c r="G917" s="61"/>
      <c r="H917" s="61"/>
      <c r="I917" s="61"/>
      <c r="J917" s="61"/>
      <c r="K917" s="61"/>
      <c r="L917" s="61"/>
      <c r="M917" s="61"/>
      <c r="N917" s="61"/>
      <c r="O917" s="61"/>
    </row>
    <row r="918" spans="1:15" ht="12.75">
      <c r="A918" s="61"/>
      <c r="B918" s="61"/>
      <c r="C918" s="61"/>
      <c r="D918" s="61"/>
      <c r="E918" s="61"/>
      <c r="F918" s="61"/>
      <c r="G918" s="61"/>
      <c r="H918" s="61"/>
      <c r="I918" s="61"/>
      <c r="J918" s="61"/>
      <c r="K918" s="61"/>
      <c r="L918" s="61"/>
      <c r="M918" s="61"/>
      <c r="N918" s="61"/>
      <c r="O918" s="61"/>
    </row>
    <row r="919" spans="1:15" ht="12.75">
      <c r="A919" s="61"/>
      <c r="B919" s="61"/>
      <c r="C919" s="61"/>
      <c r="D919" s="61"/>
      <c r="E919" s="61"/>
      <c r="F919" s="61"/>
      <c r="G919" s="61"/>
      <c r="H919" s="61"/>
      <c r="I919" s="61"/>
      <c r="J919" s="61"/>
      <c r="K919" s="61"/>
      <c r="L919" s="61"/>
      <c r="M919" s="61"/>
      <c r="N919" s="61"/>
      <c r="O919" s="61"/>
    </row>
    <row r="920" spans="1:15" ht="12.75">
      <c r="A920" s="61"/>
      <c r="B920" s="61"/>
      <c r="C920" s="61"/>
      <c r="D920" s="61"/>
      <c r="E920" s="61"/>
      <c r="F920" s="61"/>
      <c r="G920" s="61"/>
      <c r="H920" s="61"/>
      <c r="I920" s="61"/>
      <c r="J920" s="61"/>
      <c r="K920" s="61"/>
      <c r="L920" s="61"/>
      <c r="M920" s="61"/>
      <c r="N920" s="61"/>
      <c r="O920" s="61"/>
    </row>
    <row r="921" spans="1:15" ht="12.75">
      <c r="A921" s="61"/>
      <c r="B921" s="61"/>
      <c r="C921" s="61"/>
      <c r="D921" s="61"/>
      <c r="E921" s="61"/>
      <c r="F921" s="61"/>
      <c r="G921" s="61"/>
      <c r="H921" s="61"/>
      <c r="I921" s="61"/>
      <c r="J921" s="61"/>
      <c r="K921" s="61"/>
      <c r="L921" s="61"/>
      <c r="M921" s="61"/>
      <c r="N921" s="61"/>
      <c r="O921" s="61"/>
    </row>
    <row r="922" spans="1:15" ht="12.75">
      <c r="A922" s="61"/>
      <c r="B922" s="61"/>
      <c r="C922" s="61"/>
      <c r="D922" s="61"/>
      <c r="E922" s="61"/>
      <c r="F922" s="61"/>
      <c r="G922" s="61"/>
      <c r="H922" s="61"/>
      <c r="I922" s="61"/>
      <c r="J922" s="61"/>
      <c r="K922" s="61"/>
      <c r="L922" s="61"/>
      <c r="M922" s="61"/>
      <c r="N922" s="61"/>
      <c r="O922" s="61"/>
    </row>
    <row r="923" spans="1:15" ht="12.75">
      <c r="A923" s="61"/>
      <c r="B923" s="61"/>
      <c r="C923" s="61"/>
      <c r="D923" s="61"/>
      <c r="E923" s="61"/>
      <c r="F923" s="61"/>
      <c r="G923" s="61"/>
      <c r="H923" s="61"/>
      <c r="I923" s="61"/>
      <c r="J923" s="61"/>
      <c r="K923" s="61"/>
      <c r="L923" s="61"/>
      <c r="M923" s="61"/>
      <c r="N923" s="61"/>
      <c r="O923" s="61"/>
    </row>
    <row r="924" spans="1:15" ht="12.75">
      <c r="A924" s="61"/>
      <c r="B924" s="61"/>
      <c r="C924" s="61"/>
      <c r="D924" s="61"/>
      <c r="E924" s="61"/>
      <c r="F924" s="61"/>
      <c r="G924" s="61"/>
      <c r="H924" s="61"/>
      <c r="I924" s="61"/>
      <c r="J924" s="61"/>
      <c r="K924" s="61"/>
      <c r="L924" s="61"/>
      <c r="M924" s="61"/>
      <c r="N924" s="61"/>
      <c r="O924" s="61"/>
    </row>
    <row r="925" spans="1:15" ht="12.75">
      <c r="A925" s="61"/>
      <c r="B925" s="61"/>
      <c r="C925" s="61"/>
      <c r="D925" s="61"/>
      <c r="E925" s="61"/>
      <c r="F925" s="61"/>
      <c r="G925" s="61"/>
      <c r="H925" s="61"/>
      <c r="I925" s="61"/>
      <c r="J925" s="61"/>
      <c r="K925" s="61"/>
      <c r="L925" s="61"/>
      <c r="M925" s="61"/>
      <c r="N925" s="61"/>
      <c r="O925" s="61"/>
    </row>
    <row r="926" spans="1:15" ht="12.75">
      <c r="A926" s="61"/>
      <c r="B926" s="61"/>
      <c r="C926" s="61"/>
      <c r="D926" s="61"/>
      <c r="E926" s="61"/>
      <c r="F926" s="61"/>
      <c r="G926" s="61"/>
      <c r="H926" s="61"/>
      <c r="I926" s="61"/>
      <c r="J926" s="61"/>
      <c r="K926" s="61"/>
      <c r="L926" s="61"/>
      <c r="M926" s="61"/>
      <c r="N926" s="61"/>
      <c r="O926" s="61"/>
    </row>
    <row r="927" spans="1:15" ht="12.75">
      <c r="A927" s="61"/>
      <c r="B927" s="61"/>
      <c r="C927" s="61"/>
      <c r="D927" s="61"/>
      <c r="E927" s="61"/>
      <c r="F927" s="61"/>
      <c r="G927" s="61"/>
      <c r="H927" s="61"/>
      <c r="I927" s="61"/>
      <c r="J927" s="61"/>
      <c r="K927" s="61"/>
      <c r="L927" s="61"/>
      <c r="M927" s="61"/>
      <c r="N927" s="61"/>
      <c r="O927" s="61"/>
    </row>
    <row r="928" spans="1:15" ht="12.75">
      <c r="A928" s="61"/>
      <c r="B928" s="61"/>
      <c r="C928" s="61"/>
      <c r="D928" s="61"/>
      <c r="E928" s="61"/>
      <c r="F928" s="61"/>
      <c r="G928" s="61"/>
      <c r="H928" s="61"/>
      <c r="I928" s="61"/>
      <c r="J928" s="61"/>
      <c r="K928" s="61"/>
      <c r="L928" s="61"/>
      <c r="M928" s="61"/>
      <c r="N928" s="61"/>
      <c r="O928" s="61"/>
    </row>
    <row r="929" spans="1:15" ht="12.75">
      <c r="A929" s="61"/>
      <c r="B929" s="61"/>
      <c r="C929" s="61"/>
      <c r="D929" s="61"/>
      <c r="E929" s="61"/>
      <c r="F929" s="61"/>
      <c r="G929" s="61"/>
      <c r="H929" s="61"/>
      <c r="I929" s="61"/>
      <c r="J929" s="61"/>
      <c r="K929" s="61"/>
      <c r="L929" s="61"/>
      <c r="M929" s="61"/>
      <c r="N929" s="61"/>
      <c r="O929" s="61"/>
    </row>
    <row r="930" spans="1:15" ht="12.75">
      <c r="A930" s="61"/>
      <c r="B930" s="61"/>
      <c r="C930" s="61"/>
      <c r="D930" s="61"/>
      <c r="E930" s="61"/>
      <c r="F930" s="61"/>
      <c r="G930" s="61"/>
      <c r="H930" s="61"/>
      <c r="I930" s="61"/>
      <c r="J930" s="61"/>
      <c r="K930" s="61"/>
      <c r="L930" s="61"/>
      <c r="M930" s="61"/>
      <c r="N930" s="61"/>
      <c r="O930" s="61"/>
    </row>
    <row r="931" spans="1:15" ht="12.75">
      <c r="A931" s="61"/>
      <c r="B931" s="61"/>
      <c r="C931" s="61"/>
      <c r="D931" s="61"/>
      <c r="E931" s="61"/>
      <c r="F931" s="61"/>
      <c r="G931" s="61"/>
      <c r="H931" s="61"/>
      <c r="I931" s="61"/>
      <c r="J931" s="61"/>
      <c r="K931" s="61"/>
      <c r="L931" s="61"/>
      <c r="M931" s="61"/>
      <c r="N931" s="61"/>
      <c r="O931" s="61"/>
    </row>
    <row r="932" spans="1:15" ht="12.75">
      <c r="A932" s="61"/>
      <c r="B932" s="61"/>
      <c r="C932" s="61"/>
      <c r="D932" s="61"/>
      <c r="E932" s="61"/>
      <c r="F932" s="61"/>
      <c r="G932" s="61"/>
      <c r="H932" s="61"/>
      <c r="I932" s="61"/>
      <c r="J932" s="61"/>
      <c r="K932" s="61"/>
      <c r="L932" s="61"/>
      <c r="M932" s="61"/>
      <c r="N932" s="61"/>
      <c r="O932" s="61"/>
    </row>
    <row r="933" spans="1:15" ht="12.75">
      <c r="A933" s="61"/>
      <c r="B933" s="61"/>
      <c r="C933" s="61"/>
      <c r="D933" s="61"/>
      <c r="E933" s="61"/>
      <c r="F933" s="61"/>
      <c r="G933" s="61"/>
      <c r="H933" s="61"/>
      <c r="I933" s="61"/>
      <c r="J933" s="61"/>
      <c r="K933" s="61"/>
      <c r="L933" s="61"/>
      <c r="M933" s="61"/>
      <c r="N933" s="61"/>
      <c r="O933" s="61"/>
    </row>
    <row r="934" spans="1:15" ht="12.75">
      <c r="A934" s="61"/>
      <c r="B934" s="61"/>
      <c r="C934" s="61"/>
      <c r="D934" s="61"/>
      <c r="E934" s="61"/>
      <c r="F934" s="61"/>
      <c r="G934" s="61"/>
      <c r="H934" s="61"/>
      <c r="I934" s="61"/>
      <c r="J934" s="61"/>
      <c r="K934" s="61"/>
      <c r="L934" s="61"/>
      <c r="M934" s="61"/>
      <c r="N934" s="61"/>
      <c r="O934" s="61"/>
    </row>
    <row r="935" spans="1:15" ht="12.75">
      <c r="A935" s="61"/>
      <c r="B935" s="61"/>
      <c r="C935" s="61"/>
      <c r="D935" s="61"/>
      <c r="E935" s="61"/>
      <c r="F935" s="61"/>
      <c r="G935" s="61"/>
      <c r="H935" s="61"/>
      <c r="I935" s="61"/>
      <c r="J935" s="61"/>
      <c r="K935" s="61"/>
      <c r="L935" s="61"/>
      <c r="M935" s="61"/>
      <c r="N935" s="61"/>
      <c r="O935" s="61"/>
    </row>
    <row r="936" spans="1:15" ht="12.75">
      <c r="A936" s="61"/>
      <c r="B936" s="61"/>
      <c r="C936" s="61"/>
      <c r="D936" s="61"/>
      <c r="E936" s="61"/>
      <c r="F936" s="61"/>
      <c r="G936" s="61"/>
      <c r="H936" s="61"/>
      <c r="I936" s="61"/>
      <c r="J936" s="61"/>
      <c r="K936" s="61"/>
      <c r="L936" s="61"/>
      <c r="M936" s="61"/>
      <c r="N936" s="61"/>
      <c r="O936" s="61"/>
    </row>
    <row r="937" spans="1:15" ht="12.75">
      <c r="A937" s="61"/>
      <c r="B937" s="61"/>
      <c r="C937" s="61"/>
      <c r="D937" s="61"/>
      <c r="E937" s="61"/>
      <c r="F937" s="61"/>
      <c r="G937" s="61"/>
      <c r="H937" s="61"/>
      <c r="I937" s="61"/>
      <c r="J937" s="61"/>
      <c r="K937" s="61"/>
      <c r="L937" s="61"/>
      <c r="M937" s="61"/>
      <c r="N937" s="61"/>
      <c r="O937" s="61"/>
    </row>
    <row r="938" spans="1:15" ht="12.75">
      <c r="A938" s="61"/>
      <c r="B938" s="61"/>
      <c r="C938" s="61"/>
      <c r="D938" s="61"/>
      <c r="E938" s="61"/>
      <c r="F938" s="61"/>
      <c r="G938" s="61"/>
      <c r="H938" s="61"/>
      <c r="I938" s="61"/>
      <c r="J938" s="61"/>
      <c r="K938" s="61"/>
      <c r="L938" s="61"/>
      <c r="M938" s="61"/>
      <c r="N938" s="61"/>
      <c r="O938" s="61"/>
    </row>
    <row r="939" spans="1:15" ht="12.75">
      <c r="A939" s="61"/>
      <c r="B939" s="61"/>
      <c r="C939" s="61"/>
      <c r="D939" s="61"/>
      <c r="E939" s="61"/>
      <c r="F939" s="61"/>
      <c r="G939" s="61"/>
      <c r="H939" s="61"/>
      <c r="I939" s="61"/>
      <c r="J939" s="61"/>
      <c r="K939" s="61"/>
      <c r="L939" s="61"/>
      <c r="M939" s="61"/>
      <c r="N939" s="61"/>
      <c r="O939" s="61"/>
    </row>
    <row r="940" spans="1:15" ht="12.75">
      <c r="A940" s="61"/>
      <c r="B940" s="61"/>
      <c r="C940" s="61"/>
      <c r="D940" s="61"/>
      <c r="E940" s="61"/>
      <c r="F940" s="61"/>
      <c r="G940" s="61"/>
      <c r="H940" s="61"/>
      <c r="I940" s="61"/>
      <c r="J940" s="61"/>
      <c r="K940" s="61"/>
      <c r="L940" s="61"/>
      <c r="M940" s="61"/>
      <c r="N940" s="61"/>
      <c r="O940" s="61"/>
    </row>
    <row r="941" spans="1:15" ht="12.75">
      <c r="A941" s="61"/>
      <c r="B941" s="61"/>
      <c r="C941" s="61"/>
      <c r="D941" s="61"/>
      <c r="E941" s="61"/>
      <c r="F941" s="61"/>
      <c r="G941" s="61"/>
      <c r="H941" s="61"/>
      <c r="I941" s="61"/>
      <c r="J941" s="61"/>
      <c r="K941" s="61"/>
      <c r="L941" s="61"/>
      <c r="M941" s="61"/>
      <c r="N941" s="61"/>
      <c r="O941" s="61"/>
    </row>
    <row r="942" spans="1:15" ht="12.75">
      <c r="A942" s="61"/>
      <c r="B942" s="61"/>
      <c r="C942" s="61"/>
      <c r="D942" s="61"/>
      <c r="E942" s="61"/>
      <c r="F942" s="61"/>
      <c r="G942" s="61"/>
      <c r="H942" s="61"/>
      <c r="I942" s="61"/>
      <c r="J942" s="61"/>
      <c r="K942" s="61"/>
      <c r="L942" s="61"/>
      <c r="M942" s="61"/>
      <c r="N942" s="61"/>
      <c r="O942" s="61"/>
    </row>
    <row r="943" spans="1:15" ht="12.75">
      <c r="A943" s="61"/>
      <c r="B943" s="61"/>
      <c r="C943" s="61"/>
      <c r="D943" s="61"/>
      <c r="E943" s="61"/>
      <c r="F943" s="61"/>
      <c r="G943" s="61"/>
      <c r="H943" s="61"/>
      <c r="I943" s="61"/>
      <c r="J943" s="61"/>
      <c r="K943" s="61"/>
      <c r="L943" s="61"/>
      <c r="M943" s="61"/>
      <c r="N943" s="61"/>
      <c r="O943" s="61"/>
    </row>
    <row r="944" spans="1:15" ht="12.75">
      <c r="A944" s="61"/>
      <c r="B944" s="61"/>
      <c r="C944" s="61"/>
      <c r="D944" s="61"/>
      <c r="E944" s="61"/>
      <c r="F944" s="61"/>
      <c r="G944" s="61"/>
      <c r="H944" s="61"/>
      <c r="I944" s="61"/>
      <c r="J944" s="61"/>
      <c r="K944" s="61"/>
      <c r="L944" s="61"/>
      <c r="M944" s="61"/>
      <c r="N944" s="61"/>
      <c r="O944" s="61"/>
    </row>
    <row r="945" spans="1:15" ht="12.75">
      <c r="A945" s="61"/>
      <c r="B945" s="61"/>
      <c r="C945" s="61"/>
      <c r="D945" s="61"/>
      <c r="E945" s="61"/>
      <c r="F945" s="61"/>
      <c r="G945" s="61"/>
      <c r="H945" s="61"/>
      <c r="I945" s="61"/>
      <c r="J945" s="61"/>
      <c r="K945" s="61"/>
      <c r="L945" s="61"/>
      <c r="M945" s="61"/>
      <c r="N945" s="61"/>
      <c r="O945" s="61"/>
    </row>
    <row r="946" spans="1:15" ht="12.75">
      <c r="A946" s="61"/>
      <c r="B946" s="61"/>
      <c r="C946" s="61"/>
      <c r="D946" s="61"/>
      <c r="E946" s="61"/>
      <c r="F946" s="61"/>
      <c r="G946" s="61"/>
      <c r="H946" s="61"/>
      <c r="I946" s="61"/>
      <c r="J946" s="61"/>
      <c r="K946" s="61"/>
      <c r="L946" s="61"/>
      <c r="M946" s="61"/>
      <c r="N946" s="61"/>
      <c r="O946" s="61"/>
    </row>
    <row r="947" spans="1:15" ht="12.75">
      <c r="A947" s="61"/>
      <c r="B947" s="61"/>
      <c r="C947" s="61"/>
      <c r="D947" s="61"/>
      <c r="E947" s="61"/>
      <c r="F947" s="61"/>
      <c r="G947" s="61"/>
      <c r="H947" s="61"/>
      <c r="I947" s="61"/>
      <c r="J947" s="61"/>
      <c r="K947" s="61"/>
      <c r="L947" s="61"/>
      <c r="M947" s="61"/>
      <c r="N947" s="61"/>
      <c r="O947" s="61"/>
    </row>
    <row r="948" spans="1:15" ht="12.75">
      <c r="A948" s="61"/>
      <c r="B948" s="61"/>
      <c r="C948" s="61"/>
      <c r="D948" s="61"/>
      <c r="E948" s="61"/>
      <c r="F948" s="61"/>
      <c r="G948" s="61"/>
      <c r="H948" s="61"/>
      <c r="I948" s="61"/>
      <c r="J948" s="61"/>
      <c r="K948" s="61"/>
      <c r="L948" s="61"/>
      <c r="M948" s="61"/>
      <c r="N948" s="61"/>
      <c r="O948" s="61"/>
    </row>
    <row r="949" spans="1:15" ht="12.75">
      <c r="A949" s="61"/>
      <c r="B949" s="61"/>
      <c r="C949" s="61"/>
      <c r="D949" s="61"/>
      <c r="E949" s="61"/>
      <c r="F949" s="61"/>
      <c r="G949" s="61"/>
      <c r="H949" s="61"/>
      <c r="I949" s="61"/>
      <c r="J949" s="61"/>
      <c r="K949" s="61"/>
      <c r="L949" s="61"/>
      <c r="M949" s="61"/>
      <c r="N949" s="61"/>
      <c r="O949" s="61"/>
    </row>
    <row r="950" spans="1:15" ht="12.75">
      <c r="A950" s="61"/>
      <c r="B950" s="61"/>
      <c r="C950" s="61"/>
      <c r="D950" s="61"/>
      <c r="E950" s="61"/>
      <c r="F950" s="61"/>
      <c r="G950" s="61"/>
      <c r="H950" s="61"/>
      <c r="I950" s="61"/>
      <c r="J950" s="61"/>
      <c r="K950" s="61"/>
      <c r="L950" s="61"/>
      <c r="M950" s="61"/>
      <c r="N950" s="61"/>
      <c r="O950" s="61"/>
    </row>
    <row r="951" spans="1:15" ht="12.75">
      <c r="A951" s="61"/>
      <c r="B951" s="61"/>
      <c r="C951" s="61"/>
      <c r="D951" s="61"/>
      <c r="E951" s="61"/>
      <c r="F951" s="61"/>
      <c r="G951" s="61"/>
      <c r="H951" s="61"/>
      <c r="I951" s="61"/>
      <c r="J951" s="61"/>
      <c r="K951" s="61"/>
      <c r="L951" s="61"/>
      <c r="M951" s="61"/>
      <c r="N951" s="61"/>
      <c r="O951" s="61"/>
    </row>
    <row r="952" spans="1:15" ht="12.75">
      <c r="A952" s="61"/>
      <c r="B952" s="61"/>
      <c r="C952" s="61"/>
      <c r="D952" s="61"/>
      <c r="E952" s="61"/>
      <c r="F952" s="61"/>
      <c r="G952" s="61"/>
      <c r="H952" s="61"/>
      <c r="I952" s="61"/>
      <c r="J952" s="61"/>
      <c r="K952" s="61"/>
      <c r="L952" s="61"/>
      <c r="M952" s="61"/>
      <c r="N952" s="61"/>
      <c r="O952" s="61"/>
    </row>
    <row r="953" spans="1:15" ht="12.75">
      <c r="A953" s="61"/>
      <c r="B953" s="61"/>
      <c r="C953" s="61"/>
      <c r="D953" s="61"/>
      <c r="E953" s="61"/>
      <c r="F953" s="61"/>
      <c r="G953" s="61"/>
      <c r="H953" s="61"/>
      <c r="I953" s="61"/>
      <c r="J953" s="61"/>
      <c r="K953" s="61"/>
      <c r="L953" s="61"/>
      <c r="M953" s="61"/>
      <c r="N953" s="61"/>
      <c r="O953" s="61"/>
    </row>
    <row r="954" spans="1:15" ht="12.75">
      <c r="A954" s="61"/>
      <c r="B954" s="61"/>
      <c r="C954" s="61"/>
      <c r="D954" s="61"/>
      <c r="E954" s="61"/>
      <c r="F954" s="61"/>
      <c r="G954" s="61"/>
      <c r="H954" s="61"/>
      <c r="I954" s="61"/>
      <c r="J954" s="61"/>
      <c r="K954" s="61"/>
      <c r="L954" s="61"/>
      <c r="M954" s="61"/>
      <c r="N954" s="61"/>
      <c r="O954" s="61"/>
    </row>
    <row r="955" spans="1:15" ht="12.75">
      <c r="A955" s="61"/>
      <c r="B955" s="61"/>
      <c r="C955" s="61"/>
      <c r="D955" s="61"/>
      <c r="E955" s="61"/>
      <c r="F955" s="61"/>
      <c r="G955" s="61"/>
      <c r="H955" s="61"/>
      <c r="I955" s="61"/>
      <c r="J955" s="61"/>
      <c r="K955" s="61"/>
      <c r="L955" s="61"/>
      <c r="M955" s="61"/>
      <c r="N955" s="61"/>
      <c r="O955" s="61"/>
    </row>
    <row r="956" spans="1:15" ht="12.75">
      <c r="A956" s="61"/>
      <c r="B956" s="61"/>
      <c r="C956" s="61"/>
      <c r="D956" s="61"/>
      <c r="E956" s="61"/>
      <c r="F956" s="61"/>
      <c r="G956" s="61"/>
      <c r="H956" s="61"/>
      <c r="I956" s="61"/>
      <c r="J956" s="61"/>
      <c r="K956" s="61"/>
      <c r="L956" s="61"/>
      <c r="M956" s="61"/>
      <c r="N956" s="61"/>
      <c r="O956" s="61"/>
    </row>
    <row r="957" spans="1:15" ht="12.75">
      <c r="A957" s="61"/>
      <c r="B957" s="61"/>
      <c r="C957" s="61"/>
      <c r="D957" s="61"/>
      <c r="E957" s="61"/>
      <c r="F957" s="61"/>
      <c r="G957" s="61"/>
      <c r="H957" s="61"/>
      <c r="I957" s="61"/>
      <c r="J957" s="61"/>
      <c r="K957" s="61"/>
      <c r="L957" s="61"/>
      <c r="M957" s="61"/>
      <c r="N957" s="61"/>
      <c r="O957" s="61"/>
    </row>
    <row r="958" spans="1:15" ht="12.75">
      <c r="A958" s="61"/>
      <c r="B958" s="61"/>
      <c r="C958" s="61"/>
      <c r="D958" s="61"/>
      <c r="E958" s="61"/>
      <c r="F958" s="61"/>
      <c r="G958" s="61"/>
      <c r="H958" s="61"/>
      <c r="I958" s="61"/>
      <c r="J958" s="61"/>
      <c r="K958" s="61"/>
      <c r="L958" s="61"/>
      <c r="M958" s="61"/>
      <c r="N958" s="61"/>
      <c r="O958" s="61"/>
    </row>
    <row r="959" spans="1:15" ht="12.75">
      <c r="A959" s="61"/>
      <c r="B959" s="61"/>
      <c r="C959" s="61"/>
      <c r="D959" s="61"/>
      <c r="E959" s="61"/>
      <c r="F959" s="61"/>
      <c r="G959" s="61"/>
      <c r="H959" s="61"/>
      <c r="I959" s="61"/>
      <c r="J959" s="61"/>
      <c r="K959" s="61"/>
      <c r="L959" s="61"/>
      <c r="M959" s="61"/>
      <c r="N959" s="61"/>
      <c r="O959" s="61"/>
    </row>
    <row r="960" spans="1:15" ht="12.75">
      <c r="A960" s="61"/>
      <c r="B960" s="61"/>
      <c r="C960" s="61"/>
      <c r="D960" s="61"/>
      <c r="E960" s="61"/>
      <c r="F960" s="61"/>
      <c r="G960" s="61"/>
      <c r="H960" s="61"/>
      <c r="I960" s="61"/>
      <c r="J960" s="61"/>
      <c r="K960" s="61"/>
      <c r="L960" s="61"/>
      <c r="M960" s="61"/>
      <c r="N960" s="61"/>
      <c r="O960" s="61"/>
    </row>
    <row r="961" spans="1:15" ht="12.75">
      <c r="A961" s="61"/>
      <c r="B961" s="61"/>
      <c r="C961" s="61"/>
      <c r="D961" s="61"/>
      <c r="E961" s="61"/>
      <c r="F961" s="61"/>
      <c r="G961" s="61"/>
      <c r="H961" s="61"/>
      <c r="I961" s="61"/>
      <c r="J961" s="61"/>
      <c r="K961" s="61"/>
      <c r="L961" s="61"/>
      <c r="M961" s="61"/>
      <c r="N961" s="61"/>
      <c r="O961" s="61"/>
    </row>
    <row r="962" spans="1:15" ht="12.75">
      <c r="A962" s="61"/>
      <c r="B962" s="61"/>
      <c r="C962" s="61"/>
      <c r="D962" s="61"/>
      <c r="E962" s="61"/>
      <c r="F962" s="61"/>
      <c r="G962" s="61"/>
      <c r="H962" s="61"/>
      <c r="I962" s="61"/>
      <c r="J962" s="61"/>
      <c r="K962" s="61"/>
      <c r="L962" s="61"/>
      <c r="M962" s="61"/>
      <c r="N962" s="61"/>
      <c r="O962" s="61"/>
    </row>
    <row r="963" spans="1:15" ht="12.75">
      <c r="A963" s="61"/>
      <c r="B963" s="61"/>
      <c r="C963" s="61"/>
      <c r="D963" s="61"/>
      <c r="E963" s="61"/>
      <c r="F963" s="61"/>
      <c r="G963" s="61"/>
      <c r="H963" s="61"/>
      <c r="I963" s="61"/>
      <c r="J963" s="61"/>
      <c r="K963" s="61"/>
      <c r="L963" s="61"/>
      <c r="M963" s="61"/>
      <c r="N963" s="61"/>
      <c r="O963" s="61"/>
    </row>
    <row r="964" spans="1:15" ht="12.75">
      <c r="A964" s="61"/>
      <c r="B964" s="61"/>
      <c r="C964" s="61"/>
      <c r="D964" s="61"/>
      <c r="E964" s="61"/>
      <c r="F964" s="61"/>
      <c r="G964" s="61"/>
      <c r="H964" s="61"/>
      <c r="I964" s="61"/>
      <c r="J964" s="61"/>
      <c r="K964" s="61"/>
      <c r="L964" s="61"/>
      <c r="M964" s="61"/>
      <c r="N964" s="61"/>
      <c r="O964" s="61"/>
    </row>
    <row r="965" spans="1:15" ht="12.75">
      <c r="A965" s="61"/>
      <c r="B965" s="61"/>
      <c r="C965" s="61"/>
      <c r="D965" s="61"/>
      <c r="E965" s="61"/>
      <c r="F965" s="61"/>
      <c r="G965" s="61"/>
      <c r="H965" s="61"/>
      <c r="I965" s="61"/>
      <c r="J965" s="61"/>
      <c r="K965" s="61"/>
      <c r="L965" s="61"/>
      <c r="M965" s="61"/>
      <c r="N965" s="61"/>
      <c r="O965" s="61"/>
    </row>
    <row r="966" spans="1:15" ht="12.75">
      <c r="A966" s="61"/>
      <c r="B966" s="61"/>
      <c r="C966" s="61"/>
      <c r="D966" s="61"/>
      <c r="E966" s="61"/>
      <c r="F966" s="61"/>
      <c r="G966" s="61"/>
      <c r="H966" s="61"/>
      <c r="I966" s="61"/>
      <c r="J966" s="61"/>
      <c r="K966" s="61"/>
      <c r="L966" s="61"/>
      <c r="M966" s="61"/>
      <c r="N966" s="61"/>
      <c r="O966" s="61"/>
    </row>
    <row r="967" spans="1:15" ht="12.75">
      <c r="A967" s="61"/>
      <c r="B967" s="61"/>
      <c r="C967" s="61"/>
      <c r="D967" s="61"/>
      <c r="E967" s="61"/>
      <c r="F967" s="61"/>
      <c r="G967" s="61"/>
      <c r="H967" s="61"/>
      <c r="I967" s="61"/>
      <c r="J967" s="61"/>
      <c r="K967" s="61"/>
      <c r="L967" s="61"/>
      <c r="M967" s="61"/>
      <c r="N967" s="61"/>
      <c r="O967" s="61"/>
    </row>
    <row r="968" spans="1:15" ht="12.75">
      <c r="A968" s="61"/>
      <c r="B968" s="61"/>
      <c r="C968" s="61"/>
      <c r="D968" s="61"/>
      <c r="E968" s="61"/>
      <c r="F968" s="61"/>
      <c r="G968" s="61"/>
      <c r="H968" s="61"/>
      <c r="I968" s="61"/>
      <c r="J968" s="61"/>
      <c r="K968" s="61"/>
      <c r="L968" s="61"/>
      <c r="M968" s="61"/>
      <c r="N968" s="61"/>
      <c r="O968" s="61"/>
    </row>
    <row r="969" spans="1:15" ht="12.75">
      <c r="A969" s="61"/>
      <c r="B969" s="61"/>
      <c r="C969" s="61"/>
      <c r="D969" s="61"/>
      <c r="E969" s="61"/>
      <c r="F969" s="61"/>
      <c r="G969" s="61"/>
      <c r="H969" s="61"/>
      <c r="I969" s="61"/>
      <c r="J969" s="61"/>
      <c r="K969" s="61"/>
      <c r="L969" s="61"/>
      <c r="M969" s="61"/>
      <c r="N969" s="61"/>
      <c r="O969" s="61"/>
    </row>
    <row r="970" spans="1:15" ht="12.75">
      <c r="A970" s="61"/>
      <c r="B970" s="61"/>
      <c r="C970" s="61"/>
      <c r="D970" s="61"/>
      <c r="E970" s="61"/>
      <c r="F970" s="61"/>
      <c r="G970" s="61"/>
      <c r="H970" s="61"/>
      <c r="I970" s="61"/>
      <c r="J970" s="61"/>
      <c r="K970" s="61"/>
      <c r="L970" s="61"/>
      <c r="M970" s="61"/>
      <c r="N970" s="61"/>
      <c r="O970" s="61"/>
    </row>
    <row r="971" spans="1:15" ht="12.75">
      <c r="A971" s="61"/>
      <c r="B971" s="61"/>
      <c r="C971" s="61"/>
      <c r="D971" s="61"/>
      <c r="E971" s="61"/>
      <c r="F971" s="61"/>
      <c r="G971" s="61"/>
      <c r="H971" s="61"/>
      <c r="I971" s="61"/>
      <c r="J971" s="61"/>
      <c r="K971" s="61"/>
      <c r="L971" s="61"/>
      <c r="M971" s="61"/>
      <c r="N971" s="61"/>
      <c r="O971" s="61"/>
    </row>
    <row r="972" spans="1:15" ht="12.75">
      <c r="A972" s="61"/>
      <c r="B972" s="61"/>
      <c r="C972" s="61"/>
      <c r="D972" s="61"/>
      <c r="E972" s="61"/>
      <c r="F972" s="61"/>
      <c r="G972" s="61"/>
      <c r="H972" s="61"/>
      <c r="I972" s="61"/>
      <c r="J972" s="61"/>
      <c r="K972" s="61"/>
      <c r="L972" s="61"/>
      <c r="M972" s="61"/>
      <c r="N972" s="61"/>
      <c r="O972" s="61"/>
    </row>
    <row r="973" spans="1:15" ht="12.75">
      <c r="A973" s="61"/>
      <c r="B973" s="61"/>
      <c r="C973" s="61"/>
      <c r="D973" s="61"/>
      <c r="E973" s="61"/>
      <c r="F973" s="61"/>
      <c r="G973" s="61"/>
      <c r="H973" s="61"/>
      <c r="I973" s="61"/>
      <c r="J973" s="61"/>
      <c r="K973" s="61"/>
      <c r="L973" s="61"/>
      <c r="M973" s="61"/>
      <c r="N973" s="61"/>
      <c r="O973" s="61"/>
    </row>
    <row r="974" spans="1:15" ht="12.75">
      <c r="A974" s="61"/>
      <c r="B974" s="61"/>
      <c r="C974" s="61"/>
      <c r="D974" s="61"/>
      <c r="E974" s="61"/>
      <c r="F974" s="61"/>
      <c r="G974" s="61"/>
      <c r="H974" s="61"/>
      <c r="I974" s="61"/>
      <c r="J974" s="61"/>
      <c r="K974" s="61"/>
      <c r="L974" s="61"/>
      <c r="M974" s="61"/>
      <c r="N974" s="61"/>
      <c r="O974" s="61"/>
    </row>
    <row r="975" spans="1:15" ht="12.75">
      <c r="A975" s="61"/>
      <c r="B975" s="61"/>
      <c r="C975" s="61"/>
      <c r="D975" s="61"/>
      <c r="E975" s="61"/>
      <c r="F975" s="61"/>
      <c r="G975" s="61"/>
      <c r="H975" s="61"/>
      <c r="I975" s="61"/>
      <c r="J975" s="61"/>
      <c r="K975" s="61"/>
      <c r="L975" s="61"/>
      <c r="M975" s="61"/>
      <c r="N975" s="61"/>
      <c r="O975" s="61"/>
    </row>
    <row r="976" spans="1:15" ht="12.75">
      <c r="A976" s="61"/>
      <c r="B976" s="61"/>
      <c r="C976" s="61"/>
      <c r="D976" s="61"/>
      <c r="E976" s="61"/>
      <c r="F976" s="61"/>
      <c r="G976" s="61"/>
      <c r="H976" s="61"/>
      <c r="I976" s="61"/>
      <c r="J976" s="61"/>
      <c r="K976" s="61"/>
      <c r="L976" s="61"/>
      <c r="M976" s="61"/>
      <c r="N976" s="61"/>
      <c r="O976" s="61"/>
    </row>
    <row r="977" spans="1:15" ht="12.75">
      <c r="A977" s="61"/>
      <c r="B977" s="61"/>
      <c r="C977" s="61"/>
      <c r="D977" s="61"/>
      <c r="E977" s="61"/>
      <c r="F977" s="61"/>
      <c r="G977" s="61"/>
      <c r="H977" s="61"/>
      <c r="I977" s="61"/>
      <c r="J977" s="61"/>
      <c r="K977" s="61"/>
      <c r="L977" s="61"/>
      <c r="M977" s="61"/>
      <c r="N977" s="61"/>
      <c r="O977" s="61"/>
    </row>
    <row r="978" spans="1:15" ht="12.75">
      <c r="A978" s="61"/>
      <c r="B978" s="61"/>
      <c r="C978" s="61"/>
      <c r="D978" s="61"/>
      <c r="E978" s="61"/>
      <c r="F978" s="61"/>
      <c r="G978" s="61"/>
      <c r="H978" s="61"/>
      <c r="I978" s="61"/>
      <c r="J978" s="61"/>
      <c r="K978" s="61"/>
      <c r="L978" s="61"/>
      <c r="M978" s="61"/>
      <c r="N978" s="61"/>
      <c r="O978" s="61"/>
    </row>
    <row r="979" spans="1:15" ht="12.75">
      <c r="A979" s="61"/>
      <c r="B979" s="61"/>
      <c r="C979" s="61"/>
      <c r="D979" s="61"/>
      <c r="E979" s="61"/>
      <c r="F979" s="61"/>
      <c r="G979" s="61"/>
      <c r="H979" s="61"/>
      <c r="I979" s="61"/>
      <c r="J979" s="61"/>
      <c r="K979" s="61"/>
      <c r="L979" s="61"/>
      <c r="M979" s="61"/>
      <c r="N979" s="61"/>
      <c r="O979" s="61"/>
    </row>
    <row r="980" spans="1:15" ht="12.75">
      <c r="A980" s="61"/>
      <c r="B980" s="61"/>
      <c r="C980" s="61"/>
      <c r="D980" s="61"/>
      <c r="E980" s="61"/>
      <c r="F980" s="61"/>
      <c r="G980" s="61"/>
      <c r="H980" s="61"/>
      <c r="I980" s="61"/>
      <c r="J980" s="61"/>
      <c r="K980" s="61"/>
      <c r="L980" s="61"/>
      <c r="M980" s="61"/>
      <c r="N980" s="61"/>
      <c r="O980" s="61"/>
    </row>
    <row r="981" spans="1:15" ht="12.75">
      <c r="A981" s="61"/>
      <c r="B981" s="61"/>
      <c r="C981" s="61"/>
      <c r="D981" s="61"/>
      <c r="E981" s="61"/>
      <c r="F981" s="61"/>
      <c r="G981" s="61"/>
      <c r="H981" s="61"/>
      <c r="I981" s="61"/>
      <c r="J981" s="61"/>
      <c r="K981" s="61"/>
      <c r="L981" s="61"/>
      <c r="M981" s="61"/>
      <c r="N981" s="61"/>
      <c r="O981" s="61"/>
    </row>
    <row r="982" spans="1:15" ht="12.75">
      <c r="A982" s="61"/>
      <c r="B982" s="61"/>
      <c r="C982" s="61"/>
      <c r="D982" s="61"/>
      <c r="E982" s="61"/>
      <c r="F982" s="61"/>
      <c r="G982" s="61"/>
      <c r="H982" s="61"/>
      <c r="I982" s="61"/>
      <c r="J982" s="61"/>
      <c r="K982" s="61"/>
      <c r="L982" s="61"/>
      <c r="M982" s="61"/>
      <c r="N982" s="61"/>
      <c r="O982" s="61"/>
    </row>
    <row r="983" spans="1:15" ht="12.75">
      <c r="A983" s="61"/>
      <c r="B983" s="61"/>
      <c r="C983" s="61"/>
      <c r="D983" s="61"/>
      <c r="E983" s="61"/>
      <c r="F983" s="61"/>
      <c r="G983" s="61"/>
      <c r="H983" s="61"/>
      <c r="I983" s="61"/>
      <c r="J983" s="61"/>
      <c r="K983" s="61"/>
      <c r="L983" s="61"/>
      <c r="M983" s="61"/>
      <c r="N983" s="61"/>
      <c r="O983" s="61"/>
    </row>
    <row r="984" spans="1:15" ht="12.75">
      <c r="A984" s="61"/>
      <c r="B984" s="61"/>
      <c r="C984" s="61"/>
      <c r="D984" s="61"/>
      <c r="E984" s="61"/>
      <c r="F984" s="61"/>
      <c r="G984" s="61"/>
      <c r="H984" s="61"/>
      <c r="I984" s="61"/>
      <c r="J984" s="61"/>
      <c r="K984" s="61"/>
      <c r="L984" s="61"/>
      <c r="M984" s="61"/>
      <c r="N984" s="61"/>
      <c r="O984" s="61"/>
    </row>
    <row r="985" spans="1:15" ht="12.75">
      <c r="A985" s="61"/>
      <c r="B985" s="61"/>
      <c r="C985" s="61"/>
      <c r="D985" s="61"/>
      <c r="E985" s="61"/>
      <c r="F985" s="61"/>
      <c r="G985" s="61"/>
      <c r="H985" s="61"/>
      <c r="I985" s="61"/>
      <c r="J985" s="61"/>
      <c r="K985" s="61"/>
      <c r="L985" s="61"/>
      <c r="M985" s="61"/>
      <c r="N985" s="61"/>
      <c r="O985" s="61"/>
    </row>
    <row r="986" spans="1:15" ht="12.75">
      <c r="A986" s="61"/>
      <c r="B986" s="61"/>
      <c r="C986" s="61"/>
      <c r="D986" s="61"/>
      <c r="E986" s="61"/>
      <c r="F986" s="61"/>
      <c r="G986" s="61"/>
      <c r="H986" s="61"/>
      <c r="I986" s="61"/>
      <c r="J986" s="61"/>
      <c r="K986" s="61"/>
      <c r="L986" s="61"/>
      <c r="M986" s="61"/>
      <c r="N986" s="61"/>
      <c r="O986" s="61"/>
    </row>
    <row r="987" spans="1:15" ht="12.75">
      <c r="A987" s="61"/>
      <c r="B987" s="61"/>
      <c r="C987" s="61"/>
      <c r="D987" s="61"/>
      <c r="E987" s="61"/>
      <c r="F987" s="61"/>
      <c r="G987" s="61"/>
      <c r="H987" s="61"/>
      <c r="I987" s="61"/>
      <c r="J987" s="61"/>
      <c r="K987" s="61"/>
      <c r="L987" s="61"/>
      <c r="M987" s="61"/>
      <c r="N987" s="61"/>
      <c r="O987" s="61"/>
    </row>
    <row r="988" spans="1:15" ht="12.75">
      <c r="A988" s="61"/>
      <c r="B988" s="61"/>
      <c r="C988" s="61"/>
      <c r="D988" s="61"/>
      <c r="E988" s="61"/>
      <c r="F988" s="61"/>
      <c r="G988" s="61"/>
      <c r="H988" s="61"/>
      <c r="I988" s="61"/>
      <c r="J988" s="61"/>
      <c r="K988" s="61"/>
      <c r="L988" s="61"/>
      <c r="M988" s="61"/>
      <c r="N988" s="61"/>
      <c r="O988" s="61"/>
    </row>
    <row r="989" spans="1:15" ht="12.75">
      <c r="A989" s="61"/>
      <c r="B989" s="61"/>
      <c r="C989" s="61"/>
      <c r="D989" s="61"/>
      <c r="E989" s="61"/>
      <c r="F989" s="61"/>
      <c r="G989" s="61"/>
      <c r="H989" s="61"/>
      <c r="I989" s="61"/>
      <c r="J989" s="61"/>
      <c r="K989" s="61"/>
      <c r="L989" s="61"/>
      <c r="M989" s="61"/>
      <c r="N989" s="61"/>
      <c r="O989" s="61"/>
    </row>
    <row r="990" spans="1:15" ht="12.75">
      <c r="A990" s="61"/>
      <c r="B990" s="61"/>
      <c r="C990" s="61"/>
      <c r="D990" s="61"/>
      <c r="E990" s="61"/>
      <c r="F990" s="61"/>
      <c r="G990" s="61"/>
      <c r="H990" s="61"/>
      <c r="I990" s="61"/>
      <c r="J990" s="61"/>
      <c r="K990" s="61"/>
      <c r="L990" s="61"/>
      <c r="M990" s="61"/>
      <c r="N990" s="61"/>
      <c r="O990" s="61"/>
    </row>
    <row r="991" spans="1:15" ht="12.75">
      <c r="A991" s="61"/>
      <c r="B991" s="61"/>
      <c r="C991" s="61"/>
      <c r="D991" s="61"/>
      <c r="E991" s="61"/>
      <c r="F991" s="61"/>
      <c r="G991" s="61"/>
      <c r="H991" s="61"/>
      <c r="I991" s="61"/>
      <c r="J991" s="61"/>
      <c r="K991" s="61"/>
      <c r="L991" s="61"/>
      <c r="M991" s="61"/>
      <c r="N991" s="61"/>
      <c r="O991" s="61"/>
    </row>
    <row r="992" spans="1:15" ht="12.75">
      <c r="A992" s="61"/>
      <c r="B992" s="61"/>
      <c r="C992" s="61"/>
      <c r="D992" s="61"/>
      <c r="E992" s="61"/>
      <c r="F992" s="61"/>
      <c r="G992" s="61"/>
      <c r="H992" s="61"/>
      <c r="I992" s="61"/>
      <c r="J992" s="61"/>
      <c r="K992" s="61"/>
      <c r="L992" s="61"/>
      <c r="M992" s="61"/>
      <c r="N992" s="61"/>
      <c r="O992" s="61"/>
    </row>
    <row r="993" spans="1:15" ht="12.75">
      <c r="A993" s="61"/>
      <c r="B993" s="61"/>
      <c r="C993" s="61"/>
      <c r="D993" s="61"/>
      <c r="E993" s="61"/>
      <c r="F993" s="61"/>
      <c r="G993" s="61"/>
      <c r="H993" s="61"/>
      <c r="I993" s="61"/>
      <c r="J993" s="61"/>
      <c r="K993" s="61"/>
      <c r="L993" s="61"/>
      <c r="M993" s="61"/>
      <c r="N993" s="61"/>
      <c r="O993" s="61"/>
    </row>
    <row r="994" spans="1:15" ht="12.75">
      <c r="A994" s="61"/>
      <c r="B994" s="61"/>
      <c r="C994" s="61"/>
      <c r="D994" s="61"/>
      <c r="E994" s="61"/>
      <c r="F994" s="61"/>
      <c r="G994" s="61"/>
      <c r="H994" s="61"/>
      <c r="I994" s="61"/>
      <c r="J994" s="61"/>
      <c r="K994" s="61"/>
      <c r="L994" s="61"/>
      <c r="M994" s="61"/>
      <c r="N994" s="61"/>
      <c r="O994" s="61"/>
    </row>
    <row r="995" spans="1:15" ht="12.75">
      <c r="A995" s="61"/>
      <c r="B995" s="61"/>
      <c r="C995" s="61"/>
      <c r="D995" s="61"/>
      <c r="E995" s="61"/>
      <c r="F995" s="61"/>
      <c r="G995" s="61"/>
      <c r="H995" s="61"/>
      <c r="I995" s="61"/>
      <c r="J995" s="61"/>
      <c r="K995" s="61"/>
      <c r="L995" s="61"/>
      <c r="M995" s="61"/>
      <c r="N995" s="61"/>
      <c r="O995" s="61"/>
    </row>
    <row r="996" spans="1:15" ht="12.75">
      <c r="A996" s="61"/>
      <c r="B996" s="61"/>
      <c r="C996" s="61"/>
      <c r="D996" s="61"/>
      <c r="E996" s="61"/>
      <c r="F996" s="61"/>
      <c r="G996" s="61"/>
      <c r="H996" s="61"/>
      <c r="I996" s="61"/>
      <c r="J996" s="61"/>
      <c r="K996" s="61"/>
      <c r="L996" s="61"/>
      <c r="M996" s="61"/>
      <c r="N996" s="61"/>
      <c r="O996" s="61"/>
    </row>
    <row r="997" spans="1:15" ht="12.75">
      <c r="A997" s="61"/>
      <c r="B997" s="61"/>
      <c r="C997" s="61"/>
      <c r="D997" s="61"/>
      <c r="E997" s="61"/>
      <c r="F997" s="61"/>
      <c r="G997" s="61"/>
      <c r="H997" s="61"/>
      <c r="I997" s="61"/>
      <c r="J997" s="61"/>
      <c r="K997" s="61"/>
      <c r="L997" s="61"/>
      <c r="M997" s="61"/>
      <c r="N997" s="61"/>
      <c r="O997" s="61"/>
    </row>
    <row r="998" spans="1:15" ht="12.75">
      <c r="A998" s="61"/>
      <c r="B998" s="61"/>
      <c r="C998" s="61"/>
      <c r="D998" s="61"/>
      <c r="E998" s="61"/>
      <c r="F998" s="61"/>
      <c r="G998" s="61"/>
      <c r="H998" s="61"/>
      <c r="I998" s="61"/>
      <c r="J998" s="61"/>
      <c r="K998" s="61"/>
      <c r="L998" s="61"/>
      <c r="M998" s="61"/>
      <c r="N998" s="61"/>
      <c r="O998" s="61"/>
    </row>
    <row r="999" spans="1:15" ht="12.75">
      <c r="A999" s="61"/>
      <c r="B999" s="61"/>
      <c r="C999" s="61"/>
      <c r="D999" s="61"/>
      <c r="E999" s="61"/>
      <c r="F999" s="61"/>
      <c r="G999" s="61"/>
      <c r="H999" s="61"/>
      <c r="I999" s="61"/>
      <c r="J999" s="61"/>
      <c r="K999" s="61"/>
      <c r="L999" s="61"/>
      <c r="M999" s="61"/>
      <c r="N999" s="61"/>
      <c r="O999" s="61"/>
    </row>
    <row r="1000" spans="1:15" ht="12.75">
      <c r="A1000" s="61"/>
      <c r="B1000" s="61"/>
      <c r="C1000" s="61"/>
      <c r="D1000" s="61"/>
      <c r="E1000" s="61"/>
      <c r="F1000" s="61"/>
      <c r="G1000" s="61"/>
      <c r="H1000" s="61"/>
      <c r="I1000" s="61"/>
      <c r="J1000" s="61"/>
      <c r="K1000" s="61"/>
      <c r="L1000" s="61"/>
      <c r="M1000" s="61"/>
      <c r="N1000" s="61"/>
      <c r="O1000" s="61"/>
    </row>
  </sheetData>
  <mergeCells count="1">
    <mergeCell ref="B1:O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977"/>
  <sheetViews>
    <sheetView workbookViewId="0"/>
  </sheetViews>
  <sheetFormatPr defaultColWidth="14.5" defaultRowHeight="15" customHeight="1"/>
  <cols>
    <col min="1" max="1" width="31.125" customWidth="1"/>
    <col min="2" max="2" width="13" customWidth="1"/>
    <col min="3" max="19" width="11" customWidth="1"/>
    <col min="20" max="26" width="17.375" customWidth="1"/>
  </cols>
  <sheetData>
    <row r="1" spans="1:26" ht="12.75" customHeight="1">
      <c r="A1" s="330" t="s">
        <v>817</v>
      </c>
      <c r="B1" s="334"/>
      <c r="C1" s="334"/>
      <c r="D1" s="334"/>
      <c r="E1" s="334"/>
      <c r="F1" s="334"/>
      <c r="G1" s="334"/>
      <c r="H1" s="334"/>
      <c r="I1" s="334"/>
      <c r="J1" s="334"/>
      <c r="K1" s="334"/>
      <c r="L1" s="334"/>
      <c r="M1" s="334"/>
      <c r="N1" s="334"/>
      <c r="O1" s="61"/>
      <c r="P1" s="61"/>
      <c r="Q1" s="61"/>
      <c r="R1" s="61"/>
      <c r="S1" s="61"/>
      <c r="T1" s="61"/>
      <c r="U1" s="61"/>
      <c r="V1" s="61"/>
      <c r="W1" s="61"/>
      <c r="X1" s="61"/>
      <c r="Y1" s="61"/>
      <c r="Z1" s="61"/>
    </row>
    <row r="2" spans="1:26" ht="12.75" customHeight="1">
      <c r="A2" s="408"/>
      <c r="B2" s="409">
        <v>1998</v>
      </c>
      <c r="C2" s="409">
        <v>2000</v>
      </c>
      <c r="D2" s="409">
        <v>2002</v>
      </c>
      <c r="E2" s="409">
        <v>2004</v>
      </c>
      <c r="F2" s="409">
        <v>2006</v>
      </c>
      <c r="G2" s="409">
        <v>2008</v>
      </c>
      <c r="H2" s="409">
        <v>2010</v>
      </c>
      <c r="I2" s="409">
        <v>2011</v>
      </c>
      <c r="J2" s="409">
        <v>2012</v>
      </c>
      <c r="K2" s="409">
        <v>2013</v>
      </c>
      <c r="L2" s="409">
        <v>2014</v>
      </c>
      <c r="M2" s="410">
        <v>2015</v>
      </c>
      <c r="N2" s="410">
        <v>2016</v>
      </c>
      <c r="O2" s="61"/>
      <c r="P2" s="61"/>
      <c r="Q2" s="61"/>
      <c r="R2" s="61"/>
      <c r="S2" s="61"/>
      <c r="T2" s="61"/>
      <c r="U2" s="61"/>
      <c r="V2" s="61"/>
      <c r="W2" s="61"/>
      <c r="X2" s="61"/>
      <c r="Y2" s="61"/>
      <c r="Z2" s="61"/>
    </row>
    <row r="3" spans="1:26" ht="12.75" customHeight="1">
      <c r="A3" s="330" t="s">
        <v>818</v>
      </c>
      <c r="B3" s="330">
        <v>891.6</v>
      </c>
      <c r="C3" s="330">
        <v>861.4</v>
      </c>
      <c r="D3" s="330">
        <v>708.7</v>
      </c>
      <c r="E3" s="411">
        <v>784.6</v>
      </c>
      <c r="F3" s="411">
        <v>710.7</v>
      </c>
      <c r="G3" s="411">
        <v>607.29999999999995</v>
      </c>
      <c r="H3" s="411">
        <v>552.70000000000005</v>
      </c>
      <c r="I3" s="411">
        <v>524.70000000000005</v>
      </c>
      <c r="J3" s="411">
        <v>516</v>
      </c>
      <c r="K3" s="411">
        <v>481.1</v>
      </c>
      <c r="L3" s="412">
        <v>449.4</v>
      </c>
      <c r="M3" s="413">
        <v>417.7</v>
      </c>
      <c r="N3" s="411">
        <v>386.4</v>
      </c>
      <c r="O3" s="61"/>
      <c r="P3" s="61"/>
      <c r="Q3" s="61"/>
      <c r="R3" s="61"/>
      <c r="S3" s="61"/>
      <c r="T3" s="61"/>
      <c r="U3" s="61"/>
      <c r="V3" s="61"/>
      <c r="W3" s="61"/>
      <c r="X3" s="61"/>
      <c r="Y3" s="61"/>
      <c r="Z3" s="61"/>
    </row>
    <row r="4" spans="1:26" ht="12.75" customHeight="1">
      <c r="A4" s="330" t="s">
        <v>819</v>
      </c>
      <c r="B4" s="414"/>
      <c r="C4" s="415"/>
      <c r="D4" s="416"/>
      <c r="E4" s="412">
        <v>19.3</v>
      </c>
      <c r="F4" s="417">
        <v>78.2</v>
      </c>
      <c r="G4" s="417">
        <v>107.7</v>
      </c>
      <c r="H4" s="411">
        <v>151.4</v>
      </c>
      <c r="I4" s="417">
        <v>190.9</v>
      </c>
      <c r="J4" s="411">
        <v>231</v>
      </c>
      <c r="K4" s="411">
        <v>268.8</v>
      </c>
      <c r="L4" s="411">
        <v>312.79000000000002</v>
      </c>
      <c r="M4" s="413">
        <v>364.1</v>
      </c>
      <c r="N4" s="418">
        <v>423.82688065475242</v>
      </c>
      <c r="O4" s="61"/>
      <c r="P4" s="61"/>
      <c r="Q4" s="61"/>
      <c r="R4" s="61"/>
      <c r="S4" s="61"/>
      <c r="T4" s="61"/>
      <c r="U4" s="61"/>
      <c r="V4" s="61"/>
      <c r="W4" s="61"/>
      <c r="X4" s="61"/>
      <c r="Y4" s="61"/>
      <c r="Z4" s="61"/>
    </row>
    <row r="5" spans="1:26" ht="12.75" customHeight="1">
      <c r="A5" s="330" t="s">
        <v>820</v>
      </c>
      <c r="B5" s="330">
        <v>157</v>
      </c>
      <c r="C5" s="330">
        <v>174.1</v>
      </c>
      <c r="D5" s="330">
        <v>166</v>
      </c>
      <c r="E5" s="411">
        <v>191.5</v>
      </c>
      <c r="F5" s="417">
        <v>208.8</v>
      </c>
      <c r="G5" s="417">
        <v>255.7</v>
      </c>
      <c r="H5" s="411">
        <v>275</v>
      </c>
      <c r="I5" s="417">
        <v>267</v>
      </c>
      <c r="J5" s="411">
        <v>273</v>
      </c>
      <c r="K5" s="411">
        <v>276.39999999999998</v>
      </c>
      <c r="L5" s="412">
        <v>299.39999999999998</v>
      </c>
      <c r="M5" s="413">
        <v>307.8</v>
      </c>
      <c r="N5" s="417">
        <v>330</v>
      </c>
      <c r="O5" s="61"/>
      <c r="P5" s="61"/>
      <c r="Q5" s="61"/>
      <c r="R5" s="61"/>
      <c r="S5" s="61"/>
      <c r="T5" s="61"/>
      <c r="U5" s="61"/>
      <c r="V5" s="61"/>
      <c r="W5" s="61"/>
      <c r="X5" s="61"/>
      <c r="Y5" s="61"/>
      <c r="Z5" s="61"/>
    </row>
    <row r="6" spans="1:26" ht="12.75" customHeight="1">
      <c r="A6" s="330" t="s">
        <v>821</v>
      </c>
      <c r="B6" s="417">
        <v>841.1</v>
      </c>
      <c r="C6" s="417">
        <v>895.1</v>
      </c>
      <c r="D6" s="419">
        <v>1006</v>
      </c>
      <c r="E6" s="411">
        <v>886.1</v>
      </c>
      <c r="F6" s="417">
        <v>820.6</v>
      </c>
      <c r="G6" s="417">
        <v>819.8</v>
      </c>
      <c r="H6" s="411">
        <v>798.2</v>
      </c>
      <c r="I6" s="417">
        <v>787.2</v>
      </c>
      <c r="J6" s="411">
        <v>824</v>
      </c>
      <c r="K6" s="411">
        <v>850.7</v>
      </c>
      <c r="L6" s="412">
        <v>878.3</v>
      </c>
      <c r="M6" s="413">
        <v>897.9</v>
      </c>
      <c r="N6" s="418">
        <v>917.93739041329843</v>
      </c>
      <c r="O6" s="61"/>
      <c r="P6" s="61"/>
      <c r="Q6" s="61"/>
      <c r="R6" s="61"/>
      <c r="S6" s="61"/>
      <c r="T6" s="61"/>
      <c r="U6" s="61"/>
      <c r="V6" s="61"/>
      <c r="W6" s="61"/>
      <c r="X6" s="61"/>
      <c r="Y6" s="61"/>
      <c r="Z6" s="61"/>
    </row>
    <row r="7" spans="1:26" ht="12.75" customHeight="1">
      <c r="A7" s="420" t="s">
        <v>114</v>
      </c>
      <c r="B7" s="421">
        <v>1889.7</v>
      </c>
      <c r="C7" s="421">
        <v>1930.6</v>
      </c>
      <c r="D7" s="422">
        <v>1880.7</v>
      </c>
      <c r="E7" s="422">
        <v>1881.4</v>
      </c>
      <c r="F7" s="422">
        <v>1818.3</v>
      </c>
      <c r="G7" s="422">
        <v>1790.4</v>
      </c>
      <c r="H7" s="423">
        <v>1777.3</v>
      </c>
      <c r="I7" s="422">
        <v>1769.8</v>
      </c>
      <c r="J7" s="424">
        <v>1844</v>
      </c>
      <c r="K7" s="424">
        <v>1877</v>
      </c>
      <c r="L7" s="424">
        <v>1939.9</v>
      </c>
      <c r="M7" s="424">
        <v>1987.5</v>
      </c>
      <c r="N7" s="425">
        <f>SUM(N3:N6)</f>
        <v>2058.1642710680508</v>
      </c>
      <c r="O7" s="61"/>
      <c r="P7" s="61"/>
      <c r="Q7" s="61"/>
      <c r="R7" s="61"/>
      <c r="S7" s="61"/>
      <c r="T7" s="61"/>
      <c r="U7" s="61"/>
      <c r="V7" s="61"/>
      <c r="W7" s="61"/>
      <c r="X7" s="61"/>
      <c r="Y7" s="61"/>
      <c r="Z7" s="61"/>
    </row>
    <row r="8" spans="1:26" ht="12.75" customHeight="1">
      <c r="A8" s="328"/>
      <c r="B8" s="426"/>
      <c r="C8" s="374"/>
      <c r="D8" s="62"/>
      <c r="E8" s="426"/>
      <c r="F8" s="374"/>
      <c r="G8" s="374"/>
      <c r="H8" s="374"/>
      <c r="I8" s="374"/>
      <c r="J8" s="331"/>
      <c r="K8" s="331"/>
      <c r="L8" s="426"/>
      <c r="M8" s="62"/>
      <c r="N8" s="331"/>
      <c r="O8" s="61"/>
      <c r="P8" s="61"/>
      <c r="Q8" s="61"/>
      <c r="R8" s="61"/>
      <c r="S8" s="61"/>
      <c r="T8" s="61"/>
      <c r="U8" s="61"/>
      <c r="V8" s="61"/>
      <c r="W8" s="61"/>
      <c r="X8" s="61"/>
      <c r="Y8" s="61"/>
      <c r="Z8" s="61"/>
    </row>
    <row r="9" spans="1:26" ht="12.75" customHeight="1">
      <c r="A9" s="330" t="s">
        <v>822</v>
      </c>
      <c r="B9" s="328"/>
      <c r="C9" s="328"/>
      <c r="D9" s="328"/>
      <c r="E9" s="328"/>
      <c r="F9" s="328"/>
      <c r="G9" s="328"/>
      <c r="H9" s="328"/>
      <c r="I9" s="328"/>
      <c r="J9" s="328"/>
      <c r="K9" s="328"/>
      <c r="L9" s="328"/>
      <c r="M9" s="328"/>
      <c r="N9" s="331"/>
      <c r="O9" s="61"/>
      <c r="P9" s="61"/>
      <c r="Q9" s="61"/>
      <c r="R9" s="61"/>
      <c r="S9" s="61"/>
      <c r="T9" s="61"/>
      <c r="U9" s="61"/>
      <c r="V9" s="61"/>
      <c r="W9" s="61"/>
      <c r="X9" s="61"/>
      <c r="Y9" s="61"/>
      <c r="Z9" s="61"/>
    </row>
    <row r="10" spans="1:26" ht="12.75" customHeight="1">
      <c r="A10" s="328"/>
      <c r="B10" s="328"/>
      <c r="C10" s="328"/>
      <c r="D10" s="328"/>
      <c r="E10" s="426"/>
      <c r="F10" s="374"/>
      <c r="G10" s="61"/>
      <c r="H10" s="328"/>
      <c r="I10" s="61"/>
      <c r="J10" s="61"/>
      <c r="K10" s="61"/>
      <c r="L10" s="328"/>
      <c r="M10" s="328"/>
      <c r="N10" s="61"/>
      <c r="O10" s="61"/>
      <c r="P10" s="61"/>
      <c r="Q10" s="61"/>
      <c r="R10" s="61"/>
      <c r="S10" s="61"/>
      <c r="T10" s="61"/>
      <c r="U10" s="61"/>
      <c r="V10" s="61"/>
      <c r="W10" s="61"/>
      <c r="X10" s="61"/>
      <c r="Y10" s="61"/>
      <c r="Z10" s="61"/>
    </row>
    <row r="11" spans="1:26" ht="12.7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2.75">
      <c r="A12" s="61"/>
      <c r="B12" s="334"/>
      <c r="C12" s="330"/>
      <c r="D12" s="330"/>
      <c r="E12" s="330"/>
      <c r="F12" s="330"/>
      <c r="G12" s="330"/>
      <c r="H12" s="330"/>
      <c r="I12" s="330"/>
      <c r="J12" s="330"/>
      <c r="K12" s="330"/>
      <c r="L12" s="330"/>
      <c r="M12" s="330"/>
      <c r="N12" s="411"/>
      <c r="O12" s="411"/>
      <c r="P12" s="61"/>
      <c r="Q12" s="61"/>
      <c r="R12" s="61"/>
      <c r="S12" s="61"/>
      <c r="T12" s="61"/>
      <c r="U12" s="61"/>
      <c r="V12" s="61"/>
      <c r="W12" s="61"/>
      <c r="X12" s="61"/>
      <c r="Y12" s="61"/>
      <c r="Z12" s="61"/>
    </row>
    <row r="13" spans="1:26" ht="12.75">
      <c r="A13" s="61"/>
      <c r="B13" s="330"/>
      <c r="C13" s="330"/>
      <c r="D13" s="330"/>
      <c r="E13" s="330"/>
      <c r="F13" s="330"/>
      <c r="G13" s="330"/>
      <c r="H13" s="330"/>
      <c r="I13" s="330"/>
      <c r="J13" s="330"/>
      <c r="K13" s="330"/>
      <c r="L13" s="330"/>
      <c r="M13" s="330"/>
      <c r="N13" s="330"/>
      <c r="O13" s="330"/>
      <c r="P13" s="61"/>
      <c r="Q13" s="61"/>
      <c r="R13" s="61"/>
      <c r="S13" s="61"/>
      <c r="T13" s="61"/>
      <c r="U13" s="61"/>
      <c r="V13" s="61"/>
      <c r="W13" s="61"/>
      <c r="X13" s="61"/>
      <c r="Y13" s="61"/>
      <c r="Z13" s="61"/>
    </row>
    <row r="14" spans="1:26" ht="12.75">
      <c r="A14" s="61"/>
      <c r="B14" s="716"/>
      <c r="C14" s="687"/>
      <c r="D14" s="334"/>
      <c r="E14" s="334"/>
      <c r="F14" s="330"/>
      <c r="G14" s="330"/>
      <c r="H14" s="330"/>
      <c r="I14" s="330"/>
      <c r="J14" s="330"/>
      <c r="K14" s="330"/>
      <c r="L14" s="330"/>
      <c r="M14" s="330"/>
      <c r="N14" s="330"/>
      <c r="O14" s="330"/>
      <c r="P14" s="61"/>
      <c r="Q14" s="61"/>
      <c r="R14" s="61"/>
      <c r="S14" s="61"/>
      <c r="T14" s="61"/>
      <c r="U14" s="61"/>
      <c r="V14" s="61"/>
      <c r="W14" s="61"/>
      <c r="X14" s="61"/>
      <c r="Y14" s="61"/>
      <c r="Z14" s="61"/>
    </row>
    <row r="15" spans="1:26" ht="12.75">
      <c r="A15" s="61"/>
      <c r="B15" s="330"/>
      <c r="C15" s="330"/>
      <c r="D15" s="330"/>
      <c r="E15" s="330"/>
      <c r="F15" s="330"/>
      <c r="G15" s="330"/>
      <c r="H15" s="330"/>
      <c r="I15" s="330"/>
      <c r="J15" s="330"/>
      <c r="K15" s="330"/>
      <c r="L15" s="330"/>
      <c r="M15" s="330"/>
      <c r="N15" s="330"/>
      <c r="O15" s="330"/>
      <c r="P15" s="61"/>
      <c r="Q15" s="61"/>
      <c r="R15" s="61"/>
      <c r="S15" s="61"/>
      <c r="T15" s="61"/>
      <c r="U15" s="61"/>
      <c r="V15" s="61"/>
      <c r="W15" s="61"/>
      <c r="X15" s="61"/>
      <c r="Y15" s="61"/>
      <c r="Z15" s="61"/>
    </row>
    <row r="16" spans="1:26" ht="12.75">
      <c r="A16" s="61"/>
      <c r="B16" s="330"/>
      <c r="C16" s="330"/>
      <c r="D16" s="330"/>
      <c r="E16" s="427"/>
      <c r="F16" s="330"/>
      <c r="G16" s="330"/>
      <c r="H16" s="330"/>
      <c r="I16" s="330"/>
      <c r="J16" s="330"/>
      <c r="K16" s="330"/>
      <c r="L16" s="330"/>
      <c r="M16" s="330"/>
      <c r="N16" s="330"/>
      <c r="O16" s="330"/>
      <c r="P16" s="61"/>
      <c r="Q16" s="61"/>
      <c r="R16" s="61"/>
      <c r="S16" s="61"/>
      <c r="T16" s="61"/>
      <c r="U16" s="61"/>
      <c r="V16" s="61"/>
      <c r="W16" s="61"/>
      <c r="X16" s="61"/>
      <c r="Y16" s="61"/>
      <c r="Z16" s="61"/>
    </row>
    <row r="17" spans="1:26" ht="12.75">
      <c r="A17" s="61"/>
      <c r="B17" s="330"/>
      <c r="C17" s="427"/>
      <c r="D17" s="427"/>
      <c r="E17" s="427"/>
      <c r="F17" s="427"/>
      <c r="G17" s="427"/>
      <c r="H17" s="427"/>
      <c r="I17" s="427"/>
      <c r="J17" s="427"/>
      <c r="K17" s="427"/>
      <c r="L17" s="427"/>
      <c r="M17" s="427"/>
      <c r="N17" s="427"/>
      <c r="O17" s="427"/>
      <c r="P17" s="61"/>
      <c r="Q17" s="61"/>
      <c r="R17" s="61"/>
      <c r="S17" s="61"/>
      <c r="T17" s="61"/>
      <c r="U17" s="61"/>
      <c r="V17" s="61"/>
      <c r="W17" s="61"/>
      <c r="X17" s="61"/>
      <c r="Y17" s="61"/>
      <c r="Z17" s="61"/>
    </row>
    <row r="18" spans="1:26" ht="12.75">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12.75">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12.75">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2.7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2.7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2.7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2.7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2.7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2.7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2.7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2.7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2.7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2.7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2.7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2.7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2.7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2.7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2.7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2.7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2.7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2.7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2.7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2.7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2.7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2.7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2.7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2.7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2.7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2.7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2.7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2.7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2.7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2.7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2.7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2.7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2.7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2.7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2.7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2.7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2.7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2.7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2.7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2.7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2.7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2.7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2.7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2.7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2.7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2.7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2.7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2.7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2.7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2.7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2.7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2.7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2.7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2.7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2.7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2.7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2.7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2.7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2.7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2.7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2.7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2.7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2.7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2.7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2.7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2.7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2.7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2.7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2.7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2.7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2.7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2.7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2.7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2.7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2.7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sheetData>
  <mergeCells count="1">
    <mergeCell ref="B14:C14"/>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00"/>
  <sheetViews>
    <sheetView workbookViewId="0"/>
  </sheetViews>
  <sheetFormatPr defaultColWidth="14.5" defaultRowHeight="15" customHeight="1"/>
  <cols>
    <col min="1" max="1" width="26.5" customWidth="1"/>
    <col min="2" max="2" width="12.375" customWidth="1"/>
    <col min="3" max="3" width="9.625" customWidth="1"/>
    <col min="4" max="4" width="10.625" customWidth="1"/>
    <col min="5" max="5" width="13.875" customWidth="1"/>
    <col min="6" max="6" width="13.5" customWidth="1"/>
    <col min="7" max="7" width="7.875" customWidth="1"/>
    <col min="8" max="8" width="14.375" customWidth="1"/>
    <col min="9" max="9" width="12.5" customWidth="1"/>
    <col min="10" max="26" width="17.375" customWidth="1"/>
  </cols>
  <sheetData>
    <row r="1" spans="1:26" ht="15.75" customHeight="1">
      <c r="A1" s="695"/>
      <c r="B1" s="687"/>
      <c r="C1" s="687"/>
      <c r="D1" s="687"/>
      <c r="E1" s="687"/>
      <c r="F1" s="687"/>
      <c r="G1" s="687"/>
      <c r="H1" s="428"/>
      <c r="I1" s="428"/>
      <c r="J1" s="217"/>
      <c r="K1" s="720" t="s">
        <v>823</v>
      </c>
      <c r="L1" s="721"/>
      <c r="M1" s="721"/>
      <c r="N1" s="217"/>
      <c r="O1" s="217"/>
      <c r="P1" s="217"/>
      <c r="Q1" s="217"/>
      <c r="X1" s="96"/>
      <c r="Y1" s="96"/>
      <c r="Z1" s="96"/>
    </row>
    <row r="2" spans="1:26" ht="15.75" customHeight="1">
      <c r="A2" s="96"/>
      <c r="B2" s="429">
        <v>2013</v>
      </c>
      <c r="C2" s="429"/>
      <c r="D2" s="429">
        <v>2014</v>
      </c>
      <c r="E2" s="429"/>
      <c r="F2" s="429">
        <v>2015</v>
      </c>
      <c r="G2" s="430"/>
      <c r="H2" s="722">
        <v>2016</v>
      </c>
      <c r="I2" s="687"/>
      <c r="J2" s="217"/>
      <c r="K2" s="217"/>
      <c r="M2" s="217"/>
      <c r="N2" s="217"/>
      <c r="O2" s="217"/>
      <c r="P2" s="217"/>
      <c r="Q2" s="217"/>
      <c r="X2" s="96"/>
      <c r="Y2" s="96"/>
      <c r="Z2" s="96"/>
    </row>
    <row r="3" spans="1:26" ht="15" customHeight="1">
      <c r="A3" s="96"/>
      <c r="B3" s="431" t="s">
        <v>824</v>
      </c>
      <c r="C3" s="432" t="s">
        <v>825</v>
      </c>
      <c r="D3" s="431" t="s">
        <v>824</v>
      </c>
      <c r="E3" s="432" t="s">
        <v>825</v>
      </c>
      <c r="F3" s="431" t="s">
        <v>826</v>
      </c>
      <c r="G3" s="432" t="s">
        <v>825</v>
      </c>
      <c r="H3" s="431" t="s">
        <v>826</v>
      </c>
      <c r="I3" s="432" t="s">
        <v>825</v>
      </c>
      <c r="J3" s="432"/>
      <c r="K3" s="432"/>
      <c r="L3" s="217"/>
      <c r="M3" s="217"/>
      <c r="N3" s="217">
        <v>2004</v>
      </c>
      <c r="O3" s="217">
        <v>2007</v>
      </c>
      <c r="P3" s="217">
        <v>2011</v>
      </c>
      <c r="Q3" s="217"/>
      <c r="R3" s="217"/>
      <c r="S3" s="217"/>
      <c r="Z3" s="96"/>
    </row>
    <row r="4" spans="1:26" ht="15" customHeight="1">
      <c r="A4" s="433" t="s">
        <v>827</v>
      </c>
      <c r="B4" s="434">
        <v>8522</v>
      </c>
      <c r="C4" s="435">
        <v>8.4</v>
      </c>
      <c r="D4" s="434">
        <v>8558</v>
      </c>
      <c r="E4" s="436">
        <v>8.5</v>
      </c>
      <c r="F4" s="434">
        <v>13888</v>
      </c>
      <c r="G4" s="435">
        <v>6.2</v>
      </c>
      <c r="H4" s="437">
        <v>16400</v>
      </c>
      <c r="I4" s="435">
        <v>7.1</v>
      </c>
      <c r="J4" s="331"/>
      <c r="K4" s="217" t="s">
        <v>423</v>
      </c>
      <c r="L4" s="217">
        <v>10.6</v>
      </c>
      <c r="M4" s="217">
        <v>18.3</v>
      </c>
      <c r="N4" s="217">
        <v>13.8</v>
      </c>
      <c r="O4" s="217"/>
      <c r="P4" s="217"/>
      <c r="X4" s="96"/>
      <c r="Y4" s="96"/>
      <c r="Z4" s="96"/>
    </row>
    <row r="5" spans="1:26" ht="15" customHeight="1">
      <c r="A5" s="433" t="s">
        <v>828</v>
      </c>
      <c r="B5" s="434">
        <v>7845</v>
      </c>
      <c r="C5" s="435">
        <v>7.8</v>
      </c>
      <c r="D5" s="434">
        <v>7174</v>
      </c>
      <c r="E5" s="436">
        <v>7.13</v>
      </c>
      <c r="F5" s="434">
        <v>11925</v>
      </c>
      <c r="G5" s="435">
        <v>5.4</v>
      </c>
      <c r="H5" s="437">
        <v>14917</v>
      </c>
      <c r="I5" s="435">
        <v>6.5</v>
      </c>
      <c r="J5" s="331"/>
      <c r="K5" s="217" t="s">
        <v>829</v>
      </c>
      <c r="L5" s="217">
        <v>5.3</v>
      </c>
      <c r="M5" s="217">
        <v>9.1999999999999993</v>
      </c>
      <c r="N5" s="217">
        <v>10.4</v>
      </c>
      <c r="O5" s="217"/>
      <c r="P5" s="217"/>
      <c r="X5" s="96"/>
      <c r="Y5" s="96"/>
      <c r="Z5" s="96"/>
    </row>
    <row r="6" spans="1:26" ht="15" customHeight="1">
      <c r="A6" s="433" t="s">
        <v>830</v>
      </c>
      <c r="B6" s="434">
        <v>6633</v>
      </c>
      <c r="C6" s="435">
        <v>6.6</v>
      </c>
      <c r="D6" s="434">
        <v>6057</v>
      </c>
      <c r="E6" s="436">
        <v>6.02</v>
      </c>
      <c r="F6" s="434">
        <v>10998</v>
      </c>
      <c r="G6" s="435">
        <v>4.9000000000000004</v>
      </c>
      <c r="H6" s="437">
        <v>12933</v>
      </c>
      <c r="I6" s="435">
        <v>5.6</v>
      </c>
      <c r="J6" s="331"/>
      <c r="K6" s="217" t="s">
        <v>831</v>
      </c>
      <c r="L6" s="217">
        <v>18.2</v>
      </c>
      <c r="M6" s="217">
        <v>11</v>
      </c>
      <c r="N6" s="217">
        <v>14.7</v>
      </c>
      <c r="O6" s="217"/>
      <c r="P6" s="217"/>
      <c r="Q6" s="217"/>
      <c r="X6" s="96"/>
      <c r="Y6" s="96"/>
      <c r="Z6" s="96"/>
    </row>
    <row r="7" spans="1:26" ht="15" customHeight="1">
      <c r="A7" s="433" t="s">
        <v>832</v>
      </c>
      <c r="B7" s="434">
        <v>5708</v>
      </c>
      <c r="C7" s="435">
        <v>5.7</v>
      </c>
      <c r="D7" s="434">
        <v>5886</v>
      </c>
      <c r="E7" s="436">
        <v>5.85</v>
      </c>
      <c r="F7" s="434">
        <v>11015</v>
      </c>
      <c r="G7" s="435">
        <v>5</v>
      </c>
      <c r="H7" s="437">
        <v>10017</v>
      </c>
      <c r="I7" s="435">
        <v>4.3</v>
      </c>
      <c r="J7" s="331"/>
      <c r="K7" s="217" t="s">
        <v>833</v>
      </c>
      <c r="L7" s="217">
        <v>9.3000000000000007</v>
      </c>
      <c r="M7" s="217">
        <v>7.4</v>
      </c>
      <c r="N7" s="217">
        <v>6.5</v>
      </c>
      <c r="O7" s="217"/>
      <c r="P7" s="217"/>
      <c r="Q7" s="217"/>
      <c r="X7" s="96"/>
      <c r="Y7" s="96"/>
      <c r="Z7" s="96"/>
    </row>
    <row r="8" spans="1:26" ht="15" customHeight="1">
      <c r="A8" s="433" t="s">
        <v>834</v>
      </c>
      <c r="B8" s="434">
        <v>7122</v>
      </c>
      <c r="C8" s="435">
        <v>7.1</v>
      </c>
      <c r="D8" s="434">
        <v>5998</v>
      </c>
      <c r="E8" s="436">
        <v>5.96</v>
      </c>
      <c r="F8" s="434">
        <v>10142</v>
      </c>
      <c r="G8" s="435">
        <v>4.5999999999999996</v>
      </c>
      <c r="H8" s="437">
        <v>11021</v>
      </c>
      <c r="I8" s="435">
        <v>4.8</v>
      </c>
      <c r="J8" s="331"/>
      <c r="K8" s="217" t="s">
        <v>835</v>
      </c>
      <c r="L8" s="217">
        <v>9.3000000000000007</v>
      </c>
      <c r="M8" s="217">
        <v>9.4</v>
      </c>
      <c r="N8" s="217">
        <v>6.1</v>
      </c>
      <c r="O8" s="217"/>
      <c r="P8" s="217"/>
      <c r="Q8" s="217"/>
      <c r="X8" s="96"/>
      <c r="Y8" s="96"/>
      <c r="Z8" s="96"/>
    </row>
    <row r="9" spans="1:26" ht="15" customHeight="1">
      <c r="A9" s="433" t="s">
        <v>836</v>
      </c>
      <c r="B9" s="434">
        <v>5894</v>
      </c>
      <c r="C9" s="435">
        <v>5.8</v>
      </c>
      <c r="D9" s="434">
        <v>5269</v>
      </c>
      <c r="E9" s="436">
        <v>5.23</v>
      </c>
      <c r="F9" s="434">
        <v>9071</v>
      </c>
      <c r="G9" s="435">
        <v>4.0999999999999996</v>
      </c>
      <c r="H9" s="437">
        <v>10193</v>
      </c>
      <c r="I9" s="435">
        <v>4.4000000000000004</v>
      </c>
      <c r="J9" s="331"/>
      <c r="K9" s="217" t="s">
        <v>319</v>
      </c>
      <c r="L9" s="217" t="s">
        <v>837</v>
      </c>
      <c r="M9" s="217">
        <v>6.2</v>
      </c>
      <c r="N9" s="217">
        <v>2.9</v>
      </c>
      <c r="O9" s="217"/>
      <c r="P9" s="217"/>
      <c r="Q9" s="217"/>
      <c r="X9" s="96"/>
      <c r="Y9" s="96"/>
      <c r="Z9" s="96"/>
    </row>
    <row r="10" spans="1:26" ht="15" customHeight="1">
      <c r="A10" s="433" t="s">
        <v>838</v>
      </c>
      <c r="B10" s="434">
        <v>9331</v>
      </c>
      <c r="C10" s="435">
        <v>9.1999999999999993</v>
      </c>
      <c r="D10" s="434">
        <v>8236</v>
      </c>
      <c r="E10" s="436">
        <v>8.18</v>
      </c>
      <c r="F10" s="434">
        <v>8844</v>
      </c>
      <c r="G10" s="435">
        <v>4</v>
      </c>
      <c r="H10" s="437">
        <v>7270</v>
      </c>
      <c r="I10" s="435">
        <v>3.2</v>
      </c>
      <c r="J10" s="331"/>
      <c r="K10" s="217" t="s">
        <v>839</v>
      </c>
      <c r="L10" s="217">
        <v>2.4</v>
      </c>
      <c r="M10" s="217">
        <v>7.6</v>
      </c>
      <c r="N10" s="217">
        <v>2.9</v>
      </c>
      <c r="O10" s="217"/>
      <c r="P10" s="217"/>
      <c r="Q10" s="217"/>
      <c r="X10" s="96"/>
      <c r="Y10" s="96"/>
      <c r="Z10" s="96"/>
    </row>
    <row r="11" spans="1:26" ht="15" customHeight="1">
      <c r="A11" s="433" t="s">
        <v>319</v>
      </c>
      <c r="B11" s="434">
        <v>4275</v>
      </c>
      <c r="C11" s="435">
        <v>4.2</v>
      </c>
      <c r="D11" s="434">
        <v>4576</v>
      </c>
      <c r="E11" s="436">
        <v>4.55</v>
      </c>
      <c r="F11" s="434">
        <v>8179</v>
      </c>
      <c r="G11" s="435">
        <v>3.7</v>
      </c>
      <c r="H11" s="437">
        <v>9719</v>
      </c>
      <c r="I11" s="435">
        <v>4.2</v>
      </c>
      <c r="J11" s="331"/>
      <c r="K11" s="217" t="s">
        <v>840</v>
      </c>
      <c r="L11" s="217">
        <v>3.5</v>
      </c>
      <c r="M11" s="217">
        <v>3.3</v>
      </c>
      <c r="N11" s="217">
        <v>3.9</v>
      </c>
      <c r="O11" s="217"/>
      <c r="P11" s="217"/>
      <c r="Q11" s="217"/>
      <c r="X11" s="96"/>
      <c r="Y11" s="96"/>
      <c r="Z11" s="96"/>
    </row>
    <row r="12" spans="1:26" ht="15" customHeight="1">
      <c r="A12" s="433" t="s">
        <v>841</v>
      </c>
      <c r="B12" s="434">
        <v>1903</v>
      </c>
      <c r="C12" s="435">
        <v>1.9</v>
      </c>
      <c r="D12" s="434">
        <v>3077</v>
      </c>
      <c r="E12" s="436">
        <v>3.06</v>
      </c>
      <c r="F12" s="434">
        <v>7944</v>
      </c>
      <c r="G12" s="435">
        <v>3.6</v>
      </c>
      <c r="H12" s="437">
        <v>7870</v>
      </c>
      <c r="I12" s="435">
        <v>3.4</v>
      </c>
      <c r="J12" s="331"/>
      <c r="K12" s="217" t="s">
        <v>842</v>
      </c>
      <c r="L12" s="217">
        <v>4.0999999999999996</v>
      </c>
      <c r="M12" s="217">
        <v>5.9</v>
      </c>
      <c r="N12" s="217">
        <v>3.6</v>
      </c>
      <c r="O12" s="217"/>
      <c r="P12" s="217"/>
      <c r="Q12" s="217"/>
      <c r="X12" s="96"/>
      <c r="Y12" s="96"/>
      <c r="Z12" s="96"/>
    </row>
    <row r="13" spans="1:26" ht="15" customHeight="1">
      <c r="A13" s="433" t="s">
        <v>835</v>
      </c>
      <c r="B13" s="434">
        <v>5287</v>
      </c>
      <c r="C13" s="435">
        <v>5.2</v>
      </c>
      <c r="D13" s="434">
        <v>5119</v>
      </c>
      <c r="E13" s="436">
        <v>5.08</v>
      </c>
      <c r="F13" s="434">
        <v>7046</v>
      </c>
      <c r="G13" s="435">
        <v>3.2</v>
      </c>
      <c r="H13" s="437">
        <v>8071</v>
      </c>
      <c r="I13" s="435">
        <v>3.5</v>
      </c>
      <c r="J13" s="331"/>
      <c r="K13" s="217" t="s">
        <v>843</v>
      </c>
      <c r="L13" s="217" t="s">
        <v>837</v>
      </c>
      <c r="M13" s="217">
        <v>4.9000000000000004</v>
      </c>
      <c r="N13" s="217">
        <v>2.8</v>
      </c>
      <c r="O13" s="217"/>
      <c r="P13" s="217"/>
      <c r="Q13" s="217"/>
      <c r="X13" s="96"/>
      <c r="Y13" s="96"/>
      <c r="Z13" s="96"/>
    </row>
    <row r="14" spans="1:26" ht="15" customHeight="1">
      <c r="A14" s="433" t="s">
        <v>844</v>
      </c>
      <c r="B14" s="434">
        <v>7039</v>
      </c>
      <c r="C14" s="435">
        <v>7</v>
      </c>
      <c r="D14" s="434">
        <v>6238</v>
      </c>
      <c r="E14" s="436">
        <v>6.2</v>
      </c>
      <c r="F14" s="434">
        <v>7031</v>
      </c>
      <c r="G14" s="435">
        <v>3.2</v>
      </c>
      <c r="H14" s="437">
        <v>4988</v>
      </c>
      <c r="I14" s="435">
        <v>2.2000000000000002</v>
      </c>
      <c r="J14" s="331"/>
      <c r="K14" s="217" t="s">
        <v>845</v>
      </c>
      <c r="L14" s="217">
        <v>2.6</v>
      </c>
      <c r="M14" s="217">
        <v>2.4</v>
      </c>
      <c r="N14" s="217">
        <v>1.5</v>
      </c>
      <c r="O14" s="217"/>
      <c r="P14" s="217"/>
      <c r="Q14" s="217"/>
      <c r="X14" s="96"/>
      <c r="Y14" s="96"/>
      <c r="Z14" s="96"/>
    </row>
    <row r="15" spans="1:26" ht="15" customHeight="1">
      <c r="A15" s="433" t="s">
        <v>846</v>
      </c>
      <c r="B15" s="434">
        <v>3647</v>
      </c>
      <c r="C15" s="435">
        <v>3.6</v>
      </c>
      <c r="D15" s="434">
        <v>3994</v>
      </c>
      <c r="E15" s="436">
        <v>3.97</v>
      </c>
      <c r="F15" s="434">
        <v>6216</v>
      </c>
      <c r="G15" s="435">
        <v>2.8</v>
      </c>
      <c r="H15" s="437">
        <v>6230</v>
      </c>
      <c r="I15" s="435">
        <v>2.7</v>
      </c>
      <c r="J15" s="331"/>
      <c r="K15" s="217" t="s">
        <v>847</v>
      </c>
      <c r="L15" s="217" t="s">
        <v>837</v>
      </c>
      <c r="M15" s="217" t="s">
        <v>837</v>
      </c>
      <c r="N15" s="217">
        <v>2</v>
      </c>
      <c r="O15" s="217"/>
      <c r="P15" s="217"/>
      <c r="Q15" s="217"/>
      <c r="X15" s="96"/>
      <c r="Y15" s="96"/>
      <c r="Z15" s="96"/>
    </row>
    <row r="16" spans="1:26" ht="15" customHeight="1">
      <c r="A16" s="438" t="s">
        <v>848</v>
      </c>
      <c r="B16" s="439">
        <v>1811</v>
      </c>
      <c r="C16" s="439">
        <v>1.8</v>
      </c>
      <c r="D16" s="439">
        <v>2496</v>
      </c>
      <c r="E16" s="439">
        <v>2.48</v>
      </c>
      <c r="F16" s="439">
        <v>5602</v>
      </c>
      <c r="G16" s="440">
        <v>2.5</v>
      </c>
      <c r="H16" s="441">
        <v>6896</v>
      </c>
      <c r="I16" s="440">
        <v>3</v>
      </c>
      <c r="J16" s="217"/>
      <c r="K16" s="217" t="s">
        <v>694</v>
      </c>
      <c r="L16" s="217">
        <v>32.6</v>
      </c>
      <c r="M16" s="217">
        <v>14.4</v>
      </c>
      <c r="N16" s="217">
        <v>31.1</v>
      </c>
      <c r="O16" s="217"/>
      <c r="P16" s="217"/>
      <c r="Q16" s="217"/>
      <c r="X16" s="96"/>
      <c r="Y16" s="96"/>
      <c r="Z16" s="96"/>
    </row>
    <row r="17" spans="1:26" ht="15" customHeight="1">
      <c r="A17" s="438" t="s">
        <v>849</v>
      </c>
      <c r="B17" s="439">
        <v>2633</v>
      </c>
      <c r="C17" s="439">
        <v>2.6</v>
      </c>
      <c r="D17" s="439">
        <v>2779</v>
      </c>
      <c r="E17" s="439">
        <v>2.76</v>
      </c>
      <c r="F17" s="439">
        <v>5900</v>
      </c>
      <c r="G17" s="440">
        <v>2.7</v>
      </c>
      <c r="H17" s="441">
        <v>5900</v>
      </c>
      <c r="I17" s="440">
        <f>H17/H49*100</f>
        <v>2.560930616142544</v>
      </c>
      <c r="J17" s="217"/>
      <c r="K17" s="217"/>
      <c r="L17" s="217"/>
      <c r="M17" s="217"/>
      <c r="N17" s="217"/>
      <c r="O17" s="217"/>
      <c r="P17" s="217"/>
      <c r="Q17" s="217"/>
      <c r="X17" s="96"/>
      <c r="Y17" s="96"/>
      <c r="Z17" s="96"/>
    </row>
    <row r="18" spans="1:26" ht="15" customHeight="1">
      <c r="A18" s="438" t="s">
        <v>850</v>
      </c>
      <c r="B18" s="439">
        <v>2098</v>
      </c>
      <c r="C18" s="439">
        <v>2.1</v>
      </c>
      <c r="D18" s="439">
        <v>2202</v>
      </c>
      <c r="E18" s="439">
        <v>2.19</v>
      </c>
      <c r="F18" s="439">
        <v>4952</v>
      </c>
      <c r="G18" s="440">
        <v>2.2000000000000002</v>
      </c>
      <c r="H18" s="441">
        <v>5462</v>
      </c>
      <c r="I18" s="440">
        <v>2.4</v>
      </c>
      <c r="J18" s="217"/>
      <c r="K18" s="217"/>
      <c r="L18" s="217"/>
      <c r="M18" s="217"/>
      <c r="N18" s="217"/>
      <c r="O18" s="217"/>
      <c r="P18" s="217"/>
      <c r="Q18" s="217"/>
      <c r="X18" s="96"/>
      <c r="Y18" s="96"/>
      <c r="Z18" s="96"/>
    </row>
    <row r="19" spans="1:26" ht="15" customHeight="1">
      <c r="A19" s="433" t="s">
        <v>851</v>
      </c>
      <c r="B19" s="434">
        <v>2703</v>
      </c>
      <c r="C19" s="435">
        <v>2.7</v>
      </c>
      <c r="D19" s="434">
        <v>2900</v>
      </c>
      <c r="E19" s="436">
        <v>2.88</v>
      </c>
      <c r="F19" s="434">
        <v>4287</v>
      </c>
      <c r="G19" s="435">
        <v>1.9</v>
      </c>
      <c r="H19" s="437">
        <v>4621</v>
      </c>
      <c r="I19" s="435">
        <v>2</v>
      </c>
      <c r="J19" s="331"/>
      <c r="K19" s="217"/>
      <c r="L19" s="217"/>
      <c r="M19" s="217"/>
      <c r="N19" s="217"/>
      <c r="O19" s="217"/>
      <c r="P19" s="217"/>
      <c r="Q19" s="217"/>
      <c r="X19" s="96"/>
      <c r="Y19" s="96"/>
      <c r="Z19" s="96"/>
    </row>
    <row r="20" spans="1:26" ht="15" customHeight="1">
      <c r="A20" s="433" t="s">
        <v>843</v>
      </c>
      <c r="B20" s="434">
        <v>3373</v>
      </c>
      <c r="C20" s="435">
        <v>3.3</v>
      </c>
      <c r="D20" s="434">
        <v>3300</v>
      </c>
      <c r="E20" s="436">
        <v>3.28</v>
      </c>
      <c r="F20" s="434">
        <v>5262</v>
      </c>
      <c r="G20" s="435">
        <v>2.4</v>
      </c>
      <c r="H20" s="437">
        <v>5612</v>
      </c>
      <c r="I20" s="435">
        <v>2.4</v>
      </c>
      <c r="J20" s="331"/>
      <c r="K20" s="217" t="s">
        <v>37</v>
      </c>
      <c r="L20" s="217">
        <v>47.4</v>
      </c>
      <c r="M20" s="217">
        <v>47.9</v>
      </c>
      <c r="N20" s="217">
        <v>45.4</v>
      </c>
      <c r="O20" s="217"/>
      <c r="P20" s="217"/>
      <c r="Q20" s="217"/>
      <c r="X20" s="96"/>
      <c r="Y20" s="96"/>
      <c r="Z20" s="96"/>
    </row>
    <row r="21" spans="1:26" ht="15" customHeight="1">
      <c r="A21" s="433" t="s">
        <v>852</v>
      </c>
      <c r="B21" s="442"/>
      <c r="C21" s="435">
        <v>0</v>
      </c>
      <c r="D21" s="434">
        <v>2633</v>
      </c>
      <c r="E21" s="436">
        <v>2.62</v>
      </c>
      <c r="F21" s="434">
        <v>6746</v>
      </c>
      <c r="G21" s="435">
        <v>3</v>
      </c>
      <c r="H21" s="437">
        <v>6499</v>
      </c>
      <c r="I21" s="435">
        <v>2.8</v>
      </c>
      <c r="J21" s="331"/>
      <c r="K21" s="217" t="s">
        <v>44</v>
      </c>
      <c r="L21" s="217">
        <v>686.3</v>
      </c>
      <c r="M21" s="217">
        <v>855.3</v>
      </c>
      <c r="N21" s="217">
        <v>653.20000000000005</v>
      </c>
      <c r="O21" s="217"/>
      <c r="P21" s="217"/>
      <c r="Q21" s="217"/>
      <c r="X21" s="96"/>
      <c r="Y21" s="96"/>
      <c r="Z21" s="96"/>
    </row>
    <row r="22" spans="1:26" ht="15" customHeight="1">
      <c r="A22" s="433" t="s">
        <v>853</v>
      </c>
      <c r="B22" s="442"/>
      <c r="C22" s="442"/>
      <c r="D22" s="442"/>
      <c r="E22" s="442"/>
      <c r="F22" s="434">
        <v>4909</v>
      </c>
      <c r="G22" s="435">
        <v>2.2000000000000002</v>
      </c>
      <c r="H22" s="437">
        <v>4448</v>
      </c>
      <c r="I22" s="435">
        <v>1.9</v>
      </c>
      <c r="J22" s="331"/>
      <c r="K22" s="217"/>
      <c r="L22" s="217"/>
      <c r="M22" s="217"/>
      <c r="N22" s="217"/>
      <c r="O22" s="217"/>
      <c r="P22" s="217"/>
      <c r="X22" s="96"/>
      <c r="Y22" s="96"/>
      <c r="Z22" s="96"/>
    </row>
    <row r="23" spans="1:26" ht="15" customHeight="1">
      <c r="A23" s="433" t="s">
        <v>854</v>
      </c>
      <c r="B23" s="434">
        <v>2151</v>
      </c>
      <c r="C23" s="435">
        <v>2.1</v>
      </c>
      <c r="D23" s="434">
        <v>2085</v>
      </c>
      <c r="E23" s="436">
        <v>2.0699999999999998</v>
      </c>
      <c r="F23" s="434">
        <v>4371</v>
      </c>
      <c r="G23" s="435">
        <v>2</v>
      </c>
      <c r="H23" s="437">
        <v>4739</v>
      </c>
      <c r="I23" s="435">
        <v>2.1</v>
      </c>
      <c r="J23" s="331"/>
      <c r="K23" s="217"/>
      <c r="L23" s="725" t="s">
        <v>855</v>
      </c>
      <c r="M23" s="687"/>
      <c r="N23" s="687"/>
      <c r="O23" s="687"/>
      <c r="P23" s="687"/>
      <c r="X23" s="96"/>
      <c r="Y23" s="96"/>
      <c r="Z23" s="96"/>
    </row>
    <row r="24" spans="1:26" ht="15" customHeight="1">
      <c r="A24" s="433" t="s">
        <v>856</v>
      </c>
      <c r="B24" s="434">
        <v>2098</v>
      </c>
      <c r="C24" s="435">
        <v>2.1</v>
      </c>
      <c r="D24" s="434">
        <v>2085</v>
      </c>
      <c r="E24" s="436">
        <v>2.0699999999999998</v>
      </c>
      <c r="F24" s="434">
        <v>4088</v>
      </c>
      <c r="G24" s="435">
        <v>1.8</v>
      </c>
      <c r="H24" s="437">
        <v>5136</v>
      </c>
      <c r="I24" s="435">
        <v>2.2000000000000002</v>
      </c>
      <c r="J24" s="331"/>
      <c r="K24" s="217"/>
      <c r="L24" s="726" t="s">
        <v>857</v>
      </c>
      <c r="M24" s="687"/>
      <c r="N24" s="687"/>
      <c r="O24" s="687"/>
      <c r="P24" s="687"/>
      <c r="X24" s="96"/>
      <c r="Y24" s="96"/>
      <c r="Z24" s="96"/>
    </row>
    <row r="25" spans="1:26" ht="15" customHeight="1">
      <c r="A25" s="433" t="s">
        <v>858</v>
      </c>
      <c r="B25" s="442"/>
      <c r="C25" s="442"/>
      <c r="D25" s="442"/>
      <c r="E25" s="442"/>
      <c r="F25" s="434">
        <v>3990</v>
      </c>
      <c r="G25" s="435">
        <v>1.8</v>
      </c>
      <c r="H25" s="437">
        <v>4687</v>
      </c>
      <c r="I25" s="435">
        <v>2</v>
      </c>
      <c r="J25" s="331"/>
      <c r="K25" s="217"/>
      <c r="L25" s="687"/>
      <c r="M25" s="687"/>
      <c r="N25" s="687"/>
      <c r="O25" s="687"/>
      <c r="P25" s="687"/>
      <c r="Q25" s="217"/>
      <c r="X25" s="96"/>
      <c r="Y25" s="96"/>
      <c r="Z25" s="96"/>
    </row>
    <row r="26" spans="1:26" ht="15" customHeight="1">
      <c r="A26" s="433" t="s">
        <v>859</v>
      </c>
      <c r="B26" s="434">
        <v>2561</v>
      </c>
      <c r="C26" s="435">
        <v>2.5</v>
      </c>
      <c r="D26" s="434">
        <v>2038</v>
      </c>
      <c r="E26" s="436">
        <v>2.02</v>
      </c>
      <c r="F26" s="434">
        <v>3964</v>
      </c>
      <c r="G26" s="435">
        <v>1.8</v>
      </c>
      <c r="H26" s="437">
        <v>4342</v>
      </c>
      <c r="I26" s="435">
        <v>1.9</v>
      </c>
      <c r="J26" s="331"/>
      <c r="K26" s="217"/>
      <c r="L26" s="687"/>
      <c r="M26" s="687"/>
      <c r="N26" s="687"/>
      <c r="O26" s="687"/>
      <c r="P26" s="687"/>
      <c r="Q26" s="217"/>
      <c r="X26" s="96"/>
      <c r="Y26" s="96"/>
      <c r="Z26" s="96"/>
    </row>
    <row r="27" spans="1:26" ht="15" customHeight="1">
      <c r="A27" s="433" t="s">
        <v>860</v>
      </c>
      <c r="B27" s="434">
        <v>2759</v>
      </c>
      <c r="C27" s="435">
        <v>2.7</v>
      </c>
      <c r="D27" s="434">
        <v>2663</v>
      </c>
      <c r="E27" s="436">
        <v>2.65</v>
      </c>
      <c r="F27" s="434">
        <v>3156</v>
      </c>
      <c r="G27" s="435">
        <v>1.4</v>
      </c>
      <c r="H27" s="437">
        <v>3636</v>
      </c>
      <c r="I27" s="435">
        <v>1.6</v>
      </c>
      <c r="J27" s="331"/>
      <c r="K27" s="217"/>
      <c r="L27" s="687"/>
      <c r="M27" s="687"/>
      <c r="N27" s="687"/>
      <c r="O27" s="687"/>
      <c r="P27" s="687"/>
      <c r="Q27" s="217"/>
      <c r="X27" s="96"/>
      <c r="Y27" s="96"/>
      <c r="Z27" s="96"/>
    </row>
    <row r="28" spans="1:26" ht="15" customHeight="1">
      <c r="A28" s="433" t="s">
        <v>861</v>
      </c>
      <c r="B28" s="442"/>
      <c r="C28" s="442"/>
      <c r="D28" s="442"/>
      <c r="E28" s="442"/>
      <c r="F28" s="434">
        <v>3121</v>
      </c>
      <c r="G28" s="435">
        <v>1.4</v>
      </c>
      <c r="H28" s="437">
        <v>3300</v>
      </c>
      <c r="I28" s="435">
        <v>1.4</v>
      </c>
      <c r="J28" s="331"/>
      <c r="K28" s="217"/>
      <c r="L28" s="687"/>
      <c r="M28" s="687"/>
      <c r="N28" s="687"/>
      <c r="O28" s="687"/>
      <c r="P28" s="687"/>
      <c r="Q28" s="217"/>
      <c r="X28" s="96"/>
      <c r="Y28" s="96"/>
      <c r="Z28" s="96"/>
    </row>
    <row r="29" spans="1:26" ht="15" customHeight="1">
      <c r="A29" s="433" t="s">
        <v>7</v>
      </c>
      <c r="B29" s="434">
        <v>1365</v>
      </c>
      <c r="C29" s="435">
        <v>1.4</v>
      </c>
      <c r="D29" s="434">
        <v>1512</v>
      </c>
      <c r="E29" s="436">
        <v>1.5</v>
      </c>
      <c r="F29" s="434">
        <v>3065</v>
      </c>
      <c r="G29" s="435">
        <v>1.4</v>
      </c>
      <c r="H29" s="437">
        <v>3696</v>
      </c>
      <c r="I29" s="435">
        <v>1.6</v>
      </c>
      <c r="J29" s="331"/>
      <c r="K29" s="217"/>
      <c r="L29" s="687"/>
      <c r="M29" s="687"/>
      <c r="N29" s="687"/>
      <c r="O29" s="687"/>
      <c r="P29" s="687"/>
      <c r="X29" s="96"/>
      <c r="Y29" s="96"/>
      <c r="Z29" s="96"/>
    </row>
    <row r="30" spans="1:26" ht="15.75">
      <c r="A30" s="433" t="s">
        <v>731</v>
      </c>
      <c r="B30" s="434">
        <v>2421</v>
      </c>
      <c r="C30" s="435">
        <v>2.4</v>
      </c>
      <c r="D30" s="434">
        <v>2118</v>
      </c>
      <c r="E30" s="436">
        <v>2.1</v>
      </c>
      <c r="F30" s="434">
        <v>2884</v>
      </c>
      <c r="G30" s="435">
        <v>1.3</v>
      </c>
      <c r="H30" s="437">
        <v>3185</v>
      </c>
      <c r="I30" s="435">
        <v>1.4</v>
      </c>
      <c r="J30" s="331"/>
      <c r="K30" s="217"/>
      <c r="L30" s="687"/>
      <c r="M30" s="687"/>
      <c r="N30" s="687"/>
      <c r="O30" s="687"/>
      <c r="P30" s="687"/>
      <c r="X30" s="96"/>
      <c r="Y30" s="96"/>
      <c r="Z30" s="96"/>
    </row>
    <row r="31" spans="1:26" ht="15.75">
      <c r="A31" s="433" t="s">
        <v>862</v>
      </c>
      <c r="B31" s="442"/>
      <c r="C31" s="442"/>
      <c r="D31" s="442"/>
      <c r="E31" s="442"/>
      <c r="F31" s="434">
        <v>2763</v>
      </c>
      <c r="G31" s="435">
        <v>1.2</v>
      </c>
      <c r="H31" s="437">
        <v>2854</v>
      </c>
      <c r="I31" s="435">
        <v>1.2</v>
      </c>
      <c r="J31" s="331"/>
      <c r="K31" s="217"/>
      <c r="L31" s="687"/>
      <c r="M31" s="687"/>
      <c r="N31" s="687"/>
      <c r="O31" s="687"/>
      <c r="P31" s="687"/>
      <c r="X31" s="96"/>
      <c r="Y31" s="96"/>
      <c r="Z31" s="96"/>
    </row>
    <row r="32" spans="1:26" ht="15.75">
      <c r="A32" s="433" t="s">
        <v>863</v>
      </c>
      <c r="B32" s="442"/>
      <c r="C32" s="442"/>
      <c r="D32" s="442"/>
      <c r="E32" s="442"/>
      <c r="F32" s="434">
        <v>2744</v>
      </c>
      <c r="G32" s="435">
        <v>1.2</v>
      </c>
      <c r="H32" s="437">
        <v>2774</v>
      </c>
      <c r="I32" s="435">
        <v>1.2</v>
      </c>
      <c r="J32" s="331"/>
      <c r="K32" s="217"/>
      <c r="L32" s="687"/>
      <c r="M32" s="687"/>
      <c r="N32" s="687"/>
      <c r="O32" s="687"/>
      <c r="P32" s="687"/>
      <c r="X32" s="96"/>
      <c r="Y32" s="96"/>
      <c r="Z32" s="96"/>
    </row>
    <row r="33" spans="1:26" ht="15.75">
      <c r="A33" s="433" t="s">
        <v>864</v>
      </c>
      <c r="B33" s="442"/>
      <c r="C33" s="442"/>
      <c r="D33" s="442"/>
      <c r="E33" s="442"/>
      <c r="F33" s="434">
        <v>2731</v>
      </c>
      <c r="G33" s="435">
        <v>1.2</v>
      </c>
      <c r="H33" s="437">
        <v>3346</v>
      </c>
      <c r="I33" s="435">
        <v>1.5</v>
      </c>
      <c r="J33" s="331"/>
      <c r="K33" s="217"/>
      <c r="L33" s="687"/>
      <c r="M33" s="687"/>
      <c r="N33" s="687"/>
      <c r="O33" s="687"/>
      <c r="P33" s="687"/>
      <c r="X33" s="96"/>
      <c r="Y33" s="96"/>
      <c r="Z33" s="96"/>
    </row>
    <row r="34" spans="1:26" ht="15.75">
      <c r="A34" s="433" t="s">
        <v>865</v>
      </c>
      <c r="B34" s="442"/>
      <c r="C34" s="442"/>
      <c r="D34" s="442"/>
      <c r="E34" s="442"/>
      <c r="F34" s="434">
        <v>2555</v>
      </c>
      <c r="G34" s="435">
        <v>1.1000000000000001</v>
      </c>
      <c r="H34" s="437">
        <v>1442</v>
      </c>
      <c r="I34" s="435">
        <v>0.6</v>
      </c>
      <c r="J34" s="331"/>
      <c r="K34" s="217"/>
      <c r="L34" s="687"/>
      <c r="M34" s="687"/>
      <c r="N34" s="687"/>
      <c r="O34" s="687"/>
      <c r="P34" s="687"/>
      <c r="X34" s="96"/>
      <c r="Y34" s="96"/>
      <c r="Z34" s="96"/>
    </row>
    <row r="35" spans="1:26" ht="15.75">
      <c r="A35" s="433" t="s">
        <v>866</v>
      </c>
      <c r="B35" s="442"/>
      <c r="C35" s="442"/>
      <c r="D35" s="442"/>
      <c r="E35" s="442"/>
      <c r="F35" s="434">
        <v>2156</v>
      </c>
      <c r="G35" s="435">
        <v>1</v>
      </c>
      <c r="H35" s="437">
        <v>1571</v>
      </c>
      <c r="I35" s="435">
        <v>0.7</v>
      </c>
      <c r="J35" s="331"/>
      <c r="K35" s="217"/>
      <c r="L35" s="687"/>
      <c r="M35" s="687"/>
      <c r="N35" s="687"/>
      <c r="O35" s="687"/>
      <c r="P35" s="687"/>
      <c r="Q35" s="217"/>
      <c r="X35" s="96"/>
      <c r="Y35" s="96"/>
      <c r="Z35" s="96"/>
    </row>
    <row r="36" spans="1:26" ht="15.75">
      <c r="A36" s="724" t="s">
        <v>867</v>
      </c>
      <c r="B36" s="687"/>
      <c r="C36" s="442"/>
      <c r="D36" s="442"/>
      <c r="E36" s="442"/>
      <c r="F36" s="434">
        <v>2152</v>
      </c>
      <c r="G36" s="435">
        <v>1</v>
      </c>
      <c r="H36" s="437">
        <v>2688</v>
      </c>
      <c r="I36" s="435">
        <v>1.2</v>
      </c>
      <c r="J36" s="331"/>
      <c r="K36" s="217"/>
      <c r="L36" s="687"/>
      <c r="M36" s="687"/>
      <c r="N36" s="687"/>
      <c r="O36" s="687"/>
      <c r="P36" s="687"/>
      <c r="Q36" s="217"/>
      <c r="X36" s="96"/>
      <c r="Y36" s="96"/>
      <c r="Z36" s="96"/>
    </row>
    <row r="37" spans="1:26" ht="15.75">
      <c r="A37" s="433" t="s">
        <v>868</v>
      </c>
      <c r="B37" s="442"/>
      <c r="C37" s="442"/>
      <c r="D37" s="442"/>
      <c r="E37" s="442"/>
      <c r="F37" s="434">
        <v>2128</v>
      </c>
      <c r="G37" s="435">
        <v>1</v>
      </c>
      <c r="H37" s="437">
        <v>2264</v>
      </c>
      <c r="I37" s="435">
        <v>1</v>
      </c>
      <c r="J37" s="331"/>
      <c r="K37" s="217"/>
      <c r="L37" s="687"/>
      <c r="M37" s="687"/>
      <c r="N37" s="687"/>
      <c r="O37" s="687"/>
      <c r="P37" s="687"/>
      <c r="Q37" s="217"/>
      <c r="X37" s="96"/>
      <c r="Y37" s="96"/>
      <c r="Z37" s="96"/>
    </row>
    <row r="38" spans="1:26" ht="15.75">
      <c r="A38" s="433" t="s">
        <v>869</v>
      </c>
      <c r="B38" s="434">
        <v>1716</v>
      </c>
      <c r="C38" s="435">
        <v>1.7</v>
      </c>
      <c r="D38" s="434">
        <v>1678</v>
      </c>
      <c r="E38" s="436">
        <v>1.67</v>
      </c>
      <c r="F38" s="434">
        <v>2012</v>
      </c>
      <c r="G38" s="435">
        <v>0.9</v>
      </c>
      <c r="H38" s="437">
        <v>1973</v>
      </c>
      <c r="I38" s="435">
        <v>0.9</v>
      </c>
      <c r="J38" s="331"/>
      <c r="K38" s="217"/>
      <c r="L38" s="687"/>
      <c r="M38" s="687"/>
      <c r="N38" s="687"/>
      <c r="O38" s="687"/>
      <c r="P38" s="687"/>
      <c r="Q38" s="217"/>
      <c r="X38" s="96"/>
      <c r="Y38" s="96"/>
      <c r="Z38" s="96"/>
    </row>
    <row r="39" spans="1:26" ht="15.75">
      <c r="A39" s="433" t="s">
        <v>870</v>
      </c>
      <c r="B39" s="442"/>
      <c r="C39" s="442"/>
      <c r="D39" s="442"/>
      <c r="E39" s="442"/>
      <c r="F39" s="434">
        <v>1919</v>
      </c>
      <c r="G39" s="435">
        <v>0.9</v>
      </c>
      <c r="H39" s="437">
        <v>1878</v>
      </c>
      <c r="I39" s="435">
        <v>0.8</v>
      </c>
      <c r="J39" s="331"/>
      <c r="K39" s="217"/>
      <c r="L39" s="687"/>
      <c r="M39" s="687"/>
      <c r="N39" s="687"/>
      <c r="O39" s="687"/>
      <c r="P39" s="687"/>
      <c r="Q39" s="217"/>
      <c r="X39" s="96"/>
      <c r="Y39" s="96"/>
      <c r="Z39" s="96"/>
    </row>
    <row r="40" spans="1:26" ht="15.75">
      <c r="A40" s="433" t="s">
        <v>871</v>
      </c>
      <c r="B40" s="442"/>
      <c r="C40" s="442"/>
      <c r="D40" s="442"/>
      <c r="E40" s="442"/>
      <c r="F40" s="434">
        <v>1627</v>
      </c>
      <c r="G40" s="435">
        <v>0.7</v>
      </c>
      <c r="H40" s="437">
        <v>1873</v>
      </c>
      <c r="I40" s="435">
        <v>0.8</v>
      </c>
      <c r="J40" s="331"/>
      <c r="K40" s="217"/>
      <c r="L40" s="687"/>
      <c r="M40" s="687"/>
      <c r="N40" s="687"/>
      <c r="O40" s="687"/>
      <c r="P40" s="687"/>
      <c r="Q40" s="217"/>
      <c r="X40" s="96"/>
      <c r="Y40" s="96"/>
      <c r="Z40" s="96"/>
    </row>
    <row r="41" spans="1:26" ht="15.75">
      <c r="A41" s="433" t="s">
        <v>872</v>
      </c>
      <c r="B41" s="442"/>
      <c r="C41" s="442"/>
      <c r="D41" s="442"/>
      <c r="E41" s="442"/>
      <c r="F41" s="434">
        <v>1614</v>
      </c>
      <c r="G41" s="435">
        <v>0.7</v>
      </c>
      <c r="H41" s="437">
        <v>1783</v>
      </c>
      <c r="I41" s="435">
        <v>0.8</v>
      </c>
      <c r="J41" s="331"/>
      <c r="K41" s="217"/>
      <c r="L41" s="687"/>
      <c r="M41" s="687"/>
      <c r="N41" s="687"/>
      <c r="O41" s="687"/>
      <c r="P41" s="687"/>
      <c r="Q41" s="217"/>
      <c r="X41" s="96"/>
      <c r="Y41" s="96"/>
      <c r="Z41" s="96"/>
    </row>
    <row r="42" spans="1:26" ht="15.75">
      <c r="A42" s="433" t="s">
        <v>873</v>
      </c>
      <c r="B42" s="442"/>
      <c r="C42" s="442"/>
      <c r="D42" s="442"/>
      <c r="E42" s="442"/>
      <c r="F42" s="434">
        <v>1753</v>
      </c>
      <c r="G42" s="435">
        <v>0.8</v>
      </c>
      <c r="H42" s="437">
        <v>1724</v>
      </c>
      <c r="I42" s="435">
        <v>0.7</v>
      </c>
      <c r="J42" s="331"/>
      <c r="K42" s="217"/>
      <c r="L42" s="687"/>
      <c r="M42" s="687"/>
      <c r="N42" s="687"/>
      <c r="O42" s="687"/>
      <c r="P42" s="687"/>
      <c r="Q42" s="217"/>
      <c r="X42" s="96"/>
      <c r="Y42" s="96"/>
      <c r="Z42" s="96"/>
    </row>
    <row r="43" spans="1:26" ht="15.75">
      <c r="A43" s="724" t="s">
        <v>874</v>
      </c>
      <c r="B43" s="687"/>
      <c r="C43" s="442"/>
      <c r="D43" s="442"/>
      <c r="E43" s="442"/>
      <c r="F43" s="434">
        <v>1749</v>
      </c>
      <c r="G43" s="435">
        <v>0.8</v>
      </c>
      <c r="H43" s="437">
        <v>2039</v>
      </c>
      <c r="I43" s="435">
        <v>0.9</v>
      </c>
      <c r="J43" s="331"/>
      <c r="K43" s="217"/>
      <c r="L43" s="687"/>
      <c r="M43" s="687"/>
      <c r="N43" s="687"/>
      <c r="O43" s="687"/>
      <c r="P43" s="687"/>
      <c r="Q43" s="217"/>
      <c r="X43" s="96"/>
      <c r="Y43" s="96"/>
      <c r="Z43" s="96"/>
    </row>
    <row r="44" spans="1:26" ht="15.75">
      <c r="A44" s="433" t="s">
        <v>875</v>
      </c>
      <c r="B44" s="442"/>
      <c r="C44" s="442"/>
      <c r="D44" s="442"/>
      <c r="E44" s="442"/>
      <c r="F44" s="434">
        <v>1747</v>
      </c>
      <c r="G44" s="435">
        <v>0.8</v>
      </c>
      <c r="H44" s="437">
        <v>1478</v>
      </c>
      <c r="I44" s="435">
        <v>0.6</v>
      </c>
      <c r="J44" s="331"/>
      <c r="K44" s="217"/>
      <c r="L44" s="687"/>
      <c r="M44" s="687"/>
      <c r="N44" s="687"/>
      <c r="O44" s="687"/>
      <c r="P44" s="687"/>
      <c r="Q44" s="217"/>
      <c r="X44" s="96"/>
      <c r="Y44" s="96"/>
      <c r="Z44" s="96"/>
    </row>
    <row r="45" spans="1:26" ht="15.75">
      <c r="A45" s="433" t="s">
        <v>876</v>
      </c>
      <c r="B45" s="442"/>
      <c r="C45" s="442"/>
      <c r="D45" s="442"/>
      <c r="E45" s="442"/>
      <c r="F45" s="434">
        <v>1686</v>
      </c>
      <c r="G45" s="435">
        <v>0.8</v>
      </c>
      <c r="H45" s="437">
        <v>1944</v>
      </c>
      <c r="I45" s="435">
        <v>0.8</v>
      </c>
      <c r="J45" s="331"/>
      <c r="K45" s="217"/>
      <c r="L45" s="687"/>
      <c r="M45" s="687"/>
      <c r="N45" s="687"/>
      <c r="O45" s="687"/>
      <c r="P45" s="687"/>
      <c r="Q45" s="217"/>
      <c r="X45" s="96"/>
      <c r="Y45" s="96"/>
      <c r="Z45" s="96"/>
    </row>
    <row r="46" spans="1:26" ht="15.75">
      <c r="A46" s="433" t="s">
        <v>877</v>
      </c>
      <c r="B46" s="442"/>
      <c r="C46" s="442"/>
      <c r="D46" s="442"/>
      <c r="E46" s="442"/>
      <c r="F46" s="434">
        <v>1589</v>
      </c>
      <c r="G46" s="435">
        <v>0.7</v>
      </c>
      <c r="H46" s="437">
        <v>1177</v>
      </c>
      <c r="I46" s="435">
        <v>0.5</v>
      </c>
      <c r="J46" s="331"/>
      <c r="K46" s="217"/>
      <c r="L46" s="687"/>
      <c r="M46" s="687"/>
      <c r="N46" s="687"/>
      <c r="O46" s="687"/>
      <c r="P46" s="687"/>
      <c r="Q46" s="217"/>
      <c r="X46" s="96"/>
      <c r="Y46" s="96"/>
      <c r="Z46" s="96"/>
    </row>
    <row r="47" spans="1:26" ht="15.75">
      <c r="A47" s="433" t="s">
        <v>878</v>
      </c>
      <c r="B47" s="442"/>
      <c r="C47" s="442"/>
      <c r="D47" s="442"/>
      <c r="E47" s="442"/>
      <c r="F47" s="434">
        <v>1076</v>
      </c>
      <c r="G47" s="435">
        <v>0.5</v>
      </c>
      <c r="H47" s="437">
        <v>1190</v>
      </c>
      <c r="I47" s="435">
        <v>0.5</v>
      </c>
      <c r="J47" s="331"/>
      <c r="K47" s="217"/>
      <c r="L47" s="687"/>
      <c r="M47" s="687"/>
      <c r="N47" s="687"/>
      <c r="O47" s="687"/>
      <c r="P47" s="687"/>
      <c r="Q47" s="217"/>
      <c r="X47" s="96"/>
      <c r="Y47" s="96"/>
      <c r="Z47" s="96"/>
    </row>
    <row r="48" spans="1:26" ht="15.75">
      <c r="A48" s="433" t="s">
        <v>879</v>
      </c>
      <c r="B48" s="442"/>
      <c r="C48" s="442"/>
      <c r="D48" s="442"/>
      <c r="E48" s="442"/>
      <c r="F48" s="434">
        <v>984</v>
      </c>
      <c r="G48" s="435">
        <v>0.4</v>
      </c>
      <c r="H48" s="437">
        <v>1261</v>
      </c>
      <c r="I48" s="435">
        <v>0.5</v>
      </c>
      <c r="J48" s="331"/>
      <c r="K48" s="217"/>
      <c r="L48" s="687"/>
      <c r="M48" s="687"/>
      <c r="N48" s="687"/>
      <c r="O48" s="687"/>
      <c r="P48" s="687"/>
      <c r="Q48" s="217"/>
      <c r="X48" s="96"/>
      <c r="Y48" s="96"/>
      <c r="Z48" s="96"/>
    </row>
    <row r="49" spans="1:26" ht="31.5" customHeight="1">
      <c r="A49" s="443" t="s">
        <v>880</v>
      </c>
      <c r="B49" s="444">
        <v>100895</v>
      </c>
      <c r="C49" s="445"/>
      <c r="D49" s="444">
        <v>100671</v>
      </c>
      <c r="E49" s="445"/>
      <c r="F49" s="444">
        <v>222239</v>
      </c>
      <c r="G49" s="155"/>
      <c r="H49" s="446">
        <v>230385</v>
      </c>
      <c r="I49" s="96"/>
      <c r="J49" s="217"/>
      <c r="K49" s="217"/>
      <c r="L49" s="687"/>
      <c r="M49" s="687"/>
      <c r="N49" s="687"/>
      <c r="O49" s="687"/>
      <c r="P49" s="687"/>
      <c r="Q49" s="217"/>
      <c r="X49" s="96"/>
      <c r="Y49" s="96"/>
      <c r="Z49" s="96"/>
    </row>
    <row r="50" spans="1:26" ht="15.75" customHeight="1">
      <c r="A50" s="6" t="s">
        <v>37</v>
      </c>
      <c r="B50" s="36">
        <v>32.5</v>
      </c>
      <c r="C50" s="1"/>
      <c r="D50" s="1">
        <v>30</v>
      </c>
      <c r="E50" s="1"/>
      <c r="F50" s="49">
        <v>21.5</v>
      </c>
      <c r="G50" s="1"/>
      <c r="H50" s="49">
        <v>24</v>
      </c>
      <c r="I50" s="96"/>
      <c r="J50" s="217"/>
      <c r="K50" s="217"/>
      <c r="L50" s="687"/>
      <c r="M50" s="687"/>
      <c r="N50" s="687"/>
      <c r="O50" s="687"/>
      <c r="P50" s="687"/>
      <c r="Q50" s="217"/>
      <c r="X50" s="96"/>
      <c r="Y50" s="96"/>
      <c r="Z50" s="96"/>
    </row>
    <row r="51" spans="1:26" ht="15.75" customHeight="1">
      <c r="A51" s="6" t="s">
        <v>44</v>
      </c>
      <c r="B51" s="36">
        <v>552</v>
      </c>
      <c r="C51" s="1"/>
      <c r="D51" s="36">
        <v>507.01299999999998</v>
      </c>
      <c r="E51" s="1"/>
      <c r="F51" s="49">
        <v>303.89999999999998</v>
      </c>
      <c r="G51" s="1"/>
      <c r="H51" s="49">
        <v>333.06</v>
      </c>
      <c r="I51" s="96"/>
      <c r="J51" s="217"/>
      <c r="K51" s="217"/>
      <c r="L51" s="687"/>
      <c r="M51" s="687"/>
      <c r="N51" s="687"/>
      <c r="O51" s="687"/>
      <c r="P51" s="687"/>
      <c r="Q51" s="217"/>
      <c r="X51" s="96"/>
      <c r="Y51" s="96"/>
      <c r="Z51" s="96"/>
    </row>
    <row r="52" spans="1:26">
      <c r="A52" s="723" t="s">
        <v>881</v>
      </c>
      <c r="B52" s="687"/>
      <c r="C52" s="687"/>
      <c r="D52" s="687"/>
      <c r="E52" s="687"/>
      <c r="F52" s="687"/>
      <c r="G52" s="687"/>
      <c r="H52" s="428"/>
      <c r="I52" s="428"/>
      <c r="J52" s="217"/>
      <c r="K52" s="217"/>
      <c r="L52" s="687"/>
      <c r="M52" s="687"/>
      <c r="N52" s="687"/>
      <c r="O52" s="687"/>
      <c r="P52" s="687"/>
      <c r="Q52" s="217"/>
      <c r="X52" s="96"/>
      <c r="Y52" s="96"/>
      <c r="Z52" s="96"/>
    </row>
    <row r="53" spans="1:26">
      <c r="A53" s="723" t="s">
        <v>882</v>
      </c>
      <c r="B53" s="687"/>
      <c r="C53" s="687"/>
      <c r="D53" s="687"/>
      <c r="E53" s="687"/>
      <c r="F53" s="687"/>
      <c r="G53" s="687"/>
      <c r="H53" s="428"/>
      <c r="I53" s="428"/>
      <c r="J53" s="217"/>
      <c r="K53" s="217"/>
      <c r="L53" s="687"/>
      <c r="M53" s="687"/>
      <c r="N53" s="687"/>
      <c r="O53" s="687"/>
      <c r="P53" s="687"/>
      <c r="Q53" s="217"/>
      <c r="X53" s="96"/>
      <c r="Y53" s="96"/>
      <c r="Z53" s="96"/>
    </row>
    <row r="54" spans="1:26">
      <c r="A54" s="96"/>
      <c r="B54" s="96"/>
      <c r="C54" s="96"/>
      <c r="D54" s="96"/>
      <c r="E54" s="96"/>
      <c r="F54" s="96"/>
      <c r="G54" s="96"/>
      <c r="H54" s="96"/>
      <c r="I54" s="96"/>
      <c r="J54" s="217"/>
      <c r="K54" s="217"/>
      <c r="L54" s="687"/>
      <c r="M54" s="687"/>
      <c r="N54" s="687"/>
      <c r="O54" s="687"/>
      <c r="P54" s="687"/>
      <c r="Q54" s="217"/>
      <c r="X54" s="96"/>
      <c r="Y54" s="96"/>
      <c r="Z54" s="96"/>
    </row>
    <row r="55" spans="1:26">
      <c r="A55" s="96"/>
      <c r="B55" s="96"/>
      <c r="C55" s="96"/>
      <c r="D55" s="96"/>
      <c r="E55" s="96"/>
      <c r="F55" s="96"/>
      <c r="G55" s="96"/>
      <c r="H55" s="96"/>
      <c r="I55" s="96"/>
      <c r="J55" s="96"/>
      <c r="K55" s="217"/>
      <c r="L55" s="687"/>
      <c r="M55" s="687"/>
      <c r="N55" s="687"/>
      <c r="O55" s="687"/>
      <c r="P55" s="687"/>
      <c r="Q55" s="96"/>
      <c r="R55" s="96"/>
      <c r="S55" s="96"/>
      <c r="T55" s="96"/>
      <c r="U55" s="96"/>
      <c r="V55" s="96"/>
      <c r="W55" s="96"/>
      <c r="X55" s="96"/>
      <c r="Y55" s="96"/>
      <c r="Z55" s="96"/>
    </row>
    <row r="56" spans="1:26">
      <c r="A56" s="96"/>
      <c r="B56" s="96"/>
      <c r="C56" s="96"/>
      <c r="D56" s="96"/>
      <c r="E56" s="96"/>
      <c r="F56" s="96"/>
      <c r="G56" s="96"/>
      <c r="H56" s="96"/>
      <c r="I56" s="96"/>
      <c r="J56" s="96"/>
      <c r="K56" s="217"/>
      <c r="L56" s="687"/>
      <c r="M56" s="687"/>
      <c r="N56" s="687"/>
      <c r="O56" s="687"/>
      <c r="P56" s="687"/>
      <c r="Q56" s="96"/>
      <c r="R56" s="96"/>
      <c r="S56" s="96"/>
      <c r="T56" s="96"/>
      <c r="U56" s="96"/>
      <c r="V56" s="96"/>
      <c r="W56" s="96"/>
      <c r="X56" s="96"/>
      <c r="Y56" s="96"/>
      <c r="Z56" s="96"/>
    </row>
    <row r="57" spans="1:26">
      <c r="A57" s="96"/>
      <c r="B57" s="96"/>
      <c r="C57" s="96"/>
      <c r="D57" s="96"/>
      <c r="E57" s="96"/>
      <c r="F57" s="96"/>
      <c r="G57" s="96"/>
      <c r="H57" s="96"/>
      <c r="I57" s="96"/>
      <c r="J57" s="96"/>
      <c r="K57" s="217"/>
      <c r="L57" s="687"/>
      <c r="M57" s="687"/>
      <c r="N57" s="687"/>
      <c r="O57" s="687"/>
      <c r="P57" s="687"/>
      <c r="Q57" s="96"/>
      <c r="R57" s="96"/>
      <c r="S57" s="96"/>
      <c r="T57" s="96"/>
      <c r="U57" s="96"/>
      <c r="V57" s="96"/>
      <c r="W57" s="96"/>
      <c r="X57" s="96"/>
      <c r="Y57" s="96"/>
      <c r="Z57" s="96"/>
    </row>
    <row r="58" spans="1:26">
      <c r="A58" s="96"/>
      <c r="B58" s="96"/>
      <c r="C58" s="96"/>
      <c r="D58" s="96"/>
      <c r="E58" s="96"/>
      <c r="F58" s="96"/>
      <c r="G58" s="96"/>
      <c r="H58" s="96"/>
      <c r="I58" s="96"/>
      <c r="J58" s="96"/>
      <c r="K58" s="217"/>
      <c r="L58" s="687"/>
      <c r="M58" s="687"/>
      <c r="N58" s="687"/>
      <c r="O58" s="687"/>
      <c r="P58" s="687"/>
      <c r="Q58" s="96"/>
      <c r="R58" s="96"/>
      <c r="S58" s="96"/>
      <c r="T58" s="96"/>
      <c r="U58" s="96"/>
      <c r="V58" s="96"/>
      <c r="W58" s="96"/>
      <c r="X58" s="96"/>
      <c r="Y58" s="96"/>
      <c r="Z58" s="96"/>
    </row>
    <row r="59" spans="1:26">
      <c r="A59" s="96"/>
      <c r="B59" s="96"/>
      <c r="C59" s="96"/>
      <c r="D59" s="96"/>
      <c r="E59" s="96"/>
      <c r="F59" s="96"/>
      <c r="G59" s="96"/>
      <c r="H59" s="96"/>
      <c r="I59" s="96"/>
      <c r="J59" s="96"/>
      <c r="K59" s="217"/>
      <c r="L59" s="687"/>
      <c r="M59" s="687"/>
      <c r="N59" s="687"/>
      <c r="O59" s="687"/>
      <c r="P59" s="687"/>
      <c r="Q59" s="96"/>
      <c r="R59" s="96"/>
      <c r="S59" s="96"/>
      <c r="T59" s="96"/>
      <c r="U59" s="96"/>
      <c r="V59" s="96"/>
      <c r="W59" s="96"/>
      <c r="X59" s="96"/>
      <c r="Y59" s="96"/>
      <c r="Z59" s="96"/>
    </row>
    <row r="60" spans="1:26">
      <c r="A60" s="96"/>
      <c r="B60" s="96"/>
      <c r="C60" s="96"/>
      <c r="D60" s="96"/>
      <c r="E60" s="96"/>
      <c r="F60" s="96"/>
      <c r="G60" s="96"/>
      <c r="H60" s="96"/>
      <c r="I60" s="96"/>
      <c r="J60" s="96"/>
      <c r="K60" s="217"/>
      <c r="L60" s="687"/>
      <c r="M60" s="687"/>
      <c r="N60" s="687"/>
      <c r="O60" s="687"/>
      <c r="P60" s="687"/>
      <c r="Q60" s="96"/>
      <c r="R60" s="96"/>
      <c r="S60" s="96"/>
      <c r="T60" s="96"/>
      <c r="U60" s="96"/>
      <c r="V60" s="96"/>
      <c r="W60" s="96"/>
      <c r="X60" s="96"/>
      <c r="Y60" s="96"/>
      <c r="Z60" s="96"/>
    </row>
    <row r="61" spans="1:26">
      <c r="A61" s="96"/>
      <c r="B61" s="96"/>
      <c r="C61" s="96"/>
      <c r="D61" s="96"/>
      <c r="E61" s="96"/>
      <c r="F61" s="96"/>
      <c r="G61" s="96"/>
      <c r="H61" s="96"/>
      <c r="I61" s="96"/>
      <c r="J61" s="96"/>
      <c r="K61" s="217"/>
      <c r="L61" s="687"/>
      <c r="M61" s="687"/>
      <c r="N61" s="687"/>
      <c r="O61" s="687"/>
      <c r="P61" s="687"/>
      <c r="Q61" s="96"/>
      <c r="R61" s="96"/>
      <c r="S61" s="96"/>
      <c r="T61" s="96"/>
      <c r="U61" s="96"/>
      <c r="V61" s="96"/>
      <c r="W61" s="96"/>
      <c r="X61" s="96"/>
      <c r="Y61" s="96"/>
      <c r="Z61" s="96"/>
    </row>
    <row r="62" spans="1:26">
      <c r="A62" s="96"/>
      <c r="B62" s="96"/>
      <c r="C62" s="96"/>
      <c r="D62" s="96"/>
      <c r="E62" s="96"/>
      <c r="F62" s="96"/>
      <c r="G62" s="96"/>
      <c r="H62" s="96"/>
      <c r="I62" s="96"/>
      <c r="J62" s="96"/>
      <c r="K62" s="217"/>
      <c r="L62" s="687"/>
      <c r="M62" s="687"/>
      <c r="N62" s="687"/>
      <c r="O62" s="687"/>
      <c r="P62" s="687"/>
      <c r="Q62" s="96"/>
      <c r="R62" s="96"/>
      <c r="S62" s="96"/>
      <c r="T62" s="96"/>
      <c r="U62" s="96"/>
      <c r="V62" s="96"/>
      <c r="W62" s="96"/>
      <c r="X62" s="96"/>
      <c r="Y62" s="96"/>
      <c r="Z62" s="96"/>
    </row>
    <row r="63" spans="1:26">
      <c r="A63" s="96"/>
      <c r="B63" s="96"/>
      <c r="C63" s="96"/>
      <c r="D63" s="96"/>
      <c r="E63" s="96"/>
      <c r="F63" s="96"/>
      <c r="G63" s="96"/>
      <c r="H63" s="96"/>
      <c r="I63" s="96"/>
      <c r="J63" s="96"/>
      <c r="K63" s="217"/>
      <c r="L63" s="687"/>
      <c r="M63" s="687"/>
      <c r="N63" s="687"/>
      <c r="O63" s="687"/>
      <c r="P63" s="687"/>
      <c r="Q63" s="96"/>
      <c r="R63" s="96"/>
      <c r="S63" s="96"/>
      <c r="T63" s="96"/>
      <c r="U63" s="96"/>
      <c r="V63" s="96"/>
      <c r="W63" s="96"/>
      <c r="X63" s="96"/>
      <c r="Y63" s="96"/>
      <c r="Z63" s="96"/>
    </row>
    <row r="64" spans="1:26">
      <c r="A64" s="96"/>
      <c r="B64" s="96"/>
      <c r="C64" s="96"/>
      <c r="D64" s="96"/>
      <c r="E64" s="96"/>
      <c r="F64" s="96"/>
      <c r="G64" s="96"/>
      <c r="H64" s="96"/>
      <c r="I64" s="96"/>
      <c r="J64" s="96"/>
      <c r="K64" s="217"/>
      <c r="L64" s="687"/>
      <c r="M64" s="687"/>
      <c r="N64" s="687"/>
      <c r="O64" s="687"/>
      <c r="P64" s="687"/>
      <c r="Q64" s="96"/>
      <c r="R64" s="96"/>
      <c r="S64" s="96"/>
      <c r="T64" s="96"/>
      <c r="U64" s="96"/>
      <c r="V64" s="96"/>
      <c r="W64" s="96"/>
      <c r="X64" s="96"/>
      <c r="Y64" s="96"/>
      <c r="Z64" s="96"/>
    </row>
    <row r="65" spans="1:26">
      <c r="A65" s="96"/>
      <c r="B65" s="96"/>
      <c r="C65" s="96"/>
      <c r="D65" s="96"/>
      <c r="E65" s="96"/>
      <c r="F65" s="96"/>
      <c r="G65" s="96"/>
      <c r="H65" s="96"/>
      <c r="I65" s="96"/>
      <c r="J65" s="96"/>
      <c r="K65" s="217"/>
      <c r="L65" s="687"/>
      <c r="M65" s="687"/>
      <c r="N65" s="687"/>
      <c r="O65" s="687"/>
      <c r="P65" s="687"/>
      <c r="Q65" s="96"/>
      <c r="R65" s="96"/>
      <c r="S65" s="96"/>
      <c r="T65" s="96"/>
      <c r="U65" s="96"/>
      <c r="V65" s="96"/>
      <c r="W65" s="96"/>
      <c r="X65" s="96"/>
      <c r="Y65" s="96"/>
      <c r="Z65" s="96"/>
    </row>
    <row r="66" spans="1:26">
      <c r="A66" s="96"/>
      <c r="B66" s="96"/>
      <c r="C66" s="96"/>
      <c r="D66" s="96"/>
      <c r="E66" s="96"/>
      <c r="F66" s="96"/>
      <c r="G66" s="96"/>
      <c r="H66" s="96"/>
      <c r="I66" s="96"/>
      <c r="J66" s="96"/>
      <c r="K66" s="217"/>
      <c r="L66" s="687"/>
      <c r="M66" s="687"/>
      <c r="N66" s="687"/>
      <c r="O66" s="687"/>
      <c r="P66" s="687"/>
      <c r="Q66" s="96"/>
      <c r="R66" s="96"/>
      <c r="S66" s="96"/>
      <c r="T66" s="96"/>
      <c r="U66" s="96"/>
      <c r="V66" s="96"/>
      <c r="W66" s="96"/>
      <c r="X66" s="96"/>
      <c r="Y66" s="96"/>
      <c r="Z66" s="96"/>
    </row>
    <row r="67" spans="1:26">
      <c r="A67" s="96"/>
      <c r="B67" s="96"/>
      <c r="C67" s="96"/>
      <c r="D67" s="96"/>
      <c r="E67" s="96"/>
      <c r="F67" s="96"/>
      <c r="G67" s="96"/>
      <c r="H67" s="96"/>
      <c r="I67" s="96"/>
      <c r="J67" s="96"/>
      <c r="K67" s="217"/>
      <c r="L67" s="687"/>
      <c r="M67" s="687"/>
      <c r="N67" s="687"/>
      <c r="O67" s="687"/>
      <c r="P67" s="687"/>
      <c r="Q67" s="96"/>
      <c r="R67" s="96"/>
      <c r="S67" s="96"/>
      <c r="T67" s="96"/>
      <c r="U67" s="96"/>
      <c r="V67" s="96"/>
      <c r="W67" s="96"/>
      <c r="X67" s="96"/>
      <c r="Y67" s="96"/>
      <c r="Z67" s="96"/>
    </row>
    <row r="68" spans="1:26">
      <c r="A68" s="96"/>
      <c r="B68" s="96"/>
      <c r="C68" s="96"/>
      <c r="D68" s="96"/>
      <c r="E68" s="96"/>
      <c r="F68" s="96"/>
      <c r="G68" s="96"/>
      <c r="H68" s="96"/>
      <c r="I68" s="96"/>
      <c r="J68" s="96"/>
      <c r="K68" s="217"/>
      <c r="L68" s="687"/>
      <c r="M68" s="687"/>
      <c r="N68" s="687"/>
      <c r="O68" s="687"/>
      <c r="P68" s="687"/>
      <c r="Q68" s="96"/>
      <c r="R68" s="96"/>
      <c r="S68" s="96"/>
      <c r="T68" s="96"/>
      <c r="U68" s="96"/>
      <c r="V68" s="96"/>
      <c r="W68" s="96"/>
      <c r="X68" s="96"/>
      <c r="Y68" s="96"/>
      <c r="Z68" s="96"/>
    </row>
    <row r="69" spans="1:26">
      <c r="A69" s="96"/>
      <c r="B69" s="96"/>
      <c r="C69" s="96"/>
      <c r="D69" s="96"/>
      <c r="E69" s="96"/>
      <c r="F69" s="96"/>
      <c r="G69" s="96"/>
      <c r="H69" s="96"/>
      <c r="I69" s="96"/>
      <c r="J69" s="96"/>
      <c r="K69" s="217"/>
      <c r="L69" s="687"/>
      <c r="M69" s="687"/>
      <c r="N69" s="687"/>
      <c r="O69" s="687"/>
      <c r="P69" s="687"/>
      <c r="Q69" s="96"/>
      <c r="R69" s="96"/>
      <c r="S69" s="96"/>
      <c r="T69" s="96"/>
      <c r="U69" s="96"/>
      <c r="V69" s="96"/>
      <c r="W69" s="96"/>
      <c r="X69" s="96"/>
      <c r="Y69" s="96"/>
      <c r="Z69" s="96"/>
    </row>
    <row r="70" spans="1:26">
      <c r="A70" s="96"/>
      <c r="B70" s="96"/>
      <c r="C70" s="96"/>
      <c r="D70" s="96"/>
      <c r="E70" s="96"/>
      <c r="F70" s="96"/>
      <c r="G70" s="96"/>
      <c r="H70" s="96"/>
      <c r="I70" s="96"/>
      <c r="J70" s="96"/>
      <c r="K70" s="217"/>
      <c r="L70" s="687"/>
      <c r="M70" s="687"/>
      <c r="N70" s="687"/>
      <c r="O70" s="687"/>
      <c r="P70" s="687"/>
      <c r="Q70" s="96"/>
      <c r="R70" s="96"/>
      <c r="S70" s="96"/>
      <c r="T70" s="96"/>
      <c r="U70" s="96"/>
      <c r="V70" s="96"/>
      <c r="W70" s="96"/>
      <c r="X70" s="96"/>
      <c r="Y70" s="96"/>
      <c r="Z70" s="96"/>
    </row>
    <row r="71" spans="1:26">
      <c r="A71" s="96"/>
      <c r="B71" s="96"/>
      <c r="C71" s="96"/>
      <c r="D71" s="96"/>
      <c r="E71" s="96"/>
      <c r="F71" s="96"/>
      <c r="G71" s="96"/>
      <c r="H71" s="96"/>
      <c r="I71" s="96"/>
      <c r="J71" s="96"/>
      <c r="K71" s="217"/>
      <c r="L71" s="687"/>
      <c r="M71" s="687"/>
      <c r="N71" s="687"/>
      <c r="O71" s="687"/>
      <c r="P71" s="687"/>
      <c r="Q71" s="96"/>
      <c r="R71" s="96"/>
      <c r="S71" s="96"/>
      <c r="T71" s="96"/>
      <c r="U71" s="96"/>
      <c r="V71" s="96"/>
      <c r="W71" s="96"/>
      <c r="X71" s="96"/>
      <c r="Y71" s="96"/>
      <c r="Z71" s="96"/>
    </row>
    <row r="72" spans="1:26">
      <c r="A72" s="96"/>
      <c r="B72" s="96"/>
      <c r="C72" s="96"/>
      <c r="D72" s="96"/>
      <c r="E72" s="96"/>
      <c r="F72" s="96"/>
      <c r="G72" s="96"/>
      <c r="H72" s="96"/>
      <c r="I72" s="96"/>
      <c r="J72" s="96"/>
      <c r="K72" s="217"/>
      <c r="L72" s="687"/>
      <c r="M72" s="687"/>
      <c r="N72" s="687"/>
      <c r="O72" s="687"/>
      <c r="P72" s="687"/>
      <c r="Q72" s="96"/>
      <c r="R72" s="96"/>
      <c r="S72" s="96"/>
      <c r="T72" s="96"/>
      <c r="U72" s="96"/>
      <c r="V72" s="96"/>
      <c r="W72" s="96"/>
      <c r="X72" s="96"/>
      <c r="Y72" s="96"/>
      <c r="Z72" s="96"/>
    </row>
    <row r="73" spans="1:26">
      <c r="A73" s="96"/>
      <c r="B73" s="96"/>
      <c r="C73" s="96"/>
      <c r="D73" s="96"/>
      <c r="E73" s="96"/>
      <c r="F73" s="96"/>
      <c r="G73" s="96"/>
      <c r="H73" s="96"/>
      <c r="I73" s="96"/>
      <c r="J73" s="96"/>
      <c r="K73" s="217"/>
      <c r="L73" s="687"/>
      <c r="M73" s="687"/>
      <c r="N73" s="687"/>
      <c r="O73" s="687"/>
      <c r="P73" s="687"/>
      <c r="Q73" s="96"/>
      <c r="R73" s="96"/>
      <c r="S73" s="96"/>
      <c r="T73" s="96"/>
      <c r="U73" s="96"/>
      <c r="V73" s="96"/>
      <c r="W73" s="96"/>
      <c r="X73" s="96"/>
      <c r="Y73" s="96"/>
      <c r="Z73" s="96"/>
    </row>
    <row r="74" spans="1:26">
      <c r="A74" s="96"/>
      <c r="B74" s="96"/>
      <c r="C74" s="96"/>
      <c r="D74" s="96"/>
      <c r="E74" s="96"/>
      <c r="F74" s="96"/>
      <c r="G74" s="96"/>
      <c r="H74" s="96"/>
      <c r="I74" s="96"/>
      <c r="J74" s="96"/>
      <c r="K74" s="217"/>
      <c r="L74" s="687"/>
      <c r="M74" s="687"/>
      <c r="N74" s="687"/>
      <c r="O74" s="687"/>
      <c r="P74" s="687"/>
      <c r="Q74" s="96"/>
      <c r="R74" s="96"/>
      <c r="S74" s="96"/>
      <c r="T74" s="96"/>
      <c r="U74" s="96"/>
      <c r="V74" s="96"/>
      <c r="W74" s="96"/>
      <c r="X74" s="96"/>
      <c r="Y74" s="96"/>
      <c r="Z74" s="96"/>
    </row>
    <row r="75" spans="1:26">
      <c r="A75" s="96"/>
      <c r="B75" s="96"/>
      <c r="C75" s="96"/>
      <c r="D75" s="96"/>
      <c r="E75" s="96"/>
      <c r="F75" s="96"/>
      <c r="G75" s="96"/>
      <c r="H75" s="96"/>
      <c r="I75" s="96"/>
      <c r="J75" s="96"/>
      <c r="K75" s="217"/>
      <c r="L75" s="687"/>
      <c r="M75" s="687"/>
      <c r="N75" s="687"/>
      <c r="O75" s="687"/>
      <c r="P75" s="687"/>
      <c r="Q75" s="96"/>
      <c r="R75" s="96"/>
      <c r="S75" s="96"/>
      <c r="T75" s="96"/>
      <c r="U75" s="96"/>
      <c r="V75" s="96"/>
      <c r="W75" s="96"/>
      <c r="X75" s="96"/>
      <c r="Y75" s="96"/>
      <c r="Z75" s="96"/>
    </row>
    <row r="76" spans="1:26">
      <c r="A76" s="96"/>
      <c r="B76" s="96"/>
      <c r="C76" s="96"/>
      <c r="D76" s="96"/>
      <c r="E76" s="96"/>
      <c r="F76" s="96"/>
      <c r="G76" s="96"/>
      <c r="H76" s="96"/>
      <c r="I76" s="96"/>
      <c r="J76" s="96"/>
      <c r="K76" s="217"/>
      <c r="L76" s="687"/>
      <c r="M76" s="687"/>
      <c r="N76" s="687"/>
      <c r="O76" s="687"/>
      <c r="P76" s="687"/>
      <c r="Q76" s="96"/>
      <c r="R76" s="96"/>
      <c r="S76" s="96"/>
      <c r="T76" s="96"/>
      <c r="U76" s="96"/>
      <c r="V76" s="96"/>
      <c r="W76" s="96"/>
      <c r="X76" s="96"/>
      <c r="Y76" s="96"/>
      <c r="Z76" s="96"/>
    </row>
    <row r="77" spans="1:26">
      <c r="A77" s="96"/>
      <c r="B77" s="96"/>
      <c r="C77" s="96"/>
      <c r="D77" s="96"/>
      <c r="E77" s="96"/>
      <c r="F77" s="96"/>
      <c r="G77" s="96"/>
      <c r="H77" s="96"/>
      <c r="I77" s="96"/>
      <c r="J77" s="96"/>
      <c r="K77" s="217"/>
      <c r="L77" s="687"/>
      <c r="M77" s="687"/>
      <c r="N77" s="687"/>
      <c r="O77" s="687"/>
      <c r="P77" s="687"/>
      <c r="Q77" s="96"/>
      <c r="R77" s="96"/>
      <c r="S77" s="96"/>
      <c r="T77" s="96"/>
      <c r="U77" s="96"/>
      <c r="V77" s="96"/>
      <c r="W77" s="96"/>
      <c r="X77" s="96"/>
      <c r="Y77" s="96"/>
      <c r="Z77" s="96"/>
    </row>
    <row r="78" spans="1:26">
      <c r="A78" s="96"/>
      <c r="B78" s="96"/>
      <c r="C78" s="96"/>
      <c r="D78" s="96"/>
      <c r="E78" s="96"/>
      <c r="F78" s="96"/>
      <c r="G78" s="96"/>
      <c r="H78" s="96"/>
      <c r="I78" s="96"/>
      <c r="J78" s="96"/>
      <c r="K78" s="217"/>
      <c r="L78" s="687"/>
      <c r="M78" s="687"/>
      <c r="N78" s="687"/>
      <c r="O78" s="687"/>
      <c r="P78" s="687"/>
      <c r="Q78" s="96"/>
      <c r="R78" s="96"/>
      <c r="S78" s="96"/>
      <c r="T78" s="96"/>
      <c r="U78" s="96"/>
      <c r="V78" s="96"/>
      <c r="W78" s="96"/>
      <c r="X78" s="96"/>
      <c r="Y78" s="96"/>
      <c r="Z78" s="96"/>
    </row>
    <row r="79" spans="1:26">
      <c r="A79" s="96"/>
      <c r="B79" s="96"/>
      <c r="C79" s="96"/>
      <c r="D79" s="96"/>
      <c r="E79" s="96"/>
      <c r="F79" s="96"/>
      <c r="G79" s="96"/>
      <c r="H79" s="96"/>
      <c r="I79" s="96"/>
      <c r="J79" s="96"/>
      <c r="K79" s="217"/>
      <c r="L79" s="687"/>
      <c r="M79" s="687"/>
      <c r="N79" s="687"/>
      <c r="O79" s="687"/>
      <c r="P79" s="687"/>
      <c r="Q79" s="96"/>
      <c r="R79" s="96"/>
      <c r="S79" s="96"/>
      <c r="T79" s="96"/>
      <c r="U79" s="96"/>
      <c r="V79" s="96"/>
      <c r="W79" s="96"/>
      <c r="X79" s="96"/>
      <c r="Y79" s="96"/>
      <c r="Z79" s="96"/>
    </row>
    <row r="80" spans="1:26">
      <c r="A80" s="96"/>
      <c r="B80" s="96"/>
      <c r="C80" s="96"/>
      <c r="D80" s="96"/>
      <c r="E80" s="96"/>
      <c r="F80" s="96"/>
      <c r="G80" s="96"/>
      <c r="H80" s="96"/>
      <c r="I80" s="96"/>
      <c r="J80" s="96"/>
      <c r="K80" s="217"/>
      <c r="L80" s="687"/>
      <c r="M80" s="687"/>
      <c r="N80" s="687"/>
      <c r="O80" s="687"/>
      <c r="P80" s="687"/>
      <c r="Q80" s="96"/>
      <c r="R80" s="96"/>
      <c r="S80" s="96"/>
      <c r="T80" s="96"/>
      <c r="U80" s="96"/>
      <c r="V80" s="96"/>
      <c r="W80" s="96"/>
      <c r="X80" s="96"/>
      <c r="Y80" s="96"/>
      <c r="Z80" s="96"/>
    </row>
    <row r="81" spans="1:26">
      <c r="A81" s="96"/>
      <c r="B81" s="96"/>
      <c r="C81" s="96"/>
      <c r="D81" s="96"/>
      <c r="E81" s="96"/>
      <c r="F81" s="96"/>
      <c r="G81" s="96"/>
      <c r="H81" s="96"/>
      <c r="I81" s="96"/>
      <c r="J81" s="96"/>
      <c r="K81" s="217"/>
      <c r="L81" s="687"/>
      <c r="M81" s="687"/>
      <c r="N81" s="687"/>
      <c r="O81" s="687"/>
      <c r="P81" s="687"/>
      <c r="Q81" s="96"/>
      <c r="R81" s="96"/>
      <c r="S81" s="96"/>
      <c r="T81" s="96"/>
      <c r="U81" s="96"/>
      <c r="V81" s="96"/>
      <c r="W81" s="96"/>
      <c r="X81" s="96"/>
      <c r="Y81" s="96"/>
      <c r="Z81" s="96"/>
    </row>
    <row r="82" spans="1:26">
      <c r="A82" s="96"/>
      <c r="B82" s="96"/>
      <c r="C82" s="96"/>
      <c r="D82" s="96"/>
      <c r="E82" s="96"/>
      <c r="F82" s="96"/>
      <c r="G82" s="96"/>
      <c r="H82" s="96"/>
      <c r="I82" s="96"/>
      <c r="J82" s="96"/>
      <c r="K82" s="217"/>
      <c r="L82" s="687"/>
      <c r="M82" s="687"/>
      <c r="N82" s="687"/>
      <c r="O82" s="687"/>
      <c r="P82" s="687"/>
      <c r="Q82" s="96"/>
      <c r="R82" s="96"/>
      <c r="S82" s="96"/>
      <c r="T82" s="96"/>
      <c r="U82" s="96"/>
      <c r="V82" s="96"/>
      <c r="W82" s="96"/>
      <c r="X82" s="96"/>
      <c r="Y82" s="96"/>
      <c r="Z82" s="96"/>
    </row>
    <row r="83" spans="1:26">
      <c r="A83" s="96"/>
      <c r="B83" s="96"/>
      <c r="C83" s="96"/>
      <c r="D83" s="96"/>
      <c r="E83" s="96"/>
      <c r="F83" s="96"/>
      <c r="G83" s="96"/>
      <c r="H83" s="96"/>
      <c r="I83" s="96"/>
      <c r="J83" s="96"/>
      <c r="K83" s="217"/>
      <c r="L83" s="687"/>
      <c r="M83" s="687"/>
      <c r="N83" s="687"/>
      <c r="O83" s="687"/>
      <c r="P83" s="687"/>
      <c r="Q83" s="96"/>
      <c r="R83" s="96"/>
      <c r="S83" s="96"/>
      <c r="T83" s="96"/>
      <c r="U83" s="96"/>
      <c r="V83" s="96"/>
      <c r="W83" s="96"/>
      <c r="X83" s="96"/>
      <c r="Y83" s="96"/>
      <c r="Z83" s="96"/>
    </row>
    <row r="84" spans="1:26">
      <c r="A84" s="96"/>
      <c r="B84" s="96"/>
      <c r="C84" s="96"/>
      <c r="D84" s="96"/>
      <c r="E84" s="96"/>
      <c r="F84" s="96"/>
      <c r="G84" s="96"/>
      <c r="H84" s="96"/>
      <c r="I84" s="96"/>
      <c r="J84" s="96"/>
      <c r="K84" s="217"/>
      <c r="L84" s="687"/>
      <c r="M84" s="687"/>
      <c r="N84" s="687"/>
      <c r="O84" s="687"/>
      <c r="P84" s="687"/>
      <c r="Q84" s="96"/>
      <c r="R84" s="96"/>
      <c r="S84" s="96"/>
      <c r="T84" s="96"/>
      <c r="U84" s="96"/>
      <c r="V84" s="96"/>
      <c r="W84" s="96"/>
      <c r="X84" s="96"/>
      <c r="Y84" s="96"/>
      <c r="Z84" s="96"/>
    </row>
    <row r="85" spans="1:26">
      <c r="A85" s="96"/>
      <c r="B85" s="96"/>
      <c r="C85" s="96"/>
      <c r="D85" s="96"/>
      <c r="E85" s="96"/>
      <c r="F85" s="96"/>
      <c r="G85" s="96"/>
      <c r="H85" s="96"/>
      <c r="I85" s="96"/>
      <c r="J85" s="96"/>
      <c r="K85" s="217"/>
      <c r="L85" s="687"/>
      <c r="M85" s="687"/>
      <c r="N85" s="687"/>
      <c r="O85" s="687"/>
      <c r="P85" s="687"/>
      <c r="Q85" s="96"/>
      <c r="R85" s="96"/>
      <c r="S85" s="96"/>
      <c r="T85" s="96"/>
      <c r="U85" s="96"/>
      <c r="V85" s="96"/>
      <c r="W85" s="96"/>
      <c r="X85" s="96"/>
      <c r="Y85" s="96"/>
      <c r="Z85" s="96"/>
    </row>
    <row r="86" spans="1:26">
      <c r="A86" s="96"/>
      <c r="B86" s="96"/>
      <c r="C86" s="96"/>
      <c r="D86" s="96"/>
      <c r="E86" s="96"/>
      <c r="F86" s="96"/>
      <c r="G86" s="96"/>
      <c r="H86" s="96"/>
      <c r="I86" s="96"/>
      <c r="J86" s="96"/>
      <c r="K86" s="217"/>
      <c r="L86" s="687"/>
      <c r="M86" s="687"/>
      <c r="N86" s="687"/>
      <c r="O86" s="687"/>
      <c r="P86" s="687"/>
      <c r="Q86" s="96"/>
      <c r="R86" s="96"/>
      <c r="S86" s="96"/>
      <c r="T86" s="96"/>
      <c r="U86" s="96"/>
      <c r="V86" s="96"/>
      <c r="W86" s="96"/>
      <c r="X86" s="96"/>
      <c r="Y86" s="96"/>
      <c r="Z86" s="96"/>
    </row>
    <row r="87" spans="1:26">
      <c r="A87" s="96"/>
      <c r="B87" s="96"/>
      <c r="C87" s="96"/>
      <c r="D87" s="96"/>
      <c r="E87" s="96"/>
      <c r="F87" s="96"/>
      <c r="G87" s="96"/>
      <c r="H87" s="96"/>
      <c r="I87" s="96"/>
      <c r="J87" s="96"/>
      <c r="K87" s="217"/>
      <c r="L87" s="687"/>
      <c r="M87" s="687"/>
      <c r="N87" s="687"/>
      <c r="O87" s="687"/>
      <c r="P87" s="687"/>
      <c r="Q87" s="96"/>
      <c r="R87" s="96"/>
      <c r="S87" s="96"/>
      <c r="T87" s="96"/>
      <c r="U87" s="96"/>
      <c r="V87" s="96"/>
      <c r="W87" s="96"/>
      <c r="X87" s="96"/>
      <c r="Y87" s="96"/>
      <c r="Z87" s="96"/>
    </row>
    <row r="88" spans="1:26">
      <c r="A88" s="96"/>
      <c r="B88" s="96"/>
      <c r="C88" s="96"/>
      <c r="D88" s="96"/>
      <c r="E88" s="96"/>
      <c r="F88" s="96"/>
      <c r="G88" s="96"/>
      <c r="H88" s="96"/>
      <c r="I88" s="96"/>
      <c r="J88" s="96"/>
      <c r="K88" s="217"/>
      <c r="L88" s="687"/>
      <c r="M88" s="687"/>
      <c r="N88" s="687"/>
      <c r="O88" s="687"/>
      <c r="P88" s="687"/>
      <c r="Q88" s="96"/>
      <c r="R88" s="96"/>
      <c r="S88" s="96"/>
      <c r="T88" s="96"/>
      <c r="U88" s="96"/>
      <c r="V88" s="96"/>
      <c r="W88" s="96"/>
      <c r="X88" s="96"/>
      <c r="Y88" s="96"/>
      <c r="Z88" s="96"/>
    </row>
    <row r="89" spans="1:26">
      <c r="A89" s="96"/>
      <c r="B89" s="96"/>
      <c r="C89" s="96"/>
      <c r="D89" s="96"/>
      <c r="E89" s="96"/>
      <c r="F89" s="96"/>
      <c r="G89" s="96"/>
      <c r="H89" s="96"/>
      <c r="I89" s="96"/>
      <c r="J89" s="96"/>
      <c r="K89" s="217"/>
      <c r="L89" s="687"/>
      <c r="M89" s="687"/>
      <c r="N89" s="687"/>
      <c r="O89" s="687"/>
      <c r="P89" s="687"/>
      <c r="Q89" s="96"/>
      <c r="R89" s="96"/>
      <c r="S89" s="96"/>
      <c r="T89" s="96"/>
      <c r="U89" s="96"/>
      <c r="V89" s="96"/>
      <c r="W89" s="96"/>
      <c r="X89" s="96"/>
      <c r="Y89" s="96"/>
      <c r="Z89" s="96"/>
    </row>
    <row r="90" spans="1:26">
      <c r="A90" s="96"/>
      <c r="B90" s="96"/>
      <c r="C90" s="96"/>
      <c r="D90" s="96"/>
      <c r="E90" s="96"/>
      <c r="F90" s="96"/>
      <c r="G90" s="96"/>
      <c r="H90" s="96"/>
      <c r="I90" s="96"/>
      <c r="J90" s="96"/>
      <c r="K90" s="217"/>
      <c r="L90" s="687"/>
      <c r="M90" s="687"/>
      <c r="N90" s="687"/>
      <c r="O90" s="687"/>
      <c r="P90" s="687"/>
      <c r="Q90" s="96"/>
      <c r="R90" s="96"/>
      <c r="S90" s="96"/>
      <c r="T90" s="96"/>
      <c r="U90" s="96"/>
      <c r="V90" s="96"/>
      <c r="W90" s="96"/>
      <c r="X90" s="96"/>
      <c r="Y90" s="96"/>
      <c r="Z90" s="96"/>
    </row>
    <row r="91" spans="1:26">
      <c r="A91" s="96"/>
      <c r="B91" s="96"/>
      <c r="C91" s="96"/>
      <c r="D91" s="96"/>
      <c r="E91" s="96"/>
      <c r="F91" s="96"/>
      <c r="G91" s="96"/>
      <c r="H91" s="96"/>
      <c r="I91" s="96"/>
      <c r="J91" s="96"/>
      <c r="K91" s="217"/>
      <c r="L91" s="687"/>
      <c r="M91" s="687"/>
      <c r="N91" s="687"/>
      <c r="O91" s="687"/>
      <c r="P91" s="687"/>
      <c r="Q91" s="96"/>
      <c r="R91" s="96"/>
      <c r="S91" s="96"/>
      <c r="T91" s="96"/>
      <c r="U91" s="96"/>
      <c r="V91" s="96"/>
      <c r="W91" s="96"/>
      <c r="X91" s="96"/>
      <c r="Y91" s="96"/>
      <c r="Z91" s="96"/>
    </row>
    <row r="92" spans="1:26">
      <c r="A92" s="96"/>
      <c r="B92" s="96"/>
      <c r="C92" s="96"/>
      <c r="D92" s="96"/>
      <c r="E92" s="96"/>
      <c r="F92" s="96"/>
      <c r="G92" s="96"/>
      <c r="H92" s="96"/>
      <c r="I92" s="96"/>
      <c r="J92" s="96"/>
      <c r="K92" s="217"/>
      <c r="L92" s="687"/>
      <c r="M92" s="687"/>
      <c r="N92" s="687"/>
      <c r="O92" s="687"/>
      <c r="P92" s="687"/>
      <c r="Q92" s="96"/>
      <c r="R92" s="96"/>
      <c r="S92" s="96"/>
      <c r="T92" s="96"/>
      <c r="U92" s="96"/>
      <c r="V92" s="96"/>
      <c r="W92" s="96"/>
      <c r="X92" s="96"/>
      <c r="Y92" s="96"/>
      <c r="Z92" s="96"/>
    </row>
    <row r="93" spans="1:26">
      <c r="A93" s="96"/>
      <c r="B93" s="96"/>
      <c r="C93" s="96"/>
      <c r="D93" s="96"/>
      <c r="E93" s="96"/>
      <c r="F93" s="96"/>
      <c r="G93" s="96"/>
      <c r="H93" s="96"/>
      <c r="I93" s="96"/>
      <c r="J93" s="96"/>
      <c r="Q93" s="96"/>
      <c r="R93" s="96"/>
      <c r="S93" s="96"/>
      <c r="T93" s="96"/>
      <c r="U93" s="96"/>
      <c r="V93" s="96"/>
      <c r="W93" s="96"/>
      <c r="X93" s="96"/>
      <c r="Y93" s="96"/>
      <c r="Z93" s="96"/>
    </row>
    <row r="94" spans="1:26">
      <c r="A94" s="96"/>
      <c r="B94" s="96"/>
      <c r="C94" s="96"/>
      <c r="D94" s="96"/>
      <c r="E94" s="96"/>
      <c r="F94" s="96"/>
      <c r="G94" s="96"/>
      <c r="H94" s="96"/>
      <c r="I94" s="96"/>
      <c r="J94" s="96"/>
      <c r="Q94" s="96"/>
      <c r="R94" s="96"/>
      <c r="S94" s="96"/>
      <c r="T94" s="96"/>
      <c r="U94" s="96"/>
      <c r="V94" s="96"/>
      <c r="W94" s="96"/>
      <c r="X94" s="96"/>
      <c r="Y94" s="96"/>
      <c r="Z94" s="96"/>
    </row>
    <row r="95" spans="1:26">
      <c r="A95" s="96"/>
      <c r="B95" s="96"/>
      <c r="C95" s="96"/>
      <c r="D95" s="96"/>
      <c r="E95" s="96"/>
      <c r="F95" s="96"/>
      <c r="G95" s="96"/>
      <c r="H95" s="96"/>
      <c r="I95" s="96"/>
      <c r="J95" s="96"/>
      <c r="Q95" s="96"/>
      <c r="R95" s="96"/>
      <c r="S95" s="96"/>
      <c r="T95" s="96"/>
      <c r="U95" s="96"/>
      <c r="V95" s="96"/>
      <c r="W95" s="96"/>
      <c r="X95" s="96"/>
      <c r="Y95" s="96"/>
      <c r="Z95" s="96"/>
    </row>
    <row r="96" spans="1:26">
      <c r="A96" s="96"/>
      <c r="B96" s="96"/>
      <c r="C96" s="96"/>
      <c r="D96" s="96"/>
      <c r="E96" s="96"/>
      <c r="F96" s="96"/>
      <c r="G96" s="96"/>
      <c r="H96" s="96"/>
      <c r="I96" s="96"/>
      <c r="J96" s="96"/>
      <c r="Q96" s="96"/>
      <c r="R96" s="96"/>
      <c r="S96" s="96"/>
      <c r="T96" s="96"/>
      <c r="U96" s="96"/>
      <c r="V96" s="96"/>
      <c r="W96" s="96"/>
      <c r="X96" s="96"/>
      <c r="Y96" s="96"/>
      <c r="Z96" s="96"/>
    </row>
    <row r="97" spans="1:26">
      <c r="A97" s="96"/>
      <c r="B97" s="96"/>
      <c r="C97" s="96"/>
      <c r="D97" s="96"/>
      <c r="E97" s="96"/>
      <c r="F97" s="96"/>
      <c r="G97" s="96"/>
      <c r="H97" s="96"/>
      <c r="I97" s="96"/>
      <c r="J97" s="96"/>
      <c r="Q97" s="96"/>
      <c r="R97" s="96"/>
      <c r="S97" s="96"/>
      <c r="T97" s="96"/>
      <c r="U97" s="96"/>
      <c r="V97" s="96"/>
      <c r="W97" s="96"/>
      <c r="X97" s="96"/>
      <c r="Y97" s="96"/>
      <c r="Z97" s="96"/>
    </row>
    <row r="98" spans="1:26">
      <c r="A98" s="96"/>
      <c r="B98" s="96"/>
      <c r="C98" s="96"/>
      <c r="D98" s="96"/>
      <c r="E98" s="96"/>
      <c r="F98" s="96"/>
      <c r="G98" s="96"/>
      <c r="H98" s="96"/>
      <c r="I98" s="96"/>
      <c r="J98" s="96"/>
      <c r="Q98" s="96"/>
      <c r="R98" s="96"/>
      <c r="S98" s="96"/>
      <c r="T98" s="96"/>
      <c r="U98" s="96"/>
      <c r="V98" s="96"/>
      <c r="W98" s="96"/>
      <c r="X98" s="96"/>
      <c r="Y98" s="96"/>
      <c r="Z98" s="96"/>
    </row>
    <row r="99" spans="1:26">
      <c r="A99" s="96"/>
      <c r="B99" s="96"/>
      <c r="C99" s="96"/>
      <c r="D99" s="96"/>
      <c r="E99" s="96"/>
      <c r="F99" s="96"/>
      <c r="G99" s="96"/>
      <c r="H99" s="96"/>
      <c r="I99" s="96"/>
      <c r="J99" s="96"/>
      <c r="Q99" s="96"/>
      <c r="R99" s="96"/>
      <c r="S99" s="96"/>
      <c r="T99" s="96"/>
      <c r="U99" s="96"/>
      <c r="V99" s="96"/>
      <c r="W99" s="96"/>
      <c r="X99" s="96"/>
      <c r="Y99" s="96"/>
      <c r="Z99" s="96"/>
    </row>
    <row r="100" spans="1:26">
      <c r="A100" s="96"/>
      <c r="B100" s="96"/>
      <c r="C100" s="96"/>
      <c r="D100" s="96"/>
      <c r="E100" s="96"/>
      <c r="F100" s="96"/>
      <c r="G100" s="96"/>
      <c r="H100" s="96"/>
      <c r="I100" s="96"/>
      <c r="J100" s="96"/>
      <c r="Q100" s="96"/>
      <c r="R100" s="96"/>
      <c r="S100" s="96"/>
      <c r="T100" s="96"/>
      <c r="U100" s="96"/>
      <c r="V100" s="96"/>
      <c r="W100" s="96"/>
      <c r="X100" s="96"/>
      <c r="Y100" s="96"/>
      <c r="Z100" s="96"/>
    </row>
    <row r="101" spans="1:26">
      <c r="A101" s="96"/>
      <c r="B101" s="96"/>
      <c r="C101" s="96"/>
      <c r="D101" s="96"/>
      <c r="E101" s="96"/>
      <c r="F101" s="96"/>
      <c r="G101" s="96"/>
      <c r="H101" s="96"/>
      <c r="I101" s="96"/>
      <c r="J101" s="96"/>
      <c r="Q101" s="96"/>
      <c r="R101" s="96"/>
      <c r="S101" s="96"/>
      <c r="T101" s="96"/>
      <c r="U101" s="96"/>
      <c r="V101" s="96"/>
      <c r="W101" s="96"/>
      <c r="X101" s="96"/>
      <c r="Y101" s="96"/>
      <c r="Z101" s="96"/>
    </row>
    <row r="102" spans="1:26">
      <c r="A102" s="96"/>
      <c r="B102" s="96"/>
      <c r="C102" s="96"/>
      <c r="D102" s="96"/>
      <c r="E102" s="96"/>
      <c r="F102" s="96"/>
      <c r="G102" s="96"/>
      <c r="H102" s="96"/>
      <c r="I102" s="96"/>
      <c r="J102" s="96"/>
      <c r="Q102" s="96"/>
      <c r="R102" s="96"/>
      <c r="S102" s="96"/>
      <c r="T102" s="96"/>
      <c r="U102" s="96"/>
      <c r="V102" s="96"/>
      <c r="W102" s="96"/>
      <c r="X102" s="96"/>
      <c r="Y102" s="96"/>
      <c r="Z102" s="96"/>
    </row>
    <row r="103" spans="1:26">
      <c r="A103" s="96"/>
      <c r="B103" s="96"/>
      <c r="C103" s="96"/>
      <c r="D103" s="96"/>
      <c r="E103" s="96"/>
      <c r="F103" s="96"/>
      <c r="G103" s="96"/>
      <c r="H103" s="96"/>
      <c r="I103" s="96"/>
      <c r="J103" s="96"/>
      <c r="Q103" s="96"/>
      <c r="R103" s="96"/>
      <c r="S103" s="96"/>
      <c r="T103" s="96"/>
      <c r="U103" s="96"/>
      <c r="V103" s="96"/>
      <c r="W103" s="96"/>
      <c r="X103" s="96"/>
      <c r="Y103" s="96"/>
      <c r="Z103" s="96"/>
    </row>
    <row r="104" spans="1:26">
      <c r="A104" s="96"/>
      <c r="B104" s="96"/>
      <c r="C104" s="96"/>
      <c r="D104" s="96"/>
      <c r="E104" s="96"/>
      <c r="F104" s="96"/>
      <c r="G104" s="96"/>
      <c r="H104" s="96"/>
      <c r="I104" s="96"/>
      <c r="J104" s="96"/>
      <c r="Q104" s="96"/>
      <c r="R104" s="96"/>
      <c r="S104" s="96"/>
      <c r="T104" s="96"/>
      <c r="U104" s="96"/>
      <c r="V104" s="96"/>
      <c r="W104" s="96"/>
      <c r="X104" s="96"/>
      <c r="Y104" s="96"/>
      <c r="Z104" s="96"/>
    </row>
    <row r="105" spans="1:26">
      <c r="A105" s="96"/>
      <c r="B105" s="96"/>
      <c r="C105" s="96"/>
      <c r="D105" s="96"/>
      <c r="E105" s="96"/>
      <c r="F105" s="96"/>
      <c r="G105" s="96"/>
      <c r="H105" s="96"/>
      <c r="I105" s="96"/>
      <c r="J105" s="96"/>
      <c r="Q105" s="96"/>
      <c r="R105" s="96"/>
      <c r="S105" s="96"/>
      <c r="T105" s="96"/>
      <c r="U105" s="96"/>
      <c r="V105" s="96"/>
      <c r="W105" s="96"/>
      <c r="X105" s="96"/>
      <c r="Y105" s="96"/>
      <c r="Z105" s="96"/>
    </row>
    <row r="106" spans="1:26">
      <c r="A106" s="96"/>
      <c r="B106" s="96"/>
      <c r="C106" s="96"/>
      <c r="D106" s="96"/>
      <c r="E106" s="96"/>
      <c r="F106" s="96"/>
      <c r="G106" s="96"/>
      <c r="H106" s="96"/>
      <c r="I106" s="96"/>
      <c r="J106" s="96"/>
      <c r="Q106" s="96"/>
      <c r="R106" s="96"/>
      <c r="S106" s="96"/>
      <c r="T106" s="96"/>
      <c r="U106" s="96"/>
      <c r="V106" s="96"/>
      <c r="W106" s="96"/>
      <c r="X106" s="96"/>
      <c r="Y106" s="96"/>
      <c r="Z106" s="96"/>
    </row>
    <row r="107" spans="1:26">
      <c r="A107" s="96"/>
      <c r="B107" s="96"/>
      <c r="C107" s="96"/>
      <c r="D107" s="96"/>
      <c r="E107" s="96"/>
      <c r="F107" s="96"/>
      <c r="G107" s="96"/>
      <c r="H107" s="96"/>
      <c r="I107" s="96"/>
      <c r="J107" s="96"/>
      <c r="Q107" s="96"/>
      <c r="R107" s="96"/>
      <c r="S107" s="96"/>
      <c r="T107" s="96"/>
      <c r="U107" s="96"/>
      <c r="V107" s="96"/>
      <c r="W107" s="96"/>
      <c r="X107" s="96"/>
      <c r="Y107" s="96"/>
      <c r="Z107" s="96"/>
    </row>
    <row r="108" spans="1:26">
      <c r="A108" s="96"/>
      <c r="B108" s="96"/>
      <c r="C108" s="96"/>
      <c r="D108" s="96"/>
      <c r="E108" s="96"/>
      <c r="F108" s="96"/>
      <c r="G108" s="96"/>
      <c r="H108" s="96"/>
      <c r="I108" s="96"/>
      <c r="J108" s="96"/>
      <c r="Q108" s="96"/>
      <c r="R108" s="96"/>
      <c r="S108" s="96"/>
      <c r="T108" s="96"/>
      <c r="U108" s="96"/>
      <c r="V108" s="96"/>
      <c r="W108" s="96"/>
      <c r="X108" s="96"/>
      <c r="Y108" s="96"/>
      <c r="Z108" s="96"/>
    </row>
    <row r="109" spans="1:26">
      <c r="A109" s="96"/>
      <c r="B109" s="96"/>
      <c r="C109" s="96"/>
      <c r="D109" s="96"/>
      <c r="E109" s="96"/>
      <c r="F109" s="96"/>
      <c r="G109" s="96"/>
      <c r="H109" s="96"/>
      <c r="I109" s="96"/>
      <c r="J109" s="96"/>
      <c r="Q109" s="96"/>
      <c r="R109" s="96"/>
      <c r="S109" s="96"/>
      <c r="T109" s="96"/>
      <c r="U109" s="96"/>
      <c r="V109" s="96"/>
      <c r="W109" s="96"/>
      <c r="X109" s="96"/>
      <c r="Y109" s="96"/>
      <c r="Z109" s="96"/>
    </row>
    <row r="110" spans="1:26">
      <c r="A110" s="96"/>
      <c r="B110" s="96"/>
      <c r="C110" s="96"/>
      <c r="D110" s="96"/>
      <c r="E110" s="96"/>
      <c r="F110" s="96"/>
      <c r="G110" s="96"/>
      <c r="H110" s="96"/>
      <c r="I110" s="96"/>
      <c r="J110" s="96"/>
      <c r="Q110" s="96"/>
      <c r="R110" s="96"/>
      <c r="S110" s="96"/>
      <c r="T110" s="96"/>
      <c r="U110" s="96"/>
      <c r="V110" s="96"/>
      <c r="W110" s="96"/>
      <c r="X110" s="96"/>
      <c r="Y110" s="96"/>
      <c r="Z110" s="96"/>
    </row>
    <row r="111" spans="1:26">
      <c r="A111" s="96"/>
      <c r="B111" s="96"/>
      <c r="C111" s="96"/>
      <c r="D111" s="96"/>
      <c r="E111" s="96"/>
      <c r="F111" s="96"/>
      <c r="G111" s="96"/>
      <c r="H111" s="96"/>
      <c r="I111" s="96"/>
      <c r="J111" s="96"/>
      <c r="Q111" s="96"/>
      <c r="R111" s="96"/>
      <c r="S111" s="96"/>
      <c r="T111" s="96"/>
      <c r="U111" s="96"/>
      <c r="V111" s="96"/>
      <c r="W111" s="96"/>
      <c r="X111" s="96"/>
      <c r="Y111" s="96"/>
      <c r="Z111" s="96"/>
    </row>
    <row r="112" spans="1:26">
      <c r="A112" s="96"/>
      <c r="B112" s="96"/>
      <c r="C112" s="96"/>
      <c r="D112" s="96"/>
      <c r="E112" s="96"/>
      <c r="F112" s="96"/>
      <c r="G112" s="96"/>
      <c r="H112" s="96"/>
      <c r="I112" s="96"/>
      <c r="J112" s="96"/>
      <c r="Q112" s="96"/>
      <c r="R112" s="96"/>
      <c r="S112" s="96"/>
      <c r="T112" s="96"/>
      <c r="U112" s="96"/>
      <c r="V112" s="96"/>
      <c r="W112" s="96"/>
      <c r="X112" s="96"/>
      <c r="Y112" s="96"/>
      <c r="Z112" s="96"/>
    </row>
    <row r="113" spans="1:26">
      <c r="A113" s="96"/>
      <c r="B113" s="96"/>
      <c r="C113" s="96"/>
      <c r="D113" s="96"/>
      <c r="E113" s="96"/>
      <c r="F113" s="96"/>
      <c r="G113" s="96"/>
      <c r="H113" s="96"/>
      <c r="I113" s="96"/>
      <c r="J113" s="96"/>
      <c r="Q113" s="96"/>
      <c r="R113" s="96"/>
      <c r="S113" s="96"/>
      <c r="T113" s="96"/>
      <c r="U113" s="96"/>
      <c r="V113" s="96"/>
      <c r="W113" s="96"/>
      <c r="X113" s="96"/>
      <c r="Y113" s="96"/>
      <c r="Z113" s="96"/>
    </row>
    <row r="114" spans="1:26">
      <c r="A114" s="96"/>
      <c r="B114" s="96"/>
      <c r="C114" s="96"/>
      <c r="D114" s="96"/>
      <c r="E114" s="96"/>
      <c r="F114" s="96"/>
      <c r="G114" s="96"/>
      <c r="H114" s="96"/>
      <c r="I114" s="96"/>
      <c r="J114" s="96"/>
      <c r="Q114" s="96"/>
      <c r="R114" s="96"/>
      <c r="S114" s="96"/>
      <c r="T114" s="96"/>
      <c r="U114" s="96"/>
      <c r="V114" s="96"/>
      <c r="W114" s="96"/>
      <c r="X114" s="96"/>
      <c r="Y114" s="96"/>
      <c r="Z114" s="96"/>
    </row>
    <row r="115" spans="1:26">
      <c r="A115" s="96"/>
      <c r="B115" s="96"/>
      <c r="C115" s="96"/>
      <c r="D115" s="96"/>
      <c r="E115" s="96"/>
      <c r="F115" s="96"/>
      <c r="G115" s="96"/>
      <c r="H115" s="96"/>
      <c r="I115" s="96"/>
      <c r="J115" s="96"/>
      <c r="Q115" s="96"/>
      <c r="R115" s="96"/>
      <c r="S115" s="96"/>
      <c r="T115" s="96"/>
      <c r="U115" s="96"/>
      <c r="V115" s="96"/>
      <c r="W115" s="96"/>
      <c r="X115" s="96"/>
      <c r="Y115" s="96"/>
      <c r="Z115" s="96"/>
    </row>
    <row r="116" spans="1:26">
      <c r="A116" s="96"/>
      <c r="B116" s="96"/>
      <c r="C116" s="96"/>
      <c r="D116" s="96"/>
      <c r="E116" s="96"/>
      <c r="F116" s="96"/>
      <c r="G116" s="96"/>
      <c r="H116" s="96"/>
      <c r="I116" s="96"/>
      <c r="J116" s="96"/>
      <c r="Q116" s="96"/>
      <c r="R116" s="96"/>
      <c r="S116" s="96"/>
      <c r="T116" s="96"/>
      <c r="U116" s="96"/>
      <c r="V116" s="96"/>
      <c r="W116" s="96"/>
      <c r="X116" s="96"/>
      <c r="Y116" s="96"/>
      <c r="Z116" s="96"/>
    </row>
    <row r="117" spans="1:26">
      <c r="A117" s="96"/>
      <c r="B117" s="96"/>
      <c r="C117" s="96"/>
      <c r="D117" s="96"/>
      <c r="E117" s="96"/>
      <c r="F117" s="96"/>
      <c r="G117" s="96"/>
      <c r="H117" s="96"/>
      <c r="I117" s="96"/>
      <c r="J117" s="96"/>
      <c r="Q117" s="96"/>
      <c r="R117" s="96"/>
      <c r="S117" s="96"/>
      <c r="T117" s="96"/>
      <c r="U117" s="96"/>
      <c r="V117" s="96"/>
      <c r="W117" s="96"/>
      <c r="X117" s="96"/>
      <c r="Y117" s="96"/>
      <c r="Z117" s="96"/>
    </row>
    <row r="118" spans="1:26">
      <c r="A118" s="96"/>
      <c r="B118" s="96"/>
      <c r="C118" s="96"/>
      <c r="D118" s="96"/>
      <c r="E118" s="96"/>
      <c r="F118" s="96"/>
      <c r="G118" s="96"/>
      <c r="H118" s="96"/>
      <c r="I118" s="96"/>
      <c r="J118" s="96"/>
      <c r="Q118" s="96"/>
      <c r="R118" s="96"/>
      <c r="S118" s="96"/>
      <c r="T118" s="96"/>
      <c r="U118" s="96"/>
      <c r="V118" s="96"/>
      <c r="W118" s="96"/>
      <c r="X118" s="96"/>
      <c r="Y118" s="96"/>
      <c r="Z118" s="96"/>
    </row>
    <row r="119" spans="1:26">
      <c r="A119" s="96"/>
      <c r="B119" s="96"/>
      <c r="C119" s="96"/>
      <c r="D119" s="96"/>
      <c r="E119" s="96"/>
      <c r="F119" s="96"/>
      <c r="G119" s="96"/>
      <c r="H119" s="96"/>
      <c r="I119" s="96"/>
      <c r="J119" s="96"/>
      <c r="Q119" s="96"/>
      <c r="R119" s="96"/>
      <c r="S119" s="96"/>
      <c r="T119" s="96"/>
      <c r="U119" s="96"/>
      <c r="V119" s="96"/>
      <c r="W119" s="96"/>
      <c r="X119" s="96"/>
      <c r="Y119" s="96"/>
      <c r="Z119" s="96"/>
    </row>
    <row r="120" spans="1:26">
      <c r="A120" s="96"/>
      <c r="B120" s="96"/>
      <c r="C120" s="96"/>
      <c r="D120" s="96"/>
      <c r="E120" s="96"/>
      <c r="F120" s="96"/>
      <c r="G120" s="96"/>
      <c r="H120" s="96"/>
      <c r="I120" s="96"/>
      <c r="J120" s="96"/>
      <c r="Q120" s="96"/>
      <c r="R120" s="96"/>
      <c r="S120" s="96"/>
      <c r="T120" s="96"/>
      <c r="U120" s="96"/>
      <c r="V120" s="96"/>
      <c r="W120" s="96"/>
      <c r="X120" s="96"/>
      <c r="Y120" s="96"/>
      <c r="Z120" s="96"/>
    </row>
    <row r="121" spans="1:26">
      <c r="A121" s="96"/>
      <c r="B121" s="96"/>
      <c r="C121" s="96"/>
      <c r="D121" s="96"/>
      <c r="E121" s="96"/>
      <c r="F121" s="96"/>
      <c r="G121" s="96"/>
      <c r="H121" s="96"/>
      <c r="I121" s="96"/>
      <c r="J121" s="96"/>
      <c r="Q121" s="96"/>
      <c r="R121" s="96"/>
      <c r="S121" s="96"/>
      <c r="T121" s="96"/>
      <c r="U121" s="96"/>
      <c r="V121" s="96"/>
      <c r="W121" s="96"/>
      <c r="X121" s="96"/>
      <c r="Y121" s="96"/>
      <c r="Z121" s="96"/>
    </row>
    <row r="122" spans="1:26">
      <c r="A122" s="96"/>
      <c r="B122" s="96"/>
      <c r="C122" s="96"/>
      <c r="D122" s="96"/>
      <c r="E122" s="96"/>
      <c r="F122" s="96"/>
      <c r="G122" s="96"/>
      <c r="H122" s="96"/>
      <c r="I122" s="96"/>
      <c r="J122" s="96"/>
      <c r="Q122" s="96"/>
      <c r="R122" s="96"/>
      <c r="S122" s="96"/>
      <c r="T122" s="96"/>
      <c r="U122" s="96"/>
      <c r="V122" s="96"/>
      <c r="W122" s="96"/>
      <c r="X122" s="96"/>
      <c r="Y122" s="96"/>
      <c r="Z122" s="96"/>
    </row>
    <row r="123" spans="1:26">
      <c r="A123" s="96"/>
      <c r="B123" s="96"/>
      <c r="C123" s="96"/>
      <c r="D123" s="96"/>
      <c r="E123" s="96"/>
      <c r="F123" s="96"/>
      <c r="G123" s="96"/>
      <c r="H123" s="96"/>
      <c r="I123" s="96"/>
      <c r="J123" s="96"/>
      <c r="Q123" s="96"/>
      <c r="R123" s="96"/>
      <c r="S123" s="96"/>
      <c r="T123" s="96"/>
      <c r="U123" s="96"/>
      <c r="V123" s="96"/>
      <c r="W123" s="96"/>
      <c r="X123" s="96"/>
      <c r="Y123" s="96"/>
      <c r="Z123" s="96"/>
    </row>
    <row r="124" spans="1:26">
      <c r="A124" s="96"/>
      <c r="B124" s="96"/>
      <c r="C124" s="96"/>
      <c r="D124" s="96"/>
      <c r="E124" s="96"/>
      <c r="F124" s="96"/>
      <c r="G124" s="96"/>
      <c r="H124" s="96"/>
      <c r="I124" s="96"/>
      <c r="J124" s="96"/>
      <c r="Q124" s="96"/>
      <c r="R124" s="96"/>
      <c r="S124" s="96"/>
      <c r="T124" s="96"/>
      <c r="U124" s="96"/>
      <c r="V124" s="96"/>
      <c r="W124" s="96"/>
      <c r="X124" s="96"/>
      <c r="Y124" s="96"/>
      <c r="Z124" s="96"/>
    </row>
    <row r="125" spans="1:26">
      <c r="A125" s="96"/>
      <c r="B125" s="96"/>
      <c r="C125" s="96"/>
      <c r="D125" s="96"/>
      <c r="E125" s="96"/>
      <c r="F125" s="96"/>
      <c r="G125" s="96"/>
      <c r="H125" s="96"/>
      <c r="I125" s="96"/>
      <c r="J125" s="96"/>
      <c r="Q125" s="96"/>
      <c r="R125" s="96"/>
      <c r="S125" s="96"/>
      <c r="T125" s="96"/>
      <c r="U125" s="96"/>
      <c r="V125" s="96"/>
      <c r="W125" s="96"/>
      <c r="X125" s="96"/>
      <c r="Y125" s="96"/>
      <c r="Z125" s="96"/>
    </row>
    <row r="126" spans="1:26">
      <c r="A126" s="96"/>
      <c r="B126" s="96"/>
      <c r="C126" s="96"/>
      <c r="D126" s="96"/>
      <c r="E126" s="96"/>
      <c r="F126" s="96"/>
      <c r="G126" s="96"/>
      <c r="H126" s="96"/>
      <c r="I126" s="96"/>
      <c r="J126" s="96"/>
      <c r="Q126" s="96"/>
      <c r="R126" s="96"/>
      <c r="S126" s="96"/>
      <c r="T126" s="96"/>
      <c r="U126" s="96"/>
      <c r="V126" s="96"/>
      <c r="W126" s="96"/>
      <c r="X126" s="96"/>
      <c r="Y126" s="96"/>
      <c r="Z126" s="96"/>
    </row>
    <row r="127" spans="1:26">
      <c r="A127" s="96"/>
      <c r="B127" s="96"/>
      <c r="C127" s="96"/>
      <c r="D127" s="96"/>
      <c r="E127" s="96"/>
      <c r="F127" s="96"/>
      <c r="G127" s="96"/>
      <c r="H127" s="96"/>
      <c r="I127" s="96"/>
      <c r="J127" s="96"/>
      <c r="Q127" s="96"/>
      <c r="R127" s="96"/>
      <c r="S127" s="96"/>
      <c r="T127" s="96"/>
      <c r="U127" s="96"/>
      <c r="V127" s="96"/>
      <c r="W127" s="96"/>
      <c r="X127" s="96"/>
      <c r="Y127" s="96"/>
      <c r="Z127" s="96"/>
    </row>
    <row r="128" spans="1:26">
      <c r="A128" s="96"/>
      <c r="B128" s="96"/>
      <c r="C128" s="96"/>
      <c r="D128" s="96"/>
      <c r="E128" s="96"/>
      <c r="F128" s="96"/>
      <c r="G128" s="96"/>
      <c r="H128" s="96"/>
      <c r="I128" s="96"/>
      <c r="J128" s="96"/>
      <c r="Q128" s="96"/>
      <c r="R128" s="96"/>
      <c r="S128" s="96"/>
      <c r="T128" s="96"/>
      <c r="U128" s="96"/>
      <c r="V128" s="96"/>
      <c r="W128" s="96"/>
      <c r="X128" s="96"/>
      <c r="Y128" s="96"/>
      <c r="Z128" s="96"/>
    </row>
    <row r="129" spans="1:26">
      <c r="A129" s="96"/>
      <c r="B129" s="96"/>
      <c r="C129" s="96"/>
      <c r="D129" s="96"/>
      <c r="E129" s="96"/>
      <c r="F129" s="96"/>
      <c r="G129" s="96"/>
      <c r="H129" s="96"/>
      <c r="I129" s="96"/>
      <c r="J129" s="96"/>
      <c r="Q129" s="96"/>
      <c r="R129" s="96"/>
      <c r="S129" s="96"/>
      <c r="T129" s="96"/>
      <c r="U129" s="96"/>
      <c r="V129" s="96"/>
      <c r="W129" s="96"/>
      <c r="X129" s="96"/>
      <c r="Y129" s="96"/>
      <c r="Z129" s="96"/>
    </row>
    <row r="130" spans="1:26">
      <c r="A130" s="96"/>
      <c r="B130" s="96"/>
      <c r="C130" s="96"/>
      <c r="D130" s="96"/>
      <c r="E130" s="96"/>
      <c r="F130" s="96"/>
      <c r="G130" s="96"/>
      <c r="H130" s="96"/>
      <c r="I130" s="96"/>
      <c r="J130" s="96"/>
      <c r="Q130" s="96"/>
      <c r="R130" s="96"/>
      <c r="S130" s="96"/>
      <c r="T130" s="96"/>
      <c r="U130" s="96"/>
      <c r="V130" s="96"/>
      <c r="W130" s="96"/>
      <c r="X130" s="96"/>
      <c r="Y130" s="96"/>
      <c r="Z130" s="96"/>
    </row>
    <row r="131" spans="1:26">
      <c r="A131" s="96"/>
      <c r="B131" s="96"/>
      <c r="C131" s="96"/>
      <c r="D131" s="96"/>
      <c r="E131" s="96"/>
      <c r="F131" s="96"/>
      <c r="G131" s="96"/>
      <c r="H131" s="96"/>
      <c r="I131" s="96"/>
      <c r="J131" s="96"/>
      <c r="Q131" s="96"/>
      <c r="R131" s="96"/>
      <c r="S131" s="96"/>
      <c r="T131" s="96"/>
      <c r="U131" s="96"/>
      <c r="V131" s="96"/>
      <c r="W131" s="96"/>
      <c r="X131" s="96"/>
      <c r="Y131" s="96"/>
      <c r="Z131" s="96"/>
    </row>
    <row r="132" spans="1:26">
      <c r="A132" s="96"/>
      <c r="B132" s="96"/>
      <c r="C132" s="96"/>
      <c r="D132" s="96"/>
      <c r="E132" s="96"/>
      <c r="F132" s="96"/>
      <c r="G132" s="96"/>
      <c r="H132" s="96"/>
      <c r="I132" s="96"/>
      <c r="J132" s="96"/>
      <c r="Q132" s="96"/>
      <c r="R132" s="96"/>
      <c r="S132" s="96"/>
      <c r="T132" s="96"/>
      <c r="U132" s="96"/>
      <c r="V132" s="96"/>
      <c r="W132" s="96"/>
      <c r="X132" s="96"/>
      <c r="Y132" s="96"/>
      <c r="Z132" s="96"/>
    </row>
    <row r="133" spans="1:26">
      <c r="A133" s="96"/>
      <c r="B133" s="96"/>
      <c r="C133" s="96"/>
      <c r="D133" s="96"/>
      <c r="E133" s="96"/>
      <c r="F133" s="96"/>
      <c r="G133" s="96"/>
      <c r="H133" s="96"/>
      <c r="I133" s="96"/>
      <c r="J133" s="96"/>
      <c r="Q133" s="96"/>
      <c r="R133" s="96"/>
      <c r="S133" s="96"/>
      <c r="T133" s="96"/>
      <c r="U133" s="96"/>
      <c r="V133" s="96"/>
      <c r="W133" s="96"/>
      <c r="X133" s="96"/>
      <c r="Y133" s="96"/>
      <c r="Z133" s="96"/>
    </row>
    <row r="134" spans="1:26">
      <c r="A134" s="96"/>
      <c r="B134" s="96"/>
      <c r="C134" s="96"/>
      <c r="D134" s="96"/>
      <c r="E134" s="96"/>
      <c r="F134" s="96"/>
      <c r="G134" s="96"/>
      <c r="H134" s="96"/>
      <c r="I134" s="96"/>
      <c r="J134" s="96"/>
      <c r="Q134" s="96"/>
      <c r="R134" s="96"/>
      <c r="S134" s="96"/>
      <c r="T134" s="96"/>
      <c r="U134" s="96"/>
      <c r="V134" s="96"/>
      <c r="W134" s="96"/>
      <c r="X134" s="96"/>
      <c r="Y134" s="96"/>
      <c r="Z134" s="96"/>
    </row>
    <row r="135" spans="1:26">
      <c r="A135" s="96"/>
      <c r="B135" s="96"/>
      <c r="C135" s="96"/>
      <c r="D135" s="96"/>
      <c r="E135" s="96"/>
      <c r="F135" s="96"/>
      <c r="G135" s="96"/>
      <c r="H135" s="96"/>
      <c r="I135" s="96"/>
      <c r="J135" s="96"/>
      <c r="Q135" s="96"/>
      <c r="R135" s="96"/>
      <c r="S135" s="96"/>
      <c r="T135" s="96"/>
      <c r="U135" s="96"/>
      <c r="V135" s="96"/>
      <c r="W135" s="96"/>
      <c r="X135" s="96"/>
      <c r="Y135" s="96"/>
      <c r="Z135" s="96"/>
    </row>
    <row r="136" spans="1:26">
      <c r="A136" s="96"/>
      <c r="B136" s="96"/>
      <c r="C136" s="96"/>
      <c r="D136" s="96"/>
      <c r="E136" s="96"/>
      <c r="F136" s="96"/>
      <c r="G136" s="96"/>
      <c r="H136" s="96"/>
      <c r="I136" s="96"/>
      <c r="J136" s="96"/>
      <c r="Q136" s="96"/>
      <c r="R136" s="96"/>
      <c r="S136" s="96"/>
      <c r="T136" s="96"/>
      <c r="U136" s="96"/>
      <c r="V136" s="96"/>
      <c r="W136" s="96"/>
      <c r="X136" s="96"/>
      <c r="Y136" s="96"/>
      <c r="Z136" s="96"/>
    </row>
    <row r="137" spans="1:26">
      <c r="A137" s="96"/>
      <c r="B137" s="96"/>
      <c r="C137" s="96"/>
      <c r="D137" s="96"/>
      <c r="E137" s="96"/>
      <c r="F137" s="96"/>
      <c r="G137" s="96"/>
      <c r="H137" s="96"/>
      <c r="I137" s="96"/>
      <c r="J137" s="96"/>
      <c r="Q137" s="96"/>
      <c r="R137" s="96"/>
      <c r="S137" s="96"/>
      <c r="T137" s="96"/>
      <c r="U137" s="96"/>
      <c r="V137" s="96"/>
      <c r="W137" s="96"/>
      <c r="X137" s="96"/>
      <c r="Y137" s="96"/>
      <c r="Z137" s="96"/>
    </row>
    <row r="138" spans="1:26">
      <c r="A138" s="96"/>
      <c r="B138" s="96"/>
      <c r="C138" s="96"/>
      <c r="D138" s="96"/>
      <c r="E138" s="96"/>
      <c r="F138" s="96"/>
      <c r="G138" s="96"/>
      <c r="H138" s="96"/>
      <c r="I138" s="96"/>
      <c r="J138" s="96"/>
      <c r="Q138" s="96"/>
      <c r="R138" s="96"/>
      <c r="S138" s="96"/>
      <c r="T138" s="96"/>
      <c r="U138" s="96"/>
      <c r="V138" s="96"/>
      <c r="W138" s="96"/>
      <c r="X138" s="96"/>
      <c r="Y138" s="96"/>
      <c r="Z138" s="96"/>
    </row>
    <row r="139" spans="1:26">
      <c r="A139" s="96"/>
      <c r="B139" s="96"/>
      <c r="C139" s="96"/>
      <c r="D139" s="96"/>
      <c r="E139" s="96"/>
      <c r="F139" s="96"/>
      <c r="G139" s="96"/>
      <c r="H139" s="96"/>
      <c r="I139" s="96"/>
      <c r="J139" s="96"/>
      <c r="Q139" s="96"/>
      <c r="R139" s="96"/>
      <c r="S139" s="96"/>
      <c r="T139" s="96"/>
      <c r="U139" s="96"/>
      <c r="V139" s="96"/>
      <c r="W139" s="96"/>
      <c r="X139" s="96"/>
      <c r="Y139" s="96"/>
      <c r="Z139" s="96"/>
    </row>
    <row r="140" spans="1:26">
      <c r="A140" s="96"/>
      <c r="B140" s="96"/>
      <c r="C140" s="96"/>
      <c r="D140" s="96"/>
      <c r="E140" s="96"/>
      <c r="F140" s="96"/>
      <c r="G140" s="96"/>
      <c r="H140" s="96"/>
      <c r="I140" s="96"/>
      <c r="J140" s="96"/>
      <c r="Q140" s="96"/>
      <c r="R140" s="96"/>
      <c r="S140" s="96"/>
      <c r="T140" s="96"/>
      <c r="U140" s="96"/>
      <c r="V140" s="96"/>
      <c r="W140" s="96"/>
      <c r="X140" s="96"/>
      <c r="Y140" s="96"/>
      <c r="Z140" s="96"/>
    </row>
    <row r="141" spans="1:26">
      <c r="A141" s="96"/>
      <c r="B141" s="96"/>
      <c r="C141" s="96"/>
      <c r="D141" s="96"/>
      <c r="E141" s="96"/>
      <c r="F141" s="96"/>
      <c r="G141" s="96"/>
      <c r="H141" s="96"/>
      <c r="I141" s="96"/>
      <c r="J141" s="96"/>
      <c r="Q141" s="96"/>
      <c r="R141" s="96"/>
      <c r="S141" s="96"/>
      <c r="T141" s="96"/>
      <c r="U141" s="96"/>
      <c r="V141" s="96"/>
      <c r="W141" s="96"/>
      <c r="X141" s="96"/>
      <c r="Y141" s="96"/>
      <c r="Z141" s="96"/>
    </row>
    <row r="142" spans="1:26">
      <c r="A142" s="96"/>
      <c r="B142" s="96"/>
      <c r="C142" s="96"/>
      <c r="D142" s="96"/>
      <c r="E142" s="96"/>
      <c r="F142" s="96"/>
      <c r="G142" s="96"/>
      <c r="H142" s="96"/>
      <c r="I142" s="96"/>
      <c r="J142" s="96"/>
      <c r="Q142" s="96"/>
      <c r="R142" s="96"/>
      <c r="S142" s="96"/>
      <c r="T142" s="96"/>
      <c r="U142" s="96"/>
      <c r="V142" s="96"/>
      <c r="W142" s="96"/>
      <c r="X142" s="96"/>
      <c r="Y142" s="96"/>
      <c r="Z142" s="96"/>
    </row>
    <row r="143" spans="1:26">
      <c r="A143" s="96"/>
      <c r="B143" s="96"/>
      <c r="C143" s="96"/>
      <c r="D143" s="96"/>
      <c r="E143" s="96"/>
      <c r="F143" s="96"/>
      <c r="G143" s="96"/>
      <c r="H143" s="96"/>
      <c r="I143" s="96"/>
      <c r="J143" s="96"/>
      <c r="Q143" s="96"/>
      <c r="R143" s="96"/>
      <c r="S143" s="96"/>
      <c r="T143" s="96"/>
      <c r="U143" s="96"/>
      <c r="V143" s="96"/>
      <c r="W143" s="96"/>
      <c r="X143" s="96"/>
      <c r="Y143" s="96"/>
      <c r="Z143" s="96"/>
    </row>
    <row r="144" spans="1:26">
      <c r="A144" s="96"/>
      <c r="B144" s="96"/>
      <c r="C144" s="96"/>
      <c r="D144" s="96"/>
      <c r="E144" s="96"/>
      <c r="F144" s="96"/>
      <c r="G144" s="96"/>
      <c r="H144" s="96"/>
      <c r="I144" s="96"/>
      <c r="J144" s="96"/>
      <c r="Q144" s="96"/>
      <c r="R144" s="96"/>
      <c r="S144" s="96"/>
      <c r="T144" s="96"/>
      <c r="U144" s="96"/>
      <c r="V144" s="96"/>
      <c r="W144" s="96"/>
      <c r="X144" s="96"/>
      <c r="Y144" s="96"/>
      <c r="Z144" s="96"/>
    </row>
    <row r="145" spans="1:26">
      <c r="A145" s="96"/>
      <c r="B145" s="96"/>
      <c r="C145" s="96"/>
      <c r="D145" s="96"/>
      <c r="E145" s="96"/>
      <c r="F145" s="96"/>
      <c r="G145" s="96"/>
      <c r="H145" s="96"/>
      <c r="I145" s="96"/>
      <c r="J145" s="96"/>
      <c r="Q145" s="96"/>
      <c r="R145" s="96"/>
      <c r="S145" s="96"/>
      <c r="T145" s="96"/>
      <c r="U145" s="96"/>
      <c r="V145" s="96"/>
      <c r="W145" s="96"/>
      <c r="X145" s="96"/>
      <c r="Y145" s="96"/>
      <c r="Z145" s="96"/>
    </row>
    <row r="146" spans="1:26">
      <c r="A146" s="96"/>
      <c r="B146" s="96"/>
      <c r="C146" s="96"/>
      <c r="D146" s="96"/>
      <c r="E146" s="96"/>
      <c r="F146" s="96"/>
      <c r="G146" s="96"/>
      <c r="H146" s="96"/>
      <c r="I146" s="96"/>
      <c r="J146" s="96"/>
      <c r="Q146" s="96"/>
      <c r="R146" s="96"/>
      <c r="S146" s="96"/>
      <c r="T146" s="96"/>
      <c r="U146" s="96"/>
      <c r="V146" s="96"/>
      <c r="W146" s="96"/>
      <c r="X146" s="96"/>
      <c r="Y146" s="96"/>
      <c r="Z146" s="96"/>
    </row>
    <row r="147" spans="1:26">
      <c r="A147" s="96"/>
      <c r="B147" s="96"/>
      <c r="C147" s="96"/>
      <c r="D147" s="96"/>
      <c r="E147" s="96"/>
      <c r="F147" s="96"/>
      <c r="G147" s="96"/>
      <c r="H147" s="96"/>
      <c r="I147" s="96"/>
      <c r="J147" s="96"/>
      <c r="Q147" s="96"/>
      <c r="R147" s="96"/>
      <c r="S147" s="96"/>
      <c r="T147" s="96"/>
      <c r="U147" s="96"/>
      <c r="V147" s="96"/>
      <c r="W147" s="96"/>
      <c r="X147" s="96"/>
      <c r="Y147" s="96"/>
      <c r="Z147" s="96"/>
    </row>
    <row r="148" spans="1:26">
      <c r="A148" s="96"/>
      <c r="B148" s="96"/>
      <c r="C148" s="96"/>
      <c r="D148" s="96"/>
      <c r="E148" s="96"/>
      <c r="F148" s="96"/>
      <c r="G148" s="96"/>
      <c r="H148" s="96"/>
      <c r="I148" s="96"/>
      <c r="J148" s="96"/>
      <c r="Q148" s="96"/>
      <c r="R148" s="96"/>
      <c r="S148" s="96"/>
      <c r="T148" s="96"/>
      <c r="U148" s="96"/>
      <c r="V148" s="96"/>
      <c r="W148" s="96"/>
      <c r="X148" s="96"/>
      <c r="Y148" s="96"/>
      <c r="Z148" s="96"/>
    </row>
    <row r="149" spans="1:26">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spans="1:26" ht="12.75">
      <c r="A150" s="61"/>
      <c r="B150" s="61"/>
      <c r="C150" s="61"/>
      <c r="D150" s="61"/>
      <c r="E150" s="61"/>
      <c r="F150" s="61"/>
      <c r="G150" s="61"/>
      <c r="H150" s="428"/>
      <c r="I150" s="428"/>
    </row>
    <row r="151" spans="1:26" ht="12.75">
      <c r="A151" s="61"/>
      <c r="B151" s="61"/>
      <c r="C151" s="61"/>
      <c r="D151" s="61"/>
      <c r="E151" s="61"/>
      <c r="F151" s="61"/>
      <c r="G151" s="61"/>
      <c r="H151" s="428"/>
      <c r="I151" s="428"/>
    </row>
    <row r="152" spans="1:26" ht="12.75">
      <c r="A152" s="61"/>
      <c r="B152" s="61"/>
      <c r="C152" s="61"/>
      <c r="D152" s="61"/>
      <c r="E152" s="61"/>
      <c r="F152" s="61"/>
      <c r="G152" s="61"/>
      <c r="H152" s="428"/>
      <c r="I152" s="428"/>
    </row>
    <row r="153" spans="1:26" ht="12.75">
      <c r="A153" s="61"/>
      <c r="B153" s="61"/>
      <c r="C153" s="61"/>
      <c r="D153" s="61"/>
      <c r="E153" s="61"/>
      <c r="F153" s="61"/>
      <c r="G153" s="61"/>
      <c r="H153" s="428"/>
      <c r="I153" s="428"/>
    </row>
    <row r="154" spans="1:26" ht="12.75">
      <c r="A154" s="61"/>
      <c r="B154" s="61"/>
      <c r="C154" s="61"/>
      <c r="D154" s="61"/>
      <c r="E154" s="61"/>
      <c r="F154" s="61"/>
      <c r="G154" s="61"/>
      <c r="H154" s="428"/>
      <c r="I154" s="428"/>
    </row>
    <row r="155" spans="1:26" ht="12.75">
      <c r="A155" s="61"/>
      <c r="B155" s="61"/>
      <c r="C155" s="61"/>
      <c r="D155" s="61"/>
      <c r="E155" s="61"/>
      <c r="F155" s="61"/>
      <c r="G155" s="61"/>
      <c r="H155" s="428"/>
      <c r="I155" s="428"/>
    </row>
    <row r="156" spans="1:26" ht="12.75">
      <c r="A156" s="61"/>
      <c r="B156" s="61"/>
      <c r="C156" s="61"/>
      <c r="D156" s="61"/>
      <c r="E156" s="61"/>
      <c r="F156" s="61"/>
      <c r="G156" s="61"/>
      <c r="H156" s="428"/>
      <c r="I156" s="428"/>
    </row>
    <row r="157" spans="1:26" ht="12.75">
      <c r="A157" s="61"/>
      <c r="B157" s="61"/>
      <c r="C157" s="61"/>
      <c r="D157" s="61"/>
      <c r="E157" s="61"/>
      <c r="F157" s="61"/>
      <c r="G157" s="61"/>
      <c r="H157" s="428"/>
      <c r="I157" s="428"/>
    </row>
    <row r="158" spans="1:26" ht="12.75">
      <c r="A158" s="61"/>
      <c r="B158" s="61"/>
      <c r="C158" s="61"/>
      <c r="D158" s="61"/>
      <c r="E158" s="61"/>
      <c r="F158" s="61"/>
      <c r="G158" s="61"/>
      <c r="H158" s="428"/>
      <c r="I158" s="428"/>
    </row>
    <row r="159" spans="1:26" ht="12.75">
      <c r="A159" s="61"/>
      <c r="B159" s="61"/>
      <c r="C159" s="61"/>
      <c r="D159" s="61"/>
      <c r="E159" s="61"/>
      <c r="F159" s="61"/>
      <c r="G159" s="61"/>
      <c r="H159" s="428"/>
      <c r="I159" s="428"/>
    </row>
    <row r="160" spans="1:26" ht="12.75">
      <c r="A160" s="61"/>
      <c r="B160" s="61"/>
      <c r="C160" s="61"/>
      <c r="D160" s="61"/>
      <c r="E160" s="61"/>
      <c r="F160" s="61"/>
      <c r="G160" s="61"/>
      <c r="H160" s="428"/>
      <c r="I160" s="428"/>
    </row>
    <row r="161" spans="1:9" ht="12.75">
      <c r="A161" s="61"/>
      <c r="B161" s="61"/>
      <c r="C161" s="61"/>
      <c r="D161" s="61"/>
      <c r="E161" s="61"/>
      <c r="F161" s="61"/>
      <c r="G161" s="61"/>
      <c r="H161" s="428"/>
      <c r="I161" s="428"/>
    </row>
    <row r="162" spans="1:9" ht="12.75">
      <c r="A162" s="61"/>
      <c r="B162" s="61"/>
      <c r="C162" s="61"/>
      <c r="D162" s="61"/>
      <c r="E162" s="61"/>
      <c r="F162" s="61"/>
      <c r="G162" s="61"/>
      <c r="H162" s="428"/>
      <c r="I162" s="428"/>
    </row>
    <row r="163" spans="1:9" ht="12.75">
      <c r="A163" s="61"/>
      <c r="B163" s="61"/>
      <c r="C163" s="61"/>
      <c r="D163" s="61"/>
      <c r="E163" s="61"/>
      <c r="F163" s="61"/>
      <c r="G163" s="61"/>
      <c r="H163" s="428"/>
      <c r="I163" s="428"/>
    </row>
    <row r="164" spans="1:9" ht="12.75">
      <c r="A164" s="61"/>
      <c r="B164" s="61"/>
      <c r="C164" s="61"/>
      <c r="D164" s="61"/>
      <c r="E164" s="61"/>
      <c r="F164" s="61"/>
      <c r="G164" s="61"/>
      <c r="H164" s="428"/>
      <c r="I164" s="428"/>
    </row>
    <row r="165" spans="1:9" ht="12.75">
      <c r="A165" s="61"/>
      <c r="B165" s="61"/>
      <c r="C165" s="61"/>
      <c r="D165" s="61"/>
      <c r="E165" s="61"/>
      <c r="F165" s="61"/>
      <c r="G165" s="61"/>
      <c r="H165" s="428"/>
      <c r="I165" s="428"/>
    </row>
    <row r="166" spans="1:9" ht="12.75">
      <c r="A166" s="61"/>
      <c r="B166" s="61"/>
      <c r="C166" s="61"/>
      <c r="D166" s="61"/>
      <c r="E166" s="61"/>
      <c r="F166" s="61"/>
      <c r="G166" s="61"/>
      <c r="H166" s="428"/>
      <c r="I166" s="428"/>
    </row>
    <row r="167" spans="1:9" ht="12.75">
      <c r="A167" s="61"/>
      <c r="B167" s="61"/>
      <c r="C167" s="61"/>
      <c r="D167" s="61"/>
      <c r="E167" s="61"/>
      <c r="F167" s="61"/>
      <c r="G167" s="61"/>
      <c r="H167" s="428"/>
      <c r="I167" s="428"/>
    </row>
    <row r="168" spans="1:9" ht="12.75">
      <c r="A168" s="61"/>
      <c r="B168" s="61"/>
      <c r="C168" s="61"/>
      <c r="D168" s="61"/>
      <c r="E168" s="61"/>
      <c r="F168" s="61"/>
      <c r="G168" s="61"/>
      <c r="H168" s="428"/>
      <c r="I168" s="428"/>
    </row>
    <row r="169" spans="1:9" ht="12.75">
      <c r="A169" s="61"/>
      <c r="B169" s="61"/>
      <c r="C169" s="61"/>
      <c r="D169" s="61"/>
      <c r="E169" s="61"/>
      <c r="F169" s="61"/>
      <c r="G169" s="61"/>
      <c r="H169" s="428"/>
      <c r="I169" s="428"/>
    </row>
    <row r="170" spans="1:9" ht="12.75">
      <c r="A170" s="61"/>
      <c r="B170" s="61"/>
      <c r="C170" s="61"/>
      <c r="D170" s="61"/>
      <c r="E170" s="61"/>
      <c r="F170" s="61"/>
      <c r="G170" s="61"/>
      <c r="H170" s="428"/>
      <c r="I170" s="428"/>
    </row>
    <row r="171" spans="1:9" ht="12.75">
      <c r="A171" s="61"/>
      <c r="B171" s="61"/>
      <c r="C171" s="61"/>
      <c r="D171" s="61"/>
      <c r="E171" s="61"/>
      <c r="F171" s="61"/>
      <c r="G171" s="61"/>
      <c r="H171" s="428"/>
      <c r="I171" s="428"/>
    </row>
    <row r="172" spans="1:9" ht="12.75">
      <c r="A172" s="61"/>
      <c r="B172" s="61"/>
      <c r="C172" s="61"/>
      <c r="D172" s="61"/>
      <c r="E172" s="61"/>
      <c r="F172" s="61"/>
      <c r="G172" s="61"/>
      <c r="H172" s="428"/>
      <c r="I172" s="428"/>
    </row>
    <row r="173" spans="1:9" ht="12.75">
      <c r="A173" s="61"/>
      <c r="B173" s="61"/>
      <c r="C173" s="61"/>
      <c r="D173" s="61"/>
      <c r="E173" s="61"/>
      <c r="F173" s="61"/>
      <c r="G173" s="61"/>
      <c r="H173" s="428"/>
      <c r="I173" s="428"/>
    </row>
    <row r="174" spans="1:9" ht="12.75">
      <c r="A174" s="61"/>
      <c r="B174" s="61"/>
      <c r="C174" s="61"/>
      <c r="D174" s="61"/>
      <c r="E174" s="61"/>
      <c r="F174" s="61"/>
      <c r="G174" s="61"/>
      <c r="H174" s="428"/>
      <c r="I174" s="428"/>
    </row>
    <row r="175" spans="1:9" ht="12.75">
      <c r="A175" s="61"/>
      <c r="B175" s="61"/>
      <c r="C175" s="61"/>
      <c r="D175" s="61"/>
      <c r="E175" s="61"/>
      <c r="F175" s="61"/>
      <c r="G175" s="61"/>
      <c r="H175" s="428"/>
      <c r="I175" s="428"/>
    </row>
    <row r="176" spans="1:9" ht="12.75">
      <c r="A176" s="61"/>
      <c r="B176" s="61"/>
      <c r="C176" s="61"/>
      <c r="D176" s="61"/>
      <c r="E176" s="61"/>
      <c r="F176" s="61"/>
      <c r="G176" s="61"/>
      <c r="H176" s="428"/>
      <c r="I176" s="428"/>
    </row>
    <row r="177" spans="1:9" ht="12.75">
      <c r="A177" s="61"/>
      <c r="B177" s="61"/>
      <c r="C177" s="61"/>
      <c r="D177" s="61"/>
      <c r="E177" s="61"/>
      <c r="F177" s="61"/>
      <c r="G177" s="61"/>
      <c r="H177" s="428"/>
      <c r="I177" s="428"/>
    </row>
    <row r="178" spans="1:9" ht="12.75">
      <c r="A178" s="61"/>
      <c r="B178" s="61"/>
      <c r="C178" s="61"/>
      <c r="D178" s="61"/>
      <c r="E178" s="61"/>
      <c r="F178" s="61"/>
      <c r="G178" s="61"/>
      <c r="H178" s="428"/>
      <c r="I178" s="428"/>
    </row>
    <row r="179" spans="1:9" ht="12.75">
      <c r="A179" s="61"/>
      <c r="B179" s="61"/>
      <c r="C179" s="61"/>
      <c r="D179" s="61"/>
      <c r="E179" s="61"/>
      <c r="F179" s="61"/>
      <c r="G179" s="61"/>
      <c r="H179" s="428"/>
      <c r="I179" s="428"/>
    </row>
    <row r="180" spans="1:9" ht="12.75">
      <c r="A180" s="61"/>
      <c r="B180" s="61"/>
      <c r="C180" s="61"/>
      <c r="D180" s="61"/>
      <c r="E180" s="61"/>
      <c r="F180" s="61"/>
      <c r="G180" s="61"/>
      <c r="H180" s="428"/>
      <c r="I180" s="428"/>
    </row>
    <row r="181" spans="1:9" ht="12.75">
      <c r="A181" s="61"/>
      <c r="B181" s="61"/>
      <c r="C181" s="61"/>
      <c r="D181" s="61"/>
      <c r="E181" s="61"/>
      <c r="F181" s="61"/>
      <c r="G181" s="61"/>
      <c r="H181" s="428"/>
      <c r="I181" s="428"/>
    </row>
    <row r="182" spans="1:9" ht="12.75">
      <c r="A182" s="61"/>
      <c r="B182" s="61"/>
      <c r="C182" s="61"/>
      <c r="D182" s="61"/>
      <c r="E182" s="61"/>
      <c r="F182" s="61"/>
      <c r="G182" s="61"/>
      <c r="H182" s="428"/>
      <c r="I182" s="428"/>
    </row>
    <row r="183" spans="1:9" ht="12.75">
      <c r="A183" s="61"/>
      <c r="B183" s="61"/>
      <c r="C183" s="61"/>
      <c r="D183" s="61"/>
      <c r="E183" s="61"/>
      <c r="F183" s="61"/>
      <c r="G183" s="61"/>
      <c r="H183" s="428"/>
      <c r="I183" s="428"/>
    </row>
    <row r="184" spans="1:9" ht="12.75">
      <c r="A184" s="61"/>
      <c r="B184" s="61"/>
      <c r="C184" s="61"/>
      <c r="D184" s="61"/>
      <c r="E184" s="61"/>
      <c r="F184" s="61"/>
      <c r="G184" s="61"/>
      <c r="H184" s="428"/>
      <c r="I184" s="428"/>
    </row>
    <row r="185" spans="1:9" ht="12.75">
      <c r="A185" s="61"/>
      <c r="B185" s="61"/>
      <c r="C185" s="61"/>
      <c r="D185" s="61"/>
      <c r="E185" s="61"/>
      <c r="F185" s="61"/>
      <c r="G185" s="61"/>
      <c r="H185" s="428"/>
      <c r="I185" s="428"/>
    </row>
    <row r="186" spans="1:9" ht="12.75">
      <c r="A186" s="61"/>
      <c r="B186" s="61"/>
      <c r="C186" s="61"/>
      <c r="D186" s="61"/>
      <c r="E186" s="61"/>
      <c r="F186" s="61"/>
      <c r="G186" s="61"/>
      <c r="H186" s="428"/>
      <c r="I186" s="428"/>
    </row>
    <row r="187" spans="1:9" ht="12.75">
      <c r="A187" s="61"/>
      <c r="B187" s="61"/>
      <c r="C187" s="61"/>
      <c r="D187" s="61"/>
      <c r="E187" s="61"/>
      <c r="F187" s="61"/>
      <c r="G187" s="61"/>
      <c r="H187" s="428"/>
      <c r="I187" s="428"/>
    </row>
    <row r="188" spans="1:9" ht="12.75">
      <c r="A188" s="61"/>
      <c r="B188" s="61"/>
      <c r="C188" s="61"/>
      <c r="D188" s="61"/>
      <c r="E188" s="61"/>
      <c r="F188" s="61"/>
      <c r="G188" s="61"/>
      <c r="H188" s="428"/>
      <c r="I188" s="428"/>
    </row>
    <row r="189" spans="1:9" ht="12.75">
      <c r="A189" s="61"/>
      <c r="B189" s="61"/>
      <c r="C189" s="61"/>
      <c r="D189" s="61"/>
      <c r="E189" s="61"/>
      <c r="F189" s="61"/>
      <c r="G189" s="61"/>
      <c r="H189" s="428"/>
      <c r="I189" s="428"/>
    </row>
    <row r="190" spans="1:9" ht="12.75">
      <c r="A190" s="61"/>
      <c r="B190" s="61"/>
      <c r="C190" s="61"/>
      <c r="D190" s="61"/>
      <c r="E190" s="61"/>
      <c r="F190" s="61"/>
      <c r="G190" s="61"/>
      <c r="H190" s="428"/>
      <c r="I190" s="428"/>
    </row>
    <row r="191" spans="1:9" ht="12.75">
      <c r="A191" s="61"/>
      <c r="B191" s="61"/>
      <c r="C191" s="61"/>
      <c r="D191" s="61"/>
      <c r="E191" s="61"/>
      <c r="F191" s="61"/>
      <c r="G191" s="61"/>
      <c r="H191" s="428"/>
      <c r="I191" s="428"/>
    </row>
    <row r="192" spans="1:9" ht="12.75">
      <c r="A192" s="61"/>
      <c r="B192" s="61"/>
      <c r="C192" s="61"/>
      <c r="D192" s="61"/>
      <c r="E192" s="61"/>
      <c r="F192" s="61"/>
      <c r="G192" s="61"/>
      <c r="H192" s="428"/>
      <c r="I192" s="428"/>
    </row>
    <row r="193" spans="1:9" ht="12.75">
      <c r="A193" s="61"/>
      <c r="B193" s="61"/>
      <c r="C193" s="61"/>
      <c r="D193" s="61"/>
      <c r="E193" s="61"/>
      <c r="F193" s="61"/>
      <c r="G193" s="61"/>
      <c r="H193" s="428"/>
      <c r="I193" s="428"/>
    </row>
    <row r="194" spans="1:9" ht="12.75">
      <c r="A194" s="61"/>
      <c r="B194" s="61"/>
      <c r="C194" s="61"/>
      <c r="D194" s="61"/>
      <c r="E194" s="61"/>
      <c r="F194" s="61"/>
      <c r="G194" s="61"/>
      <c r="H194" s="428"/>
      <c r="I194" s="428"/>
    </row>
    <row r="195" spans="1:9" ht="12.75">
      <c r="A195" s="61"/>
      <c r="B195" s="61"/>
      <c r="C195" s="61"/>
      <c r="D195" s="61"/>
      <c r="E195" s="61"/>
      <c r="F195" s="61"/>
      <c r="G195" s="61"/>
      <c r="H195" s="428"/>
      <c r="I195" s="428"/>
    </row>
    <row r="196" spans="1:9" ht="12.75">
      <c r="A196" s="61"/>
      <c r="B196" s="61"/>
      <c r="C196" s="61"/>
      <c r="D196" s="61"/>
      <c r="E196" s="61"/>
      <c r="F196" s="61"/>
      <c r="G196" s="61"/>
      <c r="H196" s="428"/>
      <c r="I196" s="428"/>
    </row>
    <row r="197" spans="1:9" ht="12.75">
      <c r="A197" s="61"/>
      <c r="B197" s="61"/>
      <c r="C197" s="61"/>
      <c r="D197" s="61"/>
      <c r="E197" s="61"/>
      <c r="F197" s="61"/>
      <c r="G197" s="61"/>
      <c r="H197" s="428"/>
      <c r="I197" s="428"/>
    </row>
    <row r="198" spans="1:9" ht="12.75">
      <c r="A198" s="61"/>
      <c r="B198" s="61"/>
      <c r="C198" s="61"/>
      <c r="D198" s="61"/>
      <c r="E198" s="61"/>
      <c r="F198" s="61"/>
      <c r="G198" s="61"/>
      <c r="H198" s="428"/>
      <c r="I198" s="428"/>
    </row>
    <row r="199" spans="1:9" ht="12.75">
      <c r="A199" s="61"/>
      <c r="B199" s="61"/>
      <c r="C199" s="61"/>
      <c r="D199" s="61"/>
      <c r="E199" s="61"/>
      <c r="F199" s="61"/>
      <c r="G199" s="61"/>
      <c r="H199" s="428"/>
      <c r="I199" s="428"/>
    </row>
    <row r="200" spans="1:9" ht="12.75">
      <c r="A200" s="61"/>
      <c r="B200" s="61"/>
      <c r="C200" s="61"/>
      <c r="D200" s="61"/>
      <c r="E200" s="61"/>
      <c r="F200" s="61"/>
      <c r="G200" s="61"/>
      <c r="H200" s="428"/>
      <c r="I200" s="428"/>
    </row>
    <row r="201" spans="1:9" ht="12.75">
      <c r="A201" s="61"/>
      <c r="B201" s="61"/>
      <c r="C201" s="61"/>
      <c r="D201" s="61"/>
      <c r="E201" s="61"/>
      <c r="F201" s="61"/>
      <c r="G201" s="61"/>
      <c r="H201" s="428"/>
      <c r="I201" s="428"/>
    </row>
    <row r="202" spans="1:9" ht="12.75">
      <c r="A202" s="61"/>
      <c r="B202" s="61"/>
      <c r="C202" s="61"/>
      <c r="D202" s="61"/>
      <c r="E202" s="61"/>
      <c r="F202" s="61"/>
      <c r="G202" s="61"/>
      <c r="H202" s="428"/>
      <c r="I202" s="428"/>
    </row>
    <row r="203" spans="1:9" ht="12.75">
      <c r="A203" s="61"/>
      <c r="B203" s="61"/>
      <c r="C203" s="61"/>
      <c r="D203" s="61"/>
      <c r="E203" s="61"/>
      <c r="F203" s="61"/>
      <c r="G203" s="61"/>
      <c r="H203" s="428"/>
      <c r="I203" s="428"/>
    </row>
    <row r="204" spans="1:9" ht="12.75">
      <c r="A204" s="61"/>
      <c r="B204" s="61"/>
      <c r="C204" s="61"/>
      <c r="D204" s="61"/>
      <c r="E204" s="61"/>
      <c r="F204" s="61"/>
      <c r="G204" s="61"/>
      <c r="H204" s="428"/>
      <c r="I204" s="428"/>
    </row>
    <row r="205" spans="1:9" ht="12.75">
      <c r="A205" s="61"/>
      <c r="B205" s="61"/>
      <c r="C205" s="61"/>
      <c r="D205" s="61"/>
      <c r="E205" s="61"/>
      <c r="F205" s="61"/>
      <c r="G205" s="61"/>
      <c r="H205" s="428"/>
      <c r="I205" s="428"/>
    </row>
    <row r="206" spans="1:9" ht="12.75">
      <c r="A206" s="61"/>
      <c r="B206" s="61"/>
      <c r="C206" s="61"/>
      <c r="D206" s="61"/>
      <c r="E206" s="61"/>
      <c r="F206" s="61"/>
      <c r="G206" s="61"/>
      <c r="H206" s="428"/>
      <c r="I206" s="428"/>
    </row>
    <row r="207" spans="1:9" ht="12.75">
      <c r="A207" s="61"/>
      <c r="B207" s="61"/>
      <c r="C207" s="61"/>
      <c r="D207" s="61"/>
      <c r="E207" s="61"/>
      <c r="F207" s="61"/>
      <c r="G207" s="61"/>
      <c r="H207" s="428"/>
      <c r="I207" s="428"/>
    </row>
    <row r="208" spans="1:9" ht="12.75">
      <c r="A208" s="61"/>
      <c r="B208" s="61"/>
      <c r="C208" s="61"/>
      <c r="D208" s="61"/>
      <c r="E208" s="61"/>
      <c r="F208" s="61"/>
      <c r="G208" s="61"/>
      <c r="H208" s="428"/>
      <c r="I208" s="428"/>
    </row>
    <row r="209" spans="1:9" ht="12.75">
      <c r="A209" s="61"/>
      <c r="B209" s="61"/>
      <c r="C209" s="61"/>
      <c r="D209" s="61"/>
      <c r="E209" s="61"/>
      <c r="F209" s="61"/>
      <c r="G209" s="61"/>
      <c r="H209" s="428"/>
      <c r="I209" s="428"/>
    </row>
    <row r="210" spans="1:9" ht="12.75">
      <c r="A210" s="61"/>
      <c r="B210" s="61"/>
      <c r="C210" s="61"/>
      <c r="D210" s="61"/>
      <c r="E210" s="61"/>
      <c r="F210" s="61"/>
      <c r="G210" s="61"/>
      <c r="H210" s="428"/>
      <c r="I210" s="428"/>
    </row>
    <row r="211" spans="1:9" ht="12.75">
      <c r="A211" s="61"/>
      <c r="B211" s="61"/>
      <c r="C211" s="61"/>
      <c r="D211" s="61"/>
      <c r="E211" s="61"/>
      <c r="F211" s="61"/>
      <c r="G211" s="61"/>
      <c r="H211" s="428"/>
      <c r="I211" s="428"/>
    </row>
    <row r="212" spans="1:9" ht="12.75">
      <c r="A212" s="61"/>
      <c r="B212" s="61"/>
      <c r="C212" s="61"/>
      <c r="D212" s="61"/>
      <c r="E212" s="61"/>
      <c r="F212" s="61"/>
      <c r="G212" s="61"/>
      <c r="H212" s="428"/>
      <c r="I212" s="428"/>
    </row>
    <row r="213" spans="1:9" ht="12.75">
      <c r="A213" s="61"/>
      <c r="B213" s="61"/>
      <c r="C213" s="61"/>
      <c r="D213" s="61"/>
      <c r="E213" s="61"/>
      <c r="F213" s="61"/>
      <c r="G213" s="61"/>
      <c r="H213" s="428"/>
      <c r="I213" s="428"/>
    </row>
    <row r="214" spans="1:9" ht="12.75">
      <c r="A214" s="61"/>
      <c r="B214" s="61"/>
      <c r="C214" s="61"/>
      <c r="D214" s="61"/>
      <c r="E214" s="61"/>
      <c r="F214" s="61"/>
      <c r="G214" s="61"/>
      <c r="H214" s="428"/>
      <c r="I214" s="428"/>
    </row>
    <row r="215" spans="1:9" ht="12.75">
      <c r="A215" s="61"/>
      <c r="B215" s="61"/>
      <c r="C215" s="61"/>
      <c r="D215" s="61"/>
      <c r="E215" s="61"/>
      <c r="F215" s="61"/>
      <c r="G215" s="61"/>
      <c r="H215" s="428"/>
      <c r="I215" s="428"/>
    </row>
    <row r="216" spans="1:9" ht="12.75">
      <c r="A216" s="61"/>
      <c r="B216" s="61"/>
      <c r="C216" s="61"/>
      <c r="D216" s="61"/>
      <c r="E216" s="61"/>
      <c r="F216" s="61"/>
      <c r="G216" s="61"/>
      <c r="H216" s="428"/>
      <c r="I216" s="428"/>
    </row>
    <row r="217" spans="1:9" ht="12.75">
      <c r="A217" s="61"/>
      <c r="B217" s="61"/>
      <c r="C217" s="61"/>
      <c r="D217" s="61"/>
      <c r="E217" s="61"/>
      <c r="F217" s="61"/>
      <c r="G217" s="61"/>
      <c r="H217" s="428"/>
      <c r="I217" s="428"/>
    </row>
    <row r="218" spans="1:9" ht="12.75">
      <c r="A218" s="61"/>
      <c r="B218" s="61"/>
      <c r="C218" s="61"/>
      <c r="D218" s="61"/>
      <c r="E218" s="61"/>
      <c r="F218" s="61"/>
      <c r="G218" s="61"/>
      <c r="H218" s="428"/>
      <c r="I218" s="428"/>
    </row>
    <row r="219" spans="1:9" ht="12.75">
      <c r="A219" s="61"/>
      <c r="B219" s="61"/>
      <c r="C219" s="61"/>
      <c r="D219" s="61"/>
      <c r="E219" s="61"/>
      <c r="F219" s="61"/>
      <c r="G219" s="61"/>
      <c r="H219" s="428"/>
      <c r="I219" s="428"/>
    </row>
    <row r="220" spans="1:9" ht="12.75">
      <c r="A220" s="61"/>
      <c r="B220" s="61"/>
      <c r="C220" s="61"/>
      <c r="D220" s="61"/>
      <c r="E220" s="61"/>
      <c r="F220" s="61"/>
      <c r="G220" s="61"/>
      <c r="H220" s="428"/>
      <c r="I220" s="428"/>
    </row>
    <row r="221" spans="1:9" ht="12.75">
      <c r="A221" s="61"/>
      <c r="B221" s="61"/>
      <c r="C221" s="61"/>
      <c r="D221" s="61"/>
      <c r="E221" s="61"/>
      <c r="F221" s="61"/>
      <c r="G221" s="61"/>
      <c r="H221" s="428"/>
      <c r="I221" s="428"/>
    </row>
    <row r="222" spans="1:9" ht="12.75">
      <c r="A222" s="61"/>
      <c r="B222" s="61"/>
      <c r="C222" s="61"/>
      <c r="D222" s="61"/>
      <c r="E222" s="61"/>
      <c r="F222" s="61"/>
      <c r="G222" s="61"/>
      <c r="H222" s="428"/>
      <c r="I222" s="428"/>
    </row>
    <row r="223" spans="1:9" ht="12.75">
      <c r="A223" s="61"/>
      <c r="B223" s="61"/>
      <c r="C223" s="61"/>
      <c r="D223" s="61"/>
      <c r="E223" s="61"/>
      <c r="F223" s="61"/>
      <c r="G223" s="61"/>
      <c r="H223" s="428"/>
      <c r="I223" s="428"/>
    </row>
    <row r="224" spans="1:9" ht="12.75">
      <c r="A224" s="61"/>
      <c r="B224" s="61"/>
      <c r="C224" s="61"/>
      <c r="D224" s="61"/>
      <c r="E224" s="61"/>
      <c r="F224" s="61"/>
      <c r="G224" s="61"/>
      <c r="H224" s="428"/>
      <c r="I224" s="428"/>
    </row>
    <row r="225" spans="1:9" ht="12.75">
      <c r="A225" s="61"/>
      <c r="B225" s="61"/>
      <c r="C225" s="61"/>
      <c r="D225" s="61"/>
      <c r="E225" s="61"/>
      <c r="F225" s="61"/>
      <c r="G225" s="61"/>
      <c r="H225" s="428"/>
      <c r="I225" s="428"/>
    </row>
    <row r="226" spans="1:9" ht="12.75">
      <c r="A226" s="61"/>
      <c r="B226" s="61"/>
      <c r="C226" s="61"/>
      <c r="D226" s="61"/>
      <c r="E226" s="61"/>
      <c r="F226" s="61"/>
      <c r="G226" s="61"/>
      <c r="H226" s="428"/>
      <c r="I226" s="428"/>
    </row>
    <row r="227" spans="1:9" ht="12.75">
      <c r="A227" s="61"/>
      <c r="B227" s="61"/>
      <c r="C227" s="61"/>
      <c r="D227" s="61"/>
      <c r="E227" s="61"/>
      <c r="F227" s="61"/>
      <c r="G227" s="61"/>
      <c r="H227" s="428"/>
      <c r="I227" s="428"/>
    </row>
    <row r="228" spans="1:9" ht="12.75">
      <c r="A228" s="61"/>
      <c r="B228" s="61"/>
      <c r="C228" s="61"/>
      <c r="D228" s="61"/>
      <c r="E228" s="61"/>
      <c r="F228" s="61"/>
      <c r="G228" s="61"/>
      <c r="H228" s="428"/>
      <c r="I228" s="428"/>
    </row>
    <row r="229" spans="1:9" ht="12.75">
      <c r="A229" s="61"/>
      <c r="B229" s="61"/>
      <c r="C229" s="61"/>
      <c r="D229" s="61"/>
      <c r="E229" s="61"/>
      <c r="F229" s="61"/>
      <c r="G229" s="61"/>
      <c r="H229" s="428"/>
      <c r="I229" s="428"/>
    </row>
    <row r="230" spans="1:9" ht="12.75">
      <c r="A230" s="61"/>
      <c r="B230" s="61"/>
      <c r="C230" s="61"/>
      <c r="D230" s="61"/>
      <c r="E230" s="61"/>
      <c r="F230" s="61"/>
      <c r="G230" s="61"/>
      <c r="H230" s="428"/>
      <c r="I230" s="428"/>
    </row>
    <row r="231" spans="1:9" ht="12.75">
      <c r="A231" s="61"/>
      <c r="B231" s="61"/>
      <c r="C231" s="61"/>
      <c r="D231" s="61"/>
      <c r="E231" s="61"/>
      <c r="F231" s="61"/>
      <c r="G231" s="61"/>
      <c r="H231" s="428"/>
      <c r="I231" s="428"/>
    </row>
    <row r="232" spans="1:9" ht="12.75">
      <c r="A232" s="61"/>
      <c r="B232" s="61"/>
      <c r="C232" s="61"/>
      <c r="D232" s="61"/>
      <c r="E232" s="61"/>
      <c r="F232" s="61"/>
      <c r="G232" s="61"/>
      <c r="H232" s="428"/>
      <c r="I232" s="428"/>
    </row>
    <row r="233" spans="1:9" ht="12.75">
      <c r="A233" s="61"/>
      <c r="B233" s="61"/>
      <c r="C233" s="61"/>
      <c r="D233" s="61"/>
      <c r="E233" s="61"/>
      <c r="F233" s="61"/>
      <c r="G233" s="61"/>
      <c r="H233" s="428"/>
      <c r="I233" s="428"/>
    </row>
    <row r="234" spans="1:9" ht="12.75">
      <c r="A234" s="61"/>
      <c r="B234" s="61"/>
      <c r="C234" s="61"/>
      <c r="D234" s="61"/>
      <c r="E234" s="61"/>
      <c r="F234" s="61"/>
      <c r="G234" s="61"/>
      <c r="H234" s="428"/>
      <c r="I234" s="428"/>
    </row>
    <row r="235" spans="1:9" ht="12.75">
      <c r="A235" s="61"/>
      <c r="B235" s="61"/>
      <c r="C235" s="61"/>
      <c r="D235" s="61"/>
      <c r="E235" s="61"/>
      <c r="F235" s="61"/>
      <c r="G235" s="61"/>
      <c r="H235" s="428"/>
      <c r="I235" s="428"/>
    </row>
    <row r="236" spans="1:9" ht="12.75">
      <c r="A236" s="61"/>
      <c r="B236" s="61"/>
      <c r="C236" s="61"/>
      <c r="D236" s="61"/>
      <c r="E236" s="61"/>
      <c r="F236" s="61"/>
      <c r="G236" s="61"/>
      <c r="H236" s="428"/>
      <c r="I236" s="428"/>
    </row>
    <row r="237" spans="1:9" ht="12.75">
      <c r="A237" s="61"/>
      <c r="B237" s="61"/>
      <c r="C237" s="61"/>
      <c r="D237" s="61"/>
      <c r="E237" s="61"/>
      <c r="F237" s="61"/>
      <c r="G237" s="61"/>
      <c r="H237" s="428"/>
      <c r="I237" s="428"/>
    </row>
    <row r="238" spans="1:9" ht="12.75">
      <c r="A238" s="61"/>
      <c r="B238" s="61"/>
      <c r="C238" s="61"/>
      <c r="D238" s="61"/>
      <c r="E238" s="61"/>
      <c r="F238" s="61"/>
      <c r="G238" s="61"/>
      <c r="H238" s="428"/>
      <c r="I238" s="428"/>
    </row>
    <row r="239" spans="1:9" ht="12.75">
      <c r="A239" s="61"/>
      <c r="B239" s="61"/>
      <c r="C239" s="61"/>
      <c r="D239" s="61"/>
      <c r="E239" s="61"/>
      <c r="F239" s="61"/>
      <c r="G239" s="61"/>
      <c r="H239" s="428"/>
      <c r="I239" s="428"/>
    </row>
    <row r="240" spans="1:9" ht="12.75">
      <c r="A240" s="61"/>
      <c r="B240" s="61"/>
      <c r="C240" s="61"/>
      <c r="D240" s="61"/>
      <c r="E240" s="61"/>
      <c r="F240" s="61"/>
      <c r="G240" s="61"/>
      <c r="H240" s="428"/>
      <c r="I240" s="428"/>
    </row>
    <row r="241" spans="1:9" ht="12.75">
      <c r="A241" s="61"/>
      <c r="B241" s="61"/>
      <c r="C241" s="61"/>
      <c r="D241" s="61"/>
      <c r="E241" s="61"/>
      <c r="F241" s="61"/>
      <c r="G241" s="61"/>
      <c r="H241" s="428"/>
      <c r="I241" s="428"/>
    </row>
    <row r="242" spans="1:9" ht="12.75">
      <c r="A242" s="61"/>
      <c r="B242" s="61"/>
      <c r="C242" s="61"/>
      <c r="D242" s="61"/>
      <c r="E242" s="61"/>
      <c r="F242" s="61"/>
      <c r="G242" s="61"/>
      <c r="H242" s="428"/>
      <c r="I242" s="428"/>
    </row>
    <row r="243" spans="1:9" ht="12.75">
      <c r="A243" s="61"/>
      <c r="B243" s="61"/>
      <c r="C243" s="61"/>
      <c r="D243" s="61"/>
      <c r="E243" s="61"/>
      <c r="F243" s="61"/>
      <c r="G243" s="61"/>
      <c r="H243" s="428"/>
      <c r="I243" s="428"/>
    </row>
    <row r="244" spans="1:9" ht="12.75">
      <c r="A244" s="61"/>
      <c r="B244" s="61"/>
      <c r="C244" s="61"/>
      <c r="D244" s="61"/>
      <c r="E244" s="61"/>
      <c r="F244" s="61"/>
      <c r="G244" s="61"/>
      <c r="H244" s="428"/>
      <c r="I244" s="428"/>
    </row>
    <row r="245" spans="1:9" ht="12.75">
      <c r="A245" s="61"/>
      <c r="B245" s="61"/>
      <c r="C245" s="61"/>
      <c r="D245" s="61"/>
      <c r="E245" s="61"/>
      <c r="F245" s="61"/>
      <c r="G245" s="61"/>
      <c r="H245" s="428"/>
      <c r="I245" s="428"/>
    </row>
    <row r="246" spans="1:9" ht="12.75">
      <c r="A246" s="61"/>
      <c r="B246" s="61"/>
      <c r="C246" s="61"/>
      <c r="D246" s="61"/>
      <c r="E246" s="61"/>
      <c r="F246" s="61"/>
      <c r="G246" s="61"/>
      <c r="H246" s="428"/>
      <c r="I246" s="428"/>
    </row>
    <row r="247" spans="1:9" ht="12.75">
      <c r="A247" s="61"/>
      <c r="B247" s="61"/>
      <c r="C247" s="61"/>
      <c r="D247" s="61"/>
      <c r="E247" s="61"/>
      <c r="F247" s="61"/>
      <c r="G247" s="61"/>
      <c r="H247" s="428"/>
      <c r="I247" s="428"/>
    </row>
    <row r="248" spans="1:9" ht="12.75">
      <c r="A248" s="61"/>
      <c r="B248" s="61"/>
      <c r="C248" s="61"/>
      <c r="D248" s="61"/>
      <c r="E248" s="61"/>
      <c r="F248" s="61"/>
      <c r="G248" s="61"/>
      <c r="H248" s="428"/>
      <c r="I248" s="428"/>
    </row>
    <row r="249" spans="1:9" ht="12.75">
      <c r="A249" s="61"/>
      <c r="B249" s="61"/>
      <c r="C249" s="61"/>
      <c r="D249" s="61"/>
      <c r="E249" s="61"/>
      <c r="F249" s="61"/>
      <c r="G249" s="61"/>
      <c r="H249" s="428"/>
      <c r="I249" s="428"/>
    </row>
    <row r="250" spans="1:9" ht="12.75">
      <c r="A250" s="61"/>
      <c r="B250" s="61"/>
      <c r="C250" s="61"/>
      <c r="D250" s="61"/>
      <c r="E250" s="61"/>
      <c r="F250" s="61"/>
      <c r="G250" s="61"/>
      <c r="H250" s="428"/>
      <c r="I250" s="428"/>
    </row>
    <row r="251" spans="1:9" ht="12.75">
      <c r="A251" s="61"/>
      <c r="B251" s="61"/>
      <c r="C251" s="61"/>
      <c r="D251" s="61"/>
      <c r="E251" s="61"/>
      <c r="F251" s="61"/>
      <c r="G251" s="61"/>
      <c r="H251" s="428"/>
      <c r="I251" s="428"/>
    </row>
    <row r="252" spans="1:9" ht="12.75">
      <c r="A252" s="61"/>
      <c r="B252" s="61"/>
      <c r="C252" s="61"/>
      <c r="D252" s="61"/>
      <c r="E252" s="61"/>
      <c r="F252" s="61"/>
      <c r="G252" s="61"/>
      <c r="H252" s="428"/>
      <c r="I252" s="428"/>
    </row>
    <row r="253" spans="1:9" ht="12.75">
      <c r="A253" s="61"/>
      <c r="B253" s="61"/>
      <c r="C253" s="61"/>
      <c r="D253" s="61"/>
      <c r="E253" s="61"/>
      <c r="F253" s="61"/>
      <c r="G253" s="61"/>
      <c r="H253" s="428"/>
      <c r="I253" s="428"/>
    </row>
    <row r="254" spans="1:9" ht="12.75">
      <c r="A254" s="61"/>
      <c r="B254" s="61"/>
      <c r="C254" s="61"/>
      <c r="D254" s="61"/>
      <c r="E254" s="61"/>
      <c r="F254" s="61"/>
      <c r="G254" s="61"/>
      <c r="H254" s="428"/>
      <c r="I254" s="428"/>
    </row>
    <row r="255" spans="1:9" ht="12.75">
      <c r="A255" s="61"/>
      <c r="B255" s="61"/>
      <c r="C255" s="61"/>
      <c r="D255" s="61"/>
      <c r="E255" s="61"/>
      <c r="F255" s="61"/>
      <c r="G255" s="61"/>
      <c r="H255" s="428"/>
      <c r="I255" s="428"/>
    </row>
    <row r="256" spans="1:9" ht="12.75">
      <c r="A256" s="61"/>
      <c r="B256" s="61"/>
      <c r="C256" s="61"/>
      <c r="D256" s="61"/>
      <c r="E256" s="61"/>
      <c r="F256" s="61"/>
      <c r="G256" s="61"/>
      <c r="H256" s="428"/>
      <c r="I256" s="428"/>
    </row>
    <row r="257" spans="1:9" ht="12.75">
      <c r="A257" s="61"/>
      <c r="B257" s="61"/>
      <c r="C257" s="61"/>
      <c r="D257" s="61"/>
      <c r="E257" s="61"/>
      <c r="F257" s="61"/>
      <c r="G257" s="61"/>
      <c r="H257" s="428"/>
      <c r="I257" s="428"/>
    </row>
    <row r="258" spans="1:9" ht="12.75">
      <c r="A258" s="61"/>
      <c r="B258" s="61"/>
      <c r="C258" s="61"/>
      <c r="D258" s="61"/>
      <c r="E258" s="61"/>
      <c r="F258" s="61"/>
      <c r="G258" s="61"/>
      <c r="H258" s="428"/>
      <c r="I258" s="428"/>
    </row>
    <row r="259" spans="1:9" ht="12.75">
      <c r="A259" s="61"/>
      <c r="B259" s="61"/>
      <c r="C259" s="61"/>
      <c r="D259" s="61"/>
      <c r="E259" s="61"/>
      <c r="F259" s="61"/>
      <c r="G259" s="61"/>
      <c r="H259" s="428"/>
      <c r="I259" s="428"/>
    </row>
    <row r="260" spans="1:9" ht="12.75">
      <c r="A260" s="61"/>
      <c r="B260" s="61"/>
      <c r="C260" s="61"/>
      <c r="D260" s="61"/>
      <c r="E260" s="61"/>
      <c r="F260" s="61"/>
      <c r="G260" s="61"/>
      <c r="H260" s="428"/>
      <c r="I260" s="428"/>
    </row>
    <row r="261" spans="1:9" ht="12.75">
      <c r="A261" s="61"/>
      <c r="B261" s="61"/>
      <c r="C261" s="61"/>
      <c r="D261" s="61"/>
      <c r="E261" s="61"/>
      <c r="F261" s="61"/>
      <c r="G261" s="61"/>
      <c r="H261" s="428"/>
      <c r="I261" s="428"/>
    </row>
    <row r="262" spans="1:9" ht="12.75">
      <c r="A262" s="61"/>
      <c r="B262" s="61"/>
      <c r="C262" s="61"/>
      <c r="D262" s="61"/>
      <c r="E262" s="61"/>
      <c r="F262" s="61"/>
      <c r="G262" s="61"/>
      <c r="H262" s="428"/>
      <c r="I262" s="428"/>
    </row>
    <row r="263" spans="1:9" ht="12.75">
      <c r="A263" s="61"/>
      <c r="B263" s="61"/>
      <c r="C263" s="61"/>
      <c r="D263" s="61"/>
      <c r="E263" s="61"/>
      <c r="F263" s="61"/>
      <c r="G263" s="61"/>
      <c r="H263" s="428"/>
      <c r="I263" s="428"/>
    </row>
    <row r="264" spans="1:9" ht="12.75">
      <c r="A264" s="61"/>
      <c r="B264" s="61"/>
      <c r="C264" s="61"/>
      <c r="D264" s="61"/>
      <c r="E264" s="61"/>
      <c r="F264" s="61"/>
      <c r="G264" s="61"/>
      <c r="H264" s="428"/>
      <c r="I264" s="428"/>
    </row>
    <row r="265" spans="1:9" ht="12.75">
      <c r="A265" s="61"/>
      <c r="B265" s="61"/>
      <c r="C265" s="61"/>
      <c r="D265" s="61"/>
      <c r="E265" s="61"/>
      <c r="F265" s="61"/>
      <c r="G265" s="61"/>
      <c r="H265" s="428"/>
      <c r="I265" s="428"/>
    </row>
    <row r="266" spans="1:9" ht="12.75">
      <c r="A266" s="61"/>
      <c r="B266" s="61"/>
      <c r="C266" s="61"/>
      <c r="D266" s="61"/>
      <c r="E266" s="61"/>
      <c r="F266" s="61"/>
      <c r="G266" s="61"/>
      <c r="H266" s="428"/>
      <c r="I266" s="428"/>
    </row>
    <row r="267" spans="1:9" ht="12.75">
      <c r="A267" s="61"/>
      <c r="B267" s="61"/>
      <c r="C267" s="61"/>
      <c r="D267" s="61"/>
      <c r="E267" s="61"/>
      <c r="F267" s="61"/>
      <c r="G267" s="61"/>
      <c r="H267" s="428"/>
      <c r="I267" s="428"/>
    </row>
    <row r="268" spans="1:9" ht="12.75">
      <c r="A268" s="61"/>
      <c r="B268" s="61"/>
      <c r="C268" s="61"/>
      <c r="D268" s="61"/>
      <c r="E268" s="61"/>
      <c r="F268" s="61"/>
      <c r="G268" s="61"/>
      <c r="H268" s="428"/>
      <c r="I268" s="428"/>
    </row>
    <row r="269" spans="1:9" ht="12.75">
      <c r="A269" s="61"/>
      <c r="B269" s="61"/>
      <c r="C269" s="61"/>
      <c r="D269" s="61"/>
      <c r="E269" s="61"/>
      <c r="F269" s="61"/>
      <c r="G269" s="61"/>
      <c r="H269" s="428"/>
      <c r="I269" s="428"/>
    </row>
    <row r="270" spans="1:9" ht="12.75">
      <c r="A270" s="61"/>
      <c r="B270" s="61"/>
      <c r="C270" s="61"/>
      <c r="D270" s="61"/>
      <c r="E270" s="61"/>
      <c r="F270" s="61"/>
      <c r="G270" s="61"/>
      <c r="H270" s="428"/>
      <c r="I270" s="428"/>
    </row>
    <row r="271" spans="1:9" ht="12.75">
      <c r="A271" s="61"/>
      <c r="B271" s="61"/>
      <c r="C271" s="61"/>
      <c r="D271" s="61"/>
      <c r="E271" s="61"/>
      <c r="F271" s="61"/>
      <c r="G271" s="61"/>
      <c r="H271" s="428"/>
      <c r="I271" s="428"/>
    </row>
    <row r="272" spans="1:9" ht="12.75">
      <c r="A272" s="61"/>
      <c r="B272" s="61"/>
      <c r="C272" s="61"/>
      <c r="D272" s="61"/>
      <c r="E272" s="61"/>
      <c r="F272" s="61"/>
      <c r="G272" s="61"/>
      <c r="H272" s="428"/>
      <c r="I272" s="428"/>
    </row>
    <row r="273" spans="1:9" ht="12.75">
      <c r="A273" s="61"/>
      <c r="B273" s="61"/>
      <c r="C273" s="61"/>
      <c r="D273" s="61"/>
      <c r="E273" s="61"/>
      <c r="F273" s="61"/>
      <c r="G273" s="61"/>
      <c r="H273" s="428"/>
      <c r="I273" s="428"/>
    </row>
    <row r="274" spans="1:9" ht="12.75">
      <c r="A274" s="61"/>
      <c r="B274" s="61"/>
      <c r="C274" s="61"/>
      <c r="D274" s="61"/>
      <c r="E274" s="61"/>
      <c r="F274" s="61"/>
      <c r="G274" s="61"/>
      <c r="H274" s="428"/>
      <c r="I274" s="428"/>
    </row>
    <row r="275" spans="1:9" ht="12.75">
      <c r="A275" s="61"/>
      <c r="B275" s="61"/>
      <c r="C275" s="61"/>
      <c r="D275" s="61"/>
      <c r="E275" s="61"/>
      <c r="F275" s="61"/>
      <c r="G275" s="61"/>
      <c r="H275" s="428"/>
      <c r="I275" s="428"/>
    </row>
    <row r="276" spans="1:9" ht="12.75">
      <c r="A276" s="61"/>
      <c r="B276" s="61"/>
      <c r="C276" s="61"/>
      <c r="D276" s="61"/>
      <c r="E276" s="61"/>
      <c r="F276" s="61"/>
      <c r="G276" s="61"/>
      <c r="H276" s="428"/>
      <c r="I276" s="428"/>
    </row>
    <row r="277" spans="1:9" ht="12.75">
      <c r="A277" s="61"/>
      <c r="B277" s="61"/>
      <c r="C277" s="61"/>
      <c r="D277" s="61"/>
      <c r="E277" s="61"/>
      <c r="F277" s="61"/>
      <c r="G277" s="61"/>
      <c r="H277" s="428"/>
      <c r="I277" s="428"/>
    </row>
    <row r="278" spans="1:9" ht="12.75">
      <c r="A278" s="61"/>
      <c r="B278" s="61"/>
      <c r="C278" s="61"/>
      <c r="D278" s="61"/>
      <c r="E278" s="61"/>
      <c r="F278" s="61"/>
      <c r="G278" s="61"/>
      <c r="H278" s="428"/>
      <c r="I278" s="428"/>
    </row>
    <row r="279" spans="1:9" ht="12.75">
      <c r="A279" s="61"/>
      <c r="B279" s="61"/>
      <c r="C279" s="61"/>
      <c r="D279" s="61"/>
      <c r="E279" s="61"/>
      <c r="F279" s="61"/>
      <c r="G279" s="61"/>
      <c r="H279" s="428"/>
      <c r="I279" s="428"/>
    </row>
    <row r="280" spans="1:9" ht="12.75">
      <c r="A280" s="61"/>
      <c r="B280" s="61"/>
      <c r="C280" s="61"/>
      <c r="D280" s="61"/>
      <c r="E280" s="61"/>
      <c r="F280" s="61"/>
      <c r="G280" s="61"/>
      <c r="H280" s="428"/>
      <c r="I280" s="428"/>
    </row>
    <row r="281" spans="1:9" ht="12.75">
      <c r="A281" s="61"/>
      <c r="B281" s="61"/>
      <c r="C281" s="61"/>
      <c r="D281" s="61"/>
      <c r="E281" s="61"/>
      <c r="F281" s="61"/>
      <c r="G281" s="61"/>
      <c r="H281" s="428"/>
      <c r="I281" s="428"/>
    </row>
    <row r="282" spans="1:9" ht="12.75">
      <c r="A282" s="61"/>
      <c r="B282" s="61"/>
      <c r="C282" s="61"/>
      <c r="D282" s="61"/>
      <c r="E282" s="61"/>
      <c r="F282" s="61"/>
      <c r="G282" s="61"/>
      <c r="H282" s="428"/>
      <c r="I282" s="428"/>
    </row>
    <row r="283" spans="1:9" ht="12.75">
      <c r="A283" s="61"/>
      <c r="B283" s="61"/>
      <c r="C283" s="61"/>
      <c r="D283" s="61"/>
      <c r="E283" s="61"/>
      <c r="F283" s="61"/>
      <c r="G283" s="61"/>
      <c r="H283" s="428"/>
      <c r="I283" s="428"/>
    </row>
    <row r="284" spans="1:9" ht="12.75">
      <c r="A284" s="61"/>
      <c r="B284" s="61"/>
      <c r="C284" s="61"/>
      <c r="D284" s="61"/>
      <c r="E284" s="61"/>
      <c r="F284" s="61"/>
      <c r="G284" s="61"/>
      <c r="H284" s="428"/>
      <c r="I284" s="428"/>
    </row>
    <row r="285" spans="1:9" ht="12.75">
      <c r="A285" s="61"/>
      <c r="B285" s="61"/>
      <c r="C285" s="61"/>
      <c r="D285" s="61"/>
      <c r="E285" s="61"/>
      <c r="F285" s="61"/>
      <c r="G285" s="61"/>
      <c r="H285" s="428"/>
      <c r="I285" s="428"/>
    </row>
    <row r="286" spans="1:9" ht="12.75">
      <c r="A286" s="61"/>
      <c r="B286" s="61"/>
      <c r="C286" s="61"/>
      <c r="D286" s="61"/>
      <c r="E286" s="61"/>
      <c r="F286" s="61"/>
      <c r="G286" s="61"/>
      <c r="H286" s="428"/>
      <c r="I286" s="428"/>
    </row>
    <row r="287" spans="1:9" ht="12.75">
      <c r="A287" s="61"/>
      <c r="B287" s="61"/>
      <c r="C287" s="61"/>
      <c r="D287" s="61"/>
      <c r="E287" s="61"/>
      <c r="F287" s="61"/>
      <c r="G287" s="61"/>
      <c r="H287" s="428"/>
      <c r="I287" s="428"/>
    </row>
    <row r="288" spans="1:9" ht="12.75">
      <c r="A288" s="61"/>
      <c r="B288" s="61"/>
      <c r="C288" s="61"/>
      <c r="D288" s="61"/>
      <c r="E288" s="61"/>
      <c r="F288" s="61"/>
      <c r="G288" s="61"/>
      <c r="H288" s="428"/>
      <c r="I288" s="428"/>
    </row>
    <row r="289" spans="1:9" ht="12.75">
      <c r="A289" s="61"/>
      <c r="B289" s="61"/>
      <c r="C289" s="61"/>
      <c r="D289" s="61"/>
      <c r="E289" s="61"/>
      <c r="F289" s="61"/>
      <c r="G289" s="61"/>
      <c r="H289" s="428"/>
      <c r="I289" s="428"/>
    </row>
    <row r="290" spans="1:9" ht="12.75">
      <c r="A290" s="61"/>
      <c r="B290" s="61"/>
      <c r="C290" s="61"/>
      <c r="D290" s="61"/>
      <c r="E290" s="61"/>
      <c r="F290" s="61"/>
      <c r="G290" s="61"/>
      <c r="H290" s="428"/>
      <c r="I290" s="428"/>
    </row>
    <row r="291" spans="1:9" ht="12.75">
      <c r="A291" s="61"/>
      <c r="B291" s="61"/>
      <c r="C291" s="61"/>
      <c r="D291" s="61"/>
      <c r="E291" s="61"/>
      <c r="F291" s="61"/>
      <c r="G291" s="61"/>
      <c r="H291" s="428"/>
      <c r="I291" s="428"/>
    </row>
    <row r="292" spans="1:9" ht="12.75">
      <c r="A292" s="61"/>
      <c r="B292" s="61"/>
      <c r="C292" s="61"/>
      <c r="D292" s="61"/>
      <c r="E292" s="61"/>
      <c r="F292" s="61"/>
      <c r="G292" s="61"/>
      <c r="H292" s="428"/>
      <c r="I292" s="428"/>
    </row>
    <row r="293" spans="1:9" ht="12.75">
      <c r="A293" s="61"/>
      <c r="B293" s="61"/>
      <c r="C293" s="61"/>
      <c r="D293" s="61"/>
      <c r="E293" s="61"/>
      <c r="F293" s="61"/>
      <c r="G293" s="61"/>
      <c r="H293" s="428"/>
      <c r="I293" s="428"/>
    </row>
    <row r="294" spans="1:9" ht="12.75">
      <c r="A294" s="61"/>
      <c r="B294" s="61"/>
      <c r="C294" s="61"/>
      <c r="D294" s="61"/>
      <c r="E294" s="61"/>
      <c r="F294" s="61"/>
      <c r="G294" s="61"/>
      <c r="H294" s="428"/>
      <c r="I294" s="428"/>
    </row>
    <row r="295" spans="1:9" ht="12.75">
      <c r="A295" s="61"/>
      <c r="B295" s="61"/>
      <c r="C295" s="61"/>
      <c r="D295" s="61"/>
      <c r="E295" s="61"/>
      <c r="F295" s="61"/>
      <c r="G295" s="61"/>
      <c r="H295" s="428"/>
      <c r="I295" s="428"/>
    </row>
    <row r="296" spans="1:9" ht="12.75">
      <c r="A296" s="61"/>
      <c r="B296" s="61"/>
      <c r="C296" s="61"/>
      <c r="D296" s="61"/>
      <c r="E296" s="61"/>
      <c r="F296" s="61"/>
      <c r="G296" s="61"/>
      <c r="H296" s="428"/>
      <c r="I296" s="428"/>
    </row>
    <row r="297" spans="1:9" ht="12.75">
      <c r="A297" s="61"/>
      <c r="B297" s="61"/>
      <c r="C297" s="61"/>
      <c r="D297" s="61"/>
      <c r="E297" s="61"/>
      <c r="F297" s="61"/>
      <c r="G297" s="61"/>
      <c r="H297" s="428"/>
      <c r="I297" s="428"/>
    </row>
    <row r="298" spans="1:9" ht="12.75">
      <c r="A298" s="61"/>
      <c r="B298" s="61"/>
      <c r="C298" s="61"/>
      <c r="D298" s="61"/>
      <c r="E298" s="61"/>
      <c r="F298" s="61"/>
      <c r="G298" s="61"/>
      <c r="H298" s="428"/>
      <c r="I298" s="428"/>
    </row>
    <row r="299" spans="1:9" ht="12.75">
      <c r="A299" s="61"/>
      <c r="B299" s="61"/>
      <c r="C299" s="61"/>
      <c r="D299" s="61"/>
      <c r="E299" s="61"/>
      <c r="F299" s="61"/>
      <c r="G299" s="61"/>
      <c r="H299" s="428"/>
      <c r="I299" s="428"/>
    </row>
    <row r="300" spans="1:9" ht="12.75">
      <c r="A300" s="61"/>
      <c r="B300" s="61"/>
      <c r="C300" s="61"/>
      <c r="D300" s="61"/>
      <c r="E300" s="61"/>
      <c r="F300" s="61"/>
      <c r="G300" s="61"/>
      <c r="H300" s="428"/>
      <c r="I300" s="428"/>
    </row>
    <row r="301" spans="1:9" ht="12.75">
      <c r="A301" s="61"/>
      <c r="B301" s="61"/>
      <c r="C301" s="61"/>
      <c r="D301" s="61"/>
      <c r="E301" s="61"/>
      <c r="F301" s="61"/>
      <c r="G301" s="61"/>
      <c r="H301" s="428"/>
      <c r="I301" s="428"/>
    </row>
    <row r="302" spans="1:9" ht="12.75">
      <c r="A302" s="61"/>
      <c r="B302" s="61"/>
      <c r="C302" s="61"/>
      <c r="D302" s="61"/>
      <c r="E302" s="61"/>
      <c r="F302" s="61"/>
      <c r="G302" s="61"/>
      <c r="H302" s="428"/>
      <c r="I302" s="428"/>
    </row>
    <row r="303" spans="1:9" ht="12.75">
      <c r="A303" s="61"/>
      <c r="B303" s="61"/>
      <c r="C303" s="61"/>
      <c r="D303" s="61"/>
      <c r="E303" s="61"/>
      <c r="F303" s="61"/>
      <c r="G303" s="61"/>
      <c r="H303" s="428"/>
      <c r="I303" s="428"/>
    </row>
    <row r="304" spans="1:9" ht="12.75">
      <c r="A304" s="61"/>
      <c r="B304" s="61"/>
      <c r="C304" s="61"/>
      <c r="D304" s="61"/>
      <c r="E304" s="61"/>
      <c r="F304" s="61"/>
      <c r="G304" s="61"/>
      <c r="H304" s="428"/>
      <c r="I304" s="428"/>
    </row>
    <row r="305" spans="1:9" ht="12.75">
      <c r="A305" s="61"/>
      <c r="B305" s="61"/>
      <c r="C305" s="61"/>
      <c r="D305" s="61"/>
      <c r="E305" s="61"/>
      <c r="F305" s="61"/>
      <c r="G305" s="61"/>
      <c r="H305" s="428"/>
      <c r="I305" s="428"/>
    </row>
    <row r="306" spans="1:9" ht="12.75">
      <c r="A306" s="61"/>
      <c r="B306" s="61"/>
      <c r="C306" s="61"/>
      <c r="D306" s="61"/>
      <c r="E306" s="61"/>
      <c r="F306" s="61"/>
      <c r="G306" s="61"/>
      <c r="H306" s="428"/>
      <c r="I306" s="428"/>
    </row>
    <row r="307" spans="1:9" ht="12.75">
      <c r="A307" s="61"/>
      <c r="B307" s="61"/>
      <c r="C307" s="61"/>
      <c r="D307" s="61"/>
      <c r="E307" s="61"/>
      <c r="F307" s="61"/>
      <c r="G307" s="61"/>
      <c r="H307" s="428"/>
      <c r="I307" s="428"/>
    </row>
    <row r="308" spans="1:9" ht="12.75">
      <c r="A308" s="61"/>
      <c r="B308" s="61"/>
      <c r="C308" s="61"/>
      <c r="D308" s="61"/>
      <c r="E308" s="61"/>
      <c r="F308" s="61"/>
      <c r="G308" s="61"/>
      <c r="H308" s="428"/>
      <c r="I308" s="428"/>
    </row>
    <row r="309" spans="1:9" ht="12.75">
      <c r="A309" s="61"/>
      <c r="B309" s="61"/>
      <c r="C309" s="61"/>
      <c r="D309" s="61"/>
      <c r="E309" s="61"/>
      <c r="F309" s="61"/>
      <c r="G309" s="61"/>
      <c r="H309" s="428"/>
      <c r="I309" s="428"/>
    </row>
    <row r="310" spans="1:9" ht="12.75">
      <c r="A310" s="61"/>
      <c r="B310" s="61"/>
      <c r="C310" s="61"/>
      <c r="D310" s="61"/>
      <c r="E310" s="61"/>
      <c r="F310" s="61"/>
      <c r="G310" s="61"/>
      <c r="H310" s="428"/>
      <c r="I310" s="428"/>
    </row>
    <row r="311" spans="1:9" ht="12.75">
      <c r="A311" s="61"/>
      <c r="B311" s="61"/>
      <c r="C311" s="61"/>
      <c r="D311" s="61"/>
      <c r="E311" s="61"/>
      <c r="F311" s="61"/>
      <c r="G311" s="61"/>
      <c r="H311" s="428"/>
      <c r="I311" s="428"/>
    </row>
    <row r="312" spans="1:9" ht="12.75">
      <c r="A312" s="61"/>
      <c r="B312" s="61"/>
      <c r="C312" s="61"/>
      <c r="D312" s="61"/>
      <c r="E312" s="61"/>
      <c r="F312" s="61"/>
      <c r="G312" s="61"/>
      <c r="H312" s="428"/>
      <c r="I312" s="428"/>
    </row>
    <row r="313" spans="1:9" ht="12.75">
      <c r="A313" s="61"/>
      <c r="B313" s="61"/>
      <c r="C313" s="61"/>
      <c r="D313" s="61"/>
      <c r="E313" s="61"/>
      <c r="F313" s="61"/>
      <c r="G313" s="61"/>
      <c r="H313" s="428"/>
      <c r="I313" s="428"/>
    </row>
    <row r="314" spans="1:9" ht="12.75">
      <c r="A314" s="61"/>
      <c r="B314" s="61"/>
      <c r="C314" s="61"/>
      <c r="D314" s="61"/>
      <c r="E314" s="61"/>
      <c r="F314" s="61"/>
      <c r="G314" s="61"/>
      <c r="H314" s="428"/>
      <c r="I314" s="428"/>
    </row>
    <row r="315" spans="1:9" ht="12.75">
      <c r="A315" s="61"/>
      <c r="B315" s="61"/>
      <c r="C315" s="61"/>
      <c r="D315" s="61"/>
      <c r="E315" s="61"/>
      <c r="F315" s="61"/>
      <c r="G315" s="61"/>
      <c r="H315" s="428"/>
      <c r="I315" s="428"/>
    </row>
    <row r="316" spans="1:9" ht="12.75">
      <c r="A316" s="61"/>
      <c r="B316" s="61"/>
      <c r="C316" s="61"/>
      <c r="D316" s="61"/>
      <c r="E316" s="61"/>
      <c r="F316" s="61"/>
      <c r="G316" s="61"/>
      <c r="H316" s="428"/>
      <c r="I316" s="428"/>
    </row>
    <row r="317" spans="1:9" ht="12.75">
      <c r="A317" s="61"/>
      <c r="B317" s="61"/>
      <c r="C317" s="61"/>
      <c r="D317" s="61"/>
      <c r="E317" s="61"/>
      <c r="F317" s="61"/>
      <c r="G317" s="61"/>
      <c r="H317" s="428"/>
      <c r="I317" s="428"/>
    </row>
    <row r="318" spans="1:9" ht="12.75">
      <c r="A318" s="61"/>
      <c r="B318" s="61"/>
      <c r="C318" s="61"/>
      <c r="D318" s="61"/>
      <c r="E318" s="61"/>
      <c r="F318" s="61"/>
      <c r="G318" s="61"/>
      <c r="H318" s="428"/>
      <c r="I318" s="428"/>
    </row>
    <row r="319" spans="1:9" ht="12.75">
      <c r="A319" s="61"/>
      <c r="B319" s="61"/>
      <c r="C319" s="61"/>
      <c r="D319" s="61"/>
      <c r="E319" s="61"/>
      <c r="F319" s="61"/>
      <c r="G319" s="61"/>
      <c r="H319" s="428"/>
      <c r="I319" s="428"/>
    </row>
    <row r="320" spans="1:9" ht="12.75">
      <c r="A320" s="61"/>
      <c r="B320" s="61"/>
      <c r="C320" s="61"/>
      <c r="D320" s="61"/>
      <c r="E320" s="61"/>
      <c r="F320" s="61"/>
      <c r="G320" s="61"/>
      <c r="H320" s="428"/>
      <c r="I320" s="428"/>
    </row>
    <row r="321" spans="1:9" ht="12.75">
      <c r="A321" s="61"/>
      <c r="B321" s="61"/>
      <c r="C321" s="61"/>
      <c r="D321" s="61"/>
      <c r="E321" s="61"/>
      <c r="F321" s="61"/>
      <c r="G321" s="61"/>
      <c r="H321" s="428"/>
      <c r="I321" s="428"/>
    </row>
    <row r="322" spans="1:9" ht="12.75">
      <c r="A322" s="61"/>
      <c r="B322" s="61"/>
      <c r="C322" s="61"/>
      <c r="D322" s="61"/>
      <c r="E322" s="61"/>
      <c r="F322" s="61"/>
      <c r="G322" s="61"/>
      <c r="H322" s="428"/>
      <c r="I322" s="428"/>
    </row>
    <row r="323" spans="1:9" ht="12.75">
      <c r="A323" s="61"/>
      <c r="B323" s="61"/>
      <c r="C323" s="61"/>
      <c r="D323" s="61"/>
      <c r="E323" s="61"/>
      <c r="F323" s="61"/>
      <c r="G323" s="61"/>
      <c r="H323" s="428"/>
      <c r="I323" s="428"/>
    </row>
    <row r="324" spans="1:9" ht="12.75">
      <c r="A324" s="61"/>
      <c r="B324" s="61"/>
      <c r="C324" s="61"/>
      <c r="D324" s="61"/>
      <c r="E324" s="61"/>
      <c r="F324" s="61"/>
      <c r="G324" s="61"/>
      <c r="H324" s="428"/>
      <c r="I324" s="428"/>
    </row>
    <row r="325" spans="1:9" ht="12.75">
      <c r="A325" s="61"/>
      <c r="B325" s="61"/>
      <c r="C325" s="61"/>
      <c r="D325" s="61"/>
      <c r="E325" s="61"/>
      <c r="F325" s="61"/>
      <c r="G325" s="61"/>
      <c r="H325" s="428"/>
      <c r="I325" s="428"/>
    </row>
    <row r="326" spans="1:9" ht="12.75">
      <c r="A326" s="61"/>
      <c r="B326" s="61"/>
      <c r="C326" s="61"/>
      <c r="D326" s="61"/>
      <c r="E326" s="61"/>
      <c r="F326" s="61"/>
      <c r="G326" s="61"/>
      <c r="H326" s="428"/>
      <c r="I326" s="428"/>
    </row>
    <row r="327" spans="1:9" ht="12.75">
      <c r="A327" s="61"/>
      <c r="B327" s="61"/>
      <c r="C327" s="61"/>
      <c r="D327" s="61"/>
      <c r="E327" s="61"/>
      <c r="F327" s="61"/>
      <c r="G327" s="61"/>
      <c r="H327" s="428"/>
      <c r="I327" s="428"/>
    </row>
    <row r="328" spans="1:9" ht="12.75">
      <c r="A328" s="61"/>
      <c r="B328" s="61"/>
      <c r="C328" s="61"/>
      <c r="D328" s="61"/>
      <c r="E328" s="61"/>
      <c r="F328" s="61"/>
      <c r="G328" s="61"/>
      <c r="H328" s="428"/>
      <c r="I328" s="428"/>
    </row>
    <row r="329" spans="1:9" ht="12.75">
      <c r="A329" s="61"/>
      <c r="B329" s="61"/>
      <c r="C329" s="61"/>
      <c r="D329" s="61"/>
      <c r="E329" s="61"/>
      <c r="F329" s="61"/>
      <c r="G329" s="61"/>
      <c r="H329" s="428"/>
      <c r="I329" s="428"/>
    </row>
    <row r="330" spans="1:9" ht="12.75">
      <c r="A330" s="61"/>
      <c r="B330" s="61"/>
      <c r="C330" s="61"/>
      <c r="D330" s="61"/>
      <c r="E330" s="61"/>
      <c r="F330" s="61"/>
      <c r="G330" s="61"/>
      <c r="H330" s="428"/>
      <c r="I330" s="428"/>
    </row>
    <row r="331" spans="1:9" ht="12.75">
      <c r="A331" s="61"/>
      <c r="B331" s="61"/>
      <c r="C331" s="61"/>
      <c r="D331" s="61"/>
      <c r="E331" s="61"/>
      <c r="F331" s="61"/>
      <c r="G331" s="61"/>
      <c r="H331" s="428"/>
      <c r="I331" s="428"/>
    </row>
    <row r="332" spans="1:9" ht="12.75">
      <c r="A332" s="61"/>
      <c r="B332" s="61"/>
      <c r="C332" s="61"/>
      <c r="D332" s="61"/>
      <c r="E332" s="61"/>
      <c r="F332" s="61"/>
      <c r="G332" s="61"/>
      <c r="H332" s="428"/>
      <c r="I332" s="428"/>
    </row>
    <row r="333" spans="1:9" ht="12.75">
      <c r="A333" s="61"/>
      <c r="B333" s="61"/>
      <c r="C333" s="61"/>
      <c r="D333" s="61"/>
      <c r="E333" s="61"/>
      <c r="F333" s="61"/>
      <c r="G333" s="61"/>
      <c r="H333" s="428"/>
      <c r="I333" s="428"/>
    </row>
    <row r="334" spans="1:9" ht="12.75">
      <c r="A334" s="61"/>
      <c r="B334" s="61"/>
      <c r="C334" s="61"/>
      <c r="D334" s="61"/>
      <c r="E334" s="61"/>
      <c r="F334" s="61"/>
      <c r="G334" s="61"/>
      <c r="H334" s="428"/>
      <c r="I334" s="428"/>
    </row>
    <row r="335" spans="1:9" ht="12.75">
      <c r="A335" s="61"/>
      <c r="B335" s="61"/>
      <c r="C335" s="61"/>
      <c r="D335" s="61"/>
      <c r="E335" s="61"/>
      <c r="F335" s="61"/>
      <c r="G335" s="61"/>
      <c r="H335" s="428"/>
      <c r="I335" s="428"/>
    </row>
    <row r="336" spans="1:9" ht="12.75">
      <c r="A336" s="61"/>
      <c r="B336" s="61"/>
      <c r="C336" s="61"/>
      <c r="D336" s="61"/>
      <c r="E336" s="61"/>
      <c r="F336" s="61"/>
      <c r="G336" s="61"/>
      <c r="H336" s="428"/>
      <c r="I336" s="428"/>
    </row>
    <row r="337" spans="1:9" ht="12.75">
      <c r="A337" s="61"/>
      <c r="B337" s="61"/>
      <c r="C337" s="61"/>
      <c r="D337" s="61"/>
      <c r="E337" s="61"/>
      <c r="F337" s="61"/>
      <c r="G337" s="61"/>
      <c r="H337" s="428"/>
      <c r="I337" s="428"/>
    </row>
    <row r="338" spans="1:9" ht="12.75">
      <c r="A338" s="61"/>
      <c r="B338" s="61"/>
      <c r="C338" s="61"/>
      <c r="D338" s="61"/>
      <c r="E338" s="61"/>
      <c r="F338" s="61"/>
      <c r="G338" s="61"/>
      <c r="H338" s="428"/>
      <c r="I338" s="428"/>
    </row>
    <row r="339" spans="1:9" ht="12.75">
      <c r="A339" s="61"/>
      <c r="B339" s="61"/>
      <c r="C339" s="61"/>
      <c r="D339" s="61"/>
      <c r="E339" s="61"/>
      <c r="F339" s="61"/>
      <c r="G339" s="61"/>
      <c r="H339" s="428"/>
      <c r="I339" s="428"/>
    </row>
    <row r="340" spans="1:9" ht="12.75">
      <c r="A340" s="61"/>
      <c r="B340" s="61"/>
      <c r="C340" s="61"/>
      <c r="D340" s="61"/>
      <c r="E340" s="61"/>
      <c r="F340" s="61"/>
      <c r="G340" s="61"/>
      <c r="H340" s="428"/>
      <c r="I340" s="428"/>
    </row>
    <row r="341" spans="1:9" ht="12.75">
      <c r="A341" s="61"/>
      <c r="B341" s="61"/>
      <c r="C341" s="61"/>
      <c r="D341" s="61"/>
      <c r="E341" s="61"/>
      <c r="F341" s="61"/>
      <c r="G341" s="61"/>
      <c r="H341" s="428"/>
      <c r="I341" s="428"/>
    </row>
    <row r="342" spans="1:9" ht="12.75">
      <c r="A342" s="61"/>
      <c r="B342" s="61"/>
      <c r="C342" s="61"/>
      <c r="D342" s="61"/>
      <c r="E342" s="61"/>
      <c r="F342" s="61"/>
      <c r="G342" s="61"/>
      <c r="H342" s="428"/>
      <c r="I342" s="428"/>
    </row>
    <row r="343" spans="1:9" ht="12.75">
      <c r="A343" s="61"/>
      <c r="B343" s="61"/>
      <c r="C343" s="61"/>
      <c r="D343" s="61"/>
      <c r="E343" s="61"/>
      <c r="F343" s="61"/>
      <c r="G343" s="61"/>
      <c r="H343" s="428"/>
      <c r="I343" s="428"/>
    </row>
    <row r="344" spans="1:9" ht="12.75">
      <c r="A344" s="61"/>
      <c r="B344" s="61"/>
      <c r="C344" s="61"/>
      <c r="D344" s="61"/>
      <c r="E344" s="61"/>
      <c r="F344" s="61"/>
      <c r="G344" s="61"/>
      <c r="H344" s="428"/>
      <c r="I344" s="428"/>
    </row>
    <row r="345" spans="1:9" ht="12.75">
      <c r="A345" s="61"/>
      <c r="B345" s="61"/>
      <c r="C345" s="61"/>
      <c r="D345" s="61"/>
      <c r="E345" s="61"/>
      <c r="F345" s="61"/>
      <c r="G345" s="61"/>
      <c r="H345" s="428"/>
      <c r="I345" s="428"/>
    </row>
    <row r="346" spans="1:9" ht="12.75">
      <c r="A346" s="61"/>
      <c r="B346" s="61"/>
      <c r="C346" s="61"/>
      <c r="D346" s="61"/>
      <c r="E346" s="61"/>
      <c r="F346" s="61"/>
      <c r="G346" s="61"/>
      <c r="H346" s="428"/>
      <c r="I346" s="428"/>
    </row>
    <row r="347" spans="1:9" ht="12.75">
      <c r="A347" s="61"/>
      <c r="B347" s="61"/>
      <c r="C347" s="61"/>
      <c r="D347" s="61"/>
      <c r="E347" s="61"/>
      <c r="F347" s="61"/>
      <c r="G347" s="61"/>
      <c r="H347" s="428"/>
      <c r="I347" s="428"/>
    </row>
    <row r="348" spans="1:9" ht="12.75">
      <c r="A348" s="61"/>
      <c r="B348" s="61"/>
      <c r="C348" s="61"/>
      <c r="D348" s="61"/>
      <c r="E348" s="61"/>
      <c r="F348" s="61"/>
      <c r="G348" s="61"/>
      <c r="H348" s="428"/>
      <c r="I348" s="428"/>
    </row>
    <row r="349" spans="1:9" ht="12.75">
      <c r="A349" s="61"/>
      <c r="B349" s="61"/>
      <c r="C349" s="61"/>
      <c r="D349" s="61"/>
      <c r="E349" s="61"/>
      <c r="F349" s="61"/>
      <c r="G349" s="61"/>
      <c r="H349" s="428"/>
      <c r="I349" s="428"/>
    </row>
    <row r="350" spans="1:9" ht="12.75">
      <c r="A350" s="61"/>
      <c r="B350" s="61"/>
      <c r="C350" s="61"/>
      <c r="D350" s="61"/>
      <c r="E350" s="61"/>
      <c r="F350" s="61"/>
      <c r="G350" s="61"/>
      <c r="H350" s="428"/>
      <c r="I350" s="428"/>
    </row>
    <row r="351" spans="1:9" ht="12.75">
      <c r="A351" s="61"/>
      <c r="B351" s="61"/>
      <c r="C351" s="61"/>
      <c r="D351" s="61"/>
      <c r="E351" s="61"/>
      <c r="F351" s="61"/>
      <c r="G351" s="61"/>
      <c r="H351" s="428"/>
      <c r="I351" s="428"/>
    </row>
    <row r="352" spans="1:9" ht="12.75">
      <c r="A352" s="61"/>
      <c r="B352" s="61"/>
      <c r="C352" s="61"/>
      <c r="D352" s="61"/>
      <c r="E352" s="61"/>
      <c r="F352" s="61"/>
      <c r="G352" s="61"/>
      <c r="H352" s="428"/>
      <c r="I352" s="428"/>
    </row>
    <row r="353" spans="1:9" ht="12.75">
      <c r="A353" s="61"/>
      <c r="B353" s="61"/>
      <c r="C353" s="61"/>
      <c r="D353" s="61"/>
      <c r="E353" s="61"/>
      <c r="F353" s="61"/>
      <c r="G353" s="61"/>
      <c r="H353" s="428"/>
      <c r="I353" s="428"/>
    </row>
    <row r="354" spans="1:9" ht="12.75">
      <c r="A354" s="61"/>
      <c r="B354" s="61"/>
      <c r="C354" s="61"/>
      <c r="D354" s="61"/>
      <c r="E354" s="61"/>
      <c r="F354" s="61"/>
      <c r="G354" s="61"/>
      <c r="H354" s="428"/>
      <c r="I354" s="428"/>
    </row>
    <row r="355" spans="1:9" ht="12.75">
      <c r="A355" s="61"/>
      <c r="B355" s="61"/>
      <c r="C355" s="61"/>
      <c r="D355" s="61"/>
      <c r="E355" s="61"/>
      <c r="F355" s="61"/>
      <c r="G355" s="61"/>
      <c r="H355" s="428"/>
      <c r="I355" s="428"/>
    </row>
    <row r="356" spans="1:9" ht="12.75">
      <c r="A356" s="61"/>
      <c r="B356" s="61"/>
      <c r="C356" s="61"/>
      <c r="D356" s="61"/>
      <c r="E356" s="61"/>
      <c r="F356" s="61"/>
      <c r="G356" s="61"/>
      <c r="H356" s="428"/>
      <c r="I356" s="428"/>
    </row>
    <row r="357" spans="1:9" ht="12.75">
      <c r="A357" s="61"/>
      <c r="B357" s="61"/>
      <c r="C357" s="61"/>
      <c r="D357" s="61"/>
      <c r="E357" s="61"/>
      <c r="F357" s="61"/>
      <c r="G357" s="61"/>
      <c r="H357" s="428"/>
      <c r="I357" s="428"/>
    </row>
    <row r="358" spans="1:9" ht="12.75">
      <c r="A358" s="61"/>
      <c r="B358" s="61"/>
      <c r="C358" s="61"/>
      <c r="D358" s="61"/>
      <c r="E358" s="61"/>
      <c r="F358" s="61"/>
      <c r="G358" s="61"/>
      <c r="H358" s="428"/>
      <c r="I358" s="428"/>
    </row>
    <row r="359" spans="1:9" ht="12.75">
      <c r="A359" s="61"/>
      <c r="B359" s="61"/>
      <c r="C359" s="61"/>
      <c r="D359" s="61"/>
      <c r="E359" s="61"/>
      <c r="F359" s="61"/>
      <c r="G359" s="61"/>
      <c r="H359" s="428"/>
      <c r="I359" s="428"/>
    </row>
    <row r="360" spans="1:9" ht="12.75">
      <c r="A360" s="61"/>
      <c r="B360" s="61"/>
      <c r="C360" s="61"/>
      <c r="D360" s="61"/>
      <c r="E360" s="61"/>
      <c r="F360" s="61"/>
      <c r="G360" s="61"/>
      <c r="H360" s="428"/>
      <c r="I360" s="428"/>
    </row>
    <row r="361" spans="1:9" ht="12.75">
      <c r="A361" s="61"/>
      <c r="B361" s="61"/>
      <c r="C361" s="61"/>
      <c r="D361" s="61"/>
      <c r="E361" s="61"/>
      <c r="F361" s="61"/>
      <c r="G361" s="61"/>
      <c r="H361" s="428"/>
      <c r="I361" s="428"/>
    </row>
    <row r="362" spans="1:9" ht="12.75">
      <c r="A362" s="61"/>
      <c r="B362" s="61"/>
      <c r="C362" s="61"/>
      <c r="D362" s="61"/>
      <c r="E362" s="61"/>
      <c r="F362" s="61"/>
      <c r="G362" s="61"/>
      <c r="H362" s="428"/>
      <c r="I362" s="428"/>
    </row>
    <row r="363" spans="1:9" ht="12.75">
      <c r="A363" s="61"/>
      <c r="B363" s="61"/>
      <c r="C363" s="61"/>
      <c r="D363" s="61"/>
      <c r="E363" s="61"/>
      <c r="F363" s="61"/>
      <c r="G363" s="61"/>
      <c r="H363" s="428"/>
      <c r="I363" s="428"/>
    </row>
    <row r="364" spans="1:9" ht="12.75">
      <c r="A364" s="61"/>
      <c r="B364" s="61"/>
      <c r="C364" s="61"/>
      <c r="D364" s="61"/>
      <c r="E364" s="61"/>
      <c r="F364" s="61"/>
      <c r="G364" s="61"/>
      <c r="H364" s="428"/>
      <c r="I364" s="428"/>
    </row>
    <row r="365" spans="1:9" ht="12.75">
      <c r="A365" s="61"/>
      <c r="B365" s="61"/>
      <c r="C365" s="61"/>
      <c r="D365" s="61"/>
      <c r="E365" s="61"/>
      <c r="F365" s="61"/>
      <c r="G365" s="61"/>
      <c r="H365" s="428"/>
      <c r="I365" s="428"/>
    </row>
    <row r="366" spans="1:9" ht="12.75">
      <c r="A366" s="61"/>
      <c r="B366" s="61"/>
      <c r="C366" s="61"/>
      <c r="D366" s="61"/>
      <c r="E366" s="61"/>
      <c r="F366" s="61"/>
      <c r="G366" s="61"/>
      <c r="H366" s="428"/>
      <c r="I366" s="428"/>
    </row>
    <row r="367" spans="1:9" ht="12.75">
      <c r="A367" s="61"/>
      <c r="B367" s="61"/>
      <c r="C367" s="61"/>
      <c r="D367" s="61"/>
      <c r="E367" s="61"/>
      <c r="F367" s="61"/>
      <c r="G367" s="61"/>
      <c r="H367" s="428"/>
      <c r="I367" s="428"/>
    </row>
    <row r="368" spans="1:9" ht="12.75">
      <c r="A368" s="61"/>
      <c r="B368" s="61"/>
      <c r="C368" s="61"/>
      <c r="D368" s="61"/>
      <c r="E368" s="61"/>
      <c r="F368" s="61"/>
      <c r="G368" s="61"/>
      <c r="H368" s="428"/>
      <c r="I368" s="428"/>
    </row>
    <row r="369" spans="1:9" ht="12.75">
      <c r="A369" s="61"/>
      <c r="B369" s="61"/>
      <c r="C369" s="61"/>
      <c r="D369" s="61"/>
      <c r="E369" s="61"/>
      <c r="F369" s="61"/>
      <c r="G369" s="61"/>
      <c r="H369" s="428"/>
      <c r="I369" s="428"/>
    </row>
    <row r="370" spans="1:9" ht="12.75">
      <c r="A370" s="61"/>
      <c r="B370" s="61"/>
      <c r="C370" s="61"/>
      <c r="D370" s="61"/>
      <c r="E370" s="61"/>
      <c r="F370" s="61"/>
      <c r="G370" s="61"/>
      <c r="H370" s="428"/>
      <c r="I370" s="428"/>
    </row>
    <row r="371" spans="1:9" ht="12.75">
      <c r="A371" s="61"/>
      <c r="B371" s="61"/>
      <c r="C371" s="61"/>
      <c r="D371" s="61"/>
      <c r="E371" s="61"/>
      <c r="F371" s="61"/>
      <c r="G371" s="61"/>
      <c r="H371" s="428"/>
      <c r="I371" s="428"/>
    </row>
    <row r="372" spans="1:9" ht="12.75">
      <c r="A372" s="61"/>
      <c r="B372" s="61"/>
      <c r="C372" s="61"/>
      <c r="D372" s="61"/>
      <c r="E372" s="61"/>
      <c r="F372" s="61"/>
      <c r="G372" s="61"/>
      <c r="H372" s="428"/>
      <c r="I372" s="428"/>
    </row>
    <row r="373" spans="1:9" ht="12.75">
      <c r="A373" s="61"/>
      <c r="B373" s="61"/>
      <c r="C373" s="61"/>
      <c r="D373" s="61"/>
      <c r="E373" s="61"/>
      <c r="F373" s="61"/>
      <c r="G373" s="61"/>
      <c r="H373" s="428"/>
      <c r="I373" s="428"/>
    </row>
    <row r="374" spans="1:9" ht="12.75">
      <c r="A374" s="61"/>
      <c r="B374" s="61"/>
      <c r="C374" s="61"/>
      <c r="D374" s="61"/>
      <c r="E374" s="61"/>
      <c r="F374" s="61"/>
      <c r="G374" s="61"/>
      <c r="H374" s="428"/>
      <c r="I374" s="428"/>
    </row>
    <row r="375" spans="1:9" ht="12.75">
      <c r="A375" s="61"/>
      <c r="B375" s="61"/>
      <c r="C375" s="61"/>
      <c r="D375" s="61"/>
      <c r="E375" s="61"/>
      <c r="F375" s="61"/>
      <c r="G375" s="61"/>
      <c r="H375" s="428"/>
      <c r="I375" s="428"/>
    </row>
    <row r="376" spans="1:9" ht="12.75">
      <c r="A376" s="61"/>
      <c r="B376" s="61"/>
      <c r="C376" s="61"/>
      <c r="D376" s="61"/>
      <c r="E376" s="61"/>
      <c r="F376" s="61"/>
      <c r="G376" s="61"/>
      <c r="H376" s="428"/>
      <c r="I376" s="428"/>
    </row>
    <row r="377" spans="1:9" ht="12.75">
      <c r="A377" s="61"/>
      <c r="B377" s="61"/>
      <c r="C377" s="61"/>
      <c r="D377" s="61"/>
      <c r="E377" s="61"/>
      <c r="F377" s="61"/>
      <c r="G377" s="61"/>
      <c r="H377" s="428"/>
      <c r="I377" s="428"/>
    </row>
    <row r="378" spans="1:9" ht="12.75">
      <c r="A378" s="61"/>
      <c r="B378" s="61"/>
      <c r="C378" s="61"/>
      <c r="D378" s="61"/>
      <c r="E378" s="61"/>
      <c r="F378" s="61"/>
      <c r="G378" s="61"/>
      <c r="H378" s="428"/>
      <c r="I378" s="428"/>
    </row>
    <row r="379" spans="1:9" ht="12.75">
      <c r="A379" s="61"/>
      <c r="B379" s="61"/>
      <c r="C379" s="61"/>
      <c r="D379" s="61"/>
      <c r="E379" s="61"/>
      <c r="F379" s="61"/>
      <c r="G379" s="61"/>
      <c r="H379" s="428"/>
      <c r="I379" s="428"/>
    </row>
    <row r="380" spans="1:9" ht="12.75">
      <c r="A380" s="61"/>
      <c r="B380" s="61"/>
      <c r="C380" s="61"/>
      <c r="D380" s="61"/>
      <c r="E380" s="61"/>
      <c r="F380" s="61"/>
      <c r="G380" s="61"/>
      <c r="H380" s="428"/>
      <c r="I380" s="428"/>
    </row>
    <row r="381" spans="1:9" ht="12.75">
      <c r="A381" s="61"/>
      <c r="B381" s="61"/>
      <c r="C381" s="61"/>
      <c r="D381" s="61"/>
      <c r="E381" s="61"/>
      <c r="F381" s="61"/>
      <c r="G381" s="61"/>
      <c r="H381" s="428"/>
      <c r="I381" s="428"/>
    </row>
    <row r="382" spans="1:9" ht="12.75">
      <c r="A382" s="61"/>
      <c r="B382" s="61"/>
      <c r="C382" s="61"/>
      <c r="D382" s="61"/>
      <c r="E382" s="61"/>
      <c r="F382" s="61"/>
      <c r="G382" s="61"/>
      <c r="H382" s="428"/>
      <c r="I382" s="428"/>
    </row>
    <row r="383" spans="1:9" ht="12.75">
      <c r="A383" s="61"/>
      <c r="B383" s="61"/>
      <c r="C383" s="61"/>
      <c r="D383" s="61"/>
      <c r="E383" s="61"/>
      <c r="F383" s="61"/>
      <c r="G383" s="61"/>
      <c r="H383" s="428"/>
      <c r="I383" s="428"/>
    </row>
    <row r="384" spans="1:9" ht="12.75">
      <c r="A384" s="61"/>
      <c r="B384" s="61"/>
      <c r="C384" s="61"/>
      <c r="D384" s="61"/>
      <c r="E384" s="61"/>
      <c r="F384" s="61"/>
      <c r="G384" s="61"/>
      <c r="H384" s="428"/>
      <c r="I384" s="428"/>
    </row>
    <row r="385" spans="1:9" ht="12.75">
      <c r="A385" s="61"/>
      <c r="B385" s="61"/>
      <c r="C385" s="61"/>
      <c r="D385" s="61"/>
      <c r="E385" s="61"/>
      <c r="F385" s="61"/>
      <c r="G385" s="61"/>
      <c r="H385" s="428"/>
      <c r="I385" s="428"/>
    </row>
    <row r="386" spans="1:9" ht="12.75">
      <c r="A386" s="61"/>
      <c r="B386" s="61"/>
      <c r="C386" s="61"/>
      <c r="D386" s="61"/>
      <c r="E386" s="61"/>
      <c r="F386" s="61"/>
      <c r="G386" s="61"/>
      <c r="H386" s="428"/>
      <c r="I386" s="428"/>
    </row>
    <row r="387" spans="1:9" ht="12.75">
      <c r="A387" s="61"/>
      <c r="B387" s="61"/>
      <c r="C387" s="61"/>
      <c r="D387" s="61"/>
      <c r="E387" s="61"/>
      <c r="F387" s="61"/>
      <c r="G387" s="61"/>
      <c r="H387" s="428"/>
      <c r="I387" s="428"/>
    </row>
    <row r="388" spans="1:9" ht="12.75">
      <c r="A388" s="61"/>
      <c r="B388" s="61"/>
      <c r="C388" s="61"/>
      <c r="D388" s="61"/>
      <c r="E388" s="61"/>
      <c r="F388" s="61"/>
      <c r="G388" s="61"/>
      <c r="H388" s="428"/>
      <c r="I388" s="428"/>
    </row>
    <row r="389" spans="1:9" ht="12.75">
      <c r="A389" s="61"/>
      <c r="B389" s="61"/>
      <c r="C389" s="61"/>
      <c r="D389" s="61"/>
      <c r="E389" s="61"/>
      <c r="F389" s="61"/>
      <c r="G389" s="61"/>
      <c r="H389" s="428"/>
      <c r="I389" s="428"/>
    </row>
    <row r="390" spans="1:9" ht="12.75">
      <c r="A390" s="61"/>
      <c r="B390" s="61"/>
      <c r="C390" s="61"/>
      <c r="D390" s="61"/>
      <c r="E390" s="61"/>
      <c r="F390" s="61"/>
      <c r="G390" s="61"/>
      <c r="H390" s="428"/>
      <c r="I390" s="428"/>
    </row>
    <row r="391" spans="1:9" ht="12.75">
      <c r="A391" s="61"/>
      <c r="B391" s="61"/>
      <c r="C391" s="61"/>
      <c r="D391" s="61"/>
      <c r="E391" s="61"/>
      <c r="F391" s="61"/>
      <c r="G391" s="61"/>
      <c r="H391" s="428"/>
      <c r="I391" s="428"/>
    </row>
    <row r="392" spans="1:9" ht="12.75">
      <c r="A392" s="61"/>
      <c r="B392" s="61"/>
      <c r="C392" s="61"/>
      <c r="D392" s="61"/>
      <c r="E392" s="61"/>
      <c r="F392" s="61"/>
      <c r="G392" s="61"/>
      <c r="H392" s="428"/>
      <c r="I392" s="428"/>
    </row>
    <row r="393" spans="1:9" ht="12.75">
      <c r="A393" s="61"/>
      <c r="B393" s="61"/>
      <c r="C393" s="61"/>
      <c r="D393" s="61"/>
      <c r="E393" s="61"/>
      <c r="F393" s="61"/>
      <c r="G393" s="61"/>
      <c r="H393" s="428"/>
      <c r="I393" s="428"/>
    </row>
    <row r="394" spans="1:9" ht="12.75">
      <c r="A394" s="61"/>
      <c r="B394" s="61"/>
      <c r="C394" s="61"/>
      <c r="D394" s="61"/>
      <c r="E394" s="61"/>
      <c r="F394" s="61"/>
      <c r="G394" s="61"/>
      <c r="H394" s="428"/>
      <c r="I394" s="428"/>
    </row>
    <row r="395" spans="1:9" ht="12.75">
      <c r="A395" s="61"/>
      <c r="B395" s="61"/>
      <c r="C395" s="61"/>
      <c r="D395" s="61"/>
      <c r="E395" s="61"/>
      <c r="F395" s="61"/>
      <c r="G395" s="61"/>
      <c r="H395" s="428"/>
      <c r="I395" s="428"/>
    </row>
    <row r="396" spans="1:9" ht="12.75">
      <c r="A396" s="61"/>
      <c r="B396" s="61"/>
      <c r="C396" s="61"/>
      <c r="D396" s="61"/>
      <c r="E396" s="61"/>
      <c r="F396" s="61"/>
      <c r="G396" s="61"/>
      <c r="H396" s="428"/>
      <c r="I396" s="428"/>
    </row>
    <row r="397" spans="1:9" ht="12.75">
      <c r="A397" s="61"/>
      <c r="B397" s="61"/>
      <c r="C397" s="61"/>
      <c r="D397" s="61"/>
      <c r="E397" s="61"/>
      <c r="F397" s="61"/>
      <c r="G397" s="61"/>
      <c r="H397" s="428"/>
      <c r="I397" s="428"/>
    </row>
    <row r="398" spans="1:9" ht="12.75">
      <c r="A398" s="61"/>
      <c r="B398" s="61"/>
      <c r="C398" s="61"/>
      <c r="D398" s="61"/>
      <c r="E398" s="61"/>
      <c r="F398" s="61"/>
      <c r="G398" s="61"/>
      <c r="H398" s="428"/>
      <c r="I398" s="428"/>
    </row>
    <row r="399" spans="1:9" ht="12.75">
      <c r="A399" s="61"/>
      <c r="B399" s="61"/>
      <c r="C399" s="61"/>
      <c r="D399" s="61"/>
      <c r="E399" s="61"/>
      <c r="F399" s="61"/>
      <c r="G399" s="61"/>
      <c r="H399" s="428"/>
      <c r="I399" s="428"/>
    </row>
    <row r="400" spans="1:9" ht="12.75">
      <c r="A400" s="61"/>
      <c r="B400" s="61"/>
      <c r="C400" s="61"/>
      <c r="D400" s="61"/>
      <c r="E400" s="61"/>
      <c r="F400" s="61"/>
      <c r="G400" s="61"/>
      <c r="H400" s="428"/>
      <c r="I400" s="428"/>
    </row>
    <row r="401" spans="1:9" ht="12.75">
      <c r="A401" s="61"/>
      <c r="B401" s="61"/>
      <c r="C401" s="61"/>
      <c r="D401" s="61"/>
      <c r="E401" s="61"/>
      <c r="F401" s="61"/>
      <c r="G401" s="61"/>
      <c r="H401" s="428"/>
      <c r="I401" s="428"/>
    </row>
    <row r="402" spans="1:9" ht="12.75">
      <c r="A402" s="61"/>
      <c r="B402" s="61"/>
      <c r="C402" s="61"/>
      <c r="D402" s="61"/>
      <c r="E402" s="61"/>
      <c r="F402" s="61"/>
      <c r="G402" s="61"/>
      <c r="H402" s="428"/>
      <c r="I402" s="428"/>
    </row>
    <row r="403" spans="1:9" ht="12.75">
      <c r="A403" s="61"/>
      <c r="B403" s="61"/>
      <c r="C403" s="61"/>
      <c r="D403" s="61"/>
      <c r="E403" s="61"/>
      <c r="F403" s="61"/>
      <c r="G403" s="61"/>
      <c r="H403" s="428"/>
      <c r="I403" s="428"/>
    </row>
    <row r="404" spans="1:9" ht="12.75">
      <c r="A404" s="61"/>
      <c r="B404" s="61"/>
      <c r="C404" s="61"/>
      <c r="D404" s="61"/>
      <c r="E404" s="61"/>
      <c r="F404" s="61"/>
      <c r="G404" s="61"/>
      <c r="H404" s="428"/>
      <c r="I404" s="428"/>
    </row>
    <row r="405" spans="1:9" ht="12.75">
      <c r="A405" s="61"/>
      <c r="B405" s="61"/>
      <c r="C405" s="61"/>
      <c r="D405" s="61"/>
      <c r="E405" s="61"/>
      <c r="F405" s="61"/>
      <c r="G405" s="61"/>
      <c r="H405" s="428"/>
      <c r="I405" s="428"/>
    </row>
    <row r="406" spans="1:9" ht="12.75">
      <c r="A406" s="61"/>
      <c r="B406" s="61"/>
      <c r="C406" s="61"/>
      <c r="D406" s="61"/>
      <c r="E406" s="61"/>
      <c r="F406" s="61"/>
      <c r="G406" s="61"/>
      <c r="H406" s="428"/>
      <c r="I406" s="428"/>
    </row>
    <row r="407" spans="1:9" ht="12.75">
      <c r="A407" s="61"/>
      <c r="B407" s="61"/>
      <c r="C407" s="61"/>
      <c r="D407" s="61"/>
      <c r="E407" s="61"/>
      <c r="F407" s="61"/>
      <c r="G407" s="61"/>
      <c r="H407" s="428"/>
      <c r="I407" s="428"/>
    </row>
    <row r="408" spans="1:9" ht="12.75">
      <c r="A408" s="61"/>
      <c r="B408" s="61"/>
      <c r="C408" s="61"/>
      <c r="D408" s="61"/>
      <c r="E408" s="61"/>
      <c r="F408" s="61"/>
      <c r="G408" s="61"/>
      <c r="H408" s="428"/>
      <c r="I408" s="428"/>
    </row>
    <row r="409" spans="1:9" ht="12.75">
      <c r="A409" s="61"/>
      <c r="B409" s="61"/>
      <c r="C409" s="61"/>
      <c r="D409" s="61"/>
      <c r="E409" s="61"/>
      <c r="F409" s="61"/>
      <c r="G409" s="61"/>
      <c r="H409" s="428"/>
      <c r="I409" s="428"/>
    </row>
    <row r="410" spans="1:9" ht="12.75">
      <c r="A410" s="61"/>
      <c r="B410" s="61"/>
      <c r="C410" s="61"/>
      <c r="D410" s="61"/>
      <c r="E410" s="61"/>
      <c r="F410" s="61"/>
      <c r="G410" s="61"/>
      <c r="H410" s="428"/>
      <c r="I410" s="428"/>
    </row>
    <row r="411" spans="1:9" ht="12.75">
      <c r="A411" s="61"/>
      <c r="B411" s="61"/>
      <c r="C411" s="61"/>
      <c r="D411" s="61"/>
      <c r="E411" s="61"/>
      <c r="F411" s="61"/>
      <c r="G411" s="61"/>
      <c r="H411" s="428"/>
      <c r="I411" s="428"/>
    </row>
    <row r="412" spans="1:9" ht="12.75">
      <c r="A412" s="61"/>
      <c r="B412" s="61"/>
      <c r="C412" s="61"/>
      <c r="D412" s="61"/>
      <c r="E412" s="61"/>
      <c r="F412" s="61"/>
      <c r="G412" s="61"/>
      <c r="H412" s="428"/>
      <c r="I412" s="428"/>
    </row>
    <row r="413" spans="1:9" ht="12.75">
      <c r="A413" s="61"/>
      <c r="B413" s="61"/>
      <c r="C413" s="61"/>
      <c r="D413" s="61"/>
      <c r="E413" s="61"/>
      <c r="F413" s="61"/>
      <c r="G413" s="61"/>
      <c r="H413" s="428"/>
      <c r="I413" s="428"/>
    </row>
    <row r="414" spans="1:9" ht="12.75">
      <c r="A414" s="61"/>
      <c r="B414" s="61"/>
      <c r="C414" s="61"/>
      <c r="D414" s="61"/>
      <c r="E414" s="61"/>
      <c r="F414" s="61"/>
      <c r="G414" s="61"/>
      <c r="H414" s="428"/>
      <c r="I414" s="428"/>
    </row>
    <row r="415" spans="1:9" ht="12.75">
      <c r="A415" s="61"/>
      <c r="B415" s="61"/>
      <c r="C415" s="61"/>
      <c r="D415" s="61"/>
      <c r="E415" s="61"/>
      <c r="F415" s="61"/>
      <c r="G415" s="61"/>
      <c r="H415" s="428"/>
      <c r="I415" s="428"/>
    </row>
    <row r="416" spans="1:9" ht="12.75">
      <c r="A416" s="61"/>
      <c r="B416" s="61"/>
      <c r="C416" s="61"/>
      <c r="D416" s="61"/>
      <c r="E416" s="61"/>
      <c r="F416" s="61"/>
      <c r="G416" s="61"/>
      <c r="H416" s="428"/>
      <c r="I416" s="428"/>
    </row>
    <row r="417" spans="1:9" ht="12.75">
      <c r="A417" s="61"/>
      <c r="B417" s="61"/>
      <c r="C417" s="61"/>
      <c r="D417" s="61"/>
      <c r="E417" s="61"/>
      <c r="F417" s="61"/>
      <c r="G417" s="61"/>
      <c r="H417" s="428"/>
      <c r="I417" s="428"/>
    </row>
    <row r="418" spans="1:9" ht="12.75">
      <c r="A418" s="61"/>
      <c r="B418" s="61"/>
      <c r="C418" s="61"/>
      <c r="D418" s="61"/>
      <c r="E418" s="61"/>
      <c r="F418" s="61"/>
      <c r="G418" s="61"/>
      <c r="H418" s="428"/>
      <c r="I418" s="428"/>
    </row>
    <row r="419" spans="1:9" ht="12.75">
      <c r="A419" s="61"/>
      <c r="B419" s="61"/>
      <c r="C419" s="61"/>
      <c r="D419" s="61"/>
      <c r="E419" s="61"/>
      <c r="F419" s="61"/>
      <c r="G419" s="61"/>
      <c r="H419" s="428"/>
      <c r="I419" s="428"/>
    </row>
    <row r="420" spans="1:9" ht="12.75">
      <c r="A420" s="61"/>
      <c r="B420" s="61"/>
      <c r="C420" s="61"/>
      <c r="D420" s="61"/>
      <c r="E420" s="61"/>
      <c r="F420" s="61"/>
      <c r="G420" s="61"/>
      <c r="H420" s="428"/>
      <c r="I420" s="428"/>
    </row>
    <row r="421" spans="1:9" ht="12.75">
      <c r="A421" s="61"/>
      <c r="B421" s="61"/>
      <c r="C421" s="61"/>
      <c r="D421" s="61"/>
      <c r="E421" s="61"/>
      <c r="F421" s="61"/>
      <c r="G421" s="61"/>
      <c r="H421" s="428"/>
      <c r="I421" s="428"/>
    </row>
    <row r="422" spans="1:9" ht="12.75">
      <c r="A422" s="61"/>
      <c r="B422" s="61"/>
      <c r="C422" s="61"/>
      <c r="D422" s="61"/>
      <c r="E422" s="61"/>
      <c r="F422" s="61"/>
      <c r="G422" s="61"/>
      <c r="H422" s="428"/>
      <c r="I422" s="428"/>
    </row>
    <row r="423" spans="1:9" ht="12.75">
      <c r="A423" s="61"/>
      <c r="B423" s="61"/>
      <c r="C423" s="61"/>
      <c r="D423" s="61"/>
      <c r="E423" s="61"/>
      <c r="F423" s="61"/>
      <c r="G423" s="61"/>
      <c r="H423" s="428"/>
      <c r="I423" s="428"/>
    </row>
    <row r="424" spans="1:9" ht="12.75">
      <c r="A424" s="61"/>
      <c r="B424" s="61"/>
      <c r="C424" s="61"/>
      <c r="D424" s="61"/>
      <c r="E424" s="61"/>
      <c r="F424" s="61"/>
      <c r="G424" s="61"/>
      <c r="H424" s="428"/>
      <c r="I424" s="428"/>
    </row>
    <row r="425" spans="1:9" ht="12.75">
      <c r="A425" s="61"/>
      <c r="B425" s="61"/>
      <c r="C425" s="61"/>
      <c r="D425" s="61"/>
      <c r="E425" s="61"/>
      <c r="F425" s="61"/>
      <c r="G425" s="61"/>
      <c r="H425" s="428"/>
      <c r="I425" s="428"/>
    </row>
    <row r="426" spans="1:9" ht="12.75">
      <c r="A426" s="61"/>
      <c r="B426" s="61"/>
      <c r="C426" s="61"/>
      <c r="D426" s="61"/>
      <c r="E426" s="61"/>
      <c r="F426" s="61"/>
      <c r="G426" s="61"/>
      <c r="H426" s="428"/>
      <c r="I426" s="428"/>
    </row>
    <row r="427" spans="1:9" ht="12.75">
      <c r="A427" s="61"/>
      <c r="B427" s="61"/>
      <c r="C427" s="61"/>
      <c r="D427" s="61"/>
      <c r="E427" s="61"/>
      <c r="F427" s="61"/>
      <c r="G427" s="61"/>
      <c r="H427" s="428"/>
      <c r="I427" s="428"/>
    </row>
    <row r="428" spans="1:9" ht="12.75">
      <c r="A428" s="61"/>
      <c r="B428" s="61"/>
      <c r="C428" s="61"/>
      <c r="D428" s="61"/>
      <c r="E428" s="61"/>
      <c r="F428" s="61"/>
      <c r="G428" s="61"/>
      <c r="H428" s="428"/>
      <c r="I428" s="428"/>
    </row>
    <row r="429" spans="1:9" ht="12.75">
      <c r="A429" s="61"/>
      <c r="B429" s="61"/>
      <c r="C429" s="61"/>
      <c r="D429" s="61"/>
      <c r="E429" s="61"/>
      <c r="F429" s="61"/>
      <c r="G429" s="61"/>
      <c r="H429" s="428"/>
      <c r="I429" s="428"/>
    </row>
    <row r="430" spans="1:9" ht="12.75">
      <c r="A430" s="61"/>
      <c r="B430" s="61"/>
      <c r="C430" s="61"/>
      <c r="D430" s="61"/>
      <c r="E430" s="61"/>
      <c r="F430" s="61"/>
      <c r="G430" s="61"/>
      <c r="H430" s="428"/>
      <c r="I430" s="428"/>
    </row>
    <row r="431" spans="1:9" ht="12.75">
      <c r="A431" s="61"/>
      <c r="B431" s="61"/>
      <c r="C431" s="61"/>
      <c r="D431" s="61"/>
      <c r="E431" s="61"/>
      <c r="F431" s="61"/>
      <c r="G431" s="61"/>
      <c r="H431" s="428"/>
      <c r="I431" s="428"/>
    </row>
    <row r="432" spans="1:9" ht="12.75">
      <c r="A432" s="61"/>
      <c r="B432" s="61"/>
      <c r="C432" s="61"/>
      <c r="D432" s="61"/>
      <c r="E432" s="61"/>
      <c r="F432" s="61"/>
      <c r="G432" s="61"/>
      <c r="H432" s="428"/>
      <c r="I432" s="428"/>
    </row>
    <row r="433" spans="1:9" ht="12.75">
      <c r="A433" s="61"/>
      <c r="B433" s="61"/>
      <c r="C433" s="61"/>
      <c r="D433" s="61"/>
      <c r="E433" s="61"/>
      <c r="F433" s="61"/>
      <c r="G433" s="61"/>
      <c r="H433" s="428"/>
      <c r="I433" s="428"/>
    </row>
    <row r="434" spans="1:9" ht="12.75">
      <c r="A434" s="61"/>
      <c r="B434" s="61"/>
      <c r="C434" s="61"/>
      <c r="D434" s="61"/>
      <c r="E434" s="61"/>
      <c r="F434" s="61"/>
      <c r="G434" s="61"/>
      <c r="H434" s="428"/>
      <c r="I434" s="428"/>
    </row>
    <row r="435" spans="1:9" ht="12.75">
      <c r="A435" s="61"/>
      <c r="B435" s="61"/>
      <c r="C435" s="61"/>
      <c r="D435" s="61"/>
      <c r="E435" s="61"/>
      <c r="F435" s="61"/>
      <c r="G435" s="61"/>
      <c r="H435" s="428"/>
      <c r="I435" s="428"/>
    </row>
    <row r="436" spans="1:9" ht="12.75">
      <c r="A436" s="61"/>
      <c r="B436" s="61"/>
      <c r="C436" s="61"/>
      <c r="D436" s="61"/>
      <c r="E436" s="61"/>
      <c r="F436" s="61"/>
      <c r="G436" s="61"/>
      <c r="H436" s="428"/>
      <c r="I436" s="428"/>
    </row>
    <row r="437" spans="1:9" ht="12.75">
      <c r="A437" s="61"/>
      <c r="B437" s="61"/>
      <c r="C437" s="61"/>
      <c r="D437" s="61"/>
      <c r="E437" s="61"/>
      <c r="F437" s="61"/>
      <c r="G437" s="61"/>
      <c r="H437" s="428"/>
      <c r="I437" s="428"/>
    </row>
    <row r="438" spans="1:9" ht="12.75">
      <c r="A438" s="61"/>
      <c r="B438" s="61"/>
      <c r="C438" s="61"/>
      <c r="D438" s="61"/>
      <c r="E438" s="61"/>
      <c r="F438" s="61"/>
      <c r="G438" s="61"/>
      <c r="H438" s="428"/>
      <c r="I438" s="428"/>
    </row>
    <row r="439" spans="1:9" ht="12.75">
      <c r="A439" s="61"/>
      <c r="B439" s="61"/>
      <c r="C439" s="61"/>
      <c r="D439" s="61"/>
      <c r="E439" s="61"/>
      <c r="F439" s="61"/>
      <c r="G439" s="61"/>
      <c r="H439" s="428"/>
      <c r="I439" s="428"/>
    </row>
    <row r="440" spans="1:9" ht="12.75">
      <c r="A440" s="61"/>
      <c r="B440" s="61"/>
      <c r="C440" s="61"/>
      <c r="D440" s="61"/>
      <c r="E440" s="61"/>
      <c r="F440" s="61"/>
      <c r="G440" s="61"/>
      <c r="H440" s="428"/>
      <c r="I440" s="428"/>
    </row>
    <row r="441" spans="1:9" ht="12.75">
      <c r="A441" s="61"/>
      <c r="B441" s="61"/>
      <c r="C441" s="61"/>
      <c r="D441" s="61"/>
      <c r="E441" s="61"/>
      <c r="F441" s="61"/>
      <c r="G441" s="61"/>
      <c r="H441" s="428"/>
      <c r="I441" s="428"/>
    </row>
    <row r="442" spans="1:9" ht="12.75">
      <c r="A442" s="61"/>
      <c r="B442" s="61"/>
      <c r="C442" s="61"/>
      <c r="D442" s="61"/>
      <c r="E442" s="61"/>
      <c r="F442" s="61"/>
      <c r="G442" s="61"/>
      <c r="H442" s="428"/>
      <c r="I442" s="428"/>
    </row>
    <row r="443" spans="1:9" ht="12.75">
      <c r="A443" s="61"/>
      <c r="B443" s="61"/>
      <c r="C443" s="61"/>
      <c r="D443" s="61"/>
      <c r="E443" s="61"/>
      <c r="F443" s="61"/>
      <c r="G443" s="61"/>
      <c r="H443" s="428"/>
      <c r="I443" s="428"/>
    </row>
    <row r="444" spans="1:9" ht="12.75">
      <c r="A444" s="61"/>
      <c r="B444" s="61"/>
      <c r="C444" s="61"/>
      <c r="D444" s="61"/>
      <c r="E444" s="61"/>
      <c r="F444" s="61"/>
      <c r="G444" s="61"/>
      <c r="H444" s="428"/>
      <c r="I444" s="428"/>
    </row>
    <row r="445" spans="1:9" ht="12.75">
      <c r="A445" s="61"/>
      <c r="B445" s="61"/>
      <c r="C445" s="61"/>
      <c r="D445" s="61"/>
      <c r="E445" s="61"/>
      <c r="F445" s="61"/>
      <c r="G445" s="61"/>
      <c r="H445" s="428"/>
      <c r="I445" s="428"/>
    </row>
    <row r="446" spans="1:9" ht="12.75">
      <c r="A446" s="61"/>
      <c r="B446" s="61"/>
      <c r="C446" s="61"/>
      <c r="D446" s="61"/>
      <c r="E446" s="61"/>
      <c r="F446" s="61"/>
      <c r="G446" s="61"/>
      <c r="H446" s="428"/>
      <c r="I446" s="428"/>
    </row>
    <row r="447" spans="1:9" ht="12.75">
      <c r="A447" s="61"/>
      <c r="B447" s="61"/>
      <c r="C447" s="61"/>
      <c r="D447" s="61"/>
      <c r="E447" s="61"/>
      <c r="F447" s="61"/>
      <c r="G447" s="61"/>
      <c r="H447" s="428"/>
      <c r="I447" s="428"/>
    </row>
    <row r="448" spans="1:9" ht="12.75">
      <c r="A448" s="61"/>
      <c r="B448" s="61"/>
      <c r="C448" s="61"/>
      <c r="D448" s="61"/>
      <c r="E448" s="61"/>
      <c r="F448" s="61"/>
      <c r="G448" s="61"/>
      <c r="H448" s="428"/>
      <c r="I448" s="428"/>
    </row>
    <row r="449" spans="1:9" ht="12.75">
      <c r="A449" s="61"/>
      <c r="B449" s="61"/>
      <c r="C449" s="61"/>
      <c r="D449" s="61"/>
      <c r="E449" s="61"/>
      <c r="F449" s="61"/>
      <c r="G449" s="61"/>
      <c r="H449" s="428"/>
      <c r="I449" s="428"/>
    </row>
    <row r="450" spans="1:9" ht="12.75">
      <c r="A450" s="61"/>
      <c r="B450" s="61"/>
      <c r="C450" s="61"/>
      <c r="D450" s="61"/>
      <c r="E450" s="61"/>
      <c r="F450" s="61"/>
      <c r="G450" s="61"/>
      <c r="H450" s="428"/>
      <c r="I450" s="428"/>
    </row>
    <row r="451" spans="1:9" ht="12.75">
      <c r="A451" s="61"/>
      <c r="B451" s="61"/>
      <c r="C451" s="61"/>
      <c r="D451" s="61"/>
      <c r="E451" s="61"/>
      <c r="F451" s="61"/>
      <c r="G451" s="61"/>
      <c r="H451" s="428"/>
      <c r="I451" s="428"/>
    </row>
    <row r="452" spans="1:9" ht="12.75">
      <c r="A452" s="61"/>
      <c r="B452" s="61"/>
      <c r="C452" s="61"/>
      <c r="D452" s="61"/>
      <c r="E452" s="61"/>
      <c r="F452" s="61"/>
      <c r="G452" s="61"/>
      <c r="H452" s="428"/>
      <c r="I452" s="428"/>
    </row>
    <row r="453" spans="1:9" ht="12.75">
      <c r="A453" s="61"/>
      <c r="B453" s="61"/>
      <c r="C453" s="61"/>
      <c r="D453" s="61"/>
      <c r="E453" s="61"/>
      <c r="F453" s="61"/>
      <c r="G453" s="61"/>
      <c r="H453" s="428"/>
      <c r="I453" s="428"/>
    </row>
    <row r="454" spans="1:9" ht="12.75">
      <c r="A454" s="61"/>
      <c r="B454" s="61"/>
      <c r="C454" s="61"/>
      <c r="D454" s="61"/>
      <c r="E454" s="61"/>
      <c r="F454" s="61"/>
      <c r="G454" s="61"/>
      <c r="H454" s="428"/>
      <c r="I454" s="428"/>
    </row>
    <row r="455" spans="1:9" ht="12.75">
      <c r="A455" s="61"/>
      <c r="B455" s="61"/>
      <c r="C455" s="61"/>
      <c r="D455" s="61"/>
      <c r="E455" s="61"/>
      <c r="F455" s="61"/>
      <c r="G455" s="61"/>
      <c r="H455" s="428"/>
      <c r="I455" s="428"/>
    </row>
    <row r="456" spans="1:9" ht="12.75">
      <c r="A456" s="61"/>
      <c r="B456" s="61"/>
      <c r="C456" s="61"/>
      <c r="D456" s="61"/>
      <c r="E456" s="61"/>
      <c r="F456" s="61"/>
      <c r="G456" s="61"/>
      <c r="H456" s="428"/>
      <c r="I456" s="428"/>
    </row>
    <row r="457" spans="1:9" ht="12.75">
      <c r="A457" s="61"/>
      <c r="B457" s="61"/>
      <c r="C457" s="61"/>
      <c r="D457" s="61"/>
      <c r="E457" s="61"/>
      <c r="F457" s="61"/>
      <c r="G457" s="61"/>
      <c r="H457" s="428"/>
      <c r="I457" s="428"/>
    </row>
    <row r="458" spans="1:9" ht="12.75">
      <c r="A458" s="61"/>
      <c r="B458" s="61"/>
      <c r="C458" s="61"/>
      <c r="D458" s="61"/>
      <c r="E458" s="61"/>
      <c r="F458" s="61"/>
      <c r="G458" s="61"/>
      <c r="H458" s="428"/>
      <c r="I458" s="428"/>
    </row>
    <row r="459" spans="1:9" ht="12.75">
      <c r="A459" s="61"/>
      <c r="B459" s="61"/>
      <c r="C459" s="61"/>
      <c r="D459" s="61"/>
      <c r="E459" s="61"/>
      <c r="F459" s="61"/>
      <c r="G459" s="61"/>
      <c r="H459" s="428"/>
      <c r="I459" s="428"/>
    </row>
    <row r="460" spans="1:9" ht="12.75">
      <c r="A460" s="61"/>
      <c r="B460" s="61"/>
      <c r="C460" s="61"/>
      <c r="D460" s="61"/>
      <c r="E460" s="61"/>
      <c r="F460" s="61"/>
      <c r="G460" s="61"/>
      <c r="H460" s="428"/>
      <c r="I460" s="428"/>
    </row>
    <row r="461" spans="1:9" ht="12.75">
      <c r="A461" s="61"/>
      <c r="B461" s="61"/>
      <c r="C461" s="61"/>
      <c r="D461" s="61"/>
      <c r="E461" s="61"/>
      <c r="F461" s="61"/>
      <c r="G461" s="61"/>
      <c r="H461" s="428"/>
      <c r="I461" s="428"/>
    </row>
    <row r="462" spans="1:9" ht="12.75">
      <c r="A462" s="61"/>
      <c r="B462" s="61"/>
      <c r="C462" s="61"/>
      <c r="D462" s="61"/>
      <c r="E462" s="61"/>
      <c r="F462" s="61"/>
      <c r="G462" s="61"/>
      <c r="H462" s="428"/>
      <c r="I462" s="428"/>
    </row>
    <row r="463" spans="1:9" ht="12.75">
      <c r="A463" s="61"/>
      <c r="B463" s="61"/>
      <c r="C463" s="61"/>
      <c r="D463" s="61"/>
      <c r="E463" s="61"/>
      <c r="F463" s="61"/>
      <c r="G463" s="61"/>
      <c r="H463" s="428"/>
      <c r="I463" s="428"/>
    </row>
    <row r="464" spans="1:9" ht="12.75">
      <c r="A464" s="61"/>
      <c r="B464" s="61"/>
      <c r="C464" s="61"/>
      <c r="D464" s="61"/>
      <c r="E464" s="61"/>
      <c r="F464" s="61"/>
      <c r="G464" s="61"/>
      <c r="H464" s="428"/>
      <c r="I464" s="428"/>
    </row>
    <row r="465" spans="1:9" ht="12.75">
      <c r="A465" s="61"/>
      <c r="B465" s="61"/>
      <c r="C465" s="61"/>
      <c r="D465" s="61"/>
      <c r="E465" s="61"/>
      <c r="F465" s="61"/>
      <c r="G465" s="61"/>
      <c r="H465" s="428"/>
      <c r="I465" s="428"/>
    </row>
    <row r="466" spans="1:9" ht="12.75">
      <c r="A466" s="61"/>
      <c r="B466" s="61"/>
      <c r="C466" s="61"/>
      <c r="D466" s="61"/>
      <c r="E466" s="61"/>
      <c r="F466" s="61"/>
      <c r="G466" s="61"/>
      <c r="H466" s="428"/>
      <c r="I466" s="428"/>
    </row>
    <row r="467" spans="1:9" ht="12.75">
      <c r="A467" s="61"/>
      <c r="B467" s="61"/>
      <c r="C467" s="61"/>
      <c r="D467" s="61"/>
      <c r="E467" s="61"/>
      <c r="F467" s="61"/>
      <c r="G467" s="61"/>
      <c r="H467" s="428"/>
      <c r="I467" s="428"/>
    </row>
    <row r="468" spans="1:9" ht="12.75">
      <c r="A468" s="61"/>
      <c r="B468" s="61"/>
      <c r="C468" s="61"/>
      <c r="D468" s="61"/>
      <c r="E468" s="61"/>
      <c r="F468" s="61"/>
      <c r="G468" s="61"/>
      <c r="H468" s="428"/>
      <c r="I468" s="428"/>
    </row>
    <row r="469" spans="1:9" ht="12.75">
      <c r="A469" s="61"/>
      <c r="B469" s="61"/>
      <c r="C469" s="61"/>
      <c r="D469" s="61"/>
      <c r="E469" s="61"/>
      <c r="F469" s="61"/>
      <c r="G469" s="61"/>
      <c r="H469" s="428"/>
      <c r="I469" s="428"/>
    </row>
    <row r="470" spans="1:9" ht="12.75">
      <c r="A470" s="61"/>
      <c r="B470" s="61"/>
      <c r="C470" s="61"/>
      <c r="D470" s="61"/>
      <c r="E470" s="61"/>
      <c r="F470" s="61"/>
      <c r="G470" s="61"/>
      <c r="H470" s="428"/>
      <c r="I470" s="428"/>
    </row>
    <row r="471" spans="1:9" ht="12.75">
      <c r="A471" s="61"/>
      <c r="B471" s="61"/>
      <c r="C471" s="61"/>
      <c r="D471" s="61"/>
      <c r="E471" s="61"/>
      <c r="F471" s="61"/>
      <c r="G471" s="61"/>
      <c r="H471" s="428"/>
      <c r="I471" s="428"/>
    </row>
    <row r="472" spans="1:9" ht="12.75">
      <c r="A472" s="61"/>
      <c r="B472" s="61"/>
      <c r="C472" s="61"/>
      <c r="D472" s="61"/>
      <c r="E472" s="61"/>
      <c r="F472" s="61"/>
      <c r="G472" s="61"/>
      <c r="H472" s="428"/>
      <c r="I472" s="428"/>
    </row>
    <row r="473" spans="1:9" ht="12.75">
      <c r="A473" s="61"/>
      <c r="B473" s="61"/>
      <c r="C473" s="61"/>
      <c r="D473" s="61"/>
      <c r="E473" s="61"/>
      <c r="F473" s="61"/>
      <c r="G473" s="61"/>
      <c r="H473" s="428"/>
      <c r="I473" s="428"/>
    </row>
    <row r="474" spans="1:9" ht="12.75">
      <c r="A474" s="61"/>
      <c r="B474" s="61"/>
      <c r="C474" s="61"/>
      <c r="D474" s="61"/>
      <c r="E474" s="61"/>
      <c r="F474" s="61"/>
      <c r="G474" s="61"/>
      <c r="H474" s="428"/>
      <c r="I474" s="428"/>
    </row>
    <row r="475" spans="1:9" ht="12.75">
      <c r="A475" s="61"/>
      <c r="B475" s="61"/>
      <c r="C475" s="61"/>
      <c r="D475" s="61"/>
      <c r="E475" s="61"/>
      <c r="F475" s="61"/>
      <c r="G475" s="61"/>
      <c r="H475" s="428"/>
      <c r="I475" s="428"/>
    </row>
    <row r="476" spans="1:9" ht="12.75">
      <c r="A476" s="61"/>
      <c r="B476" s="61"/>
      <c r="C476" s="61"/>
      <c r="D476" s="61"/>
      <c r="E476" s="61"/>
      <c r="F476" s="61"/>
      <c r="G476" s="61"/>
      <c r="H476" s="428"/>
      <c r="I476" s="428"/>
    </row>
    <row r="477" spans="1:9" ht="12.75">
      <c r="A477" s="61"/>
      <c r="B477" s="61"/>
      <c r="C477" s="61"/>
      <c r="D477" s="61"/>
      <c r="E477" s="61"/>
      <c r="F477" s="61"/>
      <c r="G477" s="61"/>
      <c r="H477" s="428"/>
      <c r="I477" s="428"/>
    </row>
    <row r="478" spans="1:9" ht="12.75">
      <c r="A478" s="61"/>
      <c r="B478" s="61"/>
      <c r="C478" s="61"/>
      <c r="D478" s="61"/>
      <c r="E478" s="61"/>
      <c r="F478" s="61"/>
      <c r="G478" s="61"/>
      <c r="H478" s="428"/>
      <c r="I478" s="428"/>
    </row>
    <row r="479" spans="1:9" ht="12.75">
      <c r="A479" s="61"/>
      <c r="B479" s="61"/>
      <c r="C479" s="61"/>
      <c r="D479" s="61"/>
      <c r="E479" s="61"/>
      <c r="F479" s="61"/>
      <c r="G479" s="61"/>
      <c r="H479" s="428"/>
      <c r="I479" s="428"/>
    </row>
    <row r="480" spans="1:9" ht="12.75">
      <c r="A480" s="61"/>
      <c r="B480" s="61"/>
      <c r="C480" s="61"/>
      <c r="D480" s="61"/>
      <c r="E480" s="61"/>
      <c r="F480" s="61"/>
      <c r="G480" s="61"/>
      <c r="H480" s="428"/>
      <c r="I480" s="428"/>
    </row>
    <row r="481" spans="1:9" ht="12.75">
      <c r="A481" s="61"/>
      <c r="B481" s="61"/>
      <c r="C481" s="61"/>
      <c r="D481" s="61"/>
      <c r="E481" s="61"/>
      <c r="F481" s="61"/>
      <c r="G481" s="61"/>
      <c r="H481" s="428"/>
      <c r="I481" s="428"/>
    </row>
    <row r="482" spans="1:9" ht="12.75">
      <c r="A482" s="61"/>
      <c r="B482" s="61"/>
      <c r="C482" s="61"/>
      <c r="D482" s="61"/>
      <c r="E482" s="61"/>
      <c r="F482" s="61"/>
      <c r="G482" s="61"/>
      <c r="H482" s="428"/>
      <c r="I482" s="428"/>
    </row>
    <row r="483" spans="1:9" ht="12.75">
      <c r="A483" s="61"/>
      <c r="B483" s="61"/>
      <c r="C483" s="61"/>
      <c r="D483" s="61"/>
      <c r="E483" s="61"/>
      <c r="F483" s="61"/>
      <c r="G483" s="61"/>
      <c r="H483" s="428"/>
      <c r="I483" s="428"/>
    </row>
    <row r="484" spans="1:9" ht="12.75">
      <c r="A484" s="61"/>
      <c r="B484" s="61"/>
      <c r="C484" s="61"/>
      <c r="D484" s="61"/>
      <c r="E484" s="61"/>
      <c r="F484" s="61"/>
      <c r="G484" s="61"/>
      <c r="H484" s="428"/>
      <c r="I484" s="428"/>
    </row>
    <row r="485" spans="1:9" ht="12.75">
      <c r="A485" s="61"/>
      <c r="B485" s="61"/>
      <c r="C485" s="61"/>
      <c r="D485" s="61"/>
      <c r="E485" s="61"/>
      <c r="F485" s="61"/>
      <c r="G485" s="61"/>
      <c r="H485" s="428"/>
      <c r="I485" s="428"/>
    </row>
    <row r="486" spans="1:9" ht="12.75">
      <c r="A486" s="61"/>
      <c r="B486" s="61"/>
      <c r="C486" s="61"/>
      <c r="D486" s="61"/>
      <c r="E486" s="61"/>
      <c r="F486" s="61"/>
      <c r="G486" s="61"/>
      <c r="H486" s="428"/>
      <c r="I486" s="428"/>
    </row>
    <row r="487" spans="1:9" ht="12.75">
      <c r="A487" s="61"/>
      <c r="B487" s="61"/>
      <c r="C487" s="61"/>
      <c r="D487" s="61"/>
      <c r="E487" s="61"/>
      <c r="F487" s="61"/>
      <c r="G487" s="61"/>
      <c r="H487" s="428"/>
      <c r="I487" s="428"/>
    </row>
    <row r="488" spans="1:9" ht="12.75">
      <c r="A488" s="61"/>
      <c r="B488" s="61"/>
      <c r="C488" s="61"/>
      <c r="D488" s="61"/>
      <c r="E488" s="61"/>
      <c r="F488" s="61"/>
      <c r="G488" s="61"/>
      <c r="H488" s="428"/>
      <c r="I488" s="428"/>
    </row>
    <row r="489" spans="1:9" ht="12.75">
      <c r="A489" s="61"/>
      <c r="B489" s="61"/>
      <c r="C489" s="61"/>
      <c r="D489" s="61"/>
      <c r="E489" s="61"/>
      <c r="F489" s="61"/>
      <c r="G489" s="61"/>
      <c r="H489" s="428"/>
      <c r="I489" s="428"/>
    </row>
    <row r="490" spans="1:9" ht="12.75">
      <c r="A490" s="61"/>
      <c r="B490" s="61"/>
      <c r="C490" s="61"/>
      <c r="D490" s="61"/>
      <c r="E490" s="61"/>
      <c r="F490" s="61"/>
      <c r="G490" s="61"/>
      <c r="H490" s="428"/>
      <c r="I490" s="428"/>
    </row>
    <row r="491" spans="1:9" ht="12.75">
      <c r="A491" s="61"/>
      <c r="B491" s="61"/>
      <c r="C491" s="61"/>
      <c r="D491" s="61"/>
      <c r="E491" s="61"/>
      <c r="F491" s="61"/>
      <c r="G491" s="61"/>
      <c r="H491" s="428"/>
      <c r="I491" s="428"/>
    </row>
    <row r="492" spans="1:9" ht="12.75">
      <c r="A492" s="61"/>
      <c r="B492" s="61"/>
      <c r="C492" s="61"/>
      <c r="D492" s="61"/>
      <c r="E492" s="61"/>
      <c r="F492" s="61"/>
      <c r="G492" s="61"/>
      <c r="H492" s="428"/>
      <c r="I492" s="428"/>
    </row>
    <row r="493" spans="1:9" ht="12.75">
      <c r="A493" s="61"/>
      <c r="B493" s="61"/>
      <c r="C493" s="61"/>
      <c r="D493" s="61"/>
      <c r="E493" s="61"/>
      <c r="F493" s="61"/>
      <c r="G493" s="61"/>
      <c r="H493" s="428"/>
      <c r="I493" s="428"/>
    </row>
    <row r="494" spans="1:9" ht="12.75">
      <c r="A494" s="61"/>
      <c r="B494" s="61"/>
      <c r="C494" s="61"/>
      <c r="D494" s="61"/>
      <c r="E494" s="61"/>
      <c r="F494" s="61"/>
      <c r="G494" s="61"/>
      <c r="H494" s="428"/>
      <c r="I494" s="428"/>
    </row>
    <row r="495" spans="1:9" ht="12.75">
      <c r="A495" s="61"/>
      <c r="B495" s="61"/>
      <c r="C495" s="61"/>
      <c r="D495" s="61"/>
      <c r="E495" s="61"/>
      <c r="F495" s="61"/>
      <c r="G495" s="61"/>
      <c r="H495" s="428"/>
      <c r="I495" s="428"/>
    </row>
    <row r="496" spans="1:9" ht="12.75">
      <c r="A496" s="61"/>
      <c r="B496" s="61"/>
      <c r="C496" s="61"/>
      <c r="D496" s="61"/>
      <c r="E496" s="61"/>
      <c r="F496" s="61"/>
      <c r="G496" s="61"/>
      <c r="H496" s="428"/>
      <c r="I496" s="428"/>
    </row>
    <row r="497" spans="1:9" ht="12.75">
      <c r="A497" s="61"/>
      <c r="B497" s="61"/>
      <c r="C497" s="61"/>
      <c r="D497" s="61"/>
      <c r="E497" s="61"/>
      <c r="F497" s="61"/>
      <c r="G497" s="61"/>
      <c r="H497" s="428"/>
      <c r="I497" s="428"/>
    </row>
    <row r="498" spans="1:9" ht="12.75">
      <c r="A498" s="61"/>
      <c r="B498" s="61"/>
      <c r="C498" s="61"/>
      <c r="D498" s="61"/>
      <c r="E498" s="61"/>
      <c r="F498" s="61"/>
      <c r="G498" s="61"/>
      <c r="H498" s="428"/>
      <c r="I498" s="428"/>
    </row>
    <row r="499" spans="1:9" ht="12.75">
      <c r="A499" s="61"/>
      <c r="B499" s="61"/>
      <c r="C499" s="61"/>
      <c r="D499" s="61"/>
      <c r="E499" s="61"/>
      <c r="F499" s="61"/>
      <c r="G499" s="61"/>
      <c r="H499" s="428"/>
      <c r="I499" s="428"/>
    </row>
    <row r="500" spans="1:9" ht="12.75">
      <c r="A500" s="61"/>
      <c r="B500" s="61"/>
      <c r="C500" s="61"/>
      <c r="D500" s="61"/>
      <c r="E500" s="61"/>
      <c r="F500" s="61"/>
      <c r="G500" s="61"/>
      <c r="H500" s="428"/>
      <c r="I500" s="428"/>
    </row>
    <row r="501" spans="1:9" ht="12.75">
      <c r="A501" s="61"/>
      <c r="B501" s="61"/>
      <c r="C501" s="61"/>
      <c r="D501" s="61"/>
      <c r="E501" s="61"/>
      <c r="F501" s="61"/>
      <c r="G501" s="61"/>
      <c r="H501" s="428"/>
      <c r="I501" s="428"/>
    </row>
    <row r="502" spans="1:9" ht="12.75">
      <c r="A502" s="61"/>
      <c r="B502" s="61"/>
      <c r="C502" s="61"/>
      <c r="D502" s="61"/>
      <c r="E502" s="61"/>
      <c r="F502" s="61"/>
      <c r="G502" s="61"/>
      <c r="H502" s="428"/>
      <c r="I502" s="428"/>
    </row>
    <row r="503" spans="1:9" ht="12.75">
      <c r="A503" s="61"/>
      <c r="B503" s="61"/>
      <c r="C503" s="61"/>
      <c r="D503" s="61"/>
      <c r="E503" s="61"/>
      <c r="F503" s="61"/>
      <c r="G503" s="61"/>
      <c r="H503" s="428"/>
      <c r="I503" s="428"/>
    </row>
    <row r="504" spans="1:9" ht="12.75">
      <c r="A504" s="61"/>
      <c r="B504" s="61"/>
      <c r="C504" s="61"/>
      <c r="D504" s="61"/>
      <c r="E504" s="61"/>
      <c r="F504" s="61"/>
      <c r="G504" s="61"/>
      <c r="H504" s="428"/>
      <c r="I504" s="428"/>
    </row>
    <row r="505" spans="1:9" ht="12.75">
      <c r="A505" s="61"/>
      <c r="B505" s="61"/>
      <c r="C505" s="61"/>
      <c r="D505" s="61"/>
      <c r="E505" s="61"/>
      <c r="F505" s="61"/>
      <c r="G505" s="61"/>
      <c r="H505" s="428"/>
      <c r="I505" s="428"/>
    </row>
    <row r="506" spans="1:9" ht="12.75">
      <c r="A506" s="61"/>
      <c r="B506" s="61"/>
      <c r="C506" s="61"/>
      <c r="D506" s="61"/>
      <c r="E506" s="61"/>
      <c r="F506" s="61"/>
      <c r="G506" s="61"/>
      <c r="H506" s="428"/>
      <c r="I506" s="428"/>
    </row>
    <row r="507" spans="1:9" ht="12.75">
      <c r="A507" s="61"/>
      <c r="B507" s="61"/>
      <c r="C507" s="61"/>
      <c r="D507" s="61"/>
      <c r="E507" s="61"/>
      <c r="F507" s="61"/>
      <c r="G507" s="61"/>
      <c r="H507" s="428"/>
      <c r="I507" s="428"/>
    </row>
    <row r="508" spans="1:9" ht="12.75">
      <c r="A508" s="61"/>
      <c r="B508" s="61"/>
      <c r="C508" s="61"/>
      <c r="D508" s="61"/>
      <c r="E508" s="61"/>
      <c r="F508" s="61"/>
      <c r="G508" s="61"/>
      <c r="H508" s="428"/>
      <c r="I508" s="428"/>
    </row>
    <row r="509" spans="1:9" ht="12.75">
      <c r="A509" s="61"/>
      <c r="B509" s="61"/>
      <c r="C509" s="61"/>
      <c r="D509" s="61"/>
      <c r="E509" s="61"/>
      <c r="F509" s="61"/>
      <c r="G509" s="61"/>
      <c r="H509" s="428"/>
      <c r="I509" s="428"/>
    </row>
    <row r="510" spans="1:9" ht="12.75">
      <c r="A510" s="61"/>
      <c r="B510" s="61"/>
      <c r="C510" s="61"/>
      <c r="D510" s="61"/>
      <c r="E510" s="61"/>
      <c r="F510" s="61"/>
      <c r="G510" s="61"/>
      <c r="H510" s="428"/>
      <c r="I510" s="428"/>
    </row>
    <row r="511" spans="1:9" ht="12.75">
      <c r="A511" s="61"/>
      <c r="B511" s="61"/>
      <c r="C511" s="61"/>
      <c r="D511" s="61"/>
      <c r="E511" s="61"/>
      <c r="F511" s="61"/>
      <c r="G511" s="61"/>
      <c r="H511" s="428"/>
      <c r="I511" s="428"/>
    </row>
    <row r="512" spans="1:9" ht="12.75">
      <c r="A512" s="61"/>
      <c r="B512" s="61"/>
      <c r="C512" s="61"/>
      <c r="D512" s="61"/>
      <c r="E512" s="61"/>
      <c r="F512" s="61"/>
      <c r="G512" s="61"/>
      <c r="H512" s="428"/>
      <c r="I512" s="428"/>
    </row>
    <row r="513" spans="1:9" ht="12.75">
      <c r="A513" s="61"/>
      <c r="B513" s="61"/>
      <c r="C513" s="61"/>
      <c r="D513" s="61"/>
      <c r="E513" s="61"/>
      <c r="F513" s="61"/>
      <c r="G513" s="61"/>
      <c r="H513" s="428"/>
      <c r="I513" s="428"/>
    </row>
    <row r="514" spans="1:9" ht="12.75">
      <c r="A514" s="61"/>
      <c r="B514" s="61"/>
      <c r="C514" s="61"/>
      <c r="D514" s="61"/>
      <c r="E514" s="61"/>
      <c r="F514" s="61"/>
      <c r="G514" s="61"/>
      <c r="H514" s="428"/>
      <c r="I514" s="428"/>
    </row>
    <row r="515" spans="1:9" ht="12.75">
      <c r="A515" s="61"/>
      <c r="B515" s="61"/>
      <c r="C515" s="61"/>
      <c r="D515" s="61"/>
      <c r="E515" s="61"/>
      <c r="F515" s="61"/>
      <c r="G515" s="61"/>
      <c r="H515" s="428"/>
      <c r="I515" s="428"/>
    </row>
    <row r="516" spans="1:9" ht="12.75">
      <c r="A516" s="61"/>
      <c r="B516" s="61"/>
      <c r="C516" s="61"/>
      <c r="D516" s="61"/>
      <c r="E516" s="61"/>
      <c r="F516" s="61"/>
      <c r="G516" s="61"/>
      <c r="H516" s="428"/>
      <c r="I516" s="428"/>
    </row>
    <row r="517" spans="1:9" ht="12.75">
      <c r="A517" s="61"/>
      <c r="B517" s="61"/>
      <c r="C517" s="61"/>
      <c r="D517" s="61"/>
      <c r="E517" s="61"/>
      <c r="F517" s="61"/>
      <c r="G517" s="61"/>
      <c r="H517" s="428"/>
      <c r="I517" s="428"/>
    </row>
    <row r="518" spans="1:9" ht="12.75">
      <c r="A518" s="61"/>
      <c r="B518" s="61"/>
      <c r="C518" s="61"/>
      <c r="D518" s="61"/>
      <c r="E518" s="61"/>
      <c r="F518" s="61"/>
      <c r="G518" s="61"/>
      <c r="H518" s="428"/>
      <c r="I518" s="428"/>
    </row>
    <row r="519" spans="1:9" ht="12.75">
      <c r="A519" s="61"/>
      <c r="B519" s="61"/>
      <c r="C519" s="61"/>
      <c r="D519" s="61"/>
      <c r="E519" s="61"/>
      <c r="F519" s="61"/>
      <c r="G519" s="61"/>
      <c r="H519" s="428"/>
      <c r="I519" s="428"/>
    </row>
    <row r="520" spans="1:9" ht="12.75">
      <c r="A520" s="61"/>
      <c r="B520" s="61"/>
      <c r="C520" s="61"/>
      <c r="D520" s="61"/>
      <c r="E520" s="61"/>
      <c r="F520" s="61"/>
      <c r="G520" s="61"/>
      <c r="H520" s="428"/>
      <c r="I520" s="428"/>
    </row>
    <row r="521" spans="1:9" ht="12.75">
      <c r="A521" s="61"/>
      <c r="B521" s="61"/>
      <c r="C521" s="61"/>
      <c r="D521" s="61"/>
      <c r="E521" s="61"/>
      <c r="F521" s="61"/>
      <c r="G521" s="61"/>
      <c r="H521" s="428"/>
      <c r="I521" s="428"/>
    </row>
    <row r="522" spans="1:9" ht="12.75">
      <c r="A522" s="61"/>
      <c r="B522" s="61"/>
      <c r="C522" s="61"/>
      <c r="D522" s="61"/>
      <c r="E522" s="61"/>
      <c r="F522" s="61"/>
      <c r="G522" s="61"/>
      <c r="H522" s="428"/>
      <c r="I522" s="428"/>
    </row>
    <row r="523" spans="1:9" ht="12.75">
      <c r="A523" s="61"/>
      <c r="B523" s="61"/>
      <c r="C523" s="61"/>
      <c r="D523" s="61"/>
      <c r="E523" s="61"/>
      <c r="F523" s="61"/>
      <c r="G523" s="61"/>
      <c r="H523" s="428"/>
      <c r="I523" s="428"/>
    </row>
    <row r="524" spans="1:9" ht="12.75">
      <c r="A524" s="61"/>
      <c r="B524" s="61"/>
      <c r="C524" s="61"/>
      <c r="D524" s="61"/>
      <c r="E524" s="61"/>
      <c r="F524" s="61"/>
      <c r="G524" s="61"/>
      <c r="H524" s="428"/>
      <c r="I524" s="428"/>
    </row>
    <row r="525" spans="1:9" ht="12.75">
      <c r="A525" s="61"/>
      <c r="B525" s="61"/>
      <c r="C525" s="61"/>
      <c r="D525" s="61"/>
      <c r="E525" s="61"/>
      <c r="F525" s="61"/>
      <c r="G525" s="61"/>
      <c r="H525" s="428"/>
      <c r="I525" s="428"/>
    </row>
    <row r="526" spans="1:9" ht="12.75">
      <c r="A526" s="61"/>
      <c r="B526" s="61"/>
      <c r="C526" s="61"/>
      <c r="D526" s="61"/>
      <c r="E526" s="61"/>
      <c r="F526" s="61"/>
      <c r="G526" s="61"/>
      <c r="H526" s="428"/>
      <c r="I526" s="428"/>
    </row>
    <row r="527" spans="1:9" ht="12.75">
      <c r="A527" s="61"/>
      <c r="B527" s="61"/>
      <c r="C527" s="61"/>
      <c r="D527" s="61"/>
      <c r="E527" s="61"/>
      <c r="F527" s="61"/>
      <c r="G527" s="61"/>
      <c r="H527" s="428"/>
      <c r="I527" s="428"/>
    </row>
    <row r="528" spans="1:9" ht="12.75">
      <c r="A528" s="61"/>
      <c r="B528" s="61"/>
      <c r="C528" s="61"/>
      <c r="D528" s="61"/>
      <c r="E528" s="61"/>
      <c r="F528" s="61"/>
      <c r="G528" s="61"/>
      <c r="H528" s="428"/>
      <c r="I528" s="428"/>
    </row>
    <row r="529" spans="1:9" ht="12.75">
      <c r="A529" s="61"/>
      <c r="B529" s="61"/>
      <c r="C529" s="61"/>
      <c r="D529" s="61"/>
      <c r="E529" s="61"/>
      <c r="F529" s="61"/>
      <c r="G529" s="61"/>
      <c r="H529" s="428"/>
      <c r="I529" s="428"/>
    </row>
    <row r="530" spans="1:9" ht="12.75">
      <c r="A530" s="61"/>
      <c r="B530" s="61"/>
      <c r="C530" s="61"/>
      <c r="D530" s="61"/>
      <c r="E530" s="61"/>
      <c r="F530" s="61"/>
      <c r="G530" s="61"/>
      <c r="H530" s="428"/>
      <c r="I530" s="428"/>
    </row>
    <row r="531" spans="1:9" ht="12.75">
      <c r="A531" s="61"/>
      <c r="B531" s="61"/>
      <c r="C531" s="61"/>
      <c r="D531" s="61"/>
      <c r="E531" s="61"/>
      <c r="F531" s="61"/>
      <c r="G531" s="61"/>
      <c r="H531" s="428"/>
      <c r="I531" s="428"/>
    </row>
    <row r="532" spans="1:9" ht="12.75">
      <c r="A532" s="61"/>
      <c r="B532" s="61"/>
      <c r="C532" s="61"/>
      <c r="D532" s="61"/>
      <c r="E532" s="61"/>
      <c r="F532" s="61"/>
      <c r="G532" s="61"/>
      <c r="H532" s="428"/>
      <c r="I532" s="428"/>
    </row>
    <row r="533" spans="1:9" ht="12.75">
      <c r="A533" s="61"/>
      <c r="B533" s="61"/>
      <c r="C533" s="61"/>
      <c r="D533" s="61"/>
      <c r="E533" s="61"/>
      <c r="F533" s="61"/>
      <c r="G533" s="61"/>
      <c r="H533" s="428"/>
      <c r="I533" s="428"/>
    </row>
    <row r="534" spans="1:9" ht="12.75">
      <c r="A534" s="61"/>
      <c r="B534" s="61"/>
      <c r="C534" s="61"/>
      <c r="D534" s="61"/>
      <c r="E534" s="61"/>
      <c r="F534" s="61"/>
      <c r="G534" s="61"/>
      <c r="H534" s="428"/>
      <c r="I534" s="428"/>
    </row>
    <row r="535" spans="1:9" ht="12.75">
      <c r="A535" s="61"/>
      <c r="B535" s="61"/>
      <c r="C535" s="61"/>
      <c r="D535" s="61"/>
      <c r="E535" s="61"/>
      <c r="F535" s="61"/>
      <c r="G535" s="61"/>
      <c r="H535" s="428"/>
      <c r="I535" s="428"/>
    </row>
    <row r="536" spans="1:9" ht="12.75">
      <c r="A536" s="61"/>
      <c r="B536" s="61"/>
      <c r="C536" s="61"/>
      <c r="D536" s="61"/>
      <c r="E536" s="61"/>
      <c r="F536" s="61"/>
      <c r="G536" s="61"/>
      <c r="H536" s="428"/>
      <c r="I536" s="428"/>
    </row>
    <row r="537" spans="1:9" ht="12.75">
      <c r="A537" s="61"/>
      <c r="B537" s="61"/>
      <c r="C537" s="61"/>
      <c r="D537" s="61"/>
      <c r="E537" s="61"/>
      <c r="F537" s="61"/>
      <c r="G537" s="61"/>
      <c r="H537" s="428"/>
      <c r="I537" s="428"/>
    </row>
    <row r="538" spans="1:9" ht="12.75">
      <c r="A538" s="61"/>
      <c r="B538" s="61"/>
      <c r="C538" s="61"/>
      <c r="D538" s="61"/>
      <c r="E538" s="61"/>
      <c r="F538" s="61"/>
      <c r="G538" s="61"/>
      <c r="H538" s="428"/>
      <c r="I538" s="428"/>
    </row>
    <row r="539" spans="1:9" ht="12.75">
      <c r="A539" s="61"/>
      <c r="B539" s="61"/>
      <c r="C539" s="61"/>
      <c r="D539" s="61"/>
      <c r="E539" s="61"/>
      <c r="F539" s="61"/>
      <c r="G539" s="61"/>
      <c r="H539" s="428"/>
      <c r="I539" s="428"/>
    </row>
    <row r="540" spans="1:9" ht="12.75">
      <c r="A540" s="61"/>
      <c r="B540" s="61"/>
      <c r="C540" s="61"/>
      <c r="D540" s="61"/>
      <c r="E540" s="61"/>
      <c r="F540" s="61"/>
      <c r="G540" s="61"/>
      <c r="H540" s="428"/>
      <c r="I540" s="428"/>
    </row>
    <row r="541" spans="1:9" ht="12.75">
      <c r="A541" s="61"/>
      <c r="B541" s="61"/>
      <c r="C541" s="61"/>
      <c r="D541" s="61"/>
      <c r="E541" s="61"/>
      <c r="F541" s="61"/>
      <c r="G541" s="61"/>
      <c r="H541" s="428"/>
      <c r="I541" s="428"/>
    </row>
    <row r="542" spans="1:9" ht="12.75">
      <c r="A542" s="61"/>
      <c r="B542" s="61"/>
      <c r="C542" s="61"/>
      <c r="D542" s="61"/>
      <c r="E542" s="61"/>
      <c r="F542" s="61"/>
      <c r="G542" s="61"/>
      <c r="H542" s="428"/>
      <c r="I542" s="428"/>
    </row>
    <row r="543" spans="1:9" ht="12.75">
      <c r="A543" s="61"/>
      <c r="B543" s="61"/>
      <c r="C543" s="61"/>
      <c r="D543" s="61"/>
      <c r="E543" s="61"/>
      <c r="F543" s="61"/>
      <c r="G543" s="61"/>
      <c r="H543" s="428"/>
      <c r="I543" s="428"/>
    </row>
    <row r="544" spans="1:9" ht="12.75">
      <c r="A544" s="61"/>
      <c r="B544" s="61"/>
      <c r="C544" s="61"/>
      <c r="D544" s="61"/>
      <c r="E544" s="61"/>
      <c r="F544" s="61"/>
      <c r="G544" s="61"/>
      <c r="H544" s="428"/>
      <c r="I544" s="428"/>
    </row>
    <row r="545" spans="1:9" ht="12.75">
      <c r="A545" s="61"/>
      <c r="B545" s="61"/>
      <c r="C545" s="61"/>
      <c r="D545" s="61"/>
      <c r="E545" s="61"/>
      <c r="F545" s="61"/>
      <c r="G545" s="61"/>
      <c r="H545" s="428"/>
      <c r="I545" s="428"/>
    </row>
    <row r="546" spans="1:9" ht="12.75">
      <c r="A546" s="61"/>
      <c r="B546" s="61"/>
      <c r="C546" s="61"/>
      <c r="D546" s="61"/>
      <c r="E546" s="61"/>
      <c r="F546" s="61"/>
      <c r="G546" s="61"/>
      <c r="H546" s="428"/>
      <c r="I546" s="428"/>
    </row>
    <row r="547" spans="1:9" ht="12.75">
      <c r="A547" s="61"/>
      <c r="B547" s="61"/>
      <c r="C547" s="61"/>
      <c r="D547" s="61"/>
      <c r="E547" s="61"/>
      <c r="F547" s="61"/>
      <c r="G547" s="61"/>
      <c r="H547" s="428"/>
      <c r="I547" s="428"/>
    </row>
    <row r="548" spans="1:9" ht="12.75">
      <c r="A548" s="61"/>
      <c r="B548" s="61"/>
      <c r="C548" s="61"/>
      <c r="D548" s="61"/>
      <c r="E548" s="61"/>
      <c r="F548" s="61"/>
      <c r="G548" s="61"/>
      <c r="H548" s="428"/>
      <c r="I548" s="428"/>
    </row>
    <row r="549" spans="1:9" ht="12.75">
      <c r="A549" s="61"/>
      <c r="B549" s="61"/>
      <c r="C549" s="61"/>
      <c r="D549" s="61"/>
      <c r="E549" s="61"/>
      <c r="F549" s="61"/>
      <c r="G549" s="61"/>
      <c r="H549" s="428"/>
      <c r="I549" s="428"/>
    </row>
    <row r="550" spans="1:9" ht="12.75">
      <c r="A550" s="61"/>
      <c r="B550" s="61"/>
      <c r="C550" s="61"/>
      <c r="D550" s="61"/>
      <c r="E550" s="61"/>
      <c r="F550" s="61"/>
      <c r="G550" s="61"/>
      <c r="H550" s="428"/>
      <c r="I550" s="428"/>
    </row>
    <row r="551" spans="1:9" ht="12.75">
      <c r="A551" s="61"/>
      <c r="B551" s="61"/>
      <c r="C551" s="61"/>
      <c r="D551" s="61"/>
      <c r="E551" s="61"/>
      <c r="F551" s="61"/>
      <c r="G551" s="61"/>
      <c r="H551" s="428"/>
      <c r="I551" s="428"/>
    </row>
    <row r="552" spans="1:9" ht="12.75">
      <c r="A552" s="61"/>
      <c r="B552" s="61"/>
      <c r="C552" s="61"/>
      <c r="D552" s="61"/>
      <c r="E552" s="61"/>
      <c r="F552" s="61"/>
      <c r="G552" s="61"/>
      <c r="H552" s="428"/>
      <c r="I552" s="428"/>
    </row>
    <row r="553" spans="1:9" ht="12.75">
      <c r="A553" s="61"/>
      <c r="B553" s="61"/>
      <c r="C553" s="61"/>
      <c r="D553" s="61"/>
      <c r="E553" s="61"/>
      <c r="F553" s="61"/>
      <c r="G553" s="61"/>
      <c r="H553" s="428"/>
      <c r="I553" s="428"/>
    </row>
    <row r="554" spans="1:9" ht="12.75">
      <c r="A554" s="61"/>
      <c r="B554" s="61"/>
      <c r="C554" s="61"/>
      <c r="D554" s="61"/>
      <c r="E554" s="61"/>
      <c r="F554" s="61"/>
      <c r="G554" s="61"/>
      <c r="H554" s="428"/>
      <c r="I554" s="428"/>
    </row>
    <row r="555" spans="1:9" ht="12.75">
      <c r="A555" s="61"/>
      <c r="B555" s="61"/>
      <c r="C555" s="61"/>
      <c r="D555" s="61"/>
      <c r="E555" s="61"/>
      <c r="F555" s="61"/>
      <c r="G555" s="61"/>
      <c r="H555" s="428"/>
      <c r="I555" s="428"/>
    </row>
    <row r="556" spans="1:9" ht="12.75">
      <c r="A556" s="61"/>
      <c r="B556" s="61"/>
      <c r="C556" s="61"/>
      <c r="D556" s="61"/>
      <c r="E556" s="61"/>
      <c r="F556" s="61"/>
      <c r="G556" s="61"/>
      <c r="H556" s="428"/>
      <c r="I556" s="428"/>
    </row>
    <row r="557" spans="1:9" ht="12.75">
      <c r="A557" s="61"/>
      <c r="B557" s="61"/>
      <c r="C557" s="61"/>
      <c r="D557" s="61"/>
      <c r="E557" s="61"/>
      <c r="F557" s="61"/>
      <c r="G557" s="61"/>
      <c r="H557" s="428"/>
      <c r="I557" s="428"/>
    </row>
    <row r="558" spans="1:9" ht="12.75">
      <c r="A558" s="61"/>
      <c r="B558" s="61"/>
      <c r="C558" s="61"/>
      <c r="D558" s="61"/>
      <c r="E558" s="61"/>
      <c r="F558" s="61"/>
      <c r="G558" s="61"/>
      <c r="H558" s="428"/>
      <c r="I558" s="428"/>
    </row>
    <row r="559" spans="1:9" ht="12.75">
      <c r="A559" s="61"/>
      <c r="B559" s="61"/>
      <c r="C559" s="61"/>
      <c r="D559" s="61"/>
      <c r="E559" s="61"/>
      <c r="F559" s="61"/>
      <c r="G559" s="61"/>
      <c r="H559" s="428"/>
      <c r="I559" s="428"/>
    </row>
    <row r="560" spans="1:9" ht="12.75">
      <c r="A560" s="61"/>
      <c r="B560" s="61"/>
      <c r="C560" s="61"/>
      <c r="D560" s="61"/>
      <c r="E560" s="61"/>
      <c r="F560" s="61"/>
      <c r="G560" s="61"/>
      <c r="H560" s="428"/>
      <c r="I560" s="428"/>
    </row>
    <row r="561" spans="1:9" ht="12.75">
      <c r="A561" s="61"/>
      <c r="B561" s="61"/>
      <c r="C561" s="61"/>
      <c r="D561" s="61"/>
      <c r="E561" s="61"/>
      <c r="F561" s="61"/>
      <c r="G561" s="61"/>
      <c r="H561" s="428"/>
      <c r="I561" s="428"/>
    </row>
    <row r="562" spans="1:9" ht="12.75">
      <c r="A562" s="61"/>
      <c r="B562" s="61"/>
      <c r="C562" s="61"/>
      <c r="D562" s="61"/>
      <c r="E562" s="61"/>
      <c r="F562" s="61"/>
      <c r="G562" s="61"/>
      <c r="H562" s="428"/>
      <c r="I562" s="428"/>
    </row>
    <row r="563" spans="1:9" ht="12.75">
      <c r="A563" s="61"/>
      <c r="B563" s="61"/>
      <c r="C563" s="61"/>
      <c r="D563" s="61"/>
      <c r="E563" s="61"/>
      <c r="F563" s="61"/>
      <c r="G563" s="61"/>
      <c r="H563" s="428"/>
      <c r="I563" s="428"/>
    </row>
    <row r="564" spans="1:9" ht="12.75">
      <c r="A564" s="61"/>
      <c r="B564" s="61"/>
      <c r="C564" s="61"/>
      <c r="D564" s="61"/>
      <c r="E564" s="61"/>
      <c r="F564" s="61"/>
      <c r="G564" s="61"/>
      <c r="H564" s="428"/>
      <c r="I564" s="428"/>
    </row>
    <row r="565" spans="1:9" ht="12.75">
      <c r="A565" s="61"/>
      <c r="B565" s="61"/>
      <c r="C565" s="61"/>
      <c r="D565" s="61"/>
      <c r="E565" s="61"/>
      <c r="F565" s="61"/>
      <c r="G565" s="61"/>
      <c r="H565" s="428"/>
      <c r="I565" s="428"/>
    </row>
    <row r="566" spans="1:9" ht="12.75">
      <c r="A566" s="61"/>
      <c r="B566" s="61"/>
      <c r="C566" s="61"/>
      <c r="D566" s="61"/>
      <c r="E566" s="61"/>
      <c r="F566" s="61"/>
      <c r="G566" s="61"/>
      <c r="H566" s="428"/>
      <c r="I566" s="428"/>
    </row>
    <row r="567" spans="1:9" ht="12.75">
      <c r="A567" s="61"/>
      <c r="B567" s="61"/>
      <c r="C567" s="61"/>
      <c r="D567" s="61"/>
      <c r="E567" s="61"/>
      <c r="F567" s="61"/>
      <c r="G567" s="61"/>
      <c r="H567" s="428"/>
      <c r="I567" s="428"/>
    </row>
    <row r="568" spans="1:9" ht="12.75">
      <c r="A568" s="61"/>
      <c r="B568" s="61"/>
      <c r="C568" s="61"/>
      <c r="D568" s="61"/>
      <c r="E568" s="61"/>
      <c r="F568" s="61"/>
      <c r="G568" s="61"/>
      <c r="H568" s="428"/>
      <c r="I568" s="428"/>
    </row>
    <row r="569" spans="1:9" ht="12.75">
      <c r="A569" s="61"/>
      <c r="B569" s="61"/>
      <c r="C569" s="61"/>
      <c r="D569" s="61"/>
      <c r="E569" s="61"/>
      <c r="F569" s="61"/>
      <c r="G569" s="61"/>
      <c r="H569" s="428"/>
      <c r="I569" s="428"/>
    </row>
    <row r="570" spans="1:9" ht="12.75">
      <c r="A570" s="61"/>
      <c r="B570" s="61"/>
      <c r="C570" s="61"/>
      <c r="D570" s="61"/>
      <c r="E570" s="61"/>
      <c r="F570" s="61"/>
      <c r="G570" s="61"/>
      <c r="H570" s="428"/>
      <c r="I570" s="428"/>
    </row>
    <row r="571" spans="1:9" ht="12.75">
      <c r="A571" s="61"/>
      <c r="B571" s="61"/>
      <c r="C571" s="61"/>
      <c r="D571" s="61"/>
      <c r="E571" s="61"/>
      <c r="F571" s="61"/>
      <c r="G571" s="61"/>
      <c r="H571" s="428"/>
      <c r="I571" s="428"/>
    </row>
    <row r="572" spans="1:9" ht="12.75">
      <c r="A572" s="61"/>
      <c r="B572" s="61"/>
      <c r="C572" s="61"/>
      <c r="D572" s="61"/>
      <c r="E572" s="61"/>
      <c r="F572" s="61"/>
      <c r="G572" s="61"/>
      <c r="H572" s="428"/>
      <c r="I572" s="428"/>
    </row>
    <row r="573" spans="1:9" ht="12.75">
      <c r="A573" s="61"/>
      <c r="B573" s="61"/>
      <c r="C573" s="61"/>
      <c r="D573" s="61"/>
      <c r="E573" s="61"/>
      <c r="F573" s="61"/>
      <c r="G573" s="61"/>
      <c r="H573" s="428"/>
      <c r="I573" s="428"/>
    </row>
    <row r="574" spans="1:9" ht="12.75">
      <c r="A574" s="61"/>
      <c r="B574" s="61"/>
      <c r="C574" s="61"/>
      <c r="D574" s="61"/>
      <c r="E574" s="61"/>
      <c r="F574" s="61"/>
      <c r="G574" s="61"/>
      <c r="H574" s="428"/>
      <c r="I574" s="428"/>
    </row>
    <row r="575" spans="1:9" ht="12.75">
      <c r="A575" s="61"/>
      <c r="B575" s="61"/>
      <c r="C575" s="61"/>
      <c r="D575" s="61"/>
      <c r="E575" s="61"/>
      <c r="F575" s="61"/>
      <c r="G575" s="61"/>
      <c r="H575" s="428"/>
      <c r="I575" s="428"/>
    </row>
    <row r="576" spans="1:9" ht="12.75">
      <c r="A576" s="61"/>
      <c r="B576" s="61"/>
      <c r="C576" s="61"/>
      <c r="D576" s="61"/>
      <c r="E576" s="61"/>
      <c r="F576" s="61"/>
      <c r="G576" s="61"/>
      <c r="H576" s="428"/>
      <c r="I576" s="428"/>
    </row>
    <row r="577" spans="1:9" ht="12.75">
      <c r="A577" s="61"/>
      <c r="B577" s="61"/>
      <c r="C577" s="61"/>
      <c r="D577" s="61"/>
      <c r="E577" s="61"/>
      <c r="F577" s="61"/>
      <c r="G577" s="61"/>
      <c r="H577" s="428"/>
      <c r="I577" s="428"/>
    </row>
    <row r="578" spans="1:9" ht="12.75">
      <c r="A578" s="61"/>
      <c r="B578" s="61"/>
      <c r="C578" s="61"/>
      <c r="D578" s="61"/>
      <c r="E578" s="61"/>
      <c r="F578" s="61"/>
      <c r="G578" s="61"/>
      <c r="H578" s="428"/>
      <c r="I578" s="428"/>
    </row>
    <row r="579" spans="1:9" ht="12.75">
      <c r="A579" s="61"/>
      <c r="B579" s="61"/>
      <c r="C579" s="61"/>
      <c r="D579" s="61"/>
      <c r="E579" s="61"/>
      <c r="F579" s="61"/>
      <c r="G579" s="61"/>
      <c r="H579" s="428"/>
      <c r="I579" s="428"/>
    </row>
    <row r="580" spans="1:9" ht="12.75">
      <c r="A580" s="61"/>
      <c r="B580" s="61"/>
      <c r="C580" s="61"/>
      <c r="D580" s="61"/>
      <c r="E580" s="61"/>
      <c r="F580" s="61"/>
      <c r="G580" s="61"/>
      <c r="H580" s="428"/>
      <c r="I580" s="428"/>
    </row>
    <row r="581" spans="1:9" ht="12.75">
      <c r="A581" s="61"/>
      <c r="B581" s="61"/>
      <c r="C581" s="61"/>
      <c r="D581" s="61"/>
      <c r="E581" s="61"/>
      <c r="F581" s="61"/>
      <c r="G581" s="61"/>
      <c r="H581" s="428"/>
      <c r="I581" s="428"/>
    </row>
    <row r="582" spans="1:9" ht="12.75">
      <c r="A582" s="61"/>
      <c r="B582" s="61"/>
      <c r="C582" s="61"/>
      <c r="D582" s="61"/>
      <c r="E582" s="61"/>
      <c r="F582" s="61"/>
      <c r="G582" s="61"/>
      <c r="H582" s="428"/>
      <c r="I582" s="428"/>
    </row>
    <row r="583" spans="1:9" ht="12.75">
      <c r="A583" s="61"/>
      <c r="B583" s="61"/>
      <c r="C583" s="61"/>
      <c r="D583" s="61"/>
      <c r="E583" s="61"/>
      <c r="F583" s="61"/>
      <c r="G583" s="61"/>
      <c r="H583" s="428"/>
      <c r="I583" s="428"/>
    </row>
    <row r="584" spans="1:9" ht="12.75">
      <c r="A584" s="61"/>
      <c r="B584" s="61"/>
      <c r="C584" s="61"/>
      <c r="D584" s="61"/>
      <c r="E584" s="61"/>
      <c r="F584" s="61"/>
      <c r="G584" s="61"/>
      <c r="H584" s="428"/>
      <c r="I584" s="428"/>
    </row>
    <row r="585" spans="1:9" ht="12.75">
      <c r="A585" s="61"/>
      <c r="B585" s="61"/>
      <c r="C585" s="61"/>
      <c r="D585" s="61"/>
      <c r="E585" s="61"/>
      <c r="F585" s="61"/>
      <c r="G585" s="61"/>
      <c r="H585" s="428"/>
      <c r="I585" s="428"/>
    </row>
    <row r="586" spans="1:9" ht="12.75">
      <c r="A586" s="61"/>
      <c r="B586" s="61"/>
      <c r="C586" s="61"/>
      <c r="D586" s="61"/>
      <c r="E586" s="61"/>
      <c r="F586" s="61"/>
      <c r="G586" s="61"/>
      <c r="H586" s="428"/>
      <c r="I586" s="428"/>
    </row>
    <row r="587" spans="1:9" ht="12.75">
      <c r="A587" s="61"/>
      <c r="B587" s="61"/>
      <c r="C587" s="61"/>
      <c r="D587" s="61"/>
      <c r="E587" s="61"/>
      <c r="F587" s="61"/>
      <c r="G587" s="61"/>
      <c r="H587" s="428"/>
      <c r="I587" s="428"/>
    </row>
    <row r="588" spans="1:9" ht="12.75">
      <c r="A588" s="61"/>
      <c r="B588" s="61"/>
      <c r="C588" s="61"/>
      <c r="D588" s="61"/>
      <c r="E588" s="61"/>
      <c r="F588" s="61"/>
      <c r="G588" s="61"/>
      <c r="H588" s="428"/>
      <c r="I588" s="428"/>
    </row>
    <row r="589" spans="1:9" ht="12.75">
      <c r="A589" s="61"/>
      <c r="B589" s="61"/>
      <c r="C589" s="61"/>
      <c r="D589" s="61"/>
      <c r="E589" s="61"/>
      <c r="F589" s="61"/>
      <c r="G589" s="61"/>
      <c r="H589" s="428"/>
      <c r="I589" s="428"/>
    </row>
    <row r="590" spans="1:9" ht="12.75">
      <c r="A590" s="61"/>
      <c r="B590" s="61"/>
      <c r="C590" s="61"/>
      <c r="D590" s="61"/>
      <c r="E590" s="61"/>
      <c r="F590" s="61"/>
      <c r="G590" s="61"/>
      <c r="H590" s="428"/>
      <c r="I590" s="428"/>
    </row>
    <row r="591" spans="1:9" ht="12.75">
      <c r="A591" s="61"/>
      <c r="B591" s="61"/>
      <c r="C591" s="61"/>
      <c r="D591" s="61"/>
      <c r="E591" s="61"/>
      <c r="F591" s="61"/>
      <c r="G591" s="61"/>
      <c r="H591" s="428"/>
      <c r="I591" s="428"/>
    </row>
    <row r="592" spans="1:9" ht="12.75">
      <c r="A592" s="61"/>
      <c r="B592" s="61"/>
      <c r="C592" s="61"/>
      <c r="D592" s="61"/>
      <c r="E592" s="61"/>
      <c r="F592" s="61"/>
      <c r="G592" s="61"/>
      <c r="H592" s="428"/>
      <c r="I592" s="428"/>
    </row>
    <row r="593" spans="1:9" ht="12.75">
      <c r="A593" s="61"/>
      <c r="B593" s="61"/>
      <c r="C593" s="61"/>
      <c r="D593" s="61"/>
      <c r="E593" s="61"/>
      <c r="F593" s="61"/>
      <c r="G593" s="61"/>
      <c r="H593" s="428"/>
      <c r="I593" s="428"/>
    </row>
    <row r="594" spans="1:9" ht="12.75">
      <c r="A594" s="61"/>
      <c r="B594" s="61"/>
      <c r="C594" s="61"/>
      <c r="D594" s="61"/>
      <c r="E594" s="61"/>
      <c r="F594" s="61"/>
      <c r="G594" s="61"/>
      <c r="H594" s="428"/>
      <c r="I594" s="428"/>
    </row>
    <row r="595" spans="1:9" ht="12.75">
      <c r="A595" s="61"/>
      <c r="B595" s="61"/>
      <c r="C595" s="61"/>
      <c r="D595" s="61"/>
      <c r="E595" s="61"/>
      <c r="F595" s="61"/>
      <c r="G595" s="61"/>
      <c r="H595" s="428"/>
      <c r="I595" s="428"/>
    </row>
    <row r="596" spans="1:9" ht="12.75">
      <c r="A596" s="61"/>
      <c r="B596" s="61"/>
      <c r="C596" s="61"/>
      <c r="D596" s="61"/>
      <c r="E596" s="61"/>
      <c r="F596" s="61"/>
      <c r="G596" s="61"/>
      <c r="H596" s="428"/>
      <c r="I596" s="428"/>
    </row>
    <row r="597" spans="1:9" ht="12.75">
      <c r="A597" s="61"/>
      <c r="B597" s="61"/>
      <c r="C597" s="61"/>
      <c r="D597" s="61"/>
      <c r="E597" s="61"/>
      <c r="F597" s="61"/>
      <c r="G597" s="61"/>
      <c r="H597" s="428"/>
      <c r="I597" s="428"/>
    </row>
    <row r="598" spans="1:9" ht="12.75">
      <c r="A598" s="61"/>
      <c r="B598" s="61"/>
      <c r="C598" s="61"/>
      <c r="D598" s="61"/>
      <c r="E598" s="61"/>
      <c r="F598" s="61"/>
      <c r="G598" s="61"/>
      <c r="H598" s="428"/>
      <c r="I598" s="428"/>
    </row>
    <row r="599" spans="1:9" ht="12.75">
      <c r="A599" s="61"/>
      <c r="B599" s="61"/>
      <c r="C599" s="61"/>
      <c r="D599" s="61"/>
      <c r="E599" s="61"/>
      <c r="F599" s="61"/>
      <c r="G599" s="61"/>
      <c r="H599" s="428"/>
      <c r="I599" s="428"/>
    </row>
    <row r="600" spans="1:9" ht="12.75">
      <c r="A600" s="61"/>
      <c r="B600" s="61"/>
      <c r="C600" s="61"/>
      <c r="D600" s="61"/>
      <c r="E600" s="61"/>
      <c r="F600" s="61"/>
      <c r="G600" s="61"/>
      <c r="H600" s="428"/>
      <c r="I600" s="428"/>
    </row>
    <row r="601" spans="1:9" ht="12.75">
      <c r="A601" s="61"/>
      <c r="B601" s="61"/>
      <c r="C601" s="61"/>
      <c r="D601" s="61"/>
      <c r="E601" s="61"/>
      <c r="F601" s="61"/>
      <c r="G601" s="61"/>
      <c r="H601" s="428"/>
      <c r="I601" s="428"/>
    </row>
    <row r="602" spans="1:9" ht="12.75">
      <c r="A602" s="61"/>
      <c r="B602" s="61"/>
      <c r="C602" s="61"/>
      <c r="D602" s="61"/>
      <c r="E602" s="61"/>
      <c r="F602" s="61"/>
      <c r="G602" s="61"/>
      <c r="H602" s="428"/>
      <c r="I602" s="428"/>
    </row>
    <row r="603" spans="1:9" ht="12.75">
      <c r="A603" s="61"/>
      <c r="B603" s="61"/>
      <c r="C603" s="61"/>
      <c r="D603" s="61"/>
      <c r="E603" s="61"/>
      <c r="F603" s="61"/>
      <c r="G603" s="61"/>
      <c r="H603" s="428"/>
      <c r="I603" s="428"/>
    </row>
    <row r="604" spans="1:9" ht="12.75">
      <c r="A604" s="61"/>
      <c r="B604" s="61"/>
      <c r="C604" s="61"/>
      <c r="D604" s="61"/>
      <c r="E604" s="61"/>
      <c r="F604" s="61"/>
      <c r="G604" s="61"/>
      <c r="H604" s="428"/>
      <c r="I604" s="428"/>
    </row>
    <row r="605" spans="1:9" ht="12.75">
      <c r="A605" s="61"/>
      <c r="B605" s="61"/>
      <c r="C605" s="61"/>
      <c r="D605" s="61"/>
      <c r="E605" s="61"/>
      <c r="F605" s="61"/>
      <c r="G605" s="61"/>
      <c r="H605" s="428"/>
      <c r="I605" s="428"/>
    </row>
    <row r="606" spans="1:9" ht="12.75">
      <c r="A606" s="61"/>
      <c r="B606" s="61"/>
      <c r="C606" s="61"/>
      <c r="D606" s="61"/>
      <c r="E606" s="61"/>
      <c r="F606" s="61"/>
      <c r="G606" s="61"/>
      <c r="H606" s="428"/>
      <c r="I606" s="428"/>
    </row>
    <row r="607" spans="1:9" ht="12.75">
      <c r="A607" s="61"/>
      <c r="B607" s="61"/>
      <c r="C607" s="61"/>
      <c r="D607" s="61"/>
      <c r="E607" s="61"/>
      <c r="F607" s="61"/>
      <c r="G607" s="61"/>
      <c r="H607" s="428"/>
      <c r="I607" s="428"/>
    </row>
    <row r="608" spans="1:9" ht="12.75">
      <c r="A608" s="61"/>
      <c r="B608" s="61"/>
      <c r="C608" s="61"/>
      <c r="D608" s="61"/>
      <c r="E608" s="61"/>
      <c r="F608" s="61"/>
      <c r="G608" s="61"/>
      <c r="H608" s="428"/>
      <c r="I608" s="428"/>
    </row>
    <row r="609" spans="1:9" ht="12.75">
      <c r="A609" s="61"/>
      <c r="B609" s="61"/>
      <c r="C609" s="61"/>
      <c r="D609" s="61"/>
      <c r="E609" s="61"/>
      <c r="F609" s="61"/>
      <c r="G609" s="61"/>
      <c r="H609" s="428"/>
      <c r="I609" s="428"/>
    </row>
    <row r="610" spans="1:9" ht="12.75">
      <c r="A610" s="61"/>
      <c r="B610" s="61"/>
      <c r="C610" s="61"/>
      <c r="D610" s="61"/>
      <c r="E610" s="61"/>
      <c r="F610" s="61"/>
      <c r="G610" s="61"/>
      <c r="H610" s="428"/>
      <c r="I610" s="428"/>
    </row>
    <row r="611" spans="1:9" ht="12.75">
      <c r="A611" s="61"/>
      <c r="B611" s="61"/>
      <c r="C611" s="61"/>
      <c r="D611" s="61"/>
      <c r="E611" s="61"/>
      <c r="F611" s="61"/>
      <c r="G611" s="61"/>
      <c r="H611" s="428"/>
      <c r="I611" s="428"/>
    </row>
    <row r="612" spans="1:9" ht="12.75">
      <c r="A612" s="61"/>
      <c r="B612" s="61"/>
      <c r="C612" s="61"/>
      <c r="D612" s="61"/>
      <c r="E612" s="61"/>
      <c r="F612" s="61"/>
      <c r="G612" s="61"/>
      <c r="H612" s="428"/>
      <c r="I612" s="428"/>
    </row>
    <row r="613" spans="1:9" ht="12.75">
      <c r="A613" s="61"/>
      <c r="B613" s="61"/>
      <c r="C613" s="61"/>
      <c r="D613" s="61"/>
      <c r="E613" s="61"/>
      <c r="F613" s="61"/>
      <c r="G613" s="61"/>
      <c r="H613" s="428"/>
      <c r="I613" s="428"/>
    </row>
    <row r="614" spans="1:9" ht="12.75">
      <c r="A614" s="61"/>
      <c r="B614" s="61"/>
      <c r="C614" s="61"/>
      <c r="D614" s="61"/>
      <c r="E614" s="61"/>
      <c r="F614" s="61"/>
      <c r="G614" s="61"/>
      <c r="H614" s="428"/>
      <c r="I614" s="428"/>
    </row>
    <row r="615" spans="1:9" ht="12.75">
      <c r="A615" s="61"/>
      <c r="B615" s="61"/>
      <c r="C615" s="61"/>
      <c r="D615" s="61"/>
      <c r="E615" s="61"/>
      <c r="F615" s="61"/>
      <c r="G615" s="61"/>
      <c r="H615" s="428"/>
      <c r="I615" s="428"/>
    </row>
    <row r="616" spans="1:9" ht="12.75">
      <c r="A616" s="61"/>
      <c r="B616" s="61"/>
      <c r="C616" s="61"/>
      <c r="D616" s="61"/>
      <c r="E616" s="61"/>
      <c r="F616" s="61"/>
      <c r="G616" s="61"/>
      <c r="H616" s="428"/>
      <c r="I616" s="428"/>
    </row>
    <row r="617" spans="1:9" ht="12.75">
      <c r="A617" s="61"/>
      <c r="B617" s="61"/>
      <c r="C617" s="61"/>
      <c r="D617" s="61"/>
      <c r="E617" s="61"/>
      <c r="F617" s="61"/>
      <c r="G617" s="61"/>
      <c r="H617" s="428"/>
      <c r="I617" s="428"/>
    </row>
    <row r="618" spans="1:9" ht="12.75">
      <c r="A618" s="61"/>
      <c r="B618" s="61"/>
      <c r="C618" s="61"/>
      <c r="D618" s="61"/>
      <c r="E618" s="61"/>
      <c r="F618" s="61"/>
      <c r="G618" s="61"/>
      <c r="H618" s="428"/>
      <c r="I618" s="428"/>
    </row>
    <row r="619" spans="1:9" ht="12.75">
      <c r="A619" s="61"/>
      <c r="B619" s="61"/>
      <c r="C619" s="61"/>
      <c r="D619" s="61"/>
      <c r="E619" s="61"/>
      <c r="F619" s="61"/>
      <c r="G619" s="61"/>
      <c r="H619" s="428"/>
      <c r="I619" s="428"/>
    </row>
    <row r="620" spans="1:9" ht="12.75">
      <c r="A620" s="61"/>
      <c r="B620" s="61"/>
      <c r="C620" s="61"/>
      <c r="D620" s="61"/>
      <c r="E620" s="61"/>
      <c r="F620" s="61"/>
      <c r="G620" s="61"/>
      <c r="H620" s="428"/>
      <c r="I620" s="428"/>
    </row>
    <row r="621" spans="1:9" ht="12.75">
      <c r="A621" s="61"/>
      <c r="B621" s="61"/>
      <c r="C621" s="61"/>
      <c r="D621" s="61"/>
      <c r="E621" s="61"/>
      <c r="F621" s="61"/>
      <c r="G621" s="61"/>
      <c r="H621" s="428"/>
      <c r="I621" s="428"/>
    </row>
    <row r="622" spans="1:9" ht="12.75">
      <c r="A622" s="61"/>
      <c r="B622" s="61"/>
      <c r="C622" s="61"/>
      <c r="D622" s="61"/>
      <c r="E622" s="61"/>
      <c r="F622" s="61"/>
      <c r="G622" s="61"/>
      <c r="H622" s="428"/>
      <c r="I622" s="428"/>
    </row>
    <row r="623" spans="1:9" ht="12.75">
      <c r="A623" s="61"/>
      <c r="B623" s="61"/>
      <c r="C623" s="61"/>
      <c r="D623" s="61"/>
      <c r="E623" s="61"/>
      <c r="F623" s="61"/>
      <c r="G623" s="61"/>
      <c r="H623" s="428"/>
      <c r="I623" s="428"/>
    </row>
    <row r="624" spans="1:9" ht="12.75">
      <c r="A624" s="61"/>
      <c r="B624" s="61"/>
      <c r="C624" s="61"/>
      <c r="D624" s="61"/>
      <c r="E624" s="61"/>
      <c r="F624" s="61"/>
      <c r="G624" s="61"/>
      <c r="H624" s="428"/>
      <c r="I624" s="428"/>
    </row>
    <row r="625" spans="1:9" ht="12.75">
      <c r="A625" s="61"/>
      <c r="B625" s="61"/>
      <c r="C625" s="61"/>
      <c r="D625" s="61"/>
      <c r="E625" s="61"/>
      <c r="F625" s="61"/>
      <c r="G625" s="61"/>
      <c r="H625" s="428"/>
      <c r="I625" s="428"/>
    </row>
    <row r="626" spans="1:9" ht="12.75">
      <c r="A626" s="61"/>
      <c r="B626" s="61"/>
      <c r="C626" s="61"/>
      <c r="D626" s="61"/>
      <c r="E626" s="61"/>
      <c r="F626" s="61"/>
      <c r="G626" s="61"/>
      <c r="H626" s="428"/>
      <c r="I626" s="428"/>
    </row>
    <row r="627" spans="1:9" ht="12.75">
      <c r="A627" s="61"/>
      <c r="B627" s="61"/>
      <c r="C627" s="61"/>
      <c r="D627" s="61"/>
      <c r="E627" s="61"/>
      <c r="F627" s="61"/>
      <c r="G627" s="61"/>
      <c r="H627" s="428"/>
      <c r="I627" s="428"/>
    </row>
    <row r="628" spans="1:9" ht="12.75">
      <c r="A628" s="61"/>
      <c r="B628" s="61"/>
      <c r="C628" s="61"/>
      <c r="D628" s="61"/>
      <c r="E628" s="61"/>
      <c r="F628" s="61"/>
      <c r="G628" s="61"/>
      <c r="H628" s="428"/>
      <c r="I628" s="428"/>
    </row>
    <row r="629" spans="1:9" ht="12.75">
      <c r="A629" s="61"/>
      <c r="B629" s="61"/>
      <c r="C629" s="61"/>
      <c r="D629" s="61"/>
      <c r="E629" s="61"/>
      <c r="F629" s="61"/>
      <c r="G629" s="61"/>
      <c r="H629" s="428"/>
      <c r="I629" s="428"/>
    </row>
    <row r="630" spans="1:9" ht="12.75">
      <c r="A630" s="61"/>
      <c r="B630" s="61"/>
      <c r="C630" s="61"/>
      <c r="D630" s="61"/>
      <c r="E630" s="61"/>
      <c r="F630" s="61"/>
      <c r="G630" s="61"/>
      <c r="H630" s="428"/>
      <c r="I630" s="428"/>
    </row>
    <row r="631" spans="1:9" ht="12.75">
      <c r="A631" s="61"/>
      <c r="B631" s="61"/>
      <c r="C631" s="61"/>
      <c r="D631" s="61"/>
      <c r="E631" s="61"/>
      <c r="F631" s="61"/>
      <c r="G631" s="61"/>
      <c r="H631" s="428"/>
      <c r="I631" s="428"/>
    </row>
    <row r="632" spans="1:9" ht="12.75">
      <c r="A632" s="61"/>
      <c r="B632" s="61"/>
      <c r="C632" s="61"/>
      <c r="D632" s="61"/>
      <c r="E632" s="61"/>
      <c r="F632" s="61"/>
      <c r="G632" s="61"/>
      <c r="H632" s="428"/>
      <c r="I632" s="428"/>
    </row>
    <row r="633" spans="1:9" ht="12.75">
      <c r="A633" s="61"/>
      <c r="B633" s="61"/>
      <c r="C633" s="61"/>
      <c r="D633" s="61"/>
      <c r="E633" s="61"/>
      <c r="F633" s="61"/>
      <c r="G633" s="61"/>
      <c r="H633" s="428"/>
      <c r="I633" s="428"/>
    </row>
    <row r="634" spans="1:9" ht="12.75">
      <c r="A634" s="61"/>
      <c r="B634" s="61"/>
      <c r="C634" s="61"/>
      <c r="D634" s="61"/>
      <c r="E634" s="61"/>
      <c r="F634" s="61"/>
      <c r="G634" s="61"/>
      <c r="H634" s="428"/>
      <c r="I634" s="428"/>
    </row>
    <row r="635" spans="1:9" ht="12.75">
      <c r="A635" s="61"/>
      <c r="B635" s="61"/>
      <c r="C635" s="61"/>
      <c r="D635" s="61"/>
      <c r="E635" s="61"/>
      <c r="F635" s="61"/>
      <c r="G635" s="61"/>
      <c r="H635" s="428"/>
      <c r="I635" s="428"/>
    </row>
    <row r="636" spans="1:9" ht="12.75">
      <c r="A636" s="61"/>
      <c r="B636" s="61"/>
      <c r="C636" s="61"/>
      <c r="D636" s="61"/>
      <c r="E636" s="61"/>
      <c r="F636" s="61"/>
      <c r="G636" s="61"/>
      <c r="H636" s="428"/>
      <c r="I636" s="428"/>
    </row>
    <row r="637" spans="1:9" ht="12.75">
      <c r="A637" s="61"/>
      <c r="B637" s="61"/>
      <c r="C637" s="61"/>
      <c r="D637" s="61"/>
      <c r="E637" s="61"/>
      <c r="F637" s="61"/>
      <c r="G637" s="61"/>
      <c r="H637" s="428"/>
      <c r="I637" s="428"/>
    </row>
    <row r="638" spans="1:9" ht="12.75">
      <c r="A638" s="61"/>
      <c r="B638" s="61"/>
      <c r="C638" s="61"/>
      <c r="D638" s="61"/>
      <c r="E638" s="61"/>
      <c r="F638" s="61"/>
      <c r="G638" s="61"/>
      <c r="H638" s="428"/>
      <c r="I638" s="428"/>
    </row>
    <row r="639" spans="1:9" ht="12.75">
      <c r="A639" s="61"/>
      <c r="B639" s="61"/>
      <c r="C639" s="61"/>
      <c r="D639" s="61"/>
      <c r="E639" s="61"/>
      <c r="F639" s="61"/>
      <c r="G639" s="61"/>
      <c r="H639" s="428"/>
      <c r="I639" s="428"/>
    </row>
    <row r="640" spans="1:9" ht="12.75">
      <c r="A640" s="61"/>
      <c r="B640" s="61"/>
      <c r="C640" s="61"/>
      <c r="D640" s="61"/>
      <c r="E640" s="61"/>
      <c r="F640" s="61"/>
      <c r="G640" s="61"/>
      <c r="H640" s="428"/>
      <c r="I640" s="428"/>
    </row>
    <row r="641" spans="1:9" ht="12.75">
      <c r="A641" s="61"/>
      <c r="B641" s="61"/>
      <c r="C641" s="61"/>
      <c r="D641" s="61"/>
      <c r="E641" s="61"/>
      <c r="F641" s="61"/>
      <c r="G641" s="61"/>
      <c r="H641" s="428"/>
      <c r="I641" s="428"/>
    </row>
    <row r="642" spans="1:9" ht="12.75">
      <c r="A642" s="61"/>
      <c r="B642" s="61"/>
      <c r="C642" s="61"/>
      <c r="D642" s="61"/>
      <c r="E642" s="61"/>
      <c r="F642" s="61"/>
      <c r="G642" s="61"/>
      <c r="H642" s="428"/>
      <c r="I642" s="428"/>
    </row>
    <row r="643" spans="1:9" ht="12.75">
      <c r="A643" s="61"/>
      <c r="B643" s="61"/>
      <c r="C643" s="61"/>
      <c r="D643" s="61"/>
      <c r="E643" s="61"/>
      <c r="F643" s="61"/>
      <c r="G643" s="61"/>
      <c r="H643" s="428"/>
      <c r="I643" s="428"/>
    </row>
    <row r="644" spans="1:9" ht="12.75">
      <c r="A644" s="61"/>
      <c r="B644" s="61"/>
      <c r="C644" s="61"/>
      <c r="D644" s="61"/>
      <c r="E644" s="61"/>
      <c r="F644" s="61"/>
      <c r="G644" s="61"/>
      <c r="H644" s="428"/>
      <c r="I644" s="428"/>
    </row>
    <row r="645" spans="1:9" ht="12.75">
      <c r="A645" s="61"/>
      <c r="B645" s="61"/>
      <c r="C645" s="61"/>
      <c r="D645" s="61"/>
      <c r="E645" s="61"/>
      <c r="F645" s="61"/>
      <c r="G645" s="61"/>
      <c r="H645" s="428"/>
      <c r="I645" s="428"/>
    </row>
    <row r="646" spans="1:9" ht="12.75">
      <c r="A646" s="61"/>
      <c r="B646" s="61"/>
      <c r="C646" s="61"/>
      <c r="D646" s="61"/>
      <c r="E646" s="61"/>
      <c r="F646" s="61"/>
      <c r="G646" s="61"/>
      <c r="H646" s="428"/>
      <c r="I646" s="428"/>
    </row>
    <row r="647" spans="1:9" ht="12.75">
      <c r="A647" s="61"/>
      <c r="B647" s="61"/>
      <c r="C647" s="61"/>
      <c r="D647" s="61"/>
      <c r="E647" s="61"/>
      <c r="F647" s="61"/>
      <c r="G647" s="61"/>
      <c r="H647" s="428"/>
      <c r="I647" s="428"/>
    </row>
    <row r="648" spans="1:9" ht="12.75">
      <c r="A648" s="61"/>
      <c r="B648" s="61"/>
      <c r="C648" s="61"/>
      <c r="D648" s="61"/>
      <c r="E648" s="61"/>
      <c r="F648" s="61"/>
      <c r="G648" s="61"/>
      <c r="H648" s="428"/>
      <c r="I648" s="428"/>
    </row>
    <row r="649" spans="1:9" ht="12.75">
      <c r="A649" s="61"/>
      <c r="B649" s="61"/>
      <c r="C649" s="61"/>
      <c r="D649" s="61"/>
      <c r="E649" s="61"/>
      <c r="F649" s="61"/>
      <c r="G649" s="61"/>
      <c r="H649" s="428"/>
      <c r="I649" s="428"/>
    </row>
    <row r="650" spans="1:9" ht="12.75">
      <c r="A650" s="61"/>
      <c r="B650" s="61"/>
      <c r="C650" s="61"/>
      <c r="D650" s="61"/>
      <c r="E650" s="61"/>
      <c r="F650" s="61"/>
      <c r="G650" s="61"/>
      <c r="H650" s="428"/>
      <c r="I650" s="428"/>
    </row>
    <row r="651" spans="1:9" ht="12.75">
      <c r="A651" s="61"/>
      <c r="B651" s="61"/>
      <c r="C651" s="61"/>
      <c r="D651" s="61"/>
      <c r="E651" s="61"/>
      <c r="F651" s="61"/>
      <c r="G651" s="61"/>
      <c r="H651" s="428"/>
      <c r="I651" s="428"/>
    </row>
    <row r="652" spans="1:9" ht="12.75">
      <c r="A652" s="61"/>
      <c r="B652" s="61"/>
      <c r="C652" s="61"/>
      <c r="D652" s="61"/>
      <c r="E652" s="61"/>
      <c r="F652" s="61"/>
      <c r="G652" s="61"/>
      <c r="H652" s="428"/>
      <c r="I652" s="428"/>
    </row>
    <row r="653" spans="1:9" ht="12.75">
      <c r="A653" s="61"/>
      <c r="B653" s="61"/>
      <c r="C653" s="61"/>
      <c r="D653" s="61"/>
      <c r="E653" s="61"/>
      <c r="F653" s="61"/>
      <c r="G653" s="61"/>
      <c r="H653" s="428"/>
      <c r="I653" s="428"/>
    </row>
    <row r="654" spans="1:9" ht="12.75">
      <c r="A654" s="61"/>
      <c r="B654" s="61"/>
      <c r="C654" s="61"/>
      <c r="D654" s="61"/>
      <c r="E654" s="61"/>
      <c r="F654" s="61"/>
      <c r="G654" s="61"/>
      <c r="H654" s="428"/>
      <c r="I654" s="428"/>
    </row>
    <row r="655" spans="1:9" ht="12.75">
      <c r="A655" s="61"/>
      <c r="B655" s="61"/>
      <c r="C655" s="61"/>
      <c r="D655" s="61"/>
      <c r="E655" s="61"/>
      <c r="F655" s="61"/>
      <c r="G655" s="61"/>
      <c r="H655" s="428"/>
      <c r="I655" s="428"/>
    </row>
    <row r="656" spans="1:9" ht="12.75">
      <c r="A656" s="61"/>
      <c r="B656" s="61"/>
      <c r="C656" s="61"/>
      <c r="D656" s="61"/>
      <c r="E656" s="61"/>
      <c r="F656" s="61"/>
      <c r="G656" s="61"/>
      <c r="H656" s="428"/>
      <c r="I656" s="428"/>
    </row>
    <row r="657" spans="1:9" ht="12.75">
      <c r="A657" s="61"/>
      <c r="B657" s="61"/>
      <c r="C657" s="61"/>
      <c r="D657" s="61"/>
      <c r="E657" s="61"/>
      <c r="F657" s="61"/>
      <c r="G657" s="61"/>
      <c r="H657" s="428"/>
      <c r="I657" s="428"/>
    </row>
    <row r="658" spans="1:9" ht="12.75">
      <c r="A658" s="61"/>
      <c r="B658" s="61"/>
      <c r="C658" s="61"/>
      <c r="D658" s="61"/>
      <c r="E658" s="61"/>
      <c r="F658" s="61"/>
      <c r="G658" s="61"/>
      <c r="H658" s="428"/>
      <c r="I658" s="428"/>
    </row>
    <row r="659" spans="1:9" ht="12.75">
      <c r="A659" s="61"/>
      <c r="B659" s="61"/>
      <c r="C659" s="61"/>
      <c r="D659" s="61"/>
      <c r="E659" s="61"/>
      <c r="F659" s="61"/>
      <c r="G659" s="61"/>
      <c r="H659" s="428"/>
      <c r="I659" s="428"/>
    </row>
    <row r="660" spans="1:9" ht="12.75">
      <c r="A660" s="61"/>
      <c r="B660" s="61"/>
      <c r="C660" s="61"/>
      <c r="D660" s="61"/>
      <c r="E660" s="61"/>
      <c r="F660" s="61"/>
      <c r="G660" s="61"/>
      <c r="H660" s="428"/>
      <c r="I660" s="428"/>
    </row>
    <row r="661" spans="1:9" ht="12.75">
      <c r="A661" s="61"/>
      <c r="B661" s="61"/>
      <c r="C661" s="61"/>
      <c r="D661" s="61"/>
      <c r="E661" s="61"/>
      <c r="F661" s="61"/>
      <c r="G661" s="61"/>
      <c r="H661" s="428"/>
      <c r="I661" s="428"/>
    </row>
    <row r="662" spans="1:9" ht="12.75">
      <c r="A662" s="61"/>
      <c r="B662" s="61"/>
      <c r="C662" s="61"/>
      <c r="D662" s="61"/>
      <c r="E662" s="61"/>
      <c r="F662" s="61"/>
      <c r="G662" s="61"/>
      <c r="H662" s="428"/>
      <c r="I662" s="428"/>
    </row>
    <row r="663" spans="1:9" ht="12.75">
      <c r="A663" s="61"/>
      <c r="B663" s="61"/>
      <c r="C663" s="61"/>
      <c r="D663" s="61"/>
      <c r="E663" s="61"/>
      <c r="F663" s="61"/>
      <c r="G663" s="61"/>
      <c r="H663" s="428"/>
      <c r="I663" s="428"/>
    </row>
    <row r="664" spans="1:9" ht="12.75">
      <c r="A664" s="61"/>
      <c r="B664" s="61"/>
      <c r="C664" s="61"/>
      <c r="D664" s="61"/>
      <c r="E664" s="61"/>
      <c r="F664" s="61"/>
      <c r="G664" s="61"/>
      <c r="H664" s="428"/>
      <c r="I664" s="428"/>
    </row>
    <row r="665" spans="1:9" ht="12.75">
      <c r="A665" s="61"/>
      <c r="B665" s="61"/>
      <c r="C665" s="61"/>
      <c r="D665" s="61"/>
      <c r="E665" s="61"/>
      <c r="F665" s="61"/>
      <c r="G665" s="61"/>
      <c r="H665" s="428"/>
      <c r="I665" s="428"/>
    </row>
    <row r="666" spans="1:9" ht="12.75">
      <c r="A666" s="61"/>
      <c r="B666" s="61"/>
      <c r="C666" s="61"/>
      <c r="D666" s="61"/>
      <c r="E666" s="61"/>
      <c r="F666" s="61"/>
      <c r="G666" s="61"/>
      <c r="H666" s="428"/>
      <c r="I666" s="428"/>
    </row>
    <row r="667" spans="1:9" ht="12.75">
      <c r="A667" s="61"/>
      <c r="B667" s="61"/>
      <c r="C667" s="61"/>
      <c r="D667" s="61"/>
      <c r="E667" s="61"/>
      <c r="F667" s="61"/>
      <c r="G667" s="61"/>
      <c r="H667" s="428"/>
      <c r="I667" s="428"/>
    </row>
    <row r="668" spans="1:9" ht="12.75">
      <c r="A668" s="61"/>
      <c r="B668" s="61"/>
      <c r="C668" s="61"/>
      <c r="D668" s="61"/>
      <c r="E668" s="61"/>
      <c r="F668" s="61"/>
      <c r="G668" s="61"/>
      <c r="H668" s="428"/>
      <c r="I668" s="428"/>
    </row>
    <row r="669" spans="1:9" ht="12.75">
      <c r="A669" s="61"/>
      <c r="B669" s="61"/>
      <c r="C669" s="61"/>
      <c r="D669" s="61"/>
      <c r="E669" s="61"/>
      <c r="F669" s="61"/>
      <c r="G669" s="61"/>
      <c r="H669" s="428"/>
      <c r="I669" s="428"/>
    </row>
    <row r="670" spans="1:9" ht="12.75">
      <c r="A670" s="61"/>
      <c r="B670" s="61"/>
      <c r="C670" s="61"/>
      <c r="D670" s="61"/>
      <c r="E670" s="61"/>
      <c r="F670" s="61"/>
      <c r="G670" s="61"/>
      <c r="H670" s="428"/>
      <c r="I670" s="428"/>
    </row>
    <row r="671" spans="1:9" ht="12.75">
      <c r="A671" s="61"/>
      <c r="B671" s="61"/>
      <c r="C671" s="61"/>
      <c r="D671" s="61"/>
      <c r="E671" s="61"/>
      <c r="F671" s="61"/>
      <c r="G671" s="61"/>
      <c r="H671" s="428"/>
      <c r="I671" s="428"/>
    </row>
    <row r="672" spans="1:9" ht="12.75">
      <c r="A672" s="61"/>
      <c r="B672" s="61"/>
      <c r="C672" s="61"/>
      <c r="D672" s="61"/>
      <c r="E672" s="61"/>
      <c r="F672" s="61"/>
      <c r="G672" s="61"/>
      <c r="H672" s="428"/>
      <c r="I672" s="428"/>
    </row>
    <row r="673" spans="1:9" ht="12.75">
      <c r="A673" s="61"/>
      <c r="B673" s="61"/>
      <c r="C673" s="61"/>
      <c r="D673" s="61"/>
      <c r="E673" s="61"/>
      <c r="F673" s="61"/>
      <c r="G673" s="61"/>
      <c r="H673" s="428"/>
      <c r="I673" s="428"/>
    </row>
    <row r="674" spans="1:9" ht="12.75">
      <c r="A674" s="61"/>
      <c r="B674" s="61"/>
      <c r="C674" s="61"/>
      <c r="D674" s="61"/>
      <c r="E674" s="61"/>
      <c r="F674" s="61"/>
      <c r="G674" s="61"/>
      <c r="H674" s="428"/>
      <c r="I674" s="428"/>
    </row>
    <row r="675" spans="1:9" ht="12.75">
      <c r="A675" s="61"/>
      <c r="B675" s="61"/>
      <c r="C675" s="61"/>
      <c r="D675" s="61"/>
      <c r="E675" s="61"/>
      <c r="F675" s="61"/>
      <c r="G675" s="61"/>
      <c r="H675" s="428"/>
      <c r="I675" s="428"/>
    </row>
    <row r="676" spans="1:9" ht="12.75">
      <c r="A676" s="61"/>
      <c r="B676" s="61"/>
      <c r="C676" s="61"/>
      <c r="D676" s="61"/>
      <c r="E676" s="61"/>
      <c r="F676" s="61"/>
      <c r="G676" s="61"/>
      <c r="H676" s="428"/>
      <c r="I676" s="428"/>
    </row>
    <row r="677" spans="1:9" ht="12.75">
      <c r="A677" s="61"/>
      <c r="B677" s="61"/>
      <c r="C677" s="61"/>
      <c r="D677" s="61"/>
      <c r="E677" s="61"/>
      <c r="F677" s="61"/>
      <c r="G677" s="61"/>
      <c r="H677" s="428"/>
      <c r="I677" s="428"/>
    </row>
    <row r="678" spans="1:9" ht="12.75">
      <c r="A678" s="61"/>
      <c r="B678" s="61"/>
      <c r="C678" s="61"/>
      <c r="D678" s="61"/>
      <c r="E678" s="61"/>
      <c r="F678" s="61"/>
      <c r="G678" s="61"/>
      <c r="H678" s="428"/>
      <c r="I678" s="428"/>
    </row>
    <row r="679" spans="1:9" ht="12.75">
      <c r="A679" s="61"/>
      <c r="B679" s="61"/>
      <c r="C679" s="61"/>
      <c r="D679" s="61"/>
      <c r="E679" s="61"/>
      <c r="F679" s="61"/>
      <c r="G679" s="61"/>
      <c r="H679" s="428"/>
      <c r="I679" s="428"/>
    </row>
    <row r="680" spans="1:9" ht="12.75">
      <c r="A680" s="61"/>
      <c r="B680" s="61"/>
      <c r="C680" s="61"/>
      <c r="D680" s="61"/>
      <c r="E680" s="61"/>
      <c r="F680" s="61"/>
      <c r="G680" s="61"/>
      <c r="H680" s="428"/>
      <c r="I680" s="428"/>
    </row>
    <row r="681" spans="1:9" ht="12.75">
      <c r="A681" s="61"/>
      <c r="B681" s="61"/>
      <c r="C681" s="61"/>
      <c r="D681" s="61"/>
      <c r="E681" s="61"/>
      <c r="F681" s="61"/>
      <c r="G681" s="61"/>
      <c r="H681" s="428"/>
      <c r="I681" s="428"/>
    </row>
    <row r="682" spans="1:9" ht="12.75">
      <c r="A682" s="61"/>
      <c r="B682" s="61"/>
      <c r="C682" s="61"/>
      <c r="D682" s="61"/>
      <c r="E682" s="61"/>
      <c r="F682" s="61"/>
      <c r="G682" s="61"/>
      <c r="H682" s="428"/>
      <c r="I682" s="428"/>
    </row>
    <row r="683" spans="1:9" ht="12.75">
      <c r="A683" s="61"/>
      <c r="B683" s="61"/>
      <c r="C683" s="61"/>
      <c r="D683" s="61"/>
      <c r="E683" s="61"/>
      <c r="F683" s="61"/>
      <c r="G683" s="61"/>
      <c r="H683" s="428"/>
      <c r="I683" s="428"/>
    </row>
    <row r="684" spans="1:9" ht="12.75">
      <c r="A684" s="61"/>
      <c r="B684" s="61"/>
      <c r="C684" s="61"/>
      <c r="D684" s="61"/>
      <c r="E684" s="61"/>
      <c r="F684" s="61"/>
      <c r="G684" s="61"/>
      <c r="H684" s="428"/>
      <c r="I684" s="428"/>
    </row>
    <row r="685" spans="1:9" ht="12.75">
      <c r="A685" s="61"/>
      <c r="B685" s="61"/>
      <c r="C685" s="61"/>
      <c r="D685" s="61"/>
      <c r="E685" s="61"/>
      <c r="F685" s="61"/>
      <c r="G685" s="61"/>
      <c r="H685" s="428"/>
      <c r="I685" s="428"/>
    </row>
    <row r="686" spans="1:9" ht="12.75">
      <c r="A686" s="61"/>
      <c r="B686" s="61"/>
      <c r="C686" s="61"/>
      <c r="D686" s="61"/>
      <c r="E686" s="61"/>
      <c r="F686" s="61"/>
      <c r="G686" s="61"/>
      <c r="H686" s="428"/>
      <c r="I686" s="428"/>
    </row>
    <row r="687" spans="1:9" ht="12.75">
      <c r="A687" s="61"/>
      <c r="B687" s="61"/>
      <c r="C687" s="61"/>
      <c r="D687" s="61"/>
      <c r="E687" s="61"/>
      <c r="F687" s="61"/>
      <c r="G687" s="61"/>
      <c r="H687" s="428"/>
      <c r="I687" s="428"/>
    </row>
    <row r="688" spans="1:9" ht="12.75">
      <c r="A688" s="61"/>
      <c r="B688" s="61"/>
      <c r="C688" s="61"/>
      <c r="D688" s="61"/>
      <c r="E688" s="61"/>
      <c r="F688" s="61"/>
      <c r="G688" s="61"/>
      <c r="H688" s="428"/>
      <c r="I688" s="428"/>
    </row>
    <row r="689" spans="1:9" ht="12.75">
      <c r="A689" s="61"/>
      <c r="B689" s="61"/>
      <c r="C689" s="61"/>
      <c r="D689" s="61"/>
      <c r="E689" s="61"/>
      <c r="F689" s="61"/>
      <c r="G689" s="61"/>
      <c r="H689" s="428"/>
      <c r="I689" s="428"/>
    </row>
    <row r="690" spans="1:9" ht="12.75">
      <c r="A690" s="61"/>
      <c r="B690" s="61"/>
      <c r="C690" s="61"/>
      <c r="D690" s="61"/>
      <c r="E690" s="61"/>
      <c r="F690" s="61"/>
      <c r="G690" s="61"/>
      <c r="H690" s="428"/>
      <c r="I690" s="428"/>
    </row>
    <row r="691" spans="1:9" ht="12.75">
      <c r="A691" s="61"/>
      <c r="B691" s="61"/>
      <c r="C691" s="61"/>
      <c r="D691" s="61"/>
      <c r="E691" s="61"/>
      <c r="F691" s="61"/>
      <c r="G691" s="61"/>
      <c r="H691" s="428"/>
      <c r="I691" s="428"/>
    </row>
    <row r="692" spans="1:9" ht="12.75">
      <c r="A692" s="61"/>
      <c r="B692" s="61"/>
      <c r="C692" s="61"/>
      <c r="D692" s="61"/>
      <c r="E692" s="61"/>
      <c r="F692" s="61"/>
      <c r="G692" s="61"/>
      <c r="H692" s="428"/>
      <c r="I692" s="428"/>
    </row>
    <row r="693" spans="1:9" ht="12.75">
      <c r="A693" s="61"/>
      <c r="B693" s="61"/>
      <c r="C693" s="61"/>
      <c r="D693" s="61"/>
      <c r="E693" s="61"/>
      <c r="F693" s="61"/>
      <c r="G693" s="61"/>
      <c r="H693" s="428"/>
      <c r="I693" s="428"/>
    </row>
    <row r="694" spans="1:9" ht="12.75">
      <c r="A694" s="61"/>
      <c r="B694" s="61"/>
      <c r="C694" s="61"/>
      <c r="D694" s="61"/>
      <c r="E694" s="61"/>
      <c r="F694" s="61"/>
      <c r="G694" s="61"/>
      <c r="H694" s="428"/>
      <c r="I694" s="428"/>
    </row>
    <row r="695" spans="1:9" ht="12.75">
      <c r="A695" s="61"/>
      <c r="B695" s="61"/>
      <c r="C695" s="61"/>
      <c r="D695" s="61"/>
      <c r="E695" s="61"/>
      <c r="F695" s="61"/>
      <c r="G695" s="61"/>
      <c r="H695" s="428"/>
      <c r="I695" s="428"/>
    </row>
    <row r="696" spans="1:9" ht="12.75">
      <c r="A696" s="61"/>
      <c r="B696" s="61"/>
      <c r="C696" s="61"/>
      <c r="D696" s="61"/>
      <c r="E696" s="61"/>
      <c r="F696" s="61"/>
      <c r="G696" s="61"/>
      <c r="H696" s="428"/>
      <c r="I696" s="428"/>
    </row>
    <row r="697" spans="1:9" ht="12.75">
      <c r="A697" s="61"/>
      <c r="B697" s="61"/>
      <c r="C697" s="61"/>
      <c r="D697" s="61"/>
      <c r="E697" s="61"/>
      <c r="F697" s="61"/>
      <c r="G697" s="61"/>
      <c r="H697" s="428"/>
      <c r="I697" s="428"/>
    </row>
    <row r="698" spans="1:9" ht="12.75">
      <c r="A698" s="61"/>
      <c r="B698" s="61"/>
      <c r="C698" s="61"/>
      <c r="D698" s="61"/>
      <c r="E698" s="61"/>
      <c r="F698" s="61"/>
      <c r="G698" s="61"/>
      <c r="H698" s="428"/>
      <c r="I698" s="428"/>
    </row>
    <row r="699" spans="1:9" ht="12.75">
      <c r="A699" s="61"/>
      <c r="B699" s="61"/>
      <c r="C699" s="61"/>
      <c r="D699" s="61"/>
      <c r="E699" s="61"/>
      <c r="F699" s="61"/>
      <c r="G699" s="61"/>
      <c r="H699" s="428"/>
      <c r="I699" s="428"/>
    </row>
    <row r="700" spans="1:9" ht="12.75">
      <c r="A700" s="61"/>
      <c r="B700" s="61"/>
      <c r="C700" s="61"/>
      <c r="D700" s="61"/>
      <c r="E700" s="61"/>
      <c r="F700" s="61"/>
      <c r="G700" s="61"/>
      <c r="H700" s="428"/>
      <c r="I700" s="428"/>
    </row>
    <row r="701" spans="1:9" ht="12.75">
      <c r="A701" s="61"/>
      <c r="B701" s="61"/>
      <c r="C701" s="61"/>
      <c r="D701" s="61"/>
      <c r="E701" s="61"/>
      <c r="F701" s="61"/>
      <c r="G701" s="61"/>
      <c r="H701" s="428"/>
      <c r="I701" s="428"/>
    </row>
    <row r="702" spans="1:9" ht="12.75">
      <c r="A702" s="61"/>
      <c r="B702" s="61"/>
      <c r="C702" s="61"/>
      <c r="D702" s="61"/>
      <c r="E702" s="61"/>
      <c r="F702" s="61"/>
      <c r="G702" s="61"/>
      <c r="H702" s="428"/>
      <c r="I702" s="428"/>
    </row>
    <row r="703" spans="1:9" ht="12.75">
      <c r="A703" s="61"/>
      <c r="B703" s="61"/>
      <c r="C703" s="61"/>
      <c r="D703" s="61"/>
      <c r="E703" s="61"/>
      <c r="F703" s="61"/>
      <c r="G703" s="61"/>
      <c r="H703" s="428"/>
      <c r="I703" s="428"/>
    </row>
    <row r="704" spans="1:9" ht="12.75">
      <c r="A704" s="61"/>
      <c r="B704" s="61"/>
      <c r="C704" s="61"/>
      <c r="D704" s="61"/>
      <c r="E704" s="61"/>
      <c r="F704" s="61"/>
      <c r="G704" s="61"/>
      <c r="H704" s="428"/>
      <c r="I704" s="428"/>
    </row>
    <row r="705" spans="1:9" ht="12.75">
      <c r="A705" s="61"/>
      <c r="B705" s="61"/>
      <c r="C705" s="61"/>
      <c r="D705" s="61"/>
      <c r="E705" s="61"/>
      <c r="F705" s="61"/>
      <c r="G705" s="61"/>
      <c r="H705" s="428"/>
      <c r="I705" s="428"/>
    </row>
    <row r="706" spans="1:9" ht="12.75">
      <c r="A706" s="61"/>
      <c r="B706" s="61"/>
      <c r="C706" s="61"/>
      <c r="D706" s="61"/>
      <c r="E706" s="61"/>
      <c r="F706" s="61"/>
      <c r="G706" s="61"/>
      <c r="H706" s="428"/>
      <c r="I706" s="428"/>
    </row>
    <row r="707" spans="1:9" ht="12.75">
      <c r="A707" s="61"/>
      <c r="B707" s="61"/>
      <c r="C707" s="61"/>
      <c r="D707" s="61"/>
      <c r="E707" s="61"/>
      <c r="F707" s="61"/>
      <c r="G707" s="61"/>
      <c r="H707" s="428"/>
      <c r="I707" s="428"/>
    </row>
    <row r="708" spans="1:9" ht="12.75">
      <c r="A708" s="61"/>
      <c r="B708" s="61"/>
      <c r="C708" s="61"/>
      <c r="D708" s="61"/>
      <c r="E708" s="61"/>
      <c r="F708" s="61"/>
      <c r="G708" s="61"/>
      <c r="H708" s="428"/>
      <c r="I708" s="428"/>
    </row>
    <row r="709" spans="1:9" ht="12.75">
      <c r="A709" s="61"/>
      <c r="B709" s="61"/>
      <c r="C709" s="61"/>
      <c r="D709" s="61"/>
      <c r="E709" s="61"/>
      <c r="F709" s="61"/>
      <c r="G709" s="61"/>
      <c r="H709" s="428"/>
      <c r="I709" s="428"/>
    </row>
    <row r="710" spans="1:9" ht="12.75">
      <c r="A710" s="61"/>
      <c r="B710" s="61"/>
      <c r="C710" s="61"/>
      <c r="D710" s="61"/>
      <c r="E710" s="61"/>
      <c r="F710" s="61"/>
      <c r="G710" s="61"/>
      <c r="H710" s="428"/>
      <c r="I710" s="428"/>
    </row>
    <row r="711" spans="1:9" ht="12.75">
      <c r="A711" s="61"/>
      <c r="B711" s="61"/>
      <c r="C711" s="61"/>
      <c r="D711" s="61"/>
      <c r="E711" s="61"/>
      <c r="F711" s="61"/>
      <c r="G711" s="61"/>
      <c r="H711" s="428"/>
      <c r="I711" s="428"/>
    </row>
    <row r="712" spans="1:9" ht="12.75">
      <c r="A712" s="61"/>
      <c r="B712" s="61"/>
      <c r="C712" s="61"/>
      <c r="D712" s="61"/>
      <c r="E712" s="61"/>
      <c r="F712" s="61"/>
      <c r="G712" s="61"/>
      <c r="H712" s="428"/>
      <c r="I712" s="428"/>
    </row>
    <row r="713" spans="1:9" ht="12.75">
      <c r="A713" s="61"/>
      <c r="B713" s="61"/>
      <c r="C713" s="61"/>
      <c r="D713" s="61"/>
      <c r="E713" s="61"/>
      <c r="F713" s="61"/>
      <c r="G713" s="61"/>
      <c r="H713" s="428"/>
      <c r="I713" s="428"/>
    </row>
    <row r="714" spans="1:9" ht="12.75">
      <c r="A714" s="61"/>
      <c r="B714" s="61"/>
      <c r="C714" s="61"/>
      <c r="D714" s="61"/>
      <c r="E714" s="61"/>
      <c r="F714" s="61"/>
      <c r="G714" s="61"/>
      <c r="H714" s="428"/>
      <c r="I714" s="428"/>
    </row>
    <row r="715" spans="1:9" ht="12.75">
      <c r="A715" s="61"/>
      <c r="B715" s="61"/>
      <c r="C715" s="61"/>
      <c r="D715" s="61"/>
      <c r="E715" s="61"/>
      <c r="F715" s="61"/>
      <c r="G715" s="61"/>
      <c r="H715" s="428"/>
      <c r="I715" s="428"/>
    </row>
    <row r="716" spans="1:9" ht="12.75">
      <c r="A716" s="61"/>
      <c r="B716" s="61"/>
      <c r="C716" s="61"/>
      <c r="D716" s="61"/>
      <c r="E716" s="61"/>
      <c r="F716" s="61"/>
      <c r="G716" s="61"/>
      <c r="H716" s="428"/>
      <c r="I716" s="428"/>
    </row>
    <row r="717" spans="1:9" ht="12.75">
      <c r="A717" s="61"/>
      <c r="B717" s="61"/>
      <c r="C717" s="61"/>
      <c r="D717" s="61"/>
      <c r="E717" s="61"/>
      <c r="F717" s="61"/>
      <c r="G717" s="61"/>
      <c r="H717" s="428"/>
      <c r="I717" s="428"/>
    </row>
    <row r="718" spans="1:9" ht="12.75">
      <c r="A718" s="61"/>
      <c r="B718" s="61"/>
      <c r="C718" s="61"/>
      <c r="D718" s="61"/>
      <c r="E718" s="61"/>
      <c r="F718" s="61"/>
      <c r="G718" s="61"/>
      <c r="H718" s="428"/>
      <c r="I718" s="428"/>
    </row>
    <row r="719" spans="1:9" ht="12.75">
      <c r="A719" s="61"/>
      <c r="B719" s="61"/>
      <c r="C719" s="61"/>
      <c r="D719" s="61"/>
      <c r="E719" s="61"/>
      <c r="F719" s="61"/>
      <c r="G719" s="61"/>
      <c r="H719" s="428"/>
      <c r="I719" s="428"/>
    </row>
    <row r="720" spans="1:9" ht="12.75">
      <c r="A720" s="61"/>
      <c r="B720" s="61"/>
      <c r="C720" s="61"/>
      <c r="D720" s="61"/>
      <c r="E720" s="61"/>
      <c r="F720" s="61"/>
      <c r="G720" s="61"/>
      <c r="H720" s="428"/>
      <c r="I720" s="428"/>
    </row>
    <row r="721" spans="1:9" ht="12.75">
      <c r="A721" s="61"/>
      <c r="B721" s="61"/>
      <c r="C721" s="61"/>
      <c r="D721" s="61"/>
      <c r="E721" s="61"/>
      <c r="F721" s="61"/>
      <c r="G721" s="61"/>
      <c r="H721" s="428"/>
      <c r="I721" s="428"/>
    </row>
    <row r="722" spans="1:9" ht="12.75">
      <c r="A722" s="61"/>
      <c r="B722" s="61"/>
      <c r="C722" s="61"/>
      <c r="D722" s="61"/>
      <c r="E722" s="61"/>
      <c r="F722" s="61"/>
      <c r="G722" s="61"/>
      <c r="H722" s="428"/>
      <c r="I722" s="428"/>
    </row>
    <row r="723" spans="1:9" ht="12.75">
      <c r="A723" s="61"/>
      <c r="B723" s="61"/>
      <c r="C723" s="61"/>
      <c r="D723" s="61"/>
      <c r="E723" s="61"/>
      <c r="F723" s="61"/>
      <c r="G723" s="61"/>
      <c r="H723" s="428"/>
      <c r="I723" s="428"/>
    </row>
    <row r="724" spans="1:9" ht="12.75">
      <c r="A724" s="61"/>
      <c r="B724" s="61"/>
      <c r="C724" s="61"/>
      <c r="D724" s="61"/>
      <c r="E724" s="61"/>
      <c r="F724" s="61"/>
      <c r="G724" s="61"/>
      <c r="H724" s="428"/>
      <c r="I724" s="428"/>
    </row>
    <row r="725" spans="1:9" ht="12.75">
      <c r="A725" s="61"/>
      <c r="B725" s="61"/>
      <c r="C725" s="61"/>
      <c r="D725" s="61"/>
      <c r="E725" s="61"/>
      <c r="F725" s="61"/>
      <c r="G725" s="61"/>
      <c r="H725" s="428"/>
      <c r="I725" s="428"/>
    </row>
    <row r="726" spans="1:9" ht="12.75">
      <c r="A726" s="61"/>
      <c r="B726" s="61"/>
      <c r="C726" s="61"/>
      <c r="D726" s="61"/>
      <c r="E726" s="61"/>
      <c r="F726" s="61"/>
      <c r="G726" s="61"/>
      <c r="H726" s="428"/>
      <c r="I726" s="428"/>
    </row>
    <row r="727" spans="1:9" ht="12.75">
      <c r="A727" s="61"/>
      <c r="B727" s="61"/>
      <c r="C727" s="61"/>
      <c r="D727" s="61"/>
      <c r="E727" s="61"/>
      <c r="F727" s="61"/>
      <c r="G727" s="61"/>
      <c r="H727" s="428"/>
      <c r="I727" s="428"/>
    </row>
    <row r="728" spans="1:9" ht="12.75">
      <c r="A728" s="61"/>
      <c r="B728" s="61"/>
      <c r="C728" s="61"/>
      <c r="D728" s="61"/>
      <c r="E728" s="61"/>
      <c r="F728" s="61"/>
      <c r="G728" s="61"/>
      <c r="H728" s="428"/>
      <c r="I728" s="428"/>
    </row>
    <row r="729" spans="1:9" ht="12.75">
      <c r="A729" s="61"/>
      <c r="B729" s="61"/>
      <c r="C729" s="61"/>
      <c r="D729" s="61"/>
      <c r="E729" s="61"/>
      <c r="F729" s="61"/>
      <c r="G729" s="61"/>
      <c r="H729" s="428"/>
      <c r="I729" s="428"/>
    </row>
    <row r="730" spans="1:9" ht="12.75">
      <c r="A730" s="61"/>
      <c r="B730" s="61"/>
      <c r="C730" s="61"/>
      <c r="D730" s="61"/>
      <c r="E730" s="61"/>
      <c r="F730" s="61"/>
      <c r="G730" s="61"/>
      <c r="H730" s="428"/>
      <c r="I730" s="428"/>
    </row>
    <row r="731" spans="1:9" ht="12.75">
      <c r="A731" s="61"/>
      <c r="B731" s="61"/>
      <c r="C731" s="61"/>
      <c r="D731" s="61"/>
      <c r="E731" s="61"/>
      <c r="F731" s="61"/>
      <c r="G731" s="61"/>
      <c r="H731" s="428"/>
      <c r="I731" s="428"/>
    </row>
    <row r="732" spans="1:9" ht="12.75">
      <c r="A732" s="61"/>
      <c r="B732" s="61"/>
      <c r="C732" s="61"/>
      <c r="D732" s="61"/>
      <c r="E732" s="61"/>
      <c r="F732" s="61"/>
      <c r="G732" s="61"/>
      <c r="H732" s="428"/>
      <c r="I732" s="428"/>
    </row>
    <row r="733" spans="1:9" ht="12.75">
      <c r="A733" s="61"/>
      <c r="B733" s="61"/>
      <c r="C733" s="61"/>
      <c r="D733" s="61"/>
      <c r="E733" s="61"/>
      <c r="F733" s="61"/>
      <c r="G733" s="61"/>
      <c r="H733" s="428"/>
      <c r="I733" s="428"/>
    </row>
    <row r="734" spans="1:9" ht="12.75">
      <c r="A734" s="61"/>
      <c r="B734" s="61"/>
      <c r="C734" s="61"/>
      <c r="D734" s="61"/>
      <c r="E734" s="61"/>
      <c r="F734" s="61"/>
      <c r="G734" s="61"/>
      <c r="H734" s="428"/>
      <c r="I734" s="428"/>
    </row>
    <row r="735" spans="1:9" ht="12.75">
      <c r="A735" s="61"/>
      <c r="B735" s="61"/>
      <c r="C735" s="61"/>
      <c r="D735" s="61"/>
      <c r="E735" s="61"/>
      <c r="F735" s="61"/>
      <c r="G735" s="61"/>
      <c r="H735" s="428"/>
      <c r="I735" s="428"/>
    </row>
    <row r="736" spans="1:9" ht="12.75">
      <c r="A736" s="61"/>
      <c r="B736" s="61"/>
      <c r="C736" s="61"/>
      <c r="D736" s="61"/>
      <c r="E736" s="61"/>
      <c r="F736" s="61"/>
      <c r="G736" s="61"/>
      <c r="H736" s="428"/>
      <c r="I736" s="428"/>
    </row>
    <row r="737" spans="1:9" ht="12.75">
      <c r="A737" s="61"/>
      <c r="B737" s="61"/>
      <c r="C737" s="61"/>
      <c r="D737" s="61"/>
      <c r="E737" s="61"/>
      <c r="F737" s="61"/>
      <c r="G737" s="61"/>
      <c r="H737" s="428"/>
      <c r="I737" s="428"/>
    </row>
    <row r="738" spans="1:9" ht="12.75">
      <c r="A738" s="61"/>
      <c r="B738" s="61"/>
      <c r="C738" s="61"/>
      <c r="D738" s="61"/>
      <c r="E738" s="61"/>
      <c r="F738" s="61"/>
      <c r="G738" s="61"/>
      <c r="H738" s="428"/>
      <c r="I738" s="428"/>
    </row>
    <row r="739" spans="1:9" ht="12.75">
      <c r="A739" s="61"/>
      <c r="B739" s="61"/>
      <c r="C739" s="61"/>
      <c r="D739" s="61"/>
      <c r="E739" s="61"/>
      <c r="F739" s="61"/>
      <c r="G739" s="61"/>
      <c r="H739" s="428"/>
      <c r="I739" s="428"/>
    </row>
    <row r="740" spans="1:9" ht="12.75">
      <c r="A740" s="61"/>
      <c r="B740" s="61"/>
      <c r="C740" s="61"/>
      <c r="D740" s="61"/>
      <c r="E740" s="61"/>
      <c r="F740" s="61"/>
      <c r="G740" s="61"/>
      <c r="H740" s="428"/>
      <c r="I740" s="428"/>
    </row>
    <row r="741" spans="1:9" ht="12.75">
      <c r="A741" s="61"/>
      <c r="B741" s="61"/>
      <c r="C741" s="61"/>
      <c r="D741" s="61"/>
      <c r="E741" s="61"/>
      <c r="F741" s="61"/>
      <c r="G741" s="61"/>
      <c r="H741" s="428"/>
      <c r="I741" s="428"/>
    </row>
    <row r="742" spans="1:9" ht="12.75">
      <c r="A742" s="61"/>
      <c r="B742" s="61"/>
      <c r="C742" s="61"/>
      <c r="D742" s="61"/>
      <c r="E742" s="61"/>
      <c r="F742" s="61"/>
      <c r="G742" s="61"/>
      <c r="H742" s="428"/>
      <c r="I742" s="428"/>
    </row>
    <row r="743" spans="1:9" ht="12.75">
      <c r="A743" s="61"/>
      <c r="B743" s="61"/>
      <c r="C743" s="61"/>
      <c r="D743" s="61"/>
      <c r="E743" s="61"/>
      <c r="F743" s="61"/>
      <c r="G743" s="61"/>
      <c r="H743" s="428"/>
      <c r="I743" s="428"/>
    </row>
    <row r="744" spans="1:9" ht="12.75">
      <c r="A744" s="61"/>
      <c r="B744" s="61"/>
      <c r="C744" s="61"/>
      <c r="D744" s="61"/>
      <c r="E744" s="61"/>
      <c r="F744" s="61"/>
      <c r="G744" s="61"/>
      <c r="H744" s="428"/>
      <c r="I744" s="428"/>
    </row>
    <row r="745" spans="1:9" ht="12.75">
      <c r="A745" s="61"/>
      <c r="B745" s="61"/>
      <c r="C745" s="61"/>
      <c r="D745" s="61"/>
      <c r="E745" s="61"/>
      <c r="F745" s="61"/>
      <c r="G745" s="61"/>
      <c r="H745" s="428"/>
      <c r="I745" s="428"/>
    </row>
    <row r="746" spans="1:9" ht="12.75">
      <c r="A746" s="61"/>
      <c r="B746" s="61"/>
      <c r="C746" s="61"/>
      <c r="D746" s="61"/>
      <c r="E746" s="61"/>
      <c r="F746" s="61"/>
      <c r="G746" s="61"/>
      <c r="H746" s="428"/>
      <c r="I746" s="428"/>
    </row>
    <row r="747" spans="1:9" ht="12.75">
      <c r="A747" s="61"/>
      <c r="B747" s="61"/>
      <c r="C747" s="61"/>
      <c r="D747" s="61"/>
      <c r="E747" s="61"/>
      <c r="F747" s="61"/>
      <c r="G747" s="61"/>
      <c r="H747" s="428"/>
      <c r="I747" s="428"/>
    </row>
    <row r="748" spans="1:9" ht="12.75">
      <c r="A748" s="61"/>
      <c r="B748" s="61"/>
      <c r="C748" s="61"/>
      <c r="D748" s="61"/>
      <c r="E748" s="61"/>
      <c r="F748" s="61"/>
      <c r="G748" s="61"/>
      <c r="H748" s="428"/>
      <c r="I748" s="428"/>
    </row>
    <row r="749" spans="1:9" ht="12.75">
      <c r="A749" s="61"/>
      <c r="B749" s="61"/>
      <c r="C749" s="61"/>
      <c r="D749" s="61"/>
      <c r="E749" s="61"/>
      <c r="F749" s="61"/>
      <c r="G749" s="61"/>
      <c r="H749" s="428"/>
      <c r="I749" s="428"/>
    </row>
    <row r="750" spans="1:9" ht="12.75">
      <c r="A750" s="61"/>
      <c r="B750" s="61"/>
      <c r="C750" s="61"/>
      <c r="D750" s="61"/>
      <c r="E750" s="61"/>
      <c r="F750" s="61"/>
      <c r="G750" s="61"/>
      <c r="H750" s="428"/>
      <c r="I750" s="428"/>
    </row>
    <row r="751" spans="1:9" ht="12.75">
      <c r="A751" s="61"/>
      <c r="B751" s="61"/>
      <c r="C751" s="61"/>
      <c r="D751" s="61"/>
      <c r="E751" s="61"/>
      <c r="F751" s="61"/>
      <c r="G751" s="61"/>
      <c r="H751" s="428"/>
      <c r="I751" s="428"/>
    </row>
    <row r="752" spans="1:9" ht="12.75">
      <c r="A752" s="61"/>
      <c r="B752" s="61"/>
      <c r="C752" s="61"/>
      <c r="D752" s="61"/>
      <c r="E752" s="61"/>
      <c r="F752" s="61"/>
      <c r="G752" s="61"/>
      <c r="H752" s="428"/>
      <c r="I752" s="428"/>
    </row>
    <row r="753" spans="1:9" ht="12.75">
      <c r="A753" s="61"/>
      <c r="B753" s="61"/>
      <c r="C753" s="61"/>
      <c r="D753" s="61"/>
      <c r="E753" s="61"/>
      <c r="F753" s="61"/>
      <c r="G753" s="61"/>
      <c r="H753" s="428"/>
      <c r="I753" s="428"/>
    </row>
    <row r="754" spans="1:9" ht="12.75">
      <c r="A754" s="61"/>
      <c r="B754" s="61"/>
      <c r="C754" s="61"/>
      <c r="D754" s="61"/>
      <c r="E754" s="61"/>
      <c r="F754" s="61"/>
      <c r="G754" s="61"/>
      <c r="H754" s="428"/>
      <c r="I754" s="428"/>
    </row>
    <row r="755" spans="1:9" ht="12.75">
      <c r="A755" s="61"/>
      <c r="B755" s="61"/>
      <c r="C755" s="61"/>
      <c r="D755" s="61"/>
      <c r="E755" s="61"/>
      <c r="F755" s="61"/>
      <c r="G755" s="61"/>
      <c r="H755" s="428"/>
      <c r="I755" s="428"/>
    </row>
    <row r="756" spans="1:9" ht="12.75">
      <c r="A756" s="61"/>
      <c r="B756" s="61"/>
      <c r="C756" s="61"/>
      <c r="D756" s="61"/>
      <c r="E756" s="61"/>
      <c r="F756" s="61"/>
      <c r="G756" s="61"/>
      <c r="H756" s="428"/>
      <c r="I756" s="428"/>
    </row>
    <row r="757" spans="1:9" ht="12.75">
      <c r="A757" s="61"/>
      <c r="B757" s="61"/>
      <c r="C757" s="61"/>
      <c r="D757" s="61"/>
      <c r="E757" s="61"/>
      <c r="F757" s="61"/>
      <c r="G757" s="61"/>
      <c r="H757" s="428"/>
      <c r="I757" s="428"/>
    </row>
    <row r="758" spans="1:9" ht="12.75">
      <c r="A758" s="61"/>
      <c r="B758" s="61"/>
      <c r="C758" s="61"/>
      <c r="D758" s="61"/>
      <c r="E758" s="61"/>
      <c r="F758" s="61"/>
      <c r="G758" s="61"/>
      <c r="H758" s="428"/>
      <c r="I758" s="428"/>
    </row>
    <row r="759" spans="1:9" ht="12.75">
      <c r="A759" s="61"/>
      <c r="B759" s="61"/>
      <c r="C759" s="61"/>
      <c r="D759" s="61"/>
      <c r="E759" s="61"/>
      <c r="F759" s="61"/>
      <c r="G759" s="61"/>
      <c r="H759" s="428"/>
      <c r="I759" s="428"/>
    </row>
    <row r="760" spans="1:9" ht="12.75">
      <c r="A760" s="61"/>
      <c r="B760" s="61"/>
      <c r="C760" s="61"/>
      <c r="D760" s="61"/>
      <c r="E760" s="61"/>
      <c r="F760" s="61"/>
      <c r="G760" s="61"/>
      <c r="H760" s="428"/>
      <c r="I760" s="428"/>
    </row>
    <row r="761" spans="1:9" ht="12.75">
      <c r="A761" s="61"/>
      <c r="B761" s="61"/>
      <c r="C761" s="61"/>
      <c r="D761" s="61"/>
      <c r="E761" s="61"/>
      <c r="F761" s="61"/>
      <c r="G761" s="61"/>
      <c r="H761" s="428"/>
      <c r="I761" s="428"/>
    </row>
    <row r="762" spans="1:9" ht="12.75">
      <c r="A762" s="61"/>
      <c r="B762" s="61"/>
      <c r="C762" s="61"/>
      <c r="D762" s="61"/>
      <c r="E762" s="61"/>
      <c r="F762" s="61"/>
      <c r="G762" s="61"/>
      <c r="H762" s="428"/>
      <c r="I762" s="428"/>
    </row>
    <row r="763" spans="1:9" ht="12.75">
      <c r="A763" s="61"/>
      <c r="B763" s="61"/>
      <c r="C763" s="61"/>
      <c r="D763" s="61"/>
      <c r="E763" s="61"/>
      <c r="F763" s="61"/>
      <c r="G763" s="61"/>
      <c r="H763" s="428"/>
      <c r="I763" s="428"/>
    </row>
    <row r="764" spans="1:9" ht="12.75">
      <c r="A764" s="61"/>
      <c r="B764" s="61"/>
      <c r="C764" s="61"/>
      <c r="D764" s="61"/>
      <c r="E764" s="61"/>
      <c r="F764" s="61"/>
      <c r="G764" s="61"/>
      <c r="H764" s="428"/>
      <c r="I764" s="428"/>
    </row>
    <row r="765" spans="1:9" ht="12.75">
      <c r="A765" s="61"/>
      <c r="B765" s="61"/>
      <c r="C765" s="61"/>
      <c r="D765" s="61"/>
      <c r="E765" s="61"/>
      <c r="F765" s="61"/>
      <c r="G765" s="61"/>
      <c r="H765" s="428"/>
      <c r="I765" s="428"/>
    </row>
    <row r="766" spans="1:9" ht="12.75">
      <c r="A766" s="61"/>
      <c r="B766" s="61"/>
      <c r="C766" s="61"/>
      <c r="D766" s="61"/>
      <c r="E766" s="61"/>
      <c r="F766" s="61"/>
      <c r="G766" s="61"/>
      <c r="H766" s="428"/>
      <c r="I766" s="428"/>
    </row>
    <row r="767" spans="1:9" ht="12.75">
      <c r="A767" s="61"/>
      <c r="B767" s="61"/>
      <c r="C767" s="61"/>
      <c r="D767" s="61"/>
      <c r="E767" s="61"/>
      <c r="F767" s="61"/>
      <c r="G767" s="61"/>
      <c r="H767" s="428"/>
      <c r="I767" s="428"/>
    </row>
    <row r="768" spans="1:9" ht="12.75">
      <c r="A768" s="61"/>
      <c r="B768" s="61"/>
      <c r="C768" s="61"/>
      <c r="D768" s="61"/>
      <c r="E768" s="61"/>
      <c r="F768" s="61"/>
      <c r="G768" s="61"/>
      <c r="H768" s="428"/>
      <c r="I768" s="428"/>
    </row>
    <row r="769" spans="1:9" ht="12.75">
      <c r="A769" s="61"/>
      <c r="B769" s="61"/>
      <c r="C769" s="61"/>
      <c r="D769" s="61"/>
      <c r="E769" s="61"/>
      <c r="F769" s="61"/>
      <c r="G769" s="61"/>
      <c r="H769" s="428"/>
      <c r="I769" s="428"/>
    </row>
    <row r="770" spans="1:9" ht="12.75">
      <c r="A770" s="61"/>
      <c r="B770" s="61"/>
      <c r="C770" s="61"/>
      <c r="D770" s="61"/>
      <c r="E770" s="61"/>
      <c r="F770" s="61"/>
      <c r="G770" s="61"/>
      <c r="H770" s="428"/>
      <c r="I770" s="428"/>
    </row>
    <row r="771" spans="1:9" ht="12.75">
      <c r="A771" s="61"/>
      <c r="B771" s="61"/>
      <c r="C771" s="61"/>
      <c r="D771" s="61"/>
      <c r="E771" s="61"/>
      <c r="F771" s="61"/>
      <c r="G771" s="61"/>
      <c r="H771" s="428"/>
      <c r="I771" s="428"/>
    </row>
    <row r="772" spans="1:9" ht="12.75">
      <c r="A772" s="61"/>
      <c r="B772" s="61"/>
      <c r="C772" s="61"/>
      <c r="D772" s="61"/>
      <c r="E772" s="61"/>
      <c r="F772" s="61"/>
      <c r="G772" s="61"/>
      <c r="H772" s="428"/>
      <c r="I772" s="428"/>
    </row>
    <row r="773" spans="1:9" ht="12.75">
      <c r="A773" s="61"/>
      <c r="B773" s="61"/>
      <c r="C773" s="61"/>
      <c r="D773" s="61"/>
      <c r="E773" s="61"/>
      <c r="F773" s="61"/>
      <c r="G773" s="61"/>
      <c r="H773" s="428"/>
      <c r="I773" s="428"/>
    </row>
    <row r="774" spans="1:9" ht="12.75">
      <c r="A774" s="61"/>
      <c r="B774" s="61"/>
      <c r="C774" s="61"/>
      <c r="D774" s="61"/>
      <c r="E774" s="61"/>
      <c r="F774" s="61"/>
      <c r="G774" s="61"/>
      <c r="H774" s="428"/>
      <c r="I774" s="428"/>
    </row>
    <row r="775" spans="1:9" ht="12.75">
      <c r="A775" s="61"/>
      <c r="B775" s="61"/>
      <c r="C775" s="61"/>
      <c r="D775" s="61"/>
      <c r="E775" s="61"/>
      <c r="F775" s="61"/>
      <c r="G775" s="61"/>
      <c r="H775" s="428"/>
      <c r="I775" s="428"/>
    </row>
    <row r="776" spans="1:9" ht="12.75">
      <c r="A776" s="61"/>
      <c r="B776" s="61"/>
      <c r="C776" s="61"/>
      <c r="D776" s="61"/>
      <c r="E776" s="61"/>
      <c r="F776" s="61"/>
      <c r="G776" s="61"/>
      <c r="H776" s="428"/>
      <c r="I776" s="428"/>
    </row>
    <row r="777" spans="1:9" ht="12.75">
      <c r="A777" s="61"/>
      <c r="B777" s="61"/>
      <c r="C777" s="61"/>
      <c r="D777" s="61"/>
      <c r="E777" s="61"/>
      <c r="F777" s="61"/>
      <c r="G777" s="61"/>
      <c r="H777" s="428"/>
      <c r="I777" s="428"/>
    </row>
    <row r="778" spans="1:9" ht="12.75">
      <c r="A778" s="61"/>
      <c r="B778" s="61"/>
      <c r="C778" s="61"/>
      <c r="D778" s="61"/>
      <c r="E778" s="61"/>
      <c r="F778" s="61"/>
      <c r="G778" s="61"/>
      <c r="H778" s="428"/>
      <c r="I778" s="428"/>
    </row>
    <row r="779" spans="1:9" ht="12.75">
      <c r="A779" s="61"/>
      <c r="B779" s="61"/>
      <c r="C779" s="61"/>
      <c r="D779" s="61"/>
      <c r="E779" s="61"/>
      <c r="F779" s="61"/>
      <c r="G779" s="61"/>
      <c r="H779" s="428"/>
      <c r="I779" s="428"/>
    </row>
    <row r="780" spans="1:9" ht="12.75">
      <c r="A780" s="61"/>
      <c r="B780" s="61"/>
      <c r="C780" s="61"/>
      <c r="D780" s="61"/>
      <c r="E780" s="61"/>
      <c r="F780" s="61"/>
      <c r="G780" s="61"/>
      <c r="H780" s="428"/>
      <c r="I780" s="428"/>
    </row>
    <row r="781" spans="1:9" ht="12.75">
      <c r="A781" s="61"/>
      <c r="B781" s="61"/>
      <c r="C781" s="61"/>
      <c r="D781" s="61"/>
      <c r="E781" s="61"/>
      <c r="F781" s="61"/>
      <c r="G781" s="61"/>
      <c r="H781" s="428"/>
      <c r="I781" s="428"/>
    </row>
    <row r="782" spans="1:9" ht="12.75">
      <c r="A782" s="61"/>
      <c r="B782" s="61"/>
      <c r="C782" s="61"/>
      <c r="D782" s="61"/>
      <c r="E782" s="61"/>
      <c r="F782" s="61"/>
      <c r="G782" s="61"/>
      <c r="H782" s="428"/>
      <c r="I782" s="428"/>
    </row>
    <row r="783" spans="1:9" ht="12.75">
      <c r="A783" s="61"/>
      <c r="B783" s="61"/>
      <c r="C783" s="61"/>
      <c r="D783" s="61"/>
      <c r="E783" s="61"/>
      <c r="F783" s="61"/>
      <c r="G783" s="61"/>
      <c r="H783" s="428"/>
      <c r="I783" s="428"/>
    </row>
    <row r="784" spans="1:9" ht="12.75">
      <c r="A784" s="61"/>
      <c r="B784" s="61"/>
      <c r="C784" s="61"/>
      <c r="D784" s="61"/>
      <c r="E784" s="61"/>
      <c r="F784" s="61"/>
      <c r="G784" s="61"/>
      <c r="H784" s="428"/>
      <c r="I784" s="428"/>
    </row>
    <row r="785" spans="1:9" ht="12.75">
      <c r="A785" s="61"/>
      <c r="B785" s="61"/>
      <c r="C785" s="61"/>
      <c r="D785" s="61"/>
      <c r="E785" s="61"/>
      <c r="F785" s="61"/>
      <c r="G785" s="61"/>
      <c r="H785" s="428"/>
      <c r="I785" s="428"/>
    </row>
    <row r="786" spans="1:9" ht="12.75">
      <c r="A786" s="61"/>
      <c r="B786" s="61"/>
      <c r="C786" s="61"/>
      <c r="D786" s="61"/>
      <c r="E786" s="61"/>
      <c r="F786" s="61"/>
      <c r="G786" s="61"/>
      <c r="H786" s="428"/>
      <c r="I786" s="428"/>
    </row>
    <row r="787" spans="1:9" ht="12.75">
      <c r="A787" s="61"/>
      <c r="B787" s="61"/>
      <c r="C787" s="61"/>
      <c r="D787" s="61"/>
      <c r="E787" s="61"/>
      <c r="F787" s="61"/>
      <c r="G787" s="61"/>
      <c r="H787" s="428"/>
      <c r="I787" s="428"/>
    </row>
    <row r="788" spans="1:9" ht="12.75">
      <c r="A788" s="61"/>
      <c r="B788" s="61"/>
      <c r="C788" s="61"/>
      <c r="D788" s="61"/>
      <c r="E788" s="61"/>
      <c r="F788" s="61"/>
      <c r="G788" s="61"/>
      <c r="H788" s="428"/>
      <c r="I788" s="428"/>
    </row>
    <row r="789" spans="1:9" ht="12.75">
      <c r="A789" s="61"/>
      <c r="B789" s="61"/>
      <c r="C789" s="61"/>
      <c r="D789" s="61"/>
      <c r="E789" s="61"/>
      <c r="F789" s="61"/>
      <c r="G789" s="61"/>
      <c r="H789" s="428"/>
      <c r="I789" s="428"/>
    </row>
    <row r="790" spans="1:9" ht="12.75">
      <c r="A790" s="61"/>
      <c r="B790" s="61"/>
      <c r="C790" s="61"/>
      <c r="D790" s="61"/>
      <c r="E790" s="61"/>
      <c r="F790" s="61"/>
      <c r="G790" s="61"/>
      <c r="H790" s="428"/>
      <c r="I790" s="428"/>
    </row>
    <row r="791" spans="1:9" ht="12.75">
      <c r="A791" s="61"/>
      <c r="B791" s="61"/>
      <c r="C791" s="61"/>
      <c r="D791" s="61"/>
      <c r="E791" s="61"/>
      <c r="F791" s="61"/>
      <c r="G791" s="61"/>
      <c r="H791" s="428"/>
      <c r="I791" s="428"/>
    </row>
    <row r="792" spans="1:9" ht="12.75">
      <c r="A792" s="61"/>
      <c r="B792" s="61"/>
      <c r="C792" s="61"/>
      <c r="D792" s="61"/>
      <c r="E792" s="61"/>
      <c r="F792" s="61"/>
      <c r="G792" s="61"/>
      <c r="H792" s="428"/>
      <c r="I792" s="428"/>
    </row>
    <row r="793" spans="1:9" ht="12.75">
      <c r="A793" s="61"/>
      <c r="B793" s="61"/>
      <c r="C793" s="61"/>
      <c r="D793" s="61"/>
      <c r="E793" s="61"/>
      <c r="F793" s="61"/>
      <c r="G793" s="61"/>
      <c r="H793" s="428"/>
      <c r="I793" s="428"/>
    </row>
    <row r="794" spans="1:9" ht="12.75">
      <c r="A794" s="61"/>
      <c r="B794" s="61"/>
      <c r="C794" s="61"/>
      <c r="D794" s="61"/>
      <c r="E794" s="61"/>
      <c r="F794" s="61"/>
      <c r="G794" s="61"/>
      <c r="H794" s="428"/>
      <c r="I794" s="428"/>
    </row>
    <row r="795" spans="1:9" ht="12.75">
      <c r="A795" s="61"/>
      <c r="B795" s="61"/>
      <c r="C795" s="61"/>
      <c r="D795" s="61"/>
      <c r="E795" s="61"/>
      <c r="F795" s="61"/>
      <c r="G795" s="61"/>
      <c r="H795" s="428"/>
      <c r="I795" s="428"/>
    </row>
    <row r="796" spans="1:9" ht="12.75">
      <c r="A796" s="61"/>
      <c r="B796" s="61"/>
      <c r="C796" s="61"/>
      <c r="D796" s="61"/>
      <c r="E796" s="61"/>
      <c r="F796" s="61"/>
      <c r="G796" s="61"/>
      <c r="H796" s="428"/>
      <c r="I796" s="428"/>
    </row>
    <row r="797" spans="1:9" ht="12.75">
      <c r="A797" s="61"/>
      <c r="B797" s="61"/>
      <c r="C797" s="61"/>
      <c r="D797" s="61"/>
      <c r="E797" s="61"/>
      <c r="F797" s="61"/>
      <c r="G797" s="61"/>
      <c r="H797" s="428"/>
      <c r="I797" s="428"/>
    </row>
    <row r="798" spans="1:9" ht="12.75">
      <c r="A798" s="61"/>
      <c r="B798" s="61"/>
      <c r="C798" s="61"/>
      <c r="D798" s="61"/>
      <c r="E798" s="61"/>
      <c r="F798" s="61"/>
      <c r="G798" s="61"/>
      <c r="H798" s="428"/>
      <c r="I798" s="428"/>
    </row>
    <row r="799" spans="1:9" ht="12.75">
      <c r="A799" s="61"/>
      <c r="B799" s="61"/>
      <c r="C799" s="61"/>
      <c r="D799" s="61"/>
      <c r="E799" s="61"/>
      <c r="F799" s="61"/>
      <c r="G799" s="61"/>
      <c r="H799" s="428"/>
      <c r="I799" s="428"/>
    </row>
    <row r="800" spans="1:9" ht="12.75">
      <c r="A800" s="61"/>
      <c r="B800" s="61"/>
      <c r="C800" s="61"/>
      <c r="D800" s="61"/>
      <c r="E800" s="61"/>
      <c r="F800" s="61"/>
      <c r="G800" s="61"/>
      <c r="H800" s="428"/>
      <c r="I800" s="428"/>
    </row>
    <row r="801" spans="1:9" ht="12.75">
      <c r="A801" s="61"/>
      <c r="B801" s="61"/>
      <c r="C801" s="61"/>
      <c r="D801" s="61"/>
      <c r="E801" s="61"/>
      <c r="F801" s="61"/>
      <c r="G801" s="61"/>
      <c r="H801" s="428"/>
      <c r="I801" s="428"/>
    </row>
    <row r="802" spans="1:9" ht="12.75">
      <c r="A802" s="61"/>
      <c r="B802" s="61"/>
      <c r="C802" s="61"/>
      <c r="D802" s="61"/>
      <c r="E802" s="61"/>
      <c r="F802" s="61"/>
      <c r="G802" s="61"/>
      <c r="H802" s="428"/>
      <c r="I802" s="428"/>
    </row>
    <row r="803" spans="1:9" ht="12.75">
      <c r="A803" s="61"/>
      <c r="B803" s="61"/>
      <c r="C803" s="61"/>
      <c r="D803" s="61"/>
      <c r="E803" s="61"/>
      <c r="F803" s="61"/>
      <c r="G803" s="61"/>
      <c r="H803" s="428"/>
      <c r="I803" s="428"/>
    </row>
    <row r="804" spans="1:9" ht="12.75">
      <c r="A804" s="61"/>
      <c r="B804" s="61"/>
      <c r="C804" s="61"/>
      <c r="D804" s="61"/>
      <c r="E804" s="61"/>
      <c r="F804" s="61"/>
      <c r="G804" s="61"/>
      <c r="H804" s="428"/>
      <c r="I804" s="428"/>
    </row>
    <row r="805" spans="1:9" ht="12.75">
      <c r="A805" s="61"/>
      <c r="B805" s="61"/>
      <c r="C805" s="61"/>
      <c r="D805" s="61"/>
      <c r="E805" s="61"/>
      <c r="F805" s="61"/>
      <c r="G805" s="61"/>
      <c r="H805" s="428"/>
      <c r="I805" s="428"/>
    </row>
    <row r="806" spans="1:9" ht="12.75">
      <c r="A806" s="61"/>
      <c r="B806" s="61"/>
      <c r="C806" s="61"/>
      <c r="D806" s="61"/>
      <c r="E806" s="61"/>
      <c r="F806" s="61"/>
      <c r="G806" s="61"/>
      <c r="H806" s="428"/>
      <c r="I806" s="428"/>
    </row>
    <row r="807" spans="1:9" ht="12.75">
      <c r="A807" s="61"/>
      <c r="B807" s="61"/>
      <c r="C807" s="61"/>
      <c r="D807" s="61"/>
      <c r="E807" s="61"/>
      <c r="F807" s="61"/>
      <c r="G807" s="61"/>
      <c r="H807" s="428"/>
      <c r="I807" s="428"/>
    </row>
    <row r="808" spans="1:9" ht="12.75">
      <c r="A808" s="61"/>
      <c r="B808" s="61"/>
      <c r="C808" s="61"/>
      <c r="D808" s="61"/>
      <c r="E808" s="61"/>
      <c r="F808" s="61"/>
      <c r="G808" s="61"/>
      <c r="H808" s="428"/>
      <c r="I808" s="428"/>
    </row>
    <row r="809" spans="1:9" ht="12.75">
      <c r="A809" s="61"/>
      <c r="B809" s="61"/>
      <c r="C809" s="61"/>
      <c r="D809" s="61"/>
      <c r="E809" s="61"/>
      <c r="F809" s="61"/>
      <c r="G809" s="61"/>
      <c r="H809" s="428"/>
      <c r="I809" s="428"/>
    </row>
    <row r="810" spans="1:9" ht="12.75">
      <c r="A810" s="61"/>
      <c r="B810" s="61"/>
      <c r="C810" s="61"/>
      <c r="D810" s="61"/>
      <c r="E810" s="61"/>
      <c r="F810" s="61"/>
      <c r="G810" s="61"/>
      <c r="H810" s="428"/>
      <c r="I810" s="428"/>
    </row>
    <row r="811" spans="1:9" ht="12.75">
      <c r="A811" s="61"/>
      <c r="B811" s="61"/>
      <c r="C811" s="61"/>
      <c r="D811" s="61"/>
      <c r="E811" s="61"/>
      <c r="F811" s="61"/>
      <c r="G811" s="61"/>
      <c r="H811" s="428"/>
      <c r="I811" s="428"/>
    </row>
    <row r="812" spans="1:9" ht="12.75">
      <c r="A812" s="61"/>
      <c r="B812" s="61"/>
      <c r="C812" s="61"/>
      <c r="D812" s="61"/>
      <c r="E812" s="61"/>
      <c r="F812" s="61"/>
      <c r="G812" s="61"/>
      <c r="H812" s="428"/>
      <c r="I812" s="428"/>
    </row>
    <row r="813" spans="1:9" ht="12.75">
      <c r="A813" s="61"/>
      <c r="B813" s="61"/>
      <c r="C813" s="61"/>
      <c r="D813" s="61"/>
      <c r="E813" s="61"/>
      <c r="F813" s="61"/>
      <c r="G813" s="61"/>
      <c r="H813" s="428"/>
      <c r="I813" s="428"/>
    </row>
    <row r="814" spans="1:9" ht="12.75">
      <c r="A814" s="61"/>
      <c r="B814" s="61"/>
      <c r="C814" s="61"/>
      <c r="D814" s="61"/>
      <c r="E814" s="61"/>
      <c r="F814" s="61"/>
      <c r="G814" s="61"/>
      <c r="H814" s="428"/>
      <c r="I814" s="428"/>
    </row>
    <row r="815" spans="1:9" ht="12.75">
      <c r="A815" s="61"/>
      <c r="B815" s="61"/>
      <c r="C815" s="61"/>
      <c r="D815" s="61"/>
      <c r="E815" s="61"/>
      <c r="F815" s="61"/>
      <c r="G815" s="61"/>
      <c r="H815" s="428"/>
      <c r="I815" s="428"/>
    </row>
    <row r="816" spans="1:9" ht="12.75">
      <c r="A816" s="61"/>
      <c r="B816" s="61"/>
      <c r="C816" s="61"/>
      <c r="D816" s="61"/>
      <c r="E816" s="61"/>
      <c r="F816" s="61"/>
      <c r="G816" s="61"/>
      <c r="H816" s="428"/>
      <c r="I816" s="428"/>
    </row>
    <row r="817" spans="1:9" ht="12.75">
      <c r="A817" s="61"/>
      <c r="B817" s="61"/>
      <c r="C817" s="61"/>
      <c r="D817" s="61"/>
      <c r="E817" s="61"/>
      <c r="F817" s="61"/>
      <c r="G817" s="61"/>
      <c r="H817" s="428"/>
      <c r="I817" s="428"/>
    </row>
    <row r="818" spans="1:9" ht="12.75">
      <c r="A818" s="61"/>
      <c r="B818" s="61"/>
      <c r="C818" s="61"/>
      <c r="D818" s="61"/>
      <c r="E818" s="61"/>
      <c r="F818" s="61"/>
      <c r="G818" s="61"/>
      <c r="H818" s="428"/>
      <c r="I818" s="428"/>
    </row>
    <row r="819" spans="1:9" ht="12.75">
      <c r="A819" s="61"/>
      <c r="B819" s="61"/>
      <c r="C819" s="61"/>
      <c r="D819" s="61"/>
      <c r="E819" s="61"/>
      <c r="F819" s="61"/>
      <c r="G819" s="61"/>
      <c r="H819" s="428"/>
      <c r="I819" s="428"/>
    </row>
    <row r="820" spans="1:9" ht="12.75">
      <c r="A820" s="61"/>
      <c r="B820" s="61"/>
      <c r="C820" s="61"/>
      <c r="D820" s="61"/>
      <c r="E820" s="61"/>
      <c r="F820" s="61"/>
      <c r="G820" s="61"/>
      <c r="H820" s="428"/>
      <c r="I820" s="428"/>
    </row>
    <row r="821" spans="1:9" ht="12.75">
      <c r="A821" s="61"/>
      <c r="B821" s="61"/>
      <c r="C821" s="61"/>
      <c r="D821" s="61"/>
      <c r="E821" s="61"/>
      <c r="F821" s="61"/>
      <c r="G821" s="61"/>
      <c r="H821" s="428"/>
      <c r="I821" s="428"/>
    </row>
    <row r="822" spans="1:9" ht="12.75">
      <c r="A822" s="61"/>
      <c r="B822" s="61"/>
      <c r="C822" s="61"/>
      <c r="D822" s="61"/>
      <c r="E822" s="61"/>
      <c r="F822" s="61"/>
      <c r="G822" s="61"/>
      <c r="H822" s="428"/>
      <c r="I822" s="428"/>
    </row>
    <row r="823" spans="1:9" ht="12.75">
      <c r="A823" s="61"/>
      <c r="B823" s="61"/>
      <c r="C823" s="61"/>
      <c r="D823" s="61"/>
      <c r="E823" s="61"/>
      <c r="F823" s="61"/>
      <c r="G823" s="61"/>
      <c r="H823" s="428"/>
      <c r="I823" s="428"/>
    </row>
    <row r="824" spans="1:9" ht="12.75">
      <c r="A824" s="61"/>
      <c r="B824" s="61"/>
      <c r="C824" s="61"/>
      <c r="D824" s="61"/>
      <c r="E824" s="61"/>
      <c r="F824" s="61"/>
      <c r="G824" s="61"/>
      <c r="H824" s="428"/>
      <c r="I824" s="428"/>
    </row>
    <row r="825" spans="1:9" ht="12.75">
      <c r="A825" s="61"/>
      <c r="B825" s="61"/>
      <c r="C825" s="61"/>
      <c r="D825" s="61"/>
      <c r="E825" s="61"/>
      <c r="F825" s="61"/>
      <c r="G825" s="61"/>
      <c r="H825" s="428"/>
      <c r="I825" s="428"/>
    </row>
    <row r="826" spans="1:9" ht="12.75">
      <c r="A826" s="61"/>
      <c r="B826" s="61"/>
      <c r="C826" s="61"/>
      <c r="D826" s="61"/>
      <c r="E826" s="61"/>
      <c r="F826" s="61"/>
      <c r="G826" s="61"/>
      <c r="H826" s="428"/>
      <c r="I826" s="428"/>
    </row>
    <row r="827" spans="1:9" ht="12.75">
      <c r="A827" s="61"/>
      <c r="B827" s="61"/>
      <c r="C827" s="61"/>
      <c r="D827" s="61"/>
      <c r="E827" s="61"/>
      <c r="F827" s="61"/>
      <c r="G827" s="61"/>
      <c r="H827" s="428"/>
      <c r="I827" s="428"/>
    </row>
    <row r="828" spans="1:9" ht="12.75">
      <c r="A828" s="61"/>
      <c r="B828" s="61"/>
      <c r="C828" s="61"/>
      <c r="D828" s="61"/>
      <c r="E828" s="61"/>
      <c r="F828" s="61"/>
      <c r="G828" s="61"/>
      <c r="H828" s="428"/>
      <c r="I828" s="428"/>
    </row>
    <row r="829" spans="1:9" ht="12.75">
      <c r="A829" s="61"/>
      <c r="B829" s="61"/>
      <c r="C829" s="61"/>
      <c r="D829" s="61"/>
      <c r="E829" s="61"/>
      <c r="F829" s="61"/>
      <c r="G829" s="61"/>
      <c r="H829" s="428"/>
      <c r="I829" s="428"/>
    </row>
    <row r="830" spans="1:9" ht="12.75">
      <c r="A830" s="61"/>
      <c r="B830" s="61"/>
      <c r="C830" s="61"/>
      <c r="D830" s="61"/>
      <c r="E830" s="61"/>
      <c r="F830" s="61"/>
      <c r="G830" s="61"/>
      <c r="H830" s="428"/>
      <c r="I830" s="428"/>
    </row>
    <row r="831" spans="1:9" ht="12.75">
      <c r="A831" s="61"/>
      <c r="B831" s="61"/>
      <c r="C831" s="61"/>
      <c r="D831" s="61"/>
      <c r="E831" s="61"/>
      <c r="F831" s="61"/>
      <c r="G831" s="61"/>
      <c r="H831" s="428"/>
      <c r="I831" s="428"/>
    </row>
    <row r="832" spans="1:9" ht="12.75">
      <c r="A832" s="61"/>
      <c r="B832" s="61"/>
      <c r="C832" s="61"/>
      <c r="D832" s="61"/>
      <c r="E832" s="61"/>
      <c r="F832" s="61"/>
      <c r="G832" s="61"/>
      <c r="H832" s="428"/>
      <c r="I832" s="428"/>
    </row>
    <row r="833" spans="1:9" ht="12.75">
      <c r="A833" s="61"/>
      <c r="B833" s="61"/>
      <c r="C833" s="61"/>
      <c r="D833" s="61"/>
      <c r="E833" s="61"/>
      <c r="F833" s="61"/>
      <c r="G833" s="61"/>
      <c r="H833" s="428"/>
      <c r="I833" s="428"/>
    </row>
    <row r="834" spans="1:9" ht="12.75">
      <c r="A834" s="61"/>
      <c r="B834" s="61"/>
      <c r="C834" s="61"/>
      <c r="D834" s="61"/>
      <c r="E834" s="61"/>
      <c r="F834" s="61"/>
      <c r="G834" s="61"/>
      <c r="H834" s="428"/>
      <c r="I834" s="428"/>
    </row>
    <row r="835" spans="1:9" ht="12.75">
      <c r="A835" s="61"/>
      <c r="B835" s="61"/>
      <c r="C835" s="61"/>
      <c r="D835" s="61"/>
      <c r="E835" s="61"/>
      <c r="F835" s="61"/>
      <c r="G835" s="61"/>
      <c r="H835" s="428"/>
      <c r="I835" s="428"/>
    </row>
    <row r="836" spans="1:9" ht="12.75">
      <c r="A836" s="61"/>
      <c r="B836" s="61"/>
      <c r="C836" s="61"/>
      <c r="D836" s="61"/>
      <c r="E836" s="61"/>
      <c r="F836" s="61"/>
      <c r="G836" s="61"/>
      <c r="H836" s="428"/>
      <c r="I836" s="428"/>
    </row>
    <row r="837" spans="1:9" ht="12.75">
      <c r="A837" s="61"/>
      <c r="B837" s="61"/>
      <c r="C837" s="61"/>
      <c r="D837" s="61"/>
      <c r="E837" s="61"/>
      <c r="F837" s="61"/>
      <c r="G837" s="61"/>
      <c r="H837" s="428"/>
      <c r="I837" s="428"/>
    </row>
    <row r="838" spans="1:9" ht="12.75">
      <c r="A838" s="61"/>
      <c r="B838" s="61"/>
      <c r="C838" s="61"/>
      <c r="D838" s="61"/>
      <c r="E838" s="61"/>
      <c r="F838" s="61"/>
      <c r="G838" s="61"/>
      <c r="H838" s="428"/>
      <c r="I838" s="428"/>
    </row>
    <row r="839" spans="1:9" ht="12.75">
      <c r="A839" s="61"/>
      <c r="B839" s="61"/>
      <c r="C839" s="61"/>
      <c r="D839" s="61"/>
      <c r="E839" s="61"/>
      <c r="F839" s="61"/>
      <c r="G839" s="61"/>
      <c r="H839" s="428"/>
      <c r="I839" s="428"/>
    </row>
    <row r="840" spans="1:9" ht="12.75">
      <c r="A840" s="61"/>
      <c r="B840" s="61"/>
      <c r="C840" s="61"/>
      <c r="D840" s="61"/>
      <c r="E840" s="61"/>
      <c r="F840" s="61"/>
      <c r="G840" s="61"/>
      <c r="H840" s="428"/>
      <c r="I840" s="428"/>
    </row>
    <row r="841" spans="1:9" ht="12.75">
      <c r="A841" s="61"/>
      <c r="B841" s="61"/>
      <c r="C841" s="61"/>
      <c r="D841" s="61"/>
      <c r="E841" s="61"/>
      <c r="F841" s="61"/>
      <c r="G841" s="61"/>
      <c r="H841" s="428"/>
      <c r="I841" s="428"/>
    </row>
    <row r="842" spans="1:9" ht="12.75">
      <c r="A842" s="61"/>
      <c r="B842" s="61"/>
      <c r="C842" s="61"/>
      <c r="D842" s="61"/>
      <c r="E842" s="61"/>
      <c r="F842" s="61"/>
      <c r="G842" s="61"/>
      <c r="H842" s="428"/>
      <c r="I842" s="428"/>
    </row>
    <row r="843" spans="1:9" ht="12.75">
      <c r="A843" s="61"/>
      <c r="B843" s="61"/>
      <c r="C843" s="61"/>
      <c r="D843" s="61"/>
      <c r="E843" s="61"/>
      <c r="F843" s="61"/>
      <c r="G843" s="61"/>
      <c r="H843" s="428"/>
      <c r="I843" s="428"/>
    </row>
    <row r="844" spans="1:9" ht="12.75">
      <c r="A844" s="61"/>
      <c r="B844" s="61"/>
      <c r="C844" s="61"/>
      <c r="D844" s="61"/>
      <c r="E844" s="61"/>
      <c r="F844" s="61"/>
      <c r="G844" s="61"/>
      <c r="H844" s="428"/>
      <c r="I844" s="428"/>
    </row>
    <row r="845" spans="1:9" ht="12.75">
      <c r="A845" s="61"/>
      <c r="B845" s="61"/>
      <c r="C845" s="61"/>
      <c r="D845" s="61"/>
      <c r="E845" s="61"/>
      <c r="F845" s="61"/>
      <c r="G845" s="61"/>
      <c r="H845" s="428"/>
      <c r="I845" s="428"/>
    </row>
    <row r="846" spans="1:9" ht="12.75">
      <c r="A846" s="61"/>
      <c r="B846" s="61"/>
      <c r="C846" s="61"/>
      <c r="D846" s="61"/>
      <c r="E846" s="61"/>
      <c r="F846" s="61"/>
      <c r="G846" s="61"/>
      <c r="H846" s="428"/>
      <c r="I846" s="428"/>
    </row>
    <row r="847" spans="1:9" ht="12.75">
      <c r="A847" s="61"/>
      <c r="B847" s="61"/>
      <c r="C847" s="61"/>
      <c r="D847" s="61"/>
      <c r="E847" s="61"/>
      <c r="F847" s="61"/>
      <c r="G847" s="61"/>
      <c r="H847" s="428"/>
      <c r="I847" s="428"/>
    </row>
    <row r="848" spans="1:9" ht="12.75">
      <c r="A848" s="61"/>
      <c r="B848" s="61"/>
      <c r="C848" s="61"/>
      <c r="D848" s="61"/>
      <c r="E848" s="61"/>
      <c r="F848" s="61"/>
      <c r="G848" s="61"/>
      <c r="H848" s="428"/>
      <c r="I848" s="428"/>
    </row>
    <row r="849" spans="1:9" ht="12.75">
      <c r="A849" s="61"/>
      <c r="B849" s="61"/>
      <c r="C849" s="61"/>
      <c r="D849" s="61"/>
      <c r="E849" s="61"/>
      <c r="F849" s="61"/>
      <c r="G849" s="61"/>
      <c r="H849" s="428"/>
      <c r="I849" s="428"/>
    </row>
    <row r="850" spans="1:9" ht="12.75">
      <c r="A850" s="61"/>
      <c r="B850" s="61"/>
      <c r="C850" s="61"/>
      <c r="D850" s="61"/>
      <c r="E850" s="61"/>
      <c r="F850" s="61"/>
      <c r="G850" s="61"/>
      <c r="H850" s="428"/>
      <c r="I850" s="428"/>
    </row>
    <row r="851" spans="1:9" ht="12.75">
      <c r="A851" s="61"/>
      <c r="B851" s="61"/>
      <c r="C851" s="61"/>
      <c r="D851" s="61"/>
      <c r="E851" s="61"/>
      <c r="F851" s="61"/>
      <c r="G851" s="61"/>
      <c r="H851" s="428"/>
      <c r="I851" s="428"/>
    </row>
    <row r="852" spans="1:9" ht="12.75">
      <c r="A852" s="61"/>
      <c r="B852" s="61"/>
      <c r="C852" s="61"/>
      <c r="D852" s="61"/>
      <c r="E852" s="61"/>
      <c r="F852" s="61"/>
      <c r="G852" s="61"/>
      <c r="H852" s="428"/>
      <c r="I852" s="428"/>
    </row>
    <row r="853" spans="1:9" ht="12.75">
      <c r="A853" s="61"/>
      <c r="B853" s="61"/>
      <c r="C853" s="61"/>
      <c r="D853" s="61"/>
      <c r="E853" s="61"/>
      <c r="F853" s="61"/>
      <c r="G853" s="61"/>
      <c r="H853" s="428"/>
      <c r="I853" s="428"/>
    </row>
    <row r="854" spans="1:9" ht="12.75">
      <c r="A854" s="61"/>
      <c r="B854" s="61"/>
      <c r="C854" s="61"/>
      <c r="D854" s="61"/>
      <c r="E854" s="61"/>
      <c r="F854" s="61"/>
      <c r="G854" s="61"/>
      <c r="H854" s="428"/>
      <c r="I854" s="428"/>
    </row>
    <row r="855" spans="1:9" ht="12.75">
      <c r="A855" s="61"/>
      <c r="B855" s="61"/>
      <c r="C855" s="61"/>
      <c r="D855" s="61"/>
      <c r="E855" s="61"/>
      <c r="F855" s="61"/>
      <c r="G855" s="61"/>
      <c r="H855" s="428"/>
      <c r="I855" s="428"/>
    </row>
    <row r="856" spans="1:9" ht="12.75">
      <c r="A856" s="61"/>
      <c r="B856" s="61"/>
      <c r="C856" s="61"/>
      <c r="D856" s="61"/>
      <c r="E856" s="61"/>
      <c r="F856" s="61"/>
      <c r="G856" s="61"/>
      <c r="H856" s="428"/>
      <c r="I856" s="428"/>
    </row>
    <row r="857" spans="1:9" ht="12.75">
      <c r="A857" s="61"/>
      <c r="B857" s="61"/>
      <c r="C857" s="61"/>
      <c r="D857" s="61"/>
      <c r="E857" s="61"/>
      <c r="F857" s="61"/>
      <c r="G857" s="61"/>
      <c r="H857" s="428"/>
      <c r="I857" s="428"/>
    </row>
    <row r="858" spans="1:9" ht="12.75">
      <c r="A858" s="61"/>
      <c r="B858" s="61"/>
      <c r="C858" s="61"/>
      <c r="D858" s="61"/>
      <c r="E858" s="61"/>
      <c r="F858" s="61"/>
      <c r="G858" s="61"/>
      <c r="H858" s="428"/>
      <c r="I858" s="428"/>
    </row>
    <row r="859" spans="1:9" ht="12.75">
      <c r="A859" s="61"/>
      <c r="B859" s="61"/>
      <c r="C859" s="61"/>
      <c r="D859" s="61"/>
      <c r="E859" s="61"/>
      <c r="F859" s="61"/>
      <c r="G859" s="61"/>
      <c r="H859" s="428"/>
      <c r="I859" s="428"/>
    </row>
    <row r="860" spans="1:9" ht="12.75">
      <c r="A860" s="61"/>
      <c r="B860" s="61"/>
      <c r="C860" s="61"/>
      <c r="D860" s="61"/>
      <c r="E860" s="61"/>
      <c r="F860" s="61"/>
      <c r="G860" s="61"/>
      <c r="H860" s="428"/>
      <c r="I860" s="428"/>
    </row>
    <row r="861" spans="1:9" ht="12.75">
      <c r="A861" s="61"/>
      <c r="B861" s="61"/>
      <c r="C861" s="61"/>
      <c r="D861" s="61"/>
      <c r="E861" s="61"/>
      <c r="F861" s="61"/>
      <c r="G861" s="61"/>
      <c r="H861" s="428"/>
      <c r="I861" s="428"/>
    </row>
    <row r="862" spans="1:9" ht="12.75">
      <c r="A862" s="61"/>
      <c r="B862" s="61"/>
      <c r="C862" s="61"/>
      <c r="D862" s="61"/>
      <c r="E862" s="61"/>
      <c r="F862" s="61"/>
      <c r="G862" s="61"/>
      <c r="H862" s="428"/>
      <c r="I862" s="428"/>
    </row>
    <row r="863" spans="1:9" ht="12.75">
      <c r="A863" s="61"/>
      <c r="B863" s="61"/>
      <c r="C863" s="61"/>
      <c r="D863" s="61"/>
      <c r="E863" s="61"/>
      <c r="F863" s="61"/>
      <c r="G863" s="61"/>
      <c r="H863" s="428"/>
      <c r="I863" s="428"/>
    </row>
    <row r="864" spans="1:9" ht="12.75">
      <c r="A864" s="61"/>
      <c r="B864" s="61"/>
      <c r="C864" s="61"/>
      <c r="D864" s="61"/>
      <c r="E864" s="61"/>
      <c r="F864" s="61"/>
      <c r="G864" s="61"/>
      <c r="H864" s="428"/>
      <c r="I864" s="428"/>
    </row>
    <row r="865" spans="1:9" ht="12.75">
      <c r="A865" s="61"/>
      <c r="B865" s="61"/>
      <c r="C865" s="61"/>
      <c r="D865" s="61"/>
      <c r="E865" s="61"/>
      <c r="F865" s="61"/>
      <c r="G865" s="61"/>
      <c r="H865" s="428"/>
      <c r="I865" s="428"/>
    </row>
    <row r="866" spans="1:9" ht="12.75">
      <c r="A866" s="61"/>
      <c r="B866" s="61"/>
      <c r="C866" s="61"/>
      <c r="D866" s="61"/>
      <c r="E866" s="61"/>
      <c r="F866" s="61"/>
      <c r="G866" s="61"/>
      <c r="H866" s="428"/>
      <c r="I866" s="428"/>
    </row>
    <row r="867" spans="1:9" ht="12.75">
      <c r="A867" s="61"/>
      <c r="B867" s="61"/>
      <c r="C867" s="61"/>
      <c r="D867" s="61"/>
      <c r="E867" s="61"/>
      <c r="F867" s="61"/>
      <c r="G867" s="61"/>
      <c r="H867" s="428"/>
      <c r="I867" s="428"/>
    </row>
    <row r="868" spans="1:9" ht="12.75">
      <c r="A868" s="61"/>
      <c r="B868" s="61"/>
      <c r="C868" s="61"/>
      <c r="D868" s="61"/>
      <c r="E868" s="61"/>
      <c r="F868" s="61"/>
      <c r="G868" s="61"/>
      <c r="H868" s="428"/>
      <c r="I868" s="428"/>
    </row>
    <row r="869" spans="1:9" ht="12.75">
      <c r="A869" s="61"/>
      <c r="B869" s="61"/>
      <c r="C869" s="61"/>
      <c r="D869" s="61"/>
      <c r="E869" s="61"/>
      <c r="F869" s="61"/>
      <c r="G869" s="61"/>
      <c r="H869" s="428"/>
      <c r="I869" s="428"/>
    </row>
    <row r="870" spans="1:9" ht="12.75">
      <c r="A870" s="61"/>
      <c r="B870" s="61"/>
      <c r="C870" s="61"/>
      <c r="D870" s="61"/>
      <c r="E870" s="61"/>
      <c r="F870" s="61"/>
      <c r="G870" s="61"/>
      <c r="H870" s="428"/>
      <c r="I870" s="428"/>
    </row>
    <row r="871" spans="1:9" ht="12.75">
      <c r="A871" s="61"/>
      <c r="B871" s="61"/>
      <c r="C871" s="61"/>
      <c r="D871" s="61"/>
      <c r="E871" s="61"/>
      <c r="F871" s="61"/>
      <c r="G871" s="61"/>
      <c r="H871" s="428"/>
      <c r="I871" s="428"/>
    </row>
    <row r="872" spans="1:9" ht="12.75">
      <c r="A872" s="61"/>
      <c r="B872" s="61"/>
      <c r="C872" s="61"/>
      <c r="D872" s="61"/>
      <c r="E872" s="61"/>
      <c r="F872" s="61"/>
      <c r="G872" s="61"/>
      <c r="H872" s="428"/>
      <c r="I872" s="428"/>
    </row>
    <row r="873" spans="1:9" ht="12.75">
      <c r="A873" s="61"/>
      <c r="B873" s="61"/>
      <c r="C873" s="61"/>
      <c r="D873" s="61"/>
      <c r="E873" s="61"/>
      <c r="F873" s="61"/>
      <c r="G873" s="61"/>
      <c r="H873" s="428"/>
      <c r="I873" s="428"/>
    </row>
    <row r="874" spans="1:9" ht="12.75">
      <c r="A874" s="61"/>
      <c r="B874" s="61"/>
      <c r="C874" s="61"/>
      <c r="D874" s="61"/>
      <c r="E874" s="61"/>
      <c r="F874" s="61"/>
      <c r="G874" s="61"/>
      <c r="H874" s="428"/>
      <c r="I874" s="428"/>
    </row>
    <row r="875" spans="1:9" ht="12.75">
      <c r="A875" s="61"/>
      <c r="B875" s="61"/>
      <c r="C875" s="61"/>
      <c r="D875" s="61"/>
      <c r="E875" s="61"/>
      <c r="F875" s="61"/>
      <c r="G875" s="61"/>
      <c r="H875" s="428"/>
      <c r="I875" s="428"/>
    </row>
    <row r="876" spans="1:9" ht="12.75">
      <c r="A876" s="61"/>
      <c r="B876" s="61"/>
      <c r="C876" s="61"/>
      <c r="D876" s="61"/>
      <c r="E876" s="61"/>
      <c r="F876" s="61"/>
      <c r="G876" s="61"/>
      <c r="H876" s="428"/>
      <c r="I876" s="428"/>
    </row>
    <row r="877" spans="1:9" ht="12.75">
      <c r="A877" s="61"/>
      <c r="B877" s="61"/>
      <c r="C877" s="61"/>
      <c r="D877" s="61"/>
      <c r="E877" s="61"/>
      <c r="F877" s="61"/>
      <c r="G877" s="61"/>
      <c r="H877" s="428"/>
      <c r="I877" s="428"/>
    </row>
    <row r="878" spans="1:9" ht="12.75">
      <c r="A878" s="61"/>
      <c r="B878" s="61"/>
      <c r="C878" s="61"/>
      <c r="D878" s="61"/>
      <c r="E878" s="61"/>
      <c r="F878" s="61"/>
      <c r="G878" s="61"/>
      <c r="H878" s="428"/>
      <c r="I878" s="428"/>
    </row>
    <row r="879" spans="1:9" ht="12.75">
      <c r="A879" s="61"/>
      <c r="B879" s="61"/>
      <c r="C879" s="61"/>
      <c r="D879" s="61"/>
      <c r="E879" s="61"/>
      <c r="F879" s="61"/>
      <c r="G879" s="61"/>
      <c r="H879" s="428"/>
      <c r="I879" s="428"/>
    </row>
    <row r="880" spans="1:9" ht="12.75">
      <c r="A880" s="61"/>
      <c r="B880" s="61"/>
      <c r="C880" s="61"/>
      <c r="D880" s="61"/>
      <c r="E880" s="61"/>
      <c r="F880" s="61"/>
      <c r="G880" s="61"/>
      <c r="H880" s="428"/>
      <c r="I880" s="428"/>
    </row>
    <row r="881" spans="1:9" ht="12.75">
      <c r="A881" s="61"/>
      <c r="B881" s="61"/>
      <c r="C881" s="61"/>
      <c r="D881" s="61"/>
      <c r="E881" s="61"/>
      <c r="F881" s="61"/>
      <c r="G881" s="61"/>
      <c r="H881" s="428"/>
      <c r="I881" s="428"/>
    </row>
    <row r="882" spans="1:9" ht="12.75">
      <c r="A882" s="61"/>
      <c r="B882" s="61"/>
      <c r="C882" s="61"/>
      <c r="D882" s="61"/>
      <c r="E882" s="61"/>
      <c r="F882" s="61"/>
      <c r="G882" s="61"/>
      <c r="H882" s="428"/>
      <c r="I882" s="428"/>
    </row>
    <row r="883" spans="1:9" ht="12.75">
      <c r="A883" s="61"/>
      <c r="B883" s="61"/>
      <c r="C883" s="61"/>
      <c r="D883" s="61"/>
      <c r="E883" s="61"/>
      <c r="F883" s="61"/>
      <c r="G883" s="61"/>
      <c r="H883" s="428"/>
      <c r="I883" s="428"/>
    </row>
    <row r="884" spans="1:9" ht="12.75">
      <c r="A884" s="61"/>
      <c r="B884" s="61"/>
      <c r="C884" s="61"/>
      <c r="D884" s="61"/>
      <c r="E884" s="61"/>
      <c r="F884" s="61"/>
      <c r="G884" s="61"/>
      <c r="H884" s="428"/>
      <c r="I884" s="428"/>
    </row>
    <row r="885" spans="1:9" ht="12.75">
      <c r="A885" s="61"/>
      <c r="B885" s="61"/>
      <c r="C885" s="61"/>
      <c r="D885" s="61"/>
      <c r="E885" s="61"/>
      <c r="F885" s="61"/>
      <c r="G885" s="61"/>
      <c r="H885" s="428"/>
      <c r="I885" s="428"/>
    </row>
    <row r="886" spans="1:9" ht="12.75">
      <c r="A886" s="61"/>
      <c r="B886" s="61"/>
      <c r="C886" s="61"/>
      <c r="D886" s="61"/>
      <c r="E886" s="61"/>
      <c r="F886" s="61"/>
      <c r="G886" s="61"/>
      <c r="H886" s="428"/>
      <c r="I886" s="428"/>
    </row>
    <row r="887" spans="1:9" ht="12.75">
      <c r="A887" s="61"/>
      <c r="B887" s="61"/>
      <c r="C887" s="61"/>
      <c r="D887" s="61"/>
      <c r="E887" s="61"/>
      <c r="F887" s="61"/>
      <c r="G887" s="61"/>
      <c r="H887" s="428"/>
      <c r="I887" s="428"/>
    </row>
    <row r="888" spans="1:9" ht="12.75">
      <c r="A888" s="61"/>
      <c r="B888" s="61"/>
      <c r="C888" s="61"/>
      <c r="D888" s="61"/>
      <c r="E888" s="61"/>
      <c r="F888" s="61"/>
      <c r="G888" s="61"/>
      <c r="H888" s="428"/>
      <c r="I888" s="428"/>
    </row>
    <row r="889" spans="1:9" ht="12.75">
      <c r="A889" s="61"/>
      <c r="B889" s="61"/>
      <c r="C889" s="61"/>
      <c r="D889" s="61"/>
      <c r="E889" s="61"/>
      <c r="F889" s="61"/>
      <c r="G889" s="61"/>
      <c r="H889" s="428"/>
      <c r="I889" s="428"/>
    </row>
    <row r="890" spans="1:9" ht="12.75">
      <c r="A890" s="61"/>
      <c r="B890" s="61"/>
      <c r="C890" s="61"/>
      <c r="D890" s="61"/>
      <c r="E890" s="61"/>
      <c r="F890" s="61"/>
      <c r="G890" s="61"/>
      <c r="H890" s="428"/>
      <c r="I890" s="428"/>
    </row>
    <row r="891" spans="1:9" ht="12.75">
      <c r="A891" s="61"/>
      <c r="B891" s="61"/>
      <c r="C891" s="61"/>
      <c r="D891" s="61"/>
      <c r="E891" s="61"/>
      <c r="F891" s="61"/>
      <c r="G891" s="61"/>
      <c r="H891" s="428"/>
      <c r="I891" s="428"/>
    </row>
    <row r="892" spans="1:9" ht="12.75">
      <c r="A892" s="61"/>
      <c r="B892" s="61"/>
      <c r="C892" s="61"/>
      <c r="D892" s="61"/>
      <c r="E892" s="61"/>
      <c r="F892" s="61"/>
      <c r="G892" s="61"/>
      <c r="H892" s="428"/>
      <c r="I892" s="428"/>
    </row>
    <row r="893" spans="1:9" ht="12.75">
      <c r="A893" s="61"/>
      <c r="B893" s="61"/>
      <c r="C893" s="61"/>
      <c r="D893" s="61"/>
      <c r="E893" s="61"/>
      <c r="F893" s="61"/>
      <c r="G893" s="61"/>
      <c r="H893" s="428"/>
      <c r="I893" s="428"/>
    </row>
    <row r="894" spans="1:9" ht="12.75">
      <c r="A894" s="61"/>
      <c r="B894" s="61"/>
      <c r="C894" s="61"/>
      <c r="D894" s="61"/>
      <c r="E894" s="61"/>
      <c r="F894" s="61"/>
      <c r="G894" s="61"/>
      <c r="H894" s="428"/>
      <c r="I894" s="428"/>
    </row>
    <row r="895" spans="1:9" ht="12.75">
      <c r="A895" s="61"/>
      <c r="B895" s="61"/>
      <c r="C895" s="61"/>
      <c r="D895" s="61"/>
      <c r="E895" s="61"/>
      <c r="F895" s="61"/>
      <c r="G895" s="61"/>
      <c r="H895" s="428"/>
      <c r="I895" s="428"/>
    </row>
    <row r="896" spans="1:9" ht="12.75">
      <c r="A896" s="61"/>
      <c r="B896" s="61"/>
      <c r="C896" s="61"/>
      <c r="D896" s="61"/>
      <c r="E896" s="61"/>
      <c r="F896" s="61"/>
      <c r="G896" s="61"/>
      <c r="H896" s="428"/>
      <c r="I896" s="428"/>
    </row>
    <row r="897" spans="1:9" ht="12.75">
      <c r="A897" s="61"/>
      <c r="B897" s="61"/>
      <c r="C897" s="61"/>
      <c r="D897" s="61"/>
      <c r="E897" s="61"/>
      <c r="F897" s="61"/>
      <c r="G897" s="61"/>
      <c r="H897" s="428"/>
      <c r="I897" s="428"/>
    </row>
    <row r="898" spans="1:9" ht="12.75">
      <c r="A898" s="61"/>
      <c r="B898" s="61"/>
      <c r="C898" s="61"/>
      <c r="D898" s="61"/>
      <c r="E898" s="61"/>
      <c r="F898" s="61"/>
      <c r="G898" s="61"/>
      <c r="H898" s="428"/>
      <c r="I898" s="428"/>
    </row>
    <row r="899" spans="1:9" ht="12.75">
      <c r="A899" s="61"/>
      <c r="B899" s="61"/>
      <c r="C899" s="61"/>
      <c r="D899" s="61"/>
      <c r="E899" s="61"/>
      <c r="F899" s="61"/>
      <c r="G899" s="61"/>
      <c r="H899" s="428"/>
      <c r="I899" s="428"/>
    </row>
    <row r="900" spans="1:9" ht="12.75">
      <c r="A900" s="61"/>
      <c r="B900" s="61"/>
      <c r="C900" s="61"/>
      <c r="D900" s="61"/>
      <c r="E900" s="61"/>
      <c r="F900" s="61"/>
      <c r="G900" s="61"/>
      <c r="H900" s="428"/>
      <c r="I900" s="428"/>
    </row>
    <row r="901" spans="1:9" ht="12.75">
      <c r="A901" s="61"/>
      <c r="B901" s="61"/>
      <c r="C901" s="61"/>
      <c r="D901" s="61"/>
      <c r="E901" s="61"/>
      <c r="F901" s="61"/>
      <c r="G901" s="61"/>
      <c r="H901" s="428"/>
      <c r="I901" s="428"/>
    </row>
    <row r="902" spans="1:9" ht="12.75">
      <c r="A902" s="61"/>
      <c r="B902" s="61"/>
      <c r="C902" s="61"/>
      <c r="D902" s="61"/>
      <c r="E902" s="61"/>
      <c r="F902" s="61"/>
      <c r="G902" s="61"/>
      <c r="H902" s="428"/>
      <c r="I902" s="428"/>
    </row>
    <row r="903" spans="1:9" ht="12.75">
      <c r="A903" s="61"/>
      <c r="B903" s="61"/>
      <c r="C903" s="61"/>
      <c r="D903" s="61"/>
      <c r="E903" s="61"/>
      <c r="F903" s="61"/>
      <c r="G903" s="61"/>
      <c r="H903" s="428"/>
      <c r="I903" s="428"/>
    </row>
    <row r="904" spans="1:9" ht="12.75">
      <c r="A904" s="61"/>
      <c r="B904" s="61"/>
      <c r="C904" s="61"/>
      <c r="D904" s="61"/>
      <c r="E904" s="61"/>
      <c r="F904" s="61"/>
      <c r="G904" s="61"/>
      <c r="H904" s="428"/>
      <c r="I904" s="428"/>
    </row>
    <row r="905" spans="1:9" ht="12.75">
      <c r="A905" s="61"/>
      <c r="B905" s="61"/>
      <c r="C905" s="61"/>
      <c r="D905" s="61"/>
      <c r="E905" s="61"/>
      <c r="F905" s="61"/>
      <c r="G905" s="61"/>
      <c r="H905" s="428"/>
      <c r="I905" s="428"/>
    </row>
    <row r="906" spans="1:9" ht="12.75">
      <c r="A906" s="61"/>
      <c r="B906" s="61"/>
      <c r="C906" s="61"/>
      <c r="D906" s="61"/>
      <c r="E906" s="61"/>
      <c r="F906" s="61"/>
      <c r="G906" s="61"/>
      <c r="H906" s="428"/>
      <c r="I906" s="428"/>
    </row>
    <row r="907" spans="1:9" ht="12.75">
      <c r="A907" s="61"/>
      <c r="B907" s="61"/>
      <c r="C907" s="61"/>
      <c r="D907" s="61"/>
      <c r="E907" s="61"/>
      <c r="F907" s="61"/>
      <c r="G907" s="61"/>
      <c r="H907" s="428"/>
      <c r="I907" s="428"/>
    </row>
    <row r="908" spans="1:9" ht="12.75">
      <c r="A908" s="61"/>
      <c r="B908" s="61"/>
      <c r="C908" s="61"/>
      <c r="D908" s="61"/>
      <c r="E908" s="61"/>
      <c r="F908" s="61"/>
      <c r="G908" s="61"/>
      <c r="H908" s="428"/>
      <c r="I908" s="428"/>
    </row>
    <row r="909" spans="1:9" ht="12.75">
      <c r="A909" s="61"/>
      <c r="B909" s="61"/>
      <c r="C909" s="61"/>
      <c r="D909" s="61"/>
      <c r="E909" s="61"/>
      <c r="F909" s="61"/>
      <c r="G909" s="61"/>
      <c r="H909" s="428"/>
      <c r="I909" s="428"/>
    </row>
    <row r="910" spans="1:9" ht="12.75">
      <c r="A910" s="61"/>
      <c r="B910" s="61"/>
      <c r="C910" s="61"/>
      <c r="D910" s="61"/>
      <c r="E910" s="61"/>
      <c r="F910" s="61"/>
      <c r="G910" s="61"/>
      <c r="H910" s="428"/>
      <c r="I910" s="428"/>
    </row>
    <row r="911" spans="1:9" ht="12.75">
      <c r="A911" s="61"/>
      <c r="B911" s="61"/>
      <c r="C911" s="61"/>
      <c r="D911" s="61"/>
      <c r="E911" s="61"/>
      <c r="F911" s="61"/>
      <c r="G911" s="61"/>
      <c r="H911" s="428"/>
      <c r="I911" s="428"/>
    </row>
    <row r="912" spans="1:9" ht="12.75">
      <c r="A912" s="61"/>
      <c r="B912" s="61"/>
      <c r="C912" s="61"/>
      <c r="D912" s="61"/>
      <c r="E912" s="61"/>
      <c r="F912" s="61"/>
      <c r="G912" s="61"/>
      <c r="H912" s="428"/>
      <c r="I912" s="428"/>
    </row>
    <row r="913" spans="1:9" ht="12.75">
      <c r="A913" s="61"/>
      <c r="B913" s="61"/>
      <c r="C913" s="61"/>
      <c r="D913" s="61"/>
      <c r="E913" s="61"/>
      <c r="F913" s="61"/>
      <c r="G913" s="61"/>
      <c r="H913" s="428"/>
      <c r="I913" s="428"/>
    </row>
    <row r="914" spans="1:9" ht="12.75">
      <c r="A914" s="61"/>
      <c r="B914" s="61"/>
      <c r="C914" s="61"/>
      <c r="D914" s="61"/>
      <c r="E914" s="61"/>
      <c r="F914" s="61"/>
      <c r="G914" s="61"/>
      <c r="H914" s="428"/>
      <c r="I914" s="428"/>
    </row>
    <row r="915" spans="1:9" ht="12.75">
      <c r="A915" s="61"/>
      <c r="B915" s="61"/>
      <c r="C915" s="61"/>
      <c r="D915" s="61"/>
      <c r="E915" s="61"/>
      <c r="F915" s="61"/>
      <c r="G915" s="61"/>
      <c r="H915" s="428"/>
      <c r="I915" s="428"/>
    </row>
    <row r="916" spans="1:9" ht="12.75">
      <c r="A916" s="61"/>
      <c r="B916" s="61"/>
      <c r="C916" s="61"/>
      <c r="D916" s="61"/>
      <c r="E916" s="61"/>
      <c r="F916" s="61"/>
      <c r="G916" s="61"/>
      <c r="H916" s="428"/>
      <c r="I916" s="428"/>
    </row>
    <row r="917" spans="1:9" ht="12.75">
      <c r="A917" s="61"/>
      <c r="B917" s="61"/>
      <c r="C917" s="61"/>
      <c r="D917" s="61"/>
      <c r="E917" s="61"/>
      <c r="F917" s="61"/>
      <c r="G917" s="61"/>
      <c r="H917" s="428"/>
      <c r="I917" s="428"/>
    </row>
    <row r="918" spans="1:9" ht="12.75">
      <c r="A918" s="61"/>
      <c r="B918" s="61"/>
      <c r="C918" s="61"/>
      <c r="D918" s="61"/>
      <c r="E918" s="61"/>
      <c r="F918" s="61"/>
      <c r="G918" s="61"/>
      <c r="H918" s="428"/>
      <c r="I918" s="428"/>
    </row>
    <row r="919" spans="1:9" ht="12.75">
      <c r="A919" s="61"/>
      <c r="B919" s="61"/>
      <c r="C919" s="61"/>
      <c r="D919" s="61"/>
      <c r="E919" s="61"/>
      <c r="F919" s="61"/>
      <c r="G919" s="61"/>
      <c r="H919" s="428"/>
      <c r="I919" s="428"/>
    </row>
    <row r="920" spans="1:9" ht="12.75">
      <c r="A920" s="61"/>
      <c r="B920" s="61"/>
      <c r="C920" s="61"/>
      <c r="D920" s="61"/>
      <c r="E920" s="61"/>
      <c r="F920" s="61"/>
      <c r="G920" s="61"/>
      <c r="H920" s="428"/>
      <c r="I920" s="428"/>
    </row>
    <row r="921" spans="1:9" ht="12.75">
      <c r="A921" s="61"/>
      <c r="B921" s="61"/>
      <c r="C921" s="61"/>
      <c r="D921" s="61"/>
      <c r="E921" s="61"/>
      <c r="F921" s="61"/>
      <c r="G921" s="61"/>
      <c r="H921" s="428"/>
      <c r="I921" s="428"/>
    </row>
    <row r="922" spans="1:9" ht="12.75">
      <c r="A922" s="61"/>
      <c r="B922" s="61"/>
      <c r="C922" s="61"/>
      <c r="D922" s="61"/>
      <c r="E922" s="61"/>
      <c r="F922" s="61"/>
      <c r="G922" s="61"/>
      <c r="H922" s="428"/>
      <c r="I922" s="428"/>
    </row>
    <row r="923" spans="1:9" ht="12.75">
      <c r="A923" s="61"/>
      <c r="B923" s="61"/>
      <c r="C923" s="61"/>
      <c r="D923" s="61"/>
      <c r="E923" s="61"/>
      <c r="F923" s="61"/>
      <c r="G923" s="61"/>
      <c r="H923" s="428"/>
      <c r="I923" s="428"/>
    </row>
    <row r="924" spans="1:9" ht="12.75">
      <c r="A924" s="61"/>
      <c r="B924" s="61"/>
      <c r="C924" s="61"/>
      <c r="D924" s="61"/>
      <c r="E924" s="61"/>
      <c r="F924" s="61"/>
      <c r="G924" s="61"/>
      <c r="H924" s="428"/>
      <c r="I924" s="428"/>
    </row>
    <row r="925" spans="1:9" ht="12.75">
      <c r="A925" s="61"/>
      <c r="B925" s="61"/>
      <c r="C925" s="61"/>
      <c r="D925" s="61"/>
      <c r="E925" s="61"/>
      <c r="F925" s="61"/>
      <c r="G925" s="61"/>
      <c r="H925" s="428"/>
      <c r="I925" s="428"/>
    </row>
    <row r="926" spans="1:9" ht="12.75">
      <c r="A926" s="61"/>
      <c r="B926" s="61"/>
      <c r="C926" s="61"/>
      <c r="D926" s="61"/>
      <c r="E926" s="61"/>
      <c r="F926" s="61"/>
      <c r="G926" s="61"/>
      <c r="H926" s="428"/>
      <c r="I926" s="428"/>
    </row>
    <row r="927" spans="1:9" ht="12.75">
      <c r="A927" s="61"/>
      <c r="B927" s="61"/>
      <c r="C927" s="61"/>
      <c r="D927" s="61"/>
      <c r="E927" s="61"/>
      <c r="F927" s="61"/>
      <c r="G927" s="61"/>
      <c r="H927" s="428"/>
      <c r="I927" s="428"/>
    </row>
    <row r="928" spans="1:9" ht="12.75">
      <c r="A928" s="61"/>
      <c r="B928" s="61"/>
      <c r="C928" s="61"/>
      <c r="D928" s="61"/>
      <c r="E928" s="61"/>
      <c r="F928" s="61"/>
      <c r="G928" s="61"/>
      <c r="H928" s="428"/>
      <c r="I928" s="428"/>
    </row>
    <row r="929" spans="1:9" ht="12.75">
      <c r="A929" s="61"/>
      <c r="B929" s="61"/>
      <c r="C929" s="61"/>
      <c r="D929" s="61"/>
      <c r="E929" s="61"/>
      <c r="F929" s="61"/>
      <c r="G929" s="61"/>
      <c r="H929" s="428"/>
      <c r="I929" s="428"/>
    </row>
    <row r="930" spans="1:9" ht="12.75">
      <c r="A930" s="61"/>
      <c r="B930" s="61"/>
      <c r="C930" s="61"/>
      <c r="D930" s="61"/>
      <c r="E930" s="61"/>
      <c r="F930" s="61"/>
      <c r="G930" s="61"/>
      <c r="H930" s="428"/>
      <c r="I930" s="428"/>
    </row>
    <row r="931" spans="1:9" ht="12.75">
      <c r="A931" s="61"/>
      <c r="B931" s="61"/>
      <c r="C931" s="61"/>
      <c r="D931" s="61"/>
      <c r="E931" s="61"/>
      <c r="F931" s="61"/>
      <c r="G931" s="61"/>
      <c r="H931" s="428"/>
      <c r="I931" s="428"/>
    </row>
    <row r="932" spans="1:9" ht="12.75">
      <c r="A932" s="61"/>
      <c r="B932" s="61"/>
      <c r="C932" s="61"/>
      <c r="D932" s="61"/>
      <c r="E932" s="61"/>
      <c r="F932" s="61"/>
      <c r="G932" s="61"/>
      <c r="H932" s="428"/>
      <c r="I932" s="428"/>
    </row>
    <row r="933" spans="1:9" ht="12.75">
      <c r="A933" s="61"/>
      <c r="B933" s="61"/>
      <c r="C933" s="61"/>
      <c r="D933" s="61"/>
      <c r="E933" s="61"/>
      <c r="F933" s="61"/>
      <c r="G933" s="61"/>
      <c r="H933" s="428"/>
      <c r="I933" s="428"/>
    </row>
    <row r="934" spans="1:9" ht="12.75">
      <c r="A934" s="61"/>
      <c r="B934" s="61"/>
      <c r="C934" s="61"/>
      <c r="D934" s="61"/>
      <c r="E934" s="61"/>
      <c r="F934" s="61"/>
      <c r="G934" s="61"/>
      <c r="H934" s="428"/>
      <c r="I934" s="428"/>
    </row>
    <row r="935" spans="1:9" ht="12.75">
      <c r="A935" s="61"/>
      <c r="B935" s="61"/>
      <c r="C935" s="61"/>
      <c r="D935" s="61"/>
      <c r="E935" s="61"/>
      <c r="F935" s="61"/>
      <c r="G935" s="61"/>
      <c r="H935" s="428"/>
      <c r="I935" s="428"/>
    </row>
    <row r="936" spans="1:9" ht="12.75">
      <c r="A936" s="61"/>
      <c r="B936" s="61"/>
      <c r="C936" s="61"/>
      <c r="D936" s="61"/>
      <c r="E936" s="61"/>
      <c r="F936" s="61"/>
      <c r="G936" s="61"/>
      <c r="H936" s="428"/>
      <c r="I936" s="428"/>
    </row>
    <row r="937" spans="1:9" ht="12.75">
      <c r="A937" s="61"/>
      <c r="B937" s="61"/>
      <c r="C937" s="61"/>
      <c r="D937" s="61"/>
      <c r="E937" s="61"/>
      <c r="F937" s="61"/>
      <c r="G937" s="61"/>
      <c r="H937" s="428"/>
      <c r="I937" s="428"/>
    </row>
    <row r="938" spans="1:9" ht="12.75">
      <c r="A938" s="61"/>
      <c r="B938" s="61"/>
      <c r="C938" s="61"/>
      <c r="D938" s="61"/>
      <c r="E938" s="61"/>
      <c r="F938" s="61"/>
      <c r="G938" s="61"/>
      <c r="H938" s="428"/>
      <c r="I938" s="428"/>
    </row>
    <row r="939" spans="1:9" ht="12.75">
      <c r="A939" s="61"/>
      <c r="B939" s="61"/>
      <c r="C939" s="61"/>
      <c r="D939" s="61"/>
      <c r="E939" s="61"/>
      <c r="F939" s="61"/>
      <c r="G939" s="61"/>
      <c r="H939" s="428"/>
      <c r="I939" s="428"/>
    </row>
    <row r="940" spans="1:9" ht="12.75">
      <c r="A940" s="61"/>
      <c r="B940" s="61"/>
      <c r="C940" s="61"/>
      <c r="D940" s="61"/>
      <c r="E940" s="61"/>
      <c r="F940" s="61"/>
      <c r="G940" s="61"/>
      <c r="H940" s="428"/>
      <c r="I940" s="428"/>
    </row>
    <row r="941" spans="1:9" ht="12.75">
      <c r="A941" s="61"/>
      <c r="B941" s="61"/>
      <c r="C941" s="61"/>
      <c r="D941" s="61"/>
      <c r="E941" s="61"/>
      <c r="F941" s="61"/>
      <c r="G941" s="61"/>
      <c r="H941" s="428"/>
      <c r="I941" s="428"/>
    </row>
    <row r="942" spans="1:9" ht="12.75">
      <c r="A942" s="61"/>
      <c r="B942" s="61"/>
      <c r="C942" s="61"/>
      <c r="D942" s="61"/>
      <c r="E942" s="61"/>
      <c r="F942" s="61"/>
      <c r="G942" s="61"/>
      <c r="H942" s="428"/>
      <c r="I942" s="428"/>
    </row>
    <row r="943" spans="1:9" ht="12.75">
      <c r="A943" s="61"/>
      <c r="B943" s="61"/>
      <c r="C943" s="61"/>
      <c r="D943" s="61"/>
      <c r="E943" s="61"/>
      <c r="F943" s="61"/>
      <c r="G943" s="61"/>
      <c r="H943" s="428"/>
      <c r="I943" s="428"/>
    </row>
    <row r="944" spans="1:9" ht="12.75">
      <c r="A944" s="61"/>
      <c r="B944" s="61"/>
      <c r="C944" s="61"/>
      <c r="D944" s="61"/>
      <c r="E944" s="61"/>
      <c r="F944" s="61"/>
      <c r="G944" s="61"/>
      <c r="H944" s="428"/>
      <c r="I944" s="428"/>
    </row>
    <row r="945" spans="1:9" ht="12.75">
      <c r="A945" s="61"/>
      <c r="B945" s="61"/>
      <c r="C945" s="61"/>
      <c r="D945" s="61"/>
      <c r="E945" s="61"/>
      <c r="F945" s="61"/>
      <c r="G945" s="61"/>
      <c r="H945" s="428"/>
      <c r="I945" s="428"/>
    </row>
    <row r="946" spans="1:9" ht="12.75">
      <c r="A946" s="61"/>
      <c r="B946" s="61"/>
      <c r="C946" s="61"/>
      <c r="D946" s="61"/>
      <c r="E946" s="61"/>
      <c r="F946" s="61"/>
      <c r="G946" s="61"/>
      <c r="H946" s="428"/>
      <c r="I946" s="428"/>
    </row>
    <row r="947" spans="1:9" ht="12.75">
      <c r="A947" s="61"/>
      <c r="B947" s="61"/>
      <c r="C947" s="61"/>
      <c r="D947" s="61"/>
      <c r="E947" s="61"/>
      <c r="F947" s="61"/>
      <c r="G947" s="61"/>
      <c r="H947" s="428"/>
      <c r="I947" s="428"/>
    </row>
    <row r="948" spans="1:9" ht="12.75">
      <c r="A948" s="61"/>
      <c r="B948" s="61"/>
      <c r="C948" s="61"/>
      <c r="D948" s="61"/>
      <c r="E948" s="61"/>
      <c r="F948" s="61"/>
      <c r="G948" s="61"/>
      <c r="H948" s="428"/>
      <c r="I948" s="428"/>
    </row>
    <row r="949" spans="1:9" ht="12.75">
      <c r="A949" s="61"/>
      <c r="B949" s="61"/>
      <c r="C949" s="61"/>
      <c r="D949" s="61"/>
      <c r="E949" s="61"/>
      <c r="F949" s="61"/>
      <c r="G949" s="61"/>
      <c r="H949" s="428"/>
      <c r="I949" s="428"/>
    </row>
    <row r="950" spans="1:9" ht="12.75">
      <c r="A950" s="61"/>
      <c r="B950" s="61"/>
      <c r="C950" s="61"/>
      <c r="D950" s="61"/>
      <c r="E950" s="61"/>
      <c r="F950" s="61"/>
      <c r="G950" s="61"/>
      <c r="H950" s="428"/>
      <c r="I950" s="428"/>
    </row>
    <row r="951" spans="1:9" ht="12.75">
      <c r="A951" s="61"/>
      <c r="B951" s="61"/>
      <c r="C951" s="61"/>
      <c r="D951" s="61"/>
      <c r="E951" s="61"/>
      <c r="F951" s="61"/>
      <c r="G951" s="61"/>
      <c r="H951" s="428"/>
      <c r="I951" s="428"/>
    </row>
    <row r="952" spans="1:9" ht="12.75">
      <c r="A952" s="61"/>
      <c r="B952" s="61"/>
      <c r="C952" s="61"/>
      <c r="D952" s="61"/>
      <c r="E952" s="61"/>
      <c r="F952" s="61"/>
      <c r="G952" s="61"/>
      <c r="H952" s="428"/>
      <c r="I952" s="428"/>
    </row>
    <row r="953" spans="1:9" ht="12.75">
      <c r="A953" s="61"/>
      <c r="B953" s="61"/>
      <c r="C953" s="61"/>
      <c r="D953" s="61"/>
      <c r="E953" s="61"/>
      <c r="F953" s="61"/>
      <c r="G953" s="61"/>
      <c r="H953" s="428"/>
      <c r="I953" s="428"/>
    </row>
    <row r="954" spans="1:9" ht="12.75">
      <c r="A954" s="61"/>
      <c r="B954" s="61"/>
      <c r="C954" s="61"/>
      <c r="D954" s="61"/>
      <c r="E954" s="61"/>
      <c r="F954" s="61"/>
      <c r="G954" s="61"/>
      <c r="H954" s="428"/>
      <c r="I954" s="428"/>
    </row>
    <row r="955" spans="1:9" ht="12.75">
      <c r="A955" s="61"/>
      <c r="B955" s="61"/>
      <c r="C955" s="61"/>
      <c r="D955" s="61"/>
      <c r="E955" s="61"/>
      <c r="F955" s="61"/>
      <c r="G955" s="61"/>
      <c r="H955" s="428"/>
      <c r="I955" s="428"/>
    </row>
    <row r="956" spans="1:9" ht="12.75">
      <c r="A956" s="61"/>
      <c r="B956" s="61"/>
      <c r="C956" s="61"/>
      <c r="D956" s="61"/>
      <c r="E956" s="61"/>
      <c r="F956" s="61"/>
      <c r="G956" s="61"/>
      <c r="H956" s="428"/>
      <c r="I956" s="428"/>
    </row>
    <row r="957" spans="1:9" ht="12.75">
      <c r="A957" s="61"/>
      <c r="B957" s="61"/>
      <c r="C957" s="61"/>
      <c r="D957" s="61"/>
      <c r="E957" s="61"/>
      <c r="F957" s="61"/>
      <c r="G957" s="61"/>
      <c r="H957" s="428"/>
      <c r="I957" s="428"/>
    </row>
    <row r="958" spans="1:9" ht="12.75">
      <c r="A958" s="61"/>
      <c r="B958" s="61"/>
      <c r="C958" s="61"/>
      <c r="D958" s="61"/>
      <c r="E958" s="61"/>
      <c r="F958" s="61"/>
      <c r="G958" s="61"/>
      <c r="H958" s="428"/>
      <c r="I958" s="428"/>
    </row>
    <row r="959" spans="1:9" ht="12.75">
      <c r="A959" s="61"/>
      <c r="B959" s="61"/>
      <c r="C959" s="61"/>
      <c r="D959" s="61"/>
      <c r="E959" s="61"/>
      <c r="F959" s="61"/>
      <c r="G959" s="61"/>
      <c r="H959" s="428"/>
      <c r="I959" s="428"/>
    </row>
    <row r="960" spans="1:9" ht="12.75">
      <c r="A960" s="61"/>
      <c r="B960" s="61"/>
      <c r="C960" s="61"/>
      <c r="D960" s="61"/>
      <c r="E960" s="61"/>
      <c r="F960" s="61"/>
      <c r="G960" s="61"/>
      <c r="H960" s="428"/>
      <c r="I960" s="428"/>
    </row>
    <row r="961" spans="1:9" ht="12.75">
      <c r="A961" s="61"/>
      <c r="B961" s="61"/>
      <c r="C961" s="61"/>
      <c r="D961" s="61"/>
      <c r="E961" s="61"/>
      <c r="F961" s="61"/>
      <c r="G961" s="61"/>
      <c r="H961" s="428"/>
      <c r="I961" s="428"/>
    </row>
    <row r="962" spans="1:9" ht="12.75">
      <c r="A962" s="61"/>
      <c r="B962" s="61"/>
      <c r="C962" s="61"/>
      <c r="D962" s="61"/>
      <c r="E962" s="61"/>
      <c r="F962" s="61"/>
      <c r="G962" s="61"/>
      <c r="H962" s="428"/>
      <c r="I962" s="428"/>
    </row>
    <row r="963" spans="1:9" ht="12.75">
      <c r="A963" s="61"/>
      <c r="B963" s="61"/>
      <c r="C963" s="61"/>
      <c r="D963" s="61"/>
      <c r="E963" s="61"/>
      <c r="F963" s="61"/>
      <c r="G963" s="61"/>
      <c r="H963" s="428"/>
      <c r="I963" s="428"/>
    </row>
    <row r="964" spans="1:9" ht="12.75">
      <c r="A964" s="61"/>
      <c r="B964" s="61"/>
      <c r="C964" s="61"/>
      <c r="D964" s="61"/>
      <c r="E964" s="61"/>
      <c r="F964" s="61"/>
      <c r="G964" s="61"/>
      <c r="H964" s="428"/>
      <c r="I964" s="428"/>
    </row>
    <row r="965" spans="1:9" ht="12.75">
      <c r="A965" s="61"/>
      <c r="B965" s="61"/>
      <c r="C965" s="61"/>
      <c r="D965" s="61"/>
      <c r="E965" s="61"/>
      <c r="F965" s="61"/>
      <c r="G965" s="61"/>
      <c r="H965" s="428"/>
      <c r="I965" s="428"/>
    </row>
    <row r="966" spans="1:9" ht="12.75">
      <c r="A966" s="61"/>
      <c r="B966" s="61"/>
      <c r="C966" s="61"/>
      <c r="D966" s="61"/>
      <c r="E966" s="61"/>
      <c r="F966" s="61"/>
      <c r="G966" s="61"/>
      <c r="H966" s="428"/>
      <c r="I966" s="428"/>
    </row>
    <row r="967" spans="1:9" ht="12.75">
      <c r="A967" s="61"/>
      <c r="B967" s="61"/>
      <c r="C967" s="61"/>
      <c r="D967" s="61"/>
      <c r="E967" s="61"/>
      <c r="F967" s="61"/>
      <c r="G967" s="61"/>
      <c r="H967" s="428"/>
      <c r="I967" s="428"/>
    </row>
    <row r="968" spans="1:9" ht="12.75">
      <c r="A968" s="61"/>
      <c r="B968" s="61"/>
      <c r="C968" s="61"/>
      <c r="D968" s="61"/>
      <c r="E968" s="61"/>
      <c r="F968" s="61"/>
      <c r="G968" s="61"/>
      <c r="H968" s="428"/>
      <c r="I968" s="428"/>
    </row>
    <row r="969" spans="1:9" ht="12.75">
      <c r="A969" s="61"/>
      <c r="B969" s="61"/>
      <c r="C969" s="61"/>
      <c r="D969" s="61"/>
      <c r="E969" s="61"/>
      <c r="F969" s="61"/>
      <c r="G969" s="61"/>
      <c r="H969" s="428"/>
      <c r="I969" s="428"/>
    </row>
    <row r="970" spans="1:9" ht="12.75">
      <c r="A970" s="61"/>
      <c r="B970" s="61"/>
      <c r="C970" s="61"/>
      <c r="D970" s="61"/>
      <c r="E970" s="61"/>
      <c r="F970" s="61"/>
      <c r="G970" s="61"/>
      <c r="H970" s="428"/>
      <c r="I970" s="428"/>
    </row>
    <row r="971" spans="1:9" ht="12.75">
      <c r="A971" s="61"/>
      <c r="B971" s="61"/>
      <c r="C971" s="61"/>
      <c r="D971" s="61"/>
      <c r="E971" s="61"/>
      <c r="F971" s="61"/>
      <c r="G971" s="61"/>
      <c r="H971" s="428"/>
      <c r="I971" s="428"/>
    </row>
    <row r="972" spans="1:9" ht="12.75">
      <c r="A972" s="61"/>
      <c r="B972" s="61"/>
      <c r="C972" s="61"/>
      <c r="D972" s="61"/>
      <c r="E972" s="61"/>
      <c r="F972" s="61"/>
      <c r="G972" s="61"/>
      <c r="H972" s="428"/>
      <c r="I972" s="428"/>
    </row>
    <row r="973" spans="1:9" ht="12.75">
      <c r="A973" s="61"/>
      <c r="B973" s="61"/>
      <c r="C973" s="61"/>
      <c r="D973" s="61"/>
      <c r="E973" s="61"/>
      <c r="F973" s="61"/>
      <c r="G973" s="61"/>
      <c r="H973" s="428"/>
      <c r="I973" s="428"/>
    </row>
    <row r="974" spans="1:9" ht="12.75">
      <c r="A974" s="61"/>
      <c r="B974" s="61"/>
      <c r="C974" s="61"/>
      <c r="D974" s="61"/>
      <c r="E974" s="61"/>
      <c r="F974" s="61"/>
      <c r="G974" s="61"/>
      <c r="H974" s="428"/>
      <c r="I974" s="428"/>
    </row>
    <row r="975" spans="1:9" ht="12.75">
      <c r="A975" s="61"/>
      <c r="B975" s="61"/>
      <c r="C975" s="61"/>
      <c r="D975" s="61"/>
      <c r="E975" s="61"/>
      <c r="F975" s="61"/>
      <c r="G975" s="61"/>
      <c r="H975" s="428"/>
      <c r="I975" s="428"/>
    </row>
    <row r="976" spans="1:9" ht="12.75">
      <c r="A976" s="61"/>
      <c r="B976" s="61"/>
      <c r="C976" s="61"/>
      <c r="D976" s="61"/>
      <c r="E976" s="61"/>
      <c r="F976" s="61"/>
      <c r="G976" s="61"/>
      <c r="H976" s="428"/>
      <c r="I976" s="428"/>
    </row>
    <row r="977" spans="1:9" ht="12.75">
      <c r="A977" s="61"/>
      <c r="B977" s="61"/>
      <c r="C977" s="61"/>
      <c r="D977" s="61"/>
      <c r="E977" s="61"/>
      <c r="F977" s="61"/>
      <c r="G977" s="61"/>
      <c r="H977" s="428"/>
      <c r="I977" s="428"/>
    </row>
    <row r="978" spans="1:9" ht="12.75">
      <c r="A978" s="61"/>
      <c r="B978" s="61"/>
      <c r="C978" s="61"/>
      <c r="D978" s="61"/>
      <c r="E978" s="61"/>
      <c r="F978" s="61"/>
      <c r="G978" s="61"/>
      <c r="H978" s="428"/>
      <c r="I978" s="428"/>
    </row>
    <row r="979" spans="1:9" ht="12.75">
      <c r="A979" s="61"/>
      <c r="B979" s="61"/>
      <c r="C979" s="61"/>
      <c r="D979" s="61"/>
      <c r="E979" s="61"/>
      <c r="F979" s="61"/>
      <c r="G979" s="61"/>
      <c r="H979" s="428"/>
      <c r="I979" s="428"/>
    </row>
    <row r="980" spans="1:9" ht="12.75">
      <c r="A980" s="61"/>
      <c r="B980" s="61"/>
      <c r="C980" s="61"/>
      <c r="D980" s="61"/>
      <c r="E980" s="61"/>
      <c r="F980" s="61"/>
      <c r="G980" s="61"/>
      <c r="H980" s="428"/>
      <c r="I980" s="428"/>
    </row>
    <row r="981" spans="1:9" ht="12.75">
      <c r="A981" s="61"/>
      <c r="B981" s="61"/>
      <c r="C981" s="61"/>
      <c r="D981" s="61"/>
      <c r="E981" s="61"/>
      <c r="F981" s="61"/>
      <c r="G981" s="61"/>
      <c r="H981" s="428"/>
      <c r="I981" s="428"/>
    </row>
    <row r="982" spans="1:9" ht="12.75">
      <c r="A982" s="61"/>
      <c r="B982" s="61"/>
      <c r="C982" s="61"/>
      <c r="D982" s="61"/>
      <c r="E982" s="61"/>
      <c r="F982" s="61"/>
      <c r="G982" s="61"/>
      <c r="H982" s="428"/>
      <c r="I982" s="428"/>
    </row>
    <row r="983" spans="1:9" ht="12.75">
      <c r="A983" s="61"/>
      <c r="B983" s="61"/>
      <c r="C983" s="61"/>
      <c r="D983" s="61"/>
      <c r="E983" s="61"/>
      <c r="F983" s="61"/>
      <c r="G983" s="61"/>
      <c r="H983" s="428"/>
      <c r="I983" s="428"/>
    </row>
    <row r="984" spans="1:9" ht="12.75">
      <c r="A984" s="61"/>
      <c r="B984" s="61"/>
      <c r="C984" s="61"/>
      <c r="D984" s="61"/>
      <c r="E984" s="61"/>
      <c r="F984" s="61"/>
      <c r="G984" s="61"/>
      <c r="H984" s="428"/>
      <c r="I984" s="428"/>
    </row>
    <row r="985" spans="1:9" ht="12.75">
      <c r="A985" s="61"/>
      <c r="B985" s="61"/>
      <c r="C985" s="61"/>
      <c r="D985" s="61"/>
      <c r="E985" s="61"/>
      <c r="F985" s="61"/>
      <c r="G985" s="61"/>
      <c r="H985" s="428"/>
      <c r="I985" s="428"/>
    </row>
    <row r="986" spans="1:9" ht="12.75">
      <c r="A986" s="61"/>
      <c r="B986" s="61"/>
      <c r="C986" s="61"/>
      <c r="D986" s="61"/>
      <c r="E986" s="61"/>
      <c r="F986" s="61"/>
      <c r="G986" s="61"/>
      <c r="H986" s="428"/>
      <c r="I986" s="428"/>
    </row>
    <row r="987" spans="1:9" ht="12.75">
      <c r="A987" s="61"/>
      <c r="B987" s="61"/>
      <c r="C987" s="61"/>
      <c r="D987" s="61"/>
      <c r="E987" s="61"/>
      <c r="F987" s="61"/>
      <c r="G987" s="61"/>
      <c r="H987" s="428"/>
      <c r="I987" s="428"/>
    </row>
    <row r="988" spans="1:9" ht="12.75">
      <c r="A988" s="61"/>
      <c r="B988" s="61"/>
      <c r="C988" s="61"/>
      <c r="D988" s="61"/>
      <c r="E988" s="61"/>
      <c r="F988" s="61"/>
      <c r="G988" s="61"/>
      <c r="H988" s="428"/>
      <c r="I988" s="428"/>
    </row>
    <row r="989" spans="1:9" ht="12.75">
      <c r="A989" s="61"/>
      <c r="B989" s="61"/>
      <c r="C989" s="61"/>
      <c r="D989" s="61"/>
      <c r="E989" s="61"/>
      <c r="F989" s="61"/>
      <c r="G989" s="61"/>
      <c r="H989" s="428"/>
      <c r="I989" s="428"/>
    </row>
    <row r="990" spans="1:9" ht="12.75">
      <c r="A990" s="61"/>
      <c r="B990" s="61"/>
      <c r="C990" s="61"/>
      <c r="D990" s="61"/>
      <c r="E990" s="61"/>
      <c r="F990" s="61"/>
      <c r="G990" s="61"/>
      <c r="H990" s="428"/>
      <c r="I990" s="428"/>
    </row>
    <row r="991" spans="1:9" ht="12.75">
      <c r="A991" s="61"/>
      <c r="B991" s="61"/>
      <c r="C991" s="61"/>
      <c r="D991" s="61"/>
      <c r="E991" s="61"/>
      <c r="F991" s="61"/>
      <c r="G991" s="61"/>
      <c r="H991" s="428"/>
      <c r="I991" s="428"/>
    </row>
    <row r="992" spans="1:9" ht="12.75">
      <c r="A992" s="61"/>
      <c r="B992" s="61"/>
      <c r="C992" s="61"/>
      <c r="D992" s="61"/>
      <c r="E992" s="61"/>
      <c r="F992" s="61"/>
      <c r="G992" s="61"/>
      <c r="H992" s="428"/>
      <c r="I992" s="428"/>
    </row>
    <row r="993" spans="1:9" ht="12.75">
      <c r="A993" s="61"/>
      <c r="B993" s="61"/>
      <c r="C993" s="61"/>
      <c r="D993" s="61"/>
      <c r="E993" s="61"/>
      <c r="F993" s="61"/>
      <c r="G993" s="61"/>
      <c r="H993" s="428"/>
      <c r="I993" s="428"/>
    </row>
    <row r="994" spans="1:9" ht="12.75">
      <c r="A994" s="61"/>
      <c r="B994" s="61"/>
      <c r="C994" s="61"/>
      <c r="D994" s="61"/>
      <c r="E994" s="61"/>
      <c r="F994" s="61"/>
      <c r="G994" s="61"/>
      <c r="H994" s="428"/>
      <c r="I994" s="428"/>
    </row>
    <row r="995" spans="1:9" ht="12.75">
      <c r="A995" s="61"/>
      <c r="B995" s="61"/>
      <c r="C995" s="61"/>
      <c r="D995" s="61"/>
      <c r="E995" s="61"/>
      <c r="F995" s="61"/>
      <c r="G995" s="61"/>
      <c r="H995" s="428"/>
      <c r="I995" s="428"/>
    </row>
    <row r="996" spans="1:9" ht="12.75">
      <c r="A996" s="61"/>
      <c r="B996" s="61"/>
      <c r="C996" s="61"/>
      <c r="D996" s="61"/>
      <c r="E996" s="61"/>
      <c r="F996" s="61"/>
      <c r="G996" s="61"/>
      <c r="H996" s="428"/>
      <c r="I996" s="428"/>
    </row>
    <row r="997" spans="1:9" ht="12.75">
      <c r="A997" s="61"/>
      <c r="B997" s="61"/>
      <c r="C997" s="61"/>
      <c r="D997" s="61"/>
      <c r="E997" s="61"/>
      <c r="F997" s="61"/>
      <c r="G997" s="61"/>
      <c r="H997" s="428"/>
      <c r="I997" s="428"/>
    </row>
    <row r="998" spans="1:9" ht="12.75">
      <c r="A998" s="61"/>
      <c r="B998" s="61"/>
      <c r="C998" s="61"/>
      <c r="D998" s="61"/>
      <c r="E998" s="61"/>
      <c r="F998" s="61"/>
      <c r="G998" s="61"/>
      <c r="H998" s="428"/>
      <c r="I998" s="428"/>
    </row>
    <row r="999" spans="1:9" ht="12.75">
      <c r="A999" s="61"/>
      <c r="B999" s="61"/>
      <c r="C999" s="61"/>
      <c r="D999" s="61"/>
      <c r="E999" s="61"/>
      <c r="F999" s="61"/>
      <c r="G999" s="61"/>
      <c r="H999" s="428"/>
      <c r="I999" s="428"/>
    </row>
    <row r="1000" spans="1:9" ht="12.75">
      <c r="A1000" s="61"/>
      <c r="B1000" s="61"/>
      <c r="C1000" s="61"/>
      <c r="D1000" s="61"/>
      <c r="E1000" s="61"/>
      <c r="F1000" s="61"/>
      <c r="G1000" s="61"/>
      <c r="H1000" s="428"/>
      <c r="I1000" s="428"/>
    </row>
  </sheetData>
  <mergeCells count="9">
    <mergeCell ref="K1:M1"/>
    <mergeCell ref="H2:I2"/>
    <mergeCell ref="A1:G1"/>
    <mergeCell ref="A52:G52"/>
    <mergeCell ref="A53:G53"/>
    <mergeCell ref="A36:B36"/>
    <mergeCell ref="A43:B43"/>
    <mergeCell ref="L23:P23"/>
    <mergeCell ref="L24:P9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978"/>
  <sheetViews>
    <sheetView workbookViewId="0"/>
  </sheetViews>
  <sheetFormatPr defaultColWidth="14.5" defaultRowHeight="15" customHeight="1"/>
  <cols>
    <col min="1" max="1" width="17.625" customWidth="1"/>
    <col min="2" max="2" width="8.875" customWidth="1"/>
    <col min="3" max="3" width="9.625" customWidth="1"/>
    <col min="4" max="4" width="10.125" customWidth="1"/>
    <col min="5" max="5" width="8.375" customWidth="1"/>
    <col min="6" max="6" width="7.625" customWidth="1"/>
    <col min="7" max="7" width="8" customWidth="1"/>
    <col min="8" max="8" width="7.5" customWidth="1"/>
    <col min="9" max="9" width="7.625" customWidth="1"/>
    <col min="10" max="10" width="7.875" customWidth="1"/>
    <col min="11" max="14" width="10.625" customWidth="1"/>
    <col min="15" max="26" width="17.375" customWidth="1"/>
  </cols>
  <sheetData>
    <row r="1" spans="1:14" ht="15.75" customHeight="1">
      <c r="A1" s="729" t="s">
        <v>883</v>
      </c>
      <c r="B1" s="687"/>
      <c r="C1" s="687"/>
      <c r="D1" s="687"/>
      <c r="E1" s="687"/>
      <c r="F1" s="687"/>
      <c r="G1" s="687"/>
      <c r="H1" s="687"/>
      <c r="I1" s="687"/>
      <c r="J1" s="447"/>
      <c r="K1" s="447"/>
      <c r="L1" s="447"/>
      <c r="M1" s="447"/>
      <c r="N1" s="217"/>
    </row>
    <row r="2" spans="1:14" ht="15.75" customHeight="1">
      <c r="A2" s="96"/>
      <c r="B2" s="445">
        <v>2009</v>
      </c>
      <c r="C2" s="445">
        <v>2010</v>
      </c>
      <c r="D2" s="445">
        <v>2011</v>
      </c>
      <c r="E2" s="445">
        <v>2012</v>
      </c>
      <c r="F2" s="445">
        <v>2013</v>
      </c>
      <c r="G2" s="81">
        <v>2014</v>
      </c>
      <c r="H2" s="81">
        <v>2015</v>
      </c>
      <c r="I2" s="81">
        <v>2016</v>
      </c>
      <c r="J2" s="447"/>
      <c r="K2" s="447"/>
      <c r="L2" s="447"/>
      <c r="M2" s="447"/>
      <c r="N2" s="217"/>
    </row>
    <row r="3" spans="1:14" ht="15.75" customHeight="1">
      <c r="A3" s="448" t="s">
        <v>829</v>
      </c>
      <c r="B3" s="449">
        <v>92.71</v>
      </c>
      <c r="C3" s="449">
        <v>92.97</v>
      </c>
      <c r="D3" s="449">
        <v>91.46</v>
      </c>
      <c r="E3" s="449">
        <v>90.87</v>
      </c>
      <c r="F3" s="449">
        <v>88.38</v>
      </c>
      <c r="G3" s="449">
        <v>87.45</v>
      </c>
      <c r="H3" s="449">
        <v>90.55</v>
      </c>
      <c r="I3" s="449">
        <v>91.36</v>
      </c>
      <c r="J3" s="447"/>
      <c r="K3" s="447"/>
      <c r="L3" s="447"/>
      <c r="M3" s="447"/>
      <c r="N3" s="217"/>
    </row>
    <row r="4" spans="1:14" ht="15.75" customHeight="1">
      <c r="A4" s="448" t="s">
        <v>890</v>
      </c>
      <c r="B4" s="449">
        <v>3.74</v>
      </c>
      <c r="C4" s="449">
        <v>3.73</v>
      </c>
      <c r="D4" s="449">
        <v>5.38</v>
      </c>
      <c r="E4" s="449">
        <v>5.54</v>
      </c>
      <c r="F4" s="449">
        <v>6.18</v>
      </c>
      <c r="G4" s="449">
        <v>5.87</v>
      </c>
      <c r="H4" s="449">
        <v>5.17</v>
      </c>
      <c r="I4" s="449">
        <v>5.24</v>
      </c>
      <c r="J4" s="447"/>
      <c r="K4" s="447"/>
      <c r="L4" s="447"/>
      <c r="M4" s="447"/>
      <c r="N4" s="217"/>
    </row>
    <row r="5" spans="1:14">
      <c r="A5" s="448" t="s">
        <v>891</v>
      </c>
      <c r="B5" s="449">
        <v>2.9</v>
      </c>
      <c r="C5" s="449">
        <v>2.65</v>
      </c>
      <c r="D5" s="449">
        <v>2.58</v>
      </c>
      <c r="E5" s="449">
        <v>2.65</v>
      </c>
      <c r="F5" s="449">
        <v>3.58</v>
      </c>
      <c r="G5" s="449">
        <v>5.94</v>
      </c>
      <c r="H5" s="449">
        <v>3.64</v>
      </c>
      <c r="I5" s="449">
        <v>2.88</v>
      </c>
      <c r="J5" s="447"/>
      <c r="K5" s="447"/>
      <c r="L5" s="447"/>
      <c r="M5" s="447"/>
      <c r="N5" s="450"/>
    </row>
    <row r="6" spans="1:14">
      <c r="A6" s="448" t="s">
        <v>892</v>
      </c>
      <c r="B6" s="340"/>
      <c r="C6" s="340"/>
      <c r="D6" s="340"/>
      <c r="E6" s="340"/>
      <c r="F6" s="449">
        <v>0.03</v>
      </c>
      <c r="G6" s="449">
        <v>0.09</v>
      </c>
      <c r="H6" s="449">
        <v>0.28999999999999998</v>
      </c>
      <c r="I6" s="449">
        <v>0.32</v>
      </c>
      <c r="J6" s="447"/>
      <c r="K6" s="447"/>
      <c r="L6" s="447"/>
      <c r="M6" s="447"/>
      <c r="N6" s="450"/>
    </row>
    <row r="7" spans="1:14">
      <c r="A7" s="448" t="s">
        <v>893</v>
      </c>
      <c r="B7" s="449">
        <v>0.02</v>
      </c>
      <c r="C7" s="449">
        <v>0.02</v>
      </c>
      <c r="D7" s="449">
        <v>0.01</v>
      </c>
      <c r="E7" s="449">
        <v>0.04</v>
      </c>
      <c r="F7" s="449">
        <v>0.06</v>
      </c>
      <c r="G7" s="449">
        <v>7.0000000000000007E-2</v>
      </c>
      <c r="H7" s="449">
        <v>0.08</v>
      </c>
      <c r="I7" s="449">
        <v>0.09</v>
      </c>
      <c r="J7" s="447"/>
      <c r="K7" s="447"/>
      <c r="L7" s="447"/>
      <c r="M7" s="447"/>
      <c r="N7" s="450"/>
    </row>
    <row r="8" spans="1:14">
      <c r="A8" s="451" t="s">
        <v>90</v>
      </c>
      <c r="B8" s="449">
        <v>0.04</v>
      </c>
      <c r="C8" s="449">
        <v>0.03</v>
      </c>
      <c r="D8" s="449">
        <v>0.04</v>
      </c>
      <c r="E8" s="449">
        <v>0.04</v>
      </c>
      <c r="F8" s="449">
        <v>0.03</v>
      </c>
      <c r="G8" s="449">
        <v>0.02</v>
      </c>
      <c r="H8" s="452">
        <v>0.01</v>
      </c>
      <c r="I8" s="449">
        <v>0.06</v>
      </c>
      <c r="J8" s="447"/>
      <c r="K8" s="447"/>
      <c r="L8" s="447"/>
      <c r="M8" s="447"/>
      <c r="N8" s="450"/>
    </row>
    <row r="9" spans="1:14">
      <c r="A9" s="448" t="s">
        <v>894</v>
      </c>
      <c r="B9" s="449">
        <v>0.38</v>
      </c>
      <c r="C9" s="449">
        <v>0.44</v>
      </c>
      <c r="D9" s="449">
        <v>0.36</v>
      </c>
      <c r="E9" s="449">
        <v>0.42</v>
      </c>
      <c r="F9" s="449">
        <v>0.31</v>
      </c>
      <c r="G9" s="449">
        <v>0.28999999999999998</v>
      </c>
      <c r="H9" s="449">
        <v>7.0000000000000007E-2</v>
      </c>
      <c r="I9" s="449">
        <v>0.03</v>
      </c>
      <c r="J9" s="447"/>
      <c r="K9" s="447"/>
      <c r="L9" s="447"/>
      <c r="M9" s="447"/>
      <c r="N9" s="450"/>
    </row>
    <row r="10" spans="1:14">
      <c r="A10" s="448" t="s">
        <v>895</v>
      </c>
      <c r="B10" s="449">
        <v>0.11</v>
      </c>
      <c r="C10" s="449">
        <v>0.11</v>
      </c>
      <c r="D10" s="449">
        <v>0.03</v>
      </c>
      <c r="E10" s="449">
        <v>0.05</v>
      </c>
      <c r="F10" s="449">
        <v>0.61</v>
      </c>
      <c r="G10" s="449">
        <v>7.0000000000000007E-2</v>
      </c>
      <c r="H10" s="449">
        <v>0.03</v>
      </c>
      <c r="I10" s="449">
        <v>0.02</v>
      </c>
      <c r="J10" s="447"/>
      <c r="K10" s="447"/>
      <c r="L10" s="447"/>
      <c r="M10" s="447"/>
      <c r="N10" s="450"/>
    </row>
    <row r="11" spans="1:14" ht="15.75" customHeight="1">
      <c r="A11" s="155"/>
      <c r="B11" s="16"/>
      <c r="C11" s="16"/>
      <c r="D11" s="16"/>
      <c r="E11" s="16"/>
      <c r="F11" s="16"/>
      <c r="G11" s="144"/>
      <c r="H11" s="144"/>
      <c r="I11" s="144"/>
      <c r="J11" s="447"/>
      <c r="K11" s="447"/>
      <c r="L11" s="447"/>
      <c r="M11" s="447"/>
      <c r="N11" s="96"/>
    </row>
    <row r="12" spans="1:14" ht="15.75" customHeight="1">
      <c r="A12" s="81" t="s">
        <v>37</v>
      </c>
      <c r="B12" s="16">
        <f>SUM(B3+B4+B5+B6)</f>
        <v>99.35</v>
      </c>
      <c r="C12" s="16">
        <f>SUM(C3+C4+C5+C8)</f>
        <v>99.38000000000001</v>
      </c>
      <c r="D12" s="16">
        <f t="shared" ref="D12:I12" si="0">SUM(D3+D4+D5+D6)</f>
        <v>99.419999999999987</v>
      </c>
      <c r="E12" s="16">
        <f t="shared" si="0"/>
        <v>99.060000000000016</v>
      </c>
      <c r="F12" s="16">
        <f t="shared" si="0"/>
        <v>98.17</v>
      </c>
      <c r="G12" s="16">
        <f t="shared" si="0"/>
        <v>99.350000000000009</v>
      </c>
      <c r="H12" s="16">
        <f t="shared" si="0"/>
        <v>99.65</v>
      </c>
      <c r="I12" s="16">
        <f t="shared" si="0"/>
        <v>99.799999999999983</v>
      </c>
      <c r="J12" s="447"/>
      <c r="K12" s="447"/>
      <c r="L12" s="447"/>
      <c r="M12" s="447"/>
      <c r="N12" s="96"/>
    </row>
    <row r="13" spans="1:14" ht="15.75" customHeight="1">
      <c r="A13" s="81" t="s">
        <v>44</v>
      </c>
      <c r="B13" s="16">
        <f t="shared" ref="B13:I13" si="1">SUMSQ(B3:B10)</f>
        <v>8617.7001999999993</v>
      </c>
      <c r="C13" s="16">
        <f t="shared" si="1"/>
        <v>8664.563299999998</v>
      </c>
      <c r="D13" s="16">
        <f t="shared" si="1"/>
        <v>8400.6645999999964</v>
      </c>
      <c r="E13" s="16">
        <f t="shared" si="1"/>
        <v>8295.2530999999999</v>
      </c>
      <c r="F13" s="16">
        <f t="shared" si="1"/>
        <v>7862.5067999999983</v>
      </c>
      <c r="G13" s="16">
        <f t="shared" si="1"/>
        <v>7717.3454000000002</v>
      </c>
      <c r="H13" s="16">
        <f t="shared" si="1"/>
        <v>8239.3773999999976</v>
      </c>
      <c r="I13" s="16">
        <f t="shared" si="1"/>
        <v>8382.5169999999998</v>
      </c>
      <c r="J13" s="447"/>
      <c r="K13" s="447"/>
      <c r="L13" s="447"/>
      <c r="M13" s="447"/>
      <c r="N13" s="96"/>
    </row>
    <row r="14" spans="1:14" ht="30.75" customHeight="1">
      <c r="A14" s="454"/>
      <c r="B14" s="454"/>
      <c r="C14" s="454"/>
      <c r="D14" s="454"/>
      <c r="E14" s="454"/>
      <c r="F14" s="454"/>
      <c r="G14" s="454"/>
      <c r="H14" s="454"/>
      <c r="I14" s="454"/>
      <c r="J14" s="450"/>
      <c r="K14" s="450"/>
      <c r="L14" s="450"/>
      <c r="M14" s="450"/>
      <c r="N14" s="450"/>
    </row>
    <row r="15" spans="1:14" ht="30.75" customHeight="1">
      <c r="A15" s="728" t="s">
        <v>903</v>
      </c>
      <c r="B15" s="687"/>
      <c r="C15" s="687"/>
      <c r="D15" s="687"/>
      <c r="E15" s="687"/>
      <c r="F15" s="687"/>
      <c r="G15" s="687"/>
      <c r="H15" s="687"/>
      <c r="I15" s="687"/>
      <c r="J15" s="450"/>
      <c r="K15" s="450"/>
      <c r="L15" s="450"/>
      <c r="M15" s="450"/>
      <c r="N15" s="450"/>
    </row>
    <row r="16" spans="1:14">
      <c r="A16" s="450"/>
      <c r="B16" s="450"/>
      <c r="C16" s="450"/>
      <c r="D16" s="450"/>
      <c r="E16" s="450"/>
      <c r="F16" s="450"/>
      <c r="G16" s="450"/>
      <c r="H16" s="450"/>
      <c r="I16" s="450"/>
      <c r="J16" s="450"/>
      <c r="K16" s="450"/>
      <c r="L16" s="450"/>
      <c r="M16" s="450"/>
      <c r="N16" s="450"/>
    </row>
    <row r="17" spans="1:14">
      <c r="A17" s="450"/>
      <c r="B17" s="450"/>
      <c r="C17" s="450"/>
      <c r="D17" s="450"/>
      <c r="E17" s="450"/>
      <c r="F17" s="450"/>
      <c r="G17" s="450"/>
      <c r="H17" s="450"/>
      <c r="I17" s="450"/>
      <c r="J17" s="450"/>
      <c r="K17" s="450"/>
      <c r="L17" s="450"/>
      <c r="M17" s="450"/>
      <c r="N17" s="450"/>
    </row>
    <row r="18" spans="1:14" ht="15.75">
      <c r="A18" s="6"/>
      <c r="B18" s="727" t="s">
        <v>904</v>
      </c>
      <c r="C18" s="687"/>
      <c r="D18" s="687"/>
      <c r="E18" s="687"/>
      <c r="F18" s="687"/>
      <c r="G18" s="687"/>
      <c r="H18" s="687"/>
      <c r="I18" s="687"/>
      <c r="J18" s="687"/>
      <c r="K18" s="687"/>
      <c r="L18" s="687"/>
      <c r="M18" s="687"/>
      <c r="N18" s="687"/>
    </row>
    <row r="19" spans="1:14" ht="15.75">
      <c r="A19" s="6"/>
      <c r="B19" s="4">
        <v>2004</v>
      </c>
      <c r="C19" s="4">
        <v>2005</v>
      </c>
      <c r="D19" s="4">
        <v>2006</v>
      </c>
      <c r="E19" s="4">
        <v>2008</v>
      </c>
      <c r="F19" s="4">
        <v>2009</v>
      </c>
      <c r="G19" s="4">
        <v>2010</v>
      </c>
      <c r="H19" s="4">
        <v>2011</v>
      </c>
      <c r="I19" s="4">
        <v>2012</v>
      </c>
      <c r="J19" s="4">
        <v>2013</v>
      </c>
      <c r="K19" s="6">
        <v>2014</v>
      </c>
      <c r="L19" s="6">
        <v>2015</v>
      </c>
      <c r="M19" s="6">
        <v>2016</v>
      </c>
      <c r="N19" s="96"/>
    </row>
    <row r="20" spans="1:14">
      <c r="A20" s="96" t="s">
        <v>829</v>
      </c>
      <c r="B20" s="36">
        <v>62</v>
      </c>
      <c r="C20" s="36">
        <v>60</v>
      </c>
      <c r="D20" s="36">
        <v>66</v>
      </c>
      <c r="E20" s="36">
        <v>79</v>
      </c>
      <c r="F20" s="36">
        <v>81.099999999999994</v>
      </c>
      <c r="G20" s="36">
        <v>82.4</v>
      </c>
      <c r="H20" s="36">
        <v>81.099999999999994</v>
      </c>
      <c r="I20" s="36">
        <v>67.900000000000006</v>
      </c>
      <c r="J20" s="36">
        <v>70.454999999999998</v>
      </c>
      <c r="K20" s="14">
        <v>75.8</v>
      </c>
      <c r="L20" s="18" t="s">
        <v>60</v>
      </c>
      <c r="M20" s="18" t="s">
        <v>60</v>
      </c>
      <c r="N20" s="1"/>
    </row>
    <row r="21" spans="1:14">
      <c r="A21" s="96" t="s">
        <v>908</v>
      </c>
      <c r="B21" s="36">
        <v>12</v>
      </c>
      <c r="C21" s="36">
        <v>17</v>
      </c>
      <c r="D21" s="36">
        <v>14</v>
      </c>
      <c r="E21" s="36">
        <v>5</v>
      </c>
      <c r="F21" s="36">
        <v>4.4000000000000004</v>
      </c>
      <c r="G21" s="36">
        <v>5.9</v>
      </c>
      <c r="H21" s="36">
        <v>8.6</v>
      </c>
      <c r="I21" s="36">
        <v>17.8</v>
      </c>
      <c r="J21" s="36">
        <v>15.025</v>
      </c>
      <c r="K21" s="14">
        <v>10.4</v>
      </c>
      <c r="L21" s="18" t="s">
        <v>60</v>
      </c>
      <c r="M21" s="18" t="s">
        <v>60</v>
      </c>
      <c r="N21" s="96"/>
    </row>
    <row r="22" spans="1:14">
      <c r="A22" s="96" t="s">
        <v>833</v>
      </c>
      <c r="B22" s="36">
        <v>15</v>
      </c>
      <c r="C22" s="36">
        <v>16</v>
      </c>
      <c r="D22" s="36">
        <v>13</v>
      </c>
      <c r="E22" s="36">
        <v>4</v>
      </c>
      <c r="F22" s="36">
        <v>3.9</v>
      </c>
      <c r="G22" s="36">
        <v>4.2</v>
      </c>
      <c r="H22" s="36">
        <v>4.2</v>
      </c>
      <c r="I22" s="36">
        <v>5.4</v>
      </c>
      <c r="J22" s="36">
        <v>3.45</v>
      </c>
      <c r="K22" s="14">
        <v>5.7</v>
      </c>
      <c r="L22" s="18" t="s">
        <v>60</v>
      </c>
      <c r="M22" s="18" t="s">
        <v>60</v>
      </c>
      <c r="N22" s="96"/>
    </row>
    <row r="23" spans="1:14">
      <c r="A23" s="96" t="s">
        <v>911</v>
      </c>
      <c r="B23" s="36">
        <v>4</v>
      </c>
      <c r="C23" s="36">
        <v>4</v>
      </c>
      <c r="D23" s="36">
        <v>2</v>
      </c>
      <c r="E23" s="36">
        <v>2</v>
      </c>
      <c r="F23" s="36">
        <v>1.9</v>
      </c>
      <c r="G23" s="36"/>
      <c r="H23" s="36">
        <v>3.7</v>
      </c>
      <c r="I23" s="36">
        <v>6.2</v>
      </c>
      <c r="J23" s="36">
        <v>4.4749999999999996</v>
      </c>
      <c r="K23" s="14">
        <v>2.1</v>
      </c>
      <c r="L23" s="18" t="s">
        <v>60</v>
      </c>
      <c r="M23" s="18" t="s">
        <v>60</v>
      </c>
      <c r="N23" s="96"/>
    </row>
    <row r="24" spans="1:14">
      <c r="A24" s="96" t="s">
        <v>913</v>
      </c>
      <c r="B24" s="36"/>
      <c r="C24" s="36"/>
      <c r="D24" s="36"/>
      <c r="E24" s="36">
        <v>2</v>
      </c>
      <c r="F24" s="36">
        <v>2.2000000000000002</v>
      </c>
      <c r="G24" s="36"/>
      <c r="H24" s="36"/>
      <c r="I24" s="36"/>
      <c r="J24" s="36"/>
      <c r="K24" s="14"/>
      <c r="L24" s="18" t="s">
        <v>60</v>
      </c>
      <c r="M24" s="18" t="s">
        <v>60</v>
      </c>
      <c r="N24" s="96"/>
    </row>
    <row r="25" spans="1:14">
      <c r="A25" s="96" t="s">
        <v>914</v>
      </c>
      <c r="B25" s="36"/>
      <c r="C25" s="36"/>
      <c r="D25" s="36"/>
      <c r="E25" s="36">
        <v>4</v>
      </c>
      <c r="F25" s="36">
        <v>1.5</v>
      </c>
      <c r="G25" s="36">
        <v>1.5</v>
      </c>
      <c r="H25" s="36"/>
      <c r="I25" s="36"/>
      <c r="J25" s="36"/>
      <c r="K25" s="14"/>
      <c r="L25" s="18" t="s">
        <v>60</v>
      </c>
      <c r="M25" s="18" t="s">
        <v>60</v>
      </c>
      <c r="N25" s="96"/>
    </row>
    <row r="26" spans="1:14">
      <c r="A26" s="96" t="s">
        <v>694</v>
      </c>
      <c r="B26" s="36">
        <v>7</v>
      </c>
      <c r="C26" s="36">
        <v>3</v>
      </c>
      <c r="D26" s="36">
        <v>5</v>
      </c>
      <c r="E26" s="36">
        <v>4</v>
      </c>
      <c r="F26" s="36">
        <v>5</v>
      </c>
      <c r="G26" s="36">
        <v>4.5</v>
      </c>
      <c r="H26" s="36">
        <v>2.4</v>
      </c>
      <c r="I26" s="36">
        <v>2.7</v>
      </c>
      <c r="J26" s="36">
        <v>6.6</v>
      </c>
      <c r="K26" s="14">
        <v>6</v>
      </c>
      <c r="L26" s="18" t="s">
        <v>60</v>
      </c>
      <c r="M26" s="18" t="s">
        <v>60</v>
      </c>
      <c r="N26" s="96"/>
    </row>
    <row r="27" spans="1:14">
      <c r="A27" s="96"/>
      <c r="B27" s="36"/>
      <c r="C27" s="36"/>
      <c r="D27" s="36"/>
      <c r="E27" s="36"/>
      <c r="F27" s="36"/>
      <c r="G27" s="36"/>
      <c r="H27" s="36"/>
      <c r="I27" s="36"/>
      <c r="J27" s="36"/>
      <c r="K27" s="96"/>
      <c r="L27" s="96"/>
      <c r="M27" s="96"/>
      <c r="N27" s="96"/>
    </row>
    <row r="28" spans="1:14">
      <c r="A28" s="96"/>
      <c r="B28" s="36"/>
      <c r="C28" s="36"/>
      <c r="D28" s="36"/>
      <c r="E28" s="36"/>
      <c r="F28" s="36"/>
      <c r="G28" s="36"/>
      <c r="H28" s="36"/>
      <c r="I28" s="36"/>
      <c r="J28" s="36"/>
      <c r="K28" s="96"/>
      <c r="L28" s="96"/>
      <c r="M28" s="96"/>
      <c r="N28" s="96"/>
    </row>
    <row r="29" spans="1:14" ht="15.75">
      <c r="A29" s="6" t="s">
        <v>37</v>
      </c>
      <c r="B29" s="36">
        <f t="shared" ref="B29:D29" si="2">SUM(B20+B21+B22+B23)</f>
        <v>93</v>
      </c>
      <c r="C29" s="36">
        <f t="shared" si="2"/>
        <v>97</v>
      </c>
      <c r="D29" s="36">
        <f t="shared" si="2"/>
        <v>95</v>
      </c>
      <c r="E29" s="36">
        <f>SUM(E20+E21+E22+E25)</f>
        <v>92</v>
      </c>
      <c r="F29" s="36">
        <f>SUM(F20+F21+F22+F23)</f>
        <v>91.300000000000011</v>
      </c>
      <c r="G29" s="36">
        <f>SUM(G20+G21+G22+G25)</f>
        <v>94.000000000000014</v>
      </c>
      <c r="H29" s="36">
        <f t="shared" ref="H29:M29" si="3">SUM(H20+H21+H22+H23)</f>
        <v>97.6</v>
      </c>
      <c r="I29" s="36">
        <f t="shared" si="3"/>
        <v>97.300000000000011</v>
      </c>
      <c r="J29" s="36">
        <f t="shared" si="3"/>
        <v>93.405000000000001</v>
      </c>
      <c r="K29" s="36">
        <f t="shared" si="3"/>
        <v>94</v>
      </c>
      <c r="L29" s="36" t="e">
        <f t="shared" si="3"/>
        <v>#VALUE!</v>
      </c>
      <c r="M29" s="36" t="e">
        <f t="shared" si="3"/>
        <v>#VALUE!</v>
      </c>
      <c r="N29" s="96"/>
    </row>
    <row r="30" spans="1:14" ht="15.75">
      <c r="A30" s="6" t="s">
        <v>44</v>
      </c>
      <c r="B30" s="36">
        <f t="shared" ref="B30:M30" si="4">SUMSQ(B20:B25)</f>
        <v>4229</v>
      </c>
      <c r="C30" s="36">
        <f t="shared" si="4"/>
        <v>4161</v>
      </c>
      <c r="D30" s="36">
        <f t="shared" si="4"/>
        <v>4725</v>
      </c>
      <c r="E30" s="36">
        <f t="shared" si="4"/>
        <v>6306</v>
      </c>
      <c r="F30" s="36">
        <f t="shared" si="4"/>
        <v>6622.4799999999987</v>
      </c>
      <c r="G30" s="36">
        <f t="shared" si="4"/>
        <v>6844.4600000000019</v>
      </c>
      <c r="H30" s="36">
        <f t="shared" si="4"/>
        <v>6682.4999999999991</v>
      </c>
      <c r="I30" s="36">
        <f t="shared" si="4"/>
        <v>4994.8500000000004</v>
      </c>
      <c r="J30" s="36">
        <f t="shared" si="4"/>
        <v>5221.5857749999996</v>
      </c>
      <c r="K30" s="36">
        <f t="shared" si="4"/>
        <v>5890.6999999999989</v>
      </c>
      <c r="L30" s="36">
        <f t="shared" si="4"/>
        <v>0</v>
      </c>
      <c r="M30" s="36">
        <f t="shared" si="4"/>
        <v>0</v>
      </c>
      <c r="N30" s="96"/>
    </row>
    <row r="31" spans="1:14">
      <c r="A31" s="96"/>
      <c r="B31" s="1"/>
      <c r="C31" s="1"/>
      <c r="D31" s="1"/>
      <c r="E31" s="1"/>
      <c r="F31" s="1"/>
      <c r="G31" s="1"/>
      <c r="H31" s="1"/>
      <c r="I31" s="1"/>
      <c r="J31" s="96"/>
      <c r="K31" s="96"/>
      <c r="L31" s="96"/>
      <c r="M31" s="96"/>
      <c r="N31" s="96"/>
    </row>
    <row r="32" spans="1:14">
      <c r="A32" s="96"/>
      <c r="B32" s="723" t="s">
        <v>917</v>
      </c>
      <c r="C32" s="687"/>
      <c r="D32" s="687"/>
      <c r="E32" s="687"/>
      <c r="F32" s="687"/>
      <c r="G32" s="687"/>
      <c r="H32" s="687"/>
      <c r="I32" s="687"/>
      <c r="J32" s="687"/>
      <c r="K32" s="687"/>
      <c r="L32" s="687"/>
      <c r="M32" s="687"/>
      <c r="N32" s="687"/>
    </row>
    <row r="33" spans="1:14">
      <c r="A33" s="96"/>
      <c r="B33" s="96"/>
      <c r="C33" s="96"/>
      <c r="D33" s="96"/>
      <c r="E33" s="96"/>
      <c r="F33" s="96"/>
      <c r="G33" s="96"/>
      <c r="H33" s="96"/>
      <c r="I33" s="96"/>
      <c r="J33" s="96"/>
      <c r="K33" s="96"/>
      <c r="L33" s="96"/>
      <c r="M33" s="96"/>
      <c r="N33" s="217"/>
    </row>
    <row r="34" spans="1:14">
      <c r="A34" s="96"/>
      <c r="B34" s="96"/>
      <c r="C34" s="96"/>
      <c r="D34" s="96"/>
      <c r="E34" s="96"/>
      <c r="F34" s="96"/>
      <c r="G34" s="96"/>
      <c r="H34" s="96"/>
      <c r="I34" s="96"/>
      <c r="J34" s="96"/>
      <c r="K34" s="96"/>
      <c r="L34" s="96"/>
      <c r="M34" s="96"/>
      <c r="N34" s="217"/>
    </row>
    <row r="35" spans="1:14" ht="12.75">
      <c r="A35" s="61"/>
      <c r="B35" s="61"/>
      <c r="C35" s="61"/>
      <c r="D35" s="61"/>
      <c r="E35" s="61"/>
      <c r="F35" s="61"/>
      <c r="G35" s="61"/>
      <c r="H35" s="61"/>
      <c r="I35" s="61"/>
      <c r="J35" s="61"/>
      <c r="K35" s="61"/>
      <c r="L35" s="61"/>
      <c r="M35" s="61"/>
      <c r="N35" s="61"/>
    </row>
    <row r="36" spans="1:14" ht="12.75">
      <c r="A36" s="61"/>
      <c r="B36" s="61"/>
      <c r="C36" s="61"/>
      <c r="D36" s="61"/>
      <c r="E36" s="61"/>
      <c r="F36" s="61"/>
      <c r="G36" s="61"/>
      <c r="H36" s="61"/>
      <c r="I36" s="61"/>
      <c r="J36" s="61"/>
      <c r="K36" s="61"/>
      <c r="L36" s="61"/>
      <c r="M36" s="61"/>
      <c r="N36" s="61"/>
    </row>
    <row r="37" spans="1:14" ht="12.75">
      <c r="A37" s="61"/>
      <c r="B37" s="61"/>
      <c r="C37" s="61"/>
      <c r="D37" s="61"/>
      <c r="E37" s="61"/>
      <c r="F37" s="61"/>
      <c r="G37" s="61"/>
      <c r="H37" s="61"/>
      <c r="I37" s="61"/>
      <c r="J37" s="61"/>
      <c r="K37" s="61"/>
      <c r="L37" s="61"/>
      <c r="M37" s="61"/>
      <c r="N37" s="61"/>
    </row>
    <row r="38" spans="1:14" ht="12.75">
      <c r="A38" s="61"/>
      <c r="B38" s="61"/>
      <c r="C38" s="61"/>
      <c r="D38" s="61"/>
      <c r="E38" s="61"/>
      <c r="F38" s="61"/>
      <c r="G38" s="61"/>
      <c r="H38" s="61"/>
      <c r="I38" s="61"/>
      <c r="J38" s="61"/>
      <c r="K38" s="61"/>
      <c r="L38" s="61"/>
      <c r="M38" s="61"/>
      <c r="N38" s="61"/>
    </row>
    <row r="39" spans="1:14" ht="12.75">
      <c r="A39" s="61"/>
      <c r="B39" s="61"/>
      <c r="C39" s="61"/>
      <c r="D39" s="61"/>
      <c r="E39" s="61"/>
      <c r="F39" s="61"/>
      <c r="G39" s="61"/>
      <c r="H39" s="61"/>
      <c r="I39" s="61"/>
      <c r="J39" s="61"/>
      <c r="K39" s="61"/>
      <c r="L39" s="61"/>
      <c r="M39" s="61"/>
      <c r="N39" s="61"/>
    </row>
    <row r="40" spans="1:14" ht="12.75">
      <c r="A40" s="61"/>
      <c r="B40" s="61"/>
      <c r="C40" s="61"/>
      <c r="D40" s="61"/>
      <c r="E40" s="61"/>
      <c r="F40" s="61"/>
      <c r="G40" s="61"/>
      <c r="H40" s="61"/>
      <c r="I40" s="61"/>
      <c r="J40" s="61"/>
      <c r="K40" s="61"/>
      <c r="L40" s="61"/>
      <c r="M40" s="61"/>
      <c r="N40" s="61"/>
    </row>
    <row r="41" spans="1:14" ht="12.75">
      <c r="A41" s="61"/>
      <c r="B41" s="61"/>
      <c r="C41" s="61"/>
      <c r="D41" s="61"/>
      <c r="E41" s="61"/>
      <c r="F41" s="61"/>
      <c r="G41" s="61"/>
      <c r="H41" s="61"/>
      <c r="I41" s="61"/>
      <c r="J41" s="61"/>
      <c r="K41" s="61"/>
      <c r="L41" s="61"/>
      <c r="M41" s="61"/>
      <c r="N41" s="61"/>
    </row>
    <row r="42" spans="1:14" ht="12.75">
      <c r="A42" s="61"/>
      <c r="B42" s="61"/>
      <c r="C42" s="61"/>
      <c r="D42" s="61"/>
      <c r="E42" s="61"/>
      <c r="F42" s="61"/>
      <c r="G42" s="61"/>
      <c r="H42" s="61"/>
      <c r="I42" s="61"/>
      <c r="J42" s="61"/>
      <c r="K42" s="61"/>
      <c r="L42" s="61"/>
      <c r="M42" s="61"/>
      <c r="N42" s="61"/>
    </row>
    <row r="43" spans="1:14" ht="12.75">
      <c r="A43" s="61"/>
      <c r="B43" s="61"/>
      <c r="C43" s="61"/>
      <c r="D43" s="61"/>
      <c r="E43" s="61"/>
      <c r="F43" s="61"/>
      <c r="G43" s="61"/>
      <c r="H43" s="61"/>
      <c r="I43" s="61"/>
      <c r="J43" s="61"/>
      <c r="K43" s="61"/>
      <c r="L43" s="61"/>
      <c r="M43" s="61"/>
      <c r="N43" s="61"/>
    </row>
    <row r="44" spans="1:14" ht="12.75">
      <c r="A44" s="61"/>
      <c r="B44" s="61"/>
      <c r="C44" s="61"/>
      <c r="D44" s="61"/>
      <c r="E44" s="61"/>
      <c r="F44" s="61"/>
      <c r="G44" s="61"/>
      <c r="H44" s="61"/>
      <c r="I44" s="61"/>
      <c r="J44" s="61"/>
      <c r="K44" s="61"/>
      <c r="L44" s="61"/>
      <c r="M44" s="61"/>
      <c r="N44" s="61"/>
    </row>
    <row r="45" spans="1:14" ht="12.75">
      <c r="A45" s="61"/>
      <c r="B45" s="61"/>
      <c r="C45" s="61"/>
      <c r="D45" s="61"/>
      <c r="E45" s="61"/>
      <c r="F45" s="61"/>
      <c r="G45" s="61"/>
      <c r="H45" s="61"/>
      <c r="I45" s="61"/>
      <c r="J45" s="61"/>
      <c r="K45" s="61"/>
      <c r="L45" s="61"/>
      <c r="M45" s="61"/>
      <c r="N45" s="61"/>
    </row>
    <row r="46" spans="1:14" ht="12.75">
      <c r="A46" s="61"/>
      <c r="B46" s="61"/>
      <c r="C46" s="61"/>
      <c r="D46" s="61"/>
      <c r="E46" s="61"/>
      <c r="F46" s="61"/>
      <c r="G46" s="61"/>
      <c r="H46" s="61"/>
      <c r="I46" s="61"/>
      <c r="J46" s="61"/>
      <c r="K46" s="61"/>
      <c r="L46" s="61"/>
      <c r="M46" s="61"/>
      <c r="N46" s="61"/>
    </row>
    <row r="47" spans="1:14" ht="12.75">
      <c r="A47" s="61"/>
      <c r="B47" s="61"/>
      <c r="C47" s="61"/>
      <c r="D47" s="61"/>
      <c r="E47" s="61"/>
      <c r="F47" s="61"/>
      <c r="G47" s="61"/>
      <c r="H47" s="61"/>
      <c r="I47" s="61"/>
      <c r="J47" s="61"/>
      <c r="K47" s="61"/>
      <c r="L47" s="61"/>
      <c r="M47" s="61"/>
      <c r="N47" s="61"/>
    </row>
    <row r="48" spans="1:14" ht="12.75">
      <c r="A48" s="61"/>
      <c r="B48" s="61"/>
      <c r="C48" s="61"/>
      <c r="D48" s="61"/>
      <c r="E48" s="61"/>
      <c r="F48" s="61"/>
      <c r="G48" s="61"/>
      <c r="H48" s="61"/>
      <c r="I48" s="61"/>
      <c r="J48" s="61"/>
      <c r="K48" s="61"/>
      <c r="L48" s="61"/>
      <c r="M48" s="61"/>
      <c r="N48" s="61"/>
    </row>
    <row r="49" spans="1:14" ht="12.75">
      <c r="A49" s="61"/>
      <c r="B49" s="61"/>
      <c r="C49" s="61"/>
      <c r="D49" s="61"/>
      <c r="E49" s="61"/>
      <c r="F49" s="61"/>
      <c r="G49" s="61"/>
      <c r="H49" s="61"/>
      <c r="I49" s="61"/>
      <c r="J49" s="61"/>
      <c r="K49" s="61"/>
      <c r="L49" s="61"/>
      <c r="M49" s="61"/>
      <c r="N49" s="61"/>
    </row>
    <row r="50" spans="1:14" ht="12.75">
      <c r="A50" s="61"/>
      <c r="B50" s="61"/>
      <c r="C50" s="61"/>
      <c r="D50" s="61"/>
      <c r="E50" s="61"/>
      <c r="F50" s="61"/>
      <c r="G50" s="61"/>
      <c r="H50" s="61"/>
      <c r="I50" s="61"/>
      <c r="J50" s="61"/>
      <c r="K50" s="61"/>
      <c r="L50" s="61"/>
      <c r="M50" s="61"/>
      <c r="N50" s="61"/>
    </row>
    <row r="51" spans="1:14" ht="12.75">
      <c r="A51" s="61"/>
      <c r="B51" s="61"/>
      <c r="C51" s="61"/>
      <c r="D51" s="61"/>
      <c r="E51" s="61"/>
      <c r="F51" s="61"/>
      <c r="G51" s="61"/>
      <c r="H51" s="61"/>
      <c r="I51" s="61"/>
      <c r="J51" s="61"/>
      <c r="K51" s="61"/>
      <c r="L51" s="61"/>
      <c r="M51" s="61"/>
      <c r="N51" s="61"/>
    </row>
    <row r="52" spans="1:14" ht="12.75">
      <c r="A52" s="61"/>
      <c r="B52" s="61"/>
      <c r="C52" s="61"/>
      <c r="D52" s="61"/>
      <c r="E52" s="61"/>
      <c r="F52" s="61"/>
      <c r="G52" s="61"/>
      <c r="H52" s="61"/>
      <c r="I52" s="61"/>
      <c r="J52" s="61"/>
      <c r="K52" s="61"/>
      <c r="L52" s="61"/>
      <c r="M52" s="61"/>
      <c r="N52" s="61"/>
    </row>
    <row r="53" spans="1:14" ht="12.75">
      <c r="A53" s="61"/>
      <c r="B53" s="61"/>
      <c r="C53" s="61"/>
      <c r="D53" s="61"/>
      <c r="E53" s="61"/>
      <c r="F53" s="61"/>
      <c r="G53" s="61"/>
      <c r="H53" s="61"/>
      <c r="I53" s="61"/>
      <c r="J53" s="61"/>
      <c r="K53" s="61"/>
      <c r="L53" s="61"/>
      <c r="M53" s="61"/>
      <c r="N53" s="61"/>
    </row>
    <row r="54" spans="1:14" ht="12.75">
      <c r="A54" s="61"/>
      <c r="B54" s="61"/>
      <c r="C54" s="61"/>
      <c r="D54" s="61"/>
      <c r="E54" s="61"/>
      <c r="F54" s="61"/>
      <c r="G54" s="61"/>
      <c r="H54" s="61"/>
      <c r="I54" s="61"/>
      <c r="J54" s="61"/>
      <c r="K54" s="61"/>
      <c r="L54" s="61"/>
      <c r="M54" s="61"/>
      <c r="N54" s="61"/>
    </row>
    <row r="55" spans="1:14" ht="12.75">
      <c r="A55" s="61"/>
      <c r="B55" s="61"/>
      <c r="C55" s="61"/>
      <c r="D55" s="61"/>
      <c r="E55" s="61"/>
      <c r="F55" s="61"/>
      <c r="G55" s="61"/>
      <c r="H55" s="61"/>
      <c r="I55" s="61"/>
      <c r="J55" s="61"/>
      <c r="K55" s="61"/>
      <c r="L55" s="61"/>
      <c r="M55" s="61"/>
      <c r="N55" s="61"/>
    </row>
    <row r="56" spans="1:14" ht="12.75">
      <c r="A56" s="61"/>
      <c r="B56" s="61"/>
      <c r="C56" s="61"/>
      <c r="D56" s="61"/>
      <c r="E56" s="61"/>
      <c r="F56" s="61"/>
      <c r="G56" s="61"/>
      <c r="H56" s="61"/>
      <c r="I56" s="61"/>
      <c r="J56" s="61"/>
      <c r="K56" s="61"/>
      <c r="L56" s="61"/>
      <c r="M56" s="61"/>
      <c r="N56" s="61"/>
    </row>
    <row r="57" spans="1:14" ht="12.75">
      <c r="A57" s="61"/>
      <c r="B57" s="61"/>
      <c r="C57" s="61"/>
      <c r="D57" s="61"/>
      <c r="E57" s="61"/>
      <c r="F57" s="61"/>
      <c r="G57" s="61"/>
      <c r="H57" s="61"/>
      <c r="I57" s="61"/>
      <c r="J57" s="61"/>
      <c r="K57" s="61"/>
      <c r="L57" s="61"/>
      <c r="M57" s="61"/>
      <c r="N57" s="61"/>
    </row>
    <row r="58" spans="1:14" ht="12.75">
      <c r="A58" s="61"/>
      <c r="B58" s="61"/>
      <c r="C58" s="61"/>
      <c r="D58" s="61"/>
      <c r="E58" s="61"/>
      <c r="F58" s="61"/>
      <c r="G58" s="61"/>
      <c r="H58" s="61"/>
      <c r="I58" s="61"/>
      <c r="J58" s="61"/>
      <c r="K58" s="61"/>
      <c r="L58" s="61"/>
      <c r="M58" s="61"/>
      <c r="N58" s="61"/>
    </row>
    <row r="59" spans="1:14" ht="12.75">
      <c r="A59" s="61"/>
      <c r="B59" s="61"/>
      <c r="C59" s="61"/>
      <c r="D59" s="61"/>
      <c r="E59" s="61"/>
      <c r="F59" s="61"/>
      <c r="G59" s="61"/>
      <c r="H59" s="61"/>
      <c r="I59" s="61"/>
      <c r="J59" s="61"/>
      <c r="K59" s="61"/>
      <c r="L59" s="61"/>
      <c r="M59" s="61"/>
      <c r="N59" s="61"/>
    </row>
    <row r="60" spans="1:14" ht="12.75">
      <c r="A60" s="61"/>
      <c r="B60" s="61"/>
      <c r="C60" s="61"/>
      <c r="D60" s="61"/>
      <c r="E60" s="61"/>
      <c r="F60" s="61"/>
      <c r="G60" s="61"/>
      <c r="H60" s="61"/>
      <c r="I60" s="61"/>
      <c r="J60" s="61"/>
      <c r="K60" s="61"/>
      <c r="L60" s="61"/>
      <c r="M60" s="61"/>
      <c r="N60" s="61"/>
    </row>
    <row r="61" spans="1:14" ht="12.75">
      <c r="A61" s="61"/>
      <c r="B61" s="61"/>
      <c r="C61" s="61"/>
      <c r="D61" s="61"/>
      <c r="E61" s="61"/>
      <c r="F61" s="61"/>
      <c r="G61" s="61"/>
      <c r="H61" s="61"/>
      <c r="I61" s="61"/>
      <c r="J61" s="61"/>
      <c r="K61" s="61"/>
      <c r="L61" s="61"/>
      <c r="M61" s="61"/>
      <c r="N61" s="61"/>
    </row>
    <row r="62" spans="1:14" ht="12.75">
      <c r="A62" s="61"/>
      <c r="B62" s="61"/>
      <c r="C62" s="61"/>
      <c r="D62" s="61"/>
      <c r="E62" s="61"/>
      <c r="F62" s="61"/>
      <c r="G62" s="61"/>
      <c r="H62" s="61"/>
      <c r="I62" s="61"/>
      <c r="J62" s="61"/>
      <c r="K62" s="61"/>
      <c r="L62" s="61"/>
      <c r="M62" s="61"/>
      <c r="N62" s="61"/>
    </row>
    <row r="63" spans="1:14" ht="12.75">
      <c r="A63" s="61"/>
      <c r="B63" s="61"/>
      <c r="C63" s="61"/>
      <c r="D63" s="61"/>
      <c r="E63" s="61"/>
      <c r="F63" s="61"/>
      <c r="G63" s="61"/>
      <c r="H63" s="61"/>
      <c r="I63" s="61"/>
      <c r="J63" s="61"/>
      <c r="K63" s="61"/>
      <c r="L63" s="61"/>
      <c r="M63" s="61"/>
      <c r="N63" s="61"/>
    </row>
    <row r="64" spans="1:14" ht="12.75">
      <c r="A64" s="61"/>
      <c r="B64" s="61"/>
      <c r="C64" s="61"/>
      <c r="D64" s="61"/>
      <c r="E64" s="61"/>
      <c r="F64" s="61"/>
      <c r="G64" s="61"/>
      <c r="H64" s="61"/>
      <c r="I64" s="61"/>
      <c r="J64" s="61"/>
      <c r="K64" s="61"/>
      <c r="L64" s="61"/>
      <c r="M64" s="61"/>
      <c r="N64" s="61"/>
    </row>
    <row r="65" spans="1:14" ht="12.75">
      <c r="A65" s="61"/>
      <c r="B65" s="61"/>
      <c r="C65" s="61"/>
      <c r="D65" s="61"/>
      <c r="E65" s="61"/>
      <c r="F65" s="61"/>
      <c r="G65" s="61"/>
      <c r="H65" s="61"/>
      <c r="I65" s="61"/>
      <c r="J65" s="61"/>
      <c r="K65" s="61"/>
      <c r="L65" s="61"/>
      <c r="M65" s="61"/>
      <c r="N65" s="61"/>
    </row>
    <row r="66" spans="1:14" ht="12.75">
      <c r="A66" s="61"/>
      <c r="B66" s="61"/>
      <c r="C66" s="61"/>
      <c r="D66" s="61"/>
      <c r="E66" s="61"/>
      <c r="F66" s="61"/>
      <c r="G66" s="61"/>
      <c r="H66" s="61"/>
      <c r="I66" s="61"/>
      <c r="J66" s="61"/>
      <c r="K66" s="61"/>
      <c r="L66" s="61"/>
      <c r="M66" s="61"/>
      <c r="N66" s="61"/>
    </row>
    <row r="67" spans="1:14" ht="12.75">
      <c r="A67" s="61"/>
      <c r="B67" s="61"/>
      <c r="C67" s="61"/>
      <c r="D67" s="61"/>
      <c r="E67" s="61"/>
      <c r="F67" s="61"/>
      <c r="G67" s="61"/>
      <c r="H67" s="61"/>
      <c r="I67" s="61"/>
      <c r="J67" s="61"/>
      <c r="K67" s="61"/>
      <c r="L67" s="61"/>
      <c r="M67" s="61"/>
      <c r="N67" s="61"/>
    </row>
    <row r="68" spans="1:14" ht="12.75">
      <c r="A68" s="61"/>
      <c r="B68" s="61"/>
      <c r="C68" s="61"/>
      <c r="D68" s="61"/>
      <c r="E68" s="61"/>
      <c r="F68" s="61"/>
      <c r="G68" s="61"/>
      <c r="H68" s="61"/>
      <c r="I68" s="61"/>
      <c r="J68" s="61"/>
      <c r="K68" s="61"/>
      <c r="L68" s="61"/>
      <c r="M68" s="61"/>
      <c r="N68" s="61"/>
    </row>
    <row r="69" spans="1:14" ht="12.75">
      <c r="A69" s="61"/>
      <c r="B69" s="61"/>
      <c r="C69" s="61"/>
      <c r="D69" s="61"/>
      <c r="E69" s="61"/>
      <c r="F69" s="61"/>
      <c r="G69" s="61"/>
      <c r="H69" s="61"/>
      <c r="I69" s="61"/>
      <c r="J69" s="61"/>
      <c r="K69" s="61"/>
      <c r="L69" s="61"/>
      <c r="M69" s="61"/>
      <c r="N69" s="61"/>
    </row>
    <row r="70" spans="1:14" ht="12.75">
      <c r="A70" s="61"/>
      <c r="B70" s="61"/>
      <c r="C70" s="61"/>
      <c r="D70" s="61"/>
      <c r="E70" s="61"/>
      <c r="F70" s="61"/>
      <c r="G70" s="61"/>
      <c r="H70" s="61"/>
      <c r="I70" s="61"/>
      <c r="J70" s="61"/>
      <c r="K70" s="61"/>
      <c r="L70" s="61"/>
      <c r="M70" s="61"/>
      <c r="N70" s="61"/>
    </row>
    <row r="71" spans="1:14" ht="12.75">
      <c r="A71" s="61"/>
      <c r="B71" s="61"/>
      <c r="C71" s="61"/>
      <c r="D71" s="61"/>
      <c r="E71" s="61"/>
      <c r="F71" s="61"/>
      <c r="G71" s="61"/>
      <c r="H71" s="61"/>
      <c r="I71" s="61"/>
      <c r="J71" s="61"/>
      <c r="K71" s="61"/>
      <c r="L71" s="61"/>
      <c r="M71" s="61"/>
      <c r="N71" s="61"/>
    </row>
    <row r="72" spans="1:14" ht="12.75">
      <c r="A72" s="61"/>
      <c r="B72" s="61"/>
      <c r="C72" s="61"/>
      <c r="D72" s="61"/>
      <c r="E72" s="61"/>
      <c r="F72" s="61"/>
      <c r="G72" s="61"/>
      <c r="H72" s="61"/>
      <c r="I72" s="61"/>
      <c r="J72" s="61"/>
      <c r="K72" s="61"/>
      <c r="L72" s="61"/>
      <c r="M72" s="61"/>
      <c r="N72" s="61"/>
    </row>
    <row r="73" spans="1:14" ht="12.75">
      <c r="A73" s="61"/>
      <c r="B73" s="61"/>
      <c r="C73" s="61"/>
      <c r="D73" s="61"/>
      <c r="E73" s="61"/>
      <c r="F73" s="61"/>
      <c r="G73" s="61"/>
      <c r="H73" s="61"/>
      <c r="I73" s="61"/>
      <c r="J73" s="61"/>
      <c r="K73" s="61"/>
      <c r="L73" s="61"/>
      <c r="M73" s="61"/>
      <c r="N73" s="61"/>
    </row>
    <row r="74" spans="1:14" ht="12.75">
      <c r="A74" s="61"/>
      <c r="B74" s="61"/>
      <c r="C74" s="61"/>
      <c r="D74" s="61"/>
      <c r="E74" s="61"/>
      <c r="F74" s="61"/>
      <c r="G74" s="61"/>
      <c r="H74" s="61"/>
      <c r="I74" s="61"/>
      <c r="J74" s="61"/>
      <c r="K74" s="61"/>
      <c r="L74" s="61"/>
      <c r="M74" s="61"/>
      <c r="N74" s="61"/>
    </row>
    <row r="75" spans="1:14" ht="12.75">
      <c r="A75" s="61"/>
      <c r="B75" s="61"/>
      <c r="C75" s="61"/>
      <c r="D75" s="61"/>
      <c r="E75" s="61"/>
      <c r="F75" s="61"/>
      <c r="G75" s="61"/>
      <c r="H75" s="61"/>
      <c r="I75" s="61"/>
      <c r="J75" s="61"/>
      <c r="K75" s="61"/>
      <c r="L75" s="61"/>
      <c r="M75" s="61"/>
      <c r="N75" s="61"/>
    </row>
    <row r="76" spans="1:14" ht="12.75">
      <c r="A76" s="61"/>
      <c r="B76" s="61"/>
      <c r="C76" s="61"/>
      <c r="D76" s="61"/>
      <c r="E76" s="61"/>
      <c r="F76" s="61"/>
      <c r="G76" s="61"/>
      <c r="H76" s="61"/>
      <c r="I76" s="61"/>
      <c r="J76" s="61"/>
      <c r="K76" s="61"/>
      <c r="L76" s="61"/>
      <c r="M76" s="61"/>
      <c r="N76" s="61"/>
    </row>
    <row r="77" spans="1:14" ht="12.75">
      <c r="A77" s="61"/>
      <c r="B77" s="61"/>
      <c r="C77" s="61"/>
      <c r="D77" s="61"/>
      <c r="E77" s="61"/>
      <c r="F77" s="61"/>
      <c r="G77" s="61"/>
      <c r="H77" s="61"/>
      <c r="I77" s="61"/>
      <c r="J77" s="61"/>
      <c r="K77" s="61"/>
      <c r="L77" s="61"/>
      <c r="M77" s="61"/>
      <c r="N77" s="61"/>
    </row>
    <row r="78" spans="1:14" ht="12.75">
      <c r="A78" s="61"/>
      <c r="B78" s="61"/>
      <c r="C78" s="61"/>
      <c r="D78" s="61"/>
      <c r="E78" s="61"/>
      <c r="F78" s="61"/>
      <c r="G78" s="61"/>
      <c r="H78" s="61"/>
      <c r="I78" s="61"/>
      <c r="J78" s="61"/>
      <c r="K78" s="61"/>
      <c r="L78" s="61"/>
      <c r="M78" s="61"/>
      <c r="N78" s="61"/>
    </row>
    <row r="79" spans="1:14" ht="12.75">
      <c r="A79" s="61"/>
      <c r="B79" s="61"/>
      <c r="C79" s="61"/>
      <c r="D79" s="61"/>
      <c r="E79" s="61"/>
      <c r="F79" s="61"/>
      <c r="G79" s="61"/>
      <c r="H79" s="61"/>
      <c r="I79" s="61"/>
      <c r="J79" s="61"/>
      <c r="K79" s="61"/>
      <c r="L79" s="61"/>
      <c r="M79" s="61"/>
      <c r="N79" s="61"/>
    </row>
    <row r="80" spans="1:14" ht="12.75">
      <c r="A80" s="61"/>
      <c r="B80" s="61"/>
      <c r="C80" s="61"/>
      <c r="D80" s="61"/>
      <c r="E80" s="61"/>
      <c r="F80" s="61"/>
      <c r="G80" s="61"/>
      <c r="H80" s="61"/>
      <c r="I80" s="61"/>
      <c r="J80" s="61"/>
      <c r="K80" s="61"/>
      <c r="L80" s="61"/>
      <c r="M80" s="61"/>
      <c r="N80" s="61"/>
    </row>
    <row r="81" spans="1:14" ht="12.75">
      <c r="A81" s="61"/>
      <c r="B81" s="61"/>
      <c r="C81" s="61"/>
      <c r="D81" s="61"/>
      <c r="E81" s="61"/>
      <c r="F81" s="61"/>
      <c r="G81" s="61"/>
      <c r="H81" s="61"/>
      <c r="I81" s="61"/>
      <c r="J81" s="61"/>
      <c r="K81" s="61"/>
      <c r="L81" s="61"/>
      <c r="M81" s="61"/>
      <c r="N81" s="61"/>
    </row>
    <row r="82" spans="1:14" ht="12.75">
      <c r="A82" s="61"/>
      <c r="B82" s="61"/>
      <c r="C82" s="61"/>
      <c r="D82" s="61"/>
      <c r="E82" s="61"/>
      <c r="F82" s="61"/>
      <c r="G82" s="61"/>
      <c r="H82" s="61"/>
      <c r="I82" s="61"/>
      <c r="J82" s="61"/>
      <c r="K82" s="61"/>
      <c r="L82" s="61"/>
      <c r="M82" s="61"/>
      <c r="N82" s="61"/>
    </row>
    <row r="83" spans="1:14" ht="12.75">
      <c r="A83" s="61"/>
      <c r="B83" s="61"/>
      <c r="C83" s="61"/>
      <c r="D83" s="61"/>
      <c r="E83" s="61"/>
      <c r="F83" s="61"/>
      <c r="G83" s="61"/>
      <c r="H83" s="61"/>
      <c r="I83" s="61"/>
      <c r="J83" s="61"/>
      <c r="K83" s="61"/>
      <c r="L83" s="61"/>
      <c r="M83" s="61"/>
      <c r="N83" s="61"/>
    </row>
    <row r="84" spans="1:14" ht="12.75">
      <c r="A84" s="61"/>
      <c r="B84" s="61"/>
      <c r="C84" s="61"/>
      <c r="D84" s="61"/>
      <c r="E84" s="61"/>
      <c r="F84" s="61"/>
      <c r="G84" s="61"/>
      <c r="H84" s="61"/>
      <c r="I84" s="61"/>
      <c r="J84" s="61"/>
      <c r="K84" s="61"/>
      <c r="L84" s="61"/>
      <c r="M84" s="61"/>
      <c r="N84" s="61"/>
    </row>
    <row r="85" spans="1:14" ht="12.75">
      <c r="A85" s="61"/>
      <c r="B85" s="61"/>
      <c r="C85" s="61"/>
      <c r="D85" s="61"/>
      <c r="E85" s="61"/>
      <c r="F85" s="61"/>
      <c r="G85" s="61"/>
      <c r="H85" s="61"/>
      <c r="I85" s="61"/>
      <c r="J85" s="61"/>
      <c r="K85" s="61"/>
      <c r="L85" s="61"/>
      <c r="M85" s="61"/>
      <c r="N85" s="61"/>
    </row>
    <row r="86" spans="1:14" ht="12.75">
      <c r="A86" s="61"/>
      <c r="B86" s="61"/>
      <c r="C86" s="61"/>
      <c r="D86" s="61"/>
      <c r="E86" s="61"/>
      <c r="F86" s="61"/>
      <c r="G86" s="61"/>
      <c r="H86" s="61"/>
      <c r="I86" s="61"/>
      <c r="J86" s="61"/>
      <c r="K86" s="61"/>
      <c r="L86" s="61"/>
      <c r="M86" s="61"/>
      <c r="N86" s="61"/>
    </row>
    <row r="87" spans="1:14" ht="12.75">
      <c r="A87" s="61"/>
      <c r="B87" s="61"/>
      <c r="C87" s="61"/>
      <c r="D87" s="61"/>
      <c r="E87" s="61"/>
      <c r="F87" s="61"/>
      <c r="G87" s="61"/>
      <c r="H87" s="61"/>
      <c r="I87" s="61"/>
      <c r="J87" s="61"/>
      <c r="K87" s="61"/>
      <c r="L87" s="61"/>
      <c r="M87" s="61"/>
      <c r="N87" s="61"/>
    </row>
    <row r="88" spans="1:14" ht="12.75">
      <c r="A88" s="61"/>
      <c r="B88" s="61"/>
      <c r="C88" s="61"/>
      <c r="D88" s="61"/>
      <c r="E88" s="61"/>
      <c r="F88" s="61"/>
      <c r="G88" s="61"/>
      <c r="H88" s="61"/>
      <c r="I88" s="61"/>
      <c r="J88" s="61"/>
      <c r="K88" s="61"/>
      <c r="L88" s="61"/>
      <c r="M88" s="61"/>
      <c r="N88" s="61"/>
    </row>
    <row r="89" spans="1:14" ht="12.75">
      <c r="A89" s="61"/>
      <c r="B89" s="61"/>
      <c r="C89" s="61"/>
      <c r="D89" s="61"/>
      <c r="E89" s="61"/>
      <c r="F89" s="61"/>
      <c r="G89" s="61"/>
      <c r="H89" s="61"/>
      <c r="I89" s="61"/>
      <c r="J89" s="61"/>
      <c r="K89" s="61"/>
      <c r="L89" s="61"/>
      <c r="M89" s="61"/>
      <c r="N89" s="61"/>
    </row>
    <row r="90" spans="1:14" ht="12.75">
      <c r="A90" s="61"/>
      <c r="B90" s="61"/>
      <c r="C90" s="61"/>
      <c r="D90" s="61"/>
      <c r="E90" s="61"/>
      <c r="F90" s="61"/>
      <c r="G90" s="61"/>
      <c r="H90" s="61"/>
      <c r="I90" s="61"/>
      <c r="J90" s="61"/>
      <c r="K90" s="61"/>
      <c r="L90" s="61"/>
      <c r="M90" s="61"/>
      <c r="N90" s="61"/>
    </row>
    <row r="91" spans="1:14" ht="12.75">
      <c r="A91" s="61"/>
      <c r="B91" s="61"/>
      <c r="C91" s="61"/>
      <c r="D91" s="61"/>
      <c r="E91" s="61"/>
      <c r="F91" s="61"/>
      <c r="G91" s="61"/>
      <c r="H91" s="61"/>
      <c r="I91" s="61"/>
      <c r="J91" s="61"/>
      <c r="K91" s="61"/>
      <c r="L91" s="61"/>
      <c r="M91" s="61"/>
      <c r="N91" s="61"/>
    </row>
    <row r="92" spans="1:14" ht="12.75">
      <c r="A92" s="61"/>
      <c r="B92" s="61"/>
      <c r="C92" s="61"/>
      <c r="D92" s="61"/>
      <c r="E92" s="61"/>
      <c r="F92" s="61"/>
      <c r="G92" s="61"/>
      <c r="H92" s="61"/>
      <c r="I92" s="61"/>
      <c r="J92" s="61"/>
      <c r="K92" s="61"/>
      <c r="L92" s="61"/>
      <c r="M92" s="61"/>
      <c r="N92" s="61"/>
    </row>
    <row r="93" spans="1:14" ht="12.75">
      <c r="A93" s="61"/>
      <c r="B93" s="61"/>
      <c r="C93" s="61"/>
      <c r="D93" s="61"/>
      <c r="E93" s="61"/>
      <c r="F93" s="61"/>
      <c r="G93" s="61"/>
      <c r="H93" s="61"/>
      <c r="I93" s="61"/>
      <c r="J93" s="61"/>
      <c r="K93" s="61"/>
      <c r="L93" s="61"/>
      <c r="M93" s="61"/>
      <c r="N93" s="61"/>
    </row>
    <row r="94" spans="1:14" ht="12.75">
      <c r="A94" s="61"/>
      <c r="B94" s="61"/>
      <c r="C94" s="61"/>
      <c r="D94" s="61"/>
      <c r="E94" s="61"/>
      <c r="F94" s="61"/>
      <c r="G94" s="61"/>
      <c r="H94" s="61"/>
      <c r="I94" s="61"/>
      <c r="J94" s="61"/>
      <c r="K94" s="61"/>
      <c r="L94" s="61"/>
      <c r="M94" s="61"/>
      <c r="N94" s="61"/>
    </row>
    <row r="95" spans="1:14" ht="12.75">
      <c r="A95" s="61"/>
      <c r="B95" s="61"/>
      <c r="C95" s="61"/>
      <c r="D95" s="61"/>
      <c r="E95" s="61"/>
      <c r="F95" s="61"/>
      <c r="G95" s="61"/>
      <c r="H95" s="61"/>
      <c r="I95" s="61"/>
      <c r="J95" s="61"/>
      <c r="K95" s="61"/>
      <c r="L95" s="61"/>
      <c r="M95" s="61"/>
      <c r="N95" s="61"/>
    </row>
    <row r="96" spans="1:14" ht="12.75">
      <c r="A96" s="61"/>
      <c r="B96" s="61"/>
      <c r="C96" s="61"/>
      <c r="D96" s="61"/>
      <c r="E96" s="61"/>
      <c r="F96" s="61"/>
      <c r="G96" s="61"/>
      <c r="H96" s="61"/>
      <c r="I96" s="61"/>
      <c r="J96" s="61"/>
      <c r="K96" s="61"/>
      <c r="L96" s="61"/>
      <c r="M96" s="61"/>
      <c r="N96" s="61"/>
    </row>
    <row r="97" spans="1:14" ht="12.75">
      <c r="A97" s="61"/>
      <c r="B97" s="61"/>
      <c r="C97" s="61"/>
      <c r="D97" s="61"/>
      <c r="E97" s="61"/>
      <c r="F97" s="61"/>
      <c r="G97" s="61"/>
      <c r="H97" s="61"/>
      <c r="I97" s="61"/>
      <c r="J97" s="61"/>
      <c r="K97" s="61"/>
      <c r="L97" s="61"/>
      <c r="M97" s="61"/>
      <c r="N97" s="61"/>
    </row>
    <row r="98" spans="1:14" ht="12.75">
      <c r="A98" s="61"/>
      <c r="B98" s="61"/>
      <c r="C98" s="61"/>
      <c r="D98" s="61"/>
      <c r="E98" s="61"/>
      <c r="F98" s="61"/>
      <c r="G98" s="61"/>
      <c r="H98" s="61"/>
      <c r="I98" s="61"/>
      <c r="J98" s="61"/>
      <c r="K98" s="61"/>
      <c r="L98" s="61"/>
      <c r="M98" s="61"/>
      <c r="N98" s="61"/>
    </row>
    <row r="99" spans="1:14" ht="12.75">
      <c r="A99" s="61"/>
      <c r="B99" s="61"/>
      <c r="C99" s="61"/>
      <c r="D99" s="61"/>
      <c r="E99" s="61"/>
      <c r="F99" s="61"/>
      <c r="G99" s="61"/>
      <c r="H99" s="61"/>
      <c r="I99" s="61"/>
      <c r="J99" s="61"/>
      <c r="K99" s="61"/>
      <c r="L99" s="61"/>
      <c r="M99" s="61"/>
      <c r="N99" s="61"/>
    </row>
    <row r="100" spans="1:14" ht="12.75">
      <c r="A100" s="61"/>
      <c r="B100" s="61"/>
      <c r="C100" s="61"/>
      <c r="D100" s="61"/>
      <c r="E100" s="61"/>
      <c r="F100" s="61"/>
      <c r="G100" s="61"/>
      <c r="H100" s="61"/>
      <c r="I100" s="61"/>
      <c r="J100" s="61"/>
      <c r="K100" s="61"/>
      <c r="L100" s="61"/>
      <c r="M100" s="61"/>
      <c r="N100" s="61"/>
    </row>
    <row r="101" spans="1:14" ht="12.75">
      <c r="A101" s="61"/>
      <c r="B101" s="61"/>
      <c r="C101" s="61"/>
      <c r="D101" s="61"/>
      <c r="E101" s="61"/>
      <c r="F101" s="61"/>
      <c r="G101" s="61"/>
      <c r="H101" s="61"/>
      <c r="I101" s="61"/>
      <c r="J101" s="61"/>
      <c r="K101" s="61"/>
      <c r="L101" s="61"/>
      <c r="M101" s="61"/>
      <c r="N101" s="61"/>
    </row>
    <row r="102" spans="1:14" ht="12.75">
      <c r="A102" s="61"/>
      <c r="B102" s="61"/>
      <c r="C102" s="61"/>
      <c r="D102" s="61"/>
      <c r="E102" s="61"/>
      <c r="F102" s="61"/>
      <c r="G102" s="61"/>
      <c r="H102" s="61"/>
      <c r="I102" s="61"/>
      <c r="J102" s="61"/>
      <c r="K102" s="61"/>
      <c r="L102" s="61"/>
      <c r="M102" s="61"/>
      <c r="N102" s="61"/>
    </row>
    <row r="103" spans="1:14" ht="12.75">
      <c r="A103" s="61"/>
      <c r="B103" s="61"/>
      <c r="C103" s="61"/>
      <c r="D103" s="61"/>
      <c r="E103" s="61"/>
      <c r="F103" s="61"/>
      <c r="G103" s="61"/>
      <c r="H103" s="61"/>
      <c r="I103" s="61"/>
      <c r="J103" s="61"/>
      <c r="K103" s="61"/>
      <c r="L103" s="61"/>
      <c r="M103" s="61"/>
      <c r="N103" s="61"/>
    </row>
    <row r="104" spans="1:14" ht="12.75">
      <c r="A104" s="61"/>
      <c r="B104" s="61"/>
      <c r="C104" s="61"/>
      <c r="D104" s="61"/>
      <c r="E104" s="61"/>
      <c r="F104" s="61"/>
      <c r="G104" s="61"/>
      <c r="H104" s="61"/>
      <c r="I104" s="61"/>
      <c r="J104" s="61"/>
      <c r="K104" s="61"/>
      <c r="L104" s="61"/>
      <c r="M104" s="61"/>
      <c r="N104" s="61"/>
    </row>
    <row r="105" spans="1:14" ht="12.75">
      <c r="A105" s="61"/>
      <c r="B105" s="61"/>
      <c r="C105" s="61"/>
      <c r="D105" s="61"/>
      <c r="E105" s="61"/>
      <c r="F105" s="61"/>
      <c r="G105" s="61"/>
      <c r="H105" s="61"/>
      <c r="I105" s="61"/>
      <c r="J105" s="61"/>
      <c r="K105" s="61"/>
      <c r="L105" s="61"/>
      <c r="M105" s="61"/>
      <c r="N105" s="61"/>
    </row>
    <row r="106" spans="1:14" ht="12.75">
      <c r="A106" s="61"/>
      <c r="B106" s="61"/>
      <c r="C106" s="61"/>
      <c r="D106" s="61"/>
      <c r="E106" s="61"/>
      <c r="F106" s="61"/>
      <c r="G106" s="61"/>
      <c r="H106" s="61"/>
      <c r="I106" s="61"/>
      <c r="J106" s="61"/>
      <c r="K106" s="61"/>
      <c r="L106" s="61"/>
      <c r="M106" s="61"/>
      <c r="N106" s="61"/>
    </row>
    <row r="107" spans="1:14" ht="12.75">
      <c r="A107" s="61"/>
      <c r="B107" s="61"/>
      <c r="C107" s="61"/>
      <c r="D107" s="61"/>
      <c r="E107" s="61"/>
      <c r="F107" s="61"/>
      <c r="G107" s="61"/>
      <c r="H107" s="61"/>
      <c r="I107" s="61"/>
      <c r="J107" s="61"/>
      <c r="K107" s="61"/>
      <c r="L107" s="61"/>
      <c r="M107" s="61"/>
      <c r="N107" s="61"/>
    </row>
    <row r="108" spans="1:14" ht="12.75">
      <c r="A108" s="61"/>
      <c r="B108" s="61"/>
      <c r="C108" s="61"/>
      <c r="D108" s="61"/>
      <c r="E108" s="61"/>
      <c r="F108" s="61"/>
      <c r="G108" s="61"/>
      <c r="H108" s="61"/>
      <c r="I108" s="61"/>
      <c r="J108" s="61"/>
      <c r="K108" s="61"/>
      <c r="L108" s="61"/>
      <c r="M108" s="61"/>
      <c r="N108" s="61"/>
    </row>
    <row r="109" spans="1:14" ht="12.75">
      <c r="A109" s="61"/>
      <c r="B109" s="61"/>
      <c r="C109" s="61"/>
      <c r="D109" s="61"/>
      <c r="E109" s="61"/>
      <c r="F109" s="61"/>
      <c r="G109" s="61"/>
      <c r="H109" s="61"/>
      <c r="I109" s="61"/>
      <c r="J109" s="61"/>
      <c r="K109" s="61"/>
      <c r="L109" s="61"/>
      <c r="M109" s="61"/>
      <c r="N109" s="61"/>
    </row>
    <row r="110" spans="1:14" ht="12.75">
      <c r="A110" s="61"/>
      <c r="B110" s="61"/>
      <c r="C110" s="61"/>
      <c r="D110" s="61"/>
      <c r="E110" s="61"/>
      <c r="F110" s="61"/>
      <c r="G110" s="61"/>
      <c r="H110" s="61"/>
      <c r="I110" s="61"/>
      <c r="J110" s="61"/>
      <c r="K110" s="61"/>
      <c r="L110" s="61"/>
      <c r="M110" s="61"/>
      <c r="N110" s="61"/>
    </row>
    <row r="111" spans="1:14" ht="12.75">
      <c r="A111" s="61"/>
      <c r="B111" s="61"/>
      <c r="C111" s="61"/>
      <c r="D111" s="61"/>
      <c r="E111" s="61"/>
      <c r="F111" s="61"/>
      <c r="G111" s="61"/>
      <c r="H111" s="61"/>
      <c r="I111" s="61"/>
      <c r="J111" s="61"/>
      <c r="K111" s="61"/>
      <c r="L111" s="61"/>
      <c r="M111" s="61"/>
      <c r="N111" s="61"/>
    </row>
    <row r="112" spans="1:14" ht="12.75">
      <c r="A112" s="61"/>
      <c r="B112" s="61"/>
      <c r="C112" s="61"/>
      <c r="D112" s="61"/>
      <c r="E112" s="61"/>
      <c r="F112" s="61"/>
      <c r="G112" s="61"/>
      <c r="H112" s="61"/>
      <c r="I112" s="61"/>
      <c r="J112" s="61"/>
      <c r="K112" s="61"/>
      <c r="L112" s="61"/>
      <c r="M112" s="61"/>
      <c r="N112" s="61"/>
    </row>
    <row r="113" spans="1:14" ht="12.75">
      <c r="A113" s="61"/>
      <c r="B113" s="61"/>
      <c r="C113" s="61"/>
      <c r="D113" s="61"/>
      <c r="E113" s="61"/>
      <c r="F113" s="61"/>
      <c r="G113" s="61"/>
      <c r="H113" s="61"/>
      <c r="I113" s="61"/>
      <c r="J113" s="61"/>
      <c r="K113" s="61"/>
      <c r="L113" s="61"/>
      <c r="M113" s="61"/>
      <c r="N113" s="61"/>
    </row>
    <row r="114" spans="1:14" ht="12.75">
      <c r="A114" s="61"/>
      <c r="B114" s="61"/>
      <c r="C114" s="61"/>
      <c r="D114" s="61"/>
      <c r="E114" s="61"/>
      <c r="F114" s="61"/>
      <c r="G114" s="61"/>
      <c r="H114" s="61"/>
      <c r="I114" s="61"/>
      <c r="J114" s="61"/>
      <c r="K114" s="61"/>
      <c r="L114" s="61"/>
      <c r="M114" s="61"/>
      <c r="N114" s="61"/>
    </row>
    <row r="115" spans="1:14" ht="12.75">
      <c r="A115" s="61"/>
      <c r="B115" s="61"/>
      <c r="C115" s="61"/>
      <c r="D115" s="61"/>
      <c r="E115" s="61"/>
      <c r="F115" s="61"/>
      <c r="G115" s="61"/>
      <c r="H115" s="61"/>
      <c r="I115" s="61"/>
      <c r="J115" s="61"/>
      <c r="K115" s="61"/>
      <c r="L115" s="61"/>
      <c r="M115" s="61"/>
      <c r="N115" s="61"/>
    </row>
    <row r="116" spans="1:14" ht="12.75">
      <c r="A116" s="61"/>
      <c r="B116" s="61"/>
      <c r="C116" s="61"/>
      <c r="D116" s="61"/>
      <c r="E116" s="61"/>
      <c r="F116" s="61"/>
      <c r="G116" s="61"/>
      <c r="H116" s="61"/>
      <c r="I116" s="61"/>
      <c r="J116" s="61"/>
      <c r="K116" s="61"/>
      <c r="L116" s="61"/>
      <c r="M116" s="61"/>
      <c r="N116" s="61"/>
    </row>
    <row r="117" spans="1:14" ht="12.75">
      <c r="A117" s="61"/>
      <c r="B117" s="61"/>
      <c r="C117" s="61"/>
      <c r="D117" s="61"/>
      <c r="E117" s="61"/>
      <c r="F117" s="61"/>
      <c r="G117" s="61"/>
      <c r="H117" s="61"/>
      <c r="I117" s="61"/>
      <c r="J117" s="61"/>
      <c r="K117" s="61"/>
      <c r="L117" s="61"/>
      <c r="M117" s="61"/>
      <c r="N117" s="61"/>
    </row>
    <row r="118" spans="1:14" ht="12.75">
      <c r="A118" s="61"/>
      <c r="B118" s="61"/>
      <c r="C118" s="61"/>
      <c r="D118" s="61"/>
      <c r="E118" s="61"/>
      <c r="F118" s="61"/>
      <c r="G118" s="61"/>
      <c r="H118" s="61"/>
      <c r="I118" s="61"/>
      <c r="J118" s="61"/>
      <c r="K118" s="61"/>
      <c r="L118" s="61"/>
      <c r="M118" s="61"/>
      <c r="N118" s="61"/>
    </row>
    <row r="119" spans="1:14" ht="12.75">
      <c r="A119" s="61"/>
      <c r="B119" s="61"/>
      <c r="C119" s="61"/>
      <c r="D119" s="61"/>
      <c r="E119" s="61"/>
      <c r="F119" s="61"/>
      <c r="G119" s="61"/>
      <c r="H119" s="61"/>
      <c r="I119" s="61"/>
      <c r="J119" s="61"/>
      <c r="K119" s="61"/>
      <c r="L119" s="61"/>
      <c r="M119" s="61"/>
      <c r="N119" s="61"/>
    </row>
    <row r="120" spans="1:14" ht="12.75">
      <c r="A120" s="61"/>
      <c r="B120" s="61"/>
      <c r="C120" s="61"/>
      <c r="D120" s="61"/>
      <c r="E120" s="61"/>
      <c r="F120" s="61"/>
      <c r="G120" s="61"/>
      <c r="H120" s="61"/>
      <c r="I120" s="61"/>
      <c r="J120" s="61"/>
      <c r="K120" s="61"/>
      <c r="L120" s="61"/>
      <c r="M120" s="61"/>
      <c r="N120" s="61"/>
    </row>
    <row r="121" spans="1:14" ht="12.75">
      <c r="A121" s="61"/>
      <c r="B121" s="61"/>
      <c r="C121" s="61"/>
      <c r="D121" s="61"/>
      <c r="E121" s="61"/>
      <c r="F121" s="61"/>
      <c r="G121" s="61"/>
      <c r="H121" s="61"/>
      <c r="I121" s="61"/>
      <c r="J121" s="61"/>
      <c r="K121" s="61"/>
      <c r="L121" s="61"/>
      <c r="M121" s="61"/>
      <c r="N121" s="61"/>
    </row>
    <row r="122" spans="1:14" ht="12.75">
      <c r="A122" s="61"/>
      <c r="B122" s="61"/>
      <c r="C122" s="61"/>
      <c r="D122" s="61"/>
      <c r="E122" s="61"/>
      <c r="F122" s="61"/>
      <c r="G122" s="61"/>
      <c r="H122" s="61"/>
      <c r="I122" s="61"/>
      <c r="J122" s="61"/>
      <c r="K122" s="61"/>
      <c r="L122" s="61"/>
      <c r="M122" s="61"/>
      <c r="N122" s="61"/>
    </row>
    <row r="123" spans="1:14" ht="12.75">
      <c r="A123" s="61"/>
      <c r="B123" s="61"/>
      <c r="C123" s="61"/>
      <c r="D123" s="61"/>
      <c r="E123" s="61"/>
      <c r="F123" s="61"/>
      <c r="G123" s="61"/>
      <c r="H123" s="61"/>
      <c r="I123" s="61"/>
      <c r="J123" s="61"/>
      <c r="K123" s="61"/>
      <c r="L123" s="61"/>
      <c r="M123" s="61"/>
      <c r="N123" s="61"/>
    </row>
    <row r="124" spans="1:14" ht="12.75">
      <c r="A124" s="61"/>
      <c r="B124" s="61"/>
      <c r="C124" s="61"/>
      <c r="D124" s="61"/>
      <c r="E124" s="61"/>
      <c r="F124" s="61"/>
      <c r="G124" s="61"/>
      <c r="H124" s="61"/>
      <c r="I124" s="61"/>
      <c r="J124" s="61"/>
      <c r="K124" s="61"/>
      <c r="L124" s="61"/>
      <c r="M124" s="61"/>
      <c r="N124" s="61"/>
    </row>
    <row r="125" spans="1:14" ht="12.75">
      <c r="A125" s="61"/>
      <c r="B125" s="61"/>
      <c r="C125" s="61"/>
      <c r="D125" s="61"/>
      <c r="E125" s="61"/>
      <c r="F125" s="61"/>
      <c r="G125" s="61"/>
      <c r="H125" s="61"/>
      <c r="I125" s="61"/>
      <c r="J125" s="61"/>
      <c r="K125" s="61"/>
      <c r="L125" s="61"/>
      <c r="M125" s="61"/>
      <c r="N125" s="61"/>
    </row>
    <row r="126" spans="1:14" ht="12.75">
      <c r="A126" s="61"/>
      <c r="B126" s="61"/>
      <c r="C126" s="61"/>
      <c r="D126" s="61"/>
      <c r="E126" s="61"/>
      <c r="F126" s="61"/>
      <c r="G126" s="61"/>
      <c r="H126" s="61"/>
      <c r="I126" s="61"/>
      <c r="J126" s="61"/>
      <c r="K126" s="61"/>
      <c r="L126" s="61"/>
      <c r="M126" s="61"/>
      <c r="N126" s="61"/>
    </row>
    <row r="127" spans="1:14" ht="12.75">
      <c r="A127" s="61"/>
      <c r="B127" s="61"/>
      <c r="C127" s="61"/>
      <c r="D127" s="61"/>
      <c r="E127" s="61"/>
      <c r="F127" s="61"/>
      <c r="G127" s="61"/>
      <c r="H127" s="61"/>
      <c r="I127" s="61"/>
      <c r="J127" s="61"/>
      <c r="K127" s="61"/>
      <c r="L127" s="61"/>
      <c r="M127" s="61"/>
      <c r="N127" s="61"/>
    </row>
    <row r="128" spans="1:14" ht="12.75">
      <c r="A128" s="61"/>
      <c r="B128" s="61"/>
      <c r="C128" s="61"/>
      <c r="D128" s="61"/>
      <c r="E128" s="61"/>
      <c r="F128" s="61"/>
      <c r="G128" s="61"/>
      <c r="H128" s="61"/>
      <c r="I128" s="61"/>
      <c r="J128" s="61"/>
      <c r="K128" s="61"/>
      <c r="L128" s="61"/>
      <c r="M128" s="61"/>
      <c r="N128" s="61"/>
    </row>
    <row r="129" spans="1:14" ht="12.75">
      <c r="A129" s="61"/>
      <c r="B129" s="61"/>
      <c r="C129" s="61"/>
      <c r="D129" s="61"/>
      <c r="E129" s="61"/>
      <c r="F129" s="61"/>
      <c r="G129" s="61"/>
      <c r="H129" s="61"/>
      <c r="I129" s="61"/>
      <c r="J129" s="61"/>
      <c r="K129" s="61"/>
      <c r="L129" s="61"/>
      <c r="M129" s="61"/>
      <c r="N129" s="61"/>
    </row>
    <row r="130" spans="1:14" ht="12.75">
      <c r="A130" s="61"/>
      <c r="B130" s="61"/>
      <c r="C130" s="61"/>
      <c r="D130" s="61"/>
      <c r="E130" s="61"/>
      <c r="F130" s="61"/>
      <c r="G130" s="61"/>
      <c r="H130" s="61"/>
      <c r="I130" s="61"/>
      <c r="J130" s="61"/>
      <c r="K130" s="61"/>
      <c r="L130" s="61"/>
      <c r="M130" s="61"/>
      <c r="N130" s="61"/>
    </row>
    <row r="131" spans="1:14" ht="12.75">
      <c r="A131" s="61"/>
      <c r="B131" s="61"/>
      <c r="C131" s="61"/>
      <c r="D131" s="61"/>
      <c r="E131" s="61"/>
      <c r="F131" s="61"/>
      <c r="G131" s="61"/>
      <c r="H131" s="61"/>
      <c r="I131" s="61"/>
      <c r="J131" s="61"/>
      <c r="K131" s="61"/>
      <c r="L131" s="61"/>
      <c r="M131" s="61"/>
      <c r="N131" s="61"/>
    </row>
    <row r="132" spans="1:14" ht="12.75">
      <c r="A132" s="61"/>
      <c r="B132" s="61"/>
      <c r="C132" s="61"/>
      <c r="D132" s="61"/>
      <c r="E132" s="61"/>
      <c r="F132" s="61"/>
      <c r="G132" s="61"/>
      <c r="H132" s="61"/>
      <c r="I132" s="61"/>
      <c r="J132" s="61"/>
      <c r="K132" s="61"/>
      <c r="L132" s="61"/>
      <c r="M132" s="61"/>
      <c r="N132" s="61"/>
    </row>
    <row r="133" spans="1:14" ht="12.75">
      <c r="A133" s="61"/>
      <c r="B133" s="61"/>
      <c r="C133" s="61"/>
      <c r="D133" s="61"/>
      <c r="E133" s="61"/>
      <c r="F133" s="61"/>
      <c r="G133" s="61"/>
      <c r="H133" s="61"/>
      <c r="I133" s="61"/>
      <c r="J133" s="61"/>
      <c r="K133" s="61"/>
      <c r="L133" s="61"/>
      <c r="M133" s="61"/>
      <c r="N133" s="61"/>
    </row>
    <row r="134" spans="1:14" ht="12.75">
      <c r="A134" s="61"/>
      <c r="B134" s="61"/>
      <c r="C134" s="61"/>
      <c r="D134" s="61"/>
      <c r="E134" s="61"/>
      <c r="F134" s="61"/>
      <c r="G134" s="61"/>
      <c r="H134" s="61"/>
      <c r="I134" s="61"/>
      <c r="J134" s="61"/>
      <c r="K134" s="61"/>
      <c r="L134" s="61"/>
      <c r="M134" s="61"/>
      <c r="N134" s="61"/>
    </row>
    <row r="135" spans="1:14" ht="12.75">
      <c r="A135" s="61"/>
      <c r="B135" s="61"/>
      <c r="C135" s="61"/>
      <c r="D135" s="61"/>
      <c r="E135" s="61"/>
      <c r="F135" s="61"/>
      <c r="G135" s="61"/>
      <c r="H135" s="61"/>
      <c r="I135" s="61"/>
      <c r="J135" s="61"/>
      <c r="K135" s="61"/>
      <c r="L135" s="61"/>
      <c r="M135" s="61"/>
      <c r="N135" s="61"/>
    </row>
    <row r="136" spans="1:14" ht="12.75">
      <c r="A136" s="61"/>
      <c r="B136" s="61"/>
      <c r="C136" s="61"/>
      <c r="D136" s="61"/>
      <c r="E136" s="61"/>
      <c r="F136" s="61"/>
      <c r="G136" s="61"/>
      <c r="H136" s="61"/>
      <c r="I136" s="61"/>
      <c r="J136" s="61"/>
      <c r="K136" s="61"/>
      <c r="L136" s="61"/>
      <c r="M136" s="61"/>
      <c r="N136" s="61"/>
    </row>
    <row r="137" spans="1:14" ht="12.75">
      <c r="A137" s="61"/>
      <c r="B137" s="61"/>
      <c r="C137" s="61"/>
      <c r="D137" s="61"/>
      <c r="E137" s="61"/>
      <c r="F137" s="61"/>
      <c r="G137" s="61"/>
      <c r="H137" s="61"/>
      <c r="I137" s="61"/>
      <c r="J137" s="61"/>
      <c r="K137" s="61"/>
      <c r="L137" s="61"/>
      <c r="M137" s="61"/>
      <c r="N137" s="61"/>
    </row>
    <row r="138" spans="1:14" ht="12.75">
      <c r="A138" s="61"/>
      <c r="B138" s="61"/>
      <c r="C138" s="61"/>
      <c r="D138" s="61"/>
      <c r="E138" s="61"/>
      <c r="F138" s="61"/>
      <c r="G138" s="61"/>
      <c r="H138" s="61"/>
      <c r="I138" s="61"/>
      <c r="J138" s="61"/>
      <c r="K138" s="61"/>
      <c r="L138" s="61"/>
      <c r="M138" s="61"/>
      <c r="N138" s="61"/>
    </row>
    <row r="139" spans="1:14" ht="12.75">
      <c r="A139" s="61"/>
      <c r="B139" s="61"/>
      <c r="C139" s="61"/>
      <c r="D139" s="61"/>
      <c r="E139" s="61"/>
      <c r="F139" s="61"/>
      <c r="G139" s="61"/>
      <c r="H139" s="61"/>
      <c r="I139" s="61"/>
      <c r="J139" s="61"/>
      <c r="K139" s="61"/>
      <c r="L139" s="61"/>
      <c r="M139" s="61"/>
      <c r="N139" s="61"/>
    </row>
    <row r="140" spans="1:14" ht="12.75">
      <c r="A140" s="61"/>
      <c r="B140" s="61"/>
      <c r="C140" s="61"/>
      <c r="D140" s="61"/>
      <c r="E140" s="61"/>
      <c r="F140" s="61"/>
      <c r="G140" s="61"/>
      <c r="H140" s="61"/>
      <c r="I140" s="61"/>
      <c r="J140" s="61"/>
      <c r="K140" s="61"/>
      <c r="L140" s="61"/>
      <c r="M140" s="61"/>
      <c r="N140" s="61"/>
    </row>
    <row r="141" spans="1:14" ht="12.75">
      <c r="A141" s="61"/>
      <c r="B141" s="61"/>
      <c r="C141" s="61"/>
      <c r="D141" s="61"/>
      <c r="E141" s="61"/>
      <c r="F141" s="61"/>
      <c r="G141" s="61"/>
      <c r="H141" s="61"/>
      <c r="I141" s="61"/>
      <c r="J141" s="61"/>
      <c r="K141" s="61"/>
      <c r="L141" s="61"/>
      <c r="M141" s="61"/>
      <c r="N141" s="61"/>
    </row>
    <row r="142" spans="1:14" ht="12.75">
      <c r="A142" s="61"/>
      <c r="B142" s="61"/>
      <c r="C142" s="61"/>
      <c r="D142" s="61"/>
      <c r="E142" s="61"/>
      <c r="F142" s="61"/>
      <c r="G142" s="61"/>
      <c r="H142" s="61"/>
      <c r="I142" s="61"/>
      <c r="J142" s="61"/>
      <c r="K142" s="61"/>
      <c r="L142" s="61"/>
      <c r="M142" s="61"/>
      <c r="N142" s="61"/>
    </row>
    <row r="143" spans="1:14" ht="12.75">
      <c r="A143" s="61"/>
      <c r="B143" s="61"/>
      <c r="C143" s="61"/>
      <c r="D143" s="61"/>
      <c r="E143" s="61"/>
      <c r="F143" s="61"/>
      <c r="G143" s="61"/>
      <c r="H143" s="61"/>
      <c r="I143" s="61"/>
      <c r="J143" s="61"/>
      <c r="K143" s="61"/>
      <c r="L143" s="61"/>
      <c r="M143" s="61"/>
      <c r="N143" s="61"/>
    </row>
    <row r="144" spans="1:14" ht="12.75">
      <c r="A144" s="61"/>
      <c r="B144" s="61"/>
      <c r="C144" s="61"/>
      <c r="D144" s="61"/>
      <c r="E144" s="61"/>
      <c r="F144" s="61"/>
      <c r="G144" s="61"/>
      <c r="H144" s="61"/>
      <c r="I144" s="61"/>
      <c r="J144" s="61"/>
      <c r="K144" s="61"/>
      <c r="L144" s="61"/>
      <c r="M144" s="61"/>
      <c r="N144" s="61"/>
    </row>
    <row r="145" spans="1:14" ht="12.75">
      <c r="A145" s="61"/>
      <c r="B145" s="61"/>
      <c r="C145" s="61"/>
      <c r="D145" s="61"/>
      <c r="E145" s="61"/>
      <c r="F145" s="61"/>
      <c r="G145" s="61"/>
      <c r="H145" s="61"/>
      <c r="I145" s="61"/>
      <c r="J145" s="61"/>
      <c r="K145" s="61"/>
      <c r="L145" s="61"/>
      <c r="M145" s="61"/>
      <c r="N145" s="61"/>
    </row>
    <row r="146" spans="1:14" ht="12.75">
      <c r="A146" s="61"/>
      <c r="B146" s="61"/>
      <c r="C146" s="61"/>
      <c r="D146" s="61"/>
      <c r="E146" s="61"/>
      <c r="F146" s="61"/>
      <c r="G146" s="61"/>
      <c r="H146" s="61"/>
      <c r="I146" s="61"/>
      <c r="J146" s="61"/>
      <c r="K146" s="61"/>
      <c r="L146" s="61"/>
      <c r="M146" s="61"/>
      <c r="N146" s="61"/>
    </row>
    <row r="147" spans="1:14" ht="12.75">
      <c r="A147" s="61"/>
      <c r="B147" s="61"/>
      <c r="C147" s="61"/>
      <c r="D147" s="61"/>
      <c r="E147" s="61"/>
      <c r="F147" s="61"/>
      <c r="G147" s="61"/>
      <c r="H147" s="61"/>
      <c r="I147" s="61"/>
      <c r="J147" s="61"/>
      <c r="K147" s="61"/>
      <c r="L147" s="61"/>
      <c r="M147" s="61"/>
      <c r="N147" s="61"/>
    </row>
    <row r="148" spans="1:14" ht="12.75">
      <c r="A148" s="61"/>
      <c r="B148" s="61"/>
      <c r="C148" s="61"/>
      <c r="D148" s="61"/>
      <c r="E148" s="61"/>
      <c r="F148" s="61"/>
      <c r="G148" s="61"/>
      <c r="H148" s="61"/>
      <c r="I148" s="61"/>
      <c r="J148" s="61"/>
      <c r="K148" s="61"/>
      <c r="L148" s="61"/>
      <c r="M148" s="61"/>
      <c r="N148" s="61"/>
    </row>
    <row r="149" spans="1:14" ht="12.75">
      <c r="A149" s="61"/>
      <c r="B149" s="61"/>
      <c r="C149" s="61"/>
      <c r="D149" s="61"/>
      <c r="E149" s="61"/>
      <c r="F149" s="61"/>
      <c r="G149" s="61"/>
      <c r="H149" s="61"/>
      <c r="I149" s="61"/>
      <c r="J149" s="61"/>
      <c r="K149" s="61"/>
      <c r="L149" s="61"/>
      <c r="M149" s="61"/>
      <c r="N149" s="61"/>
    </row>
    <row r="150" spans="1:14" ht="12.75">
      <c r="A150" s="61"/>
      <c r="B150" s="61"/>
      <c r="C150" s="61"/>
      <c r="D150" s="61"/>
      <c r="E150" s="61"/>
      <c r="F150" s="61"/>
      <c r="G150" s="61"/>
      <c r="H150" s="61"/>
      <c r="I150" s="61"/>
      <c r="J150" s="61"/>
      <c r="K150" s="61"/>
      <c r="L150" s="61"/>
      <c r="M150" s="61"/>
      <c r="N150" s="61"/>
    </row>
    <row r="151" spans="1:14" ht="12.75">
      <c r="A151" s="61"/>
      <c r="B151" s="61"/>
      <c r="C151" s="61"/>
      <c r="D151" s="61"/>
      <c r="E151" s="61"/>
      <c r="F151" s="61"/>
      <c r="G151" s="61"/>
      <c r="H151" s="61"/>
      <c r="I151" s="61"/>
      <c r="J151" s="61"/>
      <c r="K151" s="61"/>
      <c r="L151" s="61"/>
      <c r="M151" s="61"/>
      <c r="N151" s="61"/>
    </row>
    <row r="152" spans="1:14" ht="12.75">
      <c r="A152" s="61"/>
      <c r="B152" s="61"/>
      <c r="C152" s="61"/>
      <c r="D152" s="61"/>
      <c r="E152" s="61"/>
      <c r="F152" s="61"/>
      <c r="G152" s="61"/>
      <c r="H152" s="61"/>
      <c r="I152" s="61"/>
      <c r="J152" s="61"/>
      <c r="K152" s="61"/>
      <c r="L152" s="61"/>
      <c r="M152" s="61"/>
      <c r="N152" s="61"/>
    </row>
    <row r="153" spans="1:14" ht="12.75">
      <c r="A153" s="61"/>
      <c r="B153" s="61"/>
      <c r="C153" s="61"/>
      <c r="D153" s="61"/>
      <c r="E153" s="61"/>
      <c r="F153" s="61"/>
      <c r="G153" s="61"/>
      <c r="H153" s="61"/>
      <c r="I153" s="61"/>
      <c r="J153" s="61"/>
      <c r="K153" s="61"/>
      <c r="L153" s="61"/>
      <c r="M153" s="61"/>
      <c r="N153" s="61"/>
    </row>
    <row r="154" spans="1:14" ht="12.75">
      <c r="A154" s="61"/>
      <c r="B154" s="61"/>
      <c r="C154" s="61"/>
      <c r="D154" s="61"/>
      <c r="E154" s="61"/>
      <c r="F154" s="61"/>
      <c r="G154" s="61"/>
      <c r="H154" s="61"/>
      <c r="I154" s="61"/>
      <c r="J154" s="61"/>
      <c r="K154" s="61"/>
      <c r="L154" s="61"/>
      <c r="M154" s="61"/>
      <c r="N154" s="61"/>
    </row>
    <row r="155" spans="1:14" ht="12.75">
      <c r="A155" s="61"/>
      <c r="B155" s="61"/>
      <c r="C155" s="61"/>
      <c r="D155" s="61"/>
      <c r="E155" s="61"/>
      <c r="F155" s="61"/>
      <c r="G155" s="61"/>
      <c r="H155" s="61"/>
      <c r="I155" s="61"/>
      <c r="J155" s="61"/>
      <c r="K155" s="61"/>
      <c r="L155" s="61"/>
      <c r="M155" s="61"/>
      <c r="N155" s="61"/>
    </row>
    <row r="156" spans="1:14" ht="12.75">
      <c r="A156" s="61"/>
      <c r="B156" s="61"/>
      <c r="C156" s="61"/>
      <c r="D156" s="61"/>
      <c r="E156" s="61"/>
      <c r="F156" s="61"/>
      <c r="G156" s="61"/>
      <c r="H156" s="61"/>
      <c r="I156" s="61"/>
      <c r="J156" s="61"/>
      <c r="K156" s="61"/>
      <c r="L156" s="61"/>
      <c r="M156" s="61"/>
      <c r="N156" s="61"/>
    </row>
    <row r="157" spans="1:14" ht="12.75">
      <c r="A157" s="61"/>
      <c r="B157" s="61"/>
      <c r="C157" s="61"/>
      <c r="D157" s="61"/>
      <c r="E157" s="61"/>
      <c r="F157" s="61"/>
      <c r="G157" s="61"/>
      <c r="H157" s="61"/>
      <c r="I157" s="61"/>
      <c r="J157" s="61"/>
      <c r="K157" s="61"/>
      <c r="L157" s="61"/>
      <c r="M157" s="61"/>
      <c r="N157" s="61"/>
    </row>
    <row r="158" spans="1:14" ht="12.75">
      <c r="A158" s="61"/>
      <c r="B158" s="61"/>
      <c r="C158" s="61"/>
      <c r="D158" s="61"/>
      <c r="E158" s="61"/>
      <c r="F158" s="61"/>
      <c r="G158" s="61"/>
      <c r="H158" s="61"/>
      <c r="I158" s="61"/>
      <c r="J158" s="61"/>
      <c r="K158" s="61"/>
      <c r="L158" s="61"/>
      <c r="M158" s="61"/>
      <c r="N158" s="61"/>
    </row>
    <row r="159" spans="1:14" ht="12.75">
      <c r="A159" s="61"/>
      <c r="B159" s="61"/>
      <c r="C159" s="61"/>
      <c r="D159" s="61"/>
      <c r="E159" s="61"/>
      <c r="F159" s="61"/>
      <c r="G159" s="61"/>
      <c r="H159" s="61"/>
      <c r="I159" s="61"/>
      <c r="J159" s="61"/>
      <c r="K159" s="61"/>
      <c r="L159" s="61"/>
      <c r="M159" s="61"/>
      <c r="N159" s="61"/>
    </row>
    <row r="160" spans="1:14" ht="12.75">
      <c r="A160" s="61"/>
      <c r="B160" s="61"/>
      <c r="C160" s="61"/>
      <c r="D160" s="61"/>
      <c r="E160" s="61"/>
      <c r="F160" s="61"/>
      <c r="G160" s="61"/>
      <c r="H160" s="61"/>
      <c r="I160" s="61"/>
      <c r="J160" s="61"/>
      <c r="K160" s="61"/>
      <c r="L160" s="61"/>
      <c r="M160" s="61"/>
      <c r="N160" s="61"/>
    </row>
    <row r="161" spans="1:14" ht="12.75">
      <c r="A161" s="61"/>
      <c r="B161" s="61"/>
      <c r="C161" s="61"/>
      <c r="D161" s="61"/>
      <c r="E161" s="61"/>
      <c r="F161" s="61"/>
      <c r="G161" s="61"/>
      <c r="H161" s="61"/>
      <c r="I161" s="61"/>
      <c r="J161" s="61"/>
      <c r="K161" s="61"/>
      <c r="L161" s="61"/>
      <c r="M161" s="61"/>
      <c r="N161" s="61"/>
    </row>
    <row r="162" spans="1:14" ht="12.75">
      <c r="A162" s="61"/>
      <c r="B162" s="61"/>
      <c r="C162" s="61"/>
      <c r="D162" s="61"/>
      <c r="E162" s="61"/>
      <c r="F162" s="61"/>
      <c r="G162" s="61"/>
      <c r="H162" s="61"/>
      <c r="I162" s="61"/>
      <c r="J162" s="61"/>
      <c r="K162" s="61"/>
      <c r="L162" s="61"/>
      <c r="M162" s="61"/>
      <c r="N162" s="61"/>
    </row>
    <row r="163" spans="1:14" ht="12.75">
      <c r="A163" s="61"/>
      <c r="B163" s="61"/>
      <c r="C163" s="61"/>
      <c r="D163" s="61"/>
      <c r="E163" s="61"/>
      <c r="F163" s="61"/>
      <c r="G163" s="61"/>
      <c r="H163" s="61"/>
      <c r="I163" s="61"/>
      <c r="J163" s="61"/>
      <c r="K163" s="61"/>
      <c r="L163" s="61"/>
      <c r="M163" s="61"/>
      <c r="N163" s="61"/>
    </row>
    <row r="164" spans="1:14" ht="12.75">
      <c r="A164" s="61"/>
      <c r="B164" s="61"/>
      <c r="C164" s="61"/>
      <c r="D164" s="61"/>
      <c r="E164" s="61"/>
      <c r="F164" s="61"/>
      <c r="G164" s="61"/>
      <c r="H164" s="61"/>
      <c r="I164" s="61"/>
      <c r="J164" s="61"/>
      <c r="K164" s="61"/>
      <c r="L164" s="61"/>
      <c r="M164" s="61"/>
      <c r="N164" s="61"/>
    </row>
    <row r="165" spans="1:14" ht="12.75">
      <c r="A165" s="61"/>
      <c r="B165" s="61"/>
      <c r="C165" s="61"/>
      <c r="D165" s="61"/>
      <c r="E165" s="61"/>
      <c r="F165" s="61"/>
      <c r="G165" s="61"/>
      <c r="H165" s="61"/>
      <c r="I165" s="61"/>
      <c r="J165" s="61"/>
      <c r="K165" s="61"/>
      <c r="L165" s="61"/>
      <c r="M165" s="61"/>
      <c r="N165" s="61"/>
    </row>
    <row r="166" spans="1:14" ht="12.75">
      <c r="A166" s="61"/>
      <c r="B166" s="61"/>
      <c r="C166" s="61"/>
      <c r="D166" s="61"/>
      <c r="E166" s="61"/>
      <c r="F166" s="61"/>
      <c r="G166" s="61"/>
      <c r="H166" s="61"/>
      <c r="I166" s="61"/>
      <c r="J166" s="61"/>
      <c r="K166" s="61"/>
      <c r="L166" s="61"/>
      <c r="M166" s="61"/>
      <c r="N166" s="61"/>
    </row>
    <row r="167" spans="1:14" ht="12.75">
      <c r="A167" s="61"/>
      <c r="B167" s="61"/>
      <c r="C167" s="61"/>
      <c r="D167" s="61"/>
      <c r="E167" s="61"/>
      <c r="F167" s="61"/>
      <c r="G167" s="61"/>
      <c r="H167" s="61"/>
      <c r="I167" s="61"/>
      <c r="J167" s="61"/>
      <c r="K167" s="61"/>
      <c r="L167" s="61"/>
      <c r="M167" s="61"/>
      <c r="N167" s="61"/>
    </row>
    <row r="168" spans="1:14" ht="12.75">
      <c r="A168" s="61"/>
      <c r="B168" s="61"/>
      <c r="C168" s="61"/>
      <c r="D168" s="61"/>
      <c r="E168" s="61"/>
      <c r="F168" s="61"/>
      <c r="G168" s="61"/>
      <c r="H168" s="61"/>
      <c r="I168" s="61"/>
      <c r="J168" s="61"/>
      <c r="K168" s="61"/>
      <c r="L168" s="61"/>
      <c r="M168" s="61"/>
      <c r="N168" s="61"/>
    </row>
    <row r="169" spans="1:14" ht="12.75">
      <c r="A169" s="61"/>
      <c r="B169" s="61"/>
      <c r="C169" s="61"/>
      <c r="D169" s="61"/>
      <c r="E169" s="61"/>
      <c r="F169" s="61"/>
      <c r="G169" s="61"/>
      <c r="H169" s="61"/>
      <c r="I169" s="61"/>
      <c r="J169" s="61"/>
      <c r="K169" s="61"/>
      <c r="L169" s="61"/>
      <c r="M169" s="61"/>
      <c r="N169" s="61"/>
    </row>
    <row r="170" spans="1:14" ht="12.75">
      <c r="A170" s="61"/>
      <c r="B170" s="61"/>
      <c r="C170" s="61"/>
      <c r="D170" s="61"/>
      <c r="E170" s="61"/>
      <c r="F170" s="61"/>
      <c r="G170" s="61"/>
      <c r="H170" s="61"/>
      <c r="I170" s="61"/>
      <c r="J170" s="61"/>
      <c r="K170" s="61"/>
      <c r="L170" s="61"/>
      <c r="M170" s="61"/>
      <c r="N170" s="61"/>
    </row>
    <row r="171" spans="1:14" ht="12.75">
      <c r="A171" s="61"/>
      <c r="B171" s="61"/>
      <c r="C171" s="61"/>
      <c r="D171" s="61"/>
      <c r="E171" s="61"/>
      <c r="F171" s="61"/>
      <c r="G171" s="61"/>
      <c r="H171" s="61"/>
      <c r="I171" s="61"/>
      <c r="J171" s="61"/>
      <c r="K171" s="61"/>
      <c r="L171" s="61"/>
      <c r="M171" s="61"/>
      <c r="N171" s="61"/>
    </row>
    <row r="172" spans="1:14" ht="12.75">
      <c r="A172" s="61"/>
      <c r="B172" s="61"/>
      <c r="C172" s="61"/>
      <c r="D172" s="61"/>
      <c r="E172" s="61"/>
      <c r="F172" s="61"/>
      <c r="G172" s="61"/>
      <c r="H172" s="61"/>
      <c r="I172" s="61"/>
      <c r="J172" s="61"/>
      <c r="K172" s="61"/>
      <c r="L172" s="61"/>
      <c r="M172" s="61"/>
      <c r="N172" s="61"/>
    </row>
    <row r="173" spans="1:14" ht="12.75">
      <c r="A173" s="61"/>
      <c r="B173" s="61"/>
      <c r="C173" s="61"/>
      <c r="D173" s="61"/>
      <c r="E173" s="61"/>
      <c r="F173" s="61"/>
      <c r="G173" s="61"/>
      <c r="H173" s="61"/>
      <c r="I173" s="61"/>
      <c r="J173" s="61"/>
      <c r="K173" s="61"/>
      <c r="L173" s="61"/>
      <c r="M173" s="61"/>
      <c r="N173" s="61"/>
    </row>
    <row r="174" spans="1:14" ht="12.75">
      <c r="A174" s="61"/>
      <c r="B174" s="61"/>
      <c r="C174" s="61"/>
      <c r="D174" s="61"/>
      <c r="E174" s="61"/>
      <c r="F174" s="61"/>
      <c r="G174" s="61"/>
      <c r="H174" s="61"/>
      <c r="I174" s="61"/>
      <c r="J174" s="61"/>
      <c r="K174" s="61"/>
      <c r="L174" s="61"/>
      <c r="M174" s="61"/>
      <c r="N174" s="61"/>
    </row>
    <row r="175" spans="1:14" ht="12.75">
      <c r="A175" s="61"/>
      <c r="B175" s="61"/>
      <c r="C175" s="61"/>
      <c r="D175" s="61"/>
      <c r="E175" s="61"/>
      <c r="F175" s="61"/>
      <c r="G175" s="61"/>
      <c r="H175" s="61"/>
      <c r="I175" s="61"/>
      <c r="J175" s="61"/>
      <c r="K175" s="61"/>
      <c r="L175" s="61"/>
      <c r="M175" s="61"/>
      <c r="N175" s="61"/>
    </row>
    <row r="176" spans="1:14" ht="12.75">
      <c r="A176" s="61"/>
      <c r="B176" s="61"/>
      <c r="C176" s="61"/>
      <c r="D176" s="61"/>
      <c r="E176" s="61"/>
      <c r="F176" s="61"/>
      <c r="G176" s="61"/>
      <c r="H176" s="61"/>
      <c r="I176" s="61"/>
      <c r="J176" s="61"/>
      <c r="K176" s="61"/>
      <c r="L176" s="61"/>
      <c r="M176" s="61"/>
      <c r="N176" s="61"/>
    </row>
    <row r="177" spans="1:14" ht="12.75">
      <c r="A177" s="61"/>
      <c r="B177" s="61"/>
      <c r="C177" s="61"/>
      <c r="D177" s="61"/>
      <c r="E177" s="61"/>
      <c r="F177" s="61"/>
      <c r="G177" s="61"/>
      <c r="H177" s="61"/>
      <c r="I177" s="61"/>
      <c r="J177" s="61"/>
      <c r="K177" s="61"/>
      <c r="L177" s="61"/>
      <c r="M177" s="61"/>
      <c r="N177" s="61"/>
    </row>
    <row r="178" spans="1:14" ht="12.75">
      <c r="A178" s="61"/>
      <c r="B178" s="61"/>
      <c r="C178" s="61"/>
      <c r="D178" s="61"/>
      <c r="E178" s="61"/>
      <c r="F178" s="61"/>
      <c r="G178" s="61"/>
      <c r="H178" s="61"/>
      <c r="I178" s="61"/>
      <c r="J178" s="61"/>
      <c r="K178" s="61"/>
      <c r="L178" s="61"/>
      <c r="M178" s="61"/>
      <c r="N178" s="61"/>
    </row>
    <row r="179" spans="1:14" ht="12.75">
      <c r="A179" s="61"/>
      <c r="B179" s="61"/>
      <c r="C179" s="61"/>
      <c r="D179" s="61"/>
      <c r="E179" s="61"/>
      <c r="F179" s="61"/>
      <c r="G179" s="61"/>
      <c r="H179" s="61"/>
      <c r="I179" s="61"/>
      <c r="J179" s="61"/>
      <c r="K179" s="61"/>
      <c r="L179" s="61"/>
      <c r="M179" s="61"/>
      <c r="N179" s="61"/>
    </row>
    <row r="180" spans="1:14" ht="12.75">
      <c r="A180" s="61"/>
      <c r="B180" s="61"/>
      <c r="C180" s="61"/>
      <c r="D180" s="61"/>
      <c r="E180" s="61"/>
      <c r="F180" s="61"/>
      <c r="G180" s="61"/>
      <c r="H180" s="61"/>
      <c r="I180" s="61"/>
      <c r="J180" s="61"/>
      <c r="K180" s="61"/>
      <c r="L180" s="61"/>
      <c r="M180" s="61"/>
      <c r="N180" s="61"/>
    </row>
    <row r="181" spans="1:14" ht="12.75">
      <c r="A181" s="61"/>
      <c r="B181" s="61"/>
      <c r="C181" s="61"/>
      <c r="D181" s="61"/>
      <c r="E181" s="61"/>
      <c r="F181" s="61"/>
      <c r="G181" s="61"/>
      <c r="H181" s="61"/>
      <c r="I181" s="61"/>
      <c r="J181" s="61"/>
      <c r="K181" s="61"/>
      <c r="L181" s="61"/>
      <c r="M181" s="61"/>
      <c r="N181" s="61"/>
    </row>
    <row r="182" spans="1:14" ht="12.75">
      <c r="A182" s="61"/>
      <c r="B182" s="61"/>
      <c r="C182" s="61"/>
      <c r="D182" s="61"/>
      <c r="E182" s="61"/>
      <c r="F182" s="61"/>
      <c r="G182" s="61"/>
      <c r="H182" s="61"/>
      <c r="I182" s="61"/>
      <c r="J182" s="61"/>
      <c r="K182" s="61"/>
      <c r="L182" s="61"/>
      <c r="M182" s="61"/>
      <c r="N182" s="61"/>
    </row>
    <row r="183" spans="1:14" ht="12.75">
      <c r="A183" s="61"/>
      <c r="B183" s="61"/>
      <c r="C183" s="61"/>
      <c r="D183" s="61"/>
      <c r="E183" s="61"/>
      <c r="F183" s="61"/>
      <c r="G183" s="61"/>
      <c r="H183" s="61"/>
      <c r="I183" s="61"/>
      <c r="J183" s="61"/>
      <c r="K183" s="61"/>
      <c r="L183" s="61"/>
      <c r="M183" s="61"/>
      <c r="N183" s="61"/>
    </row>
    <row r="184" spans="1:14" ht="12.75">
      <c r="A184" s="61"/>
      <c r="B184" s="61"/>
      <c r="C184" s="61"/>
      <c r="D184" s="61"/>
      <c r="E184" s="61"/>
      <c r="F184" s="61"/>
      <c r="G184" s="61"/>
      <c r="H184" s="61"/>
      <c r="I184" s="61"/>
      <c r="J184" s="61"/>
      <c r="K184" s="61"/>
      <c r="L184" s="61"/>
      <c r="M184" s="61"/>
      <c r="N184" s="61"/>
    </row>
    <row r="185" spans="1:14" ht="12.75">
      <c r="A185" s="61"/>
      <c r="B185" s="61"/>
      <c r="C185" s="61"/>
      <c r="D185" s="61"/>
      <c r="E185" s="61"/>
      <c r="F185" s="61"/>
      <c r="G185" s="61"/>
      <c r="H185" s="61"/>
      <c r="I185" s="61"/>
      <c r="J185" s="61"/>
      <c r="K185" s="61"/>
      <c r="L185" s="61"/>
      <c r="M185" s="61"/>
      <c r="N185" s="61"/>
    </row>
    <row r="186" spans="1:14" ht="12.75">
      <c r="A186" s="61"/>
      <c r="B186" s="61"/>
      <c r="C186" s="61"/>
      <c r="D186" s="61"/>
      <c r="E186" s="61"/>
      <c r="F186" s="61"/>
      <c r="G186" s="61"/>
      <c r="H186" s="61"/>
      <c r="I186" s="61"/>
      <c r="J186" s="61"/>
      <c r="K186" s="61"/>
      <c r="L186" s="61"/>
      <c r="M186" s="61"/>
      <c r="N186" s="61"/>
    </row>
    <row r="187" spans="1:14" ht="12.75">
      <c r="A187" s="61"/>
      <c r="B187" s="61"/>
      <c r="C187" s="61"/>
      <c r="D187" s="61"/>
      <c r="E187" s="61"/>
      <c r="F187" s="61"/>
      <c r="G187" s="61"/>
      <c r="H187" s="61"/>
      <c r="I187" s="61"/>
      <c r="J187" s="61"/>
      <c r="K187" s="61"/>
      <c r="L187" s="61"/>
      <c r="M187" s="61"/>
      <c r="N187" s="61"/>
    </row>
    <row r="188" spans="1:14" ht="12.75">
      <c r="A188" s="61"/>
      <c r="B188" s="61"/>
      <c r="C188" s="61"/>
      <c r="D188" s="61"/>
      <c r="E188" s="61"/>
      <c r="F188" s="61"/>
      <c r="G188" s="61"/>
      <c r="H188" s="61"/>
      <c r="I188" s="61"/>
      <c r="J188" s="61"/>
      <c r="K188" s="61"/>
      <c r="L188" s="61"/>
      <c r="M188" s="61"/>
      <c r="N188" s="61"/>
    </row>
    <row r="189" spans="1:14" ht="12.75">
      <c r="A189" s="61"/>
      <c r="B189" s="61"/>
      <c r="C189" s="61"/>
      <c r="D189" s="61"/>
      <c r="E189" s="61"/>
      <c r="F189" s="61"/>
      <c r="G189" s="61"/>
      <c r="H189" s="61"/>
      <c r="I189" s="61"/>
      <c r="J189" s="61"/>
      <c r="K189" s="61"/>
      <c r="L189" s="61"/>
      <c r="M189" s="61"/>
      <c r="N189" s="61"/>
    </row>
    <row r="190" spans="1:14" ht="12.75">
      <c r="A190" s="61"/>
      <c r="B190" s="61"/>
      <c r="C190" s="61"/>
      <c r="D190" s="61"/>
      <c r="E190" s="61"/>
      <c r="F190" s="61"/>
      <c r="G190" s="61"/>
      <c r="H190" s="61"/>
      <c r="I190" s="61"/>
      <c r="J190" s="61"/>
      <c r="K190" s="61"/>
      <c r="L190" s="61"/>
      <c r="M190" s="61"/>
      <c r="N190" s="61"/>
    </row>
    <row r="191" spans="1:14" ht="12.75">
      <c r="A191" s="61"/>
      <c r="B191" s="61"/>
      <c r="C191" s="61"/>
      <c r="D191" s="61"/>
      <c r="E191" s="61"/>
      <c r="F191" s="61"/>
      <c r="G191" s="61"/>
      <c r="H191" s="61"/>
      <c r="I191" s="61"/>
      <c r="J191" s="61"/>
      <c r="K191" s="61"/>
      <c r="L191" s="61"/>
      <c r="M191" s="61"/>
      <c r="N191" s="61"/>
    </row>
    <row r="192" spans="1:14" ht="12.75">
      <c r="A192" s="61"/>
      <c r="B192" s="61"/>
      <c r="C192" s="61"/>
      <c r="D192" s="61"/>
      <c r="E192" s="61"/>
      <c r="F192" s="61"/>
      <c r="G192" s="61"/>
      <c r="H192" s="61"/>
      <c r="I192" s="61"/>
      <c r="J192" s="61"/>
      <c r="K192" s="61"/>
      <c r="L192" s="61"/>
      <c r="M192" s="61"/>
      <c r="N192" s="61"/>
    </row>
    <row r="193" spans="1:14" ht="12.75">
      <c r="A193" s="61"/>
      <c r="B193" s="61"/>
      <c r="C193" s="61"/>
      <c r="D193" s="61"/>
      <c r="E193" s="61"/>
      <c r="F193" s="61"/>
      <c r="G193" s="61"/>
      <c r="H193" s="61"/>
      <c r="I193" s="61"/>
      <c r="J193" s="61"/>
      <c r="K193" s="61"/>
      <c r="L193" s="61"/>
      <c r="M193" s="61"/>
      <c r="N193" s="61"/>
    </row>
    <row r="194" spans="1:14" ht="12.75">
      <c r="A194" s="61"/>
      <c r="B194" s="61"/>
      <c r="C194" s="61"/>
      <c r="D194" s="61"/>
      <c r="E194" s="61"/>
      <c r="F194" s="61"/>
      <c r="G194" s="61"/>
      <c r="H194" s="61"/>
      <c r="I194" s="61"/>
      <c r="J194" s="61"/>
      <c r="K194" s="61"/>
      <c r="L194" s="61"/>
      <c r="M194" s="61"/>
      <c r="N194" s="61"/>
    </row>
    <row r="195" spans="1:14" ht="12.75">
      <c r="A195" s="61"/>
      <c r="B195" s="61"/>
      <c r="C195" s="61"/>
      <c r="D195" s="61"/>
      <c r="E195" s="61"/>
      <c r="F195" s="61"/>
      <c r="G195" s="61"/>
      <c r="H195" s="61"/>
      <c r="I195" s="61"/>
      <c r="J195" s="61"/>
      <c r="K195" s="61"/>
      <c r="L195" s="61"/>
      <c r="M195" s="61"/>
      <c r="N195" s="61"/>
    </row>
    <row r="196" spans="1:14" ht="12.75">
      <c r="A196" s="61"/>
      <c r="B196" s="61"/>
      <c r="C196" s="61"/>
      <c r="D196" s="61"/>
      <c r="E196" s="61"/>
      <c r="F196" s="61"/>
      <c r="G196" s="61"/>
      <c r="H196" s="61"/>
      <c r="I196" s="61"/>
      <c r="J196" s="61"/>
      <c r="K196" s="61"/>
      <c r="L196" s="61"/>
      <c r="M196" s="61"/>
      <c r="N196" s="61"/>
    </row>
    <row r="197" spans="1:14" ht="12.75">
      <c r="A197" s="61"/>
      <c r="B197" s="61"/>
      <c r="C197" s="61"/>
      <c r="D197" s="61"/>
      <c r="E197" s="61"/>
      <c r="F197" s="61"/>
      <c r="G197" s="61"/>
      <c r="H197" s="61"/>
      <c r="I197" s="61"/>
      <c r="J197" s="61"/>
      <c r="K197" s="61"/>
      <c r="L197" s="61"/>
      <c r="M197" s="61"/>
      <c r="N197" s="61"/>
    </row>
    <row r="198" spans="1:14" ht="12.75">
      <c r="A198" s="61"/>
      <c r="B198" s="61"/>
      <c r="C198" s="61"/>
      <c r="D198" s="61"/>
      <c r="E198" s="61"/>
      <c r="F198" s="61"/>
      <c r="G198" s="61"/>
      <c r="H198" s="61"/>
      <c r="I198" s="61"/>
      <c r="J198" s="61"/>
      <c r="K198" s="61"/>
      <c r="L198" s="61"/>
      <c r="M198" s="61"/>
      <c r="N198" s="61"/>
    </row>
    <row r="199" spans="1:14" ht="12.75">
      <c r="A199" s="61"/>
      <c r="B199" s="61"/>
      <c r="C199" s="61"/>
      <c r="D199" s="61"/>
      <c r="E199" s="61"/>
      <c r="F199" s="61"/>
      <c r="G199" s="61"/>
      <c r="H199" s="61"/>
      <c r="I199" s="61"/>
      <c r="J199" s="61"/>
      <c r="K199" s="61"/>
      <c r="L199" s="61"/>
      <c r="M199" s="61"/>
      <c r="N199" s="61"/>
    </row>
    <row r="200" spans="1:14" ht="12.75">
      <c r="A200" s="61"/>
      <c r="B200" s="61"/>
      <c r="C200" s="61"/>
      <c r="D200" s="61"/>
      <c r="E200" s="61"/>
      <c r="F200" s="61"/>
      <c r="G200" s="61"/>
      <c r="H200" s="61"/>
      <c r="I200" s="61"/>
      <c r="J200" s="61"/>
      <c r="K200" s="61"/>
      <c r="L200" s="61"/>
      <c r="M200" s="61"/>
      <c r="N200" s="61"/>
    </row>
    <row r="201" spans="1:14" ht="12.75">
      <c r="A201" s="61"/>
      <c r="B201" s="61"/>
      <c r="C201" s="61"/>
      <c r="D201" s="61"/>
      <c r="E201" s="61"/>
      <c r="F201" s="61"/>
      <c r="G201" s="61"/>
      <c r="H201" s="61"/>
      <c r="I201" s="61"/>
      <c r="J201" s="61"/>
      <c r="K201" s="61"/>
      <c r="L201" s="61"/>
      <c r="M201" s="61"/>
      <c r="N201" s="61"/>
    </row>
    <row r="202" spans="1:14" ht="12.75">
      <c r="A202" s="61"/>
      <c r="B202" s="61"/>
      <c r="C202" s="61"/>
      <c r="D202" s="61"/>
      <c r="E202" s="61"/>
      <c r="F202" s="61"/>
      <c r="G202" s="61"/>
      <c r="H202" s="61"/>
      <c r="I202" s="61"/>
      <c r="J202" s="61"/>
      <c r="K202" s="61"/>
      <c r="L202" s="61"/>
      <c r="M202" s="61"/>
      <c r="N202" s="61"/>
    </row>
    <row r="203" spans="1:14" ht="12.75">
      <c r="A203" s="61"/>
      <c r="B203" s="61"/>
      <c r="C203" s="61"/>
      <c r="D203" s="61"/>
      <c r="E203" s="61"/>
      <c r="F203" s="61"/>
      <c r="G203" s="61"/>
      <c r="H203" s="61"/>
      <c r="I203" s="61"/>
      <c r="J203" s="61"/>
      <c r="K203" s="61"/>
      <c r="L203" s="61"/>
      <c r="M203" s="61"/>
      <c r="N203" s="61"/>
    </row>
    <row r="204" spans="1:14" ht="12.75">
      <c r="A204" s="61"/>
      <c r="B204" s="61"/>
      <c r="C204" s="61"/>
      <c r="D204" s="61"/>
      <c r="E204" s="61"/>
      <c r="F204" s="61"/>
      <c r="G204" s="61"/>
      <c r="H204" s="61"/>
      <c r="I204" s="61"/>
      <c r="J204" s="61"/>
      <c r="K204" s="61"/>
      <c r="L204" s="61"/>
      <c r="M204" s="61"/>
      <c r="N204" s="61"/>
    </row>
    <row r="205" spans="1:14" ht="12.75">
      <c r="A205" s="61"/>
      <c r="B205" s="61"/>
      <c r="C205" s="61"/>
      <c r="D205" s="61"/>
      <c r="E205" s="61"/>
      <c r="F205" s="61"/>
      <c r="G205" s="61"/>
      <c r="H205" s="61"/>
      <c r="I205" s="61"/>
      <c r="J205" s="61"/>
      <c r="K205" s="61"/>
      <c r="L205" s="61"/>
      <c r="M205" s="61"/>
      <c r="N205" s="61"/>
    </row>
    <row r="206" spans="1:14" ht="12.75">
      <c r="A206" s="61"/>
      <c r="B206" s="61"/>
      <c r="C206" s="61"/>
      <c r="D206" s="61"/>
      <c r="E206" s="61"/>
      <c r="F206" s="61"/>
      <c r="G206" s="61"/>
      <c r="H206" s="61"/>
      <c r="I206" s="61"/>
      <c r="J206" s="61"/>
      <c r="K206" s="61"/>
      <c r="L206" s="61"/>
      <c r="M206" s="61"/>
      <c r="N206" s="61"/>
    </row>
    <row r="207" spans="1:14" ht="12.75">
      <c r="A207" s="61"/>
      <c r="B207" s="61"/>
      <c r="C207" s="61"/>
      <c r="D207" s="61"/>
      <c r="E207" s="61"/>
      <c r="F207" s="61"/>
      <c r="G207" s="61"/>
      <c r="H207" s="61"/>
      <c r="I207" s="61"/>
      <c r="J207" s="61"/>
      <c r="K207" s="61"/>
      <c r="L207" s="61"/>
      <c r="M207" s="61"/>
      <c r="N207" s="61"/>
    </row>
    <row r="208" spans="1:14" ht="12.75">
      <c r="A208" s="61"/>
      <c r="B208" s="61"/>
      <c r="C208" s="61"/>
      <c r="D208" s="61"/>
      <c r="E208" s="61"/>
      <c r="F208" s="61"/>
      <c r="G208" s="61"/>
      <c r="H208" s="61"/>
      <c r="I208" s="61"/>
      <c r="J208" s="61"/>
      <c r="K208" s="61"/>
      <c r="L208" s="61"/>
      <c r="M208" s="61"/>
      <c r="N208" s="61"/>
    </row>
    <row r="209" spans="1:14" ht="12.75">
      <c r="A209" s="61"/>
      <c r="B209" s="61"/>
      <c r="C209" s="61"/>
      <c r="D209" s="61"/>
      <c r="E209" s="61"/>
      <c r="F209" s="61"/>
      <c r="G209" s="61"/>
      <c r="H209" s="61"/>
      <c r="I209" s="61"/>
      <c r="J209" s="61"/>
      <c r="K209" s="61"/>
      <c r="L209" s="61"/>
      <c r="M209" s="61"/>
      <c r="N209" s="61"/>
    </row>
    <row r="210" spans="1:14" ht="12.75">
      <c r="A210" s="61"/>
      <c r="B210" s="61"/>
      <c r="C210" s="61"/>
      <c r="D210" s="61"/>
      <c r="E210" s="61"/>
      <c r="F210" s="61"/>
      <c r="G210" s="61"/>
      <c r="H210" s="61"/>
      <c r="I210" s="61"/>
      <c r="J210" s="61"/>
      <c r="K210" s="61"/>
      <c r="L210" s="61"/>
      <c r="M210" s="61"/>
      <c r="N210" s="61"/>
    </row>
    <row r="211" spans="1:14" ht="12.75">
      <c r="A211" s="61"/>
      <c r="B211" s="61"/>
      <c r="C211" s="61"/>
      <c r="D211" s="61"/>
      <c r="E211" s="61"/>
      <c r="F211" s="61"/>
      <c r="G211" s="61"/>
      <c r="H211" s="61"/>
      <c r="I211" s="61"/>
      <c r="J211" s="61"/>
      <c r="K211" s="61"/>
      <c r="L211" s="61"/>
      <c r="M211" s="61"/>
      <c r="N211" s="61"/>
    </row>
    <row r="212" spans="1:14" ht="12.75">
      <c r="A212" s="61"/>
      <c r="B212" s="61"/>
      <c r="C212" s="61"/>
      <c r="D212" s="61"/>
      <c r="E212" s="61"/>
      <c r="F212" s="61"/>
      <c r="G212" s="61"/>
      <c r="H212" s="61"/>
      <c r="I212" s="61"/>
      <c r="J212" s="61"/>
      <c r="K212" s="61"/>
      <c r="L212" s="61"/>
      <c r="M212" s="61"/>
      <c r="N212" s="61"/>
    </row>
    <row r="213" spans="1:14" ht="12.75">
      <c r="A213" s="61"/>
      <c r="B213" s="61"/>
      <c r="C213" s="61"/>
      <c r="D213" s="61"/>
      <c r="E213" s="61"/>
      <c r="F213" s="61"/>
      <c r="G213" s="61"/>
      <c r="H213" s="61"/>
      <c r="I213" s="61"/>
      <c r="J213" s="61"/>
      <c r="K213" s="61"/>
      <c r="L213" s="61"/>
      <c r="M213" s="61"/>
      <c r="N213" s="61"/>
    </row>
    <row r="214" spans="1:14" ht="12.75">
      <c r="A214" s="61"/>
      <c r="B214" s="61"/>
      <c r="C214" s="61"/>
      <c r="D214" s="61"/>
      <c r="E214" s="61"/>
      <c r="F214" s="61"/>
      <c r="G214" s="61"/>
      <c r="H214" s="61"/>
      <c r="I214" s="61"/>
      <c r="J214" s="61"/>
      <c r="K214" s="61"/>
      <c r="L214" s="61"/>
      <c r="M214" s="61"/>
      <c r="N214" s="61"/>
    </row>
    <row r="215" spans="1:14" ht="12.75">
      <c r="A215" s="61"/>
      <c r="B215" s="61"/>
      <c r="C215" s="61"/>
      <c r="D215" s="61"/>
      <c r="E215" s="61"/>
      <c r="F215" s="61"/>
      <c r="G215" s="61"/>
      <c r="H215" s="61"/>
      <c r="I215" s="61"/>
      <c r="J215" s="61"/>
      <c r="K215" s="61"/>
      <c r="L215" s="61"/>
      <c r="M215" s="61"/>
      <c r="N215" s="61"/>
    </row>
    <row r="216" spans="1:14" ht="12.75">
      <c r="A216" s="61"/>
      <c r="B216" s="61"/>
      <c r="C216" s="61"/>
      <c r="D216" s="61"/>
      <c r="E216" s="61"/>
      <c r="F216" s="61"/>
      <c r="G216" s="61"/>
      <c r="H216" s="61"/>
      <c r="I216" s="61"/>
      <c r="J216" s="61"/>
      <c r="K216" s="61"/>
      <c r="L216" s="61"/>
      <c r="M216" s="61"/>
      <c r="N216" s="61"/>
    </row>
    <row r="217" spans="1:14" ht="12.75">
      <c r="A217" s="61"/>
      <c r="B217" s="61"/>
      <c r="C217" s="61"/>
      <c r="D217" s="61"/>
      <c r="E217" s="61"/>
      <c r="F217" s="61"/>
      <c r="G217" s="61"/>
      <c r="H217" s="61"/>
      <c r="I217" s="61"/>
      <c r="J217" s="61"/>
      <c r="K217" s="61"/>
      <c r="L217" s="61"/>
      <c r="M217" s="61"/>
      <c r="N217" s="61"/>
    </row>
    <row r="218" spans="1:14" ht="12.75">
      <c r="A218" s="61"/>
      <c r="B218" s="61"/>
      <c r="C218" s="61"/>
      <c r="D218" s="61"/>
      <c r="E218" s="61"/>
      <c r="F218" s="61"/>
      <c r="G218" s="61"/>
      <c r="H218" s="61"/>
      <c r="I218" s="61"/>
      <c r="J218" s="61"/>
      <c r="K218" s="61"/>
      <c r="L218" s="61"/>
      <c r="M218" s="61"/>
      <c r="N218" s="61"/>
    </row>
    <row r="219" spans="1:14" ht="12.75">
      <c r="A219" s="61"/>
      <c r="B219" s="61"/>
      <c r="C219" s="61"/>
      <c r="D219" s="61"/>
      <c r="E219" s="61"/>
      <c r="F219" s="61"/>
      <c r="G219" s="61"/>
      <c r="H219" s="61"/>
      <c r="I219" s="61"/>
      <c r="J219" s="61"/>
      <c r="K219" s="61"/>
      <c r="L219" s="61"/>
      <c r="M219" s="61"/>
      <c r="N219" s="61"/>
    </row>
    <row r="220" spans="1:14" ht="12.75">
      <c r="A220" s="61"/>
      <c r="B220" s="61"/>
      <c r="C220" s="61"/>
      <c r="D220" s="61"/>
      <c r="E220" s="61"/>
      <c r="F220" s="61"/>
      <c r="G220" s="61"/>
      <c r="H220" s="61"/>
      <c r="I220" s="61"/>
      <c r="J220" s="61"/>
      <c r="K220" s="61"/>
      <c r="L220" s="61"/>
      <c r="M220" s="61"/>
      <c r="N220" s="61"/>
    </row>
    <row r="221" spans="1:14" ht="12.75">
      <c r="A221" s="61"/>
      <c r="B221" s="61"/>
      <c r="C221" s="61"/>
      <c r="D221" s="61"/>
      <c r="E221" s="61"/>
      <c r="F221" s="61"/>
      <c r="G221" s="61"/>
      <c r="H221" s="61"/>
      <c r="I221" s="61"/>
      <c r="J221" s="61"/>
      <c r="K221" s="61"/>
      <c r="L221" s="61"/>
      <c r="M221" s="61"/>
      <c r="N221" s="61"/>
    </row>
    <row r="222" spans="1:14" ht="12.75">
      <c r="A222" s="61"/>
      <c r="B222" s="61"/>
      <c r="C222" s="61"/>
      <c r="D222" s="61"/>
      <c r="E222" s="61"/>
      <c r="F222" s="61"/>
      <c r="G222" s="61"/>
      <c r="H222" s="61"/>
      <c r="I222" s="61"/>
      <c r="J222" s="61"/>
      <c r="K222" s="61"/>
      <c r="L222" s="61"/>
      <c r="M222" s="61"/>
      <c r="N222" s="61"/>
    </row>
    <row r="223" spans="1:14" ht="12.75">
      <c r="A223" s="61"/>
      <c r="B223" s="61"/>
      <c r="C223" s="61"/>
      <c r="D223" s="61"/>
      <c r="E223" s="61"/>
      <c r="F223" s="61"/>
      <c r="G223" s="61"/>
      <c r="H223" s="61"/>
      <c r="I223" s="61"/>
      <c r="J223" s="61"/>
      <c r="K223" s="61"/>
      <c r="L223" s="61"/>
      <c r="M223" s="61"/>
      <c r="N223" s="61"/>
    </row>
    <row r="224" spans="1:14" ht="12.75">
      <c r="A224" s="61"/>
      <c r="B224" s="61"/>
      <c r="C224" s="61"/>
      <c r="D224" s="61"/>
      <c r="E224" s="61"/>
      <c r="F224" s="61"/>
      <c r="G224" s="61"/>
      <c r="H224" s="61"/>
      <c r="I224" s="61"/>
      <c r="J224" s="61"/>
      <c r="K224" s="61"/>
      <c r="L224" s="61"/>
      <c r="M224" s="61"/>
      <c r="N224" s="61"/>
    </row>
    <row r="225" spans="1:14" ht="12.75">
      <c r="A225" s="61"/>
      <c r="B225" s="61"/>
      <c r="C225" s="61"/>
      <c r="D225" s="61"/>
      <c r="E225" s="61"/>
      <c r="F225" s="61"/>
      <c r="G225" s="61"/>
      <c r="H225" s="61"/>
      <c r="I225" s="61"/>
      <c r="J225" s="61"/>
      <c r="K225" s="61"/>
      <c r="L225" s="61"/>
      <c r="M225" s="61"/>
      <c r="N225" s="61"/>
    </row>
    <row r="226" spans="1:14" ht="12.75">
      <c r="A226" s="61"/>
      <c r="B226" s="61"/>
      <c r="C226" s="61"/>
      <c r="D226" s="61"/>
      <c r="E226" s="61"/>
      <c r="F226" s="61"/>
      <c r="G226" s="61"/>
      <c r="H226" s="61"/>
      <c r="I226" s="61"/>
      <c r="J226" s="61"/>
      <c r="K226" s="61"/>
      <c r="L226" s="61"/>
      <c r="M226" s="61"/>
      <c r="N226" s="61"/>
    </row>
    <row r="227" spans="1:14" ht="12.75">
      <c r="A227" s="61"/>
      <c r="B227" s="61"/>
      <c r="C227" s="61"/>
      <c r="D227" s="61"/>
      <c r="E227" s="61"/>
      <c r="F227" s="61"/>
      <c r="G227" s="61"/>
      <c r="H227" s="61"/>
      <c r="I227" s="61"/>
      <c r="J227" s="61"/>
      <c r="K227" s="61"/>
      <c r="L227" s="61"/>
      <c r="M227" s="61"/>
      <c r="N227" s="61"/>
    </row>
    <row r="228" spans="1:14" ht="12.75">
      <c r="A228" s="61"/>
      <c r="B228" s="61"/>
      <c r="C228" s="61"/>
      <c r="D228" s="61"/>
      <c r="E228" s="61"/>
      <c r="F228" s="61"/>
      <c r="G228" s="61"/>
      <c r="H228" s="61"/>
      <c r="I228" s="61"/>
      <c r="J228" s="61"/>
      <c r="K228" s="61"/>
      <c r="L228" s="61"/>
      <c r="M228" s="61"/>
      <c r="N228" s="61"/>
    </row>
    <row r="229" spans="1:14" ht="12.75">
      <c r="A229" s="61"/>
      <c r="B229" s="61"/>
      <c r="C229" s="61"/>
      <c r="D229" s="61"/>
      <c r="E229" s="61"/>
      <c r="F229" s="61"/>
      <c r="G229" s="61"/>
      <c r="H229" s="61"/>
      <c r="I229" s="61"/>
      <c r="J229" s="61"/>
      <c r="K229" s="61"/>
      <c r="L229" s="61"/>
      <c r="M229" s="61"/>
      <c r="N229" s="61"/>
    </row>
    <row r="230" spans="1:14" ht="12.75">
      <c r="A230" s="61"/>
      <c r="B230" s="61"/>
      <c r="C230" s="61"/>
      <c r="D230" s="61"/>
      <c r="E230" s="61"/>
      <c r="F230" s="61"/>
      <c r="G230" s="61"/>
      <c r="H230" s="61"/>
      <c r="I230" s="61"/>
      <c r="J230" s="61"/>
      <c r="K230" s="61"/>
      <c r="L230" s="61"/>
      <c r="M230" s="61"/>
      <c r="N230" s="61"/>
    </row>
    <row r="231" spans="1:14" ht="12.75">
      <c r="A231" s="61"/>
      <c r="B231" s="61"/>
      <c r="C231" s="61"/>
      <c r="D231" s="61"/>
      <c r="E231" s="61"/>
      <c r="F231" s="61"/>
      <c r="G231" s="61"/>
      <c r="H231" s="61"/>
      <c r="I231" s="61"/>
      <c r="J231" s="61"/>
      <c r="K231" s="61"/>
      <c r="L231" s="61"/>
      <c r="M231" s="61"/>
      <c r="N231" s="61"/>
    </row>
    <row r="232" spans="1:14" ht="12.75">
      <c r="A232" s="61"/>
      <c r="B232" s="61"/>
      <c r="C232" s="61"/>
      <c r="D232" s="61"/>
      <c r="E232" s="61"/>
      <c r="F232" s="61"/>
      <c r="G232" s="61"/>
      <c r="H232" s="61"/>
      <c r="I232" s="61"/>
      <c r="J232" s="61"/>
      <c r="K232" s="61"/>
      <c r="L232" s="61"/>
      <c r="M232" s="61"/>
      <c r="N232" s="61"/>
    </row>
    <row r="233" spans="1:14" ht="12.75">
      <c r="A233" s="61"/>
      <c r="B233" s="61"/>
      <c r="C233" s="61"/>
      <c r="D233" s="61"/>
      <c r="E233" s="61"/>
      <c r="F233" s="61"/>
      <c r="G233" s="61"/>
      <c r="H233" s="61"/>
      <c r="I233" s="61"/>
      <c r="J233" s="61"/>
      <c r="K233" s="61"/>
      <c r="L233" s="61"/>
      <c r="M233" s="61"/>
      <c r="N233" s="61"/>
    </row>
    <row r="234" spans="1:14" ht="12.75">
      <c r="A234" s="61"/>
      <c r="B234" s="61"/>
      <c r="C234" s="61"/>
      <c r="D234" s="61"/>
      <c r="E234" s="61"/>
      <c r="F234" s="61"/>
      <c r="G234" s="61"/>
      <c r="H234" s="61"/>
      <c r="I234" s="61"/>
      <c r="J234" s="61"/>
      <c r="K234" s="61"/>
      <c r="L234" s="61"/>
      <c r="M234" s="61"/>
      <c r="N234" s="61"/>
    </row>
    <row r="235" spans="1:14" ht="12.75">
      <c r="A235" s="61"/>
      <c r="B235" s="61"/>
      <c r="C235" s="61"/>
      <c r="D235" s="61"/>
      <c r="E235" s="61"/>
      <c r="F235" s="61"/>
      <c r="G235" s="61"/>
      <c r="H235" s="61"/>
      <c r="I235" s="61"/>
      <c r="J235" s="61"/>
      <c r="K235" s="61"/>
      <c r="L235" s="61"/>
      <c r="M235" s="61"/>
      <c r="N235" s="61"/>
    </row>
    <row r="236" spans="1:14" ht="12.75">
      <c r="A236" s="61"/>
      <c r="B236" s="61"/>
      <c r="C236" s="61"/>
      <c r="D236" s="61"/>
      <c r="E236" s="61"/>
      <c r="F236" s="61"/>
      <c r="G236" s="61"/>
      <c r="H236" s="61"/>
      <c r="I236" s="61"/>
      <c r="J236" s="61"/>
      <c r="K236" s="61"/>
      <c r="L236" s="61"/>
      <c r="M236" s="61"/>
      <c r="N236" s="61"/>
    </row>
    <row r="237" spans="1:14" ht="12.75">
      <c r="A237" s="61"/>
      <c r="B237" s="61"/>
      <c r="C237" s="61"/>
      <c r="D237" s="61"/>
      <c r="E237" s="61"/>
      <c r="F237" s="61"/>
      <c r="G237" s="61"/>
      <c r="H237" s="61"/>
      <c r="I237" s="61"/>
      <c r="J237" s="61"/>
      <c r="K237" s="61"/>
      <c r="L237" s="61"/>
      <c r="M237" s="61"/>
      <c r="N237" s="61"/>
    </row>
    <row r="238" spans="1:14" ht="12.75">
      <c r="A238" s="61"/>
      <c r="B238" s="61"/>
      <c r="C238" s="61"/>
      <c r="D238" s="61"/>
      <c r="E238" s="61"/>
      <c r="F238" s="61"/>
      <c r="G238" s="61"/>
      <c r="H238" s="61"/>
      <c r="I238" s="61"/>
      <c r="J238" s="61"/>
      <c r="K238" s="61"/>
      <c r="L238" s="61"/>
      <c r="M238" s="61"/>
      <c r="N238" s="61"/>
    </row>
    <row r="239" spans="1:14" ht="12.75">
      <c r="A239" s="61"/>
      <c r="B239" s="61"/>
      <c r="C239" s="61"/>
      <c r="D239" s="61"/>
      <c r="E239" s="61"/>
      <c r="F239" s="61"/>
      <c r="G239" s="61"/>
      <c r="H239" s="61"/>
      <c r="I239" s="61"/>
      <c r="J239" s="61"/>
      <c r="K239" s="61"/>
      <c r="L239" s="61"/>
      <c r="M239" s="61"/>
      <c r="N239" s="61"/>
    </row>
    <row r="240" spans="1:14" ht="12.75">
      <c r="A240" s="61"/>
      <c r="B240" s="61"/>
      <c r="C240" s="61"/>
      <c r="D240" s="61"/>
      <c r="E240" s="61"/>
      <c r="F240" s="61"/>
      <c r="G240" s="61"/>
      <c r="H240" s="61"/>
      <c r="I240" s="61"/>
      <c r="J240" s="61"/>
      <c r="K240" s="61"/>
      <c r="L240" s="61"/>
      <c r="M240" s="61"/>
      <c r="N240" s="61"/>
    </row>
    <row r="241" spans="1:14" ht="12.75">
      <c r="A241" s="61"/>
      <c r="B241" s="61"/>
      <c r="C241" s="61"/>
      <c r="D241" s="61"/>
      <c r="E241" s="61"/>
      <c r="F241" s="61"/>
      <c r="G241" s="61"/>
      <c r="H241" s="61"/>
      <c r="I241" s="61"/>
      <c r="J241" s="61"/>
      <c r="K241" s="61"/>
      <c r="L241" s="61"/>
      <c r="M241" s="61"/>
      <c r="N241" s="61"/>
    </row>
    <row r="242" spans="1:14" ht="12.75">
      <c r="A242" s="61"/>
      <c r="B242" s="61"/>
      <c r="C242" s="61"/>
      <c r="D242" s="61"/>
      <c r="E242" s="61"/>
      <c r="F242" s="61"/>
      <c r="G242" s="61"/>
      <c r="H242" s="61"/>
      <c r="I242" s="61"/>
      <c r="J242" s="61"/>
      <c r="K242" s="61"/>
      <c r="L242" s="61"/>
      <c r="M242" s="61"/>
      <c r="N242" s="61"/>
    </row>
    <row r="243" spans="1:14" ht="12.75">
      <c r="A243" s="61"/>
      <c r="B243" s="61"/>
      <c r="C243" s="61"/>
      <c r="D243" s="61"/>
      <c r="E243" s="61"/>
      <c r="F243" s="61"/>
      <c r="G243" s="61"/>
      <c r="H243" s="61"/>
      <c r="I243" s="61"/>
      <c r="J243" s="61"/>
      <c r="K243" s="61"/>
      <c r="L243" s="61"/>
      <c r="M243" s="61"/>
      <c r="N243" s="61"/>
    </row>
    <row r="244" spans="1:14" ht="12.75">
      <c r="A244" s="61"/>
      <c r="B244" s="61"/>
      <c r="C244" s="61"/>
      <c r="D244" s="61"/>
      <c r="E244" s="61"/>
      <c r="F244" s="61"/>
      <c r="G244" s="61"/>
      <c r="H244" s="61"/>
      <c r="I244" s="61"/>
      <c r="J244" s="61"/>
      <c r="K244" s="61"/>
      <c r="L244" s="61"/>
      <c r="M244" s="61"/>
      <c r="N244" s="61"/>
    </row>
    <row r="245" spans="1:14" ht="12.75">
      <c r="A245" s="61"/>
      <c r="B245" s="61"/>
      <c r="C245" s="61"/>
      <c r="D245" s="61"/>
      <c r="E245" s="61"/>
      <c r="F245" s="61"/>
      <c r="G245" s="61"/>
      <c r="H245" s="61"/>
      <c r="I245" s="61"/>
      <c r="J245" s="61"/>
      <c r="K245" s="61"/>
      <c r="L245" s="61"/>
      <c r="M245" s="61"/>
      <c r="N245" s="61"/>
    </row>
    <row r="246" spans="1:14" ht="12.75">
      <c r="A246" s="61"/>
      <c r="B246" s="61"/>
      <c r="C246" s="61"/>
      <c r="D246" s="61"/>
      <c r="E246" s="61"/>
      <c r="F246" s="61"/>
      <c r="G246" s="61"/>
      <c r="H246" s="61"/>
      <c r="I246" s="61"/>
      <c r="J246" s="61"/>
      <c r="K246" s="61"/>
      <c r="L246" s="61"/>
      <c r="M246" s="61"/>
      <c r="N246" s="61"/>
    </row>
    <row r="247" spans="1:14" ht="12.75">
      <c r="A247" s="61"/>
      <c r="B247" s="61"/>
      <c r="C247" s="61"/>
      <c r="D247" s="61"/>
      <c r="E247" s="61"/>
      <c r="F247" s="61"/>
      <c r="G247" s="61"/>
      <c r="H247" s="61"/>
      <c r="I247" s="61"/>
      <c r="J247" s="61"/>
      <c r="K247" s="61"/>
      <c r="L247" s="61"/>
      <c r="M247" s="61"/>
      <c r="N247" s="61"/>
    </row>
    <row r="248" spans="1:14" ht="12.75">
      <c r="A248" s="61"/>
      <c r="B248" s="61"/>
      <c r="C248" s="61"/>
      <c r="D248" s="61"/>
      <c r="E248" s="61"/>
      <c r="F248" s="61"/>
      <c r="G248" s="61"/>
      <c r="H248" s="61"/>
      <c r="I248" s="61"/>
      <c r="J248" s="61"/>
      <c r="K248" s="61"/>
      <c r="L248" s="61"/>
      <c r="M248" s="61"/>
      <c r="N248" s="61"/>
    </row>
    <row r="249" spans="1:14" ht="12.75">
      <c r="A249" s="61"/>
      <c r="B249" s="61"/>
      <c r="C249" s="61"/>
      <c r="D249" s="61"/>
      <c r="E249" s="61"/>
      <c r="F249" s="61"/>
      <c r="G249" s="61"/>
      <c r="H249" s="61"/>
      <c r="I249" s="61"/>
      <c r="J249" s="61"/>
      <c r="K249" s="61"/>
      <c r="L249" s="61"/>
      <c r="M249" s="61"/>
      <c r="N249" s="61"/>
    </row>
    <row r="250" spans="1:14" ht="12.75">
      <c r="A250" s="61"/>
      <c r="B250" s="61"/>
      <c r="C250" s="61"/>
      <c r="D250" s="61"/>
      <c r="E250" s="61"/>
      <c r="F250" s="61"/>
      <c r="G250" s="61"/>
      <c r="H250" s="61"/>
      <c r="I250" s="61"/>
      <c r="J250" s="61"/>
      <c r="K250" s="61"/>
      <c r="L250" s="61"/>
      <c r="M250" s="61"/>
      <c r="N250" s="61"/>
    </row>
    <row r="251" spans="1:14" ht="12.75">
      <c r="A251" s="61"/>
      <c r="B251" s="61"/>
      <c r="C251" s="61"/>
      <c r="D251" s="61"/>
      <c r="E251" s="61"/>
      <c r="F251" s="61"/>
      <c r="G251" s="61"/>
      <c r="H251" s="61"/>
      <c r="I251" s="61"/>
      <c r="J251" s="61"/>
      <c r="K251" s="61"/>
      <c r="L251" s="61"/>
      <c r="M251" s="61"/>
      <c r="N251" s="61"/>
    </row>
    <row r="252" spans="1:14" ht="12.75">
      <c r="A252" s="61"/>
      <c r="B252" s="61"/>
      <c r="C252" s="61"/>
      <c r="D252" s="61"/>
      <c r="E252" s="61"/>
      <c r="F252" s="61"/>
      <c r="G252" s="61"/>
      <c r="H252" s="61"/>
      <c r="I252" s="61"/>
      <c r="J252" s="61"/>
      <c r="K252" s="61"/>
      <c r="L252" s="61"/>
      <c r="M252" s="61"/>
      <c r="N252" s="61"/>
    </row>
    <row r="253" spans="1:14" ht="12.75">
      <c r="A253" s="61"/>
      <c r="B253" s="61"/>
      <c r="C253" s="61"/>
      <c r="D253" s="61"/>
      <c r="E253" s="61"/>
      <c r="F253" s="61"/>
      <c r="G253" s="61"/>
      <c r="H253" s="61"/>
      <c r="I253" s="61"/>
      <c r="J253" s="61"/>
      <c r="K253" s="61"/>
      <c r="L253" s="61"/>
      <c r="M253" s="61"/>
      <c r="N253" s="61"/>
    </row>
    <row r="254" spans="1:14" ht="12.75">
      <c r="A254" s="61"/>
      <c r="B254" s="61"/>
      <c r="C254" s="61"/>
      <c r="D254" s="61"/>
      <c r="E254" s="61"/>
      <c r="F254" s="61"/>
      <c r="G254" s="61"/>
      <c r="H254" s="61"/>
      <c r="I254" s="61"/>
      <c r="J254" s="61"/>
      <c r="K254" s="61"/>
      <c r="L254" s="61"/>
      <c r="M254" s="61"/>
      <c r="N254" s="61"/>
    </row>
    <row r="255" spans="1:14" ht="12.75">
      <c r="A255" s="61"/>
      <c r="B255" s="61"/>
      <c r="C255" s="61"/>
      <c r="D255" s="61"/>
      <c r="E255" s="61"/>
      <c r="F255" s="61"/>
      <c r="G255" s="61"/>
      <c r="H255" s="61"/>
      <c r="I255" s="61"/>
      <c r="J255" s="61"/>
      <c r="K255" s="61"/>
      <c r="L255" s="61"/>
      <c r="M255" s="61"/>
      <c r="N255" s="61"/>
    </row>
    <row r="256" spans="1:14" ht="12.75">
      <c r="A256" s="61"/>
      <c r="B256" s="61"/>
      <c r="C256" s="61"/>
      <c r="D256" s="61"/>
      <c r="E256" s="61"/>
      <c r="F256" s="61"/>
      <c r="G256" s="61"/>
      <c r="H256" s="61"/>
      <c r="I256" s="61"/>
      <c r="J256" s="61"/>
      <c r="K256" s="61"/>
      <c r="L256" s="61"/>
      <c r="M256" s="61"/>
      <c r="N256" s="61"/>
    </row>
    <row r="257" spans="1:14" ht="12.75">
      <c r="A257" s="61"/>
      <c r="B257" s="61"/>
      <c r="C257" s="61"/>
      <c r="D257" s="61"/>
      <c r="E257" s="61"/>
      <c r="F257" s="61"/>
      <c r="G257" s="61"/>
      <c r="H257" s="61"/>
      <c r="I257" s="61"/>
      <c r="J257" s="61"/>
      <c r="K257" s="61"/>
      <c r="L257" s="61"/>
      <c r="M257" s="61"/>
      <c r="N257" s="61"/>
    </row>
    <row r="258" spans="1:14" ht="12.75">
      <c r="A258" s="61"/>
      <c r="B258" s="61"/>
      <c r="C258" s="61"/>
      <c r="D258" s="61"/>
      <c r="E258" s="61"/>
      <c r="F258" s="61"/>
      <c r="G258" s="61"/>
      <c r="H258" s="61"/>
      <c r="I258" s="61"/>
      <c r="J258" s="61"/>
      <c r="K258" s="61"/>
      <c r="L258" s="61"/>
      <c r="M258" s="61"/>
      <c r="N258" s="61"/>
    </row>
    <row r="259" spans="1:14" ht="12.75">
      <c r="A259" s="61"/>
      <c r="B259" s="61"/>
      <c r="C259" s="61"/>
      <c r="D259" s="61"/>
      <c r="E259" s="61"/>
      <c r="F259" s="61"/>
      <c r="G259" s="61"/>
      <c r="H259" s="61"/>
      <c r="I259" s="61"/>
      <c r="J259" s="61"/>
      <c r="K259" s="61"/>
      <c r="L259" s="61"/>
      <c r="M259" s="61"/>
      <c r="N259" s="61"/>
    </row>
    <row r="260" spans="1:14" ht="12.75">
      <c r="A260" s="61"/>
      <c r="B260" s="61"/>
      <c r="C260" s="61"/>
      <c r="D260" s="61"/>
      <c r="E260" s="61"/>
      <c r="F260" s="61"/>
      <c r="G260" s="61"/>
      <c r="H260" s="61"/>
      <c r="I260" s="61"/>
      <c r="J260" s="61"/>
      <c r="K260" s="61"/>
      <c r="L260" s="61"/>
      <c r="M260" s="61"/>
      <c r="N260" s="61"/>
    </row>
    <row r="261" spans="1:14" ht="12.75">
      <c r="A261" s="61"/>
      <c r="B261" s="61"/>
      <c r="C261" s="61"/>
      <c r="D261" s="61"/>
      <c r="E261" s="61"/>
      <c r="F261" s="61"/>
      <c r="G261" s="61"/>
      <c r="H261" s="61"/>
      <c r="I261" s="61"/>
      <c r="J261" s="61"/>
      <c r="K261" s="61"/>
      <c r="L261" s="61"/>
      <c r="M261" s="61"/>
      <c r="N261" s="61"/>
    </row>
    <row r="262" spans="1:14" ht="12.75">
      <c r="A262" s="61"/>
      <c r="B262" s="61"/>
      <c r="C262" s="61"/>
      <c r="D262" s="61"/>
      <c r="E262" s="61"/>
      <c r="F262" s="61"/>
      <c r="G262" s="61"/>
      <c r="H262" s="61"/>
      <c r="I262" s="61"/>
      <c r="J262" s="61"/>
      <c r="K262" s="61"/>
      <c r="L262" s="61"/>
      <c r="M262" s="61"/>
      <c r="N262" s="61"/>
    </row>
    <row r="263" spans="1:14" ht="12.75">
      <c r="A263" s="61"/>
      <c r="B263" s="61"/>
      <c r="C263" s="61"/>
      <c r="D263" s="61"/>
      <c r="E263" s="61"/>
      <c r="F263" s="61"/>
      <c r="G263" s="61"/>
      <c r="H263" s="61"/>
      <c r="I263" s="61"/>
      <c r="J263" s="61"/>
      <c r="K263" s="61"/>
      <c r="L263" s="61"/>
      <c r="M263" s="61"/>
      <c r="N263" s="61"/>
    </row>
    <row r="264" spans="1:14" ht="12.75">
      <c r="A264" s="61"/>
      <c r="B264" s="61"/>
      <c r="C264" s="61"/>
      <c r="D264" s="61"/>
      <c r="E264" s="61"/>
      <c r="F264" s="61"/>
      <c r="G264" s="61"/>
      <c r="H264" s="61"/>
      <c r="I264" s="61"/>
      <c r="J264" s="61"/>
      <c r="K264" s="61"/>
      <c r="L264" s="61"/>
      <c r="M264" s="61"/>
      <c r="N264" s="61"/>
    </row>
    <row r="265" spans="1:14" ht="12.75">
      <c r="A265" s="61"/>
      <c r="B265" s="61"/>
      <c r="C265" s="61"/>
      <c r="D265" s="61"/>
      <c r="E265" s="61"/>
      <c r="F265" s="61"/>
      <c r="G265" s="61"/>
      <c r="H265" s="61"/>
      <c r="I265" s="61"/>
      <c r="J265" s="61"/>
      <c r="K265" s="61"/>
      <c r="L265" s="61"/>
      <c r="M265" s="61"/>
      <c r="N265" s="61"/>
    </row>
    <row r="266" spans="1:14" ht="12.75">
      <c r="A266" s="61"/>
      <c r="B266" s="61"/>
      <c r="C266" s="61"/>
      <c r="D266" s="61"/>
      <c r="E266" s="61"/>
      <c r="F266" s="61"/>
      <c r="G266" s="61"/>
      <c r="H266" s="61"/>
      <c r="I266" s="61"/>
      <c r="J266" s="61"/>
      <c r="K266" s="61"/>
      <c r="L266" s="61"/>
      <c r="M266" s="61"/>
      <c r="N266" s="61"/>
    </row>
    <row r="267" spans="1:14" ht="12.75">
      <c r="A267" s="61"/>
      <c r="B267" s="61"/>
      <c r="C267" s="61"/>
      <c r="D267" s="61"/>
      <c r="E267" s="61"/>
      <c r="F267" s="61"/>
      <c r="G267" s="61"/>
      <c r="H267" s="61"/>
      <c r="I267" s="61"/>
      <c r="J267" s="61"/>
      <c r="K267" s="61"/>
      <c r="L267" s="61"/>
      <c r="M267" s="61"/>
      <c r="N267" s="61"/>
    </row>
    <row r="268" spans="1:14" ht="12.75">
      <c r="A268" s="61"/>
      <c r="B268" s="61"/>
      <c r="C268" s="61"/>
      <c r="D268" s="61"/>
      <c r="E268" s="61"/>
      <c r="F268" s="61"/>
      <c r="G268" s="61"/>
      <c r="H268" s="61"/>
      <c r="I268" s="61"/>
      <c r="J268" s="61"/>
      <c r="K268" s="61"/>
      <c r="L268" s="61"/>
      <c r="M268" s="61"/>
      <c r="N268" s="61"/>
    </row>
    <row r="269" spans="1:14" ht="12.75">
      <c r="A269" s="61"/>
      <c r="B269" s="61"/>
      <c r="C269" s="61"/>
      <c r="D269" s="61"/>
      <c r="E269" s="61"/>
      <c r="F269" s="61"/>
      <c r="G269" s="61"/>
      <c r="H269" s="61"/>
      <c r="I269" s="61"/>
      <c r="J269" s="61"/>
      <c r="K269" s="61"/>
      <c r="L269" s="61"/>
      <c r="M269" s="61"/>
      <c r="N269" s="61"/>
    </row>
    <row r="270" spans="1:14" ht="12.75">
      <c r="A270" s="61"/>
      <c r="B270" s="61"/>
      <c r="C270" s="61"/>
      <c r="D270" s="61"/>
      <c r="E270" s="61"/>
      <c r="F270" s="61"/>
      <c r="G270" s="61"/>
      <c r="H270" s="61"/>
      <c r="I270" s="61"/>
      <c r="J270" s="61"/>
      <c r="K270" s="61"/>
      <c r="L270" s="61"/>
      <c r="M270" s="61"/>
      <c r="N270" s="61"/>
    </row>
    <row r="271" spans="1:14" ht="12.75">
      <c r="A271" s="61"/>
      <c r="B271" s="61"/>
      <c r="C271" s="61"/>
      <c r="D271" s="61"/>
      <c r="E271" s="61"/>
      <c r="F271" s="61"/>
      <c r="G271" s="61"/>
      <c r="H271" s="61"/>
      <c r="I271" s="61"/>
      <c r="J271" s="61"/>
      <c r="K271" s="61"/>
      <c r="L271" s="61"/>
      <c r="M271" s="61"/>
      <c r="N271" s="61"/>
    </row>
    <row r="272" spans="1:14" ht="12.75">
      <c r="A272" s="61"/>
      <c r="B272" s="61"/>
      <c r="C272" s="61"/>
      <c r="D272" s="61"/>
      <c r="E272" s="61"/>
      <c r="F272" s="61"/>
      <c r="G272" s="61"/>
      <c r="H272" s="61"/>
      <c r="I272" s="61"/>
      <c r="J272" s="61"/>
      <c r="K272" s="61"/>
      <c r="L272" s="61"/>
      <c r="M272" s="61"/>
      <c r="N272" s="61"/>
    </row>
    <row r="273" spans="1:14" ht="12.75">
      <c r="A273" s="61"/>
      <c r="B273" s="61"/>
      <c r="C273" s="61"/>
      <c r="D273" s="61"/>
      <c r="E273" s="61"/>
      <c r="F273" s="61"/>
      <c r="G273" s="61"/>
      <c r="H273" s="61"/>
      <c r="I273" s="61"/>
      <c r="J273" s="61"/>
      <c r="K273" s="61"/>
      <c r="L273" s="61"/>
      <c r="M273" s="61"/>
      <c r="N273" s="61"/>
    </row>
    <row r="274" spans="1:14" ht="12.75">
      <c r="A274" s="61"/>
      <c r="B274" s="61"/>
      <c r="C274" s="61"/>
      <c r="D274" s="61"/>
      <c r="E274" s="61"/>
      <c r="F274" s="61"/>
      <c r="G274" s="61"/>
      <c r="H274" s="61"/>
      <c r="I274" s="61"/>
      <c r="J274" s="61"/>
      <c r="K274" s="61"/>
      <c r="L274" s="61"/>
      <c r="M274" s="61"/>
      <c r="N274" s="61"/>
    </row>
    <row r="275" spans="1:14" ht="12.75">
      <c r="A275" s="61"/>
      <c r="B275" s="61"/>
      <c r="C275" s="61"/>
      <c r="D275" s="61"/>
      <c r="E275" s="61"/>
      <c r="F275" s="61"/>
      <c r="G275" s="61"/>
      <c r="H275" s="61"/>
      <c r="I275" s="61"/>
      <c r="J275" s="61"/>
      <c r="K275" s="61"/>
      <c r="L275" s="61"/>
      <c r="M275" s="61"/>
      <c r="N275" s="61"/>
    </row>
    <row r="276" spans="1:14" ht="12.75">
      <c r="A276" s="61"/>
      <c r="B276" s="61"/>
      <c r="C276" s="61"/>
      <c r="D276" s="61"/>
      <c r="E276" s="61"/>
      <c r="F276" s="61"/>
      <c r="G276" s="61"/>
      <c r="H276" s="61"/>
      <c r="I276" s="61"/>
      <c r="J276" s="61"/>
      <c r="K276" s="61"/>
      <c r="L276" s="61"/>
      <c r="M276" s="61"/>
      <c r="N276" s="61"/>
    </row>
    <row r="277" spans="1:14" ht="12.75">
      <c r="A277" s="61"/>
      <c r="B277" s="61"/>
      <c r="C277" s="61"/>
      <c r="D277" s="61"/>
      <c r="E277" s="61"/>
      <c r="F277" s="61"/>
      <c r="G277" s="61"/>
      <c r="H277" s="61"/>
      <c r="I277" s="61"/>
      <c r="J277" s="61"/>
      <c r="K277" s="61"/>
      <c r="L277" s="61"/>
      <c r="M277" s="61"/>
      <c r="N277" s="61"/>
    </row>
    <row r="278" spans="1:14" ht="12.75">
      <c r="A278" s="61"/>
      <c r="B278" s="61"/>
      <c r="C278" s="61"/>
      <c r="D278" s="61"/>
      <c r="E278" s="61"/>
      <c r="F278" s="61"/>
      <c r="G278" s="61"/>
      <c r="H278" s="61"/>
      <c r="I278" s="61"/>
      <c r="J278" s="61"/>
      <c r="K278" s="61"/>
      <c r="L278" s="61"/>
      <c r="M278" s="61"/>
      <c r="N278" s="61"/>
    </row>
    <row r="279" spans="1:14" ht="12.75">
      <c r="A279" s="61"/>
      <c r="B279" s="61"/>
      <c r="C279" s="61"/>
      <c r="D279" s="61"/>
      <c r="E279" s="61"/>
      <c r="F279" s="61"/>
      <c r="G279" s="61"/>
      <c r="H279" s="61"/>
      <c r="I279" s="61"/>
      <c r="J279" s="61"/>
      <c r="K279" s="61"/>
      <c r="L279" s="61"/>
      <c r="M279" s="61"/>
      <c r="N279" s="61"/>
    </row>
    <row r="280" spans="1:14" ht="12.75">
      <c r="A280" s="61"/>
      <c r="B280" s="61"/>
      <c r="C280" s="61"/>
      <c r="D280" s="61"/>
      <c r="E280" s="61"/>
      <c r="F280" s="61"/>
      <c r="G280" s="61"/>
      <c r="H280" s="61"/>
      <c r="I280" s="61"/>
      <c r="J280" s="61"/>
      <c r="K280" s="61"/>
      <c r="L280" s="61"/>
      <c r="M280" s="61"/>
      <c r="N280" s="61"/>
    </row>
    <row r="281" spans="1:14" ht="12.75">
      <c r="A281" s="61"/>
      <c r="B281" s="61"/>
      <c r="C281" s="61"/>
      <c r="D281" s="61"/>
      <c r="E281" s="61"/>
      <c r="F281" s="61"/>
      <c r="G281" s="61"/>
      <c r="H281" s="61"/>
      <c r="I281" s="61"/>
      <c r="J281" s="61"/>
      <c r="K281" s="61"/>
      <c r="L281" s="61"/>
      <c r="M281" s="61"/>
      <c r="N281" s="61"/>
    </row>
    <row r="282" spans="1:14" ht="12.75">
      <c r="A282" s="61"/>
      <c r="B282" s="61"/>
      <c r="C282" s="61"/>
      <c r="D282" s="61"/>
      <c r="E282" s="61"/>
      <c r="F282" s="61"/>
      <c r="G282" s="61"/>
      <c r="H282" s="61"/>
      <c r="I282" s="61"/>
      <c r="J282" s="61"/>
      <c r="K282" s="61"/>
      <c r="L282" s="61"/>
      <c r="M282" s="61"/>
      <c r="N282" s="61"/>
    </row>
    <row r="283" spans="1:14" ht="12.75">
      <c r="A283" s="61"/>
      <c r="B283" s="61"/>
      <c r="C283" s="61"/>
      <c r="D283" s="61"/>
      <c r="E283" s="61"/>
      <c r="F283" s="61"/>
      <c r="G283" s="61"/>
      <c r="H283" s="61"/>
      <c r="I283" s="61"/>
      <c r="J283" s="61"/>
      <c r="K283" s="61"/>
      <c r="L283" s="61"/>
      <c r="M283" s="61"/>
      <c r="N283" s="61"/>
    </row>
    <row r="284" spans="1:14" ht="12.75">
      <c r="A284" s="61"/>
      <c r="B284" s="61"/>
      <c r="C284" s="61"/>
      <c r="D284" s="61"/>
      <c r="E284" s="61"/>
      <c r="F284" s="61"/>
      <c r="G284" s="61"/>
      <c r="H284" s="61"/>
      <c r="I284" s="61"/>
      <c r="J284" s="61"/>
      <c r="K284" s="61"/>
      <c r="L284" s="61"/>
      <c r="M284" s="61"/>
      <c r="N284" s="61"/>
    </row>
    <row r="285" spans="1:14" ht="12.75">
      <c r="A285" s="61"/>
      <c r="B285" s="61"/>
      <c r="C285" s="61"/>
      <c r="D285" s="61"/>
      <c r="E285" s="61"/>
      <c r="F285" s="61"/>
      <c r="G285" s="61"/>
      <c r="H285" s="61"/>
      <c r="I285" s="61"/>
      <c r="J285" s="61"/>
      <c r="K285" s="61"/>
      <c r="L285" s="61"/>
      <c r="M285" s="61"/>
      <c r="N285" s="61"/>
    </row>
    <row r="286" spans="1:14" ht="12.75">
      <c r="A286" s="61"/>
      <c r="B286" s="61"/>
      <c r="C286" s="61"/>
      <c r="D286" s="61"/>
      <c r="E286" s="61"/>
      <c r="F286" s="61"/>
      <c r="G286" s="61"/>
      <c r="H286" s="61"/>
      <c r="I286" s="61"/>
      <c r="J286" s="61"/>
      <c r="K286" s="61"/>
      <c r="L286" s="61"/>
      <c r="M286" s="61"/>
      <c r="N286" s="61"/>
    </row>
    <row r="287" spans="1:14" ht="12.75">
      <c r="A287" s="61"/>
      <c r="B287" s="61"/>
      <c r="C287" s="61"/>
      <c r="D287" s="61"/>
      <c r="E287" s="61"/>
      <c r="F287" s="61"/>
      <c r="G287" s="61"/>
      <c r="H287" s="61"/>
      <c r="I287" s="61"/>
      <c r="J287" s="61"/>
      <c r="K287" s="61"/>
      <c r="L287" s="61"/>
      <c r="M287" s="61"/>
      <c r="N287" s="61"/>
    </row>
    <row r="288" spans="1:14" ht="12.75">
      <c r="A288" s="61"/>
      <c r="B288" s="61"/>
      <c r="C288" s="61"/>
      <c r="D288" s="61"/>
      <c r="E288" s="61"/>
      <c r="F288" s="61"/>
      <c r="G288" s="61"/>
      <c r="H288" s="61"/>
      <c r="I288" s="61"/>
      <c r="J288" s="61"/>
      <c r="K288" s="61"/>
      <c r="L288" s="61"/>
      <c r="M288" s="61"/>
      <c r="N288" s="61"/>
    </row>
    <row r="289" spans="1:14" ht="12.75">
      <c r="A289" s="61"/>
      <c r="B289" s="61"/>
      <c r="C289" s="61"/>
      <c r="D289" s="61"/>
      <c r="E289" s="61"/>
      <c r="F289" s="61"/>
      <c r="G289" s="61"/>
      <c r="H289" s="61"/>
      <c r="I289" s="61"/>
      <c r="J289" s="61"/>
      <c r="K289" s="61"/>
      <c r="L289" s="61"/>
      <c r="M289" s="61"/>
      <c r="N289" s="61"/>
    </row>
    <row r="290" spans="1:14" ht="12.75">
      <c r="A290" s="61"/>
      <c r="B290" s="61"/>
      <c r="C290" s="61"/>
      <c r="D290" s="61"/>
      <c r="E290" s="61"/>
      <c r="F290" s="61"/>
      <c r="G290" s="61"/>
      <c r="H290" s="61"/>
      <c r="I290" s="61"/>
      <c r="J290" s="61"/>
      <c r="K290" s="61"/>
      <c r="L290" s="61"/>
      <c r="M290" s="61"/>
      <c r="N290" s="61"/>
    </row>
    <row r="291" spans="1:14" ht="12.75">
      <c r="A291" s="61"/>
      <c r="B291" s="61"/>
      <c r="C291" s="61"/>
      <c r="D291" s="61"/>
      <c r="E291" s="61"/>
      <c r="F291" s="61"/>
      <c r="G291" s="61"/>
      <c r="H291" s="61"/>
      <c r="I291" s="61"/>
      <c r="J291" s="61"/>
      <c r="K291" s="61"/>
      <c r="L291" s="61"/>
      <c r="M291" s="61"/>
      <c r="N291" s="61"/>
    </row>
    <row r="292" spans="1:14" ht="12.75">
      <c r="A292" s="61"/>
      <c r="B292" s="61"/>
      <c r="C292" s="61"/>
      <c r="D292" s="61"/>
      <c r="E292" s="61"/>
      <c r="F292" s="61"/>
      <c r="G292" s="61"/>
      <c r="H292" s="61"/>
      <c r="I292" s="61"/>
      <c r="J292" s="61"/>
      <c r="K292" s="61"/>
      <c r="L292" s="61"/>
      <c r="M292" s="61"/>
      <c r="N292" s="61"/>
    </row>
    <row r="293" spans="1:14" ht="12.75">
      <c r="A293" s="61"/>
      <c r="B293" s="61"/>
      <c r="C293" s="61"/>
      <c r="D293" s="61"/>
      <c r="E293" s="61"/>
      <c r="F293" s="61"/>
      <c r="G293" s="61"/>
      <c r="H293" s="61"/>
      <c r="I293" s="61"/>
      <c r="J293" s="61"/>
      <c r="K293" s="61"/>
      <c r="L293" s="61"/>
      <c r="M293" s="61"/>
      <c r="N293" s="61"/>
    </row>
    <row r="294" spans="1:14" ht="12.75">
      <c r="A294" s="61"/>
      <c r="B294" s="61"/>
      <c r="C294" s="61"/>
      <c r="D294" s="61"/>
      <c r="E294" s="61"/>
      <c r="F294" s="61"/>
      <c r="G294" s="61"/>
      <c r="H294" s="61"/>
      <c r="I294" s="61"/>
      <c r="J294" s="61"/>
      <c r="K294" s="61"/>
      <c r="L294" s="61"/>
      <c r="M294" s="61"/>
      <c r="N294" s="61"/>
    </row>
    <row r="295" spans="1:14" ht="12.75">
      <c r="A295" s="61"/>
      <c r="B295" s="61"/>
      <c r="C295" s="61"/>
      <c r="D295" s="61"/>
      <c r="E295" s="61"/>
      <c r="F295" s="61"/>
      <c r="G295" s="61"/>
      <c r="H295" s="61"/>
      <c r="I295" s="61"/>
      <c r="J295" s="61"/>
      <c r="K295" s="61"/>
      <c r="L295" s="61"/>
      <c r="M295" s="61"/>
      <c r="N295" s="61"/>
    </row>
    <row r="296" spans="1:14" ht="12.75">
      <c r="A296" s="61"/>
      <c r="B296" s="61"/>
      <c r="C296" s="61"/>
      <c r="D296" s="61"/>
      <c r="E296" s="61"/>
      <c r="F296" s="61"/>
      <c r="G296" s="61"/>
      <c r="H296" s="61"/>
      <c r="I296" s="61"/>
      <c r="J296" s="61"/>
      <c r="K296" s="61"/>
      <c r="L296" s="61"/>
      <c r="M296" s="61"/>
      <c r="N296" s="61"/>
    </row>
    <row r="297" spans="1:14" ht="12.75">
      <c r="A297" s="61"/>
      <c r="B297" s="61"/>
      <c r="C297" s="61"/>
      <c r="D297" s="61"/>
      <c r="E297" s="61"/>
      <c r="F297" s="61"/>
      <c r="G297" s="61"/>
      <c r="H297" s="61"/>
      <c r="I297" s="61"/>
      <c r="J297" s="61"/>
      <c r="K297" s="61"/>
      <c r="L297" s="61"/>
      <c r="M297" s="61"/>
      <c r="N297" s="61"/>
    </row>
    <row r="298" spans="1:14" ht="12.75">
      <c r="A298" s="61"/>
      <c r="B298" s="61"/>
      <c r="C298" s="61"/>
      <c r="D298" s="61"/>
      <c r="E298" s="61"/>
      <c r="F298" s="61"/>
      <c r="G298" s="61"/>
      <c r="H298" s="61"/>
      <c r="I298" s="61"/>
      <c r="J298" s="61"/>
      <c r="K298" s="61"/>
      <c r="L298" s="61"/>
      <c r="M298" s="61"/>
      <c r="N298" s="61"/>
    </row>
    <row r="299" spans="1:14" ht="12.75">
      <c r="A299" s="61"/>
      <c r="B299" s="61"/>
      <c r="C299" s="61"/>
      <c r="D299" s="61"/>
      <c r="E299" s="61"/>
      <c r="F299" s="61"/>
      <c r="G299" s="61"/>
      <c r="H299" s="61"/>
      <c r="I299" s="61"/>
      <c r="J299" s="61"/>
      <c r="K299" s="61"/>
      <c r="L299" s="61"/>
      <c r="M299" s="61"/>
      <c r="N299" s="61"/>
    </row>
    <row r="300" spans="1:14" ht="12.75">
      <c r="A300" s="61"/>
      <c r="B300" s="61"/>
      <c r="C300" s="61"/>
      <c r="D300" s="61"/>
      <c r="E300" s="61"/>
      <c r="F300" s="61"/>
      <c r="G300" s="61"/>
      <c r="H300" s="61"/>
      <c r="I300" s="61"/>
      <c r="J300" s="61"/>
      <c r="K300" s="61"/>
      <c r="L300" s="61"/>
      <c r="M300" s="61"/>
      <c r="N300" s="61"/>
    </row>
    <row r="301" spans="1:14" ht="12.75">
      <c r="A301" s="61"/>
      <c r="B301" s="61"/>
      <c r="C301" s="61"/>
      <c r="D301" s="61"/>
      <c r="E301" s="61"/>
      <c r="F301" s="61"/>
      <c r="G301" s="61"/>
      <c r="H301" s="61"/>
      <c r="I301" s="61"/>
      <c r="J301" s="61"/>
      <c r="K301" s="61"/>
      <c r="L301" s="61"/>
      <c r="M301" s="61"/>
      <c r="N301" s="61"/>
    </row>
    <row r="302" spans="1:14" ht="12.75">
      <c r="A302" s="61"/>
      <c r="B302" s="61"/>
      <c r="C302" s="61"/>
      <c r="D302" s="61"/>
      <c r="E302" s="61"/>
      <c r="F302" s="61"/>
      <c r="G302" s="61"/>
      <c r="H302" s="61"/>
      <c r="I302" s="61"/>
      <c r="J302" s="61"/>
      <c r="K302" s="61"/>
      <c r="L302" s="61"/>
      <c r="M302" s="61"/>
      <c r="N302" s="61"/>
    </row>
    <row r="303" spans="1:14" ht="12.75">
      <c r="A303" s="61"/>
      <c r="B303" s="61"/>
      <c r="C303" s="61"/>
      <c r="D303" s="61"/>
      <c r="E303" s="61"/>
      <c r="F303" s="61"/>
      <c r="G303" s="61"/>
      <c r="H303" s="61"/>
      <c r="I303" s="61"/>
      <c r="J303" s="61"/>
      <c r="K303" s="61"/>
      <c r="L303" s="61"/>
      <c r="M303" s="61"/>
      <c r="N303" s="61"/>
    </row>
    <row r="304" spans="1:14" ht="12.75">
      <c r="A304" s="61"/>
      <c r="B304" s="61"/>
      <c r="C304" s="61"/>
      <c r="D304" s="61"/>
      <c r="E304" s="61"/>
      <c r="F304" s="61"/>
      <c r="G304" s="61"/>
      <c r="H304" s="61"/>
      <c r="I304" s="61"/>
      <c r="J304" s="61"/>
      <c r="K304" s="61"/>
      <c r="L304" s="61"/>
      <c r="M304" s="61"/>
      <c r="N304" s="61"/>
    </row>
    <row r="305" spans="1:14" ht="12.75">
      <c r="A305" s="61"/>
      <c r="B305" s="61"/>
      <c r="C305" s="61"/>
      <c r="D305" s="61"/>
      <c r="E305" s="61"/>
      <c r="F305" s="61"/>
      <c r="G305" s="61"/>
      <c r="H305" s="61"/>
      <c r="I305" s="61"/>
      <c r="J305" s="61"/>
      <c r="K305" s="61"/>
      <c r="L305" s="61"/>
      <c r="M305" s="61"/>
      <c r="N305" s="61"/>
    </row>
    <row r="306" spans="1:14" ht="12.75">
      <c r="A306" s="61"/>
      <c r="B306" s="61"/>
      <c r="C306" s="61"/>
      <c r="D306" s="61"/>
      <c r="E306" s="61"/>
      <c r="F306" s="61"/>
      <c r="G306" s="61"/>
      <c r="H306" s="61"/>
      <c r="I306" s="61"/>
      <c r="J306" s="61"/>
      <c r="K306" s="61"/>
      <c r="L306" s="61"/>
      <c r="M306" s="61"/>
      <c r="N306" s="61"/>
    </row>
    <row r="307" spans="1:14" ht="12.75">
      <c r="A307" s="61"/>
      <c r="B307" s="61"/>
      <c r="C307" s="61"/>
      <c r="D307" s="61"/>
      <c r="E307" s="61"/>
      <c r="F307" s="61"/>
      <c r="G307" s="61"/>
      <c r="H307" s="61"/>
      <c r="I307" s="61"/>
      <c r="J307" s="61"/>
      <c r="K307" s="61"/>
      <c r="L307" s="61"/>
      <c r="M307" s="61"/>
      <c r="N307" s="61"/>
    </row>
    <row r="308" spans="1:14" ht="12.75">
      <c r="A308" s="61"/>
      <c r="B308" s="61"/>
      <c r="C308" s="61"/>
      <c r="D308" s="61"/>
      <c r="E308" s="61"/>
      <c r="F308" s="61"/>
      <c r="G308" s="61"/>
      <c r="H308" s="61"/>
      <c r="I308" s="61"/>
      <c r="J308" s="61"/>
      <c r="K308" s="61"/>
      <c r="L308" s="61"/>
      <c r="M308" s="61"/>
      <c r="N308" s="61"/>
    </row>
    <row r="309" spans="1:14" ht="12.75">
      <c r="A309" s="61"/>
      <c r="B309" s="61"/>
      <c r="C309" s="61"/>
      <c r="D309" s="61"/>
      <c r="E309" s="61"/>
      <c r="F309" s="61"/>
      <c r="G309" s="61"/>
      <c r="H309" s="61"/>
      <c r="I309" s="61"/>
      <c r="J309" s="61"/>
      <c r="K309" s="61"/>
      <c r="L309" s="61"/>
      <c r="M309" s="61"/>
      <c r="N309" s="61"/>
    </row>
    <row r="310" spans="1:14" ht="12.75">
      <c r="A310" s="61"/>
      <c r="B310" s="61"/>
      <c r="C310" s="61"/>
      <c r="D310" s="61"/>
      <c r="E310" s="61"/>
      <c r="F310" s="61"/>
      <c r="G310" s="61"/>
      <c r="H310" s="61"/>
      <c r="I310" s="61"/>
      <c r="J310" s="61"/>
      <c r="K310" s="61"/>
      <c r="L310" s="61"/>
      <c r="M310" s="61"/>
      <c r="N310" s="61"/>
    </row>
    <row r="311" spans="1:14" ht="12.75">
      <c r="A311" s="61"/>
      <c r="B311" s="61"/>
      <c r="C311" s="61"/>
      <c r="D311" s="61"/>
      <c r="E311" s="61"/>
      <c r="F311" s="61"/>
      <c r="G311" s="61"/>
      <c r="H311" s="61"/>
      <c r="I311" s="61"/>
      <c r="J311" s="61"/>
      <c r="K311" s="61"/>
      <c r="L311" s="61"/>
      <c r="M311" s="61"/>
      <c r="N311" s="61"/>
    </row>
    <row r="312" spans="1:14" ht="12.75">
      <c r="A312" s="61"/>
      <c r="B312" s="61"/>
      <c r="C312" s="61"/>
      <c r="D312" s="61"/>
      <c r="E312" s="61"/>
      <c r="F312" s="61"/>
      <c r="G312" s="61"/>
      <c r="H312" s="61"/>
      <c r="I312" s="61"/>
      <c r="J312" s="61"/>
      <c r="K312" s="61"/>
      <c r="L312" s="61"/>
      <c r="M312" s="61"/>
      <c r="N312" s="61"/>
    </row>
    <row r="313" spans="1:14" ht="12.75">
      <c r="A313" s="61"/>
      <c r="B313" s="61"/>
      <c r="C313" s="61"/>
      <c r="D313" s="61"/>
      <c r="E313" s="61"/>
      <c r="F313" s="61"/>
      <c r="G313" s="61"/>
      <c r="H313" s="61"/>
      <c r="I313" s="61"/>
      <c r="J313" s="61"/>
      <c r="K313" s="61"/>
      <c r="L313" s="61"/>
      <c r="M313" s="61"/>
      <c r="N313" s="61"/>
    </row>
    <row r="314" spans="1:14" ht="12.75">
      <c r="A314" s="61"/>
      <c r="B314" s="61"/>
      <c r="C314" s="61"/>
      <c r="D314" s="61"/>
      <c r="E314" s="61"/>
      <c r="F314" s="61"/>
      <c r="G314" s="61"/>
      <c r="H314" s="61"/>
      <c r="I314" s="61"/>
      <c r="J314" s="61"/>
      <c r="K314" s="61"/>
      <c r="L314" s="61"/>
      <c r="M314" s="61"/>
      <c r="N314" s="61"/>
    </row>
    <row r="315" spans="1:14" ht="12.75">
      <c r="A315" s="61"/>
      <c r="B315" s="61"/>
      <c r="C315" s="61"/>
      <c r="D315" s="61"/>
      <c r="E315" s="61"/>
      <c r="F315" s="61"/>
      <c r="G315" s="61"/>
      <c r="H315" s="61"/>
      <c r="I315" s="61"/>
      <c r="J315" s="61"/>
      <c r="K315" s="61"/>
      <c r="L315" s="61"/>
      <c r="M315" s="61"/>
      <c r="N315" s="61"/>
    </row>
    <row r="316" spans="1:14" ht="12.75">
      <c r="A316" s="61"/>
      <c r="B316" s="61"/>
      <c r="C316" s="61"/>
      <c r="D316" s="61"/>
      <c r="E316" s="61"/>
      <c r="F316" s="61"/>
      <c r="G316" s="61"/>
      <c r="H316" s="61"/>
      <c r="I316" s="61"/>
      <c r="J316" s="61"/>
      <c r="K316" s="61"/>
      <c r="L316" s="61"/>
      <c r="M316" s="61"/>
      <c r="N316" s="61"/>
    </row>
    <row r="317" spans="1:14" ht="12.75">
      <c r="A317" s="61"/>
      <c r="B317" s="61"/>
      <c r="C317" s="61"/>
      <c r="D317" s="61"/>
      <c r="E317" s="61"/>
      <c r="F317" s="61"/>
      <c r="G317" s="61"/>
      <c r="H317" s="61"/>
      <c r="I317" s="61"/>
      <c r="J317" s="61"/>
      <c r="K317" s="61"/>
      <c r="L317" s="61"/>
      <c r="M317" s="61"/>
      <c r="N317" s="61"/>
    </row>
    <row r="318" spans="1:14" ht="12.75">
      <c r="A318" s="61"/>
      <c r="B318" s="61"/>
      <c r="C318" s="61"/>
      <c r="D318" s="61"/>
      <c r="E318" s="61"/>
      <c r="F318" s="61"/>
      <c r="G318" s="61"/>
      <c r="H318" s="61"/>
      <c r="I318" s="61"/>
      <c r="J318" s="61"/>
      <c r="K318" s="61"/>
      <c r="L318" s="61"/>
      <c r="M318" s="61"/>
      <c r="N318" s="61"/>
    </row>
    <row r="319" spans="1:14" ht="12.75">
      <c r="A319" s="61"/>
      <c r="B319" s="61"/>
      <c r="C319" s="61"/>
      <c r="D319" s="61"/>
      <c r="E319" s="61"/>
      <c r="F319" s="61"/>
      <c r="G319" s="61"/>
      <c r="H319" s="61"/>
      <c r="I319" s="61"/>
      <c r="J319" s="61"/>
      <c r="K319" s="61"/>
      <c r="L319" s="61"/>
      <c r="M319" s="61"/>
      <c r="N319" s="61"/>
    </row>
    <row r="320" spans="1:14" ht="12.75">
      <c r="A320" s="61"/>
      <c r="B320" s="61"/>
      <c r="C320" s="61"/>
      <c r="D320" s="61"/>
      <c r="E320" s="61"/>
      <c r="F320" s="61"/>
      <c r="G320" s="61"/>
      <c r="H320" s="61"/>
      <c r="I320" s="61"/>
      <c r="J320" s="61"/>
      <c r="K320" s="61"/>
      <c r="L320" s="61"/>
      <c r="M320" s="61"/>
      <c r="N320" s="61"/>
    </row>
    <row r="321" spans="1:14" ht="12.75">
      <c r="A321" s="61"/>
      <c r="B321" s="61"/>
      <c r="C321" s="61"/>
      <c r="D321" s="61"/>
      <c r="E321" s="61"/>
      <c r="F321" s="61"/>
      <c r="G321" s="61"/>
      <c r="H321" s="61"/>
      <c r="I321" s="61"/>
      <c r="J321" s="61"/>
      <c r="K321" s="61"/>
      <c r="L321" s="61"/>
      <c r="M321" s="61"/>
      <c r="N321" s="61"/>
    </row>
    <row r="322" spans="1:14" ht="12.75">
      <c r="A322" s="61"/>
      <c r="B322" s="61"/>
      <c r="C322" s="61"/>
      <c r="D322" s="61"/>
      <c r="E322" s="61"/>
      <c r="F322" s="61"/>
      <c r="G322" s="61"/>
      <c r="H322" s="61"/>
      <c r="I322" s="61"/>
      <c r="J322" s="61"/>
      <c r="K322" s="61"/>
      <c r="L322" s="61"/>
      <c r="M322" s="61"/>
      <c r="N322" s="61"/>
    </row>
    <row r="323" spans="1:14" ht="12.75">
      <c r="A323" s="61"/>
      <c r="B323" s="61"/>
      <c r="C323" s="61"/>
      <c r="D323" s="61"/>
      <c r="E323" s="61"/>
      <c r="F323" s="61"/>
      <c r="G323" s="61"/>
      <c r="H323" s="61"/>
      <c r="I323" s="61"/>
      <c r="J323" s="61"/>
      <c r="K323" s="61"/>
      <c r="L323" s="61"/>
      <c r="M323" s="61"/>
      <c r="N323" s="61"/>
    </row>
    <row r="324" spans="1:14" ht="12.75">
      <c r="A324" s="61"/>
      <c r="B324" s="61"/>
      <c r="C324" s="61"/>
      <c r="D324" s="61"/>
      <c r="E324" s="61"/>
      <c r="F324" s="61"/>
      <c r="G324" s="61"/>
      <c r="H324" s="61"/>
      <c r="I324" s="61"/>
      <c r="J324" s="61"/>
      <c r="K324" s="61"/>
      <c r="L324" s="61"/>
      <c r="M324" s="61"/>
      <c r="N324" s="61"/>
    </row>
    <row r="325" spans="1:14" ht="12.75">
      <c r="A325" s="61"/>
      <c r="B325" s="61"/>
      <c r="C325" s="61"/>
      <c r="D325" s="61"/>
      <c r="E325" s="61"/>
      <c r="F325" s="61"/>
      <c r="G325" s="61"/>
      <c r="H325" s="61"/>
      <c r="I325" s="61"/>
      <c r="J325" s="61"/>
      <c r="K325" s="61"/>
      <c r="L325" s="61"/>
      <c r="M325" s="61"/>
      <c r="N325" s="61"/>
    </row>
    <row r="326" spans="1:14" ht="12.75">
      <c r="A326" s="61"/>
      <c r="B326" s="61"/>
      <c r="C326" s="61"/>
      <c r="D326" s="61"/>
      <c r="E326" s="61"/>
      <c r="F326" s="61"/>
      <c r="G326" s="61"/>
      <c r="H326" s="61"/>
      <c r="I326" s="61"/>
      <c r="J326" s="61"/>
      <c r="K326" s="61"/>
      <c r="L326" s="61"/>
      <c r="M326" s="61"/>
      <c r="N326" s="61"/>
    </row>
    <row r="327" spans="1:14" ht="12.75">
      <c r="A327" s="61"/>
      <c r="B327" s="61"/>
      <c r="C327" s="61"/>
      <c r="D327" s="61"/>
      <c r="E327" s="61"/>
      <c r="F327" s="61"/>
      <c r="G327" s="61"/>
      <c r="H327" s="61"/>
      <c r="I327" s="61"/>
      <c r="J327" s="61"/>
      <c r="K327" s="61"/>
      <c r="L327" s="61"/>
      <c r="M327" s="61"/>
      <c r="N327" s="61"/>
    </row>
    <row r="328" spans="1:14" ht="12.75">
      <c r="A328" s="61"/>
      <c r="B328" s="61"/>
      <c r="C328" s="61"/>
      <c r="D328" s="61"/>
      <c r="E328" s="61"/>
      <c r="F328" s="61"/>
      <c r="G328" s="61"/>
      <c r="H328" s="61"/>
      <c r="I328" s="61"/>
      <c r="J328" s="61"/>
      <c r="K328" s="61"/>
      <c r="L328" s="61"/>
      <c r="M328" s="61"/>
      <c r="N328" s="61"/>
    </row>
    <row r="329" spans="1:14" ht="12.75">
      <c r="A329" s="61"/>
      <c r="B329" s="61"/>
      <c r="C329" s="61"/>
      <c r="D329" s="61"/>
      <c r="E329" s="61"/>
      <c r="F329" s="61"/>
      <c r="G329" s="61"/>
      <c r="H329" s="61"/>
      <c r="I329" s="61"/>
      <c r="J329" s="61"/>
      <c r="K329" s="61"/>
      <c r="L329" s="61"/>
      <c r="M329" s="61"/>
      <c r="N329" s="61"/>
    </row>
    <row r="330" spans="1:14" ht="12.75">
      <c r="A330" s="61"/>
      <c r="B330" s="61"/>
      <c r="C330" s="61"/>
      <c r="D330" s="61"/>
      <c r="E330" s="61"/>
      <c r="F330" s="61"/>
      <c r="G330" s="61"/>
      <c r="H330" s="61"/>
      <c r="I330" s="61"/>
      <c r="J330" s="61"/>
      <c r="K330" s="61"/>
      <c r="L330" s="61"/>
      <c r="M330" s="61"/>
      <c r="N330" s="61"/>
    </row>
    <row r="331" spans="1:14" ht="12.75">
      <c r="A331" s="61"/>
      <c r="B331" s="61"/>
      <c r="C331" s="61"/>
      <c r="D331" s="61"/>
      <c r="E331" s="61"/>
      <c r="F331" s="61"/>
      <c r="G331" s="61"/>
      <c r="H331" s="61"/>
      <c r="I331" s="61"/>
      <c r="J331" s="61"/>
      <c r="K331" s="61"/>
      <c r="L331" s="61"/>
      <c r="M331" s="61"/>
      <c r="N331" s="61"/>
    </row>
    <row r="332" spans="1:14" ht="12.75">
      <c r="A332" s="61"/>
      <c r="B332" s="61"/>
      <c r="C332" s="61"/>
      <c r="D332" s="61"/>
      <c r="E332" s="61"/>
      <c r="F332" s="61"/>
      <c r="G332" s="61"/>
      <c r="H332" s="61"/>
      <c r="I332" s="61"/>
      <c r="J332" s="61"/>
      <c r="K332" s="61"/>
      <c r="L332" s="61"/>
      <c r="M332" s="61"/>
      <c r="N332" s="61"/>
    </row>
    <row r="333" spans="1:14" ht="12.75">
      <c r="A333" s="61"/>
      <c r="B333" s="61"/>
      <c r="C333" s="61"/>
      <c r="D333" s="61"/>
      <c r="E333" s="61"/>
      <c r="F333" s="61"/>
      <c r="G333" s="61"/>
      <c r="H333" s="61"/>
      <c r="I333" s="61"/>
      <c r="J333" s="61"/>
      <c r="K333" s="61"/>
      <c r="L333" s="61"/>
      <c r="M333" s="61"/>
      <c r="N333" s="61"/>
    </row>
    <row r="334" spans="1:14" ht="12.75">
      <c r="A334" s="61"/>
      <c r="B334" s="61"/>
      <c r="C334" s="61"/>
      <c r="D334" s="61"/>
      <c r="E334" s="61"/>
      <c r="F334" s="61"/>
      <c r="G334" s="61"/>
      <c r="H334" s="61"/>
      <c r="I334" s="61"/>
      <c r="J334" s="61"/>
      <c r="K334" s="61"/>
      <c r="L334" s="61"/>
      <c r="M334" s="61"/>
      <c r="N334" s="61"/>
    </row>
    <row r="335" spans="1:14" ht="12.75">
      <c r="A335" s="61"/>
      <c r="B335" s="61"/>
      <c r="C335" s="61"/>
      <c r="D335" s="61"/>
      <c r="E335" s="61"/>
      <c r="F335" s="61"/>
      <c r="G335" s="61"/>
      <c r="H335" s="61"/>
      <c r="I335" s="61"/>
      <c r="J335" s="61"/>
      <c r="K335" s="61"/>
      <c r="L335" s="61"/>
      <c r="M335" s="61"/>
      <c r="N335" s="61"/>
    </row>
    <row r="336" spans="1:14" ht="12.75">
      <c r="A336" s="61"/>
      <c r="B336" s="61"/>
      <c r="C336" s="61"/>
      <c r="D336" s="61"/>
      <c r="E336" s="61"/>
      <c r="F336" s="61"/>
      <c r="G336" s="61"/>
      <c r="H336" s="61"/>
      <c r="I336" s="61"/>
      <c r="J336" s="61"/>
      <c r="K336" s="61"/>
      <c r="L336" s="61"/>
      <c r="M336" s="61"/>
      <c r="N336" s="61"/>
    </row>
    <row r="337" spans="1:14" ht="12.75">
      <c r="A337" s="61"/>
      <c r="B337" s="61"/>
      <c r="C337" s="61"/>
      <c r="D337" s="61"/>
      <c r="E337" s="61"/>
      <c r="F337" s="61"/>
      <c r="G337" s="61"/>
      <c r="H337" s="61"/>
      <c r="I337" s="61"/>
      <c r="J337" s="61"/>
      <c r="K337" s="61"/>
      <c r="L337" s="61"/>
      <c r="M337" s="61"/>
      <c r="N337" s="61"/>
    </row>
    <row r="338" spans="1:14" ht="12.75">
      <c r="A338" s="61"/>
      <c r="B338" s="61"/>
      <c r="C338" s="61"/>
      <c r="D338" s="61"/>
      <c r="E338" s="61"/>
      <c r="F338" s="61"/>
      <c r="G338" s="61"/>
      <c r="H338" s="61"/>
      <c r="I338" s="61"/>
      <c r="J338" s="61"/>
      <c r="K338" s="61"/>
      <c r="L338" s="61"/>
      <c r="M338" s="61"/>
      <c r="N338" s="61"/>
    </row>
    <row r="339" spans="1:14" ht="12.75">
      <c r="A339" s="61"/>
      <c r="B339" s="61"/>
      <c r="C339" s="61"/>
      <c r="D339" s="61"/>
      <c r="E339" s="61"/>
      <c r="F339" s="61"/>
      <c r="G339" s="61"/>
      <c r="H339" s="61"/>
      <c r="I339" s="61"/>
      <c r="J339" s="61"/>
      <c r="K339" s="61"/>
      <c r="L339" s="61"/>
      <c r="M339" s="61"/>
      <c r="N339" s="61"/>
    </row>
    <row r="340" spans="1:14" ht="12.75">
      <c r="A340" s="61"/>
      <c r="B340" s="61"/>
      <c r="C340" s="61"/>
      <c r="D340" s="61"/>
      <c r="E340" s="61"/>
      <c r="F340" s="61"/>
      <c r="G340" s="61"/>
      <c r="H340" s="61"/>
      <c r="I340" s="61"/>
      <c r="J340" s="61"/>
      <c r="K340" s="61"/>
      <c r="L340" s="61"/>
      <c r="M340" s="61"/>
      <c r="N340" s="61"/>
    </row>
    <row r="341" spans="1:14" ht="12.75">
      <c r="A341" s="61"/>
      <c r="B341" s="61"/>
      <c r="C341" s="61"/>
      <c r="D341" s="61"/>
      <c r="E341" s="61"/>
      <c r="F341" s="61"/>
      <c r="G341" s="61"/>
      <c r="H341" s="61"/>
      <c r="I341" s="61"/>
      <c r="J341" s="61"/>
      <c r="K341" s="61"/>
      <c r="L341" s="61"/>
      <c r="M341" s="61"/>
      <c r="N341" s="61"/>
    </row>
    <row r="342" spans="1:14" ht="12.75">
      <c r="A342" s="61"/>
      <c r="B342" s="61"/>
      <c r="C342" s="61"/>
      <c r="D342" s="61"/>
      <c r="E342" s="61"/>
      <c r="F342" s="61"/>
      <c r="G342" s="61"/>
      <c r="H342" s="61"/>
      <c r="I342" s="61"/>
      <c r="J342" s="61"/>
      <c r="K342" s="61"/>
      <c r="L342" s="61"/>
      <c r="M342" s="61"/>
      <c r="N342" s="61"/>
    </row>
    <row r="343" spans="1:14" ht="12.75">
      <c r="A343" s="61"/>
      <c r="B343" s="61"/>
      <c r="C343" s="61"/>
      <c r="D343" s="61"/>
      <c r="E343" s="61"/>
      <c r="F343" s="61"/>
      <c r="G343" s="61"/>
      <c r="H343" s="61"/>
      <c r="I343" s="61"/>
      <c r="J343" s="61"/>
      <c r="K343" s="61"/>
      <c r="L343" s="61"/>
      <c r="M343" s="61"/>
      <c r="N343" s="61"/>
    </row>
    <row r="344" spans="1:14" ht="12.75">
      <c r="A344" s="61"/>
      <c r="B344" s="61"/>
      <c r="C344" s="61"/>
      <c r="D344" s="61"/>
      <c r="E344" s="61"/>
      <c r="F344" s="61"/>
      <c r="G344" s="61"/>
      <c r="H344" s="61"/>
      <c r="I344" s="61"/>
      <c r="J344" s="61"/>
      <c r="K344" s="61"/>
      <c r="L344" s="61"/>
      <c r="M344" s="61"/>
      <c r="N344" s="61"/>
    </row>
    <row r="345" spans="1:14" ht="12.75">
      <c r="A345" s="61"/>
      <c r="B345" s="61"/>
      <c r="C345" s="61"/>
      <c r="D345" s="61"/>
      <c r="E345" s="61"/>
      <c r="F345" s="61"/>
      <c r="G345" s="61"/>
      <c r="H345" s="61"/>
      <c r="I345" s="61"/>
      <c r="J345" s="61"/>
      <c r="K345" s="61"/>
      <c r="L345" s="61"/>
      <c r="M345" s="61"/>
      <c r="N345" s="61"/>
    </row>
    <row r="346" spans="1:14" ht="12.75">
      <c r="A346" s="61"/>
      <c r="B346" s="61"/>
      <c r="C346" s="61"/>
      <c r="D346" s="61"/>
      <c r="E346" s="61"/>
      <c r="F346" s="61"/>
      <c r="G346" s="61"/>
      <c r="H346" s="61"/>
      <c r="I346" s="61"/>
      <c r="J346" s="61"/>
      <c r="K346" s="61"/>
      <c r="L346" s="61"/>
      <c r="M346" s="61"/>
      <c r="N346" s="61"/>
    </row>
    <row r="347" spans="1:14" ht="12.75">
      <c r="A347" s="61"/>
      <c r="B347" s="61"/>
      <c r="C347" s="61"/>
      <c r="D347" s="61"/>
      <c r="E347" s="61"/>
      <c r="F347" s="61"/>
      <c r="G347" s="61"/>
      <c r="H347" s="61"/>
      <c r="I347" s="61"/>
      <c r="J347" s="61"/>
      <c r="K347" s="61"/>
      <c r="L347" s="61"/>
      <c r="M347" s="61"/>
      <c r="N347" s="61"/>
    </row>
    <row r="348" spans="1:14" ht="12.75">
      <c r="A348" s="61"/>
      <c r="B348" s="61"/>
      <c r="C348" s="61"/>
      <c r="D348" s="61"/>
      <c r="E348" s="61"/>
      <c r="F348" s="61"/>
      <c r="G348" s="61"/>
      <c r="H348" s="61"/>
      <c r="I348" s="61"/>
      <c r="J348" s="61"/>
      <c r="K348" s="61"/>
      <c r="L348" s="61"/>
      <c r="M348" s="61"/>
      <c r="N348" s="61"/>
    </row>
    <row r="349" spans="1:14" ht="12.75">
      <c r="A349" s="61"/>
      <c r="B349" s="61"/>
      <c r="C349" s="61"/>
      <c r="D349" s="61"/>
      <c r="E349" s="61"/>
      <c r="F349" s="61"/>
      <c r="G349" s="61"/>
      <c r="H349" s="61"/>
      <c r="I349" s="61"/>
      <c r="J349" s="61"/>
      <c r="K349" s="61"/>
      <c r="L349" s="61"/>
      <c r="M349" s="61"/>
      <c r="N349" s="61"/>
    </row>
    <row r="350" spans="1:14" ht="12.75">
      <c r="A350" s="61"/>
      <c r="B350" s="61"/>
      <c r="C350" s="61"/>
      <c r="D350" s="61"/>
      <c r="E350" s="61"/>
      <c r="F350" s="61"/>
      <c r="G350" s="61"/>
      <c r="H350" s="61"/>
      <c r="I350" s="61"/>
      <c r="J350" s="61"/>
      <c r="K350" s="61"/>
      <c r="L350" s="61"/>
      <c r="M350" s="61"/>
      <c r="N350" s="61"/>
    </row>
    <row r="351" spans="1:14" ht="12.75">
      <c r="A351" s="61"/>
      <c r="B351" s="61"/>
      <c r="C351" s="61"/>
      <c r="D351" s="61"/>
      <c r="E351" s="61"/>
      <c r="F351" s="61"/>
      <c r="G351" s="61"/>
      <c r="H351" s="61"/>
      <c r="I351" s="61"/>
      <c r="J351" s="61"/>
      <c r="K351" s="61"/>
      <c r="L351" s="61"/>
      <c r="M351" s="61"/>
      <c r="N351" s="61"/>
    </row>
    <row r="352" spans="1:14" ht="12.75">
      <c r="A352" s="61"/>
      <c r="B352" s="61"/>
      <c r="C352" s="61"/>
      <c r="D352" s="61"/>
      <c r="E352" s="61"/>
      <c r="F352" s="61"/>
      <c r="G352" s="61"/>
      <c r="H352" s="61"/>
      <c r="I352" s="61"/>
      <c r="J352" s="61"/>
      <c r="K352" s="61"/>
      <c r="L352" s="61"/>
      <c r="M352" s="61"/>
      <c r="N352" s="61"/>
    </row>
    <row r="353" spans="1:14" ht="12.75">
      <c r="A353" s="61"/>
      <c r="B353" s="61"/>
      <c r="C353" s="61"/>
      <c r="D353" s="61"/>
      <c r="E353" s="61"/>
      <c r="F353" s="61"/>
      <c r="G353" s="61"/>
      <c r="H353" s="61"/>
      <c r="I353" s="61"/>
      <c r="J353" s="61"/>
      <c r="K353" s="61"/>
      <c r="L353" s="61"/>
      <c r="M353" s="61"/>
      <c r="N353" s="61"/>
    </row>
    <row r="354" spans="1:14" ht="12.75">
      <c r="A354" s="61"/>
      <c r="B354" s="61"/>
      <c r="C354" s="61"/>
      <c r="D354" s="61"/>
      <c r="E354" s="61"/>
      <c r="F354" s="61"/>
      <c r="G354" s="61"/>
      <c r="H354" s="61"/>
      <c r="I354" s="61"/>
      <c r="J354" s="61"/>
      <c r="K354" s="61"/>
      <c r="L354" s="61"/>
      <c r="M354" s="61"/>
      <c r="N354" s="61"/>
    </row>
    <row r="355" spans="1:14" ht="12.75">
      <c r="A355" s="61"/>
      <c r="B355" s="61"/>
      <c r="C355" s="61"/>
      <c r="D355" s="61"/>
      <c r="E355" s="61"/>
      <c r="F355" s="61"/>
      <c r="G355" s="61"/>
      <c r="H355" s="61"/>
      <c r="I355" s="61"/>
      <c r="J355" s="61"/>
      <c r="K355" s="61"/>
      <c r="L355" s="61"/>
      <c r="M355" s="61"/>
      <c r="N355" s="61"/>
    </row>
    <row r="356" spans="1:14" ht="12.75">
      <c r="A356" s="61"/>
      <c r="B356" s="61"/>
      <c r="C356" s="61"/>
      <c r="D356" s="61"/>
      <c r="E356" s="61"/>
      <c r="F356" s="61"/>
      <c r="G356" s="61"/>
      <c r="H356" s="61"/>
      <c r="I356" s="61"/>
      <c r="J356" s="61"/>
      <c r="K356" s="61"/>
      <c r="L356" s="61"/>
      <c r="M356" s="61"/>
      <c r="N356" s="61"/>
    </row>
    <row r="357" spans="1:14" ht="12.75">
      <c r="A357" s="61"/>
      <c r="B357" s="61"/>
      <c r="C357" s="61"/>
      <c r="D357" s="61"/>
      <c r="E357" s="61"/>
      <c r="F357" s="61"/>
      <c r="G357" s="61"/>
      <c r="H357" s="61"/>
      <c r="I357" s="61"/>
      <c r="J357" s="61"/>
      <c r="K357" s="61"/>
      <c r="L357" s="61"/>
      <c r="M357" s="61"/>
      <c r="N357" s="61"/>
    </row>
    <row r="358" spans="1:14" ht="12.75">
      <c r="A358" s="61"/>
      <c r="B358" s="61"/>
      <c r="C358" s="61"/>
      <c r="D358" s="61"/>
      <c r="E358" s="61"/>
      <c r="F358" s="61"/>
      <c r="G358" s="61"/>
      <c r="H358" s="61"/>
      <c r="I358" s="61"/>
      <c r="J358" s="61"/>
      <c r="K358" s="61"/>
      <c r="L358" s="61"/>
      <c r="M358" s="61"/>
      <c r="N358" s="61"/>
    </row>
    <row r="359" spans="1:14" ht="12.75">
      <c r="A359" s="61"/>
      <c r="B359" s="61"/>
      <c r="C359" s="61"/>
      <c r="D359" s="61"/>
      <c r="E359" s="61"/>
      <c r="F359" s="61"/>
      <c r="G359" s="61"/>
      <c r="H359" s="61"/>
      <c r="I359" s="61"/>
      <c r="J359" s="61"/>
      <c r="K359" s="61"/>
      <c r="L359" s="61"/>
      <c r="M359" s="61"/>
      <c r="N359" s="61"/>
    </row>
    <row r="360" spans="1:14" ht="12.75">
      <c r="A360" s="61"/>
      <c r="B360" s="61"/>
      <c r="C360" s="61"/>
      <c r="D360" s="61"/>
      <c r="E360" s="61"/>
      <c r="F360" s="61"/>
      <c r="G360" s="61"/>
      <c r="H360" s="61"/>
      <c r="I360" s="61"/>
      <c r="J360" s="61"/>
      <c r="K360" s="61"/>
      <c r="L360" s="61"/>
      <c r="M360" s="61"/>
      <c r="N360" s="61"/>
    </row>
    <row r="361" spans="1:14" ht="12.75">
      <c r="A361" s="61"/>
      <c r="B361" s="61"/>
      <c r="C361" s="61"/>
      <c r="D361" s="61"/>
      <c r="E361" s="61"/>
      <c r="F361" s="61"/>
      <c r="G361" s="61"/>
      <c r="H361" s="61"/>
      <c r="I361" s="61"/>
      <c r="J361" s="61"/>
      <c r="K361" s="61"/>
      <c r="L361" s="61"/>
      <c r="M361" s="61"/>
      <c r="N361" s="61"/>
    </row>
    <row r="362" spans="1:14" ht="12.75">
      <c r="A362" s="61"/>
      <c r="B362" s="61"/>
      <c r="C362" s="61"/>
      <c r="D362" s="61"/>
      <c r="E362" s="61"/>
      <c r="F362" s="61"/>
      <c r="G362" s="61"/>
      <c r="H362" s="61"/>
      <c r="I362" s="61"/>
      <c r="J362" s="61"/>
      <c r="K362" s="61"/>
      <c r="L362" s="61"/>
      <c r="M362" s="61"/>
      <c r="N362" s="61"/>
    </row>
    <row r="363" spans="1:14" ht="12.75">
      <c r="A363" s="61"/>
      <c r="B363" s="61"/>
      <c r="C363" s="61"/>
      <c r="D363" s="61"/>
      <c r="E363" s="61"/>
      <c r="F363" s="61"/>
      <c r="G363" s="61"/>
      <c r="H363" s="61"/>
      <c r="I363" s="61"/>
      <c r="J363" s="61"/>
      <c r="K363" s="61"/>
      <c r="L363" s="61"/>
      <c r="M363" s="61"/>
      <c r="N363" s="61"/>
    </row>
    <row r="364" spans="1:14" ht="12.75">
      <c r="A364" s="61"/>
      <c r="B364" s="61"/>
      <c r="C364" s="61"/>
      <c r="D364" s="61"/>
      <c r="E364" s="61"/>
      <c r="F364" s="61"/>
      <c r="G364" s="61"/>
      <c r="H364" s="61"/>
      <c r="I364" s="61"/>
      <c r="J364" s="61"/>
      <c r="K364" s="61"/>
      <c r="L364" s="61"/>
      <c r="M364" s="61"/>
      <c r="N364" s="61"/>
    </row>
    <row r="365" spans="1:14" ht="12.75">
      <c r="A365" s="61"/>
      <c r="B365" s="61"/>
      <c r="C365" s="61"/>
      <c r="D365" s="61"/>
      <c r="E365" s="61"/>
      <c r="F365" s="61"/>
      <c r="G365" s="61"/>
      <c r="H365" s="61"/>
      <c r="I365" s="61"/>
      <c r="J365" s="61"/>
      <c r="K365" s="61"/>
      <c r="L365" s="61"/>
      <c r="M365" s="61"/>
      <c r="N365" s="61"/>
    </row>
    <row r="366" spans="1:14" ht="12.75">
      <c r="A366" s="61"/>
      <c r="B366" s="61"/>
      <c r="C366" s="61"/>
      <c r="D366" s="61"/>
      <c r="E366" s="61"/>
      <c r="F366" s="61"/>
      <c r="G366" s="61"/>
      <c r="H366" s="61"/>
      <c r="I366" s="61"/>
      <c r="J366" s="61"/>
      <c r="K366" s="61"/>
      <c r="L366" s="61"/>
      <c r="M366" s="61"/>
      <c r="N366" s="61"/>
    </row>
    <row r="367" spans="1:14" ht="12.75">
      <c r="A367" s="61"/>
      <c r="B367" s="61"/>
      <c r="C367" s="61"/>
      <c r="D367" s="61"/>
      <c r="E367" s="61"/>
      <c r="F367" s="61"/>
      <c r="G367" s="61"/>
      <c r="H367" s="61"/>
      <c r="I367" s="61"/>
      <c r="J367" s="61"/>
      <c r="K367" s="61"/>
      <c r="L367" s="61"/>
      <c r="M367" s="61"/>
      <c r="N367" s="61"/>
    </row>
    <row r="368" spans="1:14" ht="12.75">
      <c r="A368" s="61"/>
      <c r="B368" s="61"/>
      <c r="C368" s="61"/>
      <c r="D368" s="61"/>
      <c r="E368" s="61"/>
      <c r="F368" s="61"/>
      <c r="G368" s="61"/>
      <c r="H368" s="61"/>
      <c r="I368" s="61"/>
      <c r="J368" s="61"/>
      <c r="K368" s="61"/>
      <c r="L368" s="61"/>
      <c r="M368" s="61"/>
      <c r="N368" s="61"/>
    </row>
    <row r="369" spans="1:14" ht="12.75">
      <c r="A369" s="61"/>
      <c r="B369" s="61"/>
      <c r="C369" s="61"/>
      <c r="D369" s="61"/>
      <c r="E369" s="61"/>
      <c r="F369" s="61"/>
      <c r="G369" s="61"/>
      <c r="H369" s="61"/>
      <c r="I369" s="61"/>
      <c r="J369" s="61"/>
      <c r="K369" s="61"/>
      <c r="L369" s="61"/>
      <c r="M369" s="61"/>
      <c r="N369" s="61"/>
    </row>
    <row r="370" spans="1:14" ht="12.75">
      <c r="A370" s="61"/>
      <c r="B370" s="61"/>
      <c r="C370" s="61"/>
      <c r="D370" s="61"/>
      <c r="E370" s="61"/>
      <c r="F370" s="61"/>
      <c r="G370" s="61"/>
      <c r="H370" s="61"/>
      <c r="I370" s="61"/>
      <c r="J370" s="61"/>
      <c r="K370" s="61"/>
      <c r="L370" s="61"/>
      <c r="M370" s="61"/>
      <c r="N370" s="61"/>
    </row>
    <row r="371" spans="1:14" ht="12.75">
      <c r="A371" s="61"/>
      <c r="B371" s="61"/>
      <c r="C371" s="61"/>
      <c r="D371" s="61"/>
      <c r="E371" s="61"/>
      <c r="F371" s="61"/>
      <c r="G371" s="61"/>
      <c r="H371" s="61"/>
      <c r="I371" s="61"/>
      <c r="J371" s="61"/>
      <c r="K371" s="61"/>
      <c r="L371" s="61"/>
      <c r="M371" s="61"/>
      <c r="N371" s="61"/>
    </row>
    <row r="372" spans="1:14" ht="12.75">
      <c r="A372" s="61"/>
      <c r="B372" s="61"/>
      <c r="C372" s="61"/>
      <c r="D372" s="61"/>
      <c r="E372" s="61"/>
      <c r="F372" s="61"/>
      <c r="G372" s="61"/>
      <c r="H372" s="61"/>
      <c r="I372" s="61"/>
      <c r="J372" s="61"/>
      <c r="K372" s="61"/>
      <c r="L372" s="61"/>
      <c r="M372" s="61"/>
      <c r="N372" s="61"/>
    </row>
    <row r="373" spans="1:14" ht="12.75">
      <c r="A373" s="61"/>
      <c r="B373" s="61"/>
      <c r="C373" s="61"/>
      <c r="D373" s="61"/>
      <c r="E373" s="61"/>
      <c r="F373" s="61"/>
      <c r="G373" s="61"/>
      <c r="H373" s="61"/>
      <c r="I373" s="61"/>
      <c r="J373" s="61"/>
      <c r="K373" s="61"/>
      <c r="L373" s="61"/>
      <c r="M373" s="61"/>
      <c r="N373" s="61"/>
    </row>
    <row r="374" spans="1:14" ht="12.75">
      <c r="A374" s="61"/>
      <c r="B374" s="61"/>
      <c r="C374" s="61"/>
      <c r="D374" s="61"/>
      <c r="E374" s="61"/>
      <c r="F374" s="61"/>
      <c r="G374" s="61"/>
      <c r="H374" s="61"/>
      <c r="I374" s="61"/>
      <c r="J374" s="61"/>
      <c r="K374" s="61"/>
      <c r="L374" s="61"/>
      <c r="M374" s="61"/>
      <c r="N374" s="61"/>
    </row>
    <row r="375" spans="1:14" ht="12.75">
      <c r="A375" s="61"/>
      <c r="B375" s="61"/>
      <c r="C375" s="61"/>
      <c r="D375" s="61"/>
      <c r="E375" s="61"/>
      <c r="F375" s="61"/>
      <c r="G375" s="61"/>
      <c r="H375" s="61"/>
      <c r="I375" s="61"/>
      <c r="J375" s="61"/>
      <c r="K375" s="61"/>
      <c r="L375" s="61"/>
      <c r="M375" s="61"/>
      <c r="N375" s="61"/>
    </row>
    <row r="376" spans="1:14" ht="12.75">
      <c r="A376" s="61"/>
      <c r="B376" s="61"/>
      <c r="C376" s="61"/>
      <c r="D376" s="61"/>
      <c r="E376" s="61"/>
      <c r="F376" s="61"/>
      <c r="G376" s="61"/>
      <c r="H376" s="61"/>
      <c r="I376" s="61"/>
      <c r="J376" s="61"/>
      <c r="K376" s="61"/>
      <c r="L376" s="61"/>
      <c r="M376" s="61"/>
      <c r="N376" s="61"/>
    </row>
    <row r="377" spans="1:14" ht="12.75">
      <c r="A377" s="61"/>
      <c r="B377" s="61"/>
      <c r="C377" s="61"/>
      <c r="D377" s="61"/>
      <c r="E377" s="61"/>
      <c r="F377" s="61"/>
      <c r="G377" s="61"/>
      <c r="H377" s="61"/>
      <c r="I377" s="61"/>
      <c r="J377" s="61"/>
      <c r="K377" s="61"/>
      <c r="L377" s="61"/>
      <c r="M377" s="61"/>
      <c r="N377" s="61"/>
    </row>
    <row r="378" spans="1:14" ht="12.75">
      <c r="A378" s="61"/>
      <c r="B378" s="61"/>
      <c r="C378" s="61"/>
      <c r="D378" s="61"/>
      <c r="E378" s="61"/>
      <c r="F378" s="61"/>
      <c r="G378" s="61"/>
      <c r="H378" s="61"/>
      <c r="I378" s="61"/>
      <c r="J378" s="61"/>
      <c r="K378" s="61"/>
      <c r="L378" s="61"/>
      <c r="M378" s="61"/>
      <c r="N378" s="61"/>
    </row>
    <row r="379" spans="1:14" ht="12.75">
      <c r="A379" s="61"/>
      <c r="B379" s="61"/>
      <c r="C379" s="61"/>
      <c r="D379" s="61"/>
      <c r="E379" s="61"/>
      <c r="F379" s="61"/>
      <c r="G379" s="61"/>
      <c r="H379" s="61"/>
      <c r="I379" s="61"/>
      <c r="J379" s="61"/>
      <c r="K379" s="61"/>
      <c r="L379" s="61"/>
      <c r="M379" s="61"/>
      <c r="N379" s="61"/>
    </row>
    <row r="380" spans="1:14" ht="12.75">
      <c r="A380" s="61"/>
      <c r="B380" s="61"/>
      <c r="C380" s="61"/>
      <c r="D380" s="61"/>
      <c r="E380" s="61"/>
      <c r="F380" s="61"/>
      <c r="G380" s="61"/>
      <c r="H380" s="61"/>
      <c r="I380" s="61"/>
      <c r="J380" s="61"/>
      <c r="K380" s="61"/>
      <c r="L380" s="61"/>
      <c r="M380" s="61"/>
      <c r="N380" s="61"/>
    </row>
    <row r="381" spans="1:14" ht="12.75">
      <c r="A381" s="61"/>
      <c r="B381" s="61"/>
      <c r="C381" s="61"/>
      <c r="D381" s="61"/>
      <c r="E381" s="61"/>
      <c r="F381" s="61"/>
      <c r="G381" s="61"/>
      <c r="H381" s="61"/>
      <c r="I381" s="61"/>
      <c r="J381" s="61"/>
      <c r="K381" s="61"/>
      <c r="L381" s="61"/>
      <c r="M381" s="61"/>
      <c r="N381" s="61"/>
    </row>
    <row r="382" spans="1:14" ht="12.75">
      <c r="A382" s="61"/>
      <c r="B382" s="61"/>
      <c r="C382" s="61"/>
      <c r="D382" s="61"/>
      <c r="E382" s="61"/>
      <c r="F382" s="61"/>
      <c r="G382" s="61"/>
      <c r="H382" s="61"/>
      <c r="I382" s="61"/>
      <c r="J382" s="61"/>
      <c r="K382" s="61"/>
      <c r="L382" s="61"/>
      <c r="M382" s="61"/>
      <c r="N382" s="61"/>
    </row>
    <row r="383" spans="1:14" ht="12.75">
      <c r="A383" s="61"/>
      <c r="B383" s="61"/>
      <c r="C383" s="61"/>
      <c r="D383" s="61"/>
      <c r="E383" s="61"/>
      <c r="F383" s="61"/>
      <c r="G383" s="61"/>
      <c r="H383" s="61"/>
      <c r="I383" s="61"/>
      <c r="J383" s="61"/>
      <c r="K383" s="61"/>
      <c r="L383" s="61"/>
      <c r="M383" s="61"/>
      <c r="N383" s="61"/>
    </row>
    <row r="384" spans="1:14" ht="12.75">
      <c r="A384" s="61"/>
      <c r="B384" s="61"/>
      <c r="C384" s="61"/>
      <c r="D384" s="61"/>
      <c r="E384" s="61"/>
      <c r="F384" s="61"/>
      <c r="G384" s="61"/>
      <c r="H384" s="61"/>
      <c r="I384" s="61"/>
      <c r="J384" s="61"/>
      <c r="K384" s="61"/>
      <c r="L384" s="61"/>
      <c r="M384" s="61"/>
      <c r="N384" s="61"/>
    </row>
    <row r="385" spans="1:14" ht="12.75">
      <c r="A385" s="61"/>
      <c r="B385" s="61"/>
      <c r="C385" s="61"/>
      <c r="D385" s="61"/>
      <c r="E385" s="61"/>
      <c r="F385" s="61"/>
      <c r="G385" s="61"/>
      <c r="H385" s="61"/>
      <c r="I385" s="61"/>
      <c r="J385" s="61"/>
      <c r="K385" s="61"/>
      <c r="L385" s="61"/>
      <c r="M385" s="61"/>
      <c r="N385" s="61"/>
    </row>
    <row r="386" spans="1:14" ht="12.75">
      <c r="A386" s="61"/>
      <c r="B386" s="61"/>
      <c r="C386" s="61"/>
      <c r="D386" s="61"/>
      <c r="E386" s="61"/>
      <c r="F386" s="61"/>
      <c r="G386" s="61"/>
      <c r="H386" s="61"/>
      <c r="I386" s="61"/>
      <c r="J386" s="61"/>
      <c r="K386" s="61"/>
      <c r="L386" s="61"/>
      <c r="M386" s="61"/>
      <c r="N386" s="61"/>
    </row>
    <row r="387" spans="1:14" ht="12.75">
      <c r="A387" s="61"/>
      <c r="B387" s="61"/>
      <c r="C387" s="61"/>
      <c r="D387" s="61"/>
      <c r="E387" s="61"/>
      <c r="F387" s="61"/>
      <c r="G387" s="61"/>
      <c r="H387" s="61"/>
      <c r="I387" s="61"/>
      <c r="J387" s="61"/>
      <c r="K387" s="61"/>
      <c r="L387" s="61"/>
      <c r="M387" s="61"/>
      <c r="N387" s="61"/>
    </row>
    <row r="388" spans="1:14" ht="12.75">
      <c r="A388" s="61"/>
      <c r="B388" s="61"/>
      <c r="C388" s="61"/>
      <c r="D388" s="61"/>
      <c r="E388" s="61"/>
      <c r="F388" s="61"/>
      <c r="G388" s="61"/>
      <c r="H388" s="61"/>
      <c r="I388" s="61"/>
      <c r="J388" s="61"/>
      <c r="K388" s="61"/>
      <c r="L388" s="61"/>
      <c r="M388" s="61"/>
      <c r="N388" s="61"/>
    </row>
    <row r="389" spans="1:14" ht="12.75">
      <c r="A389" s="61"/>
      <c r="B389" s="61"/>
      <c r="C389" s="61"/>
      <c r="D389" s="61"/>
      <c r="E389" s="61"/>
      <c r="F389" s="61"/>
      <c r="G389" s="61"/>
      <c r="H389" s="61"/>
      <c r="I389" s="61"/>
      <c r="J389" s="61"/>
      <c r="K389" s="61"/>
      <c r="L389" s="61"/>
      <c r="M389" s="61"/>
      <c r="N389" s="61"/>
    </row>
    <row r="390" spans="1:14" ht="12.75">
      <c r="A390" s="61"/>
      <c r="B390" s="61"/>
      <c r="C390" s="61"/>
      <c r="D390" s="61"/>
      <c r="E390" s="61"/>
      <c r="F390" s="61"/>
      <c r="G390" s="61"/>
      <c r="H390" s="61"/>
      <c r="I390" s="61"/>
      <c r="J390" s="61"/>
      <c r="K390" s="61"/>
      <c r="L390" s="61"/>
      <c r="M390" s="61"/>
      <c r="N390" s="61"/>
    </row>
    <row r="391" spans="1:14" ht="12.75">
      <c r="A391" s="61"/>
      <c r="B391" s="61"/>
      <c r="C391" s="61"/>
      <c r="D391" s="61"/>
      <c r="E391" s="61"/>
      <c r="F391" s="61"/>
      <c r="G391" s="61"/>
      <c r="H391" s="61"/>
      <c r="I391" s="61"/>
      <c r="J391" s="61"/>
      <c r="K391" s="61"/>
      <c r="L391" s="61"/>
      <c r="M391" s="61"/>
      <c r="N391" s="61"/>
    </row>
    <row r="392" spans="1:14" ht="12.75">
      <c r="A392" s="61"/>
      <c r="B392" s="61"/>
      <c r="C392" s="61"/>
      <c r="D392" s="61"/>
      <c r="E392" s="61"/>
      <c r="F392" s="61"/>
      <c r="G392" s="61"/>
      <c r="H392" s="61"/>
      <c r="I392" s="61"/>
      <c r="J392" s="61"/>
      <c r="K392" s="61"/>
      <c r="L392" s="61"/>
      <c r="M392" s="61"/>
      <c r="N392" s="61"/>
    </row>
    <row r="393" spans="1:14" ht="12.75">
      <c r="A393" s="61"/>
      <c r="B393" s="61"/>
      <c r="C393" s="61"/>
      <c r="D393" s="61"/>
      <c r="E393" s="61"/>
      <c r="F393" s="61"/>
      <c r="G393" s="61"/>
      <c r="H393" s="61"/>
      <c r="I393" s="61"/>
      <c r="J393" s="61"/>
      <c r="K393" s="61"/>
      <c r="L393" s="61"/>
      <c r="M393" s="61"/>
      <c r="N393" s="61"/>
    </row>
    <row r="394" spans="1:14" ht="12.75">
      <c r="A394" s="61"/>
      <c r="B394" s="61"/>
      <c r="C394" s="61"/>
      <c r="D394" s="61"/>
      <c r="E394" s="61"/>
      <c r="F394" s="61"/>
      <c r="G394" s="61"/>
      <c r="H394" s="61"/>
      <c r="I394" s="61"/>
      <c r="J394" s="61"/>
      <c r="K394" s="61"/>
      <c r="L394" s="61"/>
      <c r="M394" s="61"/>
      <c r="N394" s="61"/>
    </row>
    <row r="395" spans="1:14" ht="12.75">
      <c r="A395" s="61"/>
      <c r="B395" s="61"/>
      <c r="C395" s="61"/>
      <c r="D395" s="61"/>
      <c r="E395" s="61"/>
      <c r="F395" s="61"/>
      <c r="G395" s="61"/>
      <c r="H395" s="61"/>
      <c r="I395" s="61"/>
      <c r="J395" s="61"/>
      <c r="K395" s="61"/>
      <c r="L395" s="61"/>
      <c r="M395" s="61"/>
      <c r="N395" s="61"/>
    </row>
    <row r="396" spans="1:14" ht="12.75">
      <c r="A396" s="61"/>
      <c r="B396" s="61"/>
      <c r="C396" s="61"/>
      <c r="D396" s="61"/>
      <c r="E396" s="61"/>
      <c r="F396" s="61"/>
      <c r="G396" s="61"/>
      <c r="H396" s="61"/>
      <c r="I396" s="61"/>
      <c r="J396" s="61"/>
      <c r="K396" s="61"/>
      <c r="L396" s="61"/>
      <c r="M396" s="61"/>
      <c r="N396" s="61"/>
    </row>
    <row r="397" spans="1:14" ht="12.75">
      <c r="A397" s="61"/>
      <c r="B397" s="61"/>
      <c r="C397" s="61"/>
      <c r="D397" s="61"/>
      <c r="E397" s="61"/>
      <c r="F397" s="61"/>
      <c r="G397" s="61"/>
      <c r="H397" s="61"/>
      <c r="I397" s="61"/>
      <c r="J397" s="61"/>
      <c r="K397" s="61"/>
      <c r="L397" s="61"/>
      <c r="M397" s="61"/>
      <c r="N397" s="61"/>
    </row>
    <row r="398" spans="1:14" ht="12.75">
      <c r="A398" s="61"/>
      <c r="B398" s="61"/>
      <c r="C398" s="61"/>
      <c r="D398" s="61"/>
      <c r="E398" s="61"/>
      <c r="F398" s="61"/>
      <c r="G398" s="61"/>
      <c r="H398" s="61"/>
      <c r="I398" s="61"/>
      <c r="J398" s="61"/>
      <c r="K398" s="61"/>
      <c r="L398" s="61"/>
      <c r="M398" s="61"/>
      <c r="N398" s="61"/>
    </row>
    <row r="399" spans="1:14" ht="12.75">
      <c r="A399" s="61"/>
      <c r="B399" s="61"/>
      <c r="C399" s="61"/>
      <c r="D399" s="61"/>
      <c r="E399" s="61"/>
      <c r="F399" s="61"/>
      <c r="G399" s="61"/>
      <c r="H399" s="61"/>
      <c r="I399" s="61"/>
      <c r="J399" s="61"/>
      <c r="K399" s="61"/>
      <c r="L399" s="61"/>
      <c r="M399" s="61"/>
      <c r="N399" s="61"/>
    </row>
    <row r="400" spans="1:14" ht="12.75">
      <c r="A400" s="61"/>
      <c r="B400" s="61"/>
      <c r="C400" s="61"/>
      <c r="D400" s="61"/>
      <c r="E400" s="61"/>
      <c r="F400" s="61"/>
      <c r="G400" s="61"/>
      <c r="H400" s="61"/>
      <c r="I400" s="61"/>
      <c r="J400" s="61"/>
      <c r="K400" s="61"/>
      <c r="L400" s="61"/>
      <c r="M400" s="61"/>
      <c r="N400" s="61"/>
    </row>
    <row r="401" spans="1:14" ht="12.75">
      <c r="A401" s="61"/>
      <c r="B401" s="61"/>
      <c r="C401" s="61"/>
      <c r="D401" s="61"/>
      <c r="E401" s="61"/>
      <c r="F401" s="61"/>
      <c r="G401" s="61"/>
      <c r="H401" s="61"/>
      <c r="I401" s="61"/>
      <c r="J401" s="61"/>
      <c r="K401" s="61"/>
      <c r="L401" s="61"/>
      <c r="M401" s="61"/>
      <c r="N401" s="61"/>
    </row>
    <row r="402" spans="1:14" ht="12.75">
      <c r="A402" s="61"/>
      <c r="B402" s="61"/>
      <c r="C402" s="61"/>
      <c r="D402" s="61"/>
      <c r="E402" s="61"/>
      <c r="F402" s="61"/>
      <c r="G402" s="61"/>
      <c r="H402" s="61"/>
      <c r="I402" s="61"/>
      <c r="J402" s="61"/>
      <c r="K402" s="61"/>
      <c r="L402" s="61"/>
      <c r="M402" s="61"/>
      <c r="N402" s="61"/>
    </row>
    <row r="403" spans="1:14" ht="12.75">
      <c r="A403" s="61"/>
      <c r="B403" s="61"/>
      <c r="C403" s="61"/>
      <c r="D403" s="61"/>
      <c r="E403" s="61"/>
      <c r="F403" s="61"/>
      <c r="G403" s="61"/>
      <c r="H403" s="61"/>
      <c r="I403" s="61"/>
      <c r="J403" s="61"/>
      <c r="K403" s="61"/>
      <c r="L403" s="61"/>
      <c r="M403" s="61"/>
      <c r="N403" s="61"/>
    </row>
    <row r="404" spans="1:14" ht="12.75">
      <c r="A404" s="61"/>
      <c r="B404" s="61"/>
      <c r="C404" s="61"/>
      <c r="D404" s="61"/>
      <c r="E404" s="61"/>
      <c r="F404" s="61"/>
      <c r="G404" s="61"/>
      <c r="H404" s="61"/>
      <c r="I404" s="61"/>
      <c r="J404" s="61"/>
      <c r="K404" s="61"/>
      <c r="L404" s="61"/>
      <c r="M404" s="61"/>
      <c r="N404" s="61"/>
    </row>
    <row r="405" spans="1:14" ht="12.75">
      <c r="A405" s="61"/>
      <c r="B405" s="61"/>
      <c r="C405" s="61"/>
      <c r="D405" s="61"/>
      <c r="E405" s="61"/>
      <c r="F405" s="61"/>
      <c r="G405" s="61"/>
      <c r="H405" s="61"/>
      <c r="I405" s="61"/>
      <c r="J405" s="61"/>
      <c r="K405" s="61"/>
      <c r="L405" s="61"/>
      <c r="M405" s="61"/>
      <c r="N405" s="61"/>
    </row>
    <row r="406" spans="1:14" ht="12.75">
      <c r="A406" s="61"/>
      <c r="B406" s="61"/>
      <c r="C406" s="61"/>
      <c r="D406" s="61"/>
      <c r="E406" s="61"/>
      <c r="F406" s="61"/>
      <c r="G406" s="61"/>
      <c r="H406" s="61"/>
      <c r="I406" s="61"/>
      <c r="J406" s="61"/>
      <c r="K406" s="61"/>
      <c r="L406" s="61"/>
      <c r="M406" s="61"/>
      <c r="N406" s="61"/>
    </row>
    <row r="407" spans="1:14" ht="12.75">
      <c r="A407" s="61"/>
      <c r="B407" s="61"/>
      <c r="C407" s="61"/>
      <c r="D407" s="61"/>
      <c r="E407" s="61"/>
      <c r="F407" s="61"/>
      <c r="G407" s="61"/>
      <c r="H407" s="61"/>
      <c r="I407" s="61"/>
      <c r="J407" s="61"/>
      <c r="K407" s="61"/>
      <c r="L407" s="61"/>
      <c r="M407" s="61"/>
      <c r="N407" s="61"/>
    </row>
    <row r="408" spans="1:14" ht="12.75">
      <c r="A408" s="61"/>
      <c r="B408" s="61"/>
      <c r="C408" s="61"/>
      <c r="D408" s="61"/>
      <c r="E408" s="61"/>
      <c r="F408" s="61"/>
      <c r="G408" s="61"/>
      <c r="H408" s="61"/>
      <c r="I408" s="61"/>
      <c r="J408" s="61"/>
      <c r="K408" s="61"/>
      <c r="L408" s="61"/>
      <c r="M408" s="61"/>
      <c r="N408" s="61"/>
    </row>
    <row r="409" spans="1:14" ht="12.75">
      <c r="A409" s="61"/>
      <c r="B409" s="61"/>
      <c r="C409" s="61"/>
      <c r="D409" s="61"/>
      <c r="E409" s="61"/>
      <c r="F409" s="61"/>
      <c r="G409" s="61"/>
      <c r="H409" s="61"/>
      <c r="I409" s="61"/>
      <c r="J409" s="61"/>
      <c r="K409" s="61"/>
      <c r="L409" s="61"/>
      <c r="M409" s="61"/>
      <c r="N409" s="61"/>
    </row>
    <row r="410" spans="1:14" ht="12.75">
      <c r="A410" s="61"/>
      <c r="B410" s="61"/>
      <c r="C410" s="61"/>
      <c r="D410" s="61"/>
      <c r="E410" s="61"/>
      <c r="F410" s="61"/>
      <c r="G410" s="61"/>
      <c r="H410" s="61"/>
      <c r="I410" s="61"/>
      <c r="J410" s="61"/>
      <c r="K410" s="61"/>
      <c r="L410" s="61"/>
      <c r="M410" s="61"/>
      <c r="N410" s="61"/>
    </row>
    <row r="411" spans="1:14" ht="12.75">
      <c r="A411" s="61"/>
      <c r="B411" s="61"/>
      <c r="C411" s="61"/>
      <c r="D411" s="61"/>
      <c r="E411" s="61"/>
      <c r="F411" s="61"/>
      <c r="G411" s="61"/>
      <c r="H411" s="61"/>
      <c r="I411" s="61"/>
      <c r="J411" s="61"/>
      <c r="K411" s="61"/>
      <c r="L411" s="61"/>
      <c r="M411" s="61"/>
      <c r="N411" s="61"/>
    </row>
    <row r="412" spans="1:14" ht="12.75">
      <c r="A412" s="61"/>
      <c r="B412" s="61"/>
      <c r="C412" s="61"/>
      <c r="D412" s="61"/>
      <c r="E412" s="61"/>
      <c r="F412" s="61"/>
      <c r="G412" s="61"/>
      <c r="H412" s="61"/>
      <c r="I412" s="61"/>
      <c r="J412" s="61"/>
      <c r="K412" s="61"/>
      <c r="L412" s="61"/>
      <c r="M412" s="61"/>
      <c r="N412" s="61"/>
    </row>
    <row r="413" spans="1:14" ht="12.75">
      <c r="A413" s="61"/>
      <c r="B413" s="61"/>
      <c r="C413" s="61"/>
      <c r="D413" s="61"/>
      <c r="E413" s="61"/>
      <c r="F413" s="61"/>
      <c r="G413" s="61"/>
      <c r="H413" s="61"/>
      <c r="I413" s="61"/>
      <c r="J413" s="61"/>
      <c r="K413" s="61"/>
      <c r="L413" s="61"/>
      <c r="M413" s="61"/>
      <c r="N413" s="61"/>
    </row>
    <row r="414" spans="1:14" ht="12.75">
      <c r="A414" s="61"/>
      <c r="B414" s="61"/>
      <c r="C414" s="61"/>
      <c r="D414" s="61"/>
      <c r="E414" s="61"/>
      <c r="F414" s="61"/>
      <c r="G414" s="61"/>
      <c r="H414" s="61"/>
      <c r="I414" s="61"/>
      <c r="J414" s="61"/>
      <c r="K414" s="61"/>
      <c r="L414" s="61"/>
      <c r="M414" s="61"/>
      <c r="N414" s="61"/>
    </row>
    <row r="415" spans="1:14" ht="12.75">
      <c r="A415" s="61"/>
      <c r="B415" s="61"/>
      <c r="C415" s="61"/>
      <c r="D415" s="61"/>
      <c r="E415" s="61"/>
      <c r="F415" s="61"/>
      <c r="G415" s="61"/>
      <c r="H415" s="61"/>
      <c r="I415" s="61"/>
      <c r="J415" s="61"/>
      <c r="K415" s="61"/>
      <c r="L415" s="61"/>
      <c r="M415" s="61"/>
      <c r="N415" s="61"/>
    </row>
    <row r="416" spans="1:14" ht="12.75">
      <c r="A416" s="61"/>
      <c r="B416" s="61"/>
      <c r="C416" s="61"/>
      <c r="D416" s="61"/>
      <c r="E416" s="61"/>
      <c r="F416" s="61"/>
      <c r="G416" s="61"/>
      <c r="H416" s="61"/>
      <c r="I416" s="61"/>
      <c r="J416" s="61"/>
      <c r="K416" s="61"/>
      <c r="L416" s="61"/>
      <c r="M416" s="61"/>
      <c r="N416" s="61"/>
    </row>
    <row r="417" spans="1:14" ht="12.75">
      <c r="A417" s="61"/>
      <c r="B417" s="61"/>
      <c r="C417" s="61"/>
      <c r="D417" s="61"/>
      <c r="E417" s="61"/>
      <c r="F417" s="61"/>
      <c r="G417" s="61"/>
      <c r="H417" s="61"/>
      <c r="I417" s="61"/>
      <c r="J417" s="61"/>
      <c r="K417" s="61"/>
      <c r="L417" s="61"/>
      <c r="M417" s="61"/>
      <c r="N417" s="61"/>
    </row>
    <row r="418" spans="1:14" ht="12.75">
      <c r="A418" s="61"/>
      <c r="B418" s="61"/>
      <c r="C418" s="61"/>
      <c r="D418" s="61"/>
      <c r="E418" s="61"/>
      <c r="F418" s="61"/>
      <c r="G418" s="61"/>
      <c r="H418" s="61"/>
      <c r="I418" s="61"/>
      <c r="J418" s="61"/>
      <c r="K418" s="61"/>
      <c r="L418" s="61"/>
      <c r="M418" s="61"/>
      <c r="N418" s="61"/>
    </row>
    <row r="419" spans="1:14" ht="12.75">
      <c r="A419" s="61"/>
      <c r="B419" s="61"/>
      <c r="C419" s="61"/>
      <c r="D419" s="61"/>
      <c r="E419" s="61"/>
      <c r="F419" s="61"/>
      <c r="G419" s="61"/>
      <c r="H419" s="61"/>
      <c r="I419" s="61"/>
      <c r="J419" s="61"/>
      <c r="K419" s="61"/>
      <c r="L419" s="61"/>
      <c r="M419" s="61"/>
      <c r="N419" s="61"/>
    </row>
    <row r="420" spans="1:14" ht="12.75">
      <c r="A420" s="61"/>
      <c r="B420" s="61"/>
      <c r="C420" s="61"/>
      <c r="D420" s="61"/>
      <c r="E420" s="61"/>
      <c r="F420" s="61"/>
      <c r="G420" s="61"/>
      <c r="H420" s="61"/>
      <c r="I420" s="61"/>
      <c r="J420" s="61"/>
      <c r="K420" s="61"/>
      <c r="L420" s="61"/>
      <c r="M420" s="61"/>
      <c r="N420" s="61"/>
    </row>
    <row r="421" spans="1:14" ht="12.75">
      <c r="A421" s="61"/>
      <c r="B421" s="61"/>
      <c r="C421" s="61"/>
      <c r="D421" s="61"/>
      <c r="E421" s="61"/>
      <c r="F421" s="61"/>
      <c r="G421" s="61"/>
      <c r="H421" s="61"/>
      <c r="I421" s="61"/>
      <c r="J421" s="61"/>
      <c r="K421" s="61"/>
      <c r="L421" s="61"/>
      <c r="M421" s="61"/>
      <c r="N421" s="61"/>
    </row>
    <row r="422" spans="1:14" ht="12.75">
      <c r="A422" s="61"/>
      <c r="B422" s="61"/>
      <c r="C422" s="61"/>
      <c r="D422" s="61"/>
      <c r="E422" s="61"/>
      <c r="F422" s="61"/>
      <c r="G422" s="61"/>
      <c r="H422" s="61"/>
      <c r="I422" s="61"/>
      <c r="J422" s="61"/>
      <c r="K422" s="61"/>
      <c r="L422" s="61"/>
      <c r="M422" s="61"/>
      <c r="N422" s="61"/>
    </row>
    <row r="423" spans="1:14" ht="12.75">
      <c r="A423" s="61"/>
      <c r="B423" s="61"/>
      <c r="C423" s="61"/>
      <c r="D423" s="61"/>
      <c r="E423" s="61"/>
      <c r="F423" s="61"/>
      <c r="G423" s="61"/>
      <c r="H423" s="61"/>
      <c r="I423" s="61"/>
      <c r="J423" s="61"/>
      <c r="K423" s="61"/>
      <c r="L423" s="61"/>
      <c r="M423" s="61"/>
      <c r="N423" s="61"/>
    </row>
    <row r="424" spans="1:14" ht="12.75">
      <c r="A424" s="61"/>
      <c r="B424" s="61"/>
      <c r="C424" s="61"/>
      <c r="D424" s="61"/>
      <c r="E424" s="61"/>
      <c r="F424" s="61"/>
      <c r="G424" s="61"/>
      <c r="H424" s="61"/>
      <c r="I424" s="61"/>
      <c r="J424" s="61"/>
      <c r="K424" s="61"/>
      <c r="L424" s="61"/>
      <c r="M424" s="61"/>
      <c r="N424" s="61"/>
    </row>
    <row r="425" spans="1:14" ht="12.75">
      <c r="A425" s="61"/>
      <c r="B425" s="61"/>
      <c r="C425" s="61"/>
      <c r="D425" s="61"/>
      <c r="E425" s="61"/>
      <c r="F425" s="61"/>
      <c r="G425" s="61"/>
      <c r="H425" s="61"/>
      <c r="I425" s="61"/>
      <c r="J425" s="61"/>
      <c r="K425" s="61"/>
      <c r="L425" s="61"/>
      <c r="M425" s="61"/>
      <c r="N425" s="61"/>
    </row>
    <row r="426" spans="1:14" ht="12.75">
      <c r="A426" s="61"/>
      <c r="B426" s="61"/>
      <c r="C426" s="61"/>
      <c r="D426" s="61"/>
      <c r="E426" s="61"/>
      <c r="F426" s="61"/>
      <c r="G426" s="61"/>
      <c r="H426" s="61"/>
      <c r="I426" s="61"/>
      <c r="J426" s="61"/>
      <c r="K426" s="61"/>
      <c r="L426" s="61"/>
      <c r="M426" s="61"/>
      <c r="N426" s="61"/>
    </row>
    <row r="427" spans="1:14" ht="12.75">
      <c r="A427" s="61"/>
      <c r="B427" s="61"/>
      <c r="C427" s="61"/>
      <c r="D427" s="61"/>
      <c r="E427" s="61"/>
      <c r="F427" s="61"/>
      <c r="G427" s="61"/>
      <c r="H427" s="61"/>
      <c r="I427" s="61"/>
      <c r="J427" s="61"/>
      <c r="K427" s="61"/>
      <c r="L427" s="61"/>
      <c r="M427" s="61"/>
      <c r="N427" s="61"/>
    </row>
    <row r="428" spans="1:14" ht="12.75">
      <c r="A428" s="61"/>
      <c r="B428" s="61"/>
      <c r="C428" s="61"/>
      <c r="D428" s="61"/>
      <c r="E428" s="61"/>
      <c r="F428" s="61"/>
      <c r="G428" s="61"/>
      <c r="H428" s="61"/>
      <c r="I428" s="61"/>
      <c r="J428" s="61"/>
      <c r="K428" s="61"/>
      <c r="L428" s="61"/>
      <c r="M428" s="61"/>
      <c r="N428" s="61"/>
    </row>
    <row r="429" spans="1:14" ht="12.75">
      <c r="A429" s="61"/>
      <c r="B429" s="61"/>
      <c r="C429" s="61"/>
      <c r="D429" s="61"/>
      <c r="E429" s="61"/>
      <c r="F429" s="61"/>
      <c r="G429" s="61"/>
      <c r="H429" s="61"/>
      <c r="I429" s="61"/>
      <c r="J429" s="61"/>
      <c r="K429" s="61"/>
      <c r="L429" s="61"/>
      <c r="M429" s="61"/>
      <c r="N429" s="61"/>
    </row>
    <row r="430" spans="1:14" ht="12.75">
      <c r="A430" s="61"/>
      <c r="B430" s="61"/>
      <c r="C430" s="61"/>
      <c r="D430" s="61"/>
      <c r="E430" s="61"/>
      <c r="F430" s="61"/>
      <c r="G430" s="61"/>
      <c r="H430" s="61"/>
      <c r="I430" s="61"/>
      <c r="J430" s="61"/>
      <c r="K430" s="61"/>
      <c r="L430" s="61"/>
      <c r="M430" s="61"/>
      <c r="N430" s="61"/>
    </row>
    <row r="431" spans="1:14" ht="12.75">
      <c r="A431" s="61"/>
      <c r="B431" s="61"/>
      <c r="C431" s="61"/>
      <c r="D431" s="61"/>
      <c r="E431" s="61"/>
      <c r="F431" s="61"/>
      <c r="G431" s="61"/>
      <c r="H431" s="61"/>
      <c r="I431" s="61"/>
      <c r="J431" s="61"/>
      <c r="K431" s="61"/>
      <c r="L431" s="61"/>
      <c r="M431" s="61"/>
      <c r="N431" s="61"/>
    </row>
    <row r="432" spans="1:14" ht="12.75">
      <c r="A432" s="61"/>
      <c r="B432" s="61"/>
      <c r="C432" s="61"/>
      <c r="D432" s="61"/>
      <c r="E432" s="61"/>
      <c r="F432" s="61"/>
      <c r="G432" s="61"/>
      <c r="H432" s="61"/>
      <c r="I432" s="61"/>
      <c r="J432" s="61"/>
      <c r="K432" s="61"/>
      <c r="L432" s="61"/>
      <c r="M432" s="61"/>
      <c r="N432" s="61"/>
    </row>
    <row r="433" spans="1:14" ht="12.75">
      <c r="A433" s="61"/>
      <c r="B433" s="61"/>
      <c r="C433" s="61"/>
      <c r="D433" s="61"/>
      <c r="E433" s="61"/>
      <c r="F433" s="61"/>
      <c r="G433" s="61"/>
      <c r="H433" s="61"/>
      <c r="I433" s="61"/>
      <c r="J433" s="61"/>
      <c r="K433" s="61"/>
      <c r="L433" s="61"/>
      <c r="M433" s="61"/>
      <c r="N433" s="61"/>
    </row>
    <row r="434" spans="1:14" ht="12.75">
      <c r="A434" s="61"/>
      <c r="B434" s="61"/>
      <c r="C434" s="61"/>
      <c r="D434" s="61"/>
      <c r="E434" s="61"/>
      <c r="F434" s="61"/>
      <c r="G434" s="61"/>
      <c r="H434" s="61"/>
      <c r="I434" s="61"/>
      <c r="J434" s="61"/>
      <c r="K434" s="61"/>
      <c r="L434" s="61"/>
      <c r="M434" s="61"/>
      <c r="N434" s="61"/>
    </row>
    <row r="435" spans="1:14" ht="12.75">
      <c r="A435" s="61"/>
      <c r="B435" s="61"/>
      <c r="C435" s="61"/>
      <c r="D435" s="61"/>
      <c r="E435" s="61"/>
      <c r="F435" s="61"/>
      <c r="G435" s="61"/>
      <c r="H435" s="61"/>
      <c r="I435" s="61"/>
      <c r="J435" s="61"/>
      <c r="K435" s="61"/>
      <c r="L435" s="61"/>
      <c r="M435" s="61"/>
      <c r="N435" s="61"/>
    </row>
    <row r="436" spans="1:14" ht="12.75">
      <c r="A436" s="61"/>
      <c r="B436" s="61"/>
      <c r="C436" s="61"/>
      <c r="D436" s="61"/>
      <c r="E436" s="61"/>
      <c r="F436" s="61"/>
      <c r="G436" s="61"/>
      <c r="H436" s="61"/>
      <c r="I436" s="61"/>
      <c r="J436" s="61"/>
      <c r="K436" s="61"/>
      <c r="L436" s="61"/>
      <c r="M436" s="61"/>
      <c r="N436" s="61"/>
    </row>
    <row r="437" spans="1:14" ht="12.75">
      <c r="A437" s="61"/>
      <c r="B437" s="61"/>
      <c r="C437" s="61"/>
      <c r="D437" s="61"/>
      <c r="E437" s="61"/>
      <c r="F437" s="61"/>
      <c r="G437" s="61"/>
      <c r="H437" s="61"/>
      <c r="I437" s="61"/>
      <c r="J437" s="61"/>
      <c r="K437" s="61"/>
      <c r="L437" s="61"/>
      <c r="M437" s="61"/>
      <c r="N437" s="61"/>
    </row>
    <row r="438" spans="1:14" ht="12.75">
      <c r="A438" s="61"/>
      <c r="B438" s="61"/>
      <c r="C438" s="61"/>
      <c r="D438" s="61"/>
      <c r="E438" s="61"/>
      <c r="F438" s="61"/>
      <c r="G438" s="61"/>
      <c r="H438" s="61"/>
      <c r="I438" s="61"/>
      <c r="J438" s="61"/>
      <c r="K438" s="61"/>
      <c r="L438" s="61"/>
      <c r="M438" s="61"/>
      <c r="N438" s="61"/>
    </row>
    <row r="439" spans="1:14" ht="12.75">
      <c r="A439" s="61"/>
      <c r="B439" s="61"/>
      <c r="C439" s="61"/>
      <c r="D439" s="61"/>
      <c r="E439" s="61"/>
      <c r="F439" s="61"/>
      <c r="G439" s="61"/>
      <c r="H439" s="61"/>
      <c r="I439" s="61"/>
      <c r="J439" s="61"/>
      <c r="K439" s="61"/>
      <c r="L439" s="61"/>
      <c r="M439" s="61"/>
      <c r="N439" s="61"/>
    </row>
    <row r="440" spans="1:14" ht="12.75">
      <c r="A440" s="61"/>
      <c r="B440" s="61"/>
      <c r="C440" s="61"/>
      <c r="D440" s="61"/>
      <c r="E440" s="61"/>
      <c r="F440" s="61"/>
      <c r="G440" s="61"/>
      <c r="H440" s="61"/>
      <c r="I440" s="61"/>
      <c r="J440" s="61"/>
      <c r="K440" s="61"/>
      <c r="L440" s="61"/>
      <c r="M440" s="61"/>
      <c r="N440" s="61"/>
    </row>
    <row r="441" spans="1:14" ht="12.75">
      <c r="A441" s="61"/>
      <c r="B441" s="61"/>
      <c r="C441" s="61"/>
      <c r="D441" s="61"/>
      <c r="E441" s="61"/>
      <c r="F441" s="61"/>
      <c r="G441" s="61"/>
      <c r="H441" s="61"/>
      <c r="I441" s="61"/>
      <c r="J441" s="61"/>
      <c r="K441" s="61"/>
      <c r="L441" s="61"/>
      <c r="M441" s="61"/>
      <c r="N441" s="61"/>
    </row>
    <row r="442" spans="1:14" ht="12.75">
      <c r="A442" s="61"/>
      <c r="B442" s="61"/>
      <c r="C442" s="61"/>
      <c r="D442" s="61"/>
      <c r="E442" s="61"/>
      <c r="F442" s="61"/>
      <c r="G442" s="61"/>
      <c r="H442" s="61"/>
      <c r="I442" s="61"/>
      <c r="J442" s="61"/>
      <c r="K442" s="61"/>
      <c r="L442" s="61"/>
      <c r="M442" s="61"/>
      <c r="N442" s="61"/>
    </row>
    <row r="443" spans="1:14" ht="12.75">
      <c r="A443" s="61"/>
      <c r="B443" s="61"/>
      <c r="C443" s="61"/>
      <c r="D443" s="61"/>
      <c r="E443" s="61"/>
      <c r="F443" s="61"/>
      <c r="G443" s="61"/>
      <c r="H443" s="61"/>
      <c r="I443" s="61"/>
      <c r="J443" s="61"/>
      <c r="K443" s="61"/>
      <c r="L443" s="61"/>
      <c r="M443" s="61"/>
      <c r="N443" s="61"/>
    </row>
    <row r="444" spans="1:14" ht="12.75">
      <c r="A444" s="61"/>
      <c r="B444" s="61"/>
      <c r="C444" s="61"/>
      <c r="D444" s="61"/>
      <c r="E444" s="61"/>
      <c r="F444" s="61"/>
      <c r="G444" s="61"/>
      <c r="H444" s="61"/>
      <c r="I444" s="61"/>
      <c r="J444" s="61"/>
      <c r="K444" s="61"/>
      <c r="L444" s="61"/>
      <c r="M444" s="61"/>
      <c r="N444" s="61"/>
    </row>
    <row r="445" spans="1:14" ht="12.75">
      <c r="A445" s="61"/>
      <c r="B445" s="61"/>
      <c r="C445" s="61"/>
      <c r="D445" s="61"/>
      <c r="E445" s="61"/>
      <c r="F445" s="61"/>
      <c r="G445" s="61"/>
      <c r="H445" s="61"/>
      <c r="I445" s="61"/>
      <c r="J445" s="61"/>
      <c r="K445" s="61"/>
      <c r="L445" s="61"/>
      <c r="M445" s="61"/>
      <c r="N445" s="61"/>
    </row>
    <row r="446" spans="1:14" ht="12.75">
      <c r="A446" s="61"/>
      <c r="B446" s="61"/>
      <c r="C446" s="61"/>
      <c r="D446" s="61"/>
      <c r="E446" s="61"/>
      <c r="F446" s="61"/>
      <c r="G446" s="61"/>
      <c r="H446" s="61"/>
      <c r="I446" s="61"/>
      <c r="J446" s="61"/>
      <c r="K446" s="61"/>
      <c r="L446" s="61"/>
      <c r="M446" s="61"/>
      <c r="N446" s="61"/>
    </row>
    <row r="447" spans="1:14" ht="12.75">
      <c r="A447" s="61"/>
      <c r="B447" s="61"/>
      <c r="C447" s="61"/>
      <c r="D447" s="61"/>
      <c r="E447" s="61"/>
      <c r="F447" s="61"/>
      <c r="G447" s="61"/>
      <c r="H447" s="61"/>
      <c r="I447" s="61"/>
      <c r="J447" s="61"/>
      <c r="K447" s="61"/>
      <c r="L447" s="61"/>
      <c r="M447" s="61"/>
      <c r="N447" s="61"/>
    </row>
    <row r="448" spans="1:14" ht="12.75">
      <c r="A448" s="61"/>
      <c r="B448" s="61"/>
      <c r="C448" s="61"/>
      <c r="D448" s="61"/>
      <c r="E448" s="61"/>
      <c r="F448" s="61"/>
      <c r="G448" s="61"/>
      <c r="H448" s="61"/>
      <c r="I448" s="61"/>
      <c r="J448" s="61"/>
      <c r="K448" s="61"/>
      <c r="L448" s="61"/>
      <c r="M448" s="61"/>
      <c r="N448" s="61"/>
    </row>
    <row r="449" spans="1:14" ht="12.75">
      <c r="A449" s="61"/>
      <c r="B449" s="61"/>
      <c r="C449" s="61"/>
      <c r="D449" s="61"/>
      <c r="E449" s="61"/>
      <c r="F449" s="61"/>
      <c r="G449" s="61"/>
      <c r="H449" s="61"/>
      <c r="I449" s="61"/>
      <c r="J449" s="61"/>
      <c r="K449" s="61"/>
      <c r="L449" s="61"/>
      <c r="M449" s="61"/>
      <c r="N449" s="61"/>
    </row>
    <row r="450" spans="1:14" ht="12.75">
      <c r="A450" s="61"/>
      <c r="B450" s="61"/>
      <c r="C450" s="61"/>
      <c r="D450" s="61"/>
      <c r="E450" s="61"/>
      <c r="F450" s="61"/>
      <c r="G450" s="61"/>
      <c r="H450" s="61"/>
      <c r="I450" s="61"/>
      <c r="J450" s="61"/>
      <c r="K450" s="61"/>
      <c r="L450" s="61"/>
      <c r="M450" s="61"/>
      <c r="N450" s="61"/>
    </row>
    <row r="451" spans="1:14" ht="12.75">
      <c r="A451" s="61"/>
      <c r="B451" s="61"/>
      <c r="C451" s="61"/>
      <c r="D451" s="61"/>
      <c r="E451" s="61"/>
      <c r="F451" s="61"/>
      <c r="G451" s="61"/>
      <c r="H451" s="61"/>
      <c r="I451" s="61"/>
      <c r="J451" s="61"/>
      <c r="K451" s="61"/>
      <c r="L451" s="61"/>
      <c r="M451" s="61"/>
      <c r="N451" s="61"/>
    </row>
    <row r="452" spans="1:14" ht="12.75">
      <c r="A452" s="61"/>
      <c r="B452" s="61"/>
      <c r="C452" s="61"/>
      <c r="D452" s="61"/>
      <c r="E452" s="61"/>
      <c r="F452" s="61"/>
      <c r="G452" s="61"/>
      <c r="H452" s="61"/>
      <c r="I452" s="61"/>
      <c r="J452" s="61"/>
      <c r="K452" s="61"/>
      <c r="L452" s="61"/>
      <c r="M452" s="61"/>
      <c r="N452" s="61"/>
    </row>
    <row r="453" spans="1:14" ht="12.75">
      <c r="A453" s="61"/>
      <c r="B453" s="61"/>
      <c r="C453" s="61"/>
      <c r="D453" s="61"/>
      <c r="E453" s="61"/>
      <c r="F453" s="61"/>
      <c r="G453" s="61"/>
      <c r="H453" s="61"/>
      <c r="I453" s="61"/>
      <c r="J453" s="61"/>
      <c r="K453" s="61"/>
      <c r="L453" s="61"/>
      <c r="M453" s="61"/>
      <c r="N453" s="61"/>
    </row>
    <row r="454" spans="1:14" ht="12.75">
      <c r="A454" s="61"/>
      <c r="B454" s="61"/>
      <c r="C454" s="61"/>
      <c r="D454" s="61"/>
      <c r="E454" s="61"/>
      <c r="F454" s="61"/>
      <c r="G454" s="61"/>
      <c r="H454" s="61"/>
      <c r="I454" s="61"/>
      <c r="J454" s="61"/>
      <c r="K454" s="61"/>
      <c r="L454" s="61"/>
      <c r="M454" s="61"/>
      <c r="N454" s="61"/>
    </row>
    <row r="455" spans="1:14" ht="12.75">
      <c r="A455" s="61"/>
      <c r="B455" s="61"/>
      <c r="C455" s="61"/>
      <c r="D455" s="61"/>
      <c r="E455" s="61"/>
      <c r="F455" s="61"/>
      <c r="G455" s="61"/>
      <c r="H455" s="61"/>
      <c r="I455" s="61"/>
      <c r="J455" s="61"/>
      <c r="K455" s="61"/>
      <c r="L455" s="61"/>
      <c r="M455" s="61"/>
      <c r="N455" s="61"/>
    </row>
    <row r="456" spans="1:14" ht="12.75">
      <c r="A456" s="61"/>
      <c r="B456" s="61"/>
      <c r="C456" s="61"/>
      <c r="D456" s="61"/>
      <c r="E456" s="61"/>
      <c r="F456" s="61"/>
      <c r="G456" s="61"/>
      <c r="H456" s="61"/>
      <c r="I456" s="61"/>
      <c r="J456" s="61"/>
      <c r="K456" s="61"/>
      <c r="L456" s="61"/>
      <c r="M456" s="61"/>
      <c r="N456" s="61"/>
    </row>
    <row r="457" spans="1:14" ht="12.75">
      <c r="A457" s="61"/>
      <c r="B457" s="61"/>
      <c r="C457" s="61"/>
      <c r="D457" s="61"/>
      <c r="E457" s="61"/>
      <c r="F457" s="61"/>
      <c r="G457" s="61"/>
      <c r="H457" s="61"/>
      <c r="I457" s="61"/>
      <c r="J457" s="61"/>
      <c r="K457" s="61"/>
      <c r="L457" s="61"/>
      <c r="M457" s="61"/>
      <c r="N457" s="61"/>
    </row>
    <row r="458" spans="1:14" ht="12.75">
      <c r="A458" s="61"/>
      <c r="B458" s="61"/>
      <c r="C458" s="61"/>
      <c r="D458" s="61"/>
      <c r="E458" s="61"/>
      <c r="F458" s="61"/>
      <c r="G458" s="61"/>
      <c r="H458" s="61"/>
      <c r="I458" s="61"/>
      <c r="J458" s="61"/>
      <c r="K458" s="61"/>
      <c r="L458" s="61"/>
      <c r="M458" s="61"/>
      <c r="N458" s="61"/>
    </row>
    <row r="459" spans="1:14" ht="12.75">
      <c r="A459" s="61"/>
      <c r="B459" s="61"/>
      <c r="C459" s="61"/>
      <c r="D459" s="61"/>
      <c r="E459" s="61"/>
      <c r="F459" s="61"/>
      <c r="G459" s="61"/>
      <c r="H459" s="61"/>
      <c r="I459" s="61"/>
      <c r="J459" s="61"/>
      <c r="K459" s="61"/>
      <c r="L459" s="61"/>
      <c r="M459" s="61"/>
      <c r="N459" s="61"/>
    </row>
    <row r="460" spans="1:14" ht="12.75">
      <c r="A460" s="61"/>
      <c r="B460" s="61"/>
      <c r="C460" s="61"/>
      <c r="D460" s="61"/>
      <c r="E460" s="61"/>
      <c r="F460" s="61"/>
      <c r="G460" s="61"/>
      <c r="H460" s="61"/>
      <c r="I460" s="61"/>
      <c r="J460" s="61"/>
      <c r="K460" s="61"/>
      <c r="L460" s="61"/>
      <c r="M460" s="61"/>
      <c r="N460" s="61"/>
    </row>
    <row r="461" spans="1:14" ht="12.75">
      <c r="A461" s="61"/>
      <c r="B461" s="61"/>
      <c r="C461" s="61"/>
      <c r="D461" s="61"/>
      <c r="E461" s="61"/>
      <c r="F461" s="61"/>
      <c r="G461" s="61"/>
      <c r="H461" s="61"/>
      <c r="I461" s="61"/>
      <c r="J461" s="61"/>
      <c r="K461" s="61"/>
      <c r="L461" s="61"/>
      <c r="M461" s="61"/>
      <c r="N461" s="61"/>
    </row>
    <row r="462" spans="1:14" ht="12.75">
      <c r="A462" s="61"/>
      <c r="B462" s="61"/>
      <c r="C462" s="61"/>
      <c r="D462" s="61"/>
      <c r="E462" s="61"/>
      <c r="F462" s="61"/>
      <c r="G462" s="61"/>
      <c r="H462" s="61"/>
      <c r="I462" s="61"/>
      <c r="J462" s="61"/>
      <c r="K462" s="61"/>
      <c r="L462" s="61"/>
      <c r="M462" s="61"/>
      <c r="N462" s="61"/>
    </row>
    <row r="463" spans="1:14" ht="12.75">
      <c r="A463" s="61"/>
      <c r="B463" s="61"/>
      <c r="C463" s="61"/>
      <c r="D463" s="61"/>
      <c r="E463" s="61"/>
      <c r="F463" s="61"/>
      <c r="G463" s="61"/>
      <c r="H463" s="61"/>
      <c r="I463" s="61"/>
      <c r="J463" s="61"/>
      <c r="K463" s="61"/>
      <c r="L463" s="61"/>
      <c r="M463" s="61"/>
      <c r="N463" s="61"/>
    </row>
    <row r="464" spans="1:14" ht="12.75">
      <c r="A464" s="61"/>
      <c r="B464" s="61"/>
      <c r="C464" s="61"/>
      <c r="D464" s="61"/>
      <c r="E464" s="61"/>
      <c r="F464" s="61"/>
      <c r="G464" s="61"/>
      <c r="H464" s="61"/>
      <c r="I464" s="61"/>
      <c r="J464" s="61"/>
      <c r="K464" s="61"/>
      <c r="L464" s="61"/>
      <c r="M464" s="61"/>
      <c r="N464" s="61"/>
    </row>
    <row r="465" spans="1:14" ht="12.75">
      <c r="A465" s="61"/>
      <c r="B465" s="61"/>
      <c r="C465" s="61"/>
      <c r="D465" s="61"/>
      <c r="E465" s="61"/>
      <c r="F465" s="61"/>
      <c r="G465" s="61"/>
      <c r="H465" s="61"/>
      <c r="I465" s="61"/>
      <c r="J465" s="61"/>
      <c r="K465" s="61"/>
      <c r="L465" s="61"/>
      <c r="M465" s="61"/>
      <c r="N465" s="61"/>
    </row>
    <row r="466" spans="1:14" ht="12.75">
      <c r="A466" s="61"/>
      <c r="B466" s="61"/>
      <c r="C466" s="61"/>
      <c r="D466" s="61"/>
      <c r="E466" s="61"/>
      <c r="F466" s="61"/>
      <c r="G466" s="61"/>
      <c r="H466" s="61"/>
      <c r="I466" s="61"/>
      <c r="J466" s="61"/>
      <c r="K466" s="61"/>
      <c r="L466" s="61"/>
      <c r="M466" s="61"/>
      <c r="N466" s="61"/>
    </row>
    <row r="467" spans="1:14" ht="12.75">
      <c r="A467" s="61"/>
      <c r="B467" s="61"/>
      <c r="C467" s="61"/>
      <c r="D467" s="61"/>
      <c r="E467" s="61"/>
      <c r="F467" s="61"/>
      <c r="G467" s="61"/>
      <c r="H467" s="61"/>
      <c r="I467" s="61"/>
      <c r="J467" s="61"/>
      <c r="K467" s="61"/>
      <c r="L467" s="61"/>
      <c r="M467" s="61"/>
      <c r="N467" s="61"/>
    </row>
    <row r="468" spans="1:14" ht="12.75">
      <c r="A468" s="61"/>
      <c r="B468" s="61"/>
      <c r="C468" s="61"/>
      <c r="D468" s="61"/>
      <c r="E468" s="61"/>
      <c r="F468" s="61"/>
      <c r="G468" s="61"/>
      <c r="H468" s="61"/>
      <c r="I468" s="61"/>
      <c r="J468" s="61"/>
      <c r="K468" s="61"/>
      <c r="L468" s="61"/>
      <c r="M468" s="61"/>
      <c r="N468" s="61"/>
    </row>
    <row r="469" spans="1:14" ht="12.75">
      <c r="A469" s="61"/>
      <c r="B469" s="61"/>
      <c r="C469" s="61"/>
      <c r="D469" s="61"/>
      <c r="E469" s="61"/>
      <c r="F469" s="61"/>
      <c r="G469" s="61"/>
      <c r="H469" s="61"/>
      <c r="I469" s="61"/>
      <c r="J469" s="61"/>
      <c r="K469" s="61"/>
      <c r="L469" s="61"/>
      <c r="M469" s="61"/>
      <c r="N469" s="61"/>
    </row>
    <row r="470" spans="1:14" ht="12.75">
      <c r="A470" s="61"/>
      <c r="B470" s="61"/>
      <c r="C470" s="61"/>
      <c r="D470" s="61"/>
      <c r="E470" s="61"/>
      <c r="F470" s="61"/>
      <c r="G470" s="61"/>
      <c r="H470" s="61"/>
      <c r="I470" s="61"/>
      <c r="J470" s="61"/>
      <c r="K470" s="61"/>
      <c r="L470" s="61"/>
      <c r="M470" s="61"/>
      <c r="N470" s="61"/>
    </row>
    <row r="471" spans="1:14" ht="12.75">
      <c r="A471" s="61"/>
      <c r="B471" s="61"/>
      <c r="C471" s="61"/>
      <c r="D471" s="61"/>
      <c r="E471" s="61"/>
      <c r="F471" s="61"/>
      <c r="G471" s="61"/>
      <c r="H471" s="61"/>
      <c r="I471" s="61"/>
      <c r="J471" s="61"/>
      <c r="K471" s="61"/>
      <c r="L471" s="61"/>
      <c r="M471" s="61"/>
      <c r="N471" s="61"/>
    </row>
    <row r="472" spans="1:14" ht="12.75">
      <c r="A472" s="61"/>
      <c r="B472" s="61"/>
      <c r="C472" s="61"/>
      <c r="D472" s="61"/>
      <c r="E472" s="61"/>
      <c r="F472" s="61"/>
      <c r="G472" s="61"/>
      <c r="H472" s="61"/>
      <c r="I472" s="61"/>
      <c r="J472" s="61"/>
      <c r="K472" s="61"/>
      <c r="L472" s="61"/>
      <c r="M472" s="61"/>
      <c r="N472" s="61"/>
    </row>
    <row r="473" spans="1:14" ht="12.75">
      <c r="A473" s="61"/>
      <c r="B473" s="61"/>
      <c r="C473" s="61"/>
      <c r="D473" s="61"/>
      <c r="E473" s="61"/>
      <c r="F473" s="61"/>
      <c r="G473" s="61"/>
      <c r="H473" s="61"/>
      <c r="I473" s="61"/>
      <c r="J473" s="61"/>
      <c r="K473" s="61"/>
      <c r="L473" s="61"/>
      <c r="M473" s="61"/>
      <c r="N473" s="61"/>
    </row>
    <row r="474" spans="1:14" ht="12.75">
      <c r="A474" s="61"/>
      <c r="B474" s="61"/>
      <c r="C474" s="61"/>
      <c r="D474" s="61"/>
      <c r="E474" s="61"/>
      <c r="F474" s="61"/>
      <c r="G474" s="61"/>
      <c r="H474" s="61"/>
      <c r="I474" s="61"/>
      <c r="J474" s="61"/>
      <c r="K474" s="61"/>
      <c r="L474" s="61"/>
      <c r="M474" s="61"/>
      <c r="N474" s="61"/>
    </row>
    <row r="475" spans="1:14" ht="12.75">
      <c r="A475" s="61"/>
      <c r="B475" s="61"/>
      <c r="C475" s="61"/>
      <c r="D475" s="61"/>
      <c r="E475" s="61"/>
      <c r="F475" s="61"/>
      <c r="G475" s="61"/>
      <c r="H475" s="61"/>
      <c r="I475" s="61"/>
      <c r="J475" s="61"/>
      <c r="K475" s="61"/>
      <c r="L475" s="61"/>
      <c r="M475" s="61"/>
      <c r="N475" s="61"/>
    </row>
    <row r="476" spans="1:14" ht="12.75">
      <c r="A476" s="61"/>
      <c r="B476" s="61"/>
      <c r="C476" s="61"/>
      <c r="D476" s="61"/>
      <c r="E476" s="61"/>
      <c r="F476" s="61"/>
      <c r="G476" s="61"/>
      <c r="H476" s="61"/>
      <c r="I476" s="61"/>
      <c r="J476" s="61"/>
      <c r="K476" s="61"/>
      <c r="L476" s="61"/>
      <c r="M476" s="61"/>
      <c r="N476" s="61"/>
    </row>
    <row r="477" spans="1:14" ht="12.75">
      <c r="A477" s="61"/>
      <c r="B477" s="61"/>
      <c r="C477" s="61"/>
      <c r="D477" s="61"/>
      <c r="E477" s="61"/>
      <c r="F477" s="61"/>
      <c r="G477" s="61"/>
      <c r="H477" s="61"/>
      <c r="I477" s="61"/>
      <c r="J477" s="61"/>
      <c r="K477" s="61"/>
      <c r="L477" s="61"/>
      <c r="M477" s="61"/>
      <c r="N477" s="61"/>
    </row>
    <row r="478" spans="1:14" ht="12.75">
      <c r="A478" s="61"/>
      <c r="B478" s="61"/>
      <c r="C478" s="61"/>
      <c r="D478" s="61"/>
      <c r="E478" s="61"/>
      <c r="F478" s="61"/>
      <c r="G478" s="61"/>
      <c r="H478" s="61"/>
      <c r="I478" s="61"/>
      <c r="J478" s="61"/>
      <c r="K478" s="61"/>
      <c r="L478" s="61"/>
      <c r="M478" s="61"/>
      <c r="N478" s="61"/>
    </row>
    <row r="479" spans="1:14" ht="12.75">
      <c r="A479" s="61"/>
      <c r="B479" s="61"/>
      <c r="C479" s="61"/>
      <c r="D479" s="61"/>
      <c r="E479" s="61"/>
      <c r="F479" s="61"/>
      <c r="G479" s="61"/>
      <c r="H479" s="61"/>
      <c r="I479" s="61"/>
      <c r="J479" s="61"/>
      <c r="K479" s="61"/>
      <c r="L479" s="61"/>
      <c r="M479" s="61"/>
      <c r="N479" s="61"/>
    </row>
    <row r="480" spans="1:14" ht="12.75">
      <c r="A480" s="61"/>
      <c r="B480" s="61"/>
      <c r="C480" s="61"/>
      <c r="D480" s="61"/>
      <c r="E480" s="61"/>
      <c r="F480" s="61"/>
      <c r="G480" s="61"/>
      <c r="H480" s="61"/>
      <c r="I480" s="61"/>
      <c r="J480" s="61"/>
      <c r="K480" s="61"/>
      <c r="L480" s="61"/>
      <c r="M480" s="61"/>
      <c r="N480" s="61"/>
    </row>
    <row r="481" spans="1:14" ht="12.75">
      <c r="A481" s="61"/>
      <c r="B481" s="61"/>
      <c r="C481" s="61"/>
      <c r="D481" s="61"/>
      <c r="E481" s="61"/>
      <c r="F481" s="61"/>
      <c r="G481" s="61"/>
      <c r="H481" s="61"/>
      <c r="I481" s="61"/>
      <c r="J481" s="61"/>
      <c r="K481" s="61"/>
      <c r="L481" s="61"/>
      <c r="M481" s="61"/>
      <c r="N481" s="61"/>
    </row>
    <row r="482" spans="1:14" ht="12.75">
      <c r="A482" s="61"/>
      <c r="B482" s="61"/>
      <c r="C482" s="61"/>
      <c r="D482" s="61"/>
      <c r="E482" s="61"/>
      <c r="F482" s="61"/>
      <c r="G482" s="61"/>
      <c r="H482" s="61"/>
      <c r="I482" s="61"/>
      <c r="J482" s="61"/>
      <c r="K482" s="61"/>
      <c r="L482" s="61"/>
      <c r="M482" s="61"/>
      <c r="N482" s="61"/>
    </row>
    <row r="483" spans="1:14" ht="12.75">
      <c r="A483" s="61"/>
      <c r="B483" s="61"/>
      <c r="C483" s="61"/>
      <c r="D483" s="61"/>
      <c r="E483" s="61"/>
      <c r="F483" s="61"/>
      <c r="G483" s="61"/>
      <c r="H483" s="61"/>
      <c r="I483" s="61"/>
      <c r="J483" s="61"/>
      <c r="K483" s="61"/>
      <c r="L483" s="61"/>
      <c r="M483" s="61"/>
      <c r="N483" s="61"/>
    </row>
    <row r="484" spans="1:14" ht="12.75">
      <c r="A484" s="61"/>
      <c r="B484" s="61"/>
      <c r="C484" s="61"/>
      <c r="D484" s="61"/>
      <c r="E484" s="61"/>
      <c r="F484" s="61"/>
      <c r="G484" s="61"/>
      <c r="H484" s="61"/>
      <c r="I484" s="61"/>
      <c r="J484" s="61"/>
      <c r="K484" s="61"/>
      <c r="L484" s="61"/>
      <c r="M484" s="61"/>
      <c r="N484" s="61"/>
    </row>
    <row r="485" spans="1:14" ht="12.75">
      <c r="A485" s="61"/>
      <c r="B485" s="61"/>
      <c r="C485" s="61"/>
      <c r="D485" s="61"/>
      <c r="E485" s="61"/>
      <c r="F485" s="61"/>
      <c r="G485" s="61"/>
      <c r="H485" s="61"/>
      <c r="I485" s="61"/>
      <c r="J485" s="61"/>
      <c r="K485" s="61"/>
      <c r="L485" s="61"/>
      <c r="M485" s="61"/>
      <c r="N485" s="61"/>
    </row>
    <row r="486" spans="1:14" ht="12.75">
      <c r="A486" s="61"/>
      <c r="B486" s="61"/>
      <c r="C486" s="61"/>
      <c r="D486" s="61"/>
      <c r="E486" s="61"/>
      <c r="F486" s="61"/>
      <c r="G486" s="61"/>
      <c r="H486" s="61"/>
      <c r="I486" s="61"/>
      <c r="J486" s="61"/>
      <c r="K486" s="61"/>
      <c r="L486" s="61"/>
      <c r="M486" s="61"/>
      <c r="N486" s="61"/>
    </row>
    <row r="487" spans="1:14" ht="12.75">
      <c r="A487" s="61"/>
      <c r="B487" s="61"/>
      <c r="C487" s="61"/>
      <c r="D487" s="61"/>
      <c r="E487" s="61"/>
      <c r="F487" s="61"/>
      <c r="G487" s="61"/>
      <c r="H487" s="61"/>
      <c r="I487" s="61"/>
      <c r="J487" s="61"/>
      <c r="K487" s="61"/>
      <c r="L487" s="61"/>
      <c r="M487" s="61"/>
      <c r="N487" s="61"/>
    </row>
    <row r="488" spans="1:14" ht="12.75">
      <c r="A488" s="61"/>
      <c r="B488" s="61"/>
      <c r="C488" s="61"/>
      <c r="D488" s="61"/>
      <c r="E488" s="61"/>
      <c r="F488" s="61"/>
      <c r="G488" s="61"/>
      <c r="H488" s="61"/>
      <c r="I488" s="61"/>
      <c r="J488" s="61"/>
      <c r="K488" s="61"/>
      <c r="L488" s="61"/>
      <c r="M488" s="61"/>
      <c r="N488" s="61"/>
    </row>
    <row r="489" spans="1:14" ht="12.75">
      <c r="A489" s="61"/>
      <c r="B489" s="61"/>
      <c r="C489" s="61"/>
      <c r="D489" s="61"/>
      <c r="E489" s="61"/>
      <c r="F489" s="61"/>
      <c r="G489" s="61"/>
      <c r="H489" s="61"/>
      <c r="I489" s="61"/>
      <c r="J489" s="61"/>
      <c r="K489" s="61"/>
      <c r="L489" s="61"/>
      <c r="M489" s="61"/>
      <c r="N489" s="61"/>
    </row>
    <row r="490" spans="1:14" ht="12.75">
      <c r="A490" s="61"/>
      <c r="B490" s="61"/>
      <c r="C490" s="61"/>
      <c r="D490" s="61"/>
      <c r="E490" s="61"/>
      <c r="F490" s="61"/>
      <c r="G490" s="61"/>
      <c r="H490" s="61"/>
      <c r="I490" s="61"/>
      <c r="J490" s="61"/>
      <c r="K490" s="61"/>
      <c r="L490" s="61"/>
      <c r="M490" s="61"/>
      <c r="N490" s="61"/>
    </row>
    <row r="491" spans="1:14" ht="12.75">
      <c r="A491" s="61"/>
      <c r="B491" s="61"/>
      <c r="C491" s="61"/>
      <c r="D491" s="61"/>
      <c r="E491" s="61"/>
      <c r="F491" s="61"/>
      <c r="G491" s="61"/>
      <c r="H491" s="61"/>
      <c r="I491" s="61"/>
      <c r="J491" s="61"/>
      <c r="K491" s="61"/>
      <c r="L491" s="61"/>
      <c r="M491" s="61"/>
      <c r="N491" s="61"/>
    </row>
    <row r="492" spans="1:14" ht="12.75">
      <c r="A492" s="61"/>
      <c r="B492" s="61"/>
      <c r="C492" s="61"/>
      <c r="D492" s="61"/>
      <c r="E492" s="61"/>
      <c r="F492" s="61"/>
      <c r="G492" s="61"/>
      <c r="H492" s="61"/>
      <c r="I492" s="61"/>
      <c r="J492" s="61"/>
      <c r="K492" s="61"/>
      <c r="L492" s="61"/>
      <c r="M492" s="61"/>
      <c r="N492" s="61"/>
    </row>
    <row r="493" spans="1:14" ht="12.75">
      <c r="A493" s="61"/>
      <c r="B493" s="61"/>
      <c r="C493" s="61"/>
      <c r="D493" s="61"/>
      <c r="E493" s="61"/>
      <c r="F493" s="61"/>
      <c r="G493" s="61"/>
      <c r="H493" s="61"/>
      <c r="I493" s="61"/>
      <c r="J493" s="61"/>
      <c r="K493" s="61"/>
      <c r="L493" s="61"/>
      <c r="M493" s="61"/>
      <c r="N493" s="61"/>
    </row>
    <row r="494" spans="1:14" ht="12.75">
      <c r="A494" s="61"/>
      <c r="B494" s="61"/>
      <c r="C494" s="61"/>
      <c r="D494" s="61"/>
      <c r="E494" s="61"/>
      <c r="F494" s="61"/>
      <c r="G494" s="61"/>
      <c r="H494" s="61"/>
      <c r="I494" s="61"/>
      <c r="J494" s="61"/>
      <c r="K494" s="61"/>
      <c r="L494" s="61"/>
      <c r="M494" s="61"/>
      <c r="N494" s="61"/>
    </row>
    <row r="495" spans="1:14" ht="12.75">
      <c r="A495" s="61"/>
      <c r="B495" s="61"/>
      <c r="C495" s="61"/>
      <c r="D495" s="61"/>
      <c r="E495" s="61"/>
      <c r="F495" s="61"/>
      <c r="G495" s="61"/>
      <c r="H495" s="61"/>
      <c r="I495" s="61"/>
      <c r="J495" s="61"/>
      <c r="K495" s="61"/>
      <c r="L495" s="61"/>
      <c r="M495" s="61"/>
      <c r="N495" s="61"/>
    </row>
    <row r="496" spans="1:14" ht="12.75">
      <c r="A496" s="61"/>
      <c r="B496" s="61"/>
      <c r="C496" s="61"/>
      <c r="D496" s="61"/>
      <c r="E496" s="61"/>
      <c r="F496" s="61"/>
      <c r="G496" s="61"/>
      <c r="H496" s="61"/>
      <c r="I496" s="61"/>
      <c r="J496" s="61"/>
      <c r="K496" s="61"/>
      <c r="L496" s="61"/>
      <c r="M496" s="61"/>
      <c r="N496" s="61"/>
    </row>
    <row r="497" spans="1:14" ht="12.75">
      <c r="A497" s="61"/>
      <c r="B497" s="61"/>
      <c r="C497" s="61"/>
      <c r="D497" s="61"/>
      <c r="E497" s="61"/>
      <c r="F497" s="61"/>
      <c r="G497" s="61"/>
      <c r="H497" s="61"/>
      <c r="I497" s="61"/>
      <c r="J497" s="61"/>
      <c r="K497" s="61"/>
      <c r="L497" s="61"/>
      <c r="M497" s="61"/>
      <c r="N497" s="61"/>
    </row>
    <row r="498" spans="1:14" ht="12.75">
      <c r="A498" s="61"/>
      <c r="B498" s="61"/>
      <c r="C498" s="61"/>
      <c r="D498" s="61"/>
      <c r="E498" s="61"/>
      <c r="F498" s="61"/>
      <c r="G498" s="61"/>
      <c r="H498" s="61"/>
      <c r="I498" s="61"/>
      <c r="J498" s="61"/>
      <c r="K498" s="61"/>
      <c r="L498" s="61"/>
      <c r="M498" s="61"/>
      <c r="N498" s="61"/>
    </row>
    <row r="499" spans="1:14" ht="12.75">
      <c r="A499" s="61"/>
      <c r="B499" s="61"/>
      <c r="C499" s="61"/>
      <c r="D499" s="61"/>
      <c r="E499" s="61"/>
      <c r="F499" s="61"/>
      <c r="G499" s="61"/>
      <c r="H499" s="61"/>
      <c r="I499" s="61"/>
      <c r="J499" s="61"/>
      <c r="K499" s="61"/>
      <c r="L499" s="61"/>
      <c r="M499" s="61"/>
      <c r="N499" s="61"/>
    </row>
    <row r="500" spans="1:14" ht="12.75">
      <c r="A500" s="61"/>
      <c r="B500" s="61"/>
      <c r="C500" s="61"/>
      <c r="D500" s="61"/>
      <c r="E500" s="61"/>
      <c r="F500" s="61"/>
      <c r="G500" s="61"/>
      <c r="H500" s="61"/>
      <c r="I500" s="61"/>
      <c r="J500" s="61"/>
      <c r="K500" s="61"/>
      <c r="L500" s="61"/>
      <c r="M500" s="61"/>
      <c r="N500" s="61"/>
    </row>
    <row r="501" spans="1:14" ht="12.75">
      <c r="A501" s="61"/>
      <c r="B501" s="61"/>
      <c r="C501" s="61"/>
      <c r="D501" s="61"/>
      <c r="E501" s="61"/>
      <c r="F501" s="61"/>
      <c r="G501" s="61"/>
      <c r="H501" s="61"/>
      <c r="I501" s="61"/>
      <c r="J501" s="61"/>
      <c r="K501" s="61"/>
      <c r="L501" s="61"/>
      <c r="M501" s="61"/>
      <c r="N501" s="61"/>
    </row>
    <row r="502" spans="1:14" ht="12.75">
      <c r="A502" s="61"/>
      <c r="B502" s="61"/>
      <c r="C502" s="61"/>
      <c r="D502" s="61"/>
      <c r="E502" s="61"/>
      <c r="F502" s="61"/>
      <c r="G502" s="61"/>
      <c r="H502" s="61"/>
      <c r="I502" s="61"/>
      <c r="J502" s="61"/>
      <c r="K502" s="61"/>
      <c r="L502" s="61"/>
      <c r="M502" s="61"/>
      <c r="N502" s="61"/>
    </row>
    <row r="503" spans="1:14" ht="12.75">
      <c r="A503" s="61"/>
      <c r="B503" s="61"/>
      <c r="C503" s="61"/>
      <c r="D503" s="61"/>
      <c r="E503" s="61"/>
      <c r="F503" s="61"/>
      <c r="G503" s="61"/>
      <c r="H503" s="61"/>
      <c r="I503" s="61"/>
      <c r="J503" s="61"/>
      <c r="K503" s="61"/>
      <c r="L503" s="61"/>
      <c r="M503" s="61"/>
      <c r="N503" s="61"/>
    </row>
    <row r="504" spans="1:14" ht="12.75">
      <c r="A504" s="61"/>
      <c r="B504" s="61"/>
      <c r="C504" s="61"/>
      <c r="D504" s="61"/>
      <c r="E504" s="61"/>
      <c r="F504" s="61"/>
      <c r="G504" s="61"/>
      <c r="H504" s="61"/>
      <c r="I504" s="61"/>
      <c r="J504" s="61"/>
      <c r="K504" s="61"/>
      <c r="L504" s="61"/>
      <c r="M504" s="61"/>
      <c r="N504" s="61"/>
    </row>
    <row r="505" spans="1:14" ht="12.75">
      <c r="A505" s="61"/>
      <c r="B505" s="61"/>
      <c r="C505" s="61"/>
      <c r="D505" s="61"/>
      <c r="E505" s="61"/>
      <c r="F505" s="61"/>
      <c r="G505" s="61"/>
      <c r="H505" s="61"/>
      <c r="I505" s="61"/>
      <c r="J505" s="61"/>
      <c r="K505" s="61"/>
      <c r="L505" s="61"/>
      <c r="M505" s="61"/>
      <c r="N505" s="61"/>
    </row>
    <row r="506" spans="1:14" ht="12.75">
      <c r="A506" s="61"/>
      <c r="B506" s="61"/>
      <c r="C506" s="61"/>
      <c r="D506" s="61"/>
      <c r="E506" s="61"/>
      <c r="F506" s="61"/>
      <c r="G506" s="61"/>
      <c r="H506" s="61"/>
      <c r="I506" s="61"/>
      <c r="J506" s="61"/>
      <c r="K506" s="61"/>
      <c r="L506" s="61"/>
      <c r="M506" s="61"/>
      <c r="N506" s="61"/>
    </row>
    <row r="507" spans="1:14" ht="12.75">
      <c r="A507" s="61"/>
      <c r="B507" s="61"/>
      <c r="C507" s="61"/>
      <c r="D507" s="61"/>
      <c r="E507" s="61"/>
      <c r="F507" s="61"/>
      <c r="G507" s="61"/>
      <c r="H507" s="61"/>
      <c r="I507" s="61"/>
      <c r="J507" s="61"/>
      <c r="K507" s="61"/>
      <c r="L507" s="61"/>
      <c r="M507" s="61"/>
      <c r="N507" s="61"/>
    </row>
    <row r="508" spans="1:14" ht="12.75">
      <c r="A508" s="61"/>
      <c r="B508" s="61"/>
      <c r="C508" s="61"/>
      <c r="D508" s="61"/>
      <c r="E508" s="61"/>
      <c r="F508" s="61"/>
      <c r="G508" s="61"/>
      <c r="H508" s="61"/>
      <c r="I508" s="61"/>
      <c r="J508" s="61"/>
      <c r="K508" s="61"/>
      <c r="L508" s="61"/>
      <c r="M508" s="61"/>
      <c r="N508" s="61"/>
    </row>
    <row r="509" spans="1:14" ht="12.75">
      <c r="A509" s="61"/>
      <c r="B509" s="61"/>
      <c r="C509" s="61"/>
      <c r="D509" s="61"/>
      <c r="E509" s="61"/>
      <c r="F509" s="61"/>
      <c r="G509" s="61"/>
      <c r="H509" s="61"/>
      <c r="I509" s="61"/>
      <c r="J509" s="61"/>
      <c r="K509" s="61"/>
      <c r="L509" s="61"/>
      <c r="M509" s="61"/>
      <c r="N509" s="61"/>
    </row>
    <row r="510" spans="1:14" ht="12.75">
      <c r="A510" s="61"/>
      <c r="B510" s="61"/>
      <c r="C510" s="61"/>
      <c r="D510" s="61"/>
      <c r="E510" s="61"/>
      <c r="F510" s="61"/>
      <c r="G510" s="61"/>
      <c r="H510" s="61"/>
      <c r="I510" s="61"/>
      <c r="J510" s="61"/>
      <c r="K510" s="61"/>
      <c r="L510" s="61"/>
      <c r="M510" s="61"/>
      <c r="N510" s="61"/>
    </row>
    <row r="511" spans="1:14" ht="12.75">
      <c r="A511" s="61"/>
      <c r="B511" s="61"/>
      <c r="C511" s="61"/>
      <c r="D511" s="61"/>
      <c r="E511" s="61"/>
      <c r="F511" s="61"/>
      <c r="G511" s="61"/>
      <c r="H511" s="61"/>
      <c r="I511" s="61"/>
      <c r="J511" s="61"/>
      <c r="K511" s="61"/>
      <c r="L511" s="61"/>
      <c r="M511" s="61"/>
      <c r="N511" s="61"/>
    </row>
    <row r="512" spans="1:14" ht="12.75">
      <c r="A512" s="61"/>
      <c r="B512" s="61"/>
      <c r="C512" s="61"/>
      <c r="D512" s="61"/>
      <c r="E512" s="61"/>
      <c r="F512" s="61"/>
      <c r="G512" s="61"/>
      <c r="H512" s="61"/>
      <c r="I512" s="61"/>
      <c r="J512" s="61"/>
      <c r="K512" s="61"/>
      <c r="L512" s="61"/>
      <c r="M512" s="61"/>
      <c r="N512" s="61"/>
    </row>
    <row r="513" spans="1:14" ht="12.75">
      <c r="A513" s="61"/>
      <c r="B513" s="61"/>
      <c r="C513" s="61"/>
      <c r="D513" s="61"/>
      <c r="E513" s="61"/>
      <c r="F513" s="61"/>
      <c r="G513" s="61"/>
      <c r="H513" s="61"/>
      <c r="I513" s="61"/>
      <c r="J513" s="61"/>
      <c r="K513" s="61"/>
      <c r="L513" s="61"/>
      <c r="M513" s="61"/>
      <c r="N513" s="61"/>
    </row>
    <row r="514" spans="1:14" ht="12.75">
      <c r="A514" s="61"/>
      <c r="B514" s="61"/>
      <c r="C514" s="61"/>
      <c r="D514" s="61"/>
      <c r="E514" s="61"/>
      <c r="F514" s="61"/>
      <c r="G514" s="61"/>
      <c r="H514" s="61"/>
      <c r="I514" s="61"/>
      <c r="J514" s="61"/>
      <c r="K514" s="61"/>
      <c r="L514" s="61"/>
      <c r="M514" s="61"/>
      <c r="N514" s="61"/>
    </row>
    <row r="515" spans="1:14" ht="12.75">
      <c r="A515" s="61"/>
      <c r="B515" s="61"/>
      <c r="C515" s="61"/>
      <c r="D515" s="61"/>
      <c r="E515" s="61"/>
      <c r="F515" s="61"/>
      <c r="G515" s="61"/>
      <c r="H515" s="61"/>
      <c r="I515" s="61"/>
      <c r="J515" s="61"/>
      <c r="K515" s="61"/>
      <c r="L515" s="61"/>
      <c r="M515" s="61"/>
      <c r="N515" s="61"/>
    </row>
    <row r="516" spans="1:14" ht="12.75">
      <c r="A516" s="61"/>
      <c r="B516" s="61"/>
      <c r="C516" s="61"/>
      <c r="D516" s="61"/>
      <c r="E516" s="61"/>
      <c r="F516" s="61"/>
      <c r="G516" s="61"/>
      <c r="H516" s="61"/>
      <c r="I516" s="61"/>
      <c r="J516" s="61"/>
      <c r="K516" s="61"/>
      <c r="L516" s="61"/>
      <c r="M516" s="61"/>
      <c r="N516" s="61"/>
    </row>
    <row r="517" spans="1:14" ht="12.75">
      <c r="A517" s="61"/>
      <c r="B517" s="61"/>
      <c r="C517" s="61"/>
      <c r="D517" s="61"/>
      <c r="E517" s="61"/>
      <c r="F517" s="61"/>
      <c r="G517" s="61"/>
      <c r="H517" s="61"/>
      <c r="I517" s="61"/>
      <c r="J517" s="61"/>
      <c r="K517" s="61"/>
      <c r="L517" s="61"/>
      <c r="M517" s="61"/>
      <c r="N517" s="61"/>
    </row>
    <row r="518" spans="1:14" ht="12.75">
      <c r="A518" s="61"/>
      <c r="B518" s="61"/>
      <c r="C518" s="61"/>
      <c r="D518" s="61"/>
      <c r="E518" s="61"/>
      <c r="F518" s="61"/>
      <c r="G518" s="61"/>
      <c r="H518" s="61"/>
      <c r="I518" s="61"/>
      <c r="J518" s="61"/>
      <c r="K518" s="61"/>
      <c r="L518" s="61"/>
      <c r="M518" s="61"/>
      <c r="N518" s="61"/>
    </row>
    <row r="519" spans="1:14" ht="12.75">
      <c r="A519" s="61"/>
      <c r="B519" s="61"/>
      <c r="C519" s="61"/>
      <c r="D519" s="61"/>
      <c r="E519" s="61"/>
      <c r="F519" s="61"/>
      <c r="G519" s="61"/>
      <c r="H519" s="61"/>
      <c r="I519" s="61"/>
      <c r="J519" s="61"/>
      <c r="K519" s="61"/>
      <c r="L519" s="61"/>
      <c r="M519" s="61"/>
      <c r="N519" s="61"/>
    </row>
    <row r="520" spans="1:14" ht="12.75">
      <c r="A520" s="61"/>
      <c r="B520" s="61"/>
      <c r="C520" s="61"/>
      <c r="D520" s="61"/>
      <c r="E520" s="61"/>
      <c r="F520" s="61"/>
      <c r="G520" s="61"/>
      <c r="H520" s="61"/>
      <c r="I520" s="61"/>
      <c r="J520" s="61"/>
      <c r="K520" s="61"/>
      <c r="L520" s="61"/>
      <c r="M520" s="61"/>
      <c r="N520" s="61"/>
    </row>
    <row r="521" spans="1:14" ht="12.75">
      <c r="A521" s="61"/>
      <c r="B521" s="61"/>
      <c r="C521" s="61"/>
      <c r="D521" s="61"/>
      <c r="E521" s="61"/>
      <c r="F521" s="61"/>
      <c r="G521" s="61"/>
      <c r="H521" s="61"/>
      <c r="I521" s="61"/>
      <c r="J521" s="61"/>
      <c r="K521" s="61"/>
      <c r="L521" s="61"/>
      <c r="M521" s="61"/>
      <c r="N521" s="61"/>
    </row>
    <row r="522" spans="1:14" ht="12.75">
      <c r="A522" s="61"/>
      <c r="B522" s="61"/>
      <c r="C522" s="61"/>
      <c r="D522" s="61"/>
      <c r="E522" s="61"/>
      <c r="F522" s="61"/>
      <c r="G522" s="61"/>
      <c r="H522" s="61"/>
      <c r="I522" s="61"/>
      <c r="J522" s="61"/>
      <c r="K522" s="61"/>
      <c r="L522" s="61"/>
      <c r="M522" s="61"/>
      <c r="N522" s="61"/>
    </row>
    <row r="523" spans="1:14" ht="12.75">
      <c r="A523" s="61"/>
      <c r="B523" s="61"/>
      <c r="C523" s="61"/>
      <c r="D523" s="61"/>
      <c r="E523" s="61"/>
      <c r="F523" s="61"/>
      <c r="G523" s="61"/>
      <c r="H523" s="61"/>
      <c r="I523" s="61"/>
      <c r="J523" s="61"/>
      <c r="K523" s="61"/>
      <c r="L523" s="61"/>
      <c r="M523" s="61"/>
      <c r="N523" s="61"/>
    </row>
    <row r="524" spans="1:14" ht="12.75">
      <c r="A524" s="61"/>
      <c r="B524" s="61"/>
      <c r="C524" s="61"/>
      <c r="D524" s="61"/>
      <c r="E524" s="61"/>
      <c r="F524" s="61"/>
      <c r="G524" s="61"/>
      <c r="H524" s="61"/>
      <c r="I524" s="61"/>
      <c r="J524" s="61"/>
      <c r="K524" s="61"/>
      <c r="L524" s="61"/>
      <c r="M524" s="61"/>
      <c r="N524" s="61"/>
    </row>
    <row r="525" spans="1:14" ht="12.75">
      <c r="A525" s="61"/>
      <c r="B525" s="61"/>
      <c r="C525" s="61"/>
      <c r="D525" s="61"/>
      <c r="E525" s="61"/>
      <c r="F525" s="61"/>
      <c r="G525" s="61"/>
      <c r="H525" s="61"/>
      <c r="I525" s="61"/>
      <c r="J525" s="61"/>
      <c r="K525" s="61"/>
      <c r="L525" s="61"/>
      <c r="M525" s="61"/>
      <c r="N525" s="61"/>
    </row>
    <row r="526" spans="1:14" ht="12.75">
      <c r="A526" s="61"/>
      <c r="B526" s="61"/>
      <c r="C526" s="61"/>
      <c r="D526" s="61"/>
      <c r="E526" s="61"/>
      <c r="F526" s="61"/>
      <c r="G526" s="61"/>
      <c r="H526" s="61"/>
      <c r="I526" s="61"/>
      <c r="J526" s="61"/>
      <c r="K526" s="61"/>
      <c r="L526" s="61"/>
      <c r="M526" s="61"/>
      <c r="N526" s="61"/>
    </row>
    <row r="527" spans="1:14" ht="12.75">
      <c r="A527" s="61"/>
      <c r="B527" s="61"/>
      <c r="C527" s="61"/>
      <c r="D527" s="61"/>
      <c r="E527" s="61"/>
      <c r="F527" s="61"/>
      <c r="G527" s="61"/>
      <c r="H527" s="61"/>
      <c r="I527" s="61"/>
      <c r="J527" s="61"/>
      <c r="K527" s="61"/>
      <c r="L527" s="61"/>
      <c r="M527" s="61"/>
      <c r="N527" s="61"/>
    </row>
    <row r="528" spans="1:14" ht="12.75">
      <c r="A528" s="61"/>
      <c r="B528" s="61"/>
      <c r="C528" s="61"/>
      <c r="D528" s="61"/>
      <c r="E528" s="61"/>
      <c r="F528" s="61"/>
      <c r="G528" s="61"/>
      <c r="H528" s="61"/>
      <c r="I528" s="61"/>
      <c r="J528" s="61"/>
      <c r="K528" s="61"/>
      <c r="L528" s="61"/>
      <c r="M528" s="61"/>
      <c r="N528" s="61"/>
    </row>
    <row r="529" spans="1:14" ht="12.75">
      <c r="A529" s="61"/>
      <c r="B529" s="61"/>
      <c r="C529" s="61"/>
      <c r="D529" s="61"/>
      <c r="E529" s="61"/>
      <c r="F529" s="61"/>
      <c r="G529" s="61"/>
      <c r="H529" s="61"/>
      <c r="I529" s="61"/>
      <c r="J529" s="61"/>
      <c r="K529" s="61"/>
      <c r="L529" s="61"/>
      <c r="M529" s="61"/>
      <c r="N529" s="61"/>
    </row>
    <row r="530" spans="1:14" ht="12.75">
      <c r="A530" s="61"/>
      <c r="B530" s="61"/>
      <c r="C530" s="61"/>
      <c r="D530" s="61"/>
      <c r="E530" s="61"/>
      <c r="F530" s="61"/>
      <c r="G530" s="61"/>
      <c r="H530" s="61"/>
      <c r="I530" s="61"/>
      <c r="J530" s="61"/>
      <c r="K530" s="61"/>
      <c r="L530" s="61"/>
      <c r="M530" s="61"/>
      <c r="N530" s="61"/>
    </row>
    <row r="531" spans="1:14" ht="12.75">
      <c r="A531" s="61"/>
      <c r="B531" s="61"/>
      <c r="C531" s="61"/>
      <c r="D531" s="61"/>
      <c r="E531" s="61"/>
      <c r="F531" s="61"/>
      <c r="G531" s="61"/>
      <c r="H531" s="61"/>
      <c r="I531" s="61"/>
      <c r="J531" s="61"/>
      <c r="K531" s="61"/>
      <c r="L531" s="61"/>
      <c r="M531" s="61"/>
      <c r="N531" s="61"/>
    </row>
    <row r="532" spans="1:14" ht="12.75">
      <c r="A532" s="61"/>
      <c r="B532" s="61"/>
      <c r="C532" s="61"/>
      <c r="D532" s="61"/>
      <c r="E532" s="61"/>
      <c r="F532" s="61"/>
      <c r="G532" s="61"/>
      <c r="H532" s="61"/>
      <c r="I532" s="61"/>
      <c r="J532" s="61"/>
      <c r="K532" s="61"/>
      <c r="L532" s="61"/>
      <c r="M532" s="61"/>
      <c r="N532" s="61"/>
    </row>
    <row r="533" spans="1:14" ht="12.75">
      <c r="A533" s="61"/>
      <c r="B533" s="61"/>
      <c r="C533" s="61"/>
      <c r="D533" s="61"/>
      <c r="E533" s="61"/>
      <c r="F533" s="61"/>
      <c r="G533" s="61"/>
      <c r="H533" s="61"/>
      <c r="I533" s="61"/>
      <c r="J533" s="61"/>
      <c r="K533" s="61"/>
      <c r="L533" s="61"/>
      <c r="M533" s="61"/>
      <c r="N533" s="61"/>
    </row>
    <row r="534" spans="1:14" ht="12.75">
      <c r="A534" s="61"/>
      <c r="B534" s="61"/>
      <c r="C534" s="61"/>
      <c r="D534" s="61"/>
      <c r="E534" s="61"/>
      <c r="F534" s="61"/>
      <c r="G534" s="61"/>
      <c r="H534" s="61"/>
      <c r="I534" s="61"/>
      <c r="J534" s="61"/>
      <c r="K534" s="61"/>
      <c r="L534" s="61"/>
      <c r="M534" s="61"/>
      <c r="N534" s="61"/>
    </row>
    <row r="535" spans="1:14" ht="12.75">
      <c r="A535" s="61"/>
      <c r="B535" s="61"/>
      <c r="C535" s="61"/>
      <c r="D535" s="61"/>
      <c r="E535" s="61"/>
      <c r="F535" s="61"/>
      <c r="G535" s="61"/>
      <c r="H535" s="61"/>
      <c r="I535" s="61"/>
      <c r="J535" s="61"/>
      <c r="K535" s="61"/>
      <c r="L535" s="61"/>
      <c r="M535" s="61"/>
      <c r="N535" s="61"/>
    </row>
    <row r="536" spans="1:14" ht="12.75">
      <c r="A536" s="61"/>
      <c r="B536" s="61"/>
      <c r="C536" s="61"/>
      <c r="D536" s="61"/>
      <c r="E536" s="61"/>
      <c r="F536" s="61"/>
      <c r="G536" s="61"/>
      <c r="H536" s="61"/>
      <c r="I536" s="61"/>
      <c r="J536" s="61"/>
      <c r="K536" s="61"/>
      <c r="L536" s="61"/>
      <c r="M536" s="61"/>
      <c r="N536" s="61"/>
    </row>
    <row r="537" spans="1:14" ht="12.75">
      <c r="A537" s="61"/>
      <c r="B537" s="61"/>
      <c r="C537" s="61"/>
      <c r="D537" s="61"/>
      <c r="E537" s="61"/>
      <c r="F537" s="61"/>
      <c r="G537" s="61"/>
      <c r="H537" s="61"/>
      <c r="I537" s="61"/>
      <c r="J537" s="61"/>
      <c r="K537" s="61"/>
      <c r="L537" s="61"/>
      <c r="M537" s="61"/>
      <c r="N537" s="61"/>
    </row>
    <row r="538" spans="1:14" ht="12.75">
      <c r="A538" s="61"/>
      <c r="B538" s="61"/>
      <c r="C538" s="61"/>
      <c r="D538" s="61"/>
      <c r="E538" s="61"/>
      <c r="F538" s="61"/>
      <c r="G538" s="61"/>
      <c r="H538" s="61"/>
      <c r="I538" s="61"/>
      <c r="J538" s="61"/>
      <c r="K538" s="61"/>
      <c r="L538" s="61"/>
      <c r="M538" s="61"/>
      <c r="N538" s="61"/>
    </row>
    <row r="539" spans="1:14" ht="12.75">
      <c r="A539" s="61"/>
      <c r="B539" s="61"/>
      <c r="C539" s="61"/>
      <c r="D539" s="61"/>
      <c r="E539" s="61"/>
      <c r="F539" s="61"/>
      <c r="G539" s="61"/>
      <c r="H539" s="61"/>
      <c r="I539" s="61"/>
      <c r="J539" s="61"/>
      <c r="K539" s="61"/>
      <c r="L539" s="61"/>
      <c r="M539" s="61"/>
      <c r="N539" s="61"/>
    </row>
    <row r="540" spans="1:14" ht="12.75">
      <c r="A540" s="61"/>
      <c r="B540" s="61"/>
      <c r="C540" s="61"/>
      <c r="D540" s="61"/>
      <c r="E540" s="61"/>
      <c r="F540" s="61"/>
      <c r="G540" s="61"/>
      <c r="H540" s="61"/>
      <c r="I540" s="61"/>
      <c r="J540" s="61"/>
      <c r="K540" s="61"/>
      <c r="L540" s="61"/>
      <c r="M540" s="61"/>
      <c r="N540" s="61"/>
    </row>
    <row r="541" spans="1:14" ht="12.75">
      <c r="A541" s="61"/>
      <c r="B541" s="61"/>
      <c r="C541" s="61"/>
      <c r="D541" s="61"/>
      <c r="E541" s="61"/>
      <c r="F541" s="61"/>
      <c r="G541" s="61"/>
      <c r="H541" s="61"/>
      <c r="I541" s="61"/>
      <c r="J541" s="61"/>
      <c r="K541" s="61"/>
      <c r="L541" s="61"/>
      <c r="M541" s="61"/>
      <c r="N541" s="61"/>
    </row>
    <row r="542" spans="1:14" ht="12.75">
      <c r="A542" s="61"/>
      <c r="B542" s="61"/>
      <c r="C542" s="61"/>
      <c r="D542" s="61"/>
      <c r="E542" s="61"/>
      <c r="F542" s="61"/>
      <c r="G542" s="61"/>
      <c r="H542" s="61"/>
      <c r="I542" s="61"/>
      <c r="J542" s="61"/>
      <c r="K542" s="61"/>
      <c r="L542" s="61"/>
      <c r="M542" s="61"/>
      <c r="N542" s="61"/>
    </row>
    <row r="543" spans="1:14" ht="12.75">
      <c r="A543" s="61"/>
      <c r="B543" s="61"/>
      <c r="C543" s="61"/>
      <c r="D543" s="61"/>
      <c r="E543" s="61"/>
      <c r="F543" s="61"/>
      <c r="G543" s="61"/>
      <c r="H543" s="61"/>
      <c r="I543" s="61"/>
      <c r="J543" s="61"/>
      <c r="K543" s="61"/>
      <c r="L543" s="61"/>
      <c r="M543" s="61"/>
      <c r="N543" s="61"/>
    </row>
    <row r="544" spans="1:14" ht="12.75">
      <c r="A544" s="61"/>
      <c r="B544" s="61"/>
      <c r="C544" s="61"/>
      <c r="D544" s="61"/>
      <c r="E544" s="61"/>
      <c r="F544" s="61"/>
      <c r="G544" s="61"/>
      <c r="H544" s="61"/>
      <c r="I544" s="61"/>
      <c r="J544" s="61"/>
      <c r="K544" s="61"/>
      <c r="L544" s="61"/>
      <c r="M544" s="61"/>
      <c r="N544" s="61"/>
    </row>
    <row r="545" spans="1:14" ht="12.75">
      <c r="A545" s="61"/>
      <c r="B545" s="61"/>
      <c r="C545" s="61"/>
      <c r="D545" s="61"/>
      <c r="E545" s="61"/>
      <c r="F545" s="61"/>
      <c r="G545" s="61"/>
      <c r="H545" s="61"/>
      <c r="I545" s="61"/>
      <c r="J545" s="61"/>
      <c r="K545" s="61"/>
      <c r="L545" s="61"/>
      <c r="M545" s="61"/>
      <c r="N545" s="61"/>
    </row>
    <row r="546" spans="1:14" ht="12.75">
      <c r="A546" s="61"/>
      <c r="B546" s="61"/>
      <c r="C546" s="61"/>
      <c r="D546" s="61"/>
      <c r="E546" s="61"/>
      <c r="F546" s="61"/>
      <c r="G546" s="61"/>
      <c r="H546" s="61"/>
      <c r="I546" s="61"/>
      <c r="J546" s="61"/>
      <c r="K546" s="61"/>
      <c r="L546" s="61"/>
      <c r="M546" s="61"/>
      <c r="N546" s="61"/>
    </row>
    <row r="547" spans="1:14" ht="12.75">
      <c r="A547" s="61"/>
      <c r="B547" s="61"/>
      <c r="C547" s="61"/>
      <c r="D547" s="61"/>
      <c r="E547" s="61"/>
      <c r="F547" s="61"/>
      <c r="G547" s="61"/>
      <c r="H547" s="61"/>
      <c r="I547" s="61"/>
      <c r="J547" s="61"/>
      <c r="K547" s="61"/>
      <c r="L547" s="61"/>
      <c r="M547" s="61"/>
      <c r="N547" s="61"/>
    </row>
    <row r="548" spans="1:14" ht="12.75">
      <c r="A548" s="61"/>
      <c r="B548" s="61"/>
      <c r="C548" s="61"/>
      <c r="D548" s="61"/>
      <c r="E548" s="61"/>
      <c r="F548" s="61"/>
      <c r="G548" s="61"/>
      <c r="H548" s="61"/>
      <c r="I548" s="61"/>
      <c r="J548" s="61"/>
      <c r="K548" s="61"/>
      <c r="L548" s="61"/>
      <c r="M548" s="61"/>
      <c r="N548" s="61"/>
    </row>
    <row r="549" spans="1:14" ht="12.75">
      <c r="A549" s="61"/>
      <c r="B549" s="61"/>
      <c r="C549" s="61"/>
      <c r="D549" s="61"/>
      <c r="E549" s="61"/>
      <c r="F549" s="61"/>
      <c r="G549" s="61"/>
      <c r="H549" s="61"/>
      <c r="I549" s="61"/>
      <c r="J549" s="61"/>
      <c r="K549" s="61"/>
      <c r="L549" s="61"/>
      <c r="M549" s="61"/>
      <c r="N549" s="61"/>
    </row>
    <row r="550" spans="1:14" ht="12.75">
      <c r="A550" s="61"/>
      <c r="B550" s="61"/>
      <c r="C550" s="61"/>
      <c r="D550" s="61"/>
      <c r="E550" s="61"/>
      <c r="F550" s="61"/>
      <c r="G550" s="61"/>
      <c r="H550" s="61"/>
      <c r="I550" s="61"/>
      <c r="J550" s="61"/>
      <c r="K550" s="61"/>
      <c r="L550" s="61"/>
      <c r="M550" s="61"/>
      <c r="N550" s="61"/>
    </row>
    <row r="551" spans="1:14" ht="12.75">
      <c r="A551" s="61"/>
      <c r="B551" s="61"/>
      <c r="C551" s="61"/>
      <c r="D551" s="61"/>
      <c r="E551" s="61"/>
      <c r="F551" s="61"/>
      <c r="G551" s="61"/>
      <c r="H551" s="61"/>
      <c r="I551" s="61"/>
      <c r="J551" s="61"/>
      <c r="K551" s="61"/>
      <c r="L551" s="61"/>
      <c r="M551" s="61"/>
      <c r="N551" s="61"/>
    </row>
    <row r="552" spans="1:14" ht="12.75">
      <c r="A552" s="61"/>
      <c r="B552" s="61"/>
      <c r="C552" s="61"/>
      <c r="D552" s="61"/>
      <c r="E552" s="61"/>
      <c r="F552" s="61"/>
      <c r="G552" s="61"/>
      <c r="H552" s="61"/>
      <c r="I552" s="61"/>
      <c r="J552" s="61"/>
      <c r="K552" s="61"/>
      <c r="L552" s="61"/>
      <c r="M552" s="61"/>
      <c r="N552" s="61"/>
    </row>
    <row r="553" spans="1:14" ht="12.75">
      <c r="A553" s="61"/>
      <c r="B553" s="61"/>
      <c r="C553" s="61"/>
      <c r="D553" s="61"/>
      <c r="E553" s="61"/>
      <c r="F553" s="61"/>
      <c r="G553" s="61"/>
      <c r="H553" s="61"/>
      <c r="I553" s="61"/>
      <c r="J553" s="61"/>
      <c r="K553" s="61"/>
      <c r="L553" s="61"/>
      <c r="M553" s="61"/>
      <c r="N553" s="61"/>
    </row>
    <row r="554" spans="1:14" ht="12.75">
      <c r="A554" s="61"/>
      <c r="B554" s="61"/>
      <c r="C554" s="61"/>
      <c r="D554" s="61"/>
      <c r="E554" s="61"/>
      <c r="F554" s="61"/>
      <c r="G554" s="61"/>
      <c r="H554" s="61"/>
      <c r="I554" s="61"/>
      <c r="J554" s="61"/>
      <c r="K554" s="61"/>
      <c r="L554" s="61"/>
      <c r="M554" s="61"/>
      <c r="N554" s="61"/>
    </row>
    <row r="555" spans="1:14" ht="12.75">
      <c r="A555" s="61"/>
      <c r="B555" s="61"/>
      <c r="C555" s="61"/>
      <c r="D555" s="61"/>
      <c r="E555" s="61"/>
      <c r="F555" s="61"/>
      <c r="G555" s="61"/>
      <c r="H555" s="61"/>
      <c r="I555" s="61"/>
      <c r="J555" s="61"/>
      <c r="K555" s="61"/>
      <c r="L555" s="61"/>
      <c r="M555" s="61"/>
      <c r="N555" s="61"/>
    </row>
    <row r="556" spans="1:14" ht="12.75">
      <c r="A556" s="61"/>
      <c r="B556" s="61"/>
      <c r="C556" s="61"/>
      <c r="D556" s="61"/>
      <c r="E556" s="61"/>
      <c r="F556" s="61"/>
      <c r="G556" s="61"/>
      <c r="H556" s="61"/>
      <c r="I556" s="61"/>
      <c r="J556" s="61"/>
      <c r="K556" s="61"/>
      <c r="L556" s="61"/>
      <c r="M556" s="61"/>
      <c r="N556" s="61"/>
    </row>
    <row r="557" spans="1:14" ht="12.75">
      <c r="A557" s="61"/>
      <c r="B557" s="61"/>
      <c r="C557" s="61"/>
      <c r="D557" s="61"/>
      <c r="E557" s="61"/>
      <c r="F557" s="61"/>
      <c r="G557" s="61"/>
      <c r="H557" s="61"/>
      <c r="I557" s="61"/>
      <c r="J557" s="61"/>
      <c r="K557" s="61"/>
      <c r="L557" s="61"/>
      <c r="M557" s="61"/>
      <c r="N557" s="61"/>
    </row>
    <row r="558" spans="1:14" ht="12.75">
      <c r="A558" s="61"/>
      <c r="B558" s="61"/>
      <c r="C558" s="61"/>
      <c r="D558" s="61"/>
      <c r="E558" s="61"/>
      <c r="F558" s="61"/>
      <c r="G558" s="61"/>
      <c r="H558" s="61"/>
      <c r="I558" s="61"/>
      <c r="J558" s="61"/>
      <c r="K558" s="61"/>
      <c r="L558" s="61"/>
      <c r="M558" s="61"/>
      <c r="N558" s="61"/>
    </row>
    <row r="559" spans="1:14" ht="12.75">
      <c r="A559" s="61"/>
      <c r="B559" s="61"/>
      <c r="C559" s="61"/>
      <c r="D559" s="61"/>
      <c r="E559" s="61"/>
      <c r="F559" s="61"/>
      <c r="G559" s="61"/>
      <c r="H559" s="61"/>
      <c r="I559" s="61"/>
      <c r="J559" s="61"/>
      <c r="K559" s="61"/>
      <c r="L559" s="61"/>
      <c r="M559" s="61"/>
      <c r="N559" s="61"/>
    </row>
    <row r="560" spans="1:14" ht="12.75">
      <c r="A560" s="61"/>
      <c r="B560" s="61"/>
      <c r="C560" s="61"/>
      <c r="D560" s="61"/>
      <c r="E560" s="61"/>
      <c r="F560" s="61"/>
      <c r="G560" s="61"/>
      <c r="H560" s="61"/>
      <c r="I560" s="61"/>
      <c r="J560" s="61"/>
      <c r="K560" s="61"/>
      <c r="L560" s="61"/>
      <c r="M560" s="61"/>
      <c r="N560" s="61"/>
    </row>
    <row r="561" spans="1:14" ht="12.75">
      <c r="A561" s="61"/>
      <c r="B561" s="61"/>
      <c r="C561" s="61"/>
      <c r="D561" s="61"/>
      <c r="E561" s="61"/>
      <c r="F561" s="61"/>
      <c r="G561" s="61"/>
      <c r="H561" s="61"/>
      <c r="I561" s="61"/>
      <c r="J561" s="61"/>
      <c r="K561" s="61"/>
      <c r="L561" s="61"/>
      <c r="M561" s="61"/>
      <c r="N561" s="61"/>
    </row>
    <row r="562" spans="1:14" ht="12.75">
      <c r="A562" s="61"/>
      <c r="B562" s="61"/>
      <c r="C562" s="61"/>
      <c r="D562" s="61"/>
      <c r="E562" s="61"/>
      <c r="F562" s="61"/>
      <c r="G562" s="61"/>
      <c r="H562" s="61"/>
      <c r="I562" s="61"/>
      <c r="J562" s="61"/>
      <c r="K562" s="61"/>
      <c r="L562" s="61"/>
      <c r="M562" s="61"/>
      <c r="N562" s="61"/>
    </row>
    <row r="563" spans="1:14" ht="12.75">
      <c r="A563" s="61"/>
      <c r="B563" s="61"/>
      <c r="C563" s="61"/>
      <c r="D563" s="61"/>
      <c r="E563" s="61"/>
      <c r="F563" s="61"/>
      <c r="G563" s="61"/>
      <c r="H563" s="61"/>
      <c r="I563" s="61"/>
      <c r="J563" s="61"/>
      <c r="K563" s="61"/>
      <c r="L563" s="61"/>
      <c r="M563" s="61"/>
      <c r="N563" s="61"/>
    </row>
    <row r="564" spans="1:14" ht="12.75">
      <c r="A564" s="61"/>
      <c r="B564" s="61"/>
      <c r="C564" s="61"/>
      <c r="D564" s="61"/>
      <c r="E564" s="61"/>
      <c r="F564" s="61"/>
      <c r="G564" s="61"/>
      <c r="H564" s="61"/>
      <c r="I564" s="61"/>
      <c r="J564" s="61"/>
      <c r="K564" s="61"/>
      <c r="L564" s="61"/>
      <c r="M564" s="61"/>
      <c r="N564" s="61"/>
    </row>
    <row r="565" spans="1:14" ht="12.75">
      <c r="A565" s="61"/>
      <c r="B565" s="61"/>
      <c r="C565" s="61"/>
      <c r="D565" s="61"/>
      <c r="E565" s="61"/>
      <c r="F565" s="61"/>
      <c r="G565" s="61"/>
      <c r="H565" s="61"/>
      <c r="I565" s="61"/>
      <c r="J565" s="61"/>
      <c r="K565" s="61"/>
      <c r="L565" s="61"/>
      <c r="M565" s="61"/>
      <c r="N565" s="61"/>
    </row>
    <row r="566" spans="1:14" ht="12.75">
      <c r="A566" s="61"/>
      <c r="B566" s="61"/>
      <c r="C566" s="61"/>
      <c r="D566" s="61"/>
      <c r="E566" s="61"/>
      <c r="F566" s="61"/>
      <c r="G566" s="61"/>
      <c r="H566" s="61"/>
      <c r="I566" s="61"/>
      <c r="J566" s="61"/>
      <c r="K566" s="61"/>
      <c r="L566" s="61"/>
      <c r="M566" s="61"/>
      <c r="N566" s="61"/>
    </row>
    <row r="567" spans="1:14" ht="12.75">
      <c r="A567" s="61"/>
      <c r="B567" s="61"/>
      <c r="C567" s="61"/>
      <c r="D567" s="61"/>
      <c r="E567" s="61"/>
      <c r="F567" s="61"/>
      <c r="G567" s="61"/>
      <c r="H567" s="61"/>
      <c r="I567" s="61"/>
      <c r="J567" s="61"/>
      <c r="K567" s="61"/>
      <c r="L567" s="61"/>
      <c r="M567" s="61"/>
      <c r="N567" s="61"/>
    </row>
    <row r="568" spans="1:14" ht="12.75">
      <c r="A568" s="61"/>
      <c r="B568" s="61"/>
      <c r="C568" s="61"/>
      <c r="D568" s="61"/>
      <c r="E568" s="61"/>
      <c r="F568" s="61"/>
      <c r="G568" s="61"/>
      <c r="H568" s="61"/>
      <c r="I568" s="61"/>
      <c r="J568" s="61"/>
      <c r="K568" s="61"/>
      <c r="L568" s="61"/>
      <c r="M568" s="61"/>
      <c r="N568" s="61"/>
    </row>
    <row r="569" spans="1:14" ht="12.75">
      <c r="A569" s="61"/>
      <c r="B569" s="61"/>
      <c r="C569" s="61"/>
      <c r="D569" s="61"/>
      <c r="E569" s="61"/>
      <c r="F569" s="61"/>
      <c r="G569" s="61"/>
      <c r="H569" s="61"/>
      <c r="I569" s="61"/>
      <c r="J569" s="61"/>
      <c r="K569" s="61"/>
      <c r="L569" s="61"/>
      <c r="M569" s="61"/>
      <c r="N569" s="61"/>
    </row>
    <row r="570" spans="1:14" ht="12.75">
      <c r="A570" s="61"/>
      <c r="B570" s="61"/>
      <c r="C570" s="61"/>
      <c r="D570" s="61"/>
      <c r="E570" s="61"/>
      <c r="F570" s="61"/>
      <c r="G570" s="61"/>
      <c r="H570" s="61"/>
      <c r="I570" s="61"/>
      <c r="J570" s="61"/>
      <c r="K570" s="61"/>
      <c r="L570" s="61"/>
      <c r="M570" s="61"/>
      <c r="N570" s="61"/>
    </row>
    <row r="571" spans="1:14" ht="12.75">
      <c r="A571" s="61"/>
      <c r="B571" s="61"/>
      <c r="C571" s="61"/>
      <c r="D571" s="61"/>
      <c r="E571" s="61"/>
      <c r="F571" s="61"/>
      <c r="G571" s="61"/>
      <c r="H571" s="61"/>
      <c r="I571" s="61"/>
      <c r="J571" s="61"/>
      <c r="K571" s="61"/>
      <c r="L571" s="61"/>
      <c r="M571" s="61"/>
      <c r="N571" s="61"/>
    </row>
    <row r="572" spans="1:14" ht="12.75">
      <c r="A572" s="61"/>
      <c r="B572" s="61"/>
      <c r="C572" s="61"/>
      <c r="D572" s="61"/>
      <c r="E572" s="61"/>
      <c r="F572" s="61"/>
      <c r="G572" s="61"/>
      <c r="H572" s="61"/>
      <c r="I572" s="61"/>
      <c r="J572" s="61"/>
      <c r="K572" s="61"/>
      <c r="L572" s="61"/>
      <c r="M572" s="61"/>
      <c r="N572" s="61"/>
    </row>
    <row r="573" spans="1:14" ht="12.75">
      <c r="A573" s="61"/>
      <c r="B573" s="61"/>
      <c r="C573" s="61"/>
      <c r="D573" s="61"/>
      <c r="E573" s="61"/>
      <c r="F573" s="61"/>
      <c r="G573" s="61"/>
      <c r="H573" s="61"/>
      <c r="I573" s="61"/>
      <c r="J573" s="61"/>
      <c r="K573" s="61"/>
      <c r="L573" s="61"/>
      <c r="M573" s="61"/>
      <c r="N573" s="61"/>
    </row>
    <row r="574" spans="1:14" ht="12.75">
      <c r="A574" s="61"/>
      <c r="B574" s="61"/>
      <c r="C574" s="61"/>
      <c r="D574" s="61"/>
      <c r="E574" s="61"/>
      <c r="F574" s="61"/>
      <c r="G574" s="61"/>
      <c r="H574" s="61"/>
      <c r="I574" s="61"/>
      <c r="J574" s="61"/>
      <c r="K574" s="61"/>
      <c r="L574" s="61"/>
      <c r="M574" s="61"/>
      <c r="N574" s="61"/>
    </row>
    <row r="575" spans="1:14" ht="12.75">
      <c r="A575" s="61"/>
      <c r="B575" s="61"/>
      <c r="C575" s="61"/>
      <c r="D575" s="61"/>
      <c r="E575" s="61"/>
      <c r="F575" s="61"/>
      <c r="G575" s="61"/>
      <c r="H575" s="61"/>
      <c r="I575" s="61"/>
      <c r="J575" s="61"/>
      <c r="K575" s="61"/>
      <c r="L575" s="61"/>
      <c r="M575" s="61"/>
      <c r="N575" s="61"/>
    </row>
    <row r="576" spans="1:14" ht="12.75">
      <c r="A576" s="61"/>
      <c r="B576" s="61"/>
      <c r="C576" s="61"/>
      <c r="D576" s="61"/>
      <c r="E576" s="61"/>
      <c r="F576" s="61"/>
      <c r="G576" s="61"/>
      <c r="H576" s="61"/>
      <c r="I576" s="61"/>
      <c r="J576" s="61"/>
      <c r="K576" s="61"/>
      <c r="L576" s="61"/>
      <c r="M576" s="61"/>
      <c r="N576" s="61"/>
    </row>
    <row r="577" spans="1:14" ht="12.75">
      <c r="A577" s="61"/>
      <c r="B577" s="61"/>
      <c r="C577" s="61"/>
      <c r="D577" s="61"/>
      <c r="E577" s="61"/>
      <c r="F577" s="61"/>
      <c r="G577" s="61"/>
      <c r="H577" s="61"/>
      <c r="I577" s="61"/>
      <c r="J577" s="61"/>
      <c r="K577" s="61"/>
      <c r="L577" s="61"/>
      <c r="M577" s="61"/>
      <c r="N577" s="61"/>
    </row>
    <row r="578" spans="1:14" ht="12.75">
      <c r="A578" s="61"/>
      <c r="B578" s="61"/>
      <c r="C578" s="61"/>
      <c r="D578" s="61"/>
      <c r="E578" s="61"/>
      <c r="F578" s="61"/>
      <c r="G578" s="61"/>
      <c r="H578" s="61"/>
      <c r="I578" s="61"/>
      <c r="J578" s="61"/>
      <c r="K578" s="61"/>
      <c r="L578" s="61"/>
      <c r="M578" s="61"/>
      <c r="N578" s="61"/>
    </row>
    <row r="579" spans="1:14" ht="12.75">
      <c r="A579" s="61"/>
      <c r="B579" s="61"/>
      <c r="C579" s="61"/>
      <c r="D579" s="61"/>
      <c r="E579" s="61"/>
      <c r="F579" s="61"/>
      <c r="G579" s="61"/>
      <c r="H579" s="61"/>
      <c r="I579" s="61"/>
      <c r="J579" s="61"/>
      <c r="K579" s="61"/>
      <c r="L579" s="61"/>
      <c r="M579" s="61"/>
      <c r="N579" s="61"/>
    </row>
    <row r="580" spans="1:14" ht="12.75">
      <c r="A580" s="61"/>
      <c r="B580" s="61"/>
      <c r="C580" s="61"/>
      <c r="D580" s="61"/>
      <c r="E580" s="61"/>
      <c r="F580" s="61"/>
      <c r="G580" s="61"/>
      <c r="H580" s="61"/>
      <c r="I580" s="61"/>
      <c r="J580" s="61"/>
      <c r="K580" s="61"/>
      <c r="L580" s="61"/>
      <c r="M580" s="61"/>
      <c r="N580" s="61"/>
    </row>
    <row r="581" spans="1:14" ht="12.75">
      <c r="A581" s="61"/>
      <c r="B581" s="61"/>
      <c r="C581" s="61"/>
      <c r="D581" s="61"/>
      <c r="E581" s="61"/>
      <c r="F581" s="61"/>
      <c r="G581" s="61"/>
      <c r="H581" s="61"/>
      <c r="I581" s="61"/>
      <c r="J581" s="61"/>
      <c r="K581" s="61"/>
      <c r="L581" s="61"/>
      <c r="M581" s="61"/>
      <c r="N581" s="61"/>
    </row>
    <row r="582" spans="1:14" ht="12.75">
      <c r="A582" s="61"/>
      <c r="B582" s="61"/>
      <c r="C582" s="61"/>
      <c r="D582" s="61"/>
      <c r="E582" s="61"/>
      <c r="F582" s="61"/>
      <c r="G582" s="61"/>
      <c r="H582" s="61"/>
      <c r="I582" s="61"/>
      <c r="J582" s="61"/>
      <c r="K582" s="61"/>
      <c r="L582" s="61"/>
      <c r="M582" s="61"/>
      <c r="N582" s="61"/>
    </row>
    <row r="583" spans="1:14" ht="12.75">
      <c r="A583" s="61"/>
      <c r="B583" s="61"/>
      <c r="C583" s="61"/>
      <c r="D583" s="61"/>
      <c r="E583" s="61"/>
      <c r="F583" s="61"/>
      <c r="G583" s="61"/>
      <c r="H583" s="61"/>
      <c r="I583" s="61"/>
      <c r="J583" s="61"/>
      <c r="K583" s="61"/>
      <c r="L583" s="61"/>
      <c r="M583" s="61"/>
      <c r="N583" s="61"/>
    </row>
    <row r="584" spans="1:14" ht="12.75">
      <c r="A584" s="61"/>
      <c r="B584" s="61"/>
      <c r="C584" s="61"/>
      <c r="D584" s="61"/>
      <c r="E584" s="61"/>
      <c r="F584" s="61"/>
      <c r="G584" s="61"/>
      <c r="H584" s="61"/>
      <c r="I584" s="61"/>
      <c r="J584" s="61"/>
      <c r="K584" s="61"/>
      <c r="L584" s="61"/>
      <c r="M584" s="61"/>
      <c r="N584" s="61"/>
    </row>
    <row r="585" spans="1:14" ht="12.75">
      <c r="A585" s="61"/>
      <c r="B585" s="61"/>
      <c r="C585" s="61"/>
      <c r="D585" s="61"/>
      <c r="E585" s="61"/>
      <c r="F585" s="61"/>
      <c r="G585" s="61"/>
      <c r="H585" s="61"/>
      <c r="I585" s="61"/>
      <c r="J585" s="61"/>
      <c r="K585" s="61"/>
      <c r="L585" s="61"/>
      <c r="M585" s="61"/>
      <c r="N585" s="61"/>
    </row>
    <row r="586" spans="1:14" ht="12.75">
      <c r="A586" s="61"/>
      <c r="B586" s="61"/>
      <c r="C586" s="61"/>
      <c r="D586" s="61"/>
      <c r="E586" s="61"/>
      <c r="F586" s="61"/>
      <c r="G586" s="61"/>
      <c r="H586" s="61"/>
      <c r="I586" s="61"/>
      <c r="J586" s="61"/>
      <c r="K586" s="61"/>
      <c r="L586" s="61"/>
      <c r="M586" s="61"/>
      <c r="N586" s="61"/>
    </row>
    <row r="587" spans="1:14" ht="12.75">
      <c r="A587" s="61"/>
      <c r="B587" s="61"/>
      <c r="C587" s="61"/>
      <c r="D587" s="61"/>
      <c r="E587" s="61"/>
      <c r="F587" s="61"/>
      <c r="G587" s="61"/>
      <c r="H587" s="61"/>
      <c r="I587" s="61"/>
      <c r="J587" s="61"/>
      <c r="K587" s="61"/>
      <c r="L587" s="61"/>
      <c r="M587" s="61"/>
      <c r="N587" s="61"/>
    </row>
    <row r="588" spans="1:14" ht="12.75">
      <c r="A588" s="61"/>
      <c r="B588" s="61"/>
      <c r="C588" s="61"/>
      <c r="D588" s="61"/>
      <c r="E588" s="61"/>
      <c r="F588" s="61"/>
      <c r="G588" s="61"/>
      <c r="H588" s="61"/>
      <c r="I588" s="61"/>
      <c r="J588" s="61"/>
      <c r="K588" s="61"/>
      <c r="L588" s="61"/>
      <c r="M588" s="61"/>
      <c r="N588" s="61"/>
    </row>
    <row r="589" spans="1:14" ht="12.75">
      <c r="A589" s="61"/>
      <c r="B589" s="61"/>
      <c r="C589" s="61"/>
      <c r="D589" s="61"/>
      <c r="E589" s="61"/>
      <c r="F589" s="61"/>
      <c r="G589" s="61"/>
      <c r="H589" s="61"/>
      <c r="I589" s="61"/>
      <c r="J589" s="61"/>
      <c r="K589" s="61"/>
      <c r="L589" s="61"/>
      <c r="M589" s="61"/>
      <c r="N589" s="61"/>
    </row>
    <row r="590" spans="1:14" ht="12.75">
      <c r="A590" s="61"/>
      <c r="B590" s="61"/>
      <c r="C590" s="61"/>
      <c r="D590" s="61"/>
      <c r="E590" s="61"/>
      <c r="F590" s="61"/>
      <c r="G590" s="61"/>
      <c r="H590" s="61"/>
      <c r="I590" s="61"/>
      <c r="J590" s="61"/>
      <c r="K590" s="61"/>
      <c r="L590" s="61"/>
      <c r="M590" s="61"/>
      <c r="N590" s="61"/>
    </row>
    <row r="591" spans="1:14" ht="12.75">
      <c r="A591" s="61"/>
      <c r="B591" s="61"/>
      <c r="C591" s="61"/>
      <c r="D591" s="61"/>
      <c r="E591" s="61"/>
      <c r="F591" s="61"/>
      <c r="G591" s="61"/>
      <c r="H591" s="61"/>
      <c r="I591" s="61"/>
      <c r="J591" s="61"/>
      <c r="K591" s="61"/>
      <c r="L591" s="61"/>
      <c r="M591" s="61"/>
      <c r="N591" s="61"/>
    </row>
    <row r="592" spans="1:14" ht="12.75">
      <c r="A592" s="61"/>
      <c r="B592" s="61"/>
      <c r="C592" s="61"/>
      <c r="D592" s="61"/>
      <c r="E592" s="61"/>
      <c r="F592" s="61"/>
      <c r="G592" s="61"/>
      <c r="H592" s="61"/>
      <c r="I592" s="61"/>
      <c r="J592" s="61"/>
      <c r="K592" s="61"/>
      <c r="L592" s="61"/>
      <c r="M592" s="61"/>
      <c r="N592" s="61"/>
    </row>
    <row r="593" spans="1:14" ht="12.75">
      <c r="A593" s="61"/>
      <c r="B593" s="61"/>
      <c r="C593" s="61"/>
      <c r="D593" s="61"/>
      <c r="E593" s="61"/>
      <c r="F593" s="61"/>
      <c r="G593" s="61"/>
      <c r="H593" s="61"/>
      <c r="I593" s="61"/>
      <c r="J593" s="61"/>
      <c r="K593" s="61"/>
      <c r="L593" s="61"/>
      <c r="M593" s="61"/>
      <c r="N593" s="61"/>
    </row>
    <row r="594" spans="1:14" ht="12.75">
      <c r="A594" s="61"/>
      <c r="B594" s="61"/>
      <c r="C594" s="61"/>
      <c r="D594" s="61"/>
      <c r="E594" s="61"/>
      <c r="F594" s="61"/>
      <c r="G594" s="61"/>
      <c r="H594" s="61"/>
      <c r="I594" s="61"/>
      <c r="J594" s="61"/>
      <c r="K594" s="61"/>
      <c r="L594" s="61"/>
      <c r="M594" s="61"/>
      <c r="N594" s="61"/>
    </row>
    <row r="595" spans="1:14" ht="12.75">
      <c r="A595" s="61"/>
      <c r="B595" s="61"/>
      <c r="C595" s="61"/>
      <c r="D595" s="61"/>
      <c r="E595" s="61"/>
      <c r="F595" s="61"/>
      <c r="G595" s="61"/>
      <c r="H595" s="61"/>
      <c r="I595" s="61"/>
      <c r="J595" s="61"/>
      <c r="K595" s="61"/>
      <c r="L595" s="61"/>
      <c r="M595" s="61"/>
      <c r="N595" s="61"/>
    </row>
    <row r="596" spans="1:14" ht="12.75">
      <c r="A596" s="61"/>
      <c r="B596" s="61"/>
      <c r="C596" s="61"/>
      <c r="D596" s="61"/>
      <c r="E596" s="61"/>
      <c r="F596" s="61"/>
      <c r="G596" s="61"/>
      <c r="H596" s="61"/>
      <c r="I596" s="61"/>
      <c r="J596" s="61"/>
      <c r="K596" s="61"/>
      <c r="L596" s="61"/>
      <c r="M596" s="61"/>
      <c r="N596" s="61"/>
    </row>
    <row r="597" spans="1:14" ht="12.75">
      <c r="A597" s="61"/>
      <c r="B597" s="61"/>
      <c r="C597" s="61"/>
      <c r="D597" s="61"/>
      <c r="E597" s="61"/>
      <c r="F597" s="61"/>
      <c r="G597" s="61"/>
      <c r="H597" s="61"/>
      <c r="I597" s="61"/>
      <c r="J597" s="61"/>
      <c r="K597" s="61"/>
      <c r="L597" s="61"/>
      <c r="M597" s="61"/>
      <c r="N597" s="61"/>
    </row>
    <row r="598" spans="1:14" ht="12.75">
      <c r="A598" s="61"/>
      <c r="B598" s="61"/>
      <c r="C598" s="61"/>
      <c r="D598" s="61"/>
      <c r="E598" s="61"/>
      <c r="F598" s="61"/>
      <c r="G598" s="61"/>
      <c r="H598" s="61"/>
      <c r="I598" s="61"/>
      <c r="J598" s="61"/>
      <c r="K598" s="61"/>
      <c r="L598" s="61"/>
      <c r="M598" s="61"/>
      <c r="N598" s="61"/>
    </row>
    <row r="599" spans="1:14" ht="12.75">
      <c r="A599" s="61"/>
      <c r="B599" s="61"/>
      <c r="C599" s="61"/>
      <c r="D599" s="61"/>
      <c r="E599" s="61"/>
      <c r="F599" s="61"/>
      <c r="G599" s="61"/>
      <c r="H599" s="61"/>
      <c r="I599" s="61"/>
      <c r="J599" s="61"/>
      <c r="K599" s="61"/>
      <c r="L599" s="61"/>
      <c r="M599" s="61"/>
      <c r="N599" s="61"/>
    </row>
    <row r="600" spans="1:14" ht="12.75">
      <c r="A600" s="61"/>
      <c r="B600" s="61"/>
      <c r="C600" s="61"/>
      <c r="D600" s="61"/>
      <c r="E600" s="61"/>
      <c r="F600" s="61"/>
      <c r="G600" s="61"/>
      <c r="H600" s="61"/>
      <c r="I600" s="61"/>
      <c r="J600" s="61"/>
      <c r="K600" s="61"/>
      <c r="L600" s="61"/>
      <c r="M600" s="61"/>
      <c r="N600" s="61"/>
    </row>
    <row r="601" spans="1:14" ht="12.75">
      <c r="A601" s="61"/>
      <c r="B601" s="61"/>
      <c r="C601" s="61"/>
      <c r="D601" s="61"/>
      <c r="E601" s="61"/>
      <c r="F601" s="61"/>
      <c r="G601" s="61"/>
      <c r="H601" s="61"/>
      <c r="I601" s="61"/>
      <c r="J601" s="61"/>
      <c r="K601" s="61"/>
      <c r="L601" s="61"/>
      <c r="M601" s="61"/>
      <c r="N601" s="61"/>
    </row>
    <row r="602" spans="1:14" ht="12.75">
      <c r="A602" s="61"/>
      <c r="B602" s="61"/>
      <c r="C602" s="61"/>
      <c r="D602" s="61"/>
      <c r="E602" s="61"/>
      <c r="F602" s="61"/>
      <c r="G602" s="61"/>
      <c r="H602" s="61"/>
      <c r="I602" s="61"/>
      <c r="J602" s="61"/>
      <c r="K602" s="61"/>
      <c r="L602" s="61"/>
      <c r="M602" s="61"/>
      <c r="N602" s="61"/>
    </row>
    <row r="603" spans="1:14" ht="12.75">
      <c r="A603" s="61"/>
      <c r="B603" s="61"/>
      <c r="C603" s="61"/>
      <c r="D603" s="61"/>
      <c r="E603" s="61"/>
      <c r="F603" s="61"/>
      <c r="G603" s="61"/>
      <c r="H603" s="61"/>
      <c r="I603" s="61"/>
      <c r="J603" s="61"/>
      <c r="K603" s="61"/>
      <c r="L603" s="61"/>
      <c r="M603" s="61"/>
      <c r="N603" s="61"/>
    </row>
    <row r="604" spans="1:14" ht="12.75">
      <c r="A604" s="61"/>
      <c r="B604" s="61"/>
      <c r="C604" s="61"/>
      <c r="D604" s="61"/>
      <c r="E604" s="61"/>
      <c r="F604" s="61"/>
      <c r="G604" s="61"/>
      <c r="H604" s="61"/>
      <c r="I604" s="61"/>
      <c r="J604" s="61"/>
      <c r="K604" s="61"/>
      <c r="L604" s="61"/>
      <c r="M604" s="61"/>
      <c r="N604" s="61"/>
    </row>
    <row r="605" spans="1:14" ht="12.75">
      <c r="A605" s="61"/>
      <c r="B605" s="61"/>
      <c r="C605" s="61"/>
      <c r="D605" s="61"/>
      <c r="E605" s="61"/>
      <c r="F605" s="61"/>
      <c r="G605" s="61"/>
      <c r="H605" s="61"/>
      <c r="I605" s="61"/>
      <c r="J605" s="61"/>
      <c r="K605" s="61"/>
      <c r="L605" s="61"/>
      <c r="M605" s="61"/>
      <c r="N605" s="61"/>
    </row>
    <row r="606" spans="1:14" ht="12.75">
      <c r="A606" s="61"/>
      <c r="B606" s="61"/>
      <c r="C606" s="61"/>
      <c r="D606" s="61"/>
      <c r="E606" s="61"/>
      <c r="F606" s="61"/>
      <c r="G606" s="61"/>
      <c r="H606" s="61"/>
      <c r="I606" s="61"/>
      <c r="J606" s="61"/>
      <c r="K606" s="61"/>
      <c r="L606" s="61"/>
      <c r="M606" s="61"/>
      <c r="N606" s="61"/>
    </row>
    <row r="607" spans="1:14" ht="12.75">
      <c r="A607" s="61"/>
      <c r="B607" s="61"/>
      <c r="C607" s="61"/>
      <c r="D607" s="61"/>
      <c r="E607" s="61"/>
      <c r="F607" s="61"/>
      <c r="G607" s="61"/>
      <c r="H607" s="61"/>
      <c r="I607" s="61"/>
      <c r="J607" s="61"/>
      <c r="K607" s="61"/>
      <c r="L607" s="61"/>
      <c r="M607" s="61"/>
      <c r="N607" s="61"/>
    </row>
    <row r="608" spans="1:14" ht="12.75">
      <c r="A608" s="61"/>
      <c r="B608" s="61"/>
      <c r="C608" s="61"/>
      <c r="D608" s="61"/>
      <c r="E608" s="61"/>
      <c r="F608" s="61"/>
      <c r="G608" s="61"/>
      <c r="H608" s="61"/>
      <c r="I608" s="61"/>
      <c r="J608" s="61"/>
      <c r="K608" s="61"/>
      <c r="L608" s="61"/>
      <c r="M608" s="61"/>
      <c r="N608" s="61"/>
    </row>
    <row r="609" spans="1:14" ht="12.75">
      <c r="A609" s="61"/>
      <c r="B609" s="61"/>
      <c r="C609" s="61"/>
      <c r="D609" s="61"/>
      <c r="E609" s="61"/>
      <c r="F609" s="61"/>
      <c r="G609" s="61"/>
      <c r="H609" s="61"/>
      <c r="I609" s="61"/>
      <c r="J609" s="61"/>
      <c r="K609" s="61"/>
      <c r="L609" s="61"/>
      <c r="M609" s="61"/>
      <c r="N609" s="61"/>
    </row>
    <row r="610" spans="1:14" ht="12.75">
      <c r="A610" s="61"/>
      <c r="B610" s="61"/>
      <c r="C610" s="61"/>
      <c r="D610" s="61"/>
      <c r="E610" s="61"/>
      <c r="F610" s="61"/>
      <c r="G610" s="61"/>
      <c r="H610" s="61"/>
      <c r="I610" s="61"/>
      <c r="J610" s="61"/>
      <c r="K610" s="61"/>
      <c r="L610" s="61"/>
      <c r="M610" s="61"/>
      <c r="N610" s="61"/>
    </row>
    <row r="611" spans="1:14" ht="12.75">
      <c r="A611" s="61"/>
      <c r="B611" s="61"/>
      <c r="C611" s="61"/>
      <c r="D611" s="61"/>
      <c r="E611" s="61"/>
      <c r="F611" s="61"/>
      <c r="G611" s="61"/>
      <c r="H611" s="61"/>
      <c r="I611" s="61"/>
      <c r="J611" s="61"/>
      <c r="K611" s="61"/>
      <c r="L611" s="61"/>
      <c r="M611" s="61"/>
      <c r="N611" s="61"/>
    </row>
    <row r="612" spans="1:14" ht="12.75">
      <c r="A612" s="61"/>
      <c r="B612" s="61"/>
      <c r="C612" s="61"/>
      <c r="D612" s="61"/>
      <c r="E612" s="61"/>
      <c r="F612" s="61"/>
      <c r="G612" s="61"/>
      <c r="H612" s="61"/>
      <c r="I612" s="61"/>
      <c r="J612" s="61"/>
      <c r="K612" s="61"/>
      <c r="L612" s="61"/>
      <c r="M612" s="61"/>
      <c r="N612" s="61"/>
    </row>
    <row r="613" spans="1:14" ht="12.75">
      <c r="A613" s="61"/>
      <c r="B613" s="61"/>
      <c r="C613" s="61"/>
      <c r="D613" s="61"/>
      <c r="E613" s="61"/>
      <c r="F613" s="61"/>
      <c r="G613" s="61"/>
      <c r="H613" s="61"/>
      <c r="I613" s="61"/>
      <c r="J613" s="61"/>
      <c r="K613" s="61"/>
      <c r="L613" s="61"/>
      <c r="M613" s="61"/>
      <c r="N613" s="61"/>
    </row>
    <row r="614" spans="1:14" ht="12.75">
      <c r="A614" s="61"/>
      <c r="B614" s="61"/>
      <c r="C614" s="61"/>
      <c r="D614" s="61"/>
      <c r="E614" s="61"/>
      <c r="F614" s="61"/>
      <c r="G614" s="61"/>
      <c r="H614" s="61"/>
      <c r="I614" s="61"/>
      <c r="J614" s="61"/>
      <c r="K614" s="61"/>
      <c r="L614" s="61"/>
      <c r="M614" s="61"/>
      <c r="N614" s="61"/>
    </row>
    <row r="615" spans="1:14" ht="12.75">
      <c r="A615" s="61"/>
      <c r="B615" s="61"/>
      <c r="C615" s="61"/>
      <c r="D615" s="61"/>
      <c r="E615" s="61"/>
      <c r="F615" s="61"/>
      <c r="G615" s="61"/>
      <c r="H615" s="61"/>
      <c r="I615" s="61"/>
      <c r="J615" s="61"/>
      <c r="K615" s="61"/>
      <c r="L615" s="61"/>
      <c r="M615" s="61"/>
      <c r="N615" s="61"/>
    </row>
    <row r="616" spans="1:14" ht="12.75">
      <c r="A616" s="61"/>
      <c r="B616" s="61"/>
      <c r="C616" s="61"/>
      <c r="D616" s="61"/>
      <c r="E616" s="61"/>
      <c r="F616" s="61"/>
      <c r="G616" s="61"/>
      <c r="H616" s="61"/>
      <c r="I616" s="61"/>
      <c r="J616" s="61"/>
      <c r="K616" s="61"/>
      <c r="L616" s="61"/>
      <c r="M616" s="61"/>
      <c r="N616" s="61"/>
    </row>
    <row r="617" spans="1:14" ht="12.75">
      <c r="A617" s="61"/>
      <c r="B617" s="61"/>
      <c r="C617" s="61"/>
      <c r="D617" s="61"/>
      <c r="E617" s="61"/>
      <c r="F617" s="61"/>
      <c r="G617" s="61"/>
      <c r="H617" s="61"/>
      <c r="I617" s="61"/>
      <c r="J617" s="61"/>
      <c r="K617" s="61"/>
      <c r="L617" s="61"/>
      <c r="M617" s="61"/>
      <c r="N617" s="61"/>
    </row>
    <row r="618" spans="1:14" ht="12.75">
      <c r="A618" s="61"/>
      <c r="B618" s="61"/>
      <c r="C618" s="61"/>
      <c r="D618" s="61"/>
      <c r="E618" s="61"/>
      <c r="F618" s="61"/>
      <c r="G618" s="61"/>
      <c r="H618" s="61"/>
      <c r="I618" s="61"/>
      <c r="J618" s="61"/>
      <c r="K618" s="61"/>
      <c r="L618" s="61"/>
      <c r="M618" s="61"/>
      <c r="N618" s="61"/>
    </row>
    <row r="619" spans="1:14" ht="12.75">
      <c r="A619" s="61"/>
      <c r="B619" s="61"/>
      <c r="C619" s="61"/>
      <c r="D619" s="61"/>
      <c r="E619" s="61"/>
      <c r="F619" s="61"/>
      <c r="G619" s="61"/>
      <c r="H619" s="61"/>
      <c r="I619" s="61"/>
      <c r="J619" s="61"/>
      <c r="K619" s="61"/>
      <c r="L619" s="61"/>
      <c r="M619" s="61"/>
      <c r="N619" s="61"/>
    </row>
    <row r="620" spans="1:14" ht="12.75">
      <c r="A620" s="61"/>
      <c r="B620" s="61"/>
      <c r="C620" s="61"/>
      <c r="D620" s="61"/>
      <c r="E620" s="61"/>
      <c r="F620" s="61"/>
      <c r="G620" s="61"/>
      <c r="H620" s="61"/>
      <c r="I620" s="61"/>
      <c r="J620" s="61"/>
      <c r="K620" s="61"/>
      <c r="L620" s="61"/>
      <c r="M620" s="61"/>
      <c r="N620" s="61"/>
    </row>
    <row r="621" spans="1:14" ht="12.75">
      <c r="A621" s="61"/>
      <c r="B621" s="61"/>
      <c r="C621" s="61"/>
      <c r="D621" s="61"/>
      <c r="E621" s="61"/>
      <c r="F621" s="61"/>
      <c r="G621" s="61"/>
      <c r="H621" s="61"/>
      <c r="I621" s="61"/>
      <c r="J621" s="61"/>
      <c r="K621" s="61"/>
      <c r="L621" s="61"/>
      <c r="M621" s="61"/>
      <c r="N621" s="61"/>
    </row>
    <row r="622" spans="1:14" ht="12.75">
      <c r="A622" s="61"/>
      <c r="B622" s="61"/>
      <c r="C622" s="61"/>
      <c r="D622" s="61"/>
      <c r="E622" s="61"/>
      <c r="F622" s="61"/>
      <c r="G622" s="61"/>
      <c r="H622" s="61"/>
      <c r="I622" s="61"/>
      <c r="J622" s="61"/>
      <c r="K622" s="61"/>
      <c r="L622" s="61"/>
      <c r="M622" s="61"/>
      <c r="N622" s="61"/>
    </row>
    <row r="623" spans="1:14" ht="12.75">
      <c r="A623" s="61"/>
      <c r="B623" s="61"/>
      <c r="C623" s="61"/>
      <c r="D623" s="61"/>
      <c r="E623" s="61"/>
      <c r="F623" s="61"/>
      <c r="G623" s="61"/>
      <c r="H623" s="61"/>
      <c r="I623" s="61"/>
      <c r="J623" s="61"/>
      <c r="K623" s="61"/>
      <c r="L623" s="61"/>
      <c r="M623" s="61"/>
      <c r="N623" s="61"/>
    </row>
    <row r="624" spans="1:14" ht="12.75">
      <c r="A624" s="61"/>
      <c r="B624" s="61"/>
      <c r="C624" s="61"/>
      <c r="D624" s="61"/>
      <c r="E624" s="61"/>
      <c r="F624" s="61"/>
      <c r="G624" s="61"/>
      <c r="H624" s="61"/>
      <c r="I624" s="61"/>
      <c r="J624" s="61"/>
      <c r="K624" s="61"/>
      <c r="L624" s="61"/>
      <c r="M624" s="61"/>
      <c r="N624" s="61"/>
    </row>
    <row r="625" spans="1:14" ht="12.75">
      <c r="A625" s="61"/>
      <c r="B625" s="61"/>
      <c r="C625" s="61"/>
      <c r="D625" s="61"/>
      <c r="E625" s="61"/>
      <c r="F625" s="61"/>
      <c r="G625" s="61"/>
      <c r="H625" s="61"/>
      <c r="I625" s="61"/>
      <c r="J625" s="61"/>
      <c r="K625" s="61"/>
      <c r="L625" s="61"/>
      <c r="M625" s="61"/>
      <c r="N625" s="61"/>
    </row>
    <row r="626" spans="1:14" ht="12.75">
      <c r="A626" s="61"/>
      <c r="B626" s="61"/>
      <c r="C626" s="61"/>
      <c r="D626" s="61"/>
      <c r="E626" s="61"/>
      <c r="F626" s="61"/>
      <c r="G626" s="61"/>
      <c r="H626" s="61"/>
      <c r="I626" s="61"/>
      <c r="J626" s="61"/>
      <c r="K626" s="61"/>
      <c r="L626" s="61"/>
      <c r="M626" s="61"/>
      <c r="N626" s="61"/>
    </row>
    <row r="627" spans="1:14" ht="12.75">
      <c r="A627" s="61"/>
      <c r="B627" s="61"/>
      <c r="C627" s="61"/>
      <c r="D627" s="61"/>
      <c r="E627" s="61"/>
      <c r="F627" s="61"/>
      <c r="G627" s="61"/>
      <c r="H627" s="61"/>
      <c r="I627" s="61"/>
      <c r="J627" s="61"/>
      <c r="K627" s="61"/>
      <c r="L627" s="61"/>
      <c r="M627" s="61"/>
      <c r="N627" s="61"/>
    </row>
    <row r="628" spans="1:14" ht="12.75">
      <c r="A628" s="61"/>
      <c r="B628" s="61"/>
      <c r="C628" s="61"/>
      <c r="D628" s="61"/>
      <c r="E628" s="61"/>
      <c r="F628" s="61"/>
      <c r="G628" s="61"/>
      <c r="H628" s="61"/>
      <c r="I628" s="61"/>
      <c r="J628" s="61"/>
      <c r="K628" s="61"/>
      <c r="L628" s="61"/>
      <c r="M628" s="61"/>
      <c r="N628" s="61"/>
    </row>
    <row r="629" spans="1:14" ht="12.75">
      <c r="A629" s="61"/>
      <c r="B629" s="61"/>
      <c r="C629" s="61"/>
      <c r="D629" s="61"/>
      <c r="E629" s="61"/>
      <c r="F629" s="61"/>
      <c r="G629" s="61"/>
      <c r="H629" s="61"/>
      <c r="I629" s="61"/>
      <c r="J629" s="61"/>
      <c r="K629" s="61"/>
      <c r="L629" s="61"/>
      <c r="M629" s="61"/>
      <c r="N629" s="61"/>
    </row>
    <row r="630" spans="1:14" ht="12.75">
      <c r="A630" s="61"/>
      <c r="B630" s="61"/>
      <c r="C630" s="61"/>
      <c r="D630" s="61"/>
      <c r="E630" s="61"/>
      <c r="F630" s="61"/>
      <c r="G630" s="61"/>
      <c r="H630" s="61"/>
      <c r="I630" s="61"/>
      <c r="J630" s="61"/>
      <c r="K630" s="61"/>
      <c r="L630" s="61"/>
      <c r="M630" s="61"/>
      <c r="N630" s="61"/>
    </row>
    <row r="631" spans="1:14" ht="12.75">
      <c r="A631" s="61"/>
      <c r="B631" s="61"/>
      <c r="C631" s="61"/>
      <c r="D631" s="61"/>
      <c r="E631" s="61"/>
      <c r="F631" s="61"/>
      <c r="G631" s="61"/>
      <c r="H631" s="61"/>
      <c r="I631" s="61"/>
      <c r="J631" s="61"/>
      <c r="K631" s="61"/>
      <c r="L631" s="61"/>
      <c r="M631" s="61"/>
      <c r="N631" s="61"/>
    </row>
    <row r="632" spans="1:14" ht="12.75">
      <c r="A632" s="61"/>
      <c r="B632" s="61"/>
      <c r="C632" s="61"/>
      <c r="D632" s="61"/>
      <c r="E632" s="61"/>
      <c r="F632" s="61"/>
      <c r="G632" s="61"/>
      <c r="H632" s="61"/>
      <c r="I632" s="61"/>
      <c r="J632" s="61"/>
      <c r="K632" s="61"/>
      <c r="L632" s="61"/>
      <c r="M632" s="61"/>
      <c r="N632" s="61"/>
    </row>
    <row r="633" spans="1:14" ht="12.75">
      <c r="A633" s="61"/>
      <c r="B633" s="61"/>
      <c r="C633" s="61"/>
      <c r="D633" s="61"/>
      <c r="E633" s="61"/>
      <c r="F633" s="61"/>
      <c r="G633" s="61"/>
      <c r="H633" s="61"/>
      <c r="I633" s="61"/>
      <c r="J633" s="61"/>
      <c r="K633" s="61"/>
      <c r="L633" s="61"/>
      <c r="M633" s="61"/>
      <c r="N633" s="61"/>
    </row>
    <row r="634" spans="1:14" ht="12.75">
      <c r="A634" s="61"/>
      <c r="B634" s="61"/>
      <c r="C634" s="61"/>
      <c r="D634" s="61"/>
      <c r="E634" s="61"/>
      <c r="F634" s="61"/>
      <c r="G634" s="61"/>
      <c r="H634" s="61"/>
      <c r="I634" s="61"/>
      <c r="J634" s="61"/>
      <c r="K634" s="61"/>
      <c r="L634" s="61"/>
      <c r="M634" s="61"/>
      <c r="N634" s="61"/>
    </row>
    <row r="635" spans="1:14" ht="12.75">
      <c r="A635" s="61"/>
      <c r="B635" s="61"/>
      <c r="C635" s="61"/>
      <c r="D635" s="61"/>
      <c r="E635" s="61"/>
      <c r="F635" s="61"/>
      <c r="G635" s="61"/>
      <c r="H635" s="61"/>
      <c r="I635" s="61"/>
      <c r="J635" s="61"/>
      <c r="K635" s="61"/>
      <c r="L635" s="61"/>
      <c r="M635" s="61"/>
      <c r="N635" s="61"/>
    </row>
    <row r="636" spans="1:14" ht="12.75">
      <c r="A636" s="61"/>
      <c r="B636" s="61"/>
      <c r="C636" s="61"/>
      <c r="D636" s="61"/>
      <c r="E636" s="61"/>
      <c r="F636" s="61"/>
      <c r="G636" s="61"/>
      <c r="H636" s="61"/>
      <c r="I636" s="61"/>
      <c r="J636" s="61"/>
      <c r="K636" s="61"/>
      <c r="L636" s="61"/>
      <c r="M636" s="61"/>
      <c r="N636" s="61"/>
    </row>
    <row r="637" spans="1:14" ht="12.75">
      <c r="A637" s="61"/>
      <c r="B637" s="61"/>
      <c r="C637" s="61"/>
      <c r="D637" s="61"/>
      <c r="E637" s="61"/>
      <c r="F637" s="61"/>
      <c r="G637" s="61"/>
      <c r="H637" s="61"/>
      <c r="I637" s="61"/>
      <c r="J637" s="61"/>
      <c r="K637" s="61"/>
      <c r="L637" s="61"/>
      <c r="M637" s="61"/>
      <c r="N637" s="61"/>
    </row>
    <row r="638" spans="1:14" ht="12.75">
      <c r="A638" s="61"/>
      <c r="B638" s="61"/>
      <c r="C638" s="61"/>
      <c r="D638" s="61"/>
      <c r="E638" s="61"/>
      <c r="F638" s="61"/>
      <c r="G638" s="61"/>
      <c r="H638" s="61"/>
      <c r="I638" s="61"/>
      <c r="J638" s="61"/>
      <c r="K638" s="61"/>
      <c r="L638" s="61"/>
      <c r="M638" s="61"/>
      <c r="N638" s="61"/>
    </row>
    <row r="639" spans="1:14" ht="12.75">
      <c r="A639" s="61"/>
      <c r="B639" s="61"/>
      <c r="C639" s="61"/>
      <c r="D639" s="61"/>
      <c r="E639" s="61"/>
      <c r="F639" s="61"/>
      <c r="G639" s="61"/>
      <c r="H639" s="61"/>
      <c r="I639" s="61"/>
      <c r="J639" s="61"/>
      <c r="K639" s="61"/>
      <c r="L639" s="61"/>
      <c r="M639" s="61"/>
      <c r="N639" s="61"/>
    </row>
    <row r="640" spans="1:14" ht="12.75">
      <c r="A640" s="61"/>
      <c r="B640" s="61"/>
      <c r="C640" s="61"/>
      <c r="D640" s="61"/>
      <c r="E640" s="61"/>
      <c r="F640" s="61"/>
      <c r="G640" s="61"/>
      <c r="H640" s="61"/>
      <c r="I640" s="61"/>
      <c r="J640" s="61"/>
      <c r="K640" s="61"/>
      <c r="L640" s="61"/>
      <c r="M640" s="61"/>
      <c r="N640" s="61"/>
    </row>
    <row r="641" spans="1:14" ht="12.75">
      <c r="A641" s="61"/>
      <c r="B641" s="61"/>
      <c r="C641" s="61"/>
      <c r="D641" s="61"/>
      <c r="E641" s="61"/>
      <c r="F641" s="61"/>
      <c r="G641" s="61"/>
      <c r="H641" s="61"/>
      <c r="I641" s="61"/>
      <c r="J641" s="61"/>
      <c r="K641" s="61"/>
      <c r="L641" s="61"/>
      <c r="M641" s="61"/>
      <c r="N641" s="61"/>
    </row>
    <row r="642" spans="1:14" ht="12.75">
      <c r="A642" s="61"/>
      <c r="B642" s="61"/>
      <c r="C642" s="61"/>
      <c r="D642" s="61"/>
      <c r="E642" s="61"/>
      <c r="F642" s="61"/>
      <c r="G642" s="61"/>
      <c r="H642" s="61"/>
      <c r="I642" s="61"/>
      <c r="J642" s="61"/>
      <c r="K642" s="61"/>
      <c r="L642" s="61"/>
      <c r="M642" s="61"/>
      <c r="N642" s="61"/>
    </row>
    <row r="643" spans="1:14" ht="12.75">
      <c r="A643" s="61"/>
      <c r="B643" s="61"/>
      <c r="C643" s="61"/>
      <c r="D643" s="61"/>
      <c r="E643" s="61"/>
      <c r="F643" s="61"/>
      <c r="G643" s="61"/>
      <c r="H643" s="61"/>
      <c r="I643" s="61"/>
      <c r="J643" s="61"/>
      <c r="K643" s="61"/>
      <c r="L643" s="61"/>
      <c r="M643" s="61"/>
      <c r="N643" s="61"/>
    </row>
    <row r="644" spans="1:14" ht="12.75">
      <c r="A644" s="61"/>
      <c r="B644" s="61"/>
      <c r="C644" s="61"/>
      <c r="D644" s="61"/>
      <c r="E644" s="61"/>
      <c r="F644" s="61"/>
      <c r="G644" s="61"/>
      <c r="H644" s="61"/>
      <c r="I644" s="61"/>
      <c r="J644" s="61"/>
      <c r="K644" s="61"/>
      <c r="L644" s="61"/>
      <c r="M644" s="61"/>
      <c r="N644" s="61"/>
    </row>
    <row r="645" spans="1:14" ht="12.75">
      <c r="A645" s="61"/>
      <c r="B645" s="61"/>
      <c r="C645" s="61"/>
      <c r="D645" s="61"/>
      <c r="E645" s="61"/>
      <c r="F645" s="61"/>
      <c r="G645" s="61"/>
      <c r="H645" s="61"/>
      <c r="I645" s="61"/>
      <c r="J645" s="61"/>
      <c r="K645" s="61"/>
      <c r="L645" s="61"/>
      <c r="M645" s="61"/>
      <c r="N645" s="61"/>
    </row>
    <row r="646" spans="1:14" ht="12.75">
      <c r="A646" s="61"/>
      <c r="B646" s="61"/>
      <c r="C646" s="61"/>
      <c r="D646" s="61"/>
      <c r="E646" s="61"/>
      <c r="F646" s="61"/>
      <c r="G646" s="61"/>
      <c r="H646" s="61"/>
      <c r="I646" s="61"/>
      <c r="J646" s="61"/>
      <c r="K646" s="61"/>
      <c r="L646" s="61"/>
      <c r="M646" s="61"/>
      <c r="N646" s="61"/>
    </row>
    <row r="647" spans="1:14" ht="12.75">
      <c r="A647" s="61"/>
      <c r="B647" s="61"/>
      <c r="C647" s="61"/>
      <c r="D647" s="61"/>
      <c r="E647" s="61"/>
      <c r="F647" s="61"/>
      <c r="G647" s="61"/>
      <c r="H647" s="61"/>
      <c r="I647" s="61"/>
      <c r="J647" s="61"/>
      <c r="K647" s="61"/>
      <c r="L647" s="61"/>
      <c r="M647" s="61"/>
      <c r="N647" s="61"/>
    </row>
    <row r="648" spans="1:14" ht="12.75">
      <c r="A648" s="61"/>
      <c r="B648" s="61"/>
      <c r="C648" s="61"/>
      <c r="D648" s="61"/>
      <c r="E648" s="61"/>
      <c r="F648" s="61"/>
      <c r="G648" s="61"/>
      <c r="H648" s="61"/>
      <c r="I648" s="61"/>
      <c r="J648" s="61"/>
      <c r="K648" s="61"/>
      <c r="L648" s="61"/>
      <c r="M648" s="61"/>
      <c r="N648" s="61"/>
    </row>
    <row r="649" spans="1:14" ht="12.75">
      <c r="A649" s="61"/>
      <c r="B649" s="61"/>
      <c r="C649" s="61"/>
      <c r="D649" s="61"/>
      <c r="E649" s="61"/>
      <c r="F649" s="61"/>
      <c r="G649" s="61"/>
      <c r="H649" s="61"/>
      <c r="I649" s="61"/>
      <c r="J649" s="61"/>
      <c r="K649" s="61"/>
      <c r="L649" s="61"/>
      <c r="M649" s="61"/>
      <c r="N649" s="61"/>
    </row>
    <row r="650" spans="1:14" ht="12.75">
      <c r="A650" s="61"/>
      <c r="B650" s="61"/>
      <c r="C650" s="61"/>
      <c r="D650" s="61"/>
      <c r="E650" s="61"/>
      <c r="F650" s="61"/>
      <c r="G650" s="61"/>
      <c r="H650" s="61"/>
      <c r="I650" s="61"/>
      <c r="J650" s="61"/>
      <c r="K650" s="61"/>
      <c r="L650" s="61"/>
      <c r="M650" s="61"/>
      <c r="N650" s="61"/>
    </row>
    <row r="651" spans="1:14" ht="12.75">
      <c r="A651" s="61"/>
      <c r="B651" s="61"/>
      <c r="C651" s="61"/>
      <c r="D651" s="61"/>
      <c r="E651" s="61"/>
      <c r="F651" s="61"/>
      <c r="G651" s="61"/>
      <c r="H651" s="61"/>
      <c r="I651" s="61"/>
      <c r="J651" s="61"/>
      <c r="K651" s="61"/>
      <c r="L651" s="61"/>
      <c r="M651" s="61"/>
      <c r="N651" s="61"/>
    </row>
    <row r="652" spans="1:14" ht="12.75">
      <c r="A652" s="61"/>
      <c r="B652" s="61"/>
      <c r="C652" s="61"/>
      <c r="D652" s="61"/>
      <c r="E652" s="61"/>
      <c r="F652" s="61"/>
      <c r="G652" s="61"/>
      <c r="H652" s="61"/>
      <c r="I652" s="61"/>
      <c r="J652" s="61"/>
      <c r="K652" s="61"/>
      <c r="L652" s="61"/>
      <c r="M652" s="61"/>
      <c r="N652" s="61"/>
    </row>
    <row r="653" spans="1:14" ht="12.75">
      <c r="A653" s="61"/>
      <c r="B653" s="61"/>
      <c r="C653" s="61"/>
      <c r="D653" s="61"/>
      <c r="E653" s="61"/>
      <c r="F653" s="61"/>
      <c r="G653" s="61"/>
      <c r="H653" s="61"/>
      <c r="I653" s="61"/>
      <c r="J653" s="61"/>
      <c r="K653" s="61"/>
      <c r="L653" s="61"/>
      <c r="M653" s="61"/>
      <c r="N653" s="61"/>
    </row>
    <row r="654" spans="1:14" ht="12.75">
      <c r="A654" s="61"/>
      <c r="B654" s="61"/>
      <c r="C654" s="61"/>
      <c r="D654" s="61"/>
      <c r="E654" s="61"/>
      <c r="F654" s="61"/>
      <c r="G654" s="61"/>
      <c r="H654" s="61"/>
      <c r="I654" s="61"/>
      <c r="J654" s="61"/>
      <c r="K654" s="61"/>
      <c r="L654" s="61"/>
      <c r="M654" s="61"/>
      <c r="N654" s="61"/>
    </row>
    <row r="655" spans="1:14" ht="12.75">
      <c r="A655" s="61"/>
      <c r="B655" s="61"/>
      <c r="C655" s="61"/>
      <c r="D655" s="61"/>
      <c r="E655" s="61"/>
      <c r="F655" s="61"/>
      <c r="G655" s="61"/>
      <c r="H655" s="61"/>
      <c r="I655" s="61"/>
      <c r="J655" s="61"/>
      <c r="K655" s="61"/>
      <c r="L655" s="61"/>
      <c r="M655" s="61"/>
      <c r="N655" s="61"/>
    </row>
    <row r="656" spans="1:14" ht="12.75">
      <c r="A656" s="61"/>
      <c r="B656" s="61"/>
      <c r="C656" s="61"/>
      <c r="D656" s="61"/>
      <c r="E656" s="61"/>
      <c r="F656" s="61"/>
      <c r="G656" s="61"/>
      <c r="H656" s="61"/>
      <c r="I656" s="61"/>
      <c r="J656" s="61"/>
      <c r="K656" s="61"/>
      <c r="L656" s="61"/>
      <c r="M656" s="61"/>
      <c r="N656" s="61"/>
    </row>
    <row r="657" spans="1:14" ht="12.75">
      <c r="A657" s="61"/>
      <c r="B657" s="61"/>
      <c r="C657" s="61"/>
      <c r="D657" s="61"/>
      <c r="E657" s="61"/>
      <c r="F657" s="61"/>
      <c r="G657" s="61"/>
      <c r="H657" s="61"/>
      <c r="I657" s="61"/>
      <c r="J657" s="61"/>
      <c r="K657" s="61"/>
      <c r="L657" s="61"/>
      <c r="M657" s="61"/>
      <c r="N657" s="61"/>
    </row>
    <row r="658" spans="1:14" ht="12.75">
      <c r="A658" s="61"/>
      <c r="B658" s="61"/>
      <c r="C658" s="61"/>
      <c r="D658" s="61"/>
      <c r="E658" s="61"/>
      <c r="F658" s="61"/>
      <c r="G658" s="61"/>
      <c r="H658" s="61"/>
      <c r="I658" s="61"/>
      <c r="J658" s="61"/>
      <c r="K658" s="61"/>
      <c r="L658" s="61"/>
      <c r="M658" s="61"/>
      <c r="N658" s="61"/>
    </row>
    <row r="659" spans="1:14" ht="12.75">
      <c r="A659" s="61"/>
      <c r="B659" s="61"/>
      <c r="C659" s="61"/>
      <c r="D659" s="61"/>
      <c r="E659" s="61"/>
      <c r="F659" s="61"/>
      <c r="G659" s="61"/>
      <c r="H659" s="61"/>
      <c r="I659" s="61"/>
      <c r="J659" s="61"/>
      <c r="K659" s="61"/>
      <c r="L659" s="61"/>
      <c r="M659" s="61"/>
      <c r="N659" s="61"/>
    </row>
    <row r="660" spans="1:14" ht="12.75">
      <c r="A660" s="61"/>
      <c r="B660" s="61"/>
      <c r="C660" s="61"/>
      <c r="D660" s="61"/>
      <c r="E660" s="61"/>
      <c r="F660" s="61"/>
      <c r="G660" s="61"/>
      <c r="H660" s="61"/>
      <c r="I660" s="61"/>
      <c r="J660" s="61"/>
      <c r="K660" s="61"/>
      <c r="L660" s="61"/>
      <c r="M660" s="61"/>
      <c r="N660" s="61"/>
    </row>
    <row r="661" spans="1:14" ht="12.75">
      <c r="A661" s="61"/>
      <c r="B661" s="61"/>
      <c r="C661" s="61"/>
      <c r="D661" s="61"/>
      <c r="E661" s="61"/>
      <c r="F661" s="61"/>
      <c r="G661" s="61"/>
      <c r="H661" s="61"/>
      <c r="I661" s="61"/>
      <c r="J661" s="61"/>
      <c r="K661" s="61"/>
      <c r="L661" s="61"/>
      <c r="M661" s="61"/>
      <c r="N661" s="61"/>
    </row>
    <row r="662" spans="1:14" ht="12.75">
      <c r="A662" s="61"/>
      <c r="B662" s="61"/>
      <c r="C662" s="61"/>
      <c r="D662" s="61"/>
      <c r="E662" s="61"/>
      <c r="F662" s="61"/>
      <c r="G662" s="61"/>
      <c r="H662" s="61"/>
      <c r="I662" s="61"/>
      <c r="J662" s="61"/>
      <c r="K662" s="61"/>
      <c r="L662" s="61"/>
      <c r="M662" s="61"/>
      <c r="N662" s="61"/>
    </row>
    <row r="663" spans="1:14" ht="12.75">
      <c r="A663" s="61"/>
      <c r="B663" s="61"/>
      <c r="C663" s="61"/>
      <c r="D663" s="61"/>
      <c r="E663" s="61"/>
      <c r="F663" s="61"/>
      <c r="G663" s="61"/>
      <c r="H663" s="61"/>
      <c r="I663" s="61"/>
      <c r="J663" s="61"/>
      <c r="K663" s="61"/>
      <c r="L663" s="61"/>
      <c r="M663" s="61"/>
      <c r="N663" s="61"/>
    </row>
    <row r="664" spans="1:14" ht="12.75">
      <c r="A664" s="61"/>
      <c r="B664" s="61"/>
      <c r="C664" s="61"/>
      <c r="D664" s="61"/>
      <c r="E664" s="61"/>
      <c r="F664" s="61"/>
      <c r="G664" s="61"/>
      <c r="H664" s="61"/>
      <c r="I664" s="61"/>
      <c r="J664" s="61"/>
      <c r="K664" s="61"/>
      <c r="L664" s="61"/>
      <c r="M664" s="61"/>
      <c r="N664" s="61"/>
    </row>
    <row r="665" spans="1:14" ht="12.75">
      <c r="A665" s="61"/>
      <c r="B665" s="61"/>
      <c r="C665" s="61"/>
      <c r="D665" s="61"/>
      <c r="E665" s="61"/>
      <c r="F665" s="61"/>
      <c r="G665" s="61"/>
      <c r="H665" s="61"/>
      <c r="I665" s="61"/>
      <c r="J665" s="61"/>
      <c r="K665" s="61"/>
      <c r="L665" s="61"/>
      <c r="M665" s="61"/>
      <c r="N665" s="61"/>
    </row>
    <row r="666" spans="1:14" ht="12.75">
      <c r="A666" s="61"/>
      <c r="B666" s="61"/>
      <c r="C666" s="61"/>
      <c r="D666" s="61"/>
      <c r="E666" s="61"/>
      <c r="F666" s="61"/>
      <c r="G666" s="61"/>
      <c r="H666" s="61"/>
      <c r="I666" s="61"/>
      <c r="J666" s="61"/>
      <c r="K666" s="61"/>
      <c r="L666" s="61"/>
      <c r="M666" s="61"/>
      <c r="N666" s="61"/>
    </row>
    <row r="667" spans="1:14" ht="12.75">
      <c r="A667" s="61"/>
      <c r="B667" s="61"/>
      <c r="C667" s="61"/>
      <c r="D667" s="61"/>
      <c r="E667" s="61"/>
      <c r="F667" s="61"/>
      <c r="G667" s="61"/>
      <c r="H667" s="61"/>
      <c r="I667" s="61"/>
      <c r="J667" s="61"/>
      <c r="K667" s="61"/>
      <c r="L667" s="61"/>
      <c r="M667" s="61"/>
      <c r="N667" s="61"/>
    </row>
    <row r="668" spans="1:14" ht="12.75">
      <c r="A668" s="61"/>
      <c r="B668" s="61"/>
      <c r="C668" s="61"/>
      <c r="D668" s="61"/>
      <c r="E668" s="61"/>
      <c r="F668" s="61"/>
      <c r="G668" s="61"/>
      <c r="H668" s="61"/>
      <c r="I668" s="61"/>
      <c r="J668" s="61"/>
      <c r="K668" s="61"/>
      <c r="L668" s="61"/>
      <c r="M668" s="61"/>
      <c r="N668" s="61"/>
    </row>
    <row r="669" spans="1:14" ht="12.75">
      <c r="A669" s="61"/>
      <c r="B669" s="61"/>
      <c r="C669" s="61"/>
      <c r="D669" s="61"/>
      <c r="E669" s="61"/>
      <c r="F669" s="61"/>
      <c r="G669" s="61"/>
      <c r="H669" s="61"/>
      <c r="I669" s="61"/>
      <c r="J669" s="61"/>
      <c r="K669" s="61"/>
      <c r="L669" s="61"/>
      <c r="M669" s="61"/>
      <c r="N669" s="61"/>
    </row>
    <row r="670" spans="1:14" ht="12.75">
      <c r="A670" s="61"/>
      <c r="B670" s="61"/>
      <c r="C670" s="61"/>
      <c r="D670" s="61"/>
      <c r="E670" s="61"/>
      <c r="F670" s="61"/>
      <c r="G670" s="61"/>
      <c r="H670" s="61"/>
      <c r="I670" s="61"/>
      <c r="J670" s="61"/>
      <c r="K670" s="61"/>
      <c r="L670" s="61"/>
      <c r="M670" s="61"/>
      <c r="N670" s="61"/>
    </row>
    <row r="671" spans="1:14" ht="12.75">
      <c r="A671" s="61"/>
      <c r="B671" s="61"/>
      <c r="C671" s="61"/>
      <c r="D671" s="61"/>
      <c r="E671" s="61"/>
      <c r="F671" s="61"/>
      <c r="G671" s="61"/>
      <c r="H671" s="61"/>
      <c r="I671" s="61"/>
      <c r="J671" s="61"/>
      <c r="K671" s="61"/>
      <c r="L671" s="61"/>
      <c r="M671" s="61"/>
      <c r="N671" s="61"/>
    </row>
    <row r="672" spans="1:14" ht="12.75">
      <c r="A672" s="61"/>
      <c r="B672" s="61"/>
      <c r="C672" s="61"/>
      <c r="D672" s="61"/>
      <c r="E672" s="61"/>
      <c r="F672" s="61"/>
      <c r="G672" s="61"/>
      <c r="H672" s="61"/>
      <c r="I672" s="61"/>
      <c r="J672" s="61"/>
      <c r="K672" s="61"/>
      <c r="L672" s="61"/>
      <c r="M672" s="61"/>
      <c r="N672" s="61"/>
    </row>
    <row r="673" spans="1:14" ht="12.75">
      <c r="A673" s="61"/>
      <c r="B673" s="61"/>
      <c r="C673" s="61"/>
      <c r="D673" s="61"/>
      <c r="E673" s="61"/>
      <c r="F673" s="61"/>
      <c r="G673" s="61"/>
      <c r="H673" s="61"/>
      <c r="I673" s="61"/>
      <c r="J673" s="61"/>
      <c r="K673" s="61"/>
      <c r="L673" s="61"/>
      <c r="M673" s="61"/>
      <c r="N673" s="61"/>
    </row>
    <row r="674" spans="1:14" ht="12.75">
      <c r="A674" s="61"/>
      <c r="B674" s="61"/>
      <c r="C674" s="61"/>
      <c r="D674" s="61"/>
      <c r="E674" s="61"/>
      <c r="F674" s="61"/>
      <c r="G674" s="61"/>
      <c r="H674" s="61"/>
      <c r="I674" s="61"/>
      <c r="J674" s="61"/>
      <c r="K674" s="61"/>
      <c r="L674" s="61"/>
      <c r="M674" s="61"/>
      <c r="N674" s="61"/>
    </row>
    <row r="675" spans="1:14" ht="12.75">
      <c r="A675" s="61"/>
      <c r="B675" s="61"/>
      <c r="C675" s="61"/>
      <c r="D675" s="61"/>
      <c r="E675" s="61"/>
      <c r="F675" s="61"/>
      <c r="G675" s="61"/>
      <c r="H675" s="61"/>
      <c r="I675" s="61"/>
      <c r="J675" s="61"/>
      <c r="K675" s="61"/>
      <c r="L675" s="61"/>
      <c r="M675" s="61"/>
      <c r="N675" s="61"/>
    </row>
    <row r="676" spans="1:14" ht="12.75">
      <c r="A676" s="61"/>
      <c r="B676" s="61"/>
      <c r="C676" s="61"/>
      <c r="D676" s="61"/>
      <c r="E676" s="61"/>
      <c r="F676" s="61"/>
      <c r="G676" s="61"/>
      <c r="H676" s="61"/>
      <c r="I676" s="61"/>
      <c r="J676" s="61"/>
      <c r="K676" s="61"/>
      <c r="L676" s="61"/>
      <c r="M676" s="61"/>
      <c r="N676" s="61"/>
    </row>
    <row r="677" spans="1:14" ht="12.75">
      <c r="A677" s="61"/>
      <c r="B677" s="61"/>
      <c r="C677" s="61"/>
      <c r="D677" s="61"/>
      <c r="E677" s="61"/>
      <c r="F677" s="61"/>
      <c r="G677" s="61"/>
      <c r="H677" s="61"/>
      <c r="I677" s="61"/>
      <c r="J677" s="61"/>
      <c r="K677" s="61"/>
      <c r="L677" s="61"/>
      <c r="M677" s="61"/>
      <c r="N677" s="61"/>
    </row>
    <row r="678" spans="1:14" ht="12.75">
      <c r="A678" s="61"/>
      <c r="B678" s="61"/>
      <c r="C678" s="61"/>
      <c r="D678" s="61"/>
      <c r="E678" s="61"/>
      <c r="F678" s="61"/>
      <c r="G678" s="61"/>
      <c r="H678" s="61"/>
      <c r="I678" s="61"/>
      <c r="J678" s="61"/>
      <c r="K678" s="61"/>
      <c r="L678" s="61"/>
      <c r="M678" s="61"/>
      <c r="N678" s="61"/>
    </row>
    <row r="679" spans="1:14" ht="12.75">
      <c r="A679" s="61"/>
      <c r="B679" s="61"/>
      <c r="C679" s="61"/>
      <c r="D679" s="61"/>
      <c r="E679" s="61"/>
      <c r="F679" s="61"/>
      <c r="G679" s="61"/>
      <c r="H679" s="61"/>
      <c r="I679" s="61"/>
      <c r="J679" s="61"/>
      <c r="K679" s="61"/>
      <c r="L679" s="61"/>
      <c r="M679" s="61"/>
      <c r="N679" s="61"/>
    </row>
    <row r="680" spans="1:14" ht="12.75">
      <c r="A680" s="61"/>
      <c r="B680" s="61"/>
      <c r="C680" s="61"/>
      <c r="D680" s="61"/>
      <c r="E680" s="61"/>
      <c r="F680" s="61"/>
      <c r="G680" s="61"/>
      <c r="H680" s="61"/>
      <c r="I680" s="61"/>
      <c r="J680" s="61"/>
      <c r="K680" s="61"/>
      <c r="L680" s="61"/>
      <c r="M680" s="61"/>
      <c r="N680" s="61"/>
    </row>
    <row r="681" spans="1:14" ht="12.75">
      <c r="A681" s="61"/>
      <c r="B681" s="61"/>
      <c r="C681" s="61"/>
      <c r="D681" s="61"/>
      <c r="E681" s="61"/>
      <c r="F681" s="61"/>
      <c r="G681" s="61"/>
      <c r="H681" s="61"/>
      <c r="I681" s="61"/>
      <c r="J681" s="61"/>
      <c r="K681" s="61"/>
      <c r="L681" s="61"/>
      <c r="M681" s="61"/>
      <c r="N681" s="61"/>
    </row>
    <row r="682" spans="1:14" ht="12.75">
      <c r="A682" s="61"/>
      <c r="B682" s="61"/>
      <c r="C682" s="61"/>
      <c r="D682" s="61"/>
      <c r="E682" s="61"/>
      <c r="F682" s="61"/>
      <c r="G682" s="61"/>
      <c r="H682" s="61"/>
      <c r="I682" s="61"/>
      <c r="J682" s="61"/>
      <c r="K682" s="61"/>
      <c r="L682" s="61"/>
      <c r="M682" s="61"/>
      <c r="N682" s="61"/>
    </row>
    <row r="683" spans="1:14" ht="12.75">
      <c r="A683" s="61"/>
      <c r="B683" s="61"/>
      <c r="C683" s="61"/>
      <c r="D683" s="61"/>
      <c r="E683" s="61"/>
      <c r="F683" s="61"/>
      <c r="G683" s="61"/>
      <c r="H683" s="61"/>
      <c r="I683" s="61"/>
      <c r="J683" s="61"/>
      <c r="K683" s="61"/>
      <c r="L683" s="61"/>
      <c r="M683" s="61"/>
      <c r="N683" s="61"/>
    </row>
    <row r="684" spans="1:14" ht="12.75">
      <c r="A684" s="61"/>
      <c r="B684" s="61"/>
      <c r="C684" s="61"/>
      <c r="D684" s="61"/>
      <c r="E684" s="61"/>
      <c r="F684" s="61"/>
      <c r="G684" s="61"/>
      <c r="H684" s="61"/>
      <c r="I684" s="61"/>
      <c r="J684" s="61"/>
      <c r="K684" s="61"/>
      <c r="L684" s="61"/>
      <c r="M684" s="61"/>
      <c r="N684" s="61"/>
    </row>
    <row r="685" spans="1:14" ht="12.75">
      <c r="A685" s="61"/>
      <c r="B685" s="61"/>
      <c r="C685" s="61"/>
      <c r="D685" s="61"/>
      <c r="E685" s="61"/>
      <c r="F685" s="61"/>
      <c r="G685" s="61"/>
      <c r="H685" s="61"/>
      <c r="I685" s="61"/>
      <c r="J685" s="61"/>
      <c r="K685" s="61"/>
      <c r="L685" s="61"/>
      <c r="M685" s="61"/>
      <c r="N685" s="61"/>
    </row>
    <row r="686" spans="1:14" ht="12.75">
      <c r="A686" s="61"/>
      <c r="B686" s="61"/>
      <c r="C686" s="61"/>
      <c r="D686" s="61"/>
      <c r="E686" s="61"/>
      <c r="F686" s="61"/>
      <c r="G686" s="61"/>
      <c r="H686" s="61"/>
      <c r="I686" s="61"/>
      <c r="J686" s="61"/>
      <c r="K686" s="61"/>
      <c r="L686" s="61"/>
      <c r="M686" s="61"/>
      <c r="N686" s="61"/>
    </row>
    <row r="687" spans="1:14" ht="12.75">
      <c r="A687" s="61"/>
      <c r="B687" s="61"/>
      <c r="C687" s="61"/>
      <c r="D687" s="61"/>
      <c r="E687" s="61"/>
      <c r="F687" s="61"/>
      <c r="G687" s="61"/>
      <c r="H687" s="61"/>
      <c r="I687" s="61"/>
      <c r="J687" s="61"/>
      <c r="K687" s="61"/>
      <c r="L687" s="61"/>
      <c r="M687" s="61"/>
      <c r="N687" s="61"/>
    </row>
    <row r="688" spans="1:14" ht="12.75">
      <c r="A688" s="61"/>
      <c r="B688" s="61"/>
      <c r="C688" s="61"/>
      <c r="D688" s="61"/>
      <c r="E688" s="61"/>
      <c r="F688" s="61"/>
      <c r="G688" s="61"/>
      <c r="H688" s="61"/>
      <c r="I688" s="61"/>
      <c r="J688" s="61"/>
      <c r="K688" s="61"/>
      <c r="L688" s="61"/>
      <c r="M688" s="61"/>
      <c r="N688" s="61"/>
    </row>
    <row r="689" spans="1:14" ht="12.75">
      <c r="A689" s="61"/>
      <c r="B689" s="61"/>
      <c r="C689" s="61"/>
      <c r="D689" s="61"/>
      <c r="E689" s="61"/>
      <c r="F689" s="61"/>
      <c r="G689" s="61"/>
      <c r="H689" s="61"/>
      <c r="I689" s="61"/>
      <c r="J689" s="61"/>
      <c r="K689" s="61"/>
      <c r="L689" s="61"/>
      <c r="M689" s="61"/>
      <c r="N689" s="61"/>
    </row>
    <row r="690" spans="1:14" ht="12.75">
      <c r="A690" s="61"/>
      <c r="B690" s="61"/>
      <c r="C690" s="61"/>
      <c r="D690" s="61"/>
      <c r="E690" s="61"/>
      <c r="F690" s="61"/>
      <c r="G690" s="61"/>
      <c r="H690" s="61"/>
      <c r="I690" s="61"/>
      <c r="J690" s="61"/>
      <c r="K690" s="61"/>
      <c r="L690" s="61"/>
      <c r="M690" s="61"/>
      <c r="N690" s="61"/>
    </row>
    <row r="691" spans="1:14" ht="12.75">
      <c r="A691" s="61"/>
      <c r="B691" s="61"/>
      <c r="C691" s="61"/>
      <c r="D691" s="61"/>
      <c r="E691" s="61"/>
      <c r="F691" s="61"/>
      <c r="G691" s="61"/>
      <c r="H691" s="61"/>
      <c r="I691" s="61"/>
      <c r="J691" s="61"/>
      <c r="K691" s="61"/>
      <c r="L691" s="61"/>
      <c r="M691" s="61"/>
      <c r="N691" s="61"/>
    </row>
    <row r="692" spans="1:14" ht="12.75">
      <c r="A692" s="61"/>
      <c r="B692" s="61"/>
      <c r="C692" s="61"/>
      <c r="D692" s="61"/>
      <c r="E692" s="61"/>
      <c r="F692" s="61"/>
      <c r="G692" s="61"/>
      <c r="H692" s="61"/>
      <c r="I692" s="61"/>
      <c r="J692" s="61"/>
      <c r="K692" s="61"/>
      <c r="L692" s="61"/>
      <c r="M692" s="61"/>
      <c r="N692" s="61"/>
    </row>
    <row r="693" spans="1:14" ht="12.75">
      <c r="A693" s="61"/>
      <c r="B693" s="61"/>
      <c r="C693" s="61"/>
      <c r="D693" s="61"/>
      <c r="E693" s="61"/>
      <c r="F693" s="61"/>
      <c r="G693" s="61"/>
      <c r="H693" s="61"/>
      <c r="I693" s="61"/>
      <c r="J693" s="61"/>
      <c r="K693" s="61"/>
      <c r="L693" s="61"/>
      <c r="M693" s="61"/>
      <c r="N693" s="61"/>
    </row>
    <row r="694" spans="1:14" ht="12.75">
      <c r="A694" s="61"/>
      <c r="B694" s="61"/>
      <c r="C694" s="61"/>
      <c r="D694" s="61"/>
      <c r="E694" s="61"/>
      <c r="F694" s="61"/>
      <c r="G694" s="61"/>
      <c r="H694" s="61"/>
      <c r="I694" s="61"/>
      <c r="J694" s="61"/>
      <c r="K694" s="61"/>
      <c r="L694" s="61"/>
      <c r="M694" s="61"/>
      <c r="N694" s="61"/>
    </row>
    <row r="695" spans="1:14" ht="12.75">
      <c r="A695" s="61"/>
      <c r="B695" s="61"/>
      <c r="C695" s="61"/>
      <c r="D695" s="61"/>
      <c r="E695" s="61"/>
      <c r="F695" s="61"/>
      <c r="G695" s="61"/>
      <c r="H695" s="61"/>
      <c r="I695" s="61"/>
      <c r="J695" s="61"/>
      <c r="K695" s="61"/>
      <c r="L695" s="61"/>
      <c r="M695" s="61"/>
      <c r="N695" s="61"/>
    </row>
    <row r="696" spans="1:14" ht="12.75">
      <c r="A696" s="61"/>
      <c r="B696" s="61"/>
      <c r="C696" s="61"/>
      <c r="D696" s="61"/>
      <c r="E696" s="61"/>
      <c r="F696" s="61"/>
      <c r="G696" s="61"/>
      <c r="H696" s="61"/>
      <c r="I696" s="61"/>
      <c r="J696" s="61"/>
      <c r="K696" s="61"/>
      <c r="L696" s="61"/>
      <c r="M696" s="61"/>
      <c r="N696" s="61"/>
    </row>
    <row r="697" spans="1:14" ht="12.75">
      <c r="A697" s="61"/>
      <c r="B697" s="61"/>
      <c r="C697" s="61"/>
      <c r="D697" s="61"/>
      <c r="E697" s="61"/>
      <c r="F697" s="61"/>
      <c r="G697" s="61"/>
      <c r="H697" s="61"/>
      <c r="I697" s="61"/>
      <c r="J697" s="61"/>
      <c r="K697" s="61"/>
      <c r="L697" s="61"/>
      <c r="M697" s="61"/>
      <c r="N697" s="61"/>
    </row>
    <row r="698" spans="1:14" ht="12.75">
      <c r="A698" s="61"/>
      <c r="B698" s="61"/>
      <c r="C698" s="61"/>
      <c r="D698" s="61"/>
      <c r="E698" s="61"/>
      <c r="F698" s="61"/>
      <c r="G698" s="61"/>
      <c r="H698" s="61"/>
      <c r="I698" s="61"/>
      <c r="J698" s="61"/>
      <c r="K698" s="61"/>
      <c r="L698" s="61"/>
      <c r="M698" s="61"/>
      <c r="N698" s="61"/>
    </row>
    <row r="699" spans="1:14" ht="12.75">
      <c r="A699" s="61"/>
      <c r="B699" s="61"/>
      <c r="C699" s="61"/>
      <c r="D699" s="61"/>
      <c r="E699" s="61"/>
      <c r="F699" s="61"/>
      <c r="G699" s="61"/>
      <c r="H699" s="61"/>
      <c r="I699" s="61"/>
      <c r="J699" s="61"/>
      <c r="K699" s="61"/>
      <c r="L699" s="61"/>
      <c r="M699" s="61"/>
      <c r="N699" s="61"/>
    </row>
    <row r="700" spans="1:14" ht="12.75">
      <c r="A700" s="61"/>
      <c r="B700" s="61"/>
      <c r="C700" s="61"/>
      <c r="D700" s="61"/>
      <c r="E700" s="61"/>
      <c r="F700" s="61"/>
      <c r="G700" s="61"/>
      <c r="H700" s="61"/>
      <c r="I700" s="61"/>
      <c r="J700" s="61"/>
      <c r="K700" s="61"/>
      <c r="L700" s="61"/>
      <c r="M700" s="61"/>
      <c r="N700" s="61"/>
    </row>
    <row r="701" spans="1:14" ht="12.75">
      <c r="A701" s="61"/>
      <c r="B701" s="61"/>
      <c r="C701" s="61"/>
      <c r="D701" s="61"/>
      <c r="E701" s="61"/>
      <c r="F701" s="61"/>
      <c r="G701" s="61"/>
      <c r="H701" s="61"/>
      <c r="I701" s="61"/>
      <c r="J701" s="61"/>
      <c r="K701" s="61"/>
      <c r="L701" s="61"/>
      <c r="M701" s="61"/>
      <c r="N701" s="61"/>
    </row>
    <row r="702" spans="1:14" ht="12.75">
      <c r="A702" s="61"/>
      <c r="B702" s="61"/>
      <c r="C702" s="61"/>
      <c r="D702" s="61"/>
      <c r="E702" s="61"/>
      <c r="F702" s="61"/>
      <c r="G702" s="61"/>
      <c r="H702" s="61"/>
      <c r="I702" s="61"/>
      <c r="J702" s="61"/>
      <c r="K702" s="61"/>
      <c r="L702" s="61"/>
      <c r="M702" s="61"/>
      <c r="N702" s="61"/>
    </row>
    <row r="703" spans="1:14" ht="12.75">
      <c r="A703" s="61"/>
      <c r="B703" s="61"/>
      <c r="C703" s="61"/>
      <c r="D703" s="61"/>
      <c r="E703" s="61"/>
      <c r="F703" s="61"/>
      <c r="G703" s="61"/>
      <c r="H703" s="61"/>
      <c r="I703" s="61"/>
      <c r="J703" s="61"/>
      <c r="K703" s="61"/>
      <c r="L703" s="61"/>
      <c r="M703" s="61"/>
      <c r="N703" s="61"/>
    </row>
    <row r="704" spans="1:14" ht="12.75">
      <c r="A704" s="61"/>
      <c r="B704" s="61"/>
      <c r="C704" s="61"/>
      <c r="D704" s="61"/>
      <c r="E704" s="61"/>
      <c r="F704" s="61"/>
      <c r="G704" s="61"/>
      <c r="H704" s="61"/>
      <c r="I704" s="61"/>
      <c r="J704" s="61"/>
      <c r="K704" s="61"/>
      <c r="L704" s="61"/>
      <c r="M704" s="61"/>
      <c r="N704" s="61"/>
    </row>
    <row r="705" spans="1:14" ht="12.75">
      <c r="A705" s="61"/>
      <c r="B705" s="61"/>
      <c r="C705" s="61"/>
      <c r="D705" s="61"/>
      <c r="E705" s="61"/>
      <c r="F705" s="61"/>
      <c r="G705" s="61"/>
      <c r="H705" s="61"/>
      <c r="I705" s="61"/>
      <c r="J705" s="61"/>
      <c r="K705" s="61"/>
      <c r="L705" s="61"/>
      <c r="M705" s="61"/>
      <c r="N705" s="61"/>
    </row>
    <row r="706" spans="1:14" ht="12.75">
      <c r="A706" s="61"/>
      <c r="B706" s="61"/>
      <c r="C706" s="61"/>
      <c r="D706" s="61"/>
      <c r="E706" s="61"/>
      <c r="F706" s="61"/>
      <c r="G706" s="61"/>
      <c r="H706" s="61"/>
      <c r="I706" s="61"/>
      <c r="J706" s="61"/>
      <c r="K706" s="61"/>
      <c r="L706" s="61"/>
      <c r="M706" s="61"/>
      <c r="N706" s="61"/>
    </row>
    <row r="707" spans="1:14" ht="12.75">
      <c r="A707" s="61"/>
      <c r="B707" s="61"/>
      <c r="C707" s="61"/>
      <c r="D707" s="61"/>
      <c r="E707" s="61"/>
      <c r="F707" s="61"/>
      <c r="G707" s="61"/>
      <c r="H707" s="61"/>
      <c r="I707" s="61"/>
      <c r="J707" s="61"/>
      <c r="K707" s="61"/>
      <c r="L707" s="61"/>
      <c r="M707" s="61"/>
      <c r="N707" s="61"/>
    </row>
    <row r="708" spans="1:14" ht="12.75">
      <c r="A708" s="61"/>
      <c r="B708" s="61"/>
      <c r="C708" s="61"/>
      <c r="D708" s="61"/>
      <c r="E708" s="61"/>
      <c r="F708" s="61"/>
      <c r="G708" s="61"/>
      <c r="H708" s="61"/>
      <c r="I708" s="61"/>
      <c r="J708" s="61"/>
      <c r="K708" s="61"/>
      <c r="L708" s="61"/>
      <c r="M708" s="61"/>
      <c r="N708" s="61"/>
    </row>
    <row r="709" spans="1:14" ht="12.75">
      <c r="A709" s="61"/>
      <c r="B709" s="61"/>
      <c r="C709" s="61"/>
      <c r="D709" s="61"/>
      <c r="E709" s="61"/>
      <c r="F709" s="61"/>
      <c r="G709" s="61"/>
      <c r="H709" s="61"/>
      <c r="I709" s="61"/>
      <c r="J709" s="61"/>
      <c r="K709" s="61"/>
      <c r="L709" s="61"/>
      <c r="M709" s="61"/>
      <c r="N709" s="61"/>
    </row>
    <row r="710" spans="1:14" ht="12.75">
      <c r="A710" s="61"/>
      <c r="B710" s="61"/>
      <c r="C710" s="61"/>
      <c r="D710" s="61"/>
      <c r="E710" s="61"/>
      <c r="F710" s="61"/>
      <c r="G710" s="61"/>
      <c r="H710" s="61"/>
      <c r="I710" s="61"/>
      <c r="J710" s="61"/>
      <c r="K710" s="61"/>
      <c r="L710" s="61"/>
      <c r="M710" s="61"/>
      <c r="N710" s="61"/>
    </row>
    <row r="711" spans="1:14" ht="12.75">
      <c r="A711" s="61"/>
      <c r="B711" s="61"/>
      <c r="C711" s="61"/>
      <c r="D711" s="61"/>
      <c r="E711" s="61"/>
      <c r="F711" s="61"/>
      <c r="G711" s="61"/>
      <c r="H711" s="61"/>
      <c r="I711" s="61"/>
      <c r="J711" s="61"/>
      <c r="K711" s="61"/>
      <c r="L711" s="61"/>
      <c r="M711" s="61"/>
      <c r="N711" s="61"/>
    </row>
    <row r="712" spans="1:14" ht="12.75">
      <c r="A712" s="61"/>
      <c r="B712" s="61"/>
      <c r="C712" s="61"/>
      <c r="D712" s="61"/>
      <c r="E712" s="61"/>
      <c r="F712" s="61"/>
      <c r="G712" s="61"/>
      <c r="H712" s="61"/>
      <c r="I712" s="61"/>
      <c r="J712" s="61"/>
      <c r="K712" s="61"/>
      <c r="L712" s="61"/>
      <c r="M712" s="61"/>
      <c r="N712" s="61"/>
    </row>
    <row r="713" spans="1:14" ht="12.75">
      <c r="A713" s="61"/>
      <c r="B713" s="61"/>
      <c r="C713" s="61"/>
      <c r="D713" s="61"/>
      <c r="E713" s="61"/>
      <c r="F713" s="61"/>
      <c r="G713" s="61"/>
      <c r="H713" s="61"/>
      <c r="I713" s="61"/>
      <c r="J713" s="61"/>
      <c r="K713" s="61"/>
      <c r="L713" s="61"/>
      <c r="M713" s="61"/>
      <c r="N713" s="61"/>
    </row>
    <row r="714" spans="1:14" ht="12.75">
      <c r="A714" s="61"/>
      <c r="B714" s="61"/>
      <c r="C714" s="61"/>
      <c r="D714" s="61"/>
      <c r="E714" s="61"/>
      <c r="F714" s="61"/>
      <c r="G714" s="61"/>
      <c r="H714" s="61"/>
      <c r="I714" s="61"/>
      <c r="J714" s="61"/>
      <c r="K714" s="61"/>
      <c r="L714" s="61"/>
      <c r="M714" s="61"/>
      <c r="N714" s="61"/>
    </row>
    <row r="715" spans="1:14" ht="12.75">
      <c r="A715" s="61"/>
      <c r="B715" s="61"/>
      <c r="C715" s="61"/>
      <c r="D715" s="61"/>
      <c r="E715" s="61"/>
      <c r="F715" s="61"/>
      <c r="G715" s="61"/>
      <c r="H715" s="61"/>
      <c r="I715" s="61"/>
      <c r="J715" s="61"/>
      <c r="K715" s="61"/>
      <c r="L715" s="61"/>
      <c r="M715" s="61"/>
      <c r="N715" s="61"/>
    </row>
    <row r="716" spans="1:14" ht="12.75">
      <c r="A716" s="61"/>
      <c r="B716" s="61"/>
      <c r="C716" s="61"/>
      <c r="D716" s="61"/>
      <c r="E716" s="61"/>
      <c r="F716" s="61"/>
      <c r="G716" s="61"/>
      <c r="H716" s="61"/>
      <c r="I716" s="61"/>
      <c r="J716" s="61"/>
      <c r="K716" s="61"/>
      <c r="L716" s="61"/>
      <c r="M716" s="61"/>
      <c r="N716" s="61"/>
    </row>
    <row r="717" spans="1:14" ht="12.75">
      <c r="A717" s="61"/>
      <c r="B717" s="61"/>
      <c r="C717" s="61"/>
      <c r="D717" s="61"/>
      <c r="E717" s="61"/>
      <c r="F717" s="61"/>
      <c r="G717" s="61"/>
      <c r="H717" s="61"/>
      <c r="I717" s="61"/>
      <c r="J717" s="61"/>
      <c r="K717" s="61"/>
      <c r="L717" s="61"/>
      <c r="M717" s="61"/>
      <c r="N717" s="61"/>
    </row>
    <row r="718" spans="1:14" ht="12.75">
      <c r="A718" s="61"/>
      <c r="B718" s="61"/>
      <c r="C718" s="61"/>
      <c r="D718" s="61"/>
      <c r="E718" s="61"/>
      <c r="F718" s="61"/>
      <c r="G718" s="61"/>
      <c r="H718" s="61"/>
      <c r="I718" s="61"/>
      <c r="J718" s="61"/>
      <c r="K718" s="61"/>
      <c r="L718" s="61"/>
      <c r="M718" s="61"/>
      <c r="N718" s="61"/>
    </row>
    <row r="719" spans="1:14" ht="12.75">
      <c r="A719" s="61"/>
      <c r="B719" s="61"/>
      <c r="C719" s="61"/>
      <c r="D719" s="61"/>
      <c r="E719" s="61"/>
      <c r="F719" s="61"/>
      <c r="G719" s="61"/>
      <c r="H719" s="61"/>
      <c r="I719" s="61"/>
      <c r="J719" s="61"/>
      <c r="K719" s="61"/>
      <c r="L719" s="61"/>
      <c r="M719" s="61"/>
      <c r="N719" s="61"/>
    </row>
    <row r="720" spans="1:14" ht="12.75">
      <c r="A720" s="61"/>
      <c r="B720" s="61"/>
      <c r="C720" s="61"/>
      <c r="D720" s="61"/>
      <c r="E720" s="61"/>
      <c r="F720" s="61"/>
      <c r="G720" s="61"/>
      <c r="H720" s="61"/>
      <c r="I720" s="61"/>
      <c r="J720" s="61"/>
      <c r="K720" s="61"/>
      <c r="L720" s="61"/>
      <c r="M720" s="61"/>
      <c r="N720" s="61"/>
    </row>
    <row r="721" spans="1:14" ht="12.75">
      <c r="A721" s="61"/>
      <c r="B721" s="61"/>
      <c r="C721" s="61"/>
      <c r="D721" s="61"/>
      <c r="E721" s="61"/>
      <c r="F721" s="61"/>
      <c r="G721" s="61"/>
      <c r="H721" s="61"/>
      <c r="I721" s="61"/>
      <c r="J721" s="61"/>
      <c r="K721" s="61"/>
      <c r="L721" s="61"/>
      <c r="M721" s="61"/>
      <c r="N721" s="61"/>
    </row>
    <row r="722" spans="1:14" ht="12.75">
      <c r="A722" s="61"/>
      <c r="B722" s="61"/>
      <c r="C722" s="61"/>
      <c r="D722" s="61"/>
      <c r="E722" s="61"/>
      <c r="F722" s="61"/>
      <c r="G722" s="61"/>
      <c r="H722" s="61"/>
      <c r="I722" s="61"/>
      <c r="J722" s="61"/>
      <c r="K722" s="61"/>
      <c r="L722" s="61"/>
      <c r="M722" s="61"/>
      <c r="N722" s="61"/>
    </row>
    <row r="723" spans="1:14" ht="12.75">
      <c r="A723" s="61"/>
      <c r="B723" s="61"/>
      <c r="C723" s="61"/>
      <c r="D723" s="61"/>
      <c r="E723" s="61"/>
      <c r="F723" s="61"/>
      <c r="G723" s="61"/>
      <c r="H723" s="61"/>
      <c r="I723" s="61"/>
      <c r="J723" s="61"/>
      <c r="K723" s="61"/>
      <c r="L723" s="61"/>
      <c r="M723" s="61"/>
      <c r="N723" s="61"/>
    </row>
    <row r="724" spans="1:14" ht="12.75">
      <c r="A724" s="61"/>
      <c r="B724" s="61"/>
      <c r="C724" s="61"/>
      <c r="D724" s="61"/>
      <c r="E724" s="61"/>
      <c r="F724" s="61"/>
      <c r="G724" s="61"/>
      <c r="H724" s="61"/>
      <c r="I724" s="61"/>
      <c r="J724" s="61"/>
      <c r="K724" s="61"/>
      <c r="L724" s="61"/>
      <c r="M724" s="61"/>
      <c r="N724" s="61"/>
    </row>
    <row r="725" spans="1:14" ht="12.75">
      <c r="A725" s="61"/>
      <c r="B725" s="61"/>
      <c r="C725" s="61"/>
      <c r="D725" s="61"/>
      <c r="E725" s="61"/>
      <c r="F725" s="61"/>
      <c r="G725" s="61"/>
      <c r="H725" s="61"/>
      <c r="I725" s="61"/>
      <c r="J725" s="61"/>
      <c r="K725" s="61"/>
      <c r="L725" s="61"/>
      <c r="M725" s="61"/>
      <c r="N725" s="61"/>
    </row>
    <row r="726" spans="1:14" ht="12.75">
      <c r="A726" s="61"/>
      <c r="B726" s="61"/>
      <c r="C726" s="61"/>
      <c r="D726" s="61"/>
      <c r="E726" s="61"/>
      <c r="F726" s="61"/>
      <c r="G726" s="61"/>
      <c r="H726" s="61"/>
      <c r="I726" s="61"/>
      <c r="J726" s="61"/>
      <c r="K726" s="61"/>
      <c r="L726" s="61"/>
      <c r="M726" s="61"/>
      <c r="N726" s="61"/>
    </row>
    <row r="727" spans="1:14" ht="12.75">
      <c r="A727" s="61"/>
      <c r="B727" s="61"/>
      <c r="C727" s="61"/>
      <c r="D727" s="61"/>
      <c r="E727" s="61"/>
      <c r="F727" s="61"/>
      <c r="G727" s="61"/>
      <c r="H727" s="61"/>
      <c r="I727" s="61"/>
      <c r="J727" s="61"/>
      <c r="K727" s="61"/>
      <c r="L727" s="61"/>
      <c r="M727" s="61"/>
      <c r="N727" s="61"/>
    </row>
    <row r="728" spans="1:14" ht="12.75">
      <c r="A728" s="61"/>
      <c r="B728" s="61"/>
      <c r="C728" s="61"/>
      <c r="D728" s="61"/>
      <c r="E728" s="61"/>
      <c r="F728" s="61"/>
      <c r="G728" s="61"/>
      <c r="H728" s="61"/>
      <c r="I728" s="61"/>
      <c r="J728" s="61"/>
      <c r="K728" s="61"/>
      <c r="L728" s="61"/>
      <c r="M728" s="61"/>
      <c r="N728" s="61"/>
    </row>
    <row r="729" spans="1:14" ht="12.75">
      <c r="A729" s="61"/>
      <c r="B729" s="61"/>
      <c r="C729" s="61"/>
      <c r="D729" s="61"/>
      <c r="E729" s="61"/>
      <c r="F729" s="61"/>
      <c r="G729" s="61"/>
      <c r="H729" s="61"/>
      <c r="I729" s="61"/>
      <c r="J729" s="61"/>
      <c r="K729" s="61"/>
      <c r="L729" s="61"/>
      <c r="M729" s="61"/>
      <c r="N729" s="61"/>
    </row>
    <row r="730" spans="1:14" ht="12.75">
      <c r="A730" s="61"/>
      <c r="B730" s="61"/>
      <c r="C730" s="61"/>
      <c r="D730" s="61"/>
      <c r="E730" s="61"/>
      <c r="F730" s="61"/>
      <c r="G730" s="61"/>
      <c r="H730" s="61"/>
      <c r="I730" s="61"/>
      <c r="J730" s="61"/>
      <c r="K730" s="61"/>
      <c r="L730" s="61"/>
      <c r="M730" s="61"/>
      <c r="N730" s="61"/>
    </row>
    <row r="731" spans="1:14" ht="12.75">
      <c r="A731" s="61"/>
      <c r="B731" s="61"/>
      <c r="C731" s="61"/>
      <c r="D731" s="61"/>
      <c r="E731" s="61"/>
      <c r="F731" s="61"/>
      <c r="G731" s="61"/>
      <c r="H731" s="61"/>
      <c r="I731" s="61"/>
      <c r="J731" s="61"/>
      <c r="K731" s="61"/>
      <c r="L731" s="61"/>
      <c r="M731" s="61"/>
      <c r="N731" s="61"/>
    </row>
    <row r="732" spans="1:14" ht="12.75">
      <c r="A732" s="61"/>
      <c r="B732" s="61"/>
      <c r="C732" s="61"/>
      <c r="D732" s="61"/>
      <c r="E732" s="61"/>
      <c r="F732" s="61"/>
      <c r="G732" s="61"/>
      <c r="H732" s="61"/>
      <c r="I732" s="61"/>
      <c r="J732" s="61"/>
      <c r="K732" s="61"/>
      <c r="L732" s="61"/>
      <c r="M732" s="61"/>
      <c r="N732" s="61"/>
    </row>
    <row r="733" spans="1:14" ht="12.75">
      <c r="A733" s="61"/>
      <c r="B733" s="61"/>
      <c r="C733" s="61"/>
      <c r="D733" s="61"/>
      <c r="E733" s="61"/>
      <c r="F733" s="61"/>
      <c r="G733" s="61"/>
      <c r="H733" s="61"/>
      <c r="I733" s="61"/>
      <c r="J733" s="61"/>
      <c r="K733" s="61"/>
      <c r="L733" s="61"/>
      <c r="M733" s="61"/>
      <c r="N733" s="61"/>
    </row>
    <row r="734" spans="1:14" ht="12.75">
      <c r="A734" s="61"/>
      <c r="B734" s="61"/>
      <c r="C734" s="61"/>
      <c r="D734" s="61"/>
      <c r="E734" s="61"/>
      <c r="F734" s="61"/>
      <c r="G734" s="61"/>
      <c r="H734" s="61"/>
      <c r="I734" s="61"/>
      <c r="J734" s="61"/>
      <c r="K734" s="61"/>
      <c r="L734" s="61"/>
      <c r="M734" s="61"/>
      <c r="N734" s="61"/>
    </row>
    <row r="735" spans="1:14" ht="12.75">
      <c r="A735" s="61"/>
      <c r="B735" s="61"/>
      <c r="C735" s="61"/>
      <c r="D735" s="61"/>
      <c r="E735" s="61"/>
      <c r="F735" s="61"/>
      <c r="G735" s="61"/>
      <c r="H735" s="61"/>
      <c r="I735" s="61"/>
      <c r="J735" s="61"/>
      <c r="K735" s="61"/>
      <c r="L735" s="61"/>
      <c r="M735" s="61"/>
      <c r="N735" s="61"/>
    </row>
    <row r="736" spans="1:14" ht="12.75">
      <c r="A736" s="61"/>
      <c r="B736" s="61"/>
      <c r="C736" s="61"/>
      <c r="D736" s="61"/>
      <c r="E736" s="61"/>
      <c r="F736" s="61"/>
      <c r="G736" s="61"/>
      <c r="H736" s="61"/>
      <c r="I736" s="61"/>
      <c r="J736" s="61"/>
      <c r="K736" s="61"/>
      <c r="L736" s="61"/>
      <c r="M736" s="61"/>
      <c r="N736" s="61"/>
    </row>
    <row r="737" spans="1:14" ht="12.75">
      <c r="A737" s="61"/>
      <c r="B737" s="61"/>
      <c r="C737" s="61"/>
      <c r="D737" s="61"/>
      <c r="E737" s="61"/>
      <c r="F737" s="61"/>
      <c r="G737" s="61"/>
      <c r="H737" s="61"/>
      <c r="I737" s="61"/>
      <c r="J737" s="61"/>
      <c r="K737" s="61"/>
      <c r="L737" s="61"/>
      <c r="M737" s="61"/>
      <c r="N737" s="61"/>
    </row>
    <row r="738" spans="1:14" ht="12.75">
      <c r="A738" s="61"/>
      <c r="B738" s="61"/>
      <c r="C738" s="61"/>
      <c r="D738" s="61"/>
      <c r="E738" s="61"/>
      <c r="F738" s="61"/>
      <c r="G738" s="61"/>
      <c r="H738" s="61"/>
      <c r="I738" s="61"/>
      <c r="J738" s="61"/>
      <c r="K738" s="61"/>
      <c r="L738" s="61"/>
      <c r="M738" s="61"/>
      <c r="N738" s="61"/>
    </row>
    <row r="739" spans="1:14" ht="12.75">
      <c r="A739" s="61"/>
      <c r="B739" s="61"/>
      <c r="C739" s="61"/>
      <c r="D739" s="61"/>
      <c r="E739" s="61"/>
      <c r="F739" s="61"/>
      <c r="G739" s="61"/>
      <c r="H739" s="61"/>
      <c r="I739" s="61"/>
      <c r="J739" s="61"/>
      <c r="K739" s="61"/>
      <c r="L739" s="61"/>
      <c r="M739" s="61"/>
      <c r="N739" s="61"/>
    </row>
    <row r="740" spans="1:14" ht="12.75">
      <c r="A740" s="61"/>
      <c r="B740" s="61"/>
      <c r="C740" s="61"/>
      <c r="D740" s="61"/>
      <c r="E740" s="61"/>
      <c r="F740" s="61"/>
      <c r="G740" s="61"/>
      <c r="H740" s="61"/>
      <c r="I740" s="61"/>
      <c r="J740" s="61"/>
      <c r="K740" s="61"/>
      <c r="L740" s="61"/>
      <c r="M740" s="61"/>
      <c r="N740" s="61"/>
    </row>
    <row r="741" spans="1:14" ht="12.75">
      <c r="A741" s="61"/>
      <c r="B741" s="61"/>
      <c r="C741" s="61"/>
      <c r="D741" s="61"/>
      <c r="E741" s="61"/>
      <c r="F741" s="61"/>
      <c r="G741" s="61"/>
      <c r="H741" s="61"/>
      <c r="I741" s="61"/>
      <c r="J741" s="61"/>
      <c r="K741" s="61"/>
      <c r="L741" s="61"/>
      <c r="M741" s="61"/>
      <c r="N741" s="61"/>
    </row>
    <row r="742" spans="1:14" ht="12.75">
      <c r="A742" s="61"/>
      <c r="B742" s="61"/>
      <c r="C742" s="61"/>
      <c r="D742" s="61"/>
      <c r="E742" s="61"/>
      <c r="F742" s="61"/>
      <c r="G742" s="61"/>
      <c r="H742" s="61"/>
      <c r="I742" s="61"/>
      <c r="J742" s="61"/>
      <c r="K742" s="61"/>
      <c r="L742" s="61"/>
      <c r="M742" s="61"/>
      <c r="N742" s="61"/>
    </row>
    <row r="743" spans="1:14" ht="12.75">
      <c r="A743" s="61"/>
      <c r="B743" s="61"/>
      <c r="C743" s="61"/>
      <c r="D743" s="61"/>
      <c r="E743" s="61"/>
      <c r="F743" s="61"/>
      <c r="G743" s="61"/>
      <c r="H743" s="61"/>
      <c r="I743" s="61"/>
      <c r="J743" s="61"/>
      <c r="K743" s="61"/>
      <c r="L743" s="61"/>
      <c r="M743" s="61"/>
      <c r="N743" s="61"/>
    </row>
    <row r="744" spans="1:14" ht="12.75">
      <c r="A744" s="61"/>
      <c r="B744" s="61"/>
      <c r="C744" s="61"/>
      <c r="D744" s="61"/>
      <c r="E744" s="61"/>
      <c r="F744" s="61"/>
      <c r="G744" s="61"/>
      <c r="H744" s="61"/>
      <c r="I744" s="61"/>
      <c r="J744" s="61"/>
      <c r="K744" s="61"/>
      <c r="L744" s="61"/>
      <c r="M744" s="61"/>
      <c r="N744" s="61"/>
    </row>
    <row r="745" spans="1:14" ht="12.75">
      <c r="A745" s="61"/>
      <c r="B745" s="61"/>
      <c r="C745" s="61"/>
      <c r="D745" s="61"/>
      <c r="E745" s="61"/>
      <c r="F745" s="61"/>
      <c r="G745" s="61"/>
      <c r="H745" s="61"/>
      <c r="I745" s="61"/>
      <c r="J745" s="61"/>
      <c r="K745" s="61"/>
      <c r="L745" s="61"/>
      <c r="M745" s="61"/>
      <c r="N745" s="61"/>
    </row>
    <row r="746" spans="1:14" ht="12.75">
      <c r="A746" s="61"/>
      <c r="B746" s="61"/>
      <c r="C746" s="61"/>
      <c r="D746" s="61"/>
      <c r="E746" s="61"/>
      <c r="F746" s="61"/>
      <c r="G746" s="61"/>
      <c r="H746" s="61"/>
      <c r="I746" s="61"/>
      <c r="J746" s="61"/>
      <c r="K746" s="61"/>
      <c r="L746" s="61"/>
      <c r="M746" s="61"/>
      <c r="N746" s="61"/>
    </row>
    <row r="747" spans="1:14" ht="12.75">
      <c r="A747" s="61"/>
      <c r="B747" s="61"/>
      <c r="C747" s="61"/>
      <c r="D747" s="61"/>
      <c r="E747" s="61"/>
      <c r="F747" s="61"/>
      <c r="G747" s="61"/>
      <c r="H747" s="61"/>
      <c r="I747" s="61"/>
      <c r="J747" s="61"/>
      <c r="K747" s="61"/>
      <c r="L747" s="61"/>
      <c r="M747" s="61"/>
      <c r="N747" s="61"/>
    </row>
    <row r="748" spans="1:14" ht="12.75">
      <c r="A748" s="61"/>
      <c r="B748" s="61"/>
      <c r="C748" s="61"/>
      <c r="D748" s="61"/>
      <c r="E748" s="61"/>
      <c r="F748" s="61"/>
      <c r="G748" s="61"/>
      <c r="H748" s="61"/>
      <c r="I748" s="61"/>
      <c r="J748" s="61"/>
      <c r="K748" s="61"/>
      <c r="L748" s="61"/>
      <c r="M748" s="61"/>
      <c r="N748" s="61"/>
    </row>
    <row r="749" spans="1:14" ht="12.75">
      <c r="A749" s="61"/>
      <c r="B749" s="61"/>
      <c r="C749" s="61"/>
      <c r="D749" s="61"/>
      <c r="E749" s="61"/>
      <c r="F749" s="61"/>
      <c r="G749" s="61"/>
      <c r="H749" s="61"/>
      <c r="I749" s="61"/>
      <c r="J749" s="61"/>
      <c r="K749" s="61"/>
      <c r="L749" s="61"/>
      <c r="M749" s="61"/>
      <c r="N749" s="61"/>
    </row>
    <row r="750" spans="1:14" ht="12.75">
      <c r="A750" s="61"/>
      <c r="B750" s="61"/>
      <c r="C750" s="61"/>
      <c r="D750" s="61"/>
      <c r="E750" s="61"/>
      <c r="F750" s="61"/>
      <c r="G750" s="61"/>
      <c r="H750" s="61"/>
      <c r="I750" s="61"/>
      <c r="J750" s="61"/>
      <c r="K750" s="61"/>
      <c r="L750" s="61"/>
      <c r="M750" s="61"/>
      <c r="N750" s="61"/>
    </row>
    <row r="751" spans="1:14" ht="12.75">
      <c r="A751" s="61"/>
      <c r="B751" s="61"/>
      <c r="C751" s="61"/>
      <c r="D751" s="61"/>
      <c r="E751" s="61"/>
      <c r="F751" s="61"/>
      <c r="G751" s="61"/>
      <c r="H751" s="61"/>
      <c r="I751" s="61"/>
      <c r="J751" s="61"/>
      <c r="K751" s="61"/>
      <c r="L751" s="61"/>
      <c r="M751" s="61"/>
      <c r="N751" s="61"/>
    </row>
    <row r="752" spans="1:14" ht="12.75">
      <c r="A752" s="61"/>
      <c r="B752" s="61"/>
      <c r="C752" s="61"/>
      <c r="D752" s="61"/>
      <c r="E752" s="61"/>
      <c r="F752" s="61"/>
      <c r="G752" s="61"/>
      <c r="H752" s="61"/>
      <c r="I752" s="61"/>
      <c r="J752" s="61"/>
      <c r="K752" s="61"/>
      <c r="L752" s="61"/>
      <c r="M752" s="61"/>
      <c r="N752" s="61"/>
    </row>
    <row r="753" spans="1:14" ht="12.75">
      <c r="A753" s="61"/>
      <c r="B753" s="61"/>
      <c r="C753" s="61"/>
      <c r="D753" s="61"/>
      <c r="E753" s="61"/>
      <c r="F753" s="61"/>
      <c r="G753" s="61"/>
      <c r="H753" s="61"/>
      <c r="I753" s="61"/>
      <c r="J753" s="61"/>
      <c r="K753" s="61"/>
      <c r="L753" s="61"/>
      <c r="M753" s="61"/>
      <c r="N753" s="61"/>
    </row>
    <row r="754" spans="1:14" ht="12.75">
      <c r="A754" s="61"/>
      <c r="B754" s="61"/>
      <c r="C754" s="61"/>
      <c r="D754" s="61"/>
      <c r="E754" s="61"/>
      <c r="F754" s="61"/>
      <c r="G754" s="61"/>
      <c r="H754" s="61"/>
      <c r="I754" s="61"/>
      <c r="J754" s="61"/>
      <c r="K754" s="61"/>
      <c r="L754" s="61"/>
      <c r="M754" s="61"/>
      <c r="N754" s="61"/>
    </row>
    <row r="755" spans="1:14" ht="12.75">
      <c r="A755" s="61"/>
      <c r="B755" s="61"/>
      <c r="C755" s="61"/>
      <c r="D755" s="61"/>
      <c r="E755" s="61"/>
      <c r="F755" s="61"/>
      <c r="G755" s="61"/>
      <c r="H755" s="61"/>
      <c r="I755" s="61"/>
      <c r="J755" s="61"/>
      <c r="K755" s="61"/>
      <c r="L755" s="61"/>
      <c r="M755" s="61"/>
      <c r="N755" s="61"/>
    </row>
    <row r="756" spans="1:14" ht="12.75">
      <c r="A756" s="61"/>
      <c r="B756" s="61"/>
      <c r="C756" s="61"/>
      <c r="D756" s="61"/>
      <c r="E756" s="61"/>
      <c r="F756" s="61"/>
      <c r="G756" s="61"/>
      <c r="H756" s="61"/>
      <c r="I756" s="61"/>
      <c r="J756" s="61"/>
      <c r="K756" s="61"/>
      <c r="L756" s="61"/>
      <c r="M756" s="61"/>
      <c r="N756" s="61"/>
    </row>
    <row r="757" spans="1:14" ht="12.75">
      <c r="A757" s="61"/>
      <c r="B757" s="61"/>
      <c r="C757" s="61"/>
      <c r="D757" s="61"/>
      <c r="E757" s="61"/>
      <c r="F757" s="61"/>
      <c r="G757" s="61"/>
      <c r="H757" s="61"/>
      <c r="I757" s="61"/>
      <c r="J757" s="61"/>
      <c r="K757" s="61"/>
      <c r="L757" s="61"/>
      <c r="M757" s="61"/>
      <c r="N757" s="61"/>
    </row>
    <row r="758" spans="1:14" ht="12.75">
      <c r="A758" s="61"/>
      <c r="B758" s="61"/>
      <c r="C758" s="61"/>
      <c r="D758" s="61"/>
      <c r="E758" s="61"/>
      <c r="F758" s="61"/>
      <c r="G758" s="61"/>
      <c r="H758" s="61"/>
      <c r="I758" s="61"/>
      <c r="J758" s="61"/>
      <c r="K758" s="61"/>
      <c r="L758" s="61"/>
      <c r="M758" s="61"/>
      <c r="N758" s="61"/>
    </row>
    <row r="759" spans="1:14" ht="12.75">
      <c r="A759" s="61"/>
      <c r="B759" s="61"/>
      <c r="C759" s="61"/>
      <c r="D759" s="61"/>
      <c r="E759" s="61"/>
      <c r="F759" s="61"/>
      <c r="G759" s="61"/>
      <c r="H759" s="61"/>
      <c r="I759" s="61"/>
      <c r="J759" s="61"/>
      <c r="K759" s="61"/>
      <c r="L759" s="61"/>
      <c r="M759" s="61"/>
      <c r="N759" s="61"/>
    </row>
    <row r="760" spans="1:14" ht="12.75">
      <c r="A760" s="61"/>
      <c r="B760" s="61"/>
      <c r="C760" s="61"/>
      <c r="D760" s="61"/>
      <c r="E760" s="61"/>
      <c r="F760" s="61"/>
      <c r="G760" s="61"/>
      <c r="H760" s="61"/>
      <c r="I760" s="61"/>
      <c r="J760" s="61"/>
      <c r="K760" s="61"/>
      <c r="L760" s="61"/>
      <c r="M760" s="61"/>
      <c r="N760" s="61"/>
    </row>
    <row r="761" spans="1:14" ht="12.75">
      <c r="A761" s="61"/>
      <c r="B761" s="61"/>
      <c r="C761" s="61"/>
      <c r="D761" s="61"/>
      <c r="E761" s="61"/>
      <c r="F761" s="61"/>
      <c r="G761" s="61"/>
      <c r="H761" s="61"/>
      <c r="I761" s="61"/>
      <c r="J761" s="61"/>
      <c r="K761" s="61"/>
      <c r="L761" s="61"/>
      <c r="M761" s="61"/>
      <c r="N761" s="61"/>
    </row>
    <row r="762" spans="1:14" ht="12.75">
      <c r="A762" s="61"/>
      <c r="B762" s="61"/>
      <c r="C762" s="61"/>
      <c r="D762" s="61"/>
      <c r="E762" s="61"/>
      <c r="F762" s="61"/>
      <c r="G762" s="61"/>
      <c r="H762" s="61"/>
      <c r="I762" s="61"/>
      <c r="J762" s="61"/>
      <c r="K762" s="61"/>
      <c r="L762" s="61"/>
      <c r="M762" s="61"/>
      <c r="N762" s="61"/>
    </row>
    <row r="763" spans="1:14" ht="12.75">
      <c r="A763" s="61"/>
      <c r="B763" s="61"/>
      <c r="C763" s="61"/>
      <c r="D763" s="61"/>
      <c r="E763" s="61"/>
      <c r="F763" s="61"/>
      <c r="G763" s="61"/>
      <c r="H763" s="61"/>
      <c r="I763" s="61"/>
      <c r="J763" s="61"/>
      <c r="K763" s="61"/>
      <c r="L763" s="61"/>
      <c r="M763" s="61"/>
      <c r="N763" s="61"/>
    </row>
    <row r="764" spans="1:14" ht="12.75">
      <c r="A764" s="61"/>
      <c r="B764" s="61"/>
      <c r="C764" s="61"/>
      <c r="D764" s="61"/>
      <c r="E764" s="61"/>
      <c r="F764" s="61"/>
      <c r="G764" s="61"/>
      <c r="H764" s="61"/>
      <c r="I764" s="61"/>
      <c r="J764" s="61"/>
      <c r="K764" s="61"/>
      <c r="L764" s="61"/>
      <c r="M764" s="61"/>
      <c r="N764" s="61"/>
    </row>
    <row r="765" spans="1:14" ht="12.75">
      <c r="A765" s="61"/>
      <c r="B765" s="61"/>
      <c r="C765" s="61"/>
      <c r="D765" s="61"/>
      <c r="E765" s="61"/>
      <c r="F765" s="61"/>
      <c r="G765" s="61"/>
      <c r="H765" s="61"/>
      <c r="I765" s="61"/>
      <c r="J765" s="61"/>
      <c r="K765" s="61"/>
      <c r="L765" s="61"/>
      <c r="M765" s="61"/>
      <c r="N765" s="61"/>
    </row>
    <row r="766" spans="1:14" ht="12.75">
      <c r="A766" s="61"/>
      <c r="B766" s="61"/>
      <c r="C766" s="61"/>
      <c r="D766" s="61"/>
      <c r="E766" s="61"/>
      <c r="F766" s="61"/>
      <c r="G766" s="61"/>
      <c r="H766" s="61"/>
      <c r="I766" s="61"/>
      <c r="J766" s="61"/>
      <c r="K766" s="61"/>
      <c r="L766" s="61"/>
      <c r="M766" s="61"/>
      <c r="N766" s="61"/>
    </row>
    <row r="767" spans="1:14" ht="12.75">
      <c r="A767" s="61"/>
      <c r="B767" s="61"/>
      <c r="C767" s="61"/>
      <c r="D767" s="61"/>
      <c r="E767" s="61"/>
      <c r="F767" s="61"/>
      <c r="G767" s="61"/>
      <c r="H767" s="61"/>
      <c r="I767" s="61"/>
      <c r="J767" s="61"/>
      <c r="K767" s="61"/>
      <c r="L767" s="61"/>
      <c r="M767" s="61"/>
      <c r="N767" s="61"/>
    </row>
    <row r="768" spans="1:14" ht="12.75">
      <c r="A768" s="61"/>
      <c r="B768" s="61"/>
      <c r="C768" s="61"/>
      <c r="D768" s="61"/>
      <c r="E768" s="61"/>
      <c r="F768" s="61"/>
      <c r="G768" s="61"/>
      <c r="H768" s="61"/>
      <c r="I768" s="61"/>
      <c r="J768" s="61"/>
      <c r="K768" s="61"/>
      <c r="L768" s="61"/>
      <c r="M768" s="61"/>
      <c r="N768" s="61"/>
    </row>
    <row r="769" spans="1:14" ht="12.75">
      <c r="A769" s="61"/>
      <c r="B769" s="61"/>
      <c r="C769" s="61"/>
      <c r="D769" s="61"/>
      <c r="E769" s="61"/>
      <c r="F769" s="61"/>
      <c r="G769" s="61"/>
      <c r="H769" s="61"/>
      <c r="I769" s="61"/>
      <c r="J769" s="61"/>
      <c r="K769" s="61"/>
      <c r="L769" s="61"/>
      <c r="M769" s="61"/>
      <c r="N769" s="61"/>
    </row>
    <row r="770" spans="1:14" ht="12.75">
      <c r="A770" s="61"/>
      <c r="B770" s="61"/>
      <c r="C770" s="61"/>
      <c r="D770" s="61"/>
      <c r="E770" s="61"/>
      <c r="F770" s="61"/>
      <c r="G770" s="61"/>
      <c r="H770" s="61"/>
      <c r="I770" s="61"/>
      <c r="J770" s="61"/>
      <c r="K770" s="61"/>
      <c r="L770" s="61"/>
      <c r="M770" s="61"/>
      <c r="N770" s="61"/>
    </row>
    <row r="771" spans="1:14" ht="12.75">
      <c r="A771" s="61"/>
      <c r="B771" s="61"/>
      <c r="C771" s="61"/>
      <c r="D771" s="61"/>
      <c r="E771" s="61"/>
      <c r="F771" s="61"/>
      <c r="G771" s="61"/>
      <c r="H771" s="61"/>
      <c r="I771" s="61"/>
      <c r="J771" s="61"/>
      <c r="K771" s="61"/>
      <c r="L771" s="61"/>
      <c r="M771" s="61"/>
      <c r="N771" s="61"/>
    </row>
    <row r="772" spans="1:14" ht="12.75">
      <c r="A772" s="61"/>
      <c r="B772" s="61"/>
      <c r="C772" s="61"/>
      <c r="D772" s="61"/>
      <c r="E772" s="61"/>
      <c r="F772" s="61"/>
      <c r="G772" s="61"/>
      <c r="H772" s="61"/>
      <c r="I772" s="61"/>
      <c r="J772" s="61"/>
      <c r="K772" s="61"/>
      <c r="L772" s="61"/>
      <c r="M772" s="61"/>
      <c r="N772" s="61"/>
    </row>
    <row r="773" spans="1:14" ht="12.75">
      <c r="A773" s="61"/>
      <c r="B773" s="61"/>
      <c r="C773" s="61"/>
      <c r="D773" s="61"/>
      <c r="E773" s="61"/>
      <c r="F773" s="61"/>
      <c r="G773" s="61"/>
      <c r="H773" s="61"/>
      <c r="I773" s="61"/>
      <c r="J773" s="61"/>
      <c r="K773" s="61"/>
      <c r="L773" s="61"/>
      <c r="M773" s="61"/>
      <c r="N773" s="61"/>
    </row>
    <row r="774" spans="1:14" ht="12.75">
      <c r="A774" s="61"/>
      <c r="B774" s="61"/>
      <c r="C774" s="61"/>
      <c r="D774" s="61"/>
      <c r="E774" s="61"/>
      <c r="F774" s="61"/>
      <c r="G774" s="61"/>
      <c r="H774" s="61"/>
      <c r="I774" s="61"/>
      <c r="J774" s="61"/>
      <c r="K774" s="61"/>
      <c r="L774" s="61"/>
      <c r="M774" s="61"/>
      <c r="N774" s="61"/>
    </row>
    <row r="775" spans="1:14" ht="12.75">
      <c r="A775" s="61"/>
      <c r="B775" s="61"/>
      <c r="C775" s="61"/>
      <c r="D775" s="61"/>
      <c r="E775" s="61"/>
      <c r="F775" s="61"/>
      <c r="G775" s="61"/>
      <c r="H775" s="61"/>
      <c r="I775" s="61"/>
      <c r="J775" s="61"/>
      <c r="K775" s="61"/>
      <c r="L775" s="61"/>
      <c r="M775" s="61"/>
      <c r="N775" s="61"/>
    </row>
    <row r="776" spans="1:14" ht="12.75">
      <c r="A776" s="61"/>
      <c r="B776" s="61"/>
      <c r="C776" s="61"/>
      <c r="D776" s="61"/>
      <c r="E776" s="61"/>
      <c r="F776" s="61"/>
      <c r="G776" s="61"/>
      <c r="H776" s="61"/>
      <c r="I776" s="61"/>
      <c r="J776" s="61"/>
      <c r="K776" s="61"/>
      <c r="L776" s="61"/>
      <c r="M776" s="61"/>
      <c r="N776" s="61"/>
    </row>
    <row r="777" spans="1:14" ht="12.75">
      <c r="A777" s="61"/>
      <c r="B777" s="61"/>
      <c r="C777" s="61"/>
      <c r="D777" s="61"/>
      <c r="E777" s="61"/>
      <c r="F777" s="61"/>
      <c r="G777" s="61"/>
      <c r="H777" s="61"/>
      <c r="I777" s="61"/>
      <c r="J777" s="61"/>
      <c r="K777" s="61"/>
      <c r="L777" s="61"/>
      <c r="M777" s="61"/>
      <c r="N777" s="61"/>
    </row>
    <row r="778" spans="1:14" ht="12.75">
      <c r="A778" s="61"/>
      <c r="B778" s="61"/>
      <c r="C778" s="61"/>
      <c r="D778" s="61"/>
      <c r="E778" s="61"/>
      <c r="F778" s="61"/>
      <c r="G778" s="61"/>
      <c r="H778" s="61"/>
      <c r="I778" s="61"/>
      <c r="J778" s="61"/>
      <c r="K778" s="61"/>
      <c r="L778" s="61"/>
      <c r="M778" s="61"/>
      <c r="N778" s="61"/>
    </row>
    <row r="779" spans="1:14" ht="12.75">
      <c r="A779" s="61"/>
      <c r="B779" s="61"/>
      <c r="C779" s="61"/>
      <c r="D779" s="61"/>
      <c r="E779" s="61"/>
      <c r="F779" s="61"/>
      <c r="G779" s="61"/>
      <c r="H779" s="61"/>
      <c r="I779" s="61"/>
      <c r="J779" s="61"/>
      <c r="K779" s="61"/>
      <c r="L779" s="61"/>
      <c r="M779" s="61"/>
      <c r="N779" s="61"/>
    </row>
    <row r="780" spans="1:14" ht="12.75">
      <c r="A780" s="61"/>
      <c r="B780" s="61"/>
      <c r="C780" s="61"/>
      <c r="D780" s="61"/>
      <c r="E780" s="61"/>
      <c r="F780" s="61"/>
      <c r="G780" s="61"/>
      <c r="H780" s="61"/>
      <c r="I780" s="61"/>
      <c r="J780" s="61"/>
      <c r="K780" s="61"/>
      <c r="L780" s="61"/>
      <c r="M780" s="61"/>
      <c r="N780" s="61"/>
    </row>
    <row r="781" spans="1:14" ht="12.75">
      <c r="A781" s="61"/>
      <c r="B781" s="61"/>
      <c r="C781" s="61"/>
      <c r="D781" s="61"/>
      <c r="E781" s="61"/>
      <c r="F781" s="61"/>
      <c r="G781" s="61"/>
      <c r="H781" s="61"/>
      <c r="I781" s="61"/>
      <c r="J781" s="61"/>
      <c r="K781" s="61"/>
      <c r="L781" s="61"/>
      <c r="M781" s="61"/>
      <c r="N781" s="61"/>
    </row>
    <row r="782" spans="1:14" ht="12.75">
      <c r="A782" s="61"/>
      <c r="B782" s="61"/>
      <c r="C782" s="61"/>
      <c r="D782" s="61"/>
      <c r="E782" s="61"/>
      <c r="F782" s="61"/>
      <c r="G782" s="61"/>
      <c r="H782" s="61"/>
      <c r="I782" s="61"/>
      <c r="J782" s="61"/>
      <c r="K782" s="61"/>
      <c r="L782" s="61"/>
      <c r="M782" s="61"/>
      <c r="N782" s="61"/>
    </row>
    <row r="783" spans="1:14" ht="12.75">
      <c r="A783" s="61"/>
      <c r="B783" s="61"/>
      <c r="C783" s="61"/>
      <c r="D783" s="61"/>
      <c r="E783" s="61"/>
      <c r="F783" s="61"/>
      <c r="G783" s="61"/>
      <c r="H783" s="61"/>
      <c r="I783" s="61"/>
      <c r="J783" s="61"/>
      <c r="K783" s="61"/>
      <c r="L783" s="61"/>
      <c r="M783" s="61"/>
      <c r="N783" s="61"/>
    </row>
    <row r="784" spans="1:14" ht="12.75">
      <c r="A784" s="61"/>
      <c r="B784" s="61"/>
      <c r="C784" s="61"/>
      <c r="D784" s="61"/>
      <c r="E784" s="61"/>
      <c r="F784" s="61"/>
      <c r="G784" s="61"/>
      <c r="H784" s="61"/>
      <c r="I784" s="61"/>
      <c r="J784" s="61"/>
      <c r="K784" s="61"/>
      <c r="L784" s="61"/>
      <c r="M784" s="61"/>
      <c r="N784" s="61"/>
    </row>
    <row r="785" spans="1:14" ht="12.75">
      <c r="A785" s="61"/>
      <c r="B785" s="61"/>
      <c r="C785" s="61"/>
      <c r="D785" s="61"/>
      <c r="E785" s="61"/>
      <c r="F785" s="61"/>
      <c r="G785" s="61"/>
      <c r="H785" s="61"/>
      <c r="I785" s="61"/>
      <c r="J785" s="61"/>
      <c r="K785" s="61"/>
      <c r="L785" s="61"/>
      <c r="M785" s="61"/>
      <c r="N785" s="61"/>
    </row>
    <row r="786" spans="1:14" ht="12.75">
      <c r="A786" s="61"/>
      <c r="B786" s="61"/>
      <c r="C786" s="61"/>
      <c r="D786" s="61"/>
      <c r="E786" s="61"/>
      <c r="F786" s="61"/>
      <c r="G786" s="61"/>
      <c r="H786" s="61"/>
      <c r="I786" s="61"/>
      <c r="J786" s="61"/>
      <c r="K786" s="61"/>
      <c r="L786" s="61"/>
      <c r="M786" s="61"/>
      <c r="N786" s="61"/>
    </row>
    <row r="787" spans="1:14" ht="12.75">
      <c r="A787" s="61"/>
      <c r="B787" s="61"/>
      <c r="C787" s="61"/>
      <c r="D787" s="61"/>
      <c r="E787" s="61"/>
      <c r="F787" s="61"/>
      <c r="G787" s="61"/>
      <c r="H787" s="61"/>
      <c r="I787" s="61"/>
      <c r="J787" s="61"/>
      <c r="K787" s="61"/>
      <c r="L787" s="61"/>
      <c r="M787" s="61"/>
      <c r="N787" s="61"/>
    </row>
    <row r="788" spans="1:14" ht="12.75">
      <c r="A788" s="61"/>
      <c r="B788" s="61"/>
      <c r="C788" s="61"/>
      <c r="D788" s="61"/>
      <c r="E788" s="61"/>
      <c r="F788" s="61"/>
      <c r="G788" s="61"/>
      <c r="H788" s="61"/>
      <c r="I788" s="61"/>
      <c r="J788" s="61"/>
      <c r="K788" s="61"/>
      <c r="L788" s="61"/>
      <c r="M788" s="61"/>
      <c r="N788" s="61"/>
    </row>
    <row r="789" spans="1:14" ht="12.75">
      <c r="A789" s="61"/>
      <c r="B789" s="61"/>
      <c r="C789" s="61"/>
      <c r="D789" s="61"/>
      <c r="E789" s="61"/>
      <c r="F789" s="61"/>
      <c r="G789" s="61"/>
      <c r="H789" s="61"/>
      <c r="I789" s="61"/>
      <c r="J789" s="61"/>
      <c r="K789" s="61"/>
      <c r="L789" s="61"/>
      <c r="M789" s="61"/>
      <c r="N789" s="61"/>
    </row>
    <row r="790" spans="1:14" ht="12.75">
      <c r="A790" s="61"/>
      <c r="B790" s="61"/>
      <c r="C790" s="61"/>
      <c r="D790" s="61"/>
      <c r="E790" s="61"/>
      <c r="F790" s="61"/>
      <c r="G790" s="61"/>
      <c r="H790" s="61"/>
      <c r="I790" s="61"/>
      <c r="J790" s="61"/>
      <c r="K790" s="61"/>
      <c r="L790" s="61"/>
      <c r="M790" s="61"/>
      <c r="N790" s="61"/>
    </row>
    <row r="791" spans="1:14" ht="12.75">
      <c r="A791" s="61"/>
      <c r="B791" s="61"/>
      <c r="C791" s="61"/>
      <c r="D791" s="61"/>
      <c r="E791" s="61"/>
      <c r="F791" s="61"/>
      <c r="G791" s="61"/>
      <c r="H791" s="61"/>
      <c r="I791" s="61"/>
      <c r="J791" s="61"/>
      <c r="K791" s="61"/>
      <c r="L791" s="61"/>
      <c r="M791" s="61"/>
      <c r="N791" s="61"/>
    </row>
    <row r="792" spans="1:14" ht="12.75">
      <c r="A792" s="61"/>
      <c r="B792" s="61"/>
      <c r="C792" s="61"/>
      <c r="D792" s="61"/>
      <c r="E792" s="61"/>
      <c r="F792" s="61"/>
      <c r="G792" s="61"/>
      <c r="H792" s="61"/>
      <c r="I792" s="61"/>
      <c r="J792" s="61"/>
      <c r="K792" s="61"/>
      <c r="L792" s="61"/>
      <c r="M792" s="61"/>
      <c r="N792" s="61"/>
    </row>
    <row r="793" spans="1:14" ht="12.75">
      <c r="A793" s="61"/>
      <c r="B793" s="61"/>
      <c r="C793" s="61"/>
      <c r="D793" s="61"/>
      <c r="E793" s="61"/>
      <c r="F793" s="61"/>
      <c r="G793" s="61"/>
      <c r="H793" s="61"/>
      <c r="I793" s="61"/>
      <c r="J793" s="61"/>
      <c r="K793" s="61"/>
      <c r="L793" s="61"/>
      <c r="M793" s="61"/>
      <c r="N793" s="61"/>
    </row>
    <row r="794" spans="1:14" ht="12.75">
      <c r="A794" s="61"/>
      <c r="B794" s="61"/>
      <c r="C794" s="61"/>
      <c r="D794" s="61"/>
      <c r="E794" s="61"/>
      <c r="F794" s="61"/>
      <c r="G794" s="61"/>
      <c r="H794" s="61"/>
      <c r="I794" s="61"/>
      <c r="J794" s="61"/>
      <c r="K794" s="61"/>
      <c r="L794" s="61"/>
      <c r="M794" s="61"/>
      <c r="N794" s="61"/>
    </row>
    <row r="795" spans="1:14" ht="12.75">
      <c r="A795" s="61"/>
      <c r="B795" s="61"/>
      <c r="C795" s="61"/>
      <c r="D795" s="61"/>
      <c r="E795" s="61"/>
      <c r="F795" s="61"/>
      <c r="G795" s="61"/>
      <c r="H795" s="61"/>
      <c r="I795" s="61"/>
      <c r="J795" s="61"/>
      <c r="K795" s="61"/>
      <c r="L795" s="61"/>
      <c r="M795" s="61"/>
      <c r="N795" s="61"/>
    </row>
    <row r="796" spans="1:14" ht="12.75">
      <c r="A796" s="61"/>
      <c r="B796" s="61"/>
      <c r="C796" s="61"/>
      <c r="D796" s="61"/>
      <c r="E796" s="61"/>
      <c r="F796" s="61"/>
      <c r="G796" s="61"/>
      <c r="H796" s="61"/>
      <c r="I796" s="61"/>
      <c r="J796" s="61"/>
      <c r="K796" s="61"/>
      <c r="L796" s="61"/>
      <c r="M796" s="61"/>
      <c r="N796" s="61"/>
    </row>
    <row r="797" spans="1:14" ht="12.75">
      <c r="A797" s="61"/>
      <c r="B797" s="61"/>
      <c r="C797" s="61"/>
      <c r="D797" s="61"/>
      <c r="E797" s="61"/>
      <c r="F797" s="61"/>
      <c r="G797" s="61"/>
      <c r="H797" s="61"/>
      <c r="I797" s="61"/>
      <c r="J797" s="61"/>
      <c r="K797" s="61"/>
      <c r="L797" s="61"/>
      <c r="M797" s="61"/>
      <c r="N797" s="61"/>
    </row>
    <row r="798" spans="1:14" ht="12.75">
      <c r="A798" s="61"/>
      <c r="B798" s="61"/>
      <c r="C798" s="61"/>
      <c r="D798" s="61"/>
      <c r="E798" s="61"/>
      <c r="F798" s="61"/>
      <c r="G798" s="61"/>
      <c r="H798" s="61"/>
      <c r="I798" s="61"/>
      <c r="J798" s="61"/>
      <c r="K798" s="61"/>
      <c r="L798" s="61"/>
      <c r="M798" s="61"/>
      <c r="N798" s="61"/>
    </row>
    <row r="799" spans="1:14" ht="12.75">
      <c r="A799" s="61"/>
      <c r="B799" s="61"/>
      <c r="C799" s="61"/>
      <c r="D799" s="61"/>
      <c r="E799" s="61"/>
      <c r="F799" s="61"/>
      <c r="G799" s="61"/>
      <c r="H799" s="61"/>
      <c r="I799" s="61"/>
      <c r="J799" s="61"/>
      <c r="K799" s="61"/>
      <c r="L799" s="61"/>
      <c r="M799" s="61"/>
      <c r="N799" s="61"/>
    </row>
    <row r="800" spans="1:14" ht="12.75">
      <c r="A800" s="61"/>
      <c r="B800" s="61"/>
      <c r="C800" s="61"/>
      <c r="D800" s="61"/>
      <c r="E800" s="61"/>
      <c r="F800" s="61"/>
      <c r="G800" s="61"/>
      <c r="H800" s="61"/>
      <c r="I800" s="61"/>
      <c r="J800" s="61"/>
      <c r="K800" s="61"/>
      <c r="L800" s="61"/>
      <c r="M800" s="61"/>
      <c r="N800" s="61"/>
    </row>
    <row r="801" spans="1:14" ht="12.75">
      <c r="A801" s="61"/>
      <c r="B801" s="61"/>
      <c r="C801" s="61"/>
      <c r="D801" s="61"/>
      <c r="E801" s="61"/>
      <c r="F801" s="61"/>
      <c r="G801" s="61"/>
      <c r="H801" s="61"/>
      <c r="I801" s="61"/>
      <c r="J801" s="61"/>
      <c r="K801" s="61"/>
      <c r="L801" s="61"/>
      <c r="M801" s="61"/>
      <c r="N801" s="61"/>
    </row>
    <row r="802" spans="1:14" ht="12.75">
      <c r="A802" s="61"/>
      <c r="B802" s="61"/>
      <c r="C802" s="61"/>
      <c r="D802" s="61"/>
      <c r="E802" s="61"/>
      <c r="F802" s="61"/>
      <c r="G802" s="61"/>
      <c r="H802" s="61"/>
      <c r="I802" s="61"/>
      <c r="J802" s="61"/>
      <c r="K802" s="61"/>
      <c r="L802" s="61"/>
      <c r="M802" s="61"/>
      <c r="N802" s="61"/>
    </row>
    <row r="803" spans="1:14" ht="12.75">
      <c r="A803" s="61"/>
      <c r="B803" s="61"/>
      <c r="C803" s="61"/>
      <c r="D803" s="61"/>
      <c r="E803" s="61"/>
      <c r="F803" s="61"/>
      <c r="G803" s="61"/>
      <c r="H803" s="61"/>
      <c r="I803" s="61"/>
      <c r="J803" s="61"/>
      <c r="K803" s="61"/>
      <c r="L803" s="61"/>
      <c r="M803" s="61"/>
      <c r="N803" s="61"/>
    </row>
    <row r="804" spans="1:14" ht="12.75">
      <c r="A804" s="61"/>
      <c r="B804" s="61"/>
      <c r="C804" s="61"/>
      <c r="D804" s="61"/>
      <c r="E804" s="61"/>
      <c r="F804" s="61"/>
      <c r="G804" s="61"/>
      <c r="H804" s="61"/>
      <c r="I804" s="61"/>
      <c r="J804" s="61"/>
      <c r="K804" s="61"/>
      <c r="L804" s="61"/>
      <c r="M804" s="61"/>
      <c r="N804" s="61"/>
    </row>
    <row r="805" spans="1:14" ht="12.75">
      <c r="A805" s="61"/>
      <c r="B805" s="61"/>
      <c r="C805" s="61"/>
      <c r="D805" s="61"/>
      <c r="E805" s="61"/>
      <c r="F805" s="61"/>
      <c r="G805" s="61"/>
      <c r="H805" s="61"/>
      <c r="I805" s="61"/>
      <c r="J805" s="61"/>
      <c r="K805" s="61"/>
      <c r="L805" s="61"/>
      <c r="M805" s="61"/>
      <c r="N805" s="61"/>
    </row>
    <row r="806" spans="1:14" ht="12.75">
      <c r="A806" s="61"/>
      <c r="B806" s="61"/>
      <c r="C806" s="61"/>
      <c r="D806" s="61"/>
      <c r="E806" s="61"/>
      <c r="F806" s="61"/>
      <c r="G806" s="61"/>
      <c r="H806" s="61"/>
      <c r="I806" s="61"/>
      <c r="J806" s="61"/>
      <c r="K806" s="61"/>
      <c r="L806" s="61"/>
      <c r="M806" s="61"/>
      <c r="N806" s="61"/>
    </row>
    <row r="807" spans="1:14" ht="12.75">
      <c r="A807" s="61"/>
      <c r="B807" s="61"/>
      <c r="C807" s="61"/>
      <c r="D807" s="61"/>
      <c r="E807" s="61"/>
      <c r="F807" s="61"/>
      <c r="G807" s="61"/>
      <c r="H807" s="61"/>
      <c r="I807" s="61"/>
      <c r="J807" s="61"/>
      <c r="K807" s="61"/>
      <c r="L807" s="61"/>
      <c r="M807" s="61"/>
      <c r="N807" s="61"/>
    </row>
    <row r="808" spans="1:14" ht="12.75">
      <c r="A808" s="61"/>
      <c r="B808" s="61"/>
      <c r="C808" s="61"/>
      <c r="D808" s="61"/>
      <c r="E808" s="61"/>
      <c r="F808" s="61"/>
      <c r="G808" s="61"/>
      <c r="H808" s="61"/>
      <c r="I808" s="61"/>
      <c r="J808" s="61"/>
      <c r="K808" s="61"/>
      <c r="L808" s="61"/>
      <c r="M808" s="61"/>
      <c r="N808" s="61"/>
    </row>
    <row r="809" spans="1:14" ht="12.75">
      <c r="A809" s="61"/>
      <c r="B809" s="61"/>
      <c r="C809" s="61"/>
      <c r="D809" s="61"/>
      <c r="E809" s="61"/>
      <c r="F809" s="61"/>
      <c r="G809" s="61"/>
      <c r="H809" s="61"/>
      <c r="I809" s="61"/>
      <c r="J809" s="61"/>
      <c r="K809" s="61"/>
      <c r="L809" s="61"/>
      <c r="M809" s="61"/>
      <c r="N809" s="61"/>
    </row>
    <row r="810" spans="1:14" ht="12.75">
      <c r="A810" s="61"/>
      <c r="B810" s="61"/>
      <c r="C810" s="61"/>
      <c r="D810" s="61"/>
      <c r="E810" s="61"/>
      <c r="F810" s="61"/>
      <c r="G810" s="61"/>
      <c r="H810" s="61"/>
      <c r="I810" s="61"/>
      <c r="J810" s="61"/>
      <c r="K810" s="61"/>
      <c r="L810" s="61"/>
      <c r="M810" s="61"/>
      <c r="N810" s="61"/>
    </row>
    <row r="811" spans="1:14" ht="12.75">
      <c r="A811" s="61"/>
      <c r="B811" s="61"/>
      <c r="C811" s="61"/>
      <c r="D811" s="61"/>
      <c r="E811" s="61"/>
      <c r="F811" s="61"/>
      <c r="G811" s="61"/>
      <c r="H811" s="61"/>
      <c r="I811" s="61"/>
      <c r="J811" s="61"/>
      <c r="K811" s="61"/>
      <c r="L811" s="61"/>
      <c r="M811" s="61"/>
      <c r="N811" s="61"/>
    </row>
    <row r="812" spans="1:14" ht="12.75">
      <c r="A812" s="61"/>
      <c r="B812" s="61"/>
      <c r="C812" s="61"/>
      <c r="D812" s="61"/>
      <c r="E812" s="61"/>
      <c r="F812" s="61"/>
      <c r="G812" s="61"/>
      <c r="H812" s="61"/>
      <c r="I812" s="61"/>
      <c r="J812" s="61"/>
      <c r="K812" s="61"/>
      <c r="L812" s="61"/>
      <c r="M812" s="61"/>
      <c r="N812" s="61"/>
    </row>
    <row r="813" spans="1:14" ht="12.75">
      <c r="A813" s="61"/>
      <c r="B813" s="61"/>
      <c r="C813" s="61"/>
      <c r="D813" s="61"/>
      <c r="E813" s="61"/>
      <c r="F813" s="61"/>
      <c r="G813" s="61"/>
      <c r="H813" s="61"/>
      <c r="I813" s="61"/>
      <c r="J813" s="61"/>
      <c r="K813" s="61"/>
      <c r="L813" s="61"/>
      <c r="M813" s="61"/>
      <c r="N813" s="61"/>
    </row>
    <row r="814" spans="1:14" ht="12.75">
      <c r="A814" s="61"/>
      <c r="B814" s="61"/>
      <c r="C814" s="61"/>
      <c r="D814" s="61"/>
      <c r="E814" s="61"/>
      <c r="F814" s="61"/>
      <c r="G814" s="61"/>
      <c r="H814" s="61"/>
      <c r="I814" s="61"/>
      <c r="J814" s="61"/>
      <c r="K814" s="61"/>
      <c r="L814" s="61"/>
      <c r="M814" s="61"/>
      <c r="N814" s="61"/>
    </row>
    <row r="815" spans="1:14" ht="12.75">
      <c r="A815" s="61"/>
      <c r="B815" s="61"/>
      <c r="C815" s="61"/>
      <c r="D815" s="61"/>
      <c r="E815" s="61"/>
      <c r="F815" s="61"/>
      <c r="G815" s="61"/>
      <c r="H815" s="61"/>
      <c r="I815" s="61"/>
      <c r="J815" s="61"/>
      <c r="K815" s="61"/>
      <c r="L815" s="61"/>
      <c r="M815" s="61"/>
      <c r="N815" s="61"/>
    </row>
    <row r="816" spans="1:14" ht="12.75">
      <c r="A816" s="61"/>
      <c r="B816" s="61"/>
      <c r="C816" s="61"/>
      <c r="D816" s="61"/>
      <c r="E816" s="61"/>
      <c r="F816" s="61"/>
      <c r="G816" s="61"/>
      <c r="H816" s="61"/>
      <c r="I816" s="61"/>
      <c r="J816" s="61"/>
      <c r="K816" s="61"/>
      <c r="L816" s="61"/>
      <c r="M816" s="61"/>
      <c r="N816" s="61"/>
    </row>
    <row r="817" spans="1:14" ht="12.75">
      <c r="A817" s="61"/>
      <c r="B817" s="61"/>
      <c r="C817" s="61"/>
      <c r="D817" s="61"/>
      <c r="E817" s="61"/>
      <c r="F817" s="61"/>
      <c r="G817" s="61"/>
      <c r="H817" s="61"/>
      <c r="I817" s="61"/>
      <c r="J817" s="61"/>
      <c r="K817" s="61"/>
      <c r="L817" s="61"/>
      <c r="M817" s="61"/>
      <c r="N817" s="61"/>
    </row>
    <row r="818" spans="1:14" ht="12.75">
      <c r="A818" s="61"/>
      <c r="B818" s="61"/>
      <c r="C818" s="61"/>
      <c r="D818" s="61"/>
      <c r="E818" s="61"/>
      <c r="F818" s="61"/>
      <c r="G818" s="61"/>
      <c r="H818" s="61"/>
      <c r="I818" s="61"/>
      <c r="J818" s="61"/>
      <c r="K818" s="61"/>
      <c r="L818" s="61"/>
      <c r="M818" s="61"/>
      <c r="N818" s="61"/>
    </row>
    <row r="819" spans="1:14" ht="12.75">
      <c r="A819" s="61"/>
      <c r="B819" s="61"/>
      <c r="C819" s="61"/>
      <c r="D819" s="61"/>
      <c r="E819" s="61"/>
      <c r="F819" s="61"/>
      <c r="G819" s="61"/>
      <c r="H819" s="61"/>
      <c r="I819" s="61"/>
      <c r="J819" s="61"/>
      <c r="K819" s="61"/>
      <c r="L819" s="61"/>
      <c r="M819" s="61"/>
      <c r="N819" s="61"/>
    </row>
    <row r="820" spans="1:14" ht="12.75">
      <c r="A820" s="61"/>
      <c r="B820" s="61"/>
      <c r="C820" s="61"/>
      <c r="D820" s="61"/>
      <c r="E820" s="61"/>
      <c r="F820" s="61"/>
      <c r="G820" s="61"/>
      <c r="H820" s="61"/>
      <c r="I820" s="61"/>
      <c r="J820" s="61"/>
      <c r="K820" s="61"/>
      <c r="L820" s="61"/>
      <c r="M820" s="61"/>
      <c r="N820" s="61"/>
    </row>
    <row r="821" spans="1:14" ht="12.75">
      <c r="A821" s="61"/>
      <c r="B821" s="61"/>
      <c r="C821" s="61"/>
      <c r="D821" s="61"/>
      <c r="E821" s="61"/>
      <c r="F821" s="61"/>
      <c r="G821" s="61"/>
      <c r="H821" s="61"/>
      <c r="I821" s="61"/>
      <c r="J821" s="61"/>
      <c r="K821" s="61"/>
      <c r="L821" s="61"/>
      <c r="M821" s="61"/>
      <c r="N821" s="61"/>
    </row>
    <row r="822" spans="1:14" ht="12.75">
      <c r="A822" s="61"/>
      <c r="B822" s="61"/>
      <c r="C822" s="61"/>
      <c r="D822" s="61"/>
      <c r="E822" s="61"/>
      <c r="F822" s="61"/>
      <c r="G822" s="61"/>
      <c r="H822" s="61"/>
      <c r="I822" s="61"/>
      <c r="J822" s="61"/>
      <c r="K822" s="61"/>
      <c r="L822" s="61"/>
      <c r="M822" s="61"/>
      <c r="N822" s="61"/>
    </row>
    <row r="823" spans="1:14" ht="12.75">
      <c r="A823" s="61"/>
      <c r="B823" s="61"/>
      <c r="C823" s="61"/>
      <c r="D823" s="61"/>
      <c r="E823" s="61"/>
      <c r="F823" s="61"/>
      <c r="G823" s="61"/>
      <c r="H823" s="61"/>
      <c r="I823" s="61"/>
      <c r="J823" s="61"/>
      <c r="K823" s="61"/>
      <c r="L823" s="61"/>
      <c r="M823" s="61"/>
      <c r="N823" s="61"/>
    </row>
    <row r="824" spans="1:14" ht="12.75">
      <c r="A824" s="61"/>
      <c r="B824" s="61"/>
      <c r="C824" s="61"/>
      <c r="D824" s="61"/>
      <c r="E824" s="61"/>
      <c r="F824" s="61"/>
      <c r="G824" s="61"/>
      <c r="H824" s="61"/>
      <c r="I824" s="61"/>
      <c r="J824" s="61"/>
      <c r="K824" s="61"/>
      <c r="L824" s="61"/>
      <c r="M824" s="61"/>
      <c r="N824" s="61"/>
    </row>
    <row r="825" spans="1:14" ht="12.75">
      <c r="A825" s="61"/>
      <c r="B825" s="61"/>
      <c r="C825" s="61"/>
      <c r="D825" s="61"/>
      <c r="E825" s="61"/>
      <c r="F825" s="61"/>
      <c r="G825" s="61"/>
      <c r="H825" s="61"/>
      <c r="I825" s="61"/>
      <c r="J825" s="61"/>
      <c r="K825" s="61"/>
      <c r="L825" s="61"/>
      <c r="M825" s="61"/>
      <c r="N825" s="61"/>
    </row>
    <row r="826" spans="1:14" ht="12.75">
      <c r="A826" s="61"/>
      <c r="B826" s="61"/>
      <c r="C826" s="61"/>
      <c r="D826" s="61"/>
      <c r="E826" s="61"/>
      <c r="F826" s="61"/>
      <c r="G826" s="61"/>
      <c r="H826" s="61"/>
      <c r="I826" s="61"/>
      <c r="J826" s="61"/>
      <c r="K826" s="61"/>
      <c r="L826" s="61"/>
      <c r="M826" s="61"/>
      <c r="N826" s="61"/>
    </row>
    <row r="827" spans="1:14" ht="12.75">
      <c r="A827" s="61"/>
      <c r="B827" s="61"/>
      <c r="C827" s="61"/>
      <c r="D827" s="61"/>
      <c r="E827" s="61"/>
      <c r="F827" s="61"/>
      <c r="G827" s="61"/>
      <c r="H827" s="61"/>
      <c r="I827" s="61"/>
      <c r="J827" s="61"/>
      <c r="K827" s="61"/>
      <c r="L827" s="61"/>
      <c r="M827" s="61"/>
      <c r="N827" s="61"/>
    </row>
    <row r="828" spans="1:14" ht="12.75">
      <c r="A828" s="61"/>
      <c r="B828" s="61"/>
      <c r="C828" s="61"/>
      <c r="D828" s="61"/>
      <c r="E828" s="61"/>
      <c r="F828" s="61"/>
      <c r="G828" s="61"/>
      <c r="H828" s="61"/>
      <c r="I828" s="61"/>
      <c r="J828" s="61"/>
      <c r="K828" s="61"/>
      <c r="L828" s="61"/>
      <c r="M828" s="61"/>
      <c r="N828" s="61"/>
    </row>
    <row r="829" spans="1:14" ht="12.75">
      <c r="A829" s="61"/>
      <c r="B829" s="61"/>
      <c r="C829" s="61"/>
      <c r="D829" s="61"/>
      <c r="E829" s="61"/>
      <c r="F829" s="61"/>
      <c r="G829" s="61"/>
      <c r="H829" s="61"/>
      <c r="I829" s="61"/>
      <c r="J829" s="61"/>
      <c r="K829" s="61"/>
      <c r="L829" s="61"/>
      <c r="M829" s="61"/>
      <c r="N829" s="61"/>
    </row>
    <row r="830" spans="1:14" ht="12.75">
      <c r="A830" s="61"/>
      <c r="B830" s="61"/>
      <c r="C830" s="61"/>
      <c r="D830" s="61"/>
      <c r="E830" s="61"/>
      <c r="F830" s="61"/>
      <c r="G830" s="61"/>
      <c r="H830" s="61"/>
      <c r="I830" s="61"/>
      <c r="J830" s="61"/>
      <c r="K830" s="61"/>
      <c r="L830" s="61"/>
      <c r="M830" s="61"/>
      <c r="N830" s="61"/>
    </row>
    <row r="831" spans="1:14" ht="12.75">
      <c r="A831" s="61"/>
      <c r="B831" s="61"/>
      <c r="C831" s="61"/>
      <c r="D831" s="61"/>
      <c r="E831" s="61"/>
      <c r="F831" s="61"/>
      <c r="G831" s="61"/>
      <c r="H831" s="61"/>
      <c r="I831" s="61"/>
      <c r="J831" s="61"/>
      <c r="K831" s="61"/>
      <c r="L831" s="61"/>
      <c r="M831" s="61"/>
      <c r="N831" s="61"/>
    </row>
    <row r="832" spans="1:14" ht="12.75">
      <c r="A832" s="61"/>
      <c r="B832" s="61"/>
      <c r="C832" s="61"/>
      <c r="D832" s="61"/>
      <c r="E832" s="61"/>
      <c r="F832" s="61"/>
      <c r="G832" s="61"/>
      <c r="H832" s="61"/>
      <c r="I832" s="61"/>
      <c r="J832" s="61"/>
      <c r="K832" s="61"/>
      <c r="L832" s="61"/>
      <c r="M832" s="61"/>
      <c r="N832" s="61"/>
    </row>
    <row r="833" spans="1:14" ht="12.75">
      <c r="A833" s="61"/>
      <c r="B833" s="61"/>
      <c r="C833" s="61"/>
      <c r="D833" s="61"/>
      <c r="E833" s="61"/>
      <c r="F833" s="61"/>
      <c r="G833" s="61"/>
      <c r="H833" s="61"/>
      <c r="I833" s="61"/>
      <c r="J833" s="61"/>
      <c r="K833" s="61"/>
      <c r="L833" s="61"/>
      <c r="M833" s="61"/>
      <c r="N833" s="61"/>
    </row>
    <row r="834" spans="1:14" ht="12.75">
      <c r="A834" s="61"/>
      <c r="B834" s="61"/>
      <c r="C834" s="61"/>
      <c r="D834" s="61"/>
      <c r="E834" s="61"/>
      <c r="F834" s="61"/>
      <c r="G834" s="61"/>
      <c r="H834" s="61"/>
      <c r="I834" s="61"/>
      <c r="J834" s="61"/>
      <c r="K834" s="61"/>
      <c r="L834" s="61"/>
      <c r="M834" s="61"/>
      <c r="N834" s="61"/>
    </row>
    <row r="835" spans="1:14" ht="12.75">
      <c r="A835" s="61"/>
      <c r="B835" s="61"/>
      <c r="C835" s="61"/>
      <c r="D835" s="61"/>
      <c r="E835" s="61"/>
      <c r="F835" s="61"/>
      <c r="G835" s="61"/>
      <c r="H835" s="61"/>
      <c r="I835" s="61"/>
      <c r="J835" s="61"/>
      <c r="K835" s="61"/>
      <c r="L835" s="61"/>
      <c r="M835" s="61"/>
      <c r="N835" s="61"/>
    </row>
    <row r="836" spans="1:14" ht="12.75">
      <c r="A836" s="61"/>
      <c r="B836" s="61"/>
      <c r="C836" s="61"/>
      <c r="D836" s="61"/>
      <c r="E836" s="61"/>
      <c r="F836" s="61"/>
      <c r="G836" s="61"/>
      <c r="H836" s="61"/>
      <c r="I836" s="61"/>
      <c r="J836" s="61"/>
      <c r="K836" s="61"/>
      <c r="L836" s="61"/>
      <c r="M836" s="61"/>
      <c r="N836" s="61"/>
    </row>
    <row r="837" spans="1:14" ht="12.75">
      <c r="A837" s="61"/>
      <c r="B837" s="61"/>
      <c r="C837" s="61"/>
      <c r="D837" s="61"/>
      <c r="E837" s="61"/>
      <c r="F837" s="61"/>
      <c r="G837" s="61"/>
      <c r="H837" s="61"/>
      <c r="I837" s="61"/>
      <c r="J837" s="61"/>
      <c r="K837" s="61"/>
      <c r="L837" s="61"/>
      <c r="M837" s="61"/>
      <c r="N837" s="61"/>
    </row>
    <row r="838" spans="1:14" ht="12.75">
      <c r="A838" s="61"/>
      <c r="B838" s="61"/>
      <c r="C838" s="61"/>
      <c r="D838" s="61"/>
      <c r="E838" s="61"/>
      <c r="F838" s="61"/>
      <c r="G838" s="61"/>
      <c r="H838" s="61"/>
      <c r="I838" s="61"/>
      <c r="J838" s="61"/>
      <c r="K838" s="61"/>
      <c r="L838" s="61"/>
      <c r="M838" s="61"/>
      <c r="N838" s="61"/>
    </row>
    <row r="839" spans="1:14" ht="12.75">
      <c r="A839" s="61"/>
      <c r="B839" s="61"/>
      <c r="C839" s="61"/>
      <c r="D839" s="61"/>
      <c r="E839" s="61"/>
      <c r="F839" s="61"/>
      <c r="G839" s="61"/>
      <c r="H839" s="61"/>
      <c r="I839" s="61"/>
      <c r="J839" s="61"/>
      <c r="K839" s="61"/>
      <c r="L839" s="61"/>
      <c r="M839" s="61"/>
      <c r="N839" s="61"/>
    </row>
    <row r="840" spans="1:14" ht="12.75">
      <c r="A840" s="61"/>
      <c r="B840" s="61"/>
      <c r="C840" s="61"/>
      <c r="D840" s="61"/>
      <c r="E840" s="61"/>
      <c r="F840" s="61"/>
      <c r="G840" s="61"/>
      <c r="H840" s="61"/>
      <c r="I840" s="61"/>
      <c r="J840" s="61"/>
      <c r="K840" s="61"/>
      <c r="L840" s="61"/>
      <c r="M840" s="61"/>
      <c r="N840" s="61"/>
    </row>
    <row r="841" spans="1:14" ht="12.75">
      <c r="A841" s="61"/>
      <c r="B841" s="61"/>
      <c r="C841" s="61"/>
      <c r="D841" s="61"/>
      <c r="E841" s="61"/>
      <c r="F841" s="61"/>
      <c r="G841" s="61"/>
      <c r="H841" s="61"/>
      <c r="I841" s="61"/>
      <c r="J841" s="61"/>
      <c r="K841" s="61"/>
      <c r="L841" s="61"/>
      <c r="M841" s="61"/>
      <c r="N841" s="61"/>
    </row>
    <row r="842" spans="1:14" ht="12.75">
      <c r="A842" s="61"/>
      <c r="B842" s="61"/>
      <c r="C842" s="61"/>
      <c r="D842" s="61"/>
      <c r="E842" s="61"/>
      <c r="F842" s="61"/>
      <c r="G842" s="61"/>
      <c r="H842" s="61"/>
      <c r="I842" s="61"/>
      <c r="J842" s="61"/>
      <c r="K842" s="61"/>
      <c r="L842" s="61"/>
      <c r="M842" s="61"/>
      <c r="N842" s="61"/>
    </row>
    <row r="843" spans="1:14" ht="12.75">
      <c r="A843" s="61"/>
      <c r="B843" s="61"/>
      <c r="C843" s="61"/>
      <c r="D843" s="61"/>
      <c r="E843" s="61"/>
      <c r="F843" s="61"/>
      <c r="G843" s="61"/>
      <c r="H843" s="61"/>
      <c r="I843" s="61"/>
      <c r="J843" s="61"/>
      <c r="K843" s="61"/>
      <c r="L843" s="61"/>
      <c r="M843" s="61"/>
      <c r="N843" s="61"/>
    </row>
    <row r="844" spans="1:14" ht="12.75">
      <c r="A844" s="61"/>
      <c r="B844" s="61"/>
      <c r="C844" s="61"/>
      <c r="D844" s="61"/>
      <c r="E844" s="61"/>
      <c r="F844" s="61"/>
      <c r="G844" s="61"/>
      <c r="H844" s="61"/>
      <c r="I844" s="61"/>
      <c r="J844" s="61"/>
      <c r="K844" s="61"/>
      <c r="L844" s="61"/>
      <c r="M844" s="61"/>
      <c r="N844" s="61"/>
    </row>
    <row r="845" spans="1:14" ht="12.75">
      <c r="A845" s="61"/>
      <c r="B845" s="61"/>
      <c r="C845" s="61"/>
      <c r="D845" s="61"/>
      <c r="E845" s="61"/>
      <c r="F845" s="61"/>
      <c r="G845" s="61"/>
      <c r="H845" s="61"/>
      <c r="I845" s="61"/>
      <c r="J845" s="61"/>
      <c r="K845" s="61"/>
      <c r="L845" s="61"/>
      <c r="M845" s="61"/>
      <c r="N845" s="61"/>
    </row>
    <row r="846" spans="1:14" ht="12.75">
      <c r="A846" s="61"/>
      <c r="B846" s="61"/>
      <c r="C846" s="61"/>
      <c r="D846" s="61"/>
      <c r="E846" s="61"/>
      <c r="F846" s="61"/>
      <c r="G846" s="61"/>
      <c r="H846" s="61"/>
      <c r="I846" s="61"/>
      <c r="J846" s="61"/>
      <c r="K846" s="61"/>
      <c r="L846" s="61"/>
      <c r="M846" s="61"/>
      <c r="N846" s="61"/>
    </row>
    <row r="847" spans="1:14" ht="12.75">
      <c r="A847" s="61"/>
      <c r="B847" s="61"/>
      <c r="C847" s="61"/>
      <c r="D847" s="61"/>
      <c r="E847" s="61"/>
      <c r="F847" s="61"/>
      <c r="G847" s="61"/>
      <c r="H847" s="61"/>
      <c r="I847" s="61"/>
      <c r="J847" s="61"/>
      <c r="K847" s="61"/>
      <c r="L847" s="61"/>
      <c r="M847" s="61"/>
      <c r="N847" s="61"/>
    </row>
    <row r="848" spans="1:14" ht="12.75">
      <c r="A848" s="61"/>
      <c r="B848" s="61"/>
      <c r="C848" s="61"/>
      <c r="D848" s="61"/>
      <c r="E848" s="61"/>
      <c r="F848" s="61"/>
      <c r="G848" s="61"/>
      <c r="H848" s="61"/>
      <c r="I848" s="61"/>
      <c r="J848" s="61"/>
      <c r="K848" s="61"/>
      <c r="L848" s="61"/>
      <c r="M848" s="61"/>
      <c r="N848" s="61"/>
    </row>
    <row r="849" spans="1:14" ht="12.75">
      <c r="A849" s="61"/>
      <c r="B849" s="61"/>
      <c r="C849" s="61"/>
      <c r="D849" s="61"/>
      <c r="E849" s="61"/>
      <c r="F849" s="61"/>
      <c r="G849" s="61"/>
      <c r="H849" s="61"/>
      <c r="I849" s="61"/>
      <c r="J849" s="61"/>
      <c r="K849" s="61"/>
      <c r="L849" s="61"/>
      <c r="M849" s="61"/>
      <c r="N849" s="61"/>
    </row>
    <row r="850" spans="1:14" ht="12.75">
      <c r="A850" s="61"/>
      <c r="B850" s="61"/>
      <c r="C850" s="61"/>
      <c r="D850" s="61"/>
      <c r="E850" s="61"/>
      <c r="F850" s="61"/>
      <c r="G850" s="61"/>
      <c r="H850" s="61"/>
      <c r="I850" s="61"/>
      <c r="J850" s="61"/>
      <c r="K850" s="61"/>
      <c r="L850" s="61"/>
      <c r="M850" s="61"/>
      <c r="N850" s="61"/>
    </row>
    <row r="851" spans="1:14" ht="12.75">
      <c r="A851" s="61"/>
      <c r="B851" s="61"/>
      <c r="C851" s="61"/>
      <c r="D851" s="61"/>
      <c r="E851" s="61"/>
      <c r="F851" s="61"/>
      <c r="G851" s="61"/>
      <c r="H851" s="61"/>
      <c r="I851" s="61"/>
      <c r="J851" s="61"/>
      <c r="K851" s="61"/>
      <c r="L851" s="61"/>
      <c r="M851" s="61"/>
      <c r="N851" s="61"/>
    </row>
    <row r="852" spans="1:14" ht="12.75">
      <c r="A852" s="61"/>
      <c r="B852" s="61"/>
      <c r="C852" s="61"/>
      <c r="D852" s="61"/>
      <c r="E852" s="61"/>
      <c r="F852" s="61"/>
      <c r="G852" s="61"/>
      <c r="H852" s="61"/>
      <c r="I852" s="61"/>
      <c r="J852" s="61"/>
      <c r="K852" s="61"/>
      <c r="L852" s="61"/>
      <c r="M852" s="61"/>
      <c r="N852" s="61"/>
    </row>
    <row r="853" spans="1:14" ht="12.75">
      <c r="A853" s="61"/>
      <c r="B853" s="61"/>
      <c r="C853" s="61"/>
      <c r="D853" s="61"/>
      <c r="E853" s="61"/>
      <c r="F853" s="61"/>
      <c r="G853" s="61"/>
      <c r="H853" s="61"/>
      <c r="I853" s="61"/>
      <c r="J853" s="61"/>
      <c r="K853" s="61"/>
      <c r="L853" s="61"/>
      <c r="M853" s="61"/>
      <c r="N853" s="61"/>
    </row>
    <row r="854" spans="1:14" ht="12.75">
      <c r="A854" s="61"/>
      <c r="B854" s="61"/>
      <c r="C854" s="61"/>
      <c r="D854" s="61"/>
      <c r="E854" s="61"/>
      <c r="F854" s="61"/>
      <c r="G854" s="61"/>
      <c r="H854" s="61"/>
      <c r="I854" s="61"/>
      <c r="J854" s="61"/>
      <c r="K854" s="61"/>
      <c r="L854" s="61"/>
      <c r="M854" s="61"/>
      <c r="N854" s="61"/>
    </row>
    <row r="855" spans="1:14" ht="12.75">
      <c r="A855" s="61"/>
      <c r="B855" s="61"/>
      <c r="C855" s="61"/>
      <c r="D855" s="61"/>
      <c r="E855" s="61"/>
      <c r="F855" s="61"/>
      <c r="G855" s="61"/>
      <c r="H855" s="61"/>
      <c r="I855" s="61"/>
      <c r="J855" s="61"/>
      <c r="K855" s="61"/>
      <c r="L855" s="61"/>
      <c r="M855" s="61"/>
      <c r="N855" s="61"/>
    </row>
    <row r="856" spans="1:14" ht="12.75">
      <c r="A856" s="61"/>
      <c r="B856" s="61"/>
      <c r="C856" s="61"/>
      <c r="D856" s="61"/>
      <c r="E856" s="61"/>
      <c r="F856" s="61"/>
      <c r="G856" s="61"/>
      <c r="H856" s="61"/>
      <c r="I856" s="61"/>
      <c r="J856" s="61"/>
      <c r="K856" s="61"/>
      <c r="L856" s="61"/>
      <c r="M856" s="61"/>
      <c r="N856" s="61"/>
    </row>
    <row r="857" spans="1:14" ht="12.75">
      <c r="A857" s="61"/>
      <c r="B857" s="61"/>
      <c r="C857" s="61"/>
      <c r="D857" s="61"/>
      <c r="E857" s="61"/>
      <c r="F857" s="61"/>
      <c r="G857" s="61"/>
      <c r="H857" s="61"/>
      <c r="I857" s="61"/>
      <c r="J857" s="61"/>
      <c r="K857" s="61"/>
      <c r="L857" s="61"/>
      <c r="M857" s="61"/>
      <c r="N857" s="61"/>
    </row>
    <row r="858" spans="1:14" ht="12.75">
      <c r="A858" s="61"/>
      <c r="B858" s="61"/>
      <c r="C858" s="61"/>
      <c r="D858" s="61"/>
      <c r="E858" s="61"/>
      <c r="F858" s="61"/>
      <c r="G858" s="61"/>
      <c r="H858" s="61"/>
      <c r="I858" s="61"/>
      <c r="J858" s="61"/>
      <c r="K858" s="61"/>
      <c r="L858" s="61"/>
      <c r="M858" s="61"/>
      <c r="N858" s="61"/>
    </row>
    <row r="859" spans="1:14" ht="12.75">
      <c r="A859" s="61"/>
      <c r="B859" s="61"/>
      <c r="C859" s="61"/>
      <c r="D859" s="61"/>
      <c r="E859" s="61"/>
      <c r="F859" s="61"/>
      <c r="G859" s="61"/>
      <c r="H859" s="61"/>
      <c r="I859" s="61"/>
      <c r="J859" s="61"/>
      <c r="K859" s="61"/>
      <c r="L859" s="61"/>
      <c r="M859" s="61"/>
      <c r="N859" s="61"/>
    </row>
    <row r="860" spans="1:14" ht="12.75">
      <c r="A860" s="61"/>
      <c r="B860" s="61"/>
      <c r="C860" s="61"/>
      <c r="D860" s="61"/>
      <c r="E860" s="61"/>
      <c r="F860" s="61"/>
      <c r="G860" s="61"/>
      <c r="H860" s="61"/>
      <c r="I860" s="61"/>
      <c r="J860" s="61"/>
      <c r="K860" s="61"/>
      <c r="L860" s="61"/>
      <c r="M860" s="61"/>
      <c r="N860" s="61"/>
    </row>
    <row r="861" spans="1:14" ht="12.75">
      <c r="A861" s="61"/>
      <c r="B861" s="61"/>
      <c r="C861" s="61"/>
      <c r="D861" s="61"/>
      <c r="E861" s="61"/>
      <c r="F861" s="61"/>
      <c r="G861" s="61"/>
      <c r="H861" s="61"/>
      <c r="I861" s="61"/>
      <c r="J861" s="61"/>
      <c r="K861" s="61"/>
      <c r="L861" s="61"/>
      <c r="M861" s="61"/>
      <c r="N861" s="61"/>
    </row>
    <row r="862" spans="1:14" ht="12.75">
      <c r="A862" s="61"/>
      <c r="B862" s="61"/>
      <c r="C862" s="61"/>
      <c r="D862" s="61"/>
      <c r="E862" s="61"/>
      <c r="F862" s="61"/>
      <c r="G862" s="61"/>
      <c r="H862" s="61"/>
      <c r="I862" s="61"/>
      <c r="J862" s="61"/>
      <c r="K862" s="61"/>
      <c r="L862" s="61"/>
      <c r="M862" s="61"/>
      <c r="N862" s="61"/>
    </row>
    <row r="863" spans="1:14" ht="12.75">
      <c r="A863" s="61"/>
      <c r="B863" s="61"/>
      <c r="C863" s="61"/>
      <c r="D863" s="61"/>
      <c r="E863" s="61"/>
      <c r="F863" s="61"/>
      <c r="G863" s="61"/>
      <c r="H863" s="61"/>
      <c r="I863" s="61"/>
      <c r="J863" s="61"/>
      <c r="K863" s="61"/>
      <c r="L863" s="61"/>
      <c r="M863" s="61"/>
      <c r="N863" s="61"/>
    </row>
    <row r="864" spans="1:14" ht="12.75">
      <c r="A864" s="61"/>
      <c r="B864" s="61"/>
      <c r="C864" s="61"/>
      <c r="D864" s="61"/>
      <c r="E864" s="61"/>
      <c r="F864" s="61"/>
      <c r="G864" s="61"/>
      <c r="H864" s="61"/>
      <c r="I864" s="61"/>
      <c r="J864" s="61"/>
      <c r="K864" s="61"/>
      <c r="L864" s="61"/>
      <c r="M864" s="61"/>
      <c r="N864" s="61"/>
    </row>
    <row r="865" spans="1:14" ht="12.75">
      <c r="A865" s="61"/>
      <c r="B865" s="61"/>
      <c r="C865" s="61"/>
      <c r="D865" s="61"/>
      <c r="E865" s="61"/>
      <c r="F865" s="61"/>
      <c r="G865" s="61"/>
      <c r="H865" s="61"/>
      <c r="I865" s="61"/>
      <c r="J865" s="61"/>
      <c r="K865" s="61"/>
      <c r="L865" s="61"/>
      <c r="M865" s="61"/>
      <c r="N865" s="61"/>
    </row>
    <row r="866" spans="1:14" ht="12.75">
      <c r="A866" s="61"/>
      <c r="B866" s="61"/>
      <c r="C866" s="61"/>
      <c r="D866" s="61"/>
      <c r="E866" s="61"/>
      <c r="F866" s="61"/>
      <c r="G866" s="61"/>
      <c r="H866" s="61"/>
      <c r="I866" s="61"/>
      <c r="J866" s="61"/>
      <c r="K866" s="61"/>
      <c r="L866" s="61"/>
      <c r="M866" s="61"/>
      <c r="N866" s="61"/>
    </row>
    <row r="867" spans="1:14" ht="12.75">
      <c r="A867" s="61"/>
      <c r="B867" s="61"/>
      <c r="C867" s="61"/>
      <c r="D867" s="61"/>
      <c r="E867" s="61"/>
      <c r="F867" s="61"/>
      <c r="G867" s="61"/>
      <c r="H867" s="61"/>
      <c r="I867" s="61"/>
      <c r="J867" s="61"/>
      <c r="K867" s="61"/>
      <c r="L867" s="61"/>
      <c r="M867" s="61"/>
      <c r="N867" s="61"/>
    </row>
    <row r="868" spans="1:14" ht="12.75">
      <c r="A868" s="61"/>
      <c r="B868" s="61"/>
      <c r="C868" s="61"/>
      <c r="D868" s="61"/>
      <c r="E868" s="61"/>
      <c r="F868" s="61"/>
      <c r="G868" s="61"/>
      <c r="H868" s="61"/>
      <c r="I868" s="61"/>
      <c r="J868" s="61"/>
      <c r="K868" s="61"/>
      <c r="L868" s="61"/>
      <c r="M868" s="61"/>
      <c r="N868" s="61"/>
    </row>
    <row r="869" spans="1:14" ht="12.75">
      <c r="A869" s="61"/>
      <c r="B869" s="61"/>
      <c r="C869" s="61"/>
      <c r="D869" s="61"/>
      <c r="E869" s="61"/>
      <c r="F869" s="61"/>
      <c r="G869" s="61"/>
      <c r="H869" s="61"/>
      <c r="I869" s="61"/>
      <c r="J869" s="61"/>
      <c r="K869" s="61"/>
      <c r="L869" s="61"/>
      <c r="M869" s="61"/>
      <c r="N869" s="61"/>
    </row>
    <row r="870" spans="1:14" ht="12.75">
      <c r="A870" s="61"/>
      <c r="B870" s="61"/>
      <c r="C870" s="61"/>
      <c r="D870" s="61"/>
      <c r="E870" s="61"/>
      <c r="F870" s="61"/>
      <c r="G870" s="61"/>
      <c r="H870" s="61"/>
      <c r="I870" s="61"/>
      <c r="J870" s="61"/>
      <c r="K870" s="61"/>
      <c r="L870" s="61"/>
      <c r="M870" s="61"/>
      <c r="N870" s="61"/>
    </row>
    <row r="871" spans="1:14" ht="12.75">
      <c r="A871" s="61"/>
      <c r="B871" s="61"/>
      <c r="C871" s="61"/>
      <c r="D871" s="61"/>
      <c r="E871" s="61"/>
      <c r="F871" s="61"/>
      <c r="G871" s="61"/>
      <c r="H871" s="61"/>
      <c r="I871" s="61"/>
      <c r="J871" s="61"/>
      <c r="K871" s="61"/>
      <c r="L871" s="61"/>
      <c r="M871" s="61"/>
      <c r="N871" s="61"/>
    </row>
    <row r="872" spans="1:14" ht="12.75">
      <c r="A872" s="61"/>
      <c r="B872" s="61"/>
      <c r="C872" s="61"/>
      <c r="D872" s="61"/>
      <c r="E872" s="61"/>
      <c r="F872" s="61"/>
      <c r="G872" s="61"/>
      <c r="H872" s="61"/>
      <c r="I872" s="61"/>
      <c r="J872" s="61"/>
      <c r="K872" s="61"/>
      <c r="L872" s="61"/>
      <c r="M872" s="61"/>
      <c r="N872" s="61"/>
    </row>
    <row r="873" spans="1:14" ht="12.75">
      <c r="A873" s="61"/>
      <c r="B873" s="61"/>
      <c r="C873" s="61"/>
      <c r="D873" s="61"/>
      <c r="E873" s="61"/>
      <c r="F873" s="61"/>
      <c r="G873" s="61"/>
      <c r="H873" s="61"/>
      <c r="I873" s="61"/>
      <c r="J873" s="61"/>
      <c r="K873" s="61"/>
      <c r="L873" s="61"/>
      <c r="M873" s="61"/>
      <c r="N873" s="61"/>
    </row>
    <row r="874" spans="1:14" ht="12.75">
      <c r="A874" s="61"/>
      <c r="B874" s="61"/>
      <c r="C874" s="61"/>
      <c r="D874" s="61"/>
      <c r="E874" s="61"/>
      <c r="F874" s="61"/>
      <c r="G874" s="61"/>
      <c r="H874" s="61"/>
      <c r="I874" s="61"/>
      <c r="J874" s="61"/>
      <c r="K874" s="61"/>
      <c r="L874" s="61"/>
      <c r="M874" s="61"/>
      <c r="N874" s="61"/>
    </row>
    <row r="875" spans="1:14" ht="12.75">
      <c r="A875" s="61"/>
      <c r="B875" s="61"/>
      <c r="C875" s="61"/>
      <c r="D875" s="61"/>
      <c r="E875" s="61"/>
      <c r="F875" s="61"/>
      <c r="G875" s="61"/>
      <c r="H875" s="61"/>
      <c r="I875" s="61"/>
      <c r="J875" s="61"/>
      <c r="K875" s="61"/>
      <c r="L875" s="61"/>
      <c r="M875" s="61"/>
      <c r="N875" s="61"/>
    </row>
    <row r="876" spans="1:14" ht="12.75">
      <c r="A876" s="61"/>
      <c r="B876" s="61"/>
      <c r="C876" s="61"/>
      <c r="D876" s="61"/>
      <c r="E876" s="61"/>
      <c r="F876" s="61"/>
      <c r="G876" s="61"/>
      <c r="H876" s="61"/>
      <c r="I876" s="61"/>
      <c r="J876" s="61"/>
      <c r="K876" s="61"/>
      <c r="L876" s="61"/>
      <c r="M876" s="61"/>
      <c r="N876" s="61"/>
    </row>
    <row r="877" spans="1:14" ht="12.75">
      <c r="A877" s="61"/>
      <c r="B877" s="61"/>
      <c r="C877" s="61"/>
      <c r="D877" s="61"/>
      <c r="E877" s="61"/>
      <c r="F877" s="61"/>
      <c r="G877" s="61"/>
      <c r="H877" s="61"/>
      <c r="I877" s="61"/>
      <c r="J877" s="61"/>
      <c r="K877" s="61"/>
      <c r="L877" s="61"/>
      <c r="M877" s="61"/>
      <c r="N877" s="61"/>
    </row>
    <row r="878" spans="1:14" ht="12.75">
      <c r="A878" s="61"/>
      <c r="B878" s="61"/>
      <c r="C878" s="61"/>
      <c r="D878" s="61"/>
      <c r="E878" s="61"/>
      <c r="F878" s="61"/>
      <c r="G878" s="61"/>
      <c r="H878" s="61"/>
      <c r="I878" s="61"/>
      <c r="J878" s="61"/>
      <c r="K878" s="61"/>
      <c r="L878" s="61"/>
      <c r="M878" s="61"/>
      <c r="N878" s="61"/>
    </row>
    <row r="879" spans="1:14" ht="12.75">
      <c r="A879" s="61"/>
      <c r="B879" s="61"/>
      <c r="C879" s="61"/>
      <c r="D879" s="61"/>
      <c r="E879" s="61"/>
      <c r="F879" s="61"/>
      <c r="G879" s="61"/>
      <c r="H879" s="61"/>
      <c r="I879" s="61"/>
      <c r="J879" s="61"/>
      <c r="K879" s="61"/>
      <c r="L879" s="61"/>
      <c r="M879" s="61"/>
      <c r="N879" s="61"/>
    </row>
    <row r="880" spans="1:14" ht="12.75">
      <c r="A880" s="61"/>
      <c r="B880" s="61"/>
      <c r="C880" s="61"/>
      <c r="D880" s="61"/>
      <c r="E880" s="61"/>
      <c r="F880" s="61"/>
      <c r="G880" s="61"/>
      <c r="H880" s="61"/>
      <c r="I880" s="61"/>
      <c r="J880" s="61"/>
      <c r="K880" s="61"/>
      <c r="L880" s="61"/>
      <c r="M880" s="61"/>
      <c r="N880" s="61"/>
    </row>
    <row r="881" spans="1:14" ht="12.75">
      <c r="A881" s="61"/>
      <c r="B881" s="61"/>
      <c r="C881" s="61"/>
      <c r="D881" s="61"/>
      <c r="E881" s="61"/>
      <c r="F881" s="61"/>
      <c r="G881" s="61"/>
      <c r="H881" s="61"/>
      <c r="I881" s="61"/>
      <c r="J881" s="61"/>
      <c r="K881" s="61"/>
      <c r="L881" s="61"/>
      <c r="M881" s="61"/>
      <c r="N881" s="61"/>
    </row>
    <row r="882" spans="1:14" ht="12.75">
      <c r="A882" s="61"/>
      <c r="B882" s="61"/>
      <c r="C882" s="61"/>
      <c r="D882" s="61"/>
      <c r="E882" s="61"/>
      <c r="F882" s="61"/>
      <c r="G882" s="61"/>
      <c r="H882" s="61"/>
      <c r="I882" s="61"/>
      <c r="J882" s="61"/>
      <c r="K882" s="61"/>
      <c r="L882" s="61"/>
      <c r="M882" s="61"/>
      <c r="N882" s="61"/>
    </row>
    <row r="883" spans="1:14" ht="12.75">
      <c r="A883" s="61"/>
      <c r="B883" s="61"/>
      <c r="C883" s="61"/>
      <c r="D883" s="61"/>
      <c r="E883" s="61"/>
      <c r="F883" s="61"/>
      <c r="G883" s="61"/>
      <c r="H883" s="61"/>
      <c r="I883" s="61"/>
      <c r="J883" s="61"/>
      <c r="K883" s="61"/>
      <c r="L883" s="61"/>
      <c r="M883" s="61"/>
      <c r="N883" s="61"/>
    </row>
    <row r="884" spans="1:14" ht="12.75">
      <c r="A884" s="61"/>
      <c r="B884" s="61"/>
      <c r="C884" s="61"/>
      <c r="D884" s="61"/>
      <c r="E884" s="61"/>
      <c r="F884" s="61"/>
      <c r="G884" s="61"/>
      <c r="H884" s="61"/>
      <c r="I884" s="61"/>
      <c r="J884" s="61"/>
      <c r="K884" s="61"/>
      <c r="L884" s="61"/>
      <c r="M884" s="61"/>
      <c r="N884" s="61"/>
    </row>
    <row r="885" spans="1:14" ht="12.75">
      <c r="A885" s="61"/>
      <c r="B885" s="61"/>
      <c r="C885" s="61"/>
      <c r="D885" s="61"/>
      <c r="E885" s="61"/>
      <c r="F885" s="61"/>
      <c r="G885" s="61"/>
      <c r="H885" s="61"/>
      <c r="I885" s="61"/>
      <c r="J885" s="61"/>
      <c r="K885" s="61"/>
      <c r="L885" s="61"/>
      <c r="M885" s="61"/>
      <c r="N885" s="61"/>
    </row>
    <row r="886" spans="1:14" ht="12.75">
      <c r="A886" s="61"/>
      <c r="B886" s="61"/>
      <c r="C886" s="61"/>
      <c r="D886" s="61"/>
      <c r="E886" s="61"/>
      <c r="F886" s="61"/>
      <c r="G886" s="61"/>
      <c r="H886" s="61"/>
      <c r="I886" s="61"/>
      <c r="J886" s="61"/>
      <c r="K886" s="61"/>
      <c r="L886" s="61"/>
      <c r="M886" s="61"/>
      <c r="N886" s="61"/>
    </row>
    <row r="887" spans="1:14" ht="12.75">
      <c r="A887" s="61"/>
      <c r="B887" s="61"/>
      <c r="C887" s="61"/>
      <c r="D887" s="61"/>
      <c r="E887" s="61"/>
      <c r="F887" s="61"/>
      <c r="G887" s="61"/>
      <c r="H887" s="61"/>
      <c r="I887" s="61"/>
      <c r="J887" s="61"/>
      <c r="K887" s="61"/>
      <c r="L887" s="61"/>
      <c r="M887" s="61"/>
      <c r="N887" s="61"/>
    </row>
    <row r="888" spans="1:14" ht="12.75">
      <c r="A888" s="61"/>
      <c r="B888" s="61"/>
      <c r="C888" s="61"/>
      <c r="D888" s="61"/>
      <c r="E888" s="61"/>
      <c r="F888" s="61"/>
      <c r="G888" s="61"/>
      <c r="H888" s="61"/>
      <c r="I888" s="61"/>
      <c r="J888" s="61"/>
      <c r="K888" s="61"/>
      <c r="L888" s="61"/>
      <c r="M888" s="61"/>
      <c r="N888" s="61"/>
    </row>
    <row r="889" spans="1:14" ht="12.75">
      <c r="A889" s="61"/>
      <c r="B889" s="61"/>
      <c r="C889" s="61"/>
      <c r="D889" s="61"/>
      <c r="E889" s="61"/>
      <c r="F889" s="61"/>
      <c r="G889" s="61"/>
      <c r="H889" s="61"/>
      <c r="I889" s="61"/>
      <c r="J889" s="61"/>
      <c r="K889" s="61"/>
      <c r="L889" s="61"/>
      <c r="M889" s="61"/>
      <c r="N889" s="61"/>
    </row>
    <row r="890" spans="1:14" ht="12.75">
      <c r="A890" s="61"/>
      <c r="B890" s="61"/>
      <c r="C890" s="61"/>
      <c r="D890" s="61"/>
      <c r="E890" s="61"/>
      <c r="F890" s="61"/>
      <c r="G890" s="61"/>
      <c r="H890" s="61"/>
      <c r="I890" s="61"/>
      <c r="J890" s="61"/>
      <c r="K890" s="61"/>
      <c r="L890" s="61"/>
      <c r="M890" s="61"/>
      <c r="N890" s="61"/>
    </row>
    <row r="891" spans="1:14" ht="12.75">
      <c r="A891" s="61"/>
      <c r="B891" s="61"/>
      <c r="C891" s="61"/>
      <c r="D891" s="61"/>
      <c r="E891" s="61"/>
      <c r="F891" s="61"/>
      <c r="G891" s="61"/>
      <c r="H891" s="61"/>
      <c r="I891" s="61"/>
      <c r="J891" s="61"/>
      <c r="K891" s="61"/>
      <c r="L891" s="61"/>
      <c r="M891" s="61"/>
      <c r="N891" s="61"/>
    </row>
    <row r="892" spans="1:14" ht="12.75">
      <c r="A892" s="61"/>
      <c r="B892" s="61"/>
      <c r="C892" s="61"/>
      <c r="D892" s="61"/>
      <c r="E892" s="61"/>
      <c r="F892" s="61"/>
      <c r="G892" s="61"/>
      <c r="H892" s="61"/>
      <c r="I892" s="61"/>
      <c r="J892" s="61"/>
      <c r="K892" s="61"/>
      <c r="L892" s="61"/>
      <c r="M892" s="61"/>
      <c r="N892" s="61"/>
    </row>
    <row r="893" spans="1:14" ht="12.75">
      <c r="A893" s="61"/>
      <c r="B893" s="61"/>
      <c r="C893" s="61"/>
      <c r="D893" s="61"/>
      <c r="E893" s="61"/>
      <c r="F893" s="61"/>
      <c r="G893" s="61"/>
      <c r="H893" s="61"/>
      <c r="I893" s="61"/>
      <c r="J893" s="61"/>
      <c r="K893" s="61"/>
      <c r="L893" s="61"/>
      <c r="M893" s="61"/>
      <c r="N893" s="61"/>
    </row>
    <row r="894" spans="1:14" ht="12.75">
      <c r="A894" s="61"/>
      <c r="B894" s="61"/>
      <c r="C894" s="61"/>
      <c r="D894" s="61"/>
      <c r="E894" s="61"/>
      <c r="F894" s="61"/>
      <c r="G894" s="61"/>
      <c r="H894" s="61"/>
      <c r="I894" s="61"/>
      <c r="J894" s="61"/>
      <c r="K894" s="61"/>
      <c r="L894" s="61"/>
      <c r="M894" s="61"/>
      <c r="N894" s="61"/>
    </row>
    <row r="895" spans="1:14" ht="12.75">
      <c r="A895" s="61"/>
      <c r="B895" s="61"/>
      <c r="C895" s="61"/>
      <c r="D895" s="61"/>
      <c r="E895" s="61"/>
      <c r="F895" s="61"/>
      <c r="G895" s="61"/>
      <c r="H895" s="61"/>
      <c r="I895" s="61"/>
      <c r="J895" s="61"/>
      <c r="K895" s="61"/>
      <c r="L895" s="61"/>
      <c r="M895" s="61"/>
      <c r="N895" s="61"/>
    </row>
    <row r="896" spans="1:14" ht="12.75">
      <c r="A896" s="61"/>
      <c r="B896" s="61"/>
      <c r="C896" s="61"/>
      <c r="D896" s="61"/>
      <c r="E896" s="61"/>
      <c r="F896" s="61"/>
      <c r="G896" s="61"/>
      <c r="H896" s="61"/>
      <c r="I896" s="61"/>
      <c r="J896" s="61"/>
      <c r="K896" s="61"/>
      <c r="L896" s="61"/>
      <c r="M896" s="61"/>
      <c r="N896" s="61"/>
    </row>
    <row r="897" spans="1:14" ht="12.75">
      <c r="A897" s="61"/>
      <c r="B897" s="61"/>
      <c r="C897" s="61"/>
      <c r="D897" s="61"/>
      <c r="E897" s="61"/>
      <c r="F897" s="61"/>
      <c r="G897" s="61"/>
      <c r="H897" s="61"/>
      <c r="I897" s="61"/>
      <c r="J897" s="61"/>
      <c r="K897" s="61"/>
      <c r="L897" s="61"/>
      <c r="M897" s="61"/>
      <c r="N897" s="61"/>
    </row>
    <row r="898" spans="1:14" ht="12.75">
      <c r="A898" s="61"/>
      <c r="B898" s="61"/>
      <c r="C898" s="61"/>
      <c r="D898" s="61"/>
      <c r="E898" s="61"/>
      <c r="F898" s="61"/>
      <c r="G898" s="61"/>
      <c r="H898" s="61"/>
      <c r="I898" s="61"/>
      <c r="J898" s="61"/>
      <c r="K898" s="61"/>
      <c r="L898" s="61"/>
      <c r="M898" s="61"/>
      <c r="N898" s="61"/>
    </row>
    <row r="899" spans="1:14" ht="12.75">
      <c r="A899" s="61"/>
      <c r="B899" s="61"/>
      <c r="C899" s="61"/>
      <c r="D899" s="61"/>
      <c r="E899" s="61"/>
      <c r="F899" s="61"/>
      <c r="G899" s="61"/>
      <c r="H899" s="61"/>
      <c r="I899" s="61"/>
      <c r="J899" s="61"/>
      <c r="K899" s="61"/>
      <c r="L899" s="61"/>
      <c r="M899" s="61"/>
      <c r="N899" s="61"/>
    </row>
    <row r="900" spans="1:14" ht="12.75">
      <c r="A900" s="61"/>
      <c r="B900" s="61"/>
      <c r="C900" s="61"/>
      <c r="D900" s="61"/>
      <c r="E900" s="61"/>
      <c r="F900" s="61"/>
      <c r="G900" s="61"/>
      <c r="H900" s="61"/>
      <c r="I900" s="61"/>
      <c r="J900" s="61"/>
      <c r="K900" s="61"/>
      <c r="L900" s="61"/>
      <c r="M900" s="61"/>
      <c r="N900" s="61"/>
    </row>
    <row r="901" spans="1:14" ht="12.75">
      <c r="A901" s="61"/>
      <c r="B901" s="61"/>
      <c r="C901" s="61"/>
      <c r="D901" s="61"/>
      <c r="E901" s="61"/>
      <c r="F901" s="61"/>
      <c r="G901" s="61"/>
      <c r="H901" s="61"/>
      <c r="I901" s="61"/>
      <c r="J901" s="61"/>
      <c r="K901" s="61"/>
      <c r="L901" s="61"/>
      <c r="M901" s="61"/>
      <c r="N901" s="61"/>
    </row>
    <row r="902" spans="1:14" ht="12.75">
      <c r="A902" s="61"/>
      <c r="B902" s="61"/>
      <c r="C902" s="61"/>
      <c r="D902" s="61"/>
      <c r="E902" s="61"/>
      <c r="F902" s="61"/>
      <c r="G902" s="61"/>
      <c r="H902" s="61"/>
      <c r="I902" s="61"/>
      <c r="J902" s="61"/>
      <c r="K902" s="61"/>
      <c r="L902" s="61"/>
      <c r="M902" s="61"/>
      <c r="N902" s="61"/>
    </row>
    <row r="903" spans="1:14" ht="12.75">
      <c r="A903" s="61"/>
      <c r="B903" s="61"/>
      <c r="C903" s="61"/>
      <c r="D903" s="61"/>
      <c r="E903" s="61"/>
      <c r="F903" s="61"/>
      <c r="G903" s="61"/>
      <c r="H903" s="61"/>
      <c r="I903" s="61"/>
      <c r="J903" s="61"/>
      <c r="K903" s="61"/>
      <c r="L903" s="61"/>
      <c r="M903" s="61"/>
      <c r="N903" s="61"/>
    </row>
    <row r="904" spans="1:14" ht="12.75">
      <c r="A904" s="61"/>
      <c r="B904" s="61"/>
      <c r="C904" s="61"/>
      <c r="D904" s="61"/>
      <c r="E904" s="61"/>
      <c r="F904" s="61"/>
      <c r="G904" s="61"/>
      <c r="H904" s="61"/>
      <c r="I904" s="61"/>
      <c r="J904" s="61"/>
      <c r="K904" s="61"/>
      <c r="L904" s="61"/>
      <c r="M904" s="61"/>
      <c r="N904" s="61"/>
    </row>
    <row r="905" spans="1:14" ht="12.75">
      <c r="A905" s="61"/>
      <c r="B905" s="61"/>
      <c r="C905" s="61"/>
      <c r="D905" s="61"/>
      <c r="E905" s="61"/>
      <c r="F905" s="61"/>
      <c r="G905" s="61"/>
      <c r="H905" s="61"/>
      <c r="I905" s="61"/>
      <c r="J905" s="61"/>
      <c r="K905" s="61"/>
      <c r="L905" s="61"/>
      <c r="M905" s="61"/>
      <c r="N905" s="61"/>
    </row>
    <row r="906" spans="1:14" ht="12.75">
      <c r="A906" s="61"/>
      <c r="B906" s="61"/>
      <c r="C906" s="61"/>
      <c r="D906" s="61"/>
      <c r="E906" s="61"/>
      <c r="F906" s="61"/>
      <c r="G906" s="61"/>
      <c r="H906" s="61"/>
      <c r="I906" s="61"/>
      <c r="J906" s="61"/>
      <c r="K906" s="61"/>
      <c r="L906" s="61"/>
      <c r="M906" s="61"/>
      <c r="N906" s="61"/>
    </row>
    <row r="907" spans="1:14" ht="12.75">
      <c r="A907" s="61"/>
      <c r="B907" s="61"/>
      <c r="C907" s="61"/>
      <c r="D907" s="61"/>
      <c r="E907" s="61"/>
      <c r="F907" s="61"/>
      <c r="G907" s="61"/>
      <c r="H907" s="61"/>
      <c r="I907" s="61"/>
      <c r="J907" s="61"/>
      <c r="K907" s="61"/>
      <c r="L907" s="61"/>
      <c r="M907" s="61"/>
      <c r="N907" s="61"/>
    </row>
    <row r="908" spans="1:14" ht="12.75">
      <c r="A908" s="61"/>
      <c r="B908" s="61"/>
      <c r="C908" s="61"/>
      <c r="D908" s="61"/>
      <c r="E908" s="61"/>
      <c r="F908" s="61"/>
      <c r="G908" s="61"/>
      <c r="H908" s="61"/>
      <c r="I908" s="61"/>
      <c r="J908" s="61"/>
      <c r="K908" s="61"/>
      <c r="L908" s="61"/>
      <c r="M908" s="61"/>
      <c r="N908" s="61"/>
    </row>
    <row r="909" spans="1:14" ht="12.75">
      <c r="A909" s="61"/>
      <c r="B909" s="61"/>
      <c r="C909" s="61"/>
      <c r="D909" s="61"/>
      <c r="E909" s="61"/>
      <c r="F909" s="61"/>
      <c r="G909" s="61"/>
      <c r="H909" s="61"/>
      <c r="I909" s="61"/>
      <c r="J909" s="61"/>
      <c r="K909" s="61"/>
      <c r="L909" s="61"/>
      <c r="M909" s="61"/>
      <c r="N909" s="61"/>
    </row>
    <row r="910" spans="1:14" ht="12.75">
      <c r="A910" s="61"/>
      <c r="B910" s="61"/>
      <c r="C910" s="61"/>
      <c r="D910" s="61"/>
      <c r="E910" s="61"/>
      <c r="F910" s="61"/>
      <c r="G910" s="61"/>
      <c r="H910" s="61"/>
      <c r="I910" s="61"/>
      <c r="J910" s="61"/>
      <c r="K910" s="61"/>
      <c r="L910" s="61"/>
      <c r="M910" s="61"/>
      <c r="N910" s="61"/>
    </row>
    <row r="911" spans="1:14" ht="12.75">
      <c r="A911" s="61"/>
      <c r="B911" s="61"/>
      <c r="C911" s="61"/>
      <c r="D911" s="61"/>
      <c r="E911" s="61"/>
      <c r="F911" s="61"/>
      <c r="G911" s="61"/>
      <c r="H911" s="61"/>
      <c r="I911" s="61"/>
      <c r="J911" s="61"/>
      <c r="K911" s="61"/>
      <c r="L911" s="61"/>
      <c r="M911" s="61"/>
      <c r="N911" s="61"/>
    </row>
    <row r="912" spans="1:14" ht="12.75">
      <c r="A912" s="61"/>
      <c r="B912" s="61"/>
      <c r="C912" s="61"/>
      <c r="D912" s="61"/>
      <c r="E912" s="61"/>
      <c r="F912" s="61"/>
      <c r="G912" s="61"/>
      <c r="H912" s="61"/>
      <c r="I912" s="61"/>
      <c r="J912" s="61"/>
      <c r="K912" s="61"/>
      <c r="L912" s="61"/>
      <c r="M912" s="61"/>
      <c r="N912" s="61"/>
    </row>
    <row r="913" spans="1:14" ht="12.75">
      <c r="A913" s="61"/>
      <c r="B913" s="61"/>
      <c r="C913" s="61"/>
      <c r="D913" s="61"/>
      <c r="E913" s="61"/>
      <c r="F913" s="61"/>
      <c r="G913" s="61"/>
      <c r="H913" s="61"/>
      <c r="I913" s="61"/>
      <c r="J913" s="61"/>
      <c r="K913" s="61"/>
      <c r="L913" s="61"/>
      <c r="M913" s="61"/>
      <c r="N913" s="61"/>
    </row>
    <row r="914" spans="1:14" ht="12.75">
      <c r="A914" s="61"/>
      <c r="B914" s="61"/>
      <c r="C914" s="61"/>
      <c r="D914" s="61"/>
      <c r="E914" s="61"/>
      <c r="F914" s="61"/>
      <c r="G914" s="61"/>
      <c r="H914" s="61"/>
      <c r="I914" s="61"/>
      <c r="J914" s="61"/>
      <c r="K914" s="61"/>
      <c r="L914" s="61"/>
      <c r="M914" s="61"/>
      <c r="N914" s="61"/>
    </row>
    <row r="915" spans="1:14" ht="12.75">
      <c r="A915" s="61"/>
      <c r="B915" s="61"/>
      <c r="C915" s="61"/>
      <c r="D915" s="61"/>
      <c r="E915" s="61"/>
      <c r="F915" s="61"/>
      <c r="G915" s="61"/>
      <c r="H915" s="61"/>
      <c r="I915" s="61"/>
      <c r="J915" s="61"/>
      <c r="K915" s="61"/>
      <c r="L915" s="61"/>
      <c r="M915" s="61"/>
      <c r="N915" s="61"/>
    </row>
    <row r="916" spans="1:14" ht="12.75">
      <c r="A916" s="61"/>
      <c r="B916" s="61"/>
      <c r="C916" s="61"/>
      <c r="D916" s="61"/>
      <c r="E916" s="61"/>
      <c r="F916" s="61"/>
      <c r="G916" s="61"/>
      <c r="H916" s="61"/>
      <c r="I916" s="61"/>
      <c r="J916" s="61"/>
      <c r="K916" s="61"/>
      <c r="L916" s="61"/>
      <c r="M916" s="61"/>
      <c r="N916" s="61"/>
    </row>
    <row r="917" spans="1:14" ht="12.75">
      <c r="A917" s="61"/>
      <c r="B917" s="61"/>
      <c r="C917" s="61"/>
      <c r="D917" s="61"/>
      <c r="E917" s="61"/>
      <c r="F917" s="61"/>
      <c r="G917" s="61"/>
      <c r="H917" s="61"/>
      <c r="I917" s="61"/>
      <c r="J917" s="61"/>
      <c r="K917" s="61"/>
      <c r="L917" s="61"/>
      <c r="M917" s="61"/>
      <c r="N917" s="61"/>
    </row>
    <row r="918" spans="1:14" ht="12.75">
      <c r="A918" s="61"/>
      <c r="B918" s="61"/>
      <c r="C918" s="61"/>
      <c r="D918" s="61"/>
      <c r="E918" s="61"/>
      <c r="F918" s="61"/>
      <c r="G918" s="61"/>
      <c r="H918" s="61"/>
      <c r="I918" s="61"/>
      <c r="J918" s="61"/>
      <c r="K918" s="61"/>
      <c r="L918" s="61"/>
      <c r="M918" s="61"/>
      <c r="N918" s="61"/>
    </row>
    <row r="919" spans="1:14" ht="12.75">
      <c r="A919" s="61"/>
      <c r="B919" s="61"/>
      <c r="C919" s="61"/>
      <c r="D919" s="61"/>
      <c r="E919" s="61"/>
      <c r="F919" s="61"/>
      <c r="G919" s="61"/>
      <c r="H919" s="61"/>
      <c r="I919" s="61"/>
      <c r="J919" s="61"/>
      <c r="K919" s="61"/>
      <c r="L919" s="61"/>
      <c r="M919" s="61"/>
      <c r="N919" s="61"/>
    </row>
    <row r="920" spans="1:14" ht="12.75">
      <c r="A920" s="61"/>
      <c r="B920" s="61"/>
      <c r="C920" s="61"/>
      <c r="D920" s="61"/>
      <c r="E920" s="61"/>
      <c r="F920" s="61"/>
      <c r="G920" s="61"/>
      <c r="H920" s="61"/>
      <c r="I920" s="61"/>
      <c r="J920" s="61"/>
      <c r="K920" s="61"/>
      <c r="L920" s="61"/>
      <c r="M920" s="61"/>
      <c r="N920" s="61"/>
    </row>
    <row r="921" spans="1:14" ht="12.75">
      <c r="A921" s="61"/>
      <c r="B921" s="61"/>
      <c r="C921" s="61"/>
      <c r="D921" s="61"/>
      <c r="E921" s="61"/>
      <c r="F921" s="61"/>
      <c r="G921" s="61"/>
      <c r="H921" s="61"/>
      <c r="I921" s="61"/>
      <c r="J921" s="61"/>
      <c r="K921" s="61"/>
      <c r="L921" s="61"/>
      <c r="M921" s="61"/>
      <c r="N921" s="61"/>
    </row>
    <row r="922" spans="1:14" ht="12.75">
      <c r="A922" s="61"/>
      <c r="B922" s="61"/>
      <c r="C922" s="61"/>
      <c r="D922" s="61"/>
      <c r="E922" s="61"/>
      <c r="F922" s="61"/>
      <c r="G922" s="61"/>
      <c r="H922" s="61"/>
      <c r="I922" s="61"/>
      <c r="J922" s="61"/>
      <c r="K922" s="61"/>
      <c r="L922" s="61"/>
      <c r="M922" s="61"/>
      <c r="N922" s="61"/>
    </row>
    <row r="923" spans="1:14" ht="12.75">
      <c r="A923" s="61"/>
      <c r="B923" s="61"/>
      <c r="C923" s="61"/>
      <c r="D923" s="61"/>
      <c r="E923" s="61"/>
      <c r="F923" s="61"/>
      <c r="G923" s="61"/>
      <c r="H923" s="61"/>
      <c r="I923" s="61"/>
      <c r="J923" s="61"/>
      <c r="K923" s="61"/>
      <c r="L923" s="61"/>
      <c r="M923" s="61"/>
      <c r="N923" s="61"/>
    </row>
    <row r="924" spans="1:14" ht="12.75">
      <c r="A924" s="61"/>
      <c r="B924" s="61"/>
      <c r="C924" s="61"/>
      <c r="D924" s="61"/>
      <c r="E924" s="61"/>
      <c r="F924" s="61"/>
      <c r="G924" s="61"/>
      <c r="H924" s="61"/>
      <c r="I924" s="61"/>
      <c r="J924" s="61"/>
      <c r="K924" s="61"/>
      <c r="L924" s="61"/>
      <c r="M924" s="61"/>
      <c r="N924" s="61"/>
    </row>
    <row r="925" spans="1:14" ht="12.75">
      <c r="A925" s="61"/>
      <c r="B925" s="61"/>
      <c r="C925" s="61"/>
      <c r="D925" s="61"/>
      <c r="E925" s="61"/>
      <c r="F925" s="61"/>
      <c r="G925" s="61"/>
      <c r="H925" s="61"/>
      <c r="I925" s="61"/>
      <c r="J925" s="61"/>
      <c r="K925" s="61"/>
      <c r="L925" s="61"/>
      <c r="M925" s="61"/>
      <c r="N925" s="61"/>
    </row>
    <row r="926" spans="1:14" ht="12.75">
      <c r="A926" s="61"/>
      <c r="B926" s="61"/>
      <c r="C926" s="61"/>
      <c r="D926" s="61"/>
      <c r="E926" s="61"/>
      <c r="F926" s="61"/>
      <c r="G926" s="61"/>
      <c r="H926" s="61"/>
      <c r="I926" s="61"/>
      <c r="J926" s="61"/>
      <c r="K926" s="61"/>
      <c r="L926" s="61"/>
      <c r="M926" s="61"/>
      <c r="N926" s="61"/>
    </row>
    <row r="927" spans="1:14" ht="12.75">
      <c r="A927" s="61"/>
      <c r="B927" s="61"/>
      <c r="C927" s="61"/>
      <c r="D927" s="61"/>
      <c r="E927" s="61"/>
      <c r="F927" s="61"/>
      <c r="G927" s="61"/>
      <c r="H927" s="61"/>
      <c r="I927" s="61"/>
      <c r="J927" s="61"/>
      <c r="K927" s="61"/>
      <c r="L927" s="61"/>
      <c r="M927" s="61"/>
      <c r="N927" s="61"/>
    </row>
    <row r="928" spans="1:14" ht="12.75">
      <c r="A928" s="61"/>
      <c r="B928" s="61"/>
      <c r="C928" s="61"/>
      <c r="D928" s="61"/>
      <c r="E928" s="61"/>
      <c r="F928" s="61"/>
      <c r="G928" s="61"/>
      <c r="H928" s="61"/>
      <c r="I928" s="61"/>
      <c r="J928" s="61"/>
      <c r="K928" s="61"/>
      <c r="L928" s="61"/>
      <c r="M928" s="61"/>
      <c r="N928" s="61"/>
    </row>
    <row r="929" spans="1:14" ht="12.75">
      <c r="A929" s="61"/>
      <c r="B929" s="61"/>
      <c r="C929" s="61"/>
      <c r="D929" s="61"/>
      <c r="E929" s="61"/>
      <c r="F929" s="61"/>
      <c r="G929" s="61"/>
      <c r="H929" s="61"/>
      <c r="I929" s="61"/>
      <c r="J929" s="61"/>
      <c r="K929" s="61"/>
      <c r="L929" s="61"/>
      <c r="M929" s="61"/>
      <c r="N929" s="61"/>
    </row>
    <row r="930" spans="1:14" ht="12.75">
      <c r="A930" s="61"/>
      <c r="B930" s="61"/>
      <c r="C930" s="61"/>
      <c r="D930" s="61"/>
      <c r="E930" s="61"/>
      <c r="F930" s="61"/>
      <c r="G930" s="61"/>
      <c r="H930" s="61"/>
      <c r="I930" s="61"/>
      <c r="J930" s="61"/>
      <c r="K930" s="61"/>
      <c r="L930" s="61"/>
      <c r="M930" s="61"/>
      <c r="N930" s="61"/>
    </row>
    <row r="931" spans="1:14" ht="12.75">
      <c r="A931" s="61"/>
      <c r="B931" s="61"/>
      <c r="C931" s="61"/>
      <c r="D931" s="61"/>
      <c r="E931" s="61"/>
      <c r="F931" s="61"/>
      <c r="G931" s="61"/>
      <c r="H931" s="61"/>
      <c r="I931" s="61"/>
      <c r="J931" s="61"/>
      <c r="K931" s="61"/>
      <c r="L931" s="61"/>
      <c r="M931" s="61"/>
      <c r="N931" s="61"/>
    </row>
    <row r="932" spans="1:14" ht="12.75">
      <c r="A932" s="61"/>
      <c r="B932" s="61"/>
      <c r="C932" s="61"/>
      <c r="D932" s="61"/>
      <c r="E932" s="61"/>
      <c r="F932" s="61"/>
      <c r="G932" s="61"/>
      <c r="H932" s="61"/>
      <c r="I932" s="61"/>
      <c r="J932" s="61"/>
      <c r="K932" s="61"/>
      <c r="L932" s="61"/>
      <c r="M932" s="61"/>
      <c r="N932" s="61"/>
    </row>
    <row r="933" spans="1:14" ht="12.75">
      <c r="A933" s="61"/>
      <c r="B933" s="61"/>
      <c r="C933" s="61"/>
      <c r="D933" s="61"/>
      <c r="E933" s="61"/>
      <c r="F933" s="61"/>
      <c r="G933" s="61"/>
      <c r="H933" s="61"/>
      <c r="I933" s="61"/>
      <c r="J933" s="61"/>
      <c r="K933" s="61"/>
      <c r="L933" s="61"/>
      <c r="M933" s="61"/>
      <c r="N933" s="61"/>
    </row>
    <row r="934" spans="1:14" ht="12.75">
      <c r="A934" s="61"/>
      <c r="B934" s="61"/>
      <c r="C934" s="61"/>
      <c r="D934" s="61"/>
      <c r="E934" s="61"/>
      <c r="F934" s="61"/>
      <c r="G934" s="61"/>
      <c r="H934" s="61"/>
      <c r="I934" s="61"/>
      <c r="J934" s="61"/>
      <c r="K934" s="61"/>
      <c r="L934" s="61"/>
      <c r="M934" s="61"/>
      <c r="N934" s="61"/>
    </row>
    <row r="935" spans="1:14" ht="12.75">
      <c r="A935" s="61"/>
      <c r="B935" s="61"/>
      <c r="C935" s="61"/>
      <c r="D935" s="61"/>
      <c r="E935" s="61"/>
      <c r="F935" s="61"/>
      <c r="G935" s="61"/>
      <c r="H935" s="61"/>
      <c r="I935" s="61"/>
      <c r="J935" s="61"/>
      <c r="K935" s="61"/>
      <c r="L935" s="61"/>
      <c r="M935" s="61"/>
      <c r="N935" s="61"/>
    </row>
    <row r="936" spans="1:14" ht="12.75">
      <c r="A936" s="61"/>
      <c r="B936" s="61"/>
      <c r="C936" s="61"/>
      <c r="D936" s="61"/>
      <c r="E936" s="61"/>
      <c r="F936" s="61"/>
      <c r="G936" s="61"/>
      <c r="H936" s="61"/>
      <c r="I936" s="61"/>
      <c r="J936" s="61"/>
      <c r="K936" s="61"/>
      <c r="L936" s="61"/>
      <c r="M936" s="61"/>
      <c r="N936" s="61"/>
    </row>
    <row r="937" spans="1:14" ht="12.75">
      <c r="A937" s="61"/>
      <c r="B937" s="61"/>
      <c r="C937" s="61"/>
      <c r="D937" s="61"/>
      <c r="E937" s="61"/>
      <c r="F937" s="61"/>
      <c r="G937" s="61"/>
      <c r="H937" s="61"/>
      <c r="I937" s="61"/>
      <c r="J937" s="61"/>
      <c r="K937" s="61"/>
      <c r="L937" s="61"/>
      <c r="M937" s="61"/>
      <c r="N937" s="61"/>
    </row>
    <row r="938" spans="1:14" ht="12.75">
      <c r="A938" s="61"/>
      <c r="B938" s="61"/>
      <c r="C938" s="61"/>
      <c r="D938" s="61"/>
      <c r="E938" s="61"/>
      <c r="F938" s="61"/>
      <c r="G938" s="61"/>
      <c r="H938" s="61"/>
      <c r="I938" s="61"/>
      <c r="J938" s="61"/>
      <c r="K938" s="61"/>
      <c r="L938" s="61"/>
      <c r="M938" s="61"/>
      <c r="N938" s="61"/>
    </row>
    <row r="939" spans="1:14" ht="12.75">
      <c r="A939" s="61"/>
      <c r="B939" s="61"/>
      <c r="C939" s="61"/>
      <c r="D939" s="61"/>
      <c r="E939" s="61"/>
      <c r="F939" s="61"/>
      <c r="G939" s="61"/>
      <c r="H939" s="61"/>
      <c r="I939" s="61"/>
      <c r="J939" s="61"/>
      <c r="K939" s="61"/>
      <c r="L939" s="61"/>
      <c r="M939" s="61"/>
      <c r="N939" s="61"/>
    </row>
    <row r="940" spans="1:14" ht="12.75">
      <c r="A940" s="61"/>
      <c r="B940" s="61"/>
      <c r="C940" s="61"/>
      <c r="D940" s="61"/>
      <c r="E940" s="61"/>
      <c r="F940" s="61"/>
      <c r="G940" s="61"/>
      <c r="H940" s="61"/>
      <c r="I940" s="61"/>
      <c r="J940" s="61"/>
      <c r="K940" s="61"/>
      <c r="L940" s="61"/>
      <c r="M940" s="61"/>
      <c r="N940" s="61"/>
    </row>
    <row r="941" spans="1:14" ht="12.75">
      <c r="A941" s="61"/>
      <c r="B941" s="61"/>
      <c r="C941" s="61"/>
      <c r="D941" s="61"/>
      <c r="E941" s="61"/>
      <c r="F941" s="61"/>
      <c r="G941" s="61"/>
      <c r="H941" s="61"/>
      <c r="I941" s="61"/>
      <c r="J941" s="61"/>
      <c r="K941" s="61"/>
      <c r="L941" s="61"/>
      <c r="M941" s="61"/>
      <c r="N941" s="61"/>
    </row>
    <row r="942" spans="1:14" ht="12.75">
      <c r="A942" s="61"/>
      <c r="B942" s="61"/>
      <c r="C942" s="61"/>
      <c r="D942" s="61"/>
      <c r="E942" s="61"/>
      <c r="F942" s="61"/>
      <c r="G942" s="61"/>
      <c r="H942" s="61"/>
      <c r="I942" s="61"/>
      <c r="J942" s="61"/>
      <c r="K942" s="61"/>
      <c r="L942" s="61"/>
      <c r="M942" s="61"/>
      <c r="N942" s="61"/>
    </row>
    <row r="943" spans="1:14" ht="12.75">
      <c r="A943" s="61"/>
      <c r="B943" s="61"/>
      <c r="C943" s="61"/>
      <c r="D943" s="61"/>
      <c r="E943" s="61"/>
      <c r="F943" s="61"/>
      <c r="G943" s="61"/>
      <c r="H943" s="61"/>
      <c r="I943" s="61"/>
      <c r="J943" s="61"/>
      <c r="K943" s="61"/>
      <c r="L943" s="61"/>
      <c r="M943" s="61"/>
      <c r="N943" s="61"/>
    </row>
    <row r="944" spans="1:14" ht="12.75">
      <c r="A944" s="61"/>
      <c r="B944" s="61"/>
      <c r="C944" s="61"/>
      <c r="D944" s="61"/>
      <c r="E944" s="61"/>
      <c r="F944" s="61"/>
      <c r="G944" s="61"/>
      <c r="H944" s="61"/>
      <c r="I944" s="61"/>
      <c r="J944" s="61"/>
      <c r="K944" s="61"/>
      <c r="L944" s="61"/>
      <c r="M944" s="61"/>
      <c r="N944" s="61"/>
    </row>
    <row r="945" spans="1:14" ht="12.75">
      <c r="A945" s="61"/>
      <c r="B945" s="61"/>
      <c r="C945" s="61"/>
      <c r="D945" s="61"/>
      <c r="E945" s="61"/>
      <c r="F945" s="61"/>
      <c r="G945" s="61"/>
      <c r="H945" s="61"/>
      <c r="I945" s="61"/>
      <c r="J945" s="61"/>
      <c r="K945" s="61"/>
      <c r="L945" s="61"/>
      <c r="M945" s="61"/>
      <c r="N945" s="61"/>
    </row>
    <row r="946" spans="1:14" ht="12.75">
      <c r="A946" s="61"/>
      <c r="B946" s="61"/>
      <c r="C946" s="61"/>
      <c r="D946" s="61"/>
      <c r="E946" s="61"/>
      <c r="F946" s="61"/>
      <c r="G946" s="61"/>
      <c r="H946" s="61"/>
      <c r="I946" s="61"/>
      <c r="J946" s="61"/>
      <c r="K946" s="61"/>
      <c r="L946" s="61"/>
      <c r="M946" s="61"/>
      <c r="N946" s="61"/>
    </row>
    <row r="947" spans="1:14" ht="12.75">
      <c r="A947" s="61"/>
      <c r="B947" s="61"/>
      <c r="C947" s="61"/>
      <c r="D947" s="61"/>
      <c r="E947" s="61"/>
      <c r="F947" s="61"/>
      <c r="G947" s="61"/>
      <c r="H947" s="61"/>
      <c r="I947" s="61"/>
      <c r="J947" s="61"/>
      <c r="K947" s="61"/>
      <c r="L947" s="61"/>
      <c r="M947" s="61"/>
      <c r="N947" s="61"/>
    </row>
    <row r="948" spans="1:14" ht="12.75">
      <c r="A948" s="61"/>
      <c r="B948" s="61"/>
      <c r="C948" s="61"/>
      <c r="D948" s="61"/>
      <c r="E948" s="61"/>
      <c r="F948" s="61"/>
      <c r="G948" s="61"/>
      <c r="H948" s="61"/>
      <c r="I948" s="61"/>
      <c r="J948" s="61"/>
      <c r="K948" s="61"/>
      <c r="L948" s="61"/>
      <c r="M948" s="61"/>
      <c r="N948" s="61"/>
    </row>
    <row r="949" spans="1:14" ht="12.75">
      <c r="A949" s="61"/>
      <c r="B949" s="61"/>
      <c r="C949" s="61"/>
      <c r="D949" s="61"/>
      <c r="E949" s="61"/>
      <c r="F949" s="61"/>
      <c r="G949" s="61"/>
      <c r="H949" s="61"/>
      <c r="I949" s="61"/>
      <c r="J949" s="61"/>
      <c r="K949" s="61"/>
      <c r="L949" s="61"/>
      <c r="M949" s="61"/>
      <c r="N949" s="61"/>
    </row>
    <row r="950" spans="1:14" ht="12.75">
      <c r="A950" s="61"/>
      <c r="B950" s="61"/>
      <c r="C950" s="61"/>
      <c r="D950" s="61"/>
      <c r="E950" s="61"/>
      <c r="F950" s="61"/>
      <c r="G950" s="61"/>
      <c r="H950" s="61"/>
      <c r="I950" s="61"/>
      <c r="J950" s="61"/>
      <c r="K950" s="61"/>
      <c r="L950" s="61"/>
      <c r="M950" s="61"/>
      <c r="N950" s="61"/>
    </row>
    <row r="951" spans="1:14" ht="12.75">
      <c r="A951" s="61"/>
      <c r="B951" s="61"/>
      <c r="C951" s="61"/>
      <c r="D951" s="61"/>
      <c r="E951" s="61"/>
      <c r="F951" s="61"/>
      <c r="G951" s="61"/>
      <c r="H951" s="61"/>
      <c r="I951" s="61"/>
      <c r="J951" s="61"/>
      <c r="K951" s="61"/>
      <c r="L951" s="61"/>
      <c r="M951" s="61"/>
      <c r="N951" s="61"/>
    </row>
    <row r="952" spans="1:14" ht="12.75">
      <c r="A952" s="61"/>
      <c r="B952" s="61"/>
      <c r="C952" s="61"/>
      <c r="D952" s="61"/>
      <c r="E952" s="61"/>
      <c r="F952" s="61"/>
      <c r="G952" s="61"/>
      <c r="H952" s="61"/>
      <c r="I952" s="61"/>
      <c r="J952" s="61"/>
      <c r="K952" s="61"/>
      <c r="L952" s="61"/>
      <c r="M952" s="61"/>
      <c r="N952" s="61"/>
    </row>
    <row r="953" spans="1:14" ht="12.75">
      <c r="A953" s="61"/>
      <c r="B953" s="61"/>
      <c r="C953" s="61"/>
      <c r="D953" s="61"/>
      <c r="E953" s="61"/>
      <c r="F953" s="61"/>
      <c r="G953" s="61"/>
      <c r="H953" s="61"/>
      <c r="I953" s="61"/>
      <c r="J953" s="61"/>
      <c r="K953" s="61"/>
      <c r="L953" s="61"/>
      <c r="M953" s="61"/>
      <c r="N953" s="61"/>
    </row>
    <row r="954" spans="1:14" ht="12.75">
      <c r="A954" s="61"/>
      <c r="B954" s="61"/>
      <c r="C954" s="61"/>
      <c r="D954" s="61"/>
      <c r="E954" s="61"/>
      <c r="F954" s="61"/>
      <c r="G954" s="61"/>
      <c r="H954" s="61"/>
      <c r="I954" s="61"/>
      <c r="J954" s="61"/>
      <c r="K954" s="61"/>
      <c r="L954" s="61"/>
      <c r="M954" s="61"/>
      <c r="N954" s="61"/>
    </row>
    <row r="955" spans="1:14" ht="12.75">
      <c r="A955" s="61"/>
      <c r="B955" s="61"/>
      <c r="C955" s="61"/>
      <c r="D955" s="61"/>
      <c r="E955" s="61"/>
      <c r="F955" s="61"/>
      <c r="G955" s="61"/>
      <c r="H955" s="61"/>
      <c r="I955" s="61"/>
      <c r="J955" s="61"/>
      <c r="K955" s="61"/>
      <c r="L955" s="61"/>
      <c r="M955" s="61"/>
      <c r="N955" s="61"/>
    </row>
    <row r="956" spans="1:14" ht="12.75">
      <c r="A956" s="61"/>
      <c r="B956" s="61"/>
      <c r="C956" s="61"/>
      <c r="D956" s="61"/>
      <c r="E956" s="61"/>
      <c r="F956" s="61"/>
      <c r="G956" s="61"/>
      <c r="H956" s="61"/>
      <c r="I956" s="61"/>
      <c r="J956" s="61"/>
      <c r="K956" s="61"/>
      <c r="L956" s="61"/>
      <c r="M956" s="61"/>
      <c r="N956" s="61"/>
    </row>
    <row r="957" spans="1:14" ht="12.75">
      <c r="A957" s="61"/>
      <c r="B957" s="61"/>
      <c r="C957" s="61"/>
      <c r="D957" s="61"/>
      <c r="E957" s="61"/>
      <c r="F957" s="61"/>
      <c r="G957" s="61"/>
      <c r="H957" s="61"/>
      <c r="I957" s="61"/>
      <c r="J957" s="61"/>
      <c r="K957" s="61"/>
      <c r="L957" s="61"/>
      <c r="M957" s="61"/>
      <c r="N957" s="61"/>
    </row>
    <row r="958" spans="1:14" ht="12.75">
      <c r="A958" s="61"/>
      <c r="B958" s="61"/>
      <c r="C958" s="61"/>
      <c r="D958" s="61"/>
      <c r="E958" s="61"/>
      <c r="F958" s="61"/>
      <c r="G958" s="61"/>
      <c r="H958" s="61"/>
      <c r="I958" s="61"/>
      <c r="J958" s="61"/>
      <c r="K958" s="61"/>
      <c r="L958" s="61"/>
      <c r="M958" s="61"/>
      <c r="N958" s="61"/>
    </row>
    <row r="959" spans="1:14" ht="12.75">
      <c r="A959" s="61"/>
      <c r="B959" s="61"/>
      <c r="C959" s="61"/>
      <c r="D959" s="61"/>
      <c r="E959" s="61"/>
      <c r="F959" s="61"/>
      <c r="G959" s="61"/>
      <c r="H959" s="61"/>
      <c r="I959" s="61"/>
      <c r="J959" s="61"/>
      <c r="K959" s="61"/>
      <c r="L959" s="61"/>
      <c r="M959" s="61"/>
      <c r="N959" s="61"/>
    </row>
    <row r="960" spans="1:14" ht="12.75">
      <c r="A960" s="61"/>
      <c r="B960" s="61"/>
      <c r="C960" s="61"/>
      <c r="D960" s="61"/>
      <c r="E960" s="61"/>
      <c r="F960" s="61"/>
      <c r="G960" s="61"/>
      <c r="H960" s="61"/>
      <c r="I960" s="61"/>
      <c r="J960" s="61"/>
      <c r="K960" s="61"/>
      <c r="L960" s="61"/>
      <c r="M960" s="61"/>
      <c r="N960" s="61"/>
    </row>
    <row r="961" spans="1:14" ht="12.75">
      <c r="A961" s="61"/>
      <c r="B961" s="61"/>
      <c r="C961" s="61"/>
      <c r="D961" s="61"/>
      <c r="E961" s="61"/>
      <c r="F961" s="61"/>
      <c r="G961" s="61"/>
      <c r="H961" s="61"/>
      <c r="I961" s="61"/>
      <c r="J961" s="61"/>
      <c r="K961" s="61"/>
      <c r="L961" s="61"/>
      <c r="M961" s="61"/>
      <c r="N961" s="61"/>
    </row>
    <row r="962" spans="1:14" ht="12.75">
      <c r="A962" s="61"/>
      <c r="B962" s="61"/>
      <c r="C962" s="61"/>
      <c r="D962" s="61"/>
      <c r="E962" s="61"/>
      <c r="F962" s="61"/>
      <c r="G962" s="61"/>
      <c r="H962" s="61"/>
      <c r="I962" s="61"/>
      <c r="J962" s="61"/>
      <c r="K962" s="61"/>
      <c r="L962" s="61"/>
      <c r="M962" s="61"/>
      <c r="N962" s="61"/>
    </row>
    <row r="963" spans="1:14" ht="12.75">
      <c r="A963" s="61"/>
      <c r="B963" s="61"/>
      <c r="C963" s="61"/>
      <c r="D963" s="61"/>
      <c r="E963" s="61"/>
      <c r="F963" s="61"/>
      <c r="G963" s="61"/>
      <c r="H963" s="61"/>
      <c r="I963" s="61"/>
      <c r="J963" s="61"/>
      <c r="K963" s="61"/>
      <c r="L963" s="61"/>
      <c r="M963" s="61"/>
      <c r="N963" s="61"/>
    </row>
    <row r="964" spans="1:14" ht="12.75">
      <c r="A964" s="61"/>
      <c r="B964" s="61"/>
      <c r="C964" s="61"/>
      <c r="D964" s="61"/>
      <c r="E964" s="61"/>
      <c r="F964" s="61"/>
      <c r="G964" s="61"/>
      <c r="H964" s="61"/>
      <c r="I964" s="61"/>
      <c r="J964" s="61"/>
      <c r="K964" s="61"/>
      <c r="L964" s="61"/>
      <c r="M964" s="61"/>
      <c r="N964" s="61"/>
    </row>
    <row r="965" spans="1:14" ht="12.75">
      <c r="A965" s="61"/>
      <c r="B965" s="61"/>
      <c r="C965" s="61"/>
      <c r="D965" s="61"/>
      <c r="E965" s="61"/>
      <c r="F965" s="61"/>
      <c r="G965" s="61"/>
      <c r="H965" s="61"/>
      <c r="I965" s="61"/>
      <c r="J965" s="61"/>
      <c r="K965" s="61"/>
      <c r="L965" s="61"/>
      <c r="M965" s="61"/>
      <c r="N965" s="61"/>
    </row>
    <row r="966" spans="1:14" ht="12.75">
      <c r="A966" s="61"/>
      <c r="B966" s="61"/>
      <c r="C966" s="61"/>
      <c r="D966" s="61"/>
      <c r="E966" s="61"/>
      <c r="F966" s="61"/>
      <c r="G966" s="61"/>
      <c r="H966" s="61"/>
      <c r="I966" s="61"/>
      <c r="J966" s="61"/>
      <c r="K966" s="61"/>
      <c r="L966" s="61"/>
      <c r="M966" s="61"/>
      <c r="N966" s="61"/>
    </row>
    <row r="967" spans="1:14" ht="12.75">
      <c r="A967" s="61"/>
      <c r="B967" s="61"/>
      <c r="C967" s="61"/>
      <c r="D967" s="61"/>
      <c r="E967" s="61"/>
      <c r="F967" s="61"/>
      <c r="G967" s="61"/>
      <c r="H967" s="61"/>
      <c r="I967" s="61"/>
      <c r="J967" s="61"/>
      <c r="K967" s="61"/>
      <c r="L967" s="61"/>
      <c r="M967" s="61"/>
      <c r="N967" s="61"/>
    </row>
    <row r="968" spans="1:14" ht="12.75">
      <c r="A968" s="61"/>
      <c r="B968" s="61"/>
      <c r="C968" s="61"/>
      <c r="D968" s="61"/>
      <c r="E968" s="61"/>
      <c r="F968" s="61"/>
      <c r="G968" s="61"/>
      <c r="H968" s="61"/>
      <c r="I968" s="61"/>
      <c r="J968" s="61"/>
      <c r="K968" s="61"/>
      <c r="L968" s="61"/>
      <c r="M968" s="61"/>
      <c r="N968" s="61"/>
    </row>
    <row r="969" spans="1:14" ht="12.75">
      <c r="A969" s="61"/>
      <c r="B969" s="61"/>
      <c r="C969" s="61"/>
      <c r="D969" s="61"/>
      <c r="E969" s="61"/>
      <c r="F969" s="61"/>
      <c r="G969" s="61"/>
      <c r="H969" s="61"/>
      <c r="I969" s="61"/>
      <c r="J969" s="61"/>
      <c r="K969" s="61"/>
      <c r="L969" s="61"/>
      <c r="M969" s="61"/>
      <c r="N969" s="61"/>
    </row>
    <row r="970" spans="1:14" ht="12.75">
      <c r="A970" s="61"/>
      <c r="B970" s="61"/>
      <c r="C970" s="61"/>
      <c r="D970" s="61"/>
      <c r="E970" s="61"/>
      <c r="F970" s="61"/>
      <c r="G970" s="61"/>
      <c r="H970" s="61"/>
      <c r="I970" s="61"/>
      <c r="J970" s="61"/>
      <c r="K970" s="61"/>
      <c r="L970" s="61"/>
      <c r="M970" s="61"/>
      <c r="N970" s="61"/>
    </row>
    <row r="971" spans="1:14" ht="12.75">
      <c r="A971" s="61"/>
      <c r="B971" s="61"/>
      <c r="C971" s="61"/>
      <c r="D971" s="61"/>
      <c r="E971" s="61"/>
      <c r="F971" s="61"/>
      <c r="G971" s="61"/>
      <c r="H971" s="61"/>
      <c r="I971" s="61"/>
      <c r="J971" s="61"/>
      <c r="K971" s="61"/>
      <c r="L971" s="61"/>
      <c r="M971" s="61"/>
      <c r="N971" s="61"/>
    </row>
    <row r="972" spans="1:14" ht="12.75">
      <c r="A972" s="61"/>
      <c r="B972" s="61"/>
      <c r="C972" s="61"/>
      <c r="D972" s="61"/>
      <c r="E972" s="61"/>
      <c r="F972" s="61"/>
      <c r="G972" s="61"/>
      <c r="H972" s="61"/>
      <c r="I972" s="61"/>
      <c r="J972" s="61"/>
      <c r="K972" s="61"/>
      <c r="L972" s="61"/>
      <c r="M972" s="61"/>
      <c r="N972" s="61"/>
    </row>
    <row r="973" spans="1:14" ht="12.75">
      <c r="A973" s="61"/>
      <c r="B973" s="61"/>
      <c r="C973" s="61"/>
      <c r="D973" s="61"/>
      <c r="E973" s="61"/>
      <c r="F973" s="61"/>
      <c r="G973" s="61"/>
      <c r="H973" s="61"/>
      <c r="I973" s="61"/>
      <c r="J973" s="61"/>
      <c r="K973" s="61"/>
      <c r="L973" s="61"/>
      <c r="M973" s="61"/>
      <c r="N973" s="61"/>
    </row>
    <row r="974" spans="1:14" ht="12.75">
      <c r="A974" s="61"/>
      <c r="B974" s="61"/>
      <c r="C974" s="61"/>
      <c r="D974" s="61"/>
      <c r="E974" s="61"/>
      <c r="F974" s="61"/>
      <c r="G974" s="61"/>
      <c r="H974" s="61"/>
      <c r="I974" s="61"/>
      <c r="J974" s="61"/>
      <c r="K974" s="61"/>
      <c r="L974" s="61"/>
      <c r="M974" s="61"/>
      <c r="N974" s="61"/>
    </row>
    <row r="975" spans="1:14" ht="12.75">
      <c r="A975" s="61"/>
      <c r="B975" s="61"/>
      <c r="C975" s="61"/>
      <c r="D975" s="61"/>
      <c r="E975" s="61"/>
      <c r="F975" s="61"/>
      <c r="G975" s="61"/>
      <c r="H975" s="61"/>
      <c r="I975" s="61"/>
      <c r="J975" s="61"/>
      <c r="K975" s="61"/>
      <c r="L975" s="61"/>
      <c r="M975" s="61"/>
      <c r="N975" s="61"/>
    </row>
    <row r="976" spans="1:14" ht="12.75">
      <c r="A976" s="61"/>
      <c r="B976" s="61"/>
      <c r="C976" s="61"/>
      <c r="D976" s="61"/>
      <c r="E976" s="61"/>
      <c r="F976" s="61"/>
      <c r="G976" s="61"/>
      <c r="H976" s="61"/>
      <c r="I976" s="61"/>
      <c r="J976" s="61"/>
      <c r="K976" s="61"/>
      <c r="L976" s="61"/>
      <c r="M976" s="61"/>
      <c r="N976" s="61"/>
    </row>
    <row r="977" spans="1:14" ht="12.75">
      <c r="A977" s="61"/>
      <c r="B977" s="61"/>
      <c r="C977" s="61"/>
      <c r="D977" s="61"/>
      <c r="E977" s="61"/>
      <c r="F977" s="61"/>
      <c r="G977" s="61"/>
      <c r="H977" s="61"/>
      <c r="I977" s="61"/>
      <c r="J977" s="61"/>
      <c r="K977" s="61"/>
      <c r="L977" s="61"/>
      <c r="M977" s="61"/>
      <c r="N977" s="61"/>
    </row>
    <row r="978" spans="1:14" ht="12.75">
      <c r="A978" s="61"/>
      <c r="B978" s="61"/>
      <c r="C978" s="61"/>
      <c r="D978" s="61"/>
      <c r="E978" s="61"/>
      <c r="F978" s="61"/>
      <c r="G978" s="61"/>
      <c r="H978" s="61"/>
      <c r="I978" s="61"/>
      <c r="J978" s="61"/>
      <c r="K978" s="61"/>
      <c r="L978" s="61"/>
      <c r="M978" s="61"/>
      <c r="N978" s="61"/>
    </row>
  </sheetData>
  <mergeCells count="4">
    <mergeCell ref="B18:N18"/>
    <mergeCell ref="B32:N32"/>
    <mergeCell ref="A15:I15"/>
    <mergeCell ref="A1:I1"/>
  </mergeCell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1005"/>
  <sheetViews>
    <sheetView workbookViewId="0"/>
  </sheetViews>
  <sheetFormatPr defaultColWidth="14.5" defaultRowHeight="15" customHeight="1"/>
  <cols>
    <col min="1" max="1" width="26.875" customWidth="1"/>
    <col min="2" max="2" width="12.625" customWidth="1"/>
    <col min="3" max="3" width="14.375" customWidth="1"/>
    <col min="4" max="14" width="11" customWidth="1"/>
    <col min="15" max="15" width="18" customWidth="1"/>
    <col min="16" max="18" width="11" customWidth="1"/>
    <col min="19" max="19" width="17.375" customWidth="1"/>
  </cols>
  <sheetData>
    <row r="1" spans="1:18" ht="12.75" customHeight="1">
      <c r="A1" s="730" t="s">
        <v>884</v>
      </c>
      <c r="B1" s="687"/>
      <c r="C1" s="687"/>
      <c r="D1" s="687"/>
      <c r="E1" s="687"/>
      <c r="F1" s="687"/>
      <c r="G1" s="217"/>
      <c r="H1" s="217"/>
      <c r="I1" s="217"/>
      <c r="J1" s="217"/>
      <c r="K1" s="217"/>
      <c r="L1" s="217"/>
      <c r="M1" s="428"/>
      <c r="N1" s="428"/>
      <c r="O1" s="428"/>
      <c r="P1" s="428"/>
      <c r="Q1" s="61"/>
      <c r="R1" s="61"/>
    </row>
    <row r="2" spans="1:18" ht="15.75" customHeight="1">
      <c r="A2" s="217"/>
      <c r="B2" s="4">
        <v>2004</v>
      </c>
      <c r="C2" s="4">
        <v>2005</v>
      </c>
      <c r="D2" s="4">
        <v>2006</v>
      </c>
      <c r="E2" s="4">
        <v>2008</v>
      </c>
      <c r="F2" s="4">
        <v>2009</v>
      </c>
      <c r="G2" s="4">
        <v>2010</v>
      </c>
      <c r="H2" s="4"/>
      <c r="I2" s="4">
        <v>2012</v>
      </c>
      <c r="J2" s="4">
        <v>2013</v>
      </c>
      <c r="K2" s="6">
        <v>2014</v>
      </c>
      <c r="L2" s="9">
        <v>2015</v>
      </c>
      <c r="M2" s="4">
        <v>2016</v>
      </c>
      <c r="N2" s="428"/>
      <c r="O2" s="428"/>
      <c r="P2" s="428"/>
      <c r="Q2" s="61"/>
      <c r="R2" s="61"/>
    </row>
    <row r="3" spans="1:18" ht="12.75" customHeight="1">
      <c r="A3" s="217" t="s">
        <v>885</v>
      </c>
      <c r="B3" s="217"/>
      <c r="C3" s="217"/>
      <c r="D3" s="217"/>
      <c r="E3" s="217"/>
      <c r="F3" s="217"/>
      <c r="G3" s="217"/>
      <c r="H3" s="217"/>
      <c r="I3" s="217"/>
      <c r="J3" s="1">
        <v>57.91</v>
      </c>
      <c r="K3" s="5">
        <v>59.1</v>
      </c>
      <c r="L3" s="217">
        <v>49.1</v>
      </c>
      <c r="M3" s="246">
        <v>26.1</v>
      </c>
      <c r="N3" s="428"/>
      <c r="O3" s="428"/>
      <c r="P3" s="428"/>
      <c r="Q3" s="61"/>
      <c r="R3" s="61"/>
    </row>
    <row r="4" spans="1:18" ht="12.75" customHeight="1">
      <c r="A4" s="217" t="s">
        <v>886</v>
      </c>
      <c r="B4" s="217"/>
      <c r="C4" s="217"/>
      <c r="D4" s="217"/>
      <c r="E4" s="217"/>
      <c r="F4" s="217"/>
      <c r="G4" s="217"/>
      <c r="H4" s="217"/>
      <c r="I4" s="217"/>
      <c r="J4" s="1">
        <v>16.22</v>
      </c>
      <c r="K4" s="5">
        <v>22.7</v>
      </c>
      <c r="L4" s="217">
        <v>32.200000000000003</v>
      </c>
      <c r="M4" s="246">
        <v>56.4</v>
      </c>
      <c r="N4" s="428"/>
      <c r="O4" s="428"/>
      <c r="P4" s="428"/>
      <c r="Q4" s="61"/>
      <c r="R4" s="61"/>
    </row>
    <row r="5" spans="1:18" ht="12.75" customHeight="1">
      <c r="A5" s="217" t="s">
        <v>887</v>
      </c>
      <c r="B5" s="217"/>
      <c r="C5" s="217"/>
      <c r="D5" s="217"/>
      <c r="E5" s="217"/>
      <c r="F5" s="217"/>
      <c r="G5" s="217"/>
      <c r="H5" s="217"/>
      <c r="I5" s="217"/>
      <c r="J5" s="1">
        <v>18.350000000000001</v>
      </c>
      <c r="K5" s="5">
        <v>11.9</v>
      </c>
      <c r="L5" s="217">
        <v>12.1</v>
      </c>
      <c r="M5" s="246">
        <v>12.2</v>
      </c>
      <c r="N5" s="428"/>
      <c r="O5" s="428"/>
      <c r="P5" s="428"/>
      <c r="Q5" s="61"/>
      <c r="R5" s="61"/>
    </row>
    <row r="6" spans="1:18" ht="12.75" customHeight="1">
      <c r="A6" s="217" t="s">
        <v>888</v>
      </c>
      <c r="B6" s="217"/>
      <c r="C6" s="217"/>
      <c r="D6" s="217"/>
      <c r="E6" s="217"/>
      <c r="F6" s="217"/>
      <c r="G6" s="217"/>
      <c r="H6" s="217"/>
      <c r="I6" s="217"/>
      <c r="J6" s="1">
        <v>5.82</v>
      </c>
      <c r="K6" s="5">
        <v>5</v>
      </c>
      <c r="L6" s="217">
        <v>4.3</v>
      </c>
      <c r="M6" s="246">
        <v>3.5</v>
      </c>
      <c r="N6" s="428"/>
      <c r="O6" s="428"/>
      <c r="P6" s="428"/>
      <c r="Q6" s="61"/>
      <c r="R6" s="61"/>
    </row>
    <row r="7" spans="1:18" ht="12.75" customHeight="1">
      <c r="A7" s="217" t="s">
        <v>889</v>
      </c>
      <c r="B7" s="217"/>
      <c r="C7" s="217"/>
      <c r="D7" s="217"/>
      <c r="E7" s="217"/>
      <c r="F7" s="217"/>
      <c r="G7" s="217"/>
      <c r="H7" s="217"/>
      <c r="I7" s="217"/>
      <c r="J7" s="1">
        <v>1.33</v>
      </c>
      <c r="K7" s="5">
        <v>0.9</v>
      </c>
      <c r="L7" s="217"/>
      <c r="M7" s="217"/>
      <c r="N7" s="428"/>
      <c r="O7" s="428"/>
      <c r="P7" s="428"/>
      <c r="Q7" s="61"/>
      <c r="R7" s="61"/>
    </row>
    <row r="8" spans="1:18" ht="12.75" customHeight="1">
      <c r="A8" s="217" t="s">
        <v>694</v>
      </c>
      <c r="B8" s="217"/>
      <c r="C8" s="217"/>
      <c r="D8" s="217"/>
      <c r="E8" s="217"/>
      <c r="F8" s="217"/>
      <c r="G8" s="217"/>
      <c r="H8" s="217"/>
      <c r="I8" s="217"/>
      <c r="J8" s="1">
        <v>0.35</v>
      </c>
      <c r="K8" s="5">
        <v>0.4</v>
      </c>
      <c r="L8" s="217">
        <v>1.9</v>
      </c>
      <c r="M8" s="246">
        <v>1.7</v>
      </c>
      <c r="N8" s="428"/>
      <c r="O8" s="428"/>
      <c r="P8" s="428"/>
      <c r="Q8" s="61"/>
      <c r="R8" s="61"/>
    </row>
    <row r="9" spans="1:18" ht="12.75" customHeight="1">
      <c r="A9" s="9" t="s">
        <v>37</v>
      </c>
      <c r="B9" s="9"/>
      <c r="C9" s="9"/>
      <c r="D9" s="9"/>
      <c r="E9" s="9"/>
      <c r="F9" s="9"/>
      <c r="G9" s="9"/>
      <c r="H9" s="9"/>
      <c r="I9" s="9"/>
      <c r="J9" s="2">
        <v>98.3</v>
      </c>
      <c r="K9" s="65">
        <f t="shared" ref="K9:M9" si="0">K3+K4+K5+K6</f>
        <v>98.7</v>
      </c>
      <c r="L9" s="65">
        <f t="shared" si="0"/>
        <v>97.7</v>
      </c>
      <c r="M9" s="65">
        <f t="shared" si="0"/>
        <v>98.2</v>
      </c>
      <c r="N9" s="453"/>
      <c r="O9" s="453"/>
      <c r="P9" s="453"/>
      <c r="Q9" s="61"/>
      <c r="R9" s="61"/>
    </row>
    <row r="10" spans="1:18" ht="12.75" customHeight="1">
      <c r="A10" s="9" t="s">
        <v>44</v>
      </c>
      <c r="B10" s="9"/>
      <c r="C10" s="9"/>
      <c r="D10" s="9"/>
      <c r="E10" s="9"/>
      <c r="F10" s="9"/>
      <c r="G10" s="9"/>
      <c r="H10" s="9"/>
      <c r="I10" s="9"/>
      <c r="J10" s="2">
        <v>3989.02</v>
      </c>
      <c r="K10" s="65">
        <v>4175.5200000000004</v>
      </c>
      <c r="L10" s="65">
        <v>3612.55</v>
      </c>
      <c r="M10" s="65">
        <v>4023.26</v>
      </c>
      <c r="N10" s="453"/>
      <c r="O10" s="453"/>
      <c r="P10" s="453"/>
      <c r="Q10" s="61"/>
      <c r="R10" s="61"/>
    </row>
    <row r="11" spans="1:18" ht="12.75" customHeight="1">
      <c r="A11" s="217"/>
      <c r="B11" s="217"/>
      <c r="C11" s="217"/>
      <c r="D11" s="217"/>
      <c r="E11" s="217"/>
      <c r="F11" s="217"/>
      <c r="G11" s="217"/>
      <c r="H11" s="217"/>
      <c r="I11" s="217"/>
      <c r="J11" s="217"/>
      <c r="K11" s="217"/>
      <c r="L11" s="217"/>
      <c r="M11" s="217"/>
      <c r="N11" s="428"/>
      <c r="O11" s="428"/>
      <c r="P11" s="428"/>
      <c r="Q11" s="61"/>
      <c r="R11" s="61"/>
    </row>
    <row r="12" spans="1:18" ht="12.75" customHeight="1">
      <c r="A12" s="730" t="s">
        <v>896</v>
      </c>
      <c r="B12" s="687"/>
      <c r="C12" s="687"/>
      <c r="D12" s="687"/>
      <c r="E12" s="687"/>
      <c r="F12" s="687"/>
      <c r="G12" s="687"/>
      <c r="H12" s="687"/>
      <c r="I12" s="687"/>
      <c r="J12" s="687"/>
      <c r="K12" s="687"/>
      <c r="L12" s="217"/>
      <c r="M12" s="217"/>
      <c r="N12" s="428"/>
      <c r="O12" s="428"/>
      <c r="P12" s="428"/>
      <c r="Q12" s="61"/>
      <c r="R12" s="61"/>
    </row>
    <row r="13" spans="1:18" ht="12.75" customHeight="1">
      <c r="A13" s="217"/>
      <c r="B13" s="217"/>
      <c r="C13" s="217"/>
      <c r="D13" s="217"/>
      <c r="E13" s="217"/>
      <c r="F13" s="217"/>
      <c r="G13" s="217"/>
      <c r="H13" s="217"/>
      <c r="I13" s="217"/>
      <c r="J13" s="217"/>
      <c r="K13" s="217"/>
      <c r="L13" s="217"/>
      <c r="M13" s="217"/>
      <c r="N13" s="428"/>
      <c r="O13" s="428"/>
      <c r="P13" s="428"/>
      <c r="Q13" s="61"/>
      <c r="R13" s="61"/>
    </row>
    <row r="14" spans="1:18" ht="12.75" customHeight="1">
      <c r="A14" s="730" t="s">
        <v>897</v>
      </c>
      <c r="B14" s="687"/>
      <c r="C14" s="687"/>
      <c r="D14" s="687"/>
      <c r="E14" s="687"/>
      <c r="F14" s="687"/>
      <c r="G14" s="217"/>
      <c r="H14" s="217"/>
      <c r="I14" s="217"/>
      <c r="J14" s="217"/>
      <c r="K14" s="217"/>
      <c r="L14" s="217"/>
      <c r="M14" s="217"/>
      <c r="N14" s="428"/>
      <c r="O14" s="428"/>
      <c r="P14" s="428"/>
      <c r="Q14" s="61"/>
      <c r="R14" s="61"/>
    </row>
    <row r="15" spans="1:18" ht="15.75" customHeight="1">
      <c r="A15" s="217"/>
      <c r="B15" s="4">
        <v>2004</v>
      </c>
      <c r="C15" s="4">
        <v>2005</v>
      </c>
      <c r="D15" s="4">
        <v>2006</v>
      </c>
      <c r="E15" s="4">
        <v>2008</v>
      </c>
      <c r="F15" s="4">
        <v>2009</v>
      </c>
      <c r="G15" s="4">
        <v>2010</v>
      </c>
      <c r="H15" s="4"/>
      <c r="I15" s="4">
        <v>2012</v>
      </c>
      <c r="J15" s="4">
        <v>2013</v>
      </c>
      <c r="K15" s="6">
        <v>2014</v>
      </c>
      <c r="L15" s="9">
        <v>2015</v>
      </c>
      <c r="M15" s="4">
        <v>2016</v>
      </c>
      <c r="N15" s="428"/>
      <c r="O15" s="428"/>
      <c r="P15" s="428"/>
      <c r="Q15" s="61"/>
      <c r="R15" s="61"/>
    </row>
    <row r="16" spans="1:18" ht="12.75" customHeight="1">
      <c r="A16" s="217" t="s">
        <v>888</v>
      </c>
      <c r="B16" s="217"/>
      <c r="C16" s="217"/>
      <c r="D16" s="217"/>
      <c r="E16" s="217"/>
      <c r="F16" s="217"/>
      <c r="G16" s="217"/>
      <c r="H16" s="217"/>
      <c r="I16" s="217"/>
      <c r="J16" s="1">
        <v>75.56</v>
      </c>
      <c r="K16" s="5">
        <v>48.4</v>
      </c>
      <c r="L16" s="217">
        <v>40.5</v>
      </c>
      <c r="M16" s="246">
        <v>29.9</v>
      </c>
      <c r="N16" s="428"/>
      <c r="O16" s="428"/>
      <c r="P16" s="428"/>
      <c r="Q16" s="61"/>
      <c r="R16" s="61"/>
    </row>
    <row r="17" spans="1:18" ht="12.75" customHeight="1">
      <c r="A17" s="217" t="s">
        <v>898</v>
      </c>
      <c r="B17" s="217"/>
      <c r="C17" s="217"/>
      <c r="D17" s="217"/>
      <c r="E17" s="217"/>
      <c r="F17" s="217"/>
      <c r="G17" s="217"/>
      <c r="H17" s="217"/>
      <c r="I17" s="217"/>
      <c r="J17" s="1">
        <v>22.46</v>
      </c>
      <c r="K17" s="5">
        <v>42.6</v>
      </c>
      <c r="L17" s="217">
        <v>33.1</v>
      </c>
      <c r="M17" s="246">
        <v>61</v>
      </c>
      <c r="N17" s="428"/>
      <c r="O17" s="428"/>
      <c r="P17" s="428"/>
      <c r="Q17" s="61"/>
      <c r="R17" s="61"/>
    </row>
    <row r="18" spans="1:18" ht="12.75" customHeight="1">
      <c r="A18" s="217" t="s">
        <v>889</v>
      </c>
      <c r="B18" s="217"/>
      <c r="C18" s="217"/>
      <c r="D18" s="217"/>
      <c r="E18" s="217"/>
      <c r="F18" s="217"/>
      <c r="G18" s="217"/>
      <c r="H18" s="217"/>
      <c r="I18" s="217"/>
      <c r="J18" s="1">
        <v>1.1499999999999999</v>
      </c>
      <c r="K18" s="5">
        <v>6.7</v>
      </c>
      <c r="L18" s="217">
        <v>6.4</v>
      </c>
      <c r="M18" s="246">
        <v>5.6</v>
      </c>
      <c r="N18" s="428"/>
      <c r="O18" s="428"/>
      <c r="P18" s="428"/>
      <c r="Q18" s="61"/>
      <c r="R18" s="61"/>
    </row>
    <row r="19" spans="1:18" ht="12.75" customHeight="1">
      <c r="A19" s="217" t="s">
        <v>885</v>
      </c>
      <c r="B19" s="217"/>
      <c r="C19" s="217"/>
      <c r="D19" s="217"/>
      <c r="E19" s="217"/>
      <c r="F19" s="217"/>
      <c r="G19" s="217"/>
      <c r="H19" s="217"/>
      <c r="I19" s="217"/>
      <c r="J19" s="1">
        <v>0.63</v>
      </c>
      <c r="K19" s="5">
        <v>2.2000000000000002</v>
      </c>
      <c r="L19" s="217">
        <v>2.5</v>
      </c>
      <c r="M19" s="246">
        <v>1.7</v>
      </c>
      <c r="N19" s="428"/>
      <c r="O19" s="428"/>
      <c r="P19" s="428"/>
      <c r="Q19" s="61"/>
      <c r="R19" s="61"/>
    </row>
    <row r="20" spans="1:18" ht="12.75" customHeight="1">
      <c r="A20" s="217" t="s">
        <v>694</v>
      </c>
      <c r="B20" s="217"/>
      <c r="C20" s="217"/>
      <c r="D20" s="217"/>
      <c r="E20" s="217"/>
      <c r="F20" s="217"/>
      <c r="G20" s="217"/>
      <c r="H20" s="217"/>
      <c r="I20" s="217"/>
      <c r="J20" s="1">
        <v>0.19</v>
      </c>
      <c r="K20" s="5">
        <v>0.1</v>
      </c>
      <c r="L20" s="217">
        <v>17.5</v>
      </c>
      <c r="M20" s="246">
        <v>1.8</v>
      </c>
      <c r="N20" s="428"/>
      <c r="O20" s="428"/>
      <c r="P20" s="428"/>
      <c r="Q20" s="61"/>
      <c r="R20" s="61"/>
    </row>
    <row r="21" spans="1:18" ht="12.75" customHeight="1">
      <c r="A21" s="9" t="s">
        <v>37</v>
      </c>
      <c r="B21" s="9"/>
      <c r="C21" s="9"/>
      <c r="D21" s="9"/>
      <c r="E21" s="9"/>
      <c r="F21" s="9"/>
      <c r="G21" s="9"/>
      <c r="H21" s="9"/>
      <c r="I21" s="9"/>
      <c r="J21" s="2">
        <v>99.8</v>
      </c>
      <c r="K21" s="65">
        <f t="shared" ref="K21:M21" si="1">K16+K17+K18+K19</f>
        <v>99.9</v>
      </c>
      <c r="L21" s="65">
        <f t="shared" si="1"/>
        <v>82.5</v>
      </c>
      <c r="M21" s="65">
        <f t="shared" si="1"/>
        <v>98.2</v>
      </c>
      <c r="N21" s="428"/>
      <c r="O21" s="428"/>
      <c r="P21" s="428"/>
      <c r="Q21" s="61"/>
      <c r="R21" s="61"/>
    </row>
    <row r="22" spans="1:18" ht="12.75" customHeight="1">
      <c r="A22" s="9" t="s">
        <v>44</v>
      </c>
      <c r="B22" s="9"/>
      <c r="C22" s="9"/>
      <c r="D22" s="9"/>
      <c r="E22" s="9"/>
      <c r="F22" s="9"/>
      <c r="G22" s="9"/>
      <c r="H22" s="9"/>
      <c r="I22" s="9"/>
      <c r="J22" s="2">
        <v>6215.48</v>
      </c>
      <c r="K22" s="65">
        <v>4207.0600000000004</v>
      </c>
      <c r="L22" s="9">
        <v>2783.07</v>
      </c>
      <c r="M22" s="214">
        <v>4649.26</v>
      </c>
      <c r="N22" s="428"/>
      <c r="O22" s="428"/>
      <c r="P22" s="428"/>
      <c r="Q22" s="61"/>
      <c r="R22" s="61"/>
    </row>
    <row r="23" spans="1:18" ht="12.75" customHeight="1">
      <c r="A23" s="217"/>
      <c r="B23" s="217"/>
      <c r="C23" s="217"/>
      <c r="D23" s="217"/>
      <c r="E23" s="217"/>
      <c r="F23" s="217"/>
      <c r="G23" s="217"/>
      <c r="H23" s="217"/>
      <c r="I23" s="217"/>
      <c r="J23" s="217"/>
      <c r="K23" s="217"/>
      <c r="L23" s="217"/>
      <c r="M23" s="217"/>
      <c r="N23" s="428"/>
      <c r="O23" s="428"/>
      <c r="P23" s="428"/>
      <c r="Q23" s="61"/>
      <c r="R23" s="61"/>
    </row>
    <row r="24" spans="1:18" ht="12.75" customHeight="1">
      <c r="A24" s="730" t="s">
        <v>896</v>
      </c>
      <c r="B24" s="687"/>
      <c r="C24" s="687"/>
      <c r="D24" s="687"/>
      <c r="E24" s="687"/>
      <c r="F24" s="687"/>
      <c r="G24" s="687"/>
      <c r="H24" s="687"/>
      <c r="I24" s="687"/>
      <c r="J24" s="687"/>
      <c r="K24" s="687"/>
      <c r="L24" s="217"/>
      <c r="M24" s="217"/>
      <c r="N24" s="428"/>
      <c r="O24" s="428"/>
      <c r="P24" s="428"/>
      <c r="Q24" s="61"/>
      <c r="R24" s="61"/>
    </row>
    <row r="25" spans="1:18" ht="12.75" customHeight="1">
      <c r="A25" s="217"/>
      <c r="B25" s="217"/>
      <c r="C25" s="217"/>
      <c r="D25" s="217"/>
      <c r="E25" s="217"/>
      <c r="F25" s="217"/>
      <c r="G25" s="217"/>
      <c r="H25" s="217"/>
      <c r="I25" s="217"/>
      <c r="J25" s="217"/>
      <c r="K25" s="217"/>
      <c r="L25" s="217"/>
      <c r="M25" s="217"/>
      <c r="N25" s="428"/>
      <c r="O25" s="428"/>
      <c r="P25" s="428"/>
      <c r="Q25" s="61"/>
      <c r="R25" s="61"/>
    </row>
    <row r="26" spans="1:18" ht="12.75" customHeight="1">
      <c r="A26" s="730" t="s">
        <v>899</v>
      </c>
      <c r="B26" s="687"/>
      <c r="C26" s="687"/>
      <c r="D26" s="687"/>
      <c r="E26" s="687"/>
      <c r="F26" s="687"/>
      <c r="G26" s="217"/>
      <c r="H26" s="217"/>
      <c r="I26" s="217"/>
      <c r="J26" s="217"/>
      <c r="K26" s="217"/>
      <c r="L26" s="217"/>
      <c r="M26" s="217"/>
      <c r="N26" s="428"/>
      <c r="O26" s="428"/>
      <c r="P26" s="428"/>
      <c r="Q26" s="61"/>
      <c r="R26" s="61"/>
    </row>
    <row r="27" spans="1:18" ht="15.75" customHeight="1">
      <c r="A27" s="217"/>
      <c r="B27" s="4">
        <v>2004</v>
      </c>
      <c r="C27" s="4">
        <v>2005</v>
      </c>
      <c r="D27" s="4">
        <v>2006</v>
      </c>
      <c r="E27" s="4">
        <v>2008</v>
      </c>
      <c r="F27" s="4">
        <v>2009</v>
      </c>
      <c r="G27" s="4">
        <v>2010</v>
      </c>
      <c r="H27" s="4"/>
      <c r="I27" s="4">
        <v>2012</v>
      </c>
      <c r="J27" s="4">
        <v>2013</v>
      </c>
      <c r="K27" s="6">
        <v>2014</v>
      </c>
      <c r="L27" s="9">
        <v>2015</v>
      </c>
      <c r="M27" s="4">
        <v>2016</v>
      </c>
      <c r="N27" s="428"/>
      <c r="O27" s="428"/>
      <c r="P27" s="428"/>
      <c r="Q27" s="61"/>
      <c r="R27" s="61"/>
    </row>
    <row r="28" spans="1:18" ht="12.75" customHeight="1">
      <c r="A28" s="217" t="s">
        <v>900</v>
      </c>
      <c r="B28" s="217"/>
      <c r="C28" s="217"/>
      <c r="D28" s="217"/>
      <c r="E28" s="217"/>
      <c r="F28" s="217"/>
      <c r="G28" s="217"/>
      <c r="H28" s="217"/>
      <c r="I28" s="217"/>
      <c r="J28" s="1">
        <v>79.95</v>
      </c>
      <c r="K28" s="5">
        <v>91.3</v>
      </c>
      <c r="L28" s="217">
        <v>91.1</v>
      </c>
      <c r="M28" s="246">
        <v>91.5</v>
      </c>
      <c r="N28" s="428"/>
      <c r="O28" s="428"/>
      <c r="P28" s="428"/>
      <c r="Q28" s="61"/>
      <c r="R28" s="61"/>
    </row>
    <row r="29" spans="1:18" ht="12.75" customHeight="1">
      <c r="A29" s="217" t="s">
        <v>901</v>
      </c>
      <c r="B29" s="217"/>
      <c r="C29" s="217"/>
      <c r="D29" s="217"/>
      <c r="E29" s="217"/>
      <c r="F29" s="217"/>
      <c r="G29" s="217"/>
      <c r="H29" s="217"/>
      <c r="I29" s="217"/>
      <c r="J29" s="1">
        <v>19.63</v>
      </c>
      <c r="K29" s="5">
        <v>7.2</v>
      </c>
      <c r="L29" s="217">
        <v>7.4</v>
      </c>
      <c r="M29" s="246">
        <v>6</v>
      </c>
      <c r="N29" s="428"/>
      <c r="O29" s="428"/>
      <c r="P29" s="428"/>
      <c r="Q29" s="61"/>
      <c r="R29" s="61"/>
    </row>
    <row r="30" spans="1:18" ht="12.75" customHeight="1">
      <c r="A30" s="217" t="s">
        <v>902</v>
      </c>
      <c r="B30" s="217"/>
      <c r="C30" s="217"/>
      <c r="D30" s="217"/>
      <c r="E30" s="217"/>
      <c r="F30" s="217"/>
      <c r="G30" s="217"/>
      <c r="H30" s="217"/>
      <c r="I30" s="217"/>
      <c r="J30" s="1">
        <v>1.19</v>
      </c>
      <c r="K30" s="5">
        <v>1.6</v>
      </c>
      <c r="L30" s="217">
        <v>1.6</v>
      </c>
      <c r="M30" s="246">
        <v>2.5</v>
      </c>
      <c r="N30" s="428"/>
      <c r="O30" s="428"/>
      <c r="P30" s="428"/>
      <c r="Q30" s="61"/>
      <c r="R30" s="61"/>
    </row>
    <row r="31" spans="1:18" ht="12.75" customHeight="1">
      <c r="A31" s="217" t="s">
        <v>694</v>
      </c>
      <c r="B31" s="217"/>
      <c r="C31" s="217"/>
      <c r="D31" s="217"/>
      <c r="E31" s="217"/>
      <c r="F31" s="217"/>
      <c r="G31" s="217"/>
      <c r="H31" s="217"/>
      <c r="I31" s="217"/>
      <c r="J31" s="1">
        <v>0</v>
      </c>
      <c r="K31" s="5">
        <v>0</v>
      </c>
      <c r="L31" s="217"/>
      <c r="M31" s="217"/>
      <c r="N31" s="428"/>
      <c r="O31" s="428"/>
      <c r="P31" s="428"/>
      <c r="Q31" s="61"/>
      <c r="R31" s="61"/>
    </row>
    <row r="32" spans="1:18" ht="12.75" customHeight="1">
      <c r="A32" s="9" t="s">
        <v>37</v>
      </c>
      <c r="B32" s="9"/>
      <c r="C32" s="9"/>
      <c r="D32" s="9"/>
      <c r="E32" s="9"/>
      <c r="F32" s="9"/>
      <c r="G32" s="9"/>
      <c r="H32" s="9"/>
      <c r="I32" s="9"/>
      <c r="J32" s="2">
        <v>100.77</v>
      </c>
      <c r="K32" s="65">
        <f t="shared" ref="K32:M32" si="2">K29+K30+K31+K28</f>
        <v>100.1</v>
      </c>
      <c r="L32" s="65">
        <f t="shared" si="2"/>
        <v>100.1</v>
      </c>
      <c r="M32" s="65">
        <f t="shared" si="2"/>
        <v>100</v>
      </c>
      <c r="N32" s="428"/>
      <c r="O32" s="428"/>
      <c r="P32" s="428"/>
      <c r="Q32" s="61"/>
      <c r="R32" s="61"/>
    </row>
    <row r="33" spans="1:18" ht="12.75" customHeight="1">
      <c r="A33" s="9" t="s">
        <v>44</v>
      </c>
      <c r="B33" s="9"/>
      <c r="C33" s="9"/>
      <c r="D33" s="9"/>
      <c r="E33" s="9"/>
      <c r="F33" s="9"/>
      <c r="G33" s="9"/>
      <c r="H33" s="9"/>
      <c r="I33" s="9"/>
      <c r="J33" s="2">
        <v>6778.76</v>
      </c>
      <c r="K33" s="65">
        <v>8390.0899999999983</v>
      </c>
      <c r="L33" s="9">
        <v>8356.5299999999988</v>
      </c>
      <c r="M33" s="214">
        <v>8414.5</v>
      </c>
      <c r="N33" s="428"/>
      <c r="O33" s="428"/>
      <c r="P33" s="428"/>
      <c r="Q33" s="61"/>
      <c r="R33" s="61"/>
    </row>
    <row r="34" spans="1:18" ht="12.75" customHeight="1">
      <c r="A34" s="217"/>
      <c r="B34" s="217"/>
      <c r="C34" s="217"/>
      <c r="D34" s="217"/>
      <c r="E34" s="217"/>
      <c r="F34" s="217"/>
      <c r="G34" s="217"/>
      <c r="H34" s="217"/>
      <c r="I34" s="217"/>
      <c r="J34" s="217"/>
      <c r="K34" s="217"/>
      <c r="L34" s="217"/>
      <c r="M34" s="217"/>
      <c r="N34" s="428"/>
      <c r="O34" s="428"/>
      <c r="P34" s="428"/>
      <c r="Q34" s="61"/>
      <c r="R34" s="61"/>
    </row>
    <row r="35" spans="1:18" ht="12.75" customHeight="1">
      <c r="A35" s="730" t="s">
        <v>896</v>
      </c>
      <c r="B35" s="687"/>
      <c r="C35" s="687"/>
      <c r="D35" s="687"/>
      <c r="E35" s="687"/>
      <c r="F35" s="687"/>
      <c r="G35" s="687"/>
      <c r="H35" s="687"/>
      <c r="I35" s="687"/>
      <c r="J35" s="687"/>
      <c r="K35" s="687"/>
      <c r="L35" s="217"/>
      <c r="M35" s="217"/>
      <c r="N35" s="428"/>
      <c r="O35" s="428"/>
      <c r="P35" s="428"/>
      <c r="Q35" s="61"/>
      <c r="R35" s="61"/>
    </row>
    <row r="36" spans="1:18" ht="12.75" customHeight="1">
      <c r="A36" s="217"/>
      <c r="B36" s="217"/>
      <c r="C36" s="217"/>
      <c r="D36" s="217"/>
      <c r="E36" s="217"/>
      <c r="F36" s="217"/>
      <c r="G36" s="217"/>
      <c r="H36" s="217"/>
      <c r="I36" s="217"/>
      <c r="J36" s="217"/>
      <c r="K36" s="217"/>
      <c r="L36" s="217"/>
      <c r="M36" s="217"/>
      <c r="N36" s="428"/>
      <c r="O36" s="428"/>
      <c r="P36" s="428"/>
      <c r="Q36" s="61"/>
      <c r="R36" s="61"/>
    </row>
    <row r="37" spans="1:18" ht="12.75" customHeight="1">
      <c r="A37" s="730" t="s">
        <v>905</v>
      </c>
      <c r="B37" s="687"/>
      <c r="C37" s="687"/>
      <c r="D37" s="687"/>
      <c r="E37" s="687"/>
      <c r="F37" s="687"/>
      <c r="G37" s="217"/>
      <c r="H37" s="217"/>
      <c r="I37" s="217"/>
      <c r="J37" s="217"/>
      <c r="K37" s="217"/>
      <c r="L37" s="217"/>
      <c r="M37" s="217"/>
      <c r="N37" s="428"/>
      <c r="O37" s="428"/>
      <c r="P37" s="428"/>
      <c r="Q37" s="61"/>
      <c r="R37" s="61"/>
    </row>
    <row r="38" spans="1:18" ht="15.75" customHeight="1">
      <c r="A38" s="217"/>
      <c r="B38" s="4">
        <v>2004</v>
      </c>
      <c r="C38" s="4">
        <v>2005</v>
      </c>
      <c r="D38" s="4">
        <v>2006</v>
      </c>
      <c r="E38" s="4">
        <v>2008</v>
      </c>
      <c r="F38" s="4">
        <v>2009</v>
      </c>
      <c r="G38" s="4">
        <v>2010</v>
      </c>
      <c r="H38" s="4"/>
      <c r="I38" s="4">
        <v>2012</v>
      </c>
      <c r="J38" s="4">
        <v>2013</v>
      </c>
      <c r="K38" s="6">
        <v>2014</v>
      </c>
      <c r="L38" s="9">
        <v>2015</v>
      </c>
      <c r="M38" s="4">
        <v>2016</v>
      </c>
      <c r="N38" s="428"/>
      <c r="O38" s="428"/>
      <c r="P38" s="428"/>
      <c r="Q38" s="61"/>
      <c r="R38" s="61"/>
    </row>
    <row r="39" spans="1:18" ht="12.75" customHeight="1">
      <c r="A39" s="217" t="s">
        <v>901</v>
      </c>
      <c r="B39" s="217"/>
      <c r="C39" s="217"/>
      <c r="D39" s="217"/>
      <c r="E39" s="217"/>
      <c r="F39" s="217"/>
      <c r="G39" s="217"/>
      <c r="H39" s="217"/>
      <c r="I39" s="217"/>
      <c r="J39" s="1">
        <v>72.63</v>
      </c>
      <c r="K39" s="5">
        <v>47.7</v>
      </c>
      <c r="L39" s="217">
        <v>39.799999999999997</v>
      </c>
      <c r="M39" s="246">
        <v>33.1</v>
      </c>
      <c r="N39" s="428"/>
      <c r="O39" s="428"/>
      <c r="P39" s="428"/>
      <c r="Q39" s="61"/>
      <c r="R39" s="61"/>
    </row>
    <row r="40" spans="1:18" ht="12.75" customHeight="1">
      <c r="A40" s="217" t="s">
        <v>906</v>
      </c>
      <c r="B40" s="217"/>
      <c r="C40" s="217"/>
      <c r="D40" s="217"/>
      <c r="E40" s="217"/>
      <c r="F40" s="217"/>
      <c r="G40" s="217"/>
      <c r="H40" s="217"/>
      <c r="I40" s="217"/>
      <c r="J40" s="1">
        <v>22.43</v>
      </c>
      <c r="K40" s="5">
        <v>41.9</v>
      </c>
      <c r="L40" s="217">
        <v>51.8</v>
      </c>
      <c r="M40" s="246">
        <v>64.400000000000006</v>
      </c>
      <c r="N40" s="428"/>
      <c r="O40" s="428"/>
      <c r="P40" s="428"/>
      <c r="Q40" s="61"/>
      <c r="R40" s="61"/>
    </row>
    <row r="41" spans="1:18" ht="12.75" customHeight="1">
      <c r="A41" s="217" t="s">
        <v>907</v>
      </c>
      <c r="B41" s="217"/>
      <c r="C41" s="217"/>
      <c r="D41" s="217"/>
      <c r="E41" s="217"/>
      <c r="F41" s="217"/>
      <c r="G41" s="217"/>
      <c r="H41" s="217"/>
      <c r="I41" s="217"/>
      <c r="J41" s="1"/>
      <c r="K41" s="5">
        <v>3.8</v>
      </c>
      <c r="L41" s="217">
        <v>2.6</v>
      </c>
      <c r="M41" s="246">
        <v>0.6</v>
      </c>
      <c r="N41" s="428"/>
      <c r="O41" s="428"/>
      <c r="P41" s="428"/>
      <c r="Q41" s="61"/>
      <c r="R41" s="61"/>
    </row>
    <row r="42" spans="1:18" ht="12.75" customHeight="1">
      <c r="A42" s="217" t="s">
        <v>909</v>
      </c>
      <c r="B42" s="217"/>
      <c r="C42" s="217"/>
      <c r="D42" s="217"/>
      <c r="E42" s="217"/>
      <c r="F42" s="217"/>
      <c r="G42" s="217"/>
      <c r="H42" s="217"/>
      <c r="I42" s="217"/>
      <c r="J42" s="1">
        <v>0.28000000000000003</v>
      </c>
      <c r="K42" s="5">
        <v>3</v>
      </c>
      <c r="L42" s="217">
        <v>2.2000000000000002</v>
      </c>
      <c r="M42" s="246">
        <v>0.7</v>
      </c>
      <c r="N42" s="428"/>
      <c r="O42" s="428"/>
      <c r="P42" s="428"/>
      <c r="Q42" s="61"/>
      <c r="R42" s="61"/>
    </row>
    <row r="43" spans="1:18" ht="15" customHeight="1">
      <c r="A43" s="217" t="s">
        <v>900</v>
      </c>
      <c r="B43" s="217"/>
      <c r="C43" s="217"/>
      <c r="D43" s="217"/>
      <c r="E43" s="217"/>
      <c r="F43" s="217"/>
      <c r="G43" s="217"/>
      <c r="H43" s="217"/>
      <c r="I43" s="217"/>
      <c r="J43" s="1">
        <v>0.28000000000000003</v>
      </c>
      <c r="K43" s="5">
        <v>1.7</v>
      </c>
      <c r="L43" s="217">
        <v>2.5</v>
      </c>
      <c r="M43" s="246">
        <v>0.9</v>
      </c>
      <c r="N43" s="428"/>
      <c r="O43" s="428"/>
      <c r="P43" s="428"/>
      <c r="Q43" s="61"/>
      <c r="R43" s="61"/>
    </row>
    <row r="44" spans="1:18" ht="12.75" customHeight="1">
      <c r="A44" s="217" t="s">
        <v>910</v>
      </c>
      <c r="B44" s="217"/>
      <c r="C44" s="217"/>
      <c r="D44" s="217"/>
      <c r="E44" s="217"/>
      <c r="F44" s="217"/>
      <c r="G44" s="217"/>
      <c r="H44" s="217"/>
      <c r="I44" s="217"/>
      <c r="J44" s="1">
        <v>4.17</v>
      </c>
      <c r="K44" s="5">
        <v>1.2</v>
      </c>
      <c r="L44" s="217">
        <v>1.1000000000000001</v>
      </c>
      <c r="M44" s="246">
        <v>0.3</v>
      </c>
      <c r="N44" s="428"/>
      <c r="O44" s="428"/>
      <c r="P44" s="428"/>
      <c r="Q44" s="61"/>
      <c r="R44" s="61"/>
    </row>
    <row r="45" spans="1:18" ht="12.75" customHeight="1">
      <c r="A45" s="217" t="s">
        <v>912</v>
      </c>
      <c r="B45" s="217"/>
      <c r="C45" s="217"/>
      <c r="D45" s="217"/>
      <c r="E45" s="217"/>
      <c r="F45" s="217"/>
      <c r="G45" s="217"/>
      <c r="H45" s="217"/>
      <c r="I45" s="217"/>
      <c r="J45" s="1"/>
      <c r="K45" s="5">
        <v>0.6</v>
      </c>
      <c r="L45" s="217">
        <v>0.1</v>
      </c>
      <c r="M45" s="455" t="s">
        <v>65</v>
      </c>
      <c r="N45" s="428"/>
      <c r="O45" s="428"/>
      <c r="P45" s="428"/>
      <c r="Q45" s="61"/>
      <c r="R45" s="61"/>
    </row>
    <row r="46" spans="1:18" ht="12.75" customHeight="1">
      <c r="A46" s="217" t="s">
        <v>694</v>
      </c>
      <c r="B46" s="217"/>
      <c r="C46" s="217"/>
      <c r="D46" s="217"/>
      <c r="E46" s="217"/>
      <c r="F46" s="217"/>
      <c r="G46" s="217"/>
      <c r="H46" s="217"/>
      <c r="I46" s="217"/>
      <c r="J46" s="1">
        <v>0.21</v>
      </c>
      <c r="K46" s="5">
        <v>0.1</v>
      </c>
      <c r="L46" s="455"/>
      <c r="M46" s="455"/>
      <c r="N46" s="428"/>
      <c r="O46" s="428"/>
      <c r="P46" s="428"/>
      <c r="Q46" s="61"/>
      <c r="R46" s="61"/>
    </row>
    <row r="47" spans="1:18" ht="12.75" customHeight="1">
      <c r="A47" s="9" t="s">
        <v>37</v>
      </c>
      <c r="B47" s="9"/>
      <c r="C47" s="9"/>
      <c r="D47" s="9"/>
      <c r="E47" s="9"/>
      <c r="F47" s="9"/>
      <c r="G47" s="9"/>
      <c r="H47" s="9"/>
      <c r="I47" s="9"/>
      <c r="J47" s="2">
        <f>J39+J40+J44+J42</f>
        <v>99.51</v>
      </c>
      <c r="K47" s="65">
        <f>K39+K40+K41+K42</f>
        <v>96.399999999999991</v>
      </c>
      <c r="L47" s="65">
        <f>L39+L40+L41+L43</f>
        <v>96.699999999999989</v>
      </c>
      <c r="M47" s="65">
        <f>M39+M40+M42+M43</f>
        <v>99.100000000000009</v>
      </c>
      <c r="N47" s="428"/>
      <c r="O47" s="428"/>
      <c r="P47" s="428"/>
      <c r="Q47" s="61"/>
      <c r="R47" s="61"/>
    </row>
    <row r="48" spans="1:18" ht="12.75" customHeight="1">
      <c r="A48" s="9" t="s">
        <v>44</v>
      </c>
      <c r="B48" s="9"/>
      <c r="C48" s="9"/>
      <c r="D48" s="9"/>
      <c r="E48" s="9"/>
      <c r="F48" s="9"/>
      <c r="G48" s="9"/>
      <c r="H48" s="9"/>
      <c r="I48" s="9"/>
      <c r="J48" s="3">
        <v>5795.8</v>
      </c>
      <c r="K48" s="65">
        <v>4059.0300000000007</v>
      </c>
      <c r="L48" s="9">
        <v>4286.3500000000004</v>
      </c>
      <c r="M48" s="9">
        <v>5244.7200000000012</v>
      </c>
      <c r="N48" s="428"/>
      <c r="O48" s="428"/>
      <c r="P48" s="428"/>
      <c r="Q48" s="61"/>
      <c r="R48" s="61"/>
    </row>
    <row r="49" spans="1:18" ht="12.75" customHeight="1">
      <c r="A49" s="217"/>
      <c r="B49" s="217"/>
      <c r="C49" s="217"/>
      <c r="D49" s="217"/>
      <c r="E49" s="217"/>
      <c r="F49" s="217"/>
      <c r="G49" s="217"/>
      <c r="H49" s="217"/>
      <c r="I49" s="217"/>
      <c r="J49" s="217"/>
      <c r="K49" s="217"/>
      <c r="L49" s="217"/>
      <c r="M49" s="428"/>
      <c r="N49" s="428"/>
      <c r="O49" s="428"/>
      <c r="P49" s="428"/>
      <c r="Q49" s="61"/>
      <c r="R49" s="61"/>
    </row>
    <row r="50" spans="1:18" ht="12.75" customHeight="1">
      <c r="A50" s="730" t="s">
        <v>896</v>
      </c>
      <c r="B50" s="687"/>
      <c r="C50" s="687"/>
      <c r="D50" s="687"/>
      <c r="E50" s="687"/>
      <c r="F50" s="687"/>
      <c r="G50" s="687"/>
      <c r="H50" s="687"/>
      <c r="I50" s="687"/>
      <c r="J50" s="687"/>
      <c r="K50" s="687"/>
      <c r="L50" s="217"/>
      <c r="M50" s="428"/>
      <c r="N50" s="428"/>
      <c r="O50" s="428"/>
      <c r="P50" s="428"/>
      <c r="Q50" s="61"/>
      <c r="R50" s="61"/>
    </row>
    <row r="51" spans="1:18" ht="12.75" customHeight="1">
      <c r="A51" s="217"/>
      <c r="B51" s="217"/>
      <c r="C51" s="217"/>
      <c r="D51" s="217"/>
      <c r="E51" s="217"/>
      <c r="F51" s="217"/>
      <c r="G51" s="217"/>
      <c r="H51" s="217"/>
      <c r="I51" s="217"/>
      <c r="J51" s="217"/>
      <c r="K51" s="217"/>
      <c r="L51" s="217"/>
      <c r="M51" s="428"/>
      <c r="N51" s="428"/>
      <c r="O51" s="428"/>
      <c r="P51" s="428"/>
      <c r="Q51" s="61"/>
      <c r="R51" s="61"/>
    </row>
    <row r="52" spans="1:18" ht="12.75" customHeight="1">
      <c r="A52" s="217"/>
      <c r="B52" s="217"/>
      <c r="C52" s="217"/>
      <c r="D52" s="217"/>
      <c r="E52" s="217"/>
      <c r="F52" s="217"/>
      <c r="G52" s="217"/>
      <c r="H52" s="217"/>
      <c r="I52" s="217"/>
      <c r="J52" s="217"/>
      <c r="K52" s="217"/>
      <c r="L52" s="217"/>
      <c r="M52" s="428"/>
      <c r="N52" s="428"/>
      <c r="O52" s="428"/>
      <c r="P52" s="428"/>
      <c r="Q52" s="61"/>
      <c r="R52" s="61"/>
    </row>
    <row r="53" spans="1:18" ht="12.75" customHeight="1">
      <c r="A53" s="695" t="s">
        <v>915</v>
      </c>
      <c r="B53" s="687"/>
      <c r="C53" s="687"/>
      <c r="D53" s="687"/>
      <c r="E53" s="687"/>
      <c r="F53" s="456"/>
      <c r="G53" s="457"/>
      <c r="H53" s="217"/>
      <c r="I53" s="217"/>
      <c r="J53" s="217"/>
      <c r="K53" s="217"/>
      <c r="L53" s="217"/>
      <c r="M53" s="428"/>
      <c r="N53" s="428"/>
      <c r="O53" s="428"/>
      <c r="P53" s="428"/>
      <c r="Q53" s="61"/>
      <c r="R53" s="61"/>
    </row>
    <row r="54" spans="1:18" ht="12.75" customHeight="1">
      <c r="A54" s="96"/>
      <c r="B54" s="456">
        <v>2014</v>
      </c>
      <c r="C54" s="457"/>
      <c r="D54" s="9">
        <v>2015</v>
      </c>
      <c r="E54" s="61"/>
      <c r="F54" s="731">
        <v>2016</v>
      </c>
      <c r="G54" s="687"/>
      <c r="H54" s="217"/>
      <c r="I54" s="217"/>
      <c r="J54" s="217"/>
      <c r="K54" s="217"/>
      <c r="L54" s="217"/>
      <c r="M54" s="428"/>
      <c r="N54" s="428"/>
      <c r="O54" s="96"/>
      <c r="P54" s="428"/>
      <c r="Q54" s="61"/>
      <c r="R54" s="61"/>
    </row>
    <row r="55" spans="1:18" ht="12.75" customHeight="1">
      <c r="A55" s="96"/>
      <c r="B55" s="456" t="s">
        <v>916</v>
      </c>
      <c r="C55" s="456" t="s">
        <v>825</v>
      </c>
      <c r="D55" s="458" t="s">
        <v>916</v>
      </c>
      <c r="E55" s="456" t="s">
        <v>825</v>
      </c>
      <c r="F55" s="458" t="s">
        <v>916</v>
      </c>
      <c r="G55" s="456" t="s">
        <v>825</v>
      </c>
      <c r="H55" s="217"/>
      <c r="I55" s="217"/>
      <c r="J55" s="43"/>
      <c r="K55" s="217"/>
      <c r="L55" s="217"/>
      <c r="M55" s="428"/>
      <c r="N55" s="428"/>
      <c r="O55" s="96"/>
      <c r="P55" s="428"/>
      <c r="Q55" s="61"/>
      <c r="R55" s="61"/>
    </row>
    <row r="56" spans="1:18" ht="12.75" customHeight="1">
      <c r="A56" s="96" t="s">
        <v>829</v>
      </c>
      <c r="B56" s="18">
        <f>2441.6*0.77</f>
        <v>1880.0319999999999</v>
      </c>
      <c r="C56" s="43">
        <f>(B56/B72)*100</f>
        <v>49.565831795412599</v>
      </c>
      <c r="D56" s="18">
        <f>2820.9*0.77</f>
        <v>2172.0930000000003</v>
      </c>
      <c r="E56" s="43">
        <f>(D56/D72)*100</f>
        <v>47.178388357949615</v>
      </c>
      <c r="F56" s="18">
        <v>2614.3040000000001</v>
      </c>
      <c r="G56" s="43">
        <f>(F56/F72)*100</f>
        <v>47.671480671043035</v>
      </c>
      <c r="H56" s="43"/>
      <c r="I56" s="43"/>
      <c r="K56" s="246"/>
      <c r="L56" s="217"/>
      <c r="M56" s="43"/>
      <c r="N56" s="43"/>
      <c r="O56" s="96"/>
      <c r="P56" s="428"/>
      <c r="R56" s="61"/>
    </row>
    <row r="57" spans="1:18" ht="12.75" customHeight="1">
      <c r="A57" s="96" t="s">
        <v>914</v>
      </c>
      <c r="B57" s="16">
        <f>593.9*0.77</f>
        <v>457.303</v>
      </c>
      <c r="C57" s="43">
        <f>B57/B72*100</f>
        <v>12.056498813604009</v>
      </c>
      <c r="D57" s="18">
        <f>1046.5*0.77</f>
        <v>805.80500000000006</v>
      </c>
      <c r="E57" s="43">
        <f>D57/D72*100</f>
        <v>17.502280625543008</v>
      </c>
      <c r="F57" s="18">
        <v>1311.31</v>
      </c>
      <c r="G57" s="43">
        <f>F57/F72*100</f>
        <v>23.911560904449306</v>
      </c>
      <c r="H57" s="43"/>
      <c r="I57" s="43"/>
      <c r="J57" s="43"/>
      <c r="K57" s="217"/>
      <c r="L57" s="217"/>
      <c r="M57" s="43"/>
      <c r="N57" s="43"/>
      <c r="O57" s="96"/>
      <c r="P57" s="428"/>
      <c r="Q57" s="1"/>
      <c r="R57" s="61"/>
    </row>
    <row r="58" spans="1:18" ht="12.75" customHeight="1">
      <c r="A58" s="459" t="s">
        <v>918</v>
      </c>
      <c r="B58" s="18">
        <v>110.7</v>
      </c>
      <c r="C58" s="43">
        <v>2.9185341418402322</v>
      </c>
      <c r="D58" s="460">
        <v>121.575</v>
      </c>
      <c r="E58" s="43">
        <v>2.6406385751520416</v>
      </c>
      <c r="F58" s="461">
        <v>138.75</v>
      </c>
      <c r="G58" s="43">
        <v>2.5300875273522974</v>
      </c>
      <c r="H58" s="43"/>
      <c r="I58" s="43"/>
      <c r="J58" s="43"/>
      <c r="K58" s="462"/>
      <c r="L58" s="462"/>
      <c r="M58" s="43"/>
      <c r="N58" s="43"/>
      <c r="O58" s="285"/>
      <c r="P58" s="428"/>
      <c r="Q58" s="1"/>
      <c r="R58" s="61"/>
    </row>
    <row r="59" spans="1:18" ht="12.75" customHeight="1">
      <c r="A59" s="96" t="s">
        <v>836</v>
      </c>
      <c r="B59" s="16">
        <v>126</v>
      </c>
      <c r="C59" s="43">
        <f>B59/B72*100</f>
        <v>3.3219087793303452</v>
      </c>
      <c r="D59" s="197">
        <v>125.9</v>
      </c>
      <c r="E59" s="43">
        <f>D59/D72*100</f>
        <v>2.7345786272806256</v>
      </c>
      <c r="F59" s="461">
        <v>133.1</v>
      </c>
      <c r="G59" s="43">
        <f>F59/F72*100</f>
        <v>2.4270605397520058</v>
      </c>
      <c r="H59" s="43"/>
      <c r="I59" s="43"/>
      <c r="J59" s="43"/>
      <c r="K59" s="217"/>
      <c r="L59" s="217"/>
      <c r="M59" s="43"/>
      <c r="N59" s="43"/>
      <c r="O59" s="285"/>
      <c r="P59" s="428"/>
      <c r="Q59" s="1"/>
      <c r="R59" s="61"/>
    </row>
    <row r="60" spans="1:18" ht="12.75" customHeight="1">
      <c r="A60" s="285" t="s">
        <v>50</v>
      </c>
      <c r="B60" s="18">
        <v>98.9</v>
      </c>
      <c r="C60" s="43">
        <f>B60/B72*100</f>
        <v>2.6074347482204061</v>
      </c>
      <c r="D60" s="1">
        <v>99.728999999999985</v>
      </c>
      <c r="E60" s="43">
        <f>D60/D72*100</f>
        <v>2.1661381407471763</v>
      </c>
      <c r="F60" s="44">
        <v>118.5</v>
      </c>
      <c r="G60" s="43">
        <f>F60/F72*100</f>
        <v>2.1608315098468269</v>
      </c>
      <c r="H60" s="43"/>
      <c r="I60" s="43"/>
      <c r="J60" s="43"/>
      <c r="K60" s="217"/>
      <c r="L60" s="217"/>
      <c r="M60" s="43"/>
      <c r="N60" s="43"/>
      <c r="O60" s="96"/>
      <c r="P60" s="428"/>
      <c r="Q60" s="1"/>
      <c r="R60" s="61"/>
    </row>
    <row r="61" spans="1:18" ht="12.75" customHeight="1">
      <c r="A61" s="96" t="s">
        <v>830</v>
      </c>
      <c r="B61" s="16">
        <v>88</v>
      </c>
      <c r="C61" s="43">
        <f>B61/B72*100</f>
        <v>2.3200632744529397</v>
      </c>
      <c r="D61" s="197">
        <v>97.7</v>
      </c>
      <c r="E61" s="43">
        <f>D61/D72*100</f>
        <v>2.1220677671589923</v>
      </c>
      <c r="F61" s="461">
        <v>110.6</v>
      </c>
      <c r="G61" s="43">
        <f>F61/F72*100</f>
        <v>2.0167760758570386</v>
      </c>
      <c r="H61" s="43"/>
      <c r="I61" s="5"/>
      <c r="J61" s="43"/>
      <c r="K61" s="217"/>
      <c r="L61" s="217"/>
      <c r="M61" s="43"/>
      <c r="N61" s="43"/>
      <c r="O61" s="96"/>
      <c r="P61" s="428"/>
      <c r="Q61" s="1"/>
      <c r="R61" s="61"/>
    </row>
    <row r="62" spans="1:18" ht="12.75" customHeight="1">
      <c r="A62" s="285" t="s">
        <v>919</v>
      </c>
      <c r="B62" s="18">
        <v>63.8</v>
      </c>
      <c r="C62" s="463">
        <f>B62/B72*100</f>
        <v>1.682045873978381</v>
      </c>
      <c r="D62" s="455">
        <v>100.9</v>
      </c>
      <c r="E62" s="463">
        <f>D62/D72*100</f>
        <v>2.191572545612511</v>
      </c>
      <c r="F62" s="464">
        <v>109.3</v>
      </c>
      <c r="G62" s="463">
        <f>F62/F72*100</f>
        <v>1.9930707512764405</v>
      </c>
      <c r="H62" s="43"/>
      <c r="I62" s="463"/>
      <c r="J62" s="43"/>
      <c r="K62" s="217"/>
      <c r="L62" s="217"/>
      <c r="M62" s="43"/>
      <c r="N62" s="43"/>
      <c r="O62" s="246"/>
      <c r="P62" s="428"/>
      <c r="Q62" s="1"/>
      <c r="R62" s="61"/>
    </row>
    <row r="63" spans="1:18" ht="12.75" customHeight="1">
      <c r="A63" s="246" t="s">
        <v>341</v>
      </c>
      <c r="B63" s="455">
        <v>52.5</v>
      </c>
      <c r="C63" s="43">
        <f>B63/B72*100</f>
        <v>1.3841286580543106</v>
      </c>
      <c r="D63" s="455">
        <v>57.3</v>
      </c>
      <c r="E63" s="43">
        <f>D63/D72*100</f>
        <v>1.2445699391833189</v>
      </c>
      <c r="F63" s="16">
        <f>100*0.7</f>
        <v>70</v>
      </c>
      <c r="G63" s="43">
        <f>F63/F72*100</f>
        <v>1.2764405543398978</v>
      </c>
      <c r="H63" s="43"/>
      <c r="I63" s="5"/>
      <c r="J63" s="43"/>
      <c r="K63" s="217"/>
      <c r="L63" s="217"/>
      <c r="M63" s="43"/>
      <c r="N63" s="43"/>
      <c r="O63" s="246"/>
      <c r="P63" s="428"/>
      <c r="Q63" s="1"/>
      <c r="R63" s="61"/>
    </row>
    <row r="64" spans="1:18" ht="12.75" customHeight="1">
      <c r="A64" s="285" t="s">
        <v>25</v>
      </c>
      <c r="B64" s="18">
        <v>61.8</v>
      </c>
      <c r="C64" s="43">
        <f>B64/B72*100</f>
        <v>1.62931716319536</v>
      </c>
      <c r="D64" s="49">
        <v>68.2</v>
      </c>
      <c r="E64" s="43">
        <f>D64/D72*100</f>
        <v>1.4813205907906171</v>
      </c>
      <c r="F64" s="44">
        <v>68.400000000000006</v>
      </c>
      <c r="G64" s="43">
        <f>F64/F72*100</f>
        <v>1.2472647702407005</v>
      </c>
      <c r="H64" s="43"/>
      <c r="I64" s="43"/>
      <c r="J64" s="43"/>
      <c r="K64" s="217"/>
      <c r="L64" s="217"/>
      <c r="M64" s="43"/>
      <c r="N64" s="43"/>
      <c r="O64" s="96"/>
      <c r="P64" s="428"/>
      <c r="Q64" s="1"/>
      <c r="R64" s="61"/>
    </row>
    <row r="65" spans="1:18" ht="12.75" customHeight="1">
      <c r="A65" s="96" t="s">
        <v>7</v>
      </c>
      <c r="B65" s="18">
        <v>16.2</v>
      </c>
      <c r="C65" s="43">
        <f>B65/B72*100</f>
        <v>0.42710255734247299</v>
      </c>
      <c r="D65" s="44">
        <v>69.8</v>
      </c>
      <c r="E65" s="43">
        <f>D65/D72*100</f>
        <v>1.5160729800173762</v>
      </c>
      <c r="F65" s="461">
        <v>64.7</v>
      </c>
      <c r="G65" s="43">
        <f>F65/F72*100</f>
        <v>1.1797957695113057</v>
      </c>
      <c r="H65" s="43"/>
      <c r="I65" s="83"/>
      <c r="J65" s="43"/>
      <c r="K65" s="217"/>
      <c r="L65" s="217"/>
      <c r="M65" s="43"/>
      <c r="N65" s="43"/>
      <c r="O65" s="96"/>
      <c r="P65" s="428"/>
      <c r="Q65" s="61"/>
      <c r="R65" s="61"/>
    </row>
    <row r="66" spans="1:18" ht="12.75" customHeight="1">
      <c r="A66" s="96" t="s">
        <v>423</v>
      </c>
      <c r="B66" s="18">
        <v>19.7</v>
      </c>
      <c r="C66" s="43">
        <f>B66/B72*100</f>
        <v>0.51937780121276034</v>
      </c>
      <c r="D66" s="43">
        <v>25</v>
      </c>
      <c r="E66" s="43">
        <f>D66/D72*100</f>
        <v>0.5430060816681147</v>
      </c>
      <c r="F66" s="16">
        <v>30.25</v>
      </c>
      <c r="G66" s="43">
        <f>F66/F72*100</f>
        <v>0.55160466812545594</v>
      </c>
      <c r="H66" s="43"/>
      <c r="I66" s="5"/>
      <c r="J66" s="43"/>
      <c r="K66" s="217"/>
      <c r="L66" s="217"/>
      <c r="M66" s="43"/>
      <c r="N66" s="43"/>
      <c r="O66" s="96"/>
      <c r="P66" s="428"/>
      <c r="Q66" s="61"/>
      <c r="R66" s="61"/>
    </row>
    <row r="67" spans="1:18" ht="12.75" customHeight="1">
      <c r="A67" s="96" t="s">
        <v>842</v>
      </c>
      <c r="B67" s="16">
        <v>24.7</v>
      </c>
      <c r="C67" s="43">
        <f>B67/B72*100</f>
        <v>0.65119957817031371</v>
      </c>
      <c r="D67" s="44">
        <v>22.4</v>
      </c>
      <c r="E67" s="43">
        <f>D67/D72*100</f>
        <v>0.48653344917463076</v>
      </c>
      <c r="F67" s="461">
        <v>20.100000000000001</v>
      </c>
      <c r="G67" s="43">
        <f>F67/F72*100</f>
        <v>0.3665207877461707</v>
      </c>
      <c r="H67" s="43"/>
      <c r="I67" s="5"/>
      <c r="J67" s="43"/>
      <c r="K67" s="217"/>
      <c r="L67" s="217"/>
      <c r="M67" s="43"/>
      <c r="N67" s="43"/>
      <c r="O67" s="5"/>
    </row>
    <row r="68" spans="1:18" ht="12.75" customHeight="1">
      <c r="A68" s="285" t="s">
        <v>85</v>
      </c>
      <c r="B68" s="18">
        <v>103.6</v>
      </c>
      <c r="C68" s="43">
        <f>B68/B72*100</f>
        <v>2.7313472185605061</v>
      </c>
      <c r="D68" s="455">
        <v>45</v>
      </c>
      <c r="E68" s="43">
        <f>D68/D72*100</f>
        <v>0.97741094700260645</v>
      </c>
      <c r="F68" s="44">
        <v>20.8</v>
      </c>
      <c r="G68" s="43">
        <f>F68/F72*100</f>
        <v>0.37928519328956967</v>
      </c>
      <c r="H68" s="43"/>
      <c r="I68" s="5"/>
      <c r="J68" s="43"/>
      <c r="K68" s="217"/>
      <c r="L68" s="217"/>
      <c r="M68" s="217"/>
      <c r="N68" s="246"/>
      <c r="O68" s="96"/>
      <c r="P68" s="428"/>
      <c r="Q68" s="61"/>
      <c r="R68" s="61"/>
    </row>
    <row r="69" spans="1:18" ht="12.75" customHeight="1">
      <c r="A69" s="96" t="s">
        <v>920</v>
      </c>
      <c r="B69" s="18">
        <v>35</v>
      </c>
      <c r="C69" s="43">
        <f>B69/B72*100</f>
        <v>0.9227524387028736</v>
      </c>
      <c r="D69" s="44">
        <v>18.3</v>
      </c>
      <c r="E69" s="43">
        <f>D69/D72*100</f>
        <v>0.39748045178105995</v>
      </c>
      <c r="F69" s="461">
        <v>16.399999999999999</v>
      </c>
      <c r="G69" s="43">
        <f>F69/F72*100</f>
        <v>0.29905178701677604</v>
      </c>
      <c r="H69" s="43"/>
      <c r="I69" s="217"/>
      <c r="J69" s="43"/>
      <c r="K69" s="217"/>
      <c r="L69" s="217"/>
      <c r="M69" s="217"/>
      <c r="N69" s="217"/>
      <c r="O69" s="96"/>
      <c r="P69" s="428"/>
      <c r="Q69" s="1"/>
      <c r="R69" s="61"/>
    </row>
    <row r="70" spans="1:18" ht="12.75" customHeight="1">
      <c r="A70" s="139" t="s">
        <v>738</v>
      </c>
      <c r="B70" s="385"/>
      <c r="C70" s="385"/>
      <c r="D70" s="18">
        <v>14.3</v>
      </c>
      <c r="E70" s="43">
        <f>D70/D72*100</f>
        <v>0.3105994787141616</v>
      </c>
      <c r="F70" s="461">
        <v>12.8</v>
      </c>
      <c r="G70" s="43">
        <f>F70/F72*100</f>
        <v>0.23340627279358131</v>
      </c>
      <c r="H70" s="43"/>
      <c r="I70" s="217"/>
      <c r="J70" s="43"/>
      <c r="K70" s="217"/>
      <c r="L70" s="1"/>
      <c r="M70" s="217"/>
      <c r="N70" s="217"/>
      <c r="O70" s="96"/>
      <c r="P70" s="428"/>
      <c r="R70" s="61"/>
    </row>
    <row r="71" spans="1:18" ht="18.75" customHeight="1">
      <c r="A71" s="285" t="s">
        <v>743</v>
      </c>
      <c r="B71" s="51"/>
      <c r="C71" s="445"/>
      <c r="D71" s="44">
        <v>3.65</v>
      </c>
      <c r="E71" s="43">
        <f>D71/D72*100</f>
        <v>7.9278887923544747E-2</v>
      </c>
      <c r="F71" s="461">
        <v>2.7</v>
      </c>
      <c r="G71" s="178">
        <f>F71/F72*100</f>
        <v>4.9234135667396067E-2</v>
      </c>
      <c r="H71" s="43"/>
      <c r="I71" s="217"/>
      <c r="J71" s="43"/>
      <c r="K71" s="217"/>
      <c r="L71" s="12"/>
      <c r="M71" s="217"/>
      <c r="N71" s="217"/>
      <c r="O71" s="139"/>
      <c r="P71" s="428"/>
      <c r="Q71" s="61"/>
      <c r="R71" s="61"/>
    </row>
    <row r="72" spans="1:18" ht="18.75" customHeight="1">
      <c r="A72" s="6" t="s">
        <v>921</v>
      </c>
      <c r="B72" s="16">
        <v>3793</v>
      </c>
      <c r="C72" s="14"/>
      <c r="D72" s="197">
        <v>4604</v>
      </c>
      <c r="E72" s="197"/>
      <c r="F72" s="465">
        <v>5484</v>
      </c>
      <c r="G72" s="385"/>
      <c r="H72" s="43"/>
      <c r="I72" s="217"/>
      <c r="J72" s="178"/>
      <c r="K72" s="217"/>
      <c r="L72" s="217"/>
      <c r="M72" s="217"/>
      <c r="N72" s="217"/>
      <c r="O72" s="6"/>
      <c r="P72" s="428"/>
      <c r="Q72" s="61"/>
      <c r="R72" s="61"/>
    </row>
    <row r="73" spans="1:18" ht="17.25" customHeight="1">
      <c r="A73" s="96" t="s">
        <v>37</v>
      </c>
      <c r="B73" s="44">
        <f>C56+C57+C58+C59</f>
        <v>67.862773530187184</v>
      </c>
      <c r="C73" s="44"/>
      <c r="D73" s="44">
        <f>E56+E57+E58+E59</f>
        <v>70.055886185925289</v>
      </c>
      <c r="E73" s="44"/>
      <c r="F73" s="44">
        <f>G56+G57+G58+G59</f>
        <v>76.540189642596644</v>
      </c>
      <c r="G73" s="385"/>
      <c r="H73" s="217"/>
      <c r="I73" s="217"/>
      <c r="J73" s="217"/>
      <c r="K73" s="217"/>
      <c r="L73" s="217"/>
      <c r="M73" s="428"/>
      <c r="N73" s="428"/>
      <c r="O73" s="6"/>
      <c r="P73" s="428"/>
      <c r="Q73" s="61"/>
      <c r="R73" s="61"/>
    </row>
    <row r="74" spans="1:18" ht="12.75" customHeight="1">
      <c r="A74" s="285" t="s">
        <v>922</v>
      </c>
      <c r="B74" s="44">
        <f>C56+C57+C58+C59+C60+C61+C62+C63+C64+C65</f>
        <v>77.912865805431068</v>
      </c>
      <c r="C74" s="44"/>
      <c r="D74" s="44">
        <f>E56+E57+E58+E59+E60+E61+E62+E63+E64+E65</f>
        <v>80.777628149435287</v>
      </c>
      <c r="E74" s="44"/>
      <c r="F74" s="44">
        <f>G56+G57+G58+G59+G60+G61+G62+G63+G64+G65</f>
        <v>86.414369073668851</v>
      </c>
      <c r="G74" s="461"/>
      <c r="H74" s="217"/>
      <c r="I74" s="217"/>
      <c r="J74" s="5"/>
      <c r="K74" s="5"/>
      <c r="L74" s="5"/>
      <c r="M74" s="428"/>
      <c r="N74" s="428"/>
      <c r="O74" s="428"/>
      <c r="P74" s="428"/>
      <c r="Q74" s="61"/>
      <c r="R74" s="61"/>
    </row>
    <row r="75" spans="1:18" ht="12.75" customHeight="1">
      <c r="A75" s="96" t="s">
        <v>44</v>
      </c>
      <c r="B75" s="16">
        <v>2650.4528996119993</v>
      </c>
      <c r="C75" s="14"/>
      <c r="D75" s="5">
        <v>2568.368756534001</v>
      </c>
      <c r="E75" s="197"/>
      <c r="F75" s="83">
        <v>2874.6</v>
      </c>
      <c r="G75" s="385"/>
      <c r="H75" s="217"/>
      <c r="I75" s="217"/>
      <c r="J75" s="217"/>
      <c r="K75" s="217"/>
      <c r="L75" s="217"/>
      <c r="M75" s="428"/>
      <c r="N75" s="428"/>
      <c r="O75" s="428"/>
      <c r="P75" s="428"/>
      <c r="Q75" s="61"/>
      <c r="R75" s="61"/>
    </row>
    <row r="76" spans="1:18" ht="12.75" customHeight="1">
      <c r="A76" s="726" t="s">
        <v>923</v>
      </c>
      <c r="B76" s="687"/>
      <c r="C76" s="687"/>
      <c r="D76" s="687"/>
      <c r="E76" s="687"/>
      <c r="F76" s="687"/>
      <c r="G76" s="687"/>
      <c r="H76" s="217"/>
      <c r="I76" s="217"/>
      <c r="J76" s="217"/>
      <c r="K76" s="217"/>
      <c r="L76" s="246"/>
      <c r="M76" s="428"/>
      <c r="N76" s="428"/>
      <c r="O76" s="428"/>
      <c r="P76" s="428"/>
      <c r="Q76" s="61"/>
      <c r="R76" s="61"/>
    </row>
    <row r="77" spans="1:18" ht="35.25" customHeight="1">
      <c r="H77" s="217"/>
      <c r="I77" s="217"/>
      <c r="J77" s="217"/>
      <c r="K77" s="217"/>
      <c r="L77" s="217"/>
      <c r="M77" s="428"/>
      <c r="N77" s="428"/>
      <c r="O77" s="428"/>
      <c r="P77" s="428"/>
      <c r="Q77" s="61"/>
      <c r="R77" s="61"/>
    </row>
    <row r="78" spans="1:18" ht="12.75" customHeight="1">
      <c r="A78" s="217"/>
      <c r="B78" s="217"/>
      <c r="C78" s="217"/>
      <c r="D78" s="217"/>
      <c r="E78" s="217"/>
      <c r="F78" s="217"/>
      <c r="G78" s="217"/>
      <c r="H78" s="217"/>
      <c r="I78" s="217"/>
      <c r="J78" s="217"/>
      <c r="K78" s="217"/>
      <c r="L78" s="217"/>
      <c r="M78" s="428"/>
      <c r="N78" s="428"/>
      <c r="O78" s="466"/>
      <c r="P78" s="428"/>
      <c r="Q78" s="61"/>
      <c r="R78" s="61"/>
    </row>
    <row r="79" spans="1:18" ht="12.75" customHeight="1">
      <c r="A79" s="459" t="s">
        <v>918</v>
      </c>
      <c r="B79" s="455">
        <v>110.7</v>
      </c>
      <c r="C79" s="43">
        <f>B79/B72*100</f>
        <v>2.9185341418402322</v>
      </c>
      <c r="D79" s="44">
        <v>121.575</v>
      </c>
      <c r="E79" s="43">
        <f>D79/D72*100</f>
        <v>2.6406385751520416</v>
      </c>
      <c r="F79" s="44">
        <v>138.75</v>
      </c>
      <c r="G79" s="43">
        <f>F79/F72*100</f>
        <v>2.5300875273522974</v>
      </c>
      <c r="H79" s="43"/>
      <c r="I79" s="217"/>
      <c r="J79" s="43"/>
      <c r="K79" s="246"/>
      <c r="L79" s="246"/>
      <c r="M79" s="43"/>
      <c r="N79" s="43"/>
      <c r="O79" s="285"/>
      <c r="P79" s="428"/>
      <c r="Q79" s="1"/>
      <c r="R79" s="61"/>
    </row>
    <row r="80" spans="1:18" ht="12.75" customHeight="1">
      <c r="A80" s="217"/>
      <c r="B80" s="217"/>
      <c r="C80" s="217"/>
      <c r="D80" s="217"/>
      <c r="E80" s="217"/>
      <c r="F80" s="217"/>
      <c r="G80" s="217"/>
      <c r="H80" s="217"/>
      <c r="I80" s="217"/>
      <c r="J80" s="217"/>
      <c r="K80" s="217"/>
      <c r="L80" s="217"/>
      <c r="M80" s="428"/>
      <c r="N80" s="428"/>
      <c r="O80" s="428"/>
      <c r="P80" s="428"/>
      <c r="Q80" s="61"/>
      <c r="R80" s="61"/>
    </row>
    <row r="81" spans="1:18" ht="12.75" customHeight="1">
      <c r="A81" s="96"/>
      <c r="B81" s="456">
        <v>2014</v>
      </c>
      <c r="C81" s="457"/>
      <c r="D81" s="9">
        <v>2015</v>
      </c>
      <c r="E81" s="61"/>
      <c r="F81" s="731">
        <v>2016</v>
      </c>
      <c r="G81" s="687"/>
      <c r="H81" s="217"/>
      <c r="I81" s="217"/>
      <c r="J81" s="217"/>
      <c r="K81" s="217"/>
      <c r="L81" s="462"/>
      <c r="M81" s="467"/>
      <c r="N81" s="467"/>
      <c r="O81" s="467"/>
      <c r="P81" s="428"/>
      <c r="Q81" s="61"/>
      <c r="R81" s="61"/>
    </row>
    <row r="82" spans="1:18" ht="12.75" customHeight="1">
      <c r="A82" s="96"/>
      <c r="B82" s="456" t="s">
        <v>916</v>
      </c>
      <c r="C82" s="456" t="s">
        <v>825</v>
      </c>
      <c r="D82" s="458" t="s">
        <v>916</v>
      </c>
      <c r="E82" s="456" t="s">
        <v>825</v>
      </c>
      <c r="F82" s="458" t="s">
        <v>916</v>
      </c>
      <c r="G82" s="456" t="s">
        <v>825</v>
      </c>
      <c r="H82" s="217"/>
      <c r="I82" s="217"/>
      <c r="J82" s="217"/>
      <c r="K82" s="217"/>
      <c r="L82" s="217"/>
      <c r="M82" s="428"/>
      <c r="N82" s="428"/>
      <c r="O82" s="428"/>
      <c r="P82" s="428"/>
      <c r="Q82" s="61"/>
      <c r="R82" s="61"/>
    </row>
    <row r="83" spans="1:18" ht="12.75" customHeight="1">
      <c r="A83" s="96" t="s">
        <v>829</v>
      </c>
      <c r="B83" s="18">
        <v>1880.0319999999999</v>
      </c>
      <c r="C83" s="43">
        <v>49.565831795412599</v>
      </c>
      <c r="D83" s="18">
        <v>2172.0930000000003</v>
      </c>
      <c r="E83" s="43">
        <v>47.178388357949615</v>
      </c>
      <c r="F83" s="18">
        <v>2614.3040000000001</v>
      </c>
      <c r="G83" s="43">
        <v>47.671480671043035</v>
      </c>
      <c r="H83" s="217"/>
      <c r="I83" s="217"/>
      <c r="J83" s="217"/>
      <c r="K83" s="217"/>
      <c r="L83" s="217"/>
      <c r="M83" s="428"/>
      <c r="N83" s="428"/>
      <c r="O83" s="428"/>
      <c r="P83" s="428"/>
      <c r="Q83" s="61"/>
      <c r="R83" s="61"/>
    </row>
    <row r="84" spans="1:18" ht="12.75" customHeight="1">
      <c r="A84" s="96" t="s">
        <v>914</v>
      </c>
      <c r="B84" s="16">
        <v>457.303</v>
      </c>
      <c r="C84" s="43">
        <v>12.056498813604009</v>
      </c>
      <c r="D84" s="18">
        <v>805.80500000000006</v>
      </c>
      <c r="E84" s="43">
        <v>17.502280625543008</v>
      </c>
      <c r="F84" s="18">
        <v>1311.31</v>
      </c>
      <c r="G84" s="43">
        <v>23.911560904449306</v>
      </c>
      <c r="H84" s="217"/>
      <c r="I84" s="217"/>
      <c r="J84" s="217"/>
      <c r="K84" s="217"/>
      <c r="L84" s="217"/>
      <c r="M84" s="428"/>
      <c r="N84" s="428"/>
      <c r="O84" s="428"/>
      <c r="P84" s="428"/>
      <c r="Q84" s="61"/>
      <c r="R84" s="61"/>
    </row>
    <row r="85" spans="1:18" ht="12.75" customHeight="1">
      <c r="A85" s="6" t="s">
        <v>921</v>
      </c>
      <c r="B85" s="16">
        <v>3793</v>
      </c>
      <c r="C85" s="14"/>
      <c r="D85" s="197">
        <v>4604</v>
      </c>
      <c r="E85" s="197"/>
      <c r="F85" s="465">
        <v>5484</v>
      </c>
      <c r="G85" s="385"/>
      <c r="H85" s="5">
        <f>F85-D85</f>
        <v>880</v>
      </c>
      <c r="I85" s="217"/>
      <c r="J85" s="217"/>
      <c r="K85" s="217"/>
      <c r="L85" s="217"/>
      <c r="M85" s="428"/>
      <c r="N85" s="428"/>
      <c r="O85" s="428"/>
      <c r="P85" s="428"/>
      <c r="Q85" s="61"/>
      <c r="R85" s="61"/>
    </row>
    <row r="86" spans="1:18" ht="12.75" customHeight="1">
      <c r="A86" s="285" t="s">
        <v>924</v>
      </c>
      <c r="B86" s="60">
        <f>(B83+B84)/B85*100</f>
        <v>61.622330609016608</v>
      </c>
      <c r="C86" s="60"/>
      <c r="D86" s="60">
        <f>(D83+D84)/D85*100</f>
        <v>64.680668983492623</v>
      </c>
      <c r="E86" s="60"/>
      <c r="F86" s="60">
        <f>(F83+F84)/F85*100</f>
        <v>71.583041575492345</v>
      </c>
      <c r="G86" s="385"/>
      <c r="H86" s="217"/>
      <c r="I86" s="217"/>
      <c r="J86" s="217"/>
      <c r="K86" s="217"/>
      <c r="L86" s="217"/>
      <c r="M86" s="428"/>
      <c r="N86" s="428"/>
      <c r="O86" s="428"/>
      <c r="P86" s="428"/>
      <c r="Q86" s="61"/>
      <c r="R86" s="61"/>
    </row>
    <row r="87" spans="1:18">
      <c r="A87" s="96"/>
      <c r="B87" s="16"/>
      <c r="C87" s="14"/>
      <c r="D87" s="43"/>
      <c r="E87" s="197"/>
      <c r="F87" s="385"/>
      <c r="G87" s="385"/>
      <c r="H87" s="61"/>
      <c r="I87" s="61"/>
      <c r="J87" s="61"/>
      <c r="K87" s="61"/>
      <c r="L87" s="61"/>
      <c r="M87" s="61"/>
      <c r="N87" s="61"/>
      <c r="O87" s="61"/>
      <c r="P87" s="61"/>
      <c r="Q87" s="61"/>
      <c r="R87" s="61"/>
    </row>
    <row r="88" spans="1:18" ht="12.75">
      <c r="A88" s="61"/>
      <c r="B88" s="61"/>
      <c r="C88" s="61"/>
      <c r="D88" s="61"/>
      <c r="E88" s="61"/>
      <c r="F88" s="61"/>
      <c r="G88" s="61"/>
      <c r="H88" s="61"/>
      <c r="I88" s="61"/>
      <c r="J88" s="61"/>
      <c r="K88" s="61"/>
      <c r="L88" s="61"/>
      <c r="M88" s="61"/>
      <c r="N88" s="61"/>
      <c r="O88" s="61"/>
      <c r="P88" s="61"/>
      <c r="Q88" s="61"/>
      <c r="R88" s="61"/>
    </row>
    <row r="89" spans="1:18" ht="12.75">
      <c r="A89" s="61" t="s">
        <v>829</v>
      </c>
      <c r="B89" s="133">
        <v>1880.0319999999999</v>
      </c>
      <c r="C89" s="78">
        <v>49.565831795412599</v>
      </c>
      <c r="D89" s="133">
        <v>2172.0930000000003</v>
      </c>
      <c r="E89" s="78">
        <v>47.178388357949615</v>
      </c>
      <c r="F89" s="133">
        <v>2614.3040000000001</v>
      </c>
      <c r="G89" s="78">
        <v>47.671480671043035</v>
      </c>
      <c r="H89" s="61"/>
      <c r="I89" s="61"/>
      <c r="J89" s="61"/>
      <c r="K89" s="61"/>
      <c r="L89" s="61"/>
      <c r="M89" s="61"/>
      <c r="N89" s="61"/>
      <c r="O89" s="61"/>
      <c r="P89" s="61"/>
      <c r="Q89" s="61"/>
      <c r="R89" s="61"/>
    </row>
    <row r="90" spans="1:18" ht="12.75">
      <c r="A90" s="61" t="s">
        <v>914</v>
      </c>
      <c r="B90" s="78">
        <v>457.303</v>
      </c>
      <c r="C90" s="78">
        <v>12.056498813604009</v>
      </c>
      <c r="D90" s="133">
        <v>805.80500000000006</v>
      </c>
      <c r="E90" s="78">
        <v>17.502280625543008</v>
      </c>
      <c r="F90" s="133">
        <v>1311.31</v>
      </c>
      <c r="G90" s="78">
        <v>23.911560904449306</v>
      </c>
      <c r="H90" s="61"/>
      <c r="I90" s="61"/>
      <c r="J90" s="61"/>
      <c r="K90" s="61"/>
      <c r="L90" s="61"/>
      <c r="M90" s="61"/>
      <c r="N90" s="61"/>
      <c r="O90" s="61"/>
      <c r="P90" s="61"/>
      <c r="Q90" s="61"/>
      <c r="R90" s="61"/>
    </row>
    <row r="91" spans="1:18" ht="12.75">
      <c r="A91" s="61"/>
      <c r="B91" s="61"/>
      <c r="C91" s="61"/>
      <c r="D91" s="61"/>
      <c r="E91" s="78">
        <f>SUM(E89:E90)</f>
        <v>64.680668983492623</v>
      </c>
      <c r="F91" s="61"/>
      <c r="G91" s="78">
        <f>SUM(G89:G90)</f>
        <v>71.583041575492345</v>
      </c>
      <c r="H91" s="61"/>
      <c r="I91" s="61"/>
      <c r="J91" s="61"/>
      <c r="K91" s="61"/>
      <c r="L91" s="61"/>
      <c r="M91" s="61"/>
      <c r="N91" s="61"/>
      <c r="O91" s="61"/>
      <c r="P91" s="61"/>
      <c r="Q91" s="61"/>
      <c r="R91" s="61"/>
    </row>
    <row r="92" spans="1:18" ht="12.75">
      <c r="A92" s="61"/>
      <c r="B92" s="61"/>
      <c r="C92" s="61"/>
      <c r="D92" s="61"/>
      <c r="E92" s="61"/>
      <c r="F92" s="61"/>
      <c r="G92" s="61"/>
      <c r="H92" s="61"/>
      <c r="I92" s="61"/>
      <c r="J92" s="61"/>
      <c r="K92" s="61"/>
      <c r="L92" s="61"/>
      <c r="M92" s="61"/>
      <c r="N92" s="61"/>
      <c r="O92" s="61"/>
      <c r="P92" s="61"/>
      <c r="Q92" s="61"/>
      <c r="R92" s="61"/>
    </row>
    <row r="93" spans="1:18" ht="12.75">
      <c r="A93" s="61"/>
      <c r="B93" s="61"/>
      <c r="C93" s="61"/>
      <c r="D93" s="61"/>
      <c r="E93" s="61"/>
      <c r="F93" s="61"/>
      <c r="G93" s="61"/>
      <c r="H93" s="61"/>
      <c r="I93" s="61"/>
      <c r="J93" s="61"/>
      <c r="K93" s="61"/>
      <c r="L93" s="61"/>
      <c r="M93" s="61"/>
      <c r="N93" s="61"/>
      <c r="O93" s="61"/>
      <c r="P93" s="61"/>
      <c r="Q93" s="61"/>
      <c r="R93" s="61"/>
    </row>
    <row r="94" spans="1:18" ht="12.75">
      <c r="A94" s="61"/>
      <c r="B94" s="61"/>
      <c r="C94" s="131"/>
      <c r="D94" s="61"/>
      <c r="E94" s="61"/>
      <c r="F94" s="61"/>
      <c r="G94" s="61"/>
      <c r="H94" s="61"/>
      <c r="I94" s="61"/>
      <c r="J94" s="61"/>
      <c r="K94" s="61"/>
      <c r="L94" s="131"/>
      <c r="M94" s="61"/>
      <c r="N94" s="61"/>
      <c r="O94" s="61"/>
      <c r="P94" s="61"/>
      <c r="Q94" s="61"/>
      <c r="R94" s="61"/>
    </row>
    <row r="95" spans="1:18" ht="12.75">
      <c r="A95" s="61"/>
      <c r="B95" s="61"/>
      <c r="C95" s="131"/>
      <c r="D95" s="61"/>
      <c r="E95" s="61"/>
      <c r="F95" s="61"/>
      <c r="G95" s="61"/>
      <c r="H95" s="61"/>
      <c r="I95" s="61"/>
      <c r="J95" s="61"/>
      <c r="K95" s="61"/>
      <c r="L95" s="131"/>
      <c r="M95" s="61"/>
      <c r="N95" s="61"/>
      <c r="O95" s="61"/>
      <c r="P95" s="61"/>
      <c r="Q95" s="61"/>
      <c r="R95" s="61"/>
    </row>
    <row r="96" spans="1:18" ht="12.75">
      <c r="A96" s="61"/>
      <c r="B96" s="61"/>
      <c r="C96" s="61"/>
      <c r="D96" s="61"/>
      <c r="E96" s="61"/>
      <c r="F96" s="61"/>
      <c r="G96" s="61"/>
      <c r="H96" s="61"/>
      <c r="I96" s="61"/>
      <c r="J96" s="61"/>
      <c r="K96" s="61"/>
      <c r="L96" s="61"/>
      <c r="M96" s="61"/>
      <c r="N96" s="61"/>
      <c r="O96" s="61"/>
      <c r="P96" s="61"/>
      <c r="Q96" s="61"/>
      <c r="R96" s="61"/>
    </row>
    <row r="97" spans="1:18" ht="12.75">
      <c r="A97" s="61"/>
      <c r="B97" s="61"/>
      <c r="C97" s="131"/>
      <c r="D97" s="61"/>
      <c r="E97" s="61"/>
      <c r="F97" s="61"/>
      <c r="G97" s="61"/>
      <c r="H97" s="61"/>
      <c r="I97" s="61"/>
      <c r="J97" s="61"/>
      <c r="K97" s="61"/>
      <c r="L97" s="131"/>
      <c r="M97" s="61"/>
      <c r="N97" s="61"/>
      <c r="O97" s="61"/>
      <c r="P97" s="61"/>
      <c r="Q97" s="61"/>
      <c r="R97" s="61"/>
    </row>
    <row r="98" spans="1:18" ht="12.75">
      <c r="A98" s="61"/>
      <c r="B98" s="61"/>
      <c r="C98" s="131"/>
      <c r="D98" s="61"/>
      <c r="E98" s="61"/>
      <c r="F98" s="61"/>
      <c r="G98" s="61"/>
      <c r="H98" s="61"/>
      <c r="I98" s="61"/>
      <c r="J98" s="61"/>
      <c r="K98" s="61"/>
      <c r="L98" s="131"/>
      <c r="M98" s="61"/>
      <c r="N98" s="61"/>
      <c r="O98" s="61"/>
      <c r="P98" s="61"/>
      <c r="Q98" s="61"/>
      <c r="R98" s="61"/>
    </row>
    <row r="99" spans="1:18" ht="12.75">
      <c r="A99" s="61"/>
      <c r="B99" s="131"/>
      <c r="C99" s="61"/>
      <c r="D99" s="61"/>
      <c r="E99" s="61"/>
      <c r="F99" s="61"/>
      <c r="G99" s="61"/>
      <c r="H99" s="61"/>
      <c r="I99" s="61"/>
      <c r="J99" s="61"/>
      <c r="K99" s="131"/>
      <c r="L99" s="61"/>
      <c r="M99" s="61"/>
      <c r="N99" s="61"/>
      <c r="O99" s="61"/>
      <c r="P99" s="61"/>
      <c r="Q99" s="61"/>
      <c r="R99" s="61"/>
    </row>
    <row r="100" spans="1:18" ht="12.75">
      <c r="A100" s="61"/>
      <c r="B100" s="61"/>
      <c r="C100" s="61"/>
      <c r="D100" s="61"/>
      <c r="E100" s="61"/>
      <c r="F100" s="61"/>
      <c r="G100" s="61"/>
      <c r="H100" s="61"/>
      <c r="I100" s="61"/>
      <c r="J100" s="61"/>
      <c r="K100" s="61"/>
      <c r="L100" s="61"/>
      <c r="M100" s="61"/>
      <c r="N100" s="61"/>
      <c r="O100" s="61"/>
      <c r="P100" s="61"/>
      <c r="Q100" s="61"/>
      <c r="R100" s="61"/>
    </row>
    <row r="101" spans="1:18" ht="12.75">
      <c r="A101" s="61"/>
      <c r="B101" s="131"/>
      <c r="C101" s="61"/>
      <c r="D101" s="61"/>
      <c r="E101" s="61"/>
      <c r="F101" s="61"/>
      <c r="G101" s="61"/>
      <c r="H101" s="61"/>
      <c r="I101" s="61"/>
      <c r="J101" s="61"/>
      <c r="K101" s="131"/>
      <c r="L101" s="61"/>
      <c r="M101" s="61"/>
      <c r="N101" s="61"/>
      <c r="O101" s="61"/>
      <c r="P101" s="61"/>
      <c r="Q101" s="61"/>
      <c r="R101" s="61"/>
    </row>
    <row r="102" spans="1:18" ht="12.75">
      <c r="A102" s="61"/>
      <c r="B102" s="61"/>
      <c r="C102" s="61"/>
      <c r="D102" s="61"/>
      <c r="E102" s="61"/>
      <c r="F102" s="61"/>
      <c r="G102" s="61"/>
      <c r="H102" s="61"/>
      <c r="I102" s="61"/>
      <c r="J102" s="61"/>
      <c r="K102" s="61"/>
      <c r="L102" s="61"/>
      <c r="M102" s="61"/>
      <c r="N102" s="61"/>
      <c r="O102" s="61"/>
      <c r="P102" s="61"/>
      <c r="Q102" s="61"/>
      <c r="R102" s="61"/>
    </row>
    <row r="103" spans="1:18" ht="12.75">
      <c r="A103" s="61"/>
      <c r="B103" s="61"/>
      <c r="C103" s="61"/>
      <c r="D103" s="61"/>
      <c r="E103" s="61"/>
      <c r="F103" s="61"/>
      <c r="G103" s="61"/>
      <c r="H103" s="61"/>
      <c r="I103" s="61"/>
      <c r="J103" s="61"/>
      <c r="K103" s="61"/>
      <c r="L103" s="61"/>
      <c r="M103" s="61"/>
      <c r="N103" s="61"/>
      <c r="O103" s="61"/>
      <c r="P103" s="61"/>
      <c r="Q103" s="61"/>
      <c r="R103" s="61"/>
    </row>
    <row r="104" spans="1:18" ht="12.75">
      <c r="A104" s="61"/>
      <c r="B104" s="61"/>
      <c r="C104" s="61"/>
      <c r="D104" s="61"/>
      <c r="E104" s="61"/>
      <c r="F104" s="61"/>
      <c r="G104" s="61"/>
      <c r="H104" s="61"/>
      <c r="I104" s="61"/>
      <c r="J104" s="61"/>
      <c r="K104" s="61"/>
      <c r="L104" s="61"/>
      <c r="M104" s="61"/>
      <c r="N104" s="61"/>
      <c r="O104" s="61"/>
      <c r="P104" s="61"/>
      <c r="Q104" s="61"/>
      <c r="R104" s="61"/>
    </row>
    <row r="105" spans="1:18" ht="12.75">
      <c r="A105" s="61"/>
      <c r="B105" s="61"/>
      <c r="C105" s="61"/>
      <c r="D105" s="61"/>
      <c r="E105" s="61"/>
      <c r="F105" s="61"/>
      <c r="G105" s="61"/>
      <c r="H105" s="61"/>
      <c r="I105" s="61"/>
      <c r="J105" s="61"/>
      <c r="K105" s="61"/>
      <c r="L105" s="61"/>
      <c r="M105" s="61"/>
      <c r="N105" s="61"/>
      <c r="O105" s="61"/>
      <c r="P105" s="61"/>
      <c r="Q105" s="61"/>
      <c r="R105" s="61"/>
    </row>
    <row r="106" spans="1:18" ht="12.75">
      <c r="A106" s="61"/>
      <c r="B106" s="61"/>
      <c r="C106" s="61"/>
      <c r="D106" s="61"/>
      <c r="E106" s="61"/>
      <c r="F106" s="61"/>
      <c r="G106" s="61"/>
      <c r="H106" s="61"/>
      <c r="I106" s="61"/>
      <c r="J106" s="61"/>
      <c r="K106" s="61"/>
      <c r="L106" s="61"/>
      <c r="M106" s="61"/>
      <c r="N106" s="61"/>
      <c r="O106" s="61"/>
      <c r="P106" s="61"/>
      <c r="Q106" s="61"/>
      <c r="R106" s="61"/>
    </row>
    <row r="107" spans="1:18" ht="12.75">
      <c r="A107" s="61"/>
      <c r="B107" s="61"/>
      <c r="C107" s="61"/>
      <c r="D107" s="61"/>
      <c r="E107" s="61"/>
      <c r="F107" s="61"/>
      <c r="G107" s="61"/>
      <c r="H107" s="61"/>
      <c r="I107" s="61"/>
      <c r="J107" s="61"/>
      <c r="K107" s="61"/>
      <c r="L107" s="61"/>
      <c r="M107" s="61"/>
      <c r="N107" s="61"/>
      <c r="O107" s="61"/>
      <c r="P107" s="61"/>
      <c r="Q107" s="61"/>
      <c r="R107" s="61"/>
    </row>
    <row r="108" spans="1:18" ht="12.75">
      <c r="A108" s="61"/>
      <c r="B108" s="61"/>
      <c r="C108" s="131"/>
      <c r="D108" s="61"/>
      <c r="E108" s="61"/>
      <c r="F108" s="61"/>
      <c r="G108" s="61"/>
      <c r="H108" s="61"/>
      <c r="I108" s="61"/>
      <c r="J108" s="61"/>
      <c r="K108" s="61"/>
      <c r="L108" s="131"/>
      <c r="M108" s="61"/>
      <c r="N108" s="61"/>
      <c r="O108" s="61"/>
      <c r="P108" s="61"/>
      <c r="Q108" s="61"/>
      <c r="R108" s="61"/>
    </row>
    <row r="109" spans="1:18" ht="12.75">
      <c r="A109" s="61"/>
      <c r="B109" s="61"/>
      <c r="C109" s="61"/>
      <c r="D109" s="61"/>
      <c r="E109" s="61"/>
      <c r="F109" s="61"/>
      <c r="G109" s="61"/>
      <c r="H109" s="61"/>
      <c r="I109" s="61"/>
      <c r="J109" s="61"/>
      <c r="K109" s="61"/>
      <c r="L109" s="61"/>
      <c r="M109" s="61"/>
      <c r="N109" s="61"/>
      <c r="O109" s="61"/>
      <c r="P109" s="61"/>
      <c r="Q109" s="61"/>
      <c r="R109" s="61"/>
    </row>
    <row r="110" spans="1:18" ht="12.75">
      <c r="A110" s="61"/>
      <c r="B110" s="61"/>
      <c r="C110" s="61"/>
      <c r="D110" s="61"/>
      <c r="E110" s="61"/>
      <c r="F110" s="61"/>
      <c r="G110" s="61"/>
      <c r="H110" s="61"/>
      <c r="I110" s="61"/>
      <c r="J110" s="61"/>
      <c r="K110" s="61"/>
      <c r="L110" s="61"/>
      <c r="M110" s="61"/>
      <c r="N110" s="61"/>
      <c r="O110" s="61"/>
      <c r="P110" s="61"/>
      <c r="Q110" s="61"/>
      <c r="R110" s="61"/>
    </row>
    <row r="111" spans="1:18" ht="12.75">
      <c r="A111" s="61"/>
      <c r="B111" s="61"/>
      <c r="C111" s="61"/>
      <c r="D111" s="61"/>
      <c r="E111" s="61"/>
      <c r="F111" s="61"/>
      <c r="G111" s="61"/>
      <c r="H111" s="61"/>
      <c r="I111" s="61"/>
      <c r="J111" s="61"/>
      <c r="K111" s="61"/>
      <c r="L111" s="61"/>
      <c r="M111" s="61"/>
      <c r="N111" s="61"/>
      <c r="O111" s="61"/>
      <c r="P111" s="61"/>
      <c r="Q111" s="61"/>
      <c r="R111" s="61"/>
    </row>
    <row r="112" spans="1:18" ht="12.75">
      <c r="A112" s="61"/>
      <c r="B112" s="131"/>
      <c r="C112" s="61"/>
      <c r="D112" s="61"/>
      <c r="E112" s="61"/>
      <c r="F112" s="61"/>
      <c r="G112" s="61"/>
      <c r="H112" s="61"/>
      <c r="I112" s="61"/>
      <c r="J112" s="61"/>
      <c r="K112" s="131"/>
      <c r="L112" s="61"/>
      <c r="M112" s="61"/>
      <c r="N112" s="61"/>
      <c r="O112" s="61"/>
      <c r="P112" s="61"/>
      <c r="Q112" s="61"/>
      <c r="R112" s="61"/>
    </row>
    <row r="113" spans="1:18" ht="12.75">
      <c r="A113" s="61"/>
      <c r="B113" s="61"/>
      <c r="C113" s="61"/>
      <c r="D113" s="61"/>
      <c r="E113" s="61"/>
      <c r="F113" s="61"/>
      <c r="G113" s="61"/>
      <c r="H113" s="61"/>
      <c r="I113" s="61"/>
      <c r="J113" s="61"/>
      <c r="K113" s="61"/>
      <c r="L113" s="61"/>
      <c r="M113" s="61"/>
      <c r="N113" s="61"/>
      <c r="O113" s="61"/>
      <c r="P113" s="61"/>
      <c r="Q113" s="61"/>
      <c r="R113" s="61"/>
    </row>
    <row r="114" spans="1:18" ht="12.75">
      <c r="A114" s="61"/>
      <c r="B114" s="61"/>
      <c r="C114" s="61"/>
      <c r="D114" s="61"/>
      <c r="E114" s="61"/>
      <c r="F114" s="61"/>
      <c r="G114" s="61"/>
      <c r="H114" s="61"/>
      <c r="I114" s="61"/>
      <c r="J114" s="61"/>
      <c r="K114" s="61"/>
      <c r="L114" s="61"/>
      <c r="M114" s="61"/>
      <c r="N114" s="61"/>
      <c r="O114" s="61"/>
      <c r="P114" s="61"/>
      <c r="Q114" s="61"/>
      <c r="R114" s="61"/>
    </row>
    <row r="115" spans="1:18" ht="12.75">
      <c r="A115" s="61"/>
      <c r="B115" s="61"/>
      <c r="C115" s="61"/>
      <c r="D115" s="61"/>
      <c r="E115" s="61"/>
      <c r="F115" s="61"/>
      <c r="G115" s="61"/>
      <c r="H115" s="61"/>
      <c r="I115" s="61"/>
      <c r="J115" s="61"/>
      <c r="K115" s="61"/>
      <c r="L115" s="61"/>
      <c r="M115" s="61"/>
      <c r="N115" s="61"/>
      <c r="O115" s="61"/>
      <c r="P115" s="61"/>
      <c r="Q115" s="61"/>
      <c r="R115" s="61"/>
    </row>
    <row r="116" spans="1:18" ht="12.75">
      <c r="A116" s="61"/>
      <c r="B116" s="61"/>
      <c r="C116" s="61"/>
      <c r="D116" s="61"/>
      <c r="E116" s="61"/>
      <c r="F116" s="61"/>
      <c r="G116" s="61"/>
      <c r="H116" s="61"/>
      <c r="I116" s="61"/>
      <c r="J116" s="61"/>
      <c r="K116" s="61"/>
      <c r="L116" s="61"/>
      <c r="M116" s="61"/>
      <c r="N116" s="61"/>
      <c r="O116" s="61"/>
      <c r="P116" s="61"/>
      <c r="Q116" s="61"/>
      <c r="R116" s="61"/>
    </row>
    <row r="117" spans="1:18" ht="12.75">
      <c r="A117" s="61"/>
      <c r="B117" s="61"/>
      <c r="C117" s="61"/>
      <c r="D117" s="61"/>
      <c r="E117" s="61"/>
      <c r="F117" s="61"/>
      <c r="G117" s="61"/>
      <c r="H117" s="61"/>
      <c r="I117" s="61"/>
      <c r="J117" s="61"/>
      <c r="K117" s="61"/>
      <c r="L117" s="61"/>
      <c r="M117" s="61"/>
      <c r="N117" s="61"/>
      <c r="O117" s="61"/>
      <c r="P117" s="61"/>
      <c r="Q117" s="61"/>
      <c r="R117" s="61"/>
    </row>
    <row r="118" spans="1:18" ht="12.75">
      <c r="A118" s="61"/>
      <c r="B118" s="61"/>
      <c r="C118" s="61"/>
      <c r="D118" s="61"/>
      <c r="E118" s="61"/>
      <c r="F118" s="61"/>
      <c r="G118" s="61"/>
      <c r="H118" s="61"/>
      <c r="I118" s="61"/>
      <c r="J118" s="61"/>
      <c r="K118" s="61"/>
      <c r="L118" s="61"/>
      <c r="M118" s="61"/>
      <c r="N118" s="61"/>
      <c r="O118" s="61"/>
      <c r="P118" s="61"/>
      <c r="Q118" s="61"/>
      <c r="R118" s="61"/>
    </row>
    <row r="119" spans="1:18" ht="12.75">
      <c r="A119" s="61"/>
      <c r="B119" s="61"/>
      <c r="C119" s="61"/>
      <c r="D119" s="61"/>
      <c r="E119" s="61"/>
      <c r="F119" s="61"/>
      <c r="G119" s="61"/>
      <c r="H119" s="61"/>
      <c r="I119" s="61"/>
      <c r="J119" s="61"/>
      <c r="K119" s="61"/>
      <c r="L119" s="61"/>
      <c r="M119" s="61"/>
      <c r="N119" s="61"/>
      <c r="O119" s="61"/>
      <c r="P119" s="61"/>
      <c r="Q119" s="61"/>
      <c r="R119" s="61"/>
    </row>
    <row r="120" spans="1:18" ht="12.75">
      <c r="A120" s="61"/>
      <c r="B120" s="61"/>
      <c r="C120" s="61"/>
      <c r="D120" s="61"/>
      <c r="E120" s="61"/>
      <c r="F120" s="61"/>
      <c r="G120" s="61"/>
      <c r="H120" s="61"/>
      <c r="I120" s="61"/>
      <c r="J120" s="61"/>
      <c r="K120" s="61"/>
      <c r="L120" s="61"/>
      <c r="M120" s="61"/>
      <c r="N120" s="61"/>
      <c r="O120" s="61"/>
      <c r="P120" s="61"/>
      <c r="Q120" s="61"/>
      <c r="R120" s="61"/>
    </row>
    <row r="121" spans="1:18" ht="12.75">
      <c r="A121" s="61"/>
      <c r="B121" s="61"/>
      <c r="C121" s="61"/>
      <c r="D121" s="61"/>
      <c r="E121" s="61"/>
      <c r="F121" s="61"/>
      <c r="G121" s="61"/>
      <c r="H121" s="61"/>
      <c r="I121" s="61"/>
      <c r="J121" s="61"/>
      <c r="K121" s="61"/>
      <c r="L121" s="61"/>
      <c r="M121" s="61"/>
      <c r="N121" s="61"/>
      <c r="O121" s="61"/>
      <c r="P121" s="61"/>
      <c r="Q121" s="61"/>
      <c r="R121" s="61"/>
    </row>
    <row r="122" spans="1:18" ht="12.75">
      <c r="A122" s="61"/>
      <c r="B122" s="61"/>
      <c r="C122" s="61"/>
      <c r="D122" s="61"/>
      <c r="E122" s="61"/>
      <c r="F122" s="61"/>
      <c r="G122" s="61"/>
      <c r="H122" s="61"/>
      <c r="I122" s="61"/>
      <c r="J122" s="61"/>
      <c r="K122" s="61"/>
      <c r="L122" s="61"/>
      <c r="M122" s="61"/>
      <c r="N122" s="61"/>
      <c r="O122" s="61"/>
      <c r="P122" s="61"/>
      <c r="Q122" s="61"/>
      <c r="R122" s="61"/>
    </row>
    <row r="123" spans="1:18" ht="12.75">
      <c r="A123" s="61"/>
      <c r="B123" s="61"/>
      <c r="C123" s="61"/>
      <c r="D123" s="61"/>
      <c r="E123" s="61"/>
      <c r="F123" s="61"/>
      <c r="G123" s="61"/>
      <c r="H123" s="61"/>
      <c r="I123" s="61"/>
      <c r="J123" s="61"/>
      <c r="K123" s="61"/>
      <c r="L123" s="61"/>
      <c r="M123" s="61"/>
      <c r="N123" s="61"/>
      <c r="O123" s="61"/>
      <c r="P123" s="61"/>
      <c r="Q123" s="61"/>
      <c r="R123" s="61"/>
    </row>
    <row r="124" spans="1:18" ht="12.75">
      <c r="A124" s="61"/>
      <c r="B124" s="61"/>
      <c r="C124" s="61"/>
      <c r="D124" s="61"/>
      <c r="E124" s="61"/>
      <c r="F124" s="61"/>
      <c r="G124" s="61"/>
      <c r="H124" s="61"/>
      <c r="I124" s="61"/>
      <c r="J124" s="61"/>
      <c r="K124" s="61"/>
      <c r="L124" s="61"/>
      <c r="M124" s="61"/>
      <c r="N124" s="61"/>
      <c r="O124" s="61"/>
      <c r="P124" s="61"/>
      <c r="Q124" s="61"/>
      <c r="R124" s="61"/>
    </row>
    <row r="125" spans="1:18" ht="12.75">
      <c r="A125" s="61"/>
      <c r="B125" s="61"/>
      <c r="C125" s="61"/>
      <c r="D125" s="61"/>
      <c r="E125" s="61"/>
      <c r="F125" s="61"/>
      <c r="G125" s="61"/>
      <c r="H125" s="61"/>
      <c r="I125" s="61"/>
      <c r="J125" s="61"/>
      <c r="K125" s="61"/>
      <c r="L125" s="61"/>
      <c r="M125" s="61"/>
      <c r="N125" s="61"/>
      <c r="O125" s="61"/>
      <c r="P125" s="61"/>
      <c r="Q125" s="61"/>
      <c r="R125" s="61"/>
    </row>
    <row r="126" spans="1:18" ht="12.75">
      <c r="A126" s="61"/>
      <c r="B126" s="61"/>
      <c r="C126" s="61"/>
      <c r="D126" s="61"/>
      <c r="E126" s="61"/>
      <c r="F126" s="61"/>
      <c r="G126" s="61"/>
      <c r="H126" s="61"/>
      <c r="I126" s="61"/>
      <c r="J126" s="61"/>
      <c r="K126" s="61"/>
      <c r="L126" s="61"/>
      <c r="M126" s="61"/>
      <c r="N126" s="61"/>
      <c r="O126" s="61"/>
      <c r="P126" s="61"/>
      <c r="Q126" s="61"/>
      <c r="R126" s="61"/>
    </row>
    <row r="127" spans="1:18" ht="12.75">
      <c r="A127" s="61"/>
      <c r="B127" s="61"/>
      <c r="C127" s="61"/>
      <c r="D127" s="61"/>
      <c r="E127" s="61"/>
      <c r="F127" s="61"/>
      <c r="G127" s="61"/>
      <c r="H127" s="61"/>
      <c r="I127" s="61"/>
      <c r="J127" s="61"/>
      <c r="K127" s="61"/>
      <c r="L127" s="61"/>
      <c r="M127" s="61"/>
      <c r="N127" s="61"/>
      <c r="O127" s="61"/>
      <c r="P127" s="61"/>
      <c r="Q127" s="61"/>
      <c r="R127" s="61"/>
    </row>
    <row r="128" spans="1:18" ht="12.75">
      <c r="A128" s="61"/>
      <c r="B128" s="61"/>
      <c r="C128" s="61"/>
      <c r="D128" s="61"/>
      <c r="E128" s="61"/>
      <c r="F128" s="61"/>
      <c r="G128" s="61"/>
      <c r="H128" s="61"/>
      <c r="I128" s="61"/>
      <c r="J128" s="61"/>
      <c r="K128" s="61"/>
      <c r="L128" s="61"/>
      <c r="M128" s="61"/>
      <c r="N128" s="61"/>
      <c r="O128" s="61"/>
      <c r="P128" s="61"/>
      <c r="Q128" s="61"/>
      <c r="R128" s="61"/>
    </row>
    <row r="129" spans="1:18" ht="12.75">
      <c r="A129" s="61"/>
      <c r="B129" s="61"/>
      <c r="C129" s="61"/>
      <c r="D129" s="61"/>
      <c r="E129" s="61"/>
      <c r="F129" s="61"/>
      <c r="G129" s="61"/>
      <c r="H129" s="61"/>
      <c r="I129" s="61"/>
      <c r="J129" s="61"/>
      <c r="K129" s="61"/>
      <c r="L129" s="61"/>
      <c r="M129" s="61"/>
      <c r="N129" s="61"/>
      <c r="O129" s="61"/>
      <c r="P129" s="61"/>
      <c r="Q129" s="61"/>
      <c r="R129" s="61"/>
    </row>
    <row r="130" spans="1:18" ht="12.75">
      <c r="A130" s="61"/>
      <c r="B130" s="61"/>
      <c r="C130" s="61"/>
      <c r="D130" s="61"/>
      <c r="E130" s="61"/>
      <c r="F130" s="61"/>
      <c r="G130" s="61"/>
      <c r="H130" s="61"/>
      <c r="I130" s="61"/>
      <c r="J130" s="61"/>
      <c r="K130" s="61"/>
      <c r="L130" s="61"/>
      <c r="M130" s="61"/>
      <c r="N130" s="61"/>
      <c r="O130" s="61"/>
      <c r="P130" s="61"/>
      <c r="Q130" s="61"/>
      <c r="R130" s="61"/>
    </row>
    <row r="131" spans="1:18" ht="12.75">
      <c r="A131" s="61"/>
      <c r="B131" s="61"/>
      <c r="C131" s="61"/>
      <c r="D131" s="61"/>
      <c r="E131" s="61"/>
      <c r="F131" s="61"/>
      <c r="G131" s="61"/>
      <c r="H131" s="61"/>
      <c r="I131" s="61"/>
      <c r="J131" s="61"/>
      <c r="K131" s="61"/>
      <c r="L131" s="61"/>
      <c r="M131" s="61"/>
      <c r="N131" s="61"/>
      <c r="O131" s="61"/>
      <c r="P131" s="61"/>
      <c r="Q131" s="61"/>
      <c r="R131" s="61"/>
    </row>
    <row r="132" spans="1:18" ht="12.75">
      <c r="A132" s="61"/>
      <c r="B132" s="61"/>
      <c r="C132" s="61"/>
      <c r="D132" s="61"/>
      <c r="E132" s="61"/>
      <c r="F132" s="61"/>
      <c r="G132" s="61"/>
      <c r="H132" s="61"/>
      <c r="I132" s="61"/>
      <c r="J132" s="61"/>
      <c r="K132" s="61"/>
      <c r="L132" s="61"/>
      <c r="M132" s="61"/>
      <c r="N132" s="61"/>
      <c r="O132" s="61"/>
      <c r="P132" s="61"/>
      <c r="Q132" s="61"/>
      <c r="R132" s="61"/>
    </row>
    <row r="133" spans="1:18" ht="12.75">
      <c r="A133" s="61"/>
      <c r="B133" s="61"/>
      <c r="C133" s="61"/>
      <c r="D133" s="61"/>
      <c r="E133" s="61"/>
      <c r="F133" s="61"/>
      <c r="G133" s="61"/>
      <c r="H133" s="61"/>
      <c r="I133" s="61"/>
      <c r="J133" s="61"/>
      <c r="K133" s="61"/>
      <c r="L133" s="61"/>
      <c r="M133" s="61"/>
      <c r="N133" s="61"/>
      <c r="O133" s="61"/>
      <c r="P133" s="61"/>
      <c r="Q133" s="61"/>
      <c r="R133" s="61"/>
    </row>
    <row r="134" spans="1:18" ht="12.75">
      <c r="A134" s="61"/>
      <c r="B134" s="61"/>
      <c r="C134" s="61"/>
      <c r="D134" s="61"/>
      <c r="E134" s="61"/>
      <c r="F134" s="61"/>
      <c r="G134" s="61"/>
      <c r="H134" s="61"/>
      <c r="I134" s="61"/>
      <c r="J134" s="61"/>
      <c r="K134" s="61"/>
      <c r="L134" s="61"/>
      <c r="M134" s="61"/>
      <c r="N134" s="61"/>
      <c r="O134" s="61"/>
      <c r="P134" s="61"/>
      <c r="Q134" s="61"/>
      <c r="R134" s="61"/>
    </row>
    <row r="135" spans="1:18" ht="12.75">
      <c r="A135" s="61"/>
      <c r="B135" s="61"/>
      <c r="C135" s="61"/>
      <c r="D135" s="61"/>
      <c r="E135" s="61"/>
      <c r="F135" s="61"/>
      <c r="G135" s="61"/>
      <c r="H135" s="61"/>
      <c r="I135" s="61"/>
      <c r="J135" s="61"/>
      <c r="K135" s="61"/>
      <c r="L135" s="61"/>
      <c r="M135" s="61"/>
      <c r="N135" s="61"/>
      <c r="O135" s="61"/>
      <c r="P135" s="61"/>
      <c r="Q135" s="61"/>
      <c r="R135" s="61"/>
    </row>
    <row r="136" spans="1:18" ht="12.75">
      <c r="A136" s="61"/>
      <c r="B136" s="61"/>
      <c r="C136" s="61"/>
      <c r="D136" s="61"/>
      <c r="E136" s="61"/>
      <c r="F136" s="61"/>
      <c r="G136" s="61"/>
      <c r="H136" s="61"/>
      <c r="I136" s="61"/>
      <c r="J136" s="61"/>
      <c r="K136" s="61"/>
      <c r="L136" s="61"/>
      <c r="M136" s="61"/>
      <c r="N136" s="61"/>
      <c r="O136" s="61"/>
      <c r="P136" s="61"/>
      <c r="Q136" s="61"/>
      <c r="R136" s="61"/>
    </row>
    <row r="137" spans="1:18" ht="12.75">
      <c r="A137" s="61"/>
      <c r="B137" s="61"/>
      <c r="C137" s="61"/>
      <c r="D137" s="61"/>
      <c r="E137" s="61"/>
      <c r="F137" s="61"/>
      <c r="G137" s="61"/>
      <c r="H137" s="61"/>
      <c r="I137" s="61"/>
      <c r="J137" s="61"/>
      <c r="K137" s="61"/>
      <c r="L137" s="61"/>
      <c r="M137" s="61"/>
      <c r="N137" s="61"/>
      <c r="O137" s="61"/>
      <c r="P137" s="61"/>
      <c r="Q137" s="61"/>
      <c r="R137" s="61"/>
    </row>
    <row r="138" spans="1:18" ht="12.75">
      <c r="A138" s="61"/>
      <c r="B138" s="61"/>
      <c r="C138" s="61"/>
      <c r="D138" s="61"/>
      <c r="E138" s="61"/>
      <c r="F138" s="61"/>
      <c r="G138" s="61"/>
      <c r="H138" s="61"/>
      <c r="I138" s="61"/>
      <c r="J138" s="61"/>
      <c r="K138" s="61"/>
      <c r="L138" s="61"/>
      <c r="M138" s="61"/>
      <c r="N138" s="61"/>
      <c r="O138" s="61"/>
      <c r="P138" s="61"/>
      <c r="Q138" s="61"/>
      <c r="R138" s="61"/>
    </row>
    <row r="139" spans="1:18" ht="12.75">
      <c r="A139" s="61"/>
      <c r="B139" s="61"/>
      <c r="C139" s="61"/>
      <c r="D139" s="61"/>
      <c r="E139" s="61"/>
      <c r="F139" s="61"/>
      <c r="G139" s="61"/>
      <c r="H139" s="61"/>
      <c r="I139" s="61"/>
      <c r="J139" s="61"/>
      <c r="K139" s="61"/>
      <c r="L139" s="61"/>
      <c r="M139" s="61"/>
      <c r="N139" s="61"/>
      <c r="O139" s="61"/>
      <c r="P139" s="61"/>
      <c r="Q139" s="61"/>
      <c r="R139" s="61"/>
    </row>
    <row r="140" spans="1:18" ht="12.75">
      <c r="A140" s="61"/>
      <c r="B140" s="61"/>
      <c r="C140" s="61"/>
      <c r="D140" s="61"/>
      <c r="E140" s="61"/>
      <c r="F140" s="61"/>
      <c r="G140" s="61"/>
      <c r="H140" s="61"/>
      <c r="I140" s="61"/>
      <c r="J140" s="61"/>
      <c r="K140" s="61"/>
      <c r="L140" s="61"/>
      <c r="M140" s="61"/>
      <c r="N140" s="61"/>
      <c r="O140" s="61"/>
      <c r="P140" s="61"/>
      <c r="Q140" s="61"/>
      <c r="R140" s="61"/>
    </row>
    <row r="141" spans="1:18" ht="12.75">
      <c r="A141" s="61"/>
      <c r="B141" s="61"/>
      <c r="C141" s="61"/>
      <c r="D141" s="61"/>
      <c r="E141" s="61"/>
      <c r="F141" s="61"/>
      <c r="G141" s="61"/>
      <c r="H141" s="61"/>
      <c r="I141" s="61"/>
      <c r="J141" s="61"/>
      <c r="K141" s="61"/>
      <c r="L141" s="61"/>
      <c r="M141" s="61"/>
      <c r="N141" s="61"/>
      <c r="O141" s="61"/>
      <c r="P141" s="61"/>
      <c r="Q141" s="61"/>
      <c r="R141" s="61"/>
    </row>
    <row r="142" spans="1:18" ht="12.75">
      <c r="A142" s="61"/>
      <c r="B142" s="61"/>
      <c r="C142" s="61"/>
      <c r="D142" s="61"/>
      <c r="E142" s="61"/>
      <c r="F142" s="61"/>
      <c r="G142" s="61"/>
      <c r="H142" s="61"/>
      <c r="I142" s="61"/>
      <c r="J142" s="61"/>
      <c r="K142" s="61"/>
      <c r="L142" s="61"/>
      <c r="M142" s="61"/>
      <c r="N142" s="61"/>
      <c r="O142" s="61"/>
      <c r="P142" s="61"/>
      <c r="Q142" s="61"/>
      <c r="R142" s="61"/>
    </row>
    <row r="143" spans="1:18" ht="12.75">
      <c r="A143" s="61"/>
      <c r="B143" s="61"/>
      <c r="C143" s="61"/>
      <c r="D143" s="61"/>
      <c r="E143" s="61"/>
      <c r="F143" s="61"/>
      <c r="G143" s="61"/>
      <c r="H143" s="61"/>
      <c r="I143" s="61"/>
      <c r="J143" s="61"/>
      <c r="K143" s="61"/>
      <c r="L143" s="61"/>
      <c r="M143" s="61"/>
      <c r="N143" s="61"/>
      <c r="O143" s="61"/>
      <c r="P143" s="61"/>
      <c r="Q143" s="61"/>
      <c r="R143" s="61"/>
    </row>
    <row r="144" spans="1:18" ht="12.75">
      <c r="A144" s="61"/>
      <c r="B144" s="61"/>
      <c r="C144" s="61"/>
      <c r="D144" s="61"/>
      <c r="E144" s="61"/>
      <c r="F144" s="61"/>
      <c r="G144" s="61"/>
      <c r="H144" s="61"/>
      <c r="I144" s="61"/>
      <c r="J144" s="61"/>
      <c r="K144" s="61"/>
      <c r="L144" s="61"/>
      <c r="M144" s="61"/>
      <c r="N144" s="61"/>
      <c r="O144" s="61"/>
      <c r="P144" s="61"/>
      <c r="Q144" s="61"/>
      <c r="R144" s="61"/>
    </row>
    <row r="145" spans="1:18" ht="12.75">
      <c r="A145" s="61"/>
      <c r="B145" s="61"/>
      <c r="C145" s="61"/>
      <c r="D145" s="61"/>
      <c r="E145" s="61"/>
      <c r="F145" s="61"/>
      <c r="G145" s="61"/>
      <c r="H145" s="61"/>
      <c r="I145" s="61"/>
      <c r="J145" s="61"/>
      <c r="K145" s="61"/>
      <c r="L145" s="61"/>
      <c r="M145" s="61"/>
      <c r="N145" s="61"/>
      <c r="O145" s="61"/>
      <c r="P145" s="61"/>
      <c r="Q145" s="61"/>
      <c r="R145" s="61"/>
    </row>
    <row r="146" spans="1:18" ht="12.75">
      <c r="A146" s="61"/>
      <c r="B146" s="61"/>
      <c r="C146" s="61"/>
      <c r="D146" s="61"/>
      <c r="E146" s="61"/>
      <c r="F146" s="61"/>
      <c r="G146" s="61"/>
      <c r="H146" s="61"/>
      <c r="I146" s="61"/>
      <c r="J146" s="61"/>
      <c r="K146" s="61"/>
      <c r="L146" s="61"/>
      <c r="M146" s="61"/>
      <c r="N146" s="61"/>
      <c r="O146" s="61"/>
      <c r="P146" s="61"/>
      <c r="Q146" s="61"/>
      <c r="R146" s="61"/>
    </row>
    <row r="147" spans="1:18" ht="12.75">
      <c r="A147" s="61"/>
      <c r="B147" s="61"/>
      <c r="C147" s="61"/>
      <c r="D147" s="61"/>
      <c r="E147" s="61"/>
      <c r="F147" s="61"/>
      <c r="G147" s="61"/>
      <c r="H147" s="61"/>
      <c r="I147" s="61"/>
      <c r="J147" s="61"/>
      <c r="K147" s="61"/>
      <c r="L147" s="61"/>
      <c r="M147" s="61"/>
      <c r="N147" s="61"/>
      <c r="O147" s="61"/>
      <c r="P147" s="61"/>
      <c r="Q147" s="61"/>
      <c r="R147" s="61"/>
    </row>
    <row r="148" spans="1:18" ht="12.75">
      <c r="A148" s="61"/>
      <c r="B148" s="61"/>
      <c r="C148" s="61"/>
      <c r="D148" s="61"/>
      <c r="E148" s="61"/>
      <c r="F148" s="61"/>
      <c r="G148" s="61"/>
      <c r="H148" s="61"/>
      <c r="I148" s="61"/>
      <c r="J148" s="61"/>
      <c r="K148" s="61"/>
      <c r="L148" s="61"/>
      <c r="M148" s="61"/>
      <c r="N148" s="61"/>
      <c r="O148" s="61"/>
      <c r="P148" s="61"/>
      <c r="Q148" s="61"/>
      <c r="R148" s="61"/>
    </row>
    <row r="149" spans="1:18" ht="12.75">
      <c r="A149" s="61"/>
      <c r="B149" s="61"/>
      <c r="C149" s="61"/>
      <c r="D149" s="61"/>
      <c r="E149" s="61"/>
      <c r="F149" s="61"/>
      <c r="G149" s="61"/>
      <c r="H149" s="61"/>
      <c r="I149" s="61"/>
      <c r="J149" s="61"/>
      <c r="K149" s="61"/>
      <c r="L149" s="61"/>
      <c r="M149" s="61"/>
      <c r="N149" s="61"/>
      <c r="O149" s="61"/>
      <c r="P149" s="61"/>
      <c r="Q149" s="61"/>
      <c r="R149" s="61"/>
    </row>
    <row r="150" spans="1:18" ht="12.75">
      <c r="A150" s="61"/>
      <c r="B150" s="61"/>
      <c r="C150" s="61"/>
      <c r="D150" s="61"/>
      <c r="E150" s="61"/>
      <c r="F150" s="61"/>
      <c r="G150" s="61"/>
      <c r="H150" s="61"/>
      <c r="I150" s="61"/>
      <c r="J150" s="61"/>
      <c r="K150" s="61"/>
      <c r="L150" s="61"/>
      <c r="M150" s="61"/>
      <c r="N150" s="61"/>
      <c r="O150" s="61"/>
      <c r="P150" s="61"/>
      <c r="Q150" s="61"/>
      <c r="R150" s="61"/>
    </row>
    <row r="151" spans="1:18" ht="12.75">
      <c r="A151" s="61"/>
      <c r="B151" s="61"/>
      <c r="C151" s="61"/>
      <c r="D151" s="61"/>
      <c r="E151" s="61"/>
      <c r="F151" s="61"/>
      <c r="G151" s="61"/>
      <c r="H151" s="61"/>
      <c r="I151" s="61"/>
      <c r="J151" s="61"/>
      <c r="K151" s="61"/>
      <c r="L151" s="61"/>
      <c r="M151" s="61"/>
      <c r="N151" s="61"/>
      <c r="O151" s="61"/>
      <c r="P151" s="61"/>
      <c r="Q151" s="61"/>
      <c r="R151" s="61"/>
    </row>
    <row r="152" spans="1:18" ht="12.75">
      <c r="A152" s="61"/>
      <c r="B152" s="61"/>
      <c r="C152" s="61"/>
      <c r="D152" s="61"/>
      <c r="E152" s="61"/>
      <c r="F152" s="61"/>
      <c r="G152" s="61"/>
      <c r="H152" s="61"/>
      <c r="I152" s="61"/>
      <c r="J152" s="61"/>
      <c r="K152" s="61"/>
      <c r="L152" s="61"/>
      <c r="M152" s="61"/>
      <c r="N152" s="61"/>
      <c r="O152" s="61"/>
      <c r="P152" s="61"/>
      <c r="Q152" s="61"/>
      <c r="R152" s="61"/>
    </row>
    <row r="153" spans="1:18" ht="12.75">
      <c r="A153" s="61"/>
      <c r="B153" s="61"/>
      <c r="C153" s="61"/>
      <c r="D153" s="61"/>
      <c r="E153" s="61"/>
      <c r="F153" s="61"/>
      <c r="G153" s="61"/>
      <c r="H153" s="61"/>
      <c r="I153" s="61"/>
      <c r="J153" s="61"/>
      <c r="K153" s="61"/>
      <c r="L153" s="61"/>
      <c r="M153" s="61"/>
      <c r="N153" s="61"/>
      <c r="O153" s="61"/>
      <c r="P153" s="61"/>
      <c r="Q153" s="61"/>
      <c r="R153" s="61"/>
    </row>
    <row r="154" spans="1:18" ht="12.75">
      <c r="A154" s="61"/>
      <c r="B154" s="61"/>
      <c r="C154" s="61"/>
      <c r="D154" s="61"/>
      <c r="E154" s="61"/>
      <c r="F154" s="61"/>
      <c r="G154" s="61"/>
      <c r="H154" s="61"/>
      <c r="I154" s="61"/>
      <c r="J154" s="61"/>
      <c r="K154" s="61"/>
      <c r="L154" s="61"/>
      <c r="M154" s="61"/>
      <c r="N154" s="61"/>
      <c r="O154" s="61"/>
      <c r="P154" s="61"/>
      <c r="Q154" s="61"/>
      <c r="R154" s="61"/>
    </row>
    <row r="155" spans="1:18" ht="12.75">
      <c r="A155" s="61"/>
      <c r="B155" s="61"/>
      <c r="C155" s="61"/>
      <c r="D155" s="61"/>
      <c r="E155" s="61"/>
      <c r="F155" s="61"/>
      <c r="G155" s="61"/>
      <c r="H155" s="61"/>
      <c r="I155" s="61"/>
      <c r="J155" s="61"/>
      <c r="K155" s="61"/>
      <c r="L155" s="61"/>
      <c r="M155" s="61"/>
      <c r="N155" s="61"/>
      <c r="O155" s="61"/>
      <c r="P155" s="61"/>
      <c r="Q155" s="61"/>
      <c r="R155" s="61"/>
    </row>
    <row r="156" spans="1:18" ht="12.75">
      <c r="A156" s="61"/>
      <c r="B156" s="61"/>
      <c r="C156" s="61"/>
      <c r="D156" s="61"/>
      <c r="E156" s="61"/>
      <c r="F156" s="61"/>
      <c r="G156" s="61"/>
      <c r="H156" s="61"/>
      <c r="I156" s="61"/>
      <c r="J156" s="61"/>
      <c r="K156" s="61"/>
      <c r="L156" s="61"/>
      <c r="M156" s="61"/>
      <c r="N156" s="61"/>
      <c r="O156" s="61"/>
      <c r="P156" s="61"/>
      <c r="Q156" s="61"/>
      <c r="R156" s="61"/>
    </row>
    <row r="157" spans="1:18" ht="12.75">
      <c r="A157" s="61"/>
      <c r="B157" s="61"/>
      <c r="C157" s="61"/>
      <c r="D157" s="61"/>
      <c r="E157" s="61"/>
      <c r="F157" s="61"/>
      <c r="G157" s="61"/>
      <c r="H157" s="61"/>
      <c r="I157" s="61"/>
      <c r="J157" s="61"/>
      <c r="K157" s="61"/>
      <c r="L157" s="61"/>
      <c r="M157" s="61"/>
      <c r="N157" s="61"/>
      <c r="O157" s="61"/>
      <c r="P157" s="61"/>
      <c r="Q157" s="61"/>
      <c r="R157" s="61"/>
    </row>
    <row r="158" spans="1:18" ht="12.75">
      <c r="A158" s="61"/>
      <c r="B158" s="61"/>
      <c r="C158" s="61"/>
      <c r="D158" s="61"/>
      <c r="E158" s="61"/>
      <c r="F158" s="61"/>
      <c r="G158" s="61"/>
      <c r="H158" s="61"/>
      <c r="I158" s="61"/>
      <c r="J158" s="61"/>
      <c r="K158" s="61"/>
      <c r="L158" s="61"/>
      <c r="M158" s="61"/>
      <c r="N158" s="61"/>
      <c r="O158" s="61"/>
      <c r="P158" s="61"/>
      <c r="Q158" s="61"/>
      <c r="R158" s="61"/>
    </row>
    <row r="159" spans="1:18" ht="12.75">
      <c r="A159" s="61"/>
      <c r="B159" s="61"/>
      <c r="C159" s="61"/>
      <c r="D159" s="61"/>
      <c r="E159" s="61"/>
      <c r="F159" s="61"/>
      <c r="G159" s="61"/>
      <c r="H159" s="61"/>
      <c r="I159" s="61"/>
      <c r="J159" s="61"/>
      <c r="K159" s="61"/>
      <c r="L159" s="61"/>
      <c r="M159" s="61"/>
      <c r="N159" s="61"/>
      <c r="O159" s="61"/>
      <c r="P159" s="61"/>
      <c r="Q159" s="61"/>
      <c r="R159" s="61"/>
    </row>
    <row r="160" spans="1:18" ht="12.75">
      <c r="A160" s="61"/>
      <c r="B160" s="61"/>
      <c r="C160" s="61"/>
      <c r="D160" s="61"/>
      <c r="E160" s="61"/>
      <c r="F160" s="61"/>
      <c r="G160" s="61"/>
      <c r="H160" s="61"/>
      <c r="I160" s="61"/>
      <c r="J160" s="61"/>
      <c r="K160" s="61"/>
      <c r="L160" s="61"/>
      <c r="M160" s="61"/>
      <c r="N160" s="61"/>
      <c r="O160" s="61"/>
      <c r="P160" s="61"/>
      <c r="Q160" s="61"/>
      <c r="R160" s="61"/>
    </row>
    <row r="161" spans="1:18" ht="12.75">
      <c r="A161" s="61"/>
      <c r="B161" s="61"/>
      <c r="C161" s="61"/>
      <c r="D161" s="61"/>
      <c r="E161" s="61"/>
      <c r="F161" s="61"/>
      <c r="G161" s="61"/>
      <c r="H161" s="61"/>
      <c r="I161" s="61"/>
      <c r="J161" s="61"/>
      <c r="K161" s="61"/>
      <c r="L161" s="61"/>
      <c r="M161" s="61"/>
      <c r="N161" s="61"/>
      <c r="O161" s="61"/>
      <c r="P161" s="61"/>
      <c r="Q161" s="61"/>
      <c r="R161" s="61"/>
    </row>
    <row r="162" spans="1:18" ht="12.75">
      <c r="A162" s="61"/>
      <c r="B162" s="61"/>
      <c r="C162" s="61"/>
      <c r="D162" s="61"/>
      <c r="E162" s="61"/>
      <c r="F162" s="61"/>
      <c r="G162" s="61"/>
      <c r="H162" s="61"/>
      <c r="I162" s="61"/>
      <c r="J162" s="61"/>
      <c r="K162" s="61"/>
      <c r="L162" s="61"/>
      <c r="M162" s="61"/>
      <c r="N162" s="61"/>
      <c r="O162" s="61"/>
      <c r="P162" s="61"/>
      <c r="Q162" s="61"/>
      <c r="R162" s="61"/>
    </row>
    <row r="163" spans="1:18" ht="12.75">
      <c r="A163" s="61"/>
      <c r="B163" s="61"/>
      <c r="C163" s="61"/>
      <c r="D163" s="61"/>
      <c r="E163" s="61"/>
      <c r="F163" s="61"/>
      <c r="G163" s="61"/>
      <c r="H163" s="61"/>
      <c r="I163" s="61"/>
      <c r="J163" s="61"/>
      <c r="K163" s="61"/>
      <c r="L163" s="61"/>
      <c r="M163" s="61"/>
      <c r="N163" s="61"/>
      <c r="O163" s="61"/>
      <c r="P163" s="61"/>
      <c r="Q163" s="61"/>
      <c r="R163" s="61"/>
    </row>
    <row r="164" spans="1:18" ht="12.75">
      <c r="A164" s="61"/>
      <c r="B164" s="61"/>
      <c r="C164" s="61"/>
      <c r="D164" s="61"/>
      <c r="E164" s="61"/>
      <c r="F164" s="61"/>
      <c r="G164" s="61"/>
      <c r="H164" s="61"/>
      <c r="I164" s="61"/>
      <c r="J164" s="61"/>
      <c r="K164" s="61"/>
      <c r="L164" s="61"/>
      <c r="M164" s="61"/>
      <c r="N164" s="61"/>
      <c r="O164" s="61"/>
      <c r="P164" s="61"/>
      <c r="Q164" s="61"/>
      <c r="R164" s="61"/>
    </row>
    <row r="165" spans="1:18" ht="12.75">
      <c r="A165" s="61"/>
      <c r="B165" s="61"/>
      <c r="C165" s="61"/>
      <c r="D165" s="61"/>
      <c r="E165" s="61"/>
      <c r="F165" s="61"/>
      <c r="G165" s="61"/>
      <c r="H165" s="61"/>
      <c r="I165" s="61"/>
      <c r="J165" s="61"/>
      <c r="K165" s="61"/>
      <c r="L165" s="61"/>
      <c r="M165" s="61"/>
      <c r="N165" s="61"/>
      <c r="O165" s="61"/>
      <c r="P165" s="61"/>
      <c r="Q165" s="61"/>
      <c r="R165" s="61"/>
    </row>
    <row r="166" spans="1:18" ht="12.75">
      <c r="A166" s="61"/>
      <c r="B166" s="61"/>
      <c r="C166" s="61"/>
      <c r="D166" s="61"/>
      <c r="E166" s="61"/>
      <c r="F166" s="61"/>
      <c r="G166" s="61"/>
      <c r="H166" s="61"/>
      <c r="I166" s="61"/>
      <c r="J166" s="61"/>
      <c r="K166" s="61"/>
      <c r="L166" s="61"/>
      <c r="M166" s="61"/>
      <c r="N166" s="61"/>
      <c r="O166" s="61"/>
      <c r="P166" s="61"/>
      <c r="Q166" s="61"/>
      <c r="R166" s="61"/>
    </row>
    <row r="167" spans="1:18" ht="12.75">
      <c r="A167" s="61"/>
      <c r="B167" s="61"/>
      <c r="C167" s="61"/>
      <c r="D167" s="61"/>
      <c r="E167" s="61"/>
      <c r="F167" s="61"/>
      <c r="G167" s="61"/>
      <c r="H167" s="61"/>
      <c r="I167" s="61"/>
      <c r="J167" s="61"/>
      <c r="K167" s="61"/>
      <c r="L167" s="61"/>
      <c r="M167" s="61"/>
      <c r="N167" s="61"/>
      <c r="O167" s="61"/>
      <c r="P167" s="61"/>
      <c r="Q167" s="61"/>
      <c r="R167" s="61"/>
    </row>
    <row r="168" spans="1:18" ht="12.75">
      <c r="A168" s="61"/>
      <c r="B168" s="61"/>
      <c r="C168" s="61"/>
      <c r="D168" s="61"/>
      <c r="E168" s="61"/>
      <c r="F168" s="61"/>
      <c r="G168" s="61"/>
      <c r="H168" s="61"/>
      <c r="I168" s="61"/>
      <c r="J168" s="61"/>
      <c r="K168" s="61"/>
      <c r="L168" s="61"/>
      <c r="M168" s="61"/>
      <c r="N168" s="61"/>
      <c r="O168" s="61"/>
      <c r="P168" s="61"/>
      <c r="Q168" s="61"/>
      <c r="R168" s="61"/>
    </row>
    <row r="169" spans="1:18" ht="12.75">
      <c r="A169" s="61"/>
      <c r="B169" s="61"/>
      <c r="C169" s="61"/>
      <c r="D169" s="61"/>
      <c r="E169" s="61"/>
      <c r="F169" s="61"/>
      <c r="G169" s="61"/>
      <c r="H169" s="61"/>
      <c r="I169" s="61"/>
      <c r="J169" s="61"/>
      <c r="K169" s="61"/>
      <c r="L169" s="61"/>
      <c r="M169" s="61"/>
      <c r="N169" s="61"/>
      <c r="O169" s="61"/>
      <c r="P169" s="61"/>
      <c r="Q169" s="61"/>
      <c r="R169" s="61"/>
    </row>
    <row r="170" spans="1:18" ht="12.75">
      <c r="A170" s="61"/>
      <c r="B170" s="61"/>
      <c r="C170" s="61"/>
      <c r="D170" s="61"/>
      <c r="E170" s="61"/>
      <c r="F170" s="61"/>
      <c r="G170" s="61"/>
      <c r="H170" s="61"/>
      <c r="I170" s="61"/>
      <c r="J170" s="61"/>
      <c r="K170" s="61"/>
      <c r="L170" s="61"/>
      <c r="M170" s="61"/>
      <c r="N170" s="61"/>
      <c r="O170" s="61"/>
      <c r="P170" s="61"/>
      <c r="Q170" s="61"/>
      <c r="R170" s="61"/>
    </row>
    <row r="171" spans="1:18" ht="12.75">
      <c r="A171" s="61"/>
      <c r="B171" s="61"/>
      <c r="C171" s="61"/>
      <c r="D171" s="61"/>
      <c r="E171" s="61"/>
      <c r="F171" s="61"/>
      <c r="G171" s="61"/>
      <c r="H171" s="61"/>
      <c r="I171" s="61"/>
      <c r="J171" s="61"/>
      <c r="K171" s="61"/>
      <c r="L171" s="61"/>
      <c r="M171" s="61"/>
      <c r="N171" s="61"/>
      <c r="O171" s="61"/>
      <c r="P171" s="61"/>
      <c r="Q171" s="61"/>
      <c r="R171" s="61"/>
    </row>
    <row r="172" spans="1:18" ht="12.75">
      <c r="A172" s="61"/>
      <c r="B172" s="61"/>
      <c r="C172" s="61"/>
      <c r="D172" s="61"/>
      <c r="E172" s="61"/>
      <c r="F172" s="61"/>
      <c r="G172" s="61"/>
      <c r="H172" s="61"/>
      <c r="I172" s="61"/>
      <c r="J172" s="61"/>
      <c r="K172" s="61"/>
      <c r="L172" s="61"/>
      <c r="M172" s="61"/>
      <c r="N172" s="61"/>
      <c r="O172" s="61"/>
      <c r="P172" s="61"/>
      <c r="Q172" s="61"/>
      <c r="R172" s="61"/>
    </row>
    <row r="173" spans="1:18" ht="12.75">
      <c r="A173" s="61"/>
      <c r="B173" s="61"/>
      <c r="C173" s="61"/>
      <c r="D173" s="61"/>
      <c r="E173" s="61"/>
      <c r="F173" s="61"/>
      <c r="G173" s="61"/>
      <c r="H173" s="61"/>
      <c r="I173" s="61"/>
      <c r="J173" s="61"/>
      <c r="K173" s="61"/>
      <c r="L173" s="61"/>
      <c r="M173" s="61"/>
      <c r="N173" s="61"/>
      <c r="O173" s="61"/>
      <c r="P173" s="61"/>
      <c r="Q173" s="61"/>
      <c r="R173" s="61"/>
    </row>
    <row r="174" spans="1:18" ht="12.75">
      <c r="A174" s="61"/>
      <c r="B174" s="61"/>
      <c r="C174" s="61"/>
      <c r="D174" s="61"/>
      <c r="E174" s="61"/>
      <c r="F174" s="61"/>
      <c r="G174" s="61"/>
      <c r="H174" s="61"/>
      <c r="I174" s="61"/>
      <c r="J174" s="61"/>
      <c r="K174" s="61"/>
      <c r="L174" s="61"/>
      <c r="M174" s="61"/>
      <c r="N174" s="61"/>
      <c r="O174" s="61"/>
      <c r="P174" s="61"/>
      <c r="Q174" s="61"/>
      <c r="R174" s="61"/>
    </row>
    <row r="175" spans="1:18" ht="12.75">
      <c r="A175" s="61"/>
      <c r="B175" s="61"/>
      <c r="C175" s="61"/>
      <c r="D175" s="61"/>
      <c r="E175" s="61"/>
      <c r="F175" s="61"/>
      <c r="G175" s="61"/>
      <c r="H175" s="61"/>
      <c r="I175" s="61"/>
      <c r="J175" s="61"/>
      <c r="K175" s="61"/>
      <c r="L175" s="61"/>
      <c r="M175" s="61"/>
      <c r="N175" s="61"/>
      <c r="O175" s="61"/>
      <c r="P175" s="61"/>
      <c r="Q175" s="61"/>
      <c r="R175" s="61"/>
    </row>
    <row r="176" spans="1:18" ht="12.75">
      <c r="A176" s="61"/>
      <c r="B176" s="61"/>
      <c r="C176" s="61"/>
      <c r="D176" s="61"/>
      <c r="E176" s="61"/>
      <c r="F176" s="61"/>
      <c r="G176" s="61"/>
      <c r="H176" s="61"/>
      <c r="I176" s="61"/>
      <c r="J176" s="61"/>
      <c r="K176" s="61"/>
      <c r="L176" s="61"/>
      <c r="M176" s="61"/>
      <c r="N176" s="61"/>
      <c r="O176" s="61"/>
      <c r="P176" s="61"/>
      <c r="Q176" s="61"/>
      <c r="R176" s="61"/>
    </row>
    <row r="177" spans="1:18" ht="12.75">
      <c r="A177" s="61"/>
      <c r="B177" s="61"/>
      <c r="C177" s="61"/>
      <c r="D177" s="61"/>
      <c r="E177" s="61"/>
      <c r="F177" s="61"/>
      <c r="G177" s="61"/>
      <c r="H177" s="61"/>
      <c r="I177" s="61"/>
      <c r="J177" s="61"/>
      <c r="K177" s="61"/>
      <c r="L177" s="61"/>
      <c r="M177" s="61"/>
      <c r="N177" s="61"/>
      <c r="O177" s="61"/>
      <c r="P177" s="61"/>
      <c r="Q177" s="61"/>
      <c r="R177" s="61"/>
    </row>
    <row r="178" spans="1:18" ht="12.75">
      <c r="A178" s="61"/>
      <c r="B178" s="61"/>
      <c r="C178" s="61"/>
      <c r="D178" s="61"/>
      <c r="E178" s="61"/>
      <c r="F178" s="61"/>
      <c r="G178" s="61"/>
      <c r="H178" s="61"/>
      <c r="I178" s="61"/>
      <c r="J178" s="61"/>
      <c r="K178" s="61"/>
      <c r="L178" s="61"/>
      <c r="M178" s="61"/>
      <c r="N178" s="61"/>
      <c r="O178" s="61"/>
      <c r="P178" s="61"/>
      <c r="Q178" s="61"/>
      <c r="R178" s="61"/>
    </row>
    <row r="179" spans="1:18" ht="12.75">
      <c r="A179" s="61"/>
      <c r="B179" s="61"/>
      <c r="C179" s="61"/>
      <c r="D179" s="61"/>
      <c r="E179" s="61"/>
      <c r="F179" s="61"/>
      <c r="G179" s="61"/>
      <c r="H179" s="61"/>
      <c r="I179" s="61"/>
      <c r="J179" s="61"/>
      <c r="K179" s="61"/>
      <c r="L179" s="61"/>
      <c r="M179" s="61"/>
      <c r="N179" s="61"/>
      <c r="O179" s="61"/>
      <c r="P179" s="61"/>
      <c r="Q179" s="61"/>
      <c r="R179" s="61"/>
    </row>
    <row r="180" spans="1:18" ht="12.75">
      <c r="A180" s="61"/>
      <c r="B180" s="61"/>
      <c r="C180" s="61"/>
      <c r="D180" s="61"/>
      <c r="E180" s="61"/>
      <c r="F180" s="61"/>
      <c r="G180" s="61"/>
      <c r="H180" s="61"/>
      <c r="I180" s="61"/>
      <c r="J180" s="61"/>
      <c r="K180" s="61"/>
      <c r="L180" s="61"/>
      <c r="M180" s="61"/>
      <c r="N180" s="61"/>
      <c r="O180" s="61"/>
      <c r="P180" s="61"/>
      <c r="Q180" s="61"/>
      <c r="R180" s="61"/>
    </row>
    <row r="181" spans="1:18" ht="12.75">
      <c r="A181" s="61"/>
      <c r="B181" s="61"/>
      <c r="C181" s="61"/>
      <c r="D181" s="61"/>
      <c r="E181" s="61"/>
      <c r="F181" s="61"/>
      <c r="G181" s="61"/>
      <c r="H181" s="61"/>
      <c r="I181" s="61"/>
      <c r="J181" s="61"/>
      <c r="K181" s="61"/>
      <c r="L181" s="61"/>
      <c r="M181" s="61"/>
      <c r="N181" s="61"/>
      <c r="O181" s="61"/>
      <c r="P181" s="61"/>
      <c r="Q181" s="61"/>
      <c r="R181" s="61"/>
    </row>
    <row r="182" spans="1:18" ht="12.75">
      <c r="A182" s="61"/>
      <c r="B182" s="61"/>
      <c r="C182" s="61"/>
      <c r="D182" s="61"/>
      <c r="E182" s="61"/>
      <c r="F182" s="61"/>
      <c r="G182" s="61"/>
      <c r="H182" s="61"/>
      <c r="I182" s="61"/>
      <c r="J182" s="61"/>
      <c r="K182" s="61"/>
      <c r="L182" s="61"/>
      <c r="M182" s="61"/>
      <c r="N182" s="61"/>
      <c r="O182" s="61"/>
      <c r="P182" s="61"/>
      <c r="Q182" s="61"/>
      <c r="R182" s="61"/>
    </row>
    <row r="183" spans="1:18" ht="12.75">
      <c r="A183" s="61"/>
      <c r="B183" s="61"/>
      <c r="C183" s="61"/>
      <c r="D183" s="61"/>
      <c r="E183" s="61"/>
      <c r="F183" s="61"/>
      <c r="G183" s="61"/>
      <c r="H183" s="61"/>
      <c r="I183" s="61"/>
      <c r="J183" s="61"/>
      <c r="K183" s="61"/>
      <c r="L183" s="61"/>
      <c r="M183" s="61"/>
      <c r="N183" s="61"/>
      <c r="O183" s="61"/>
      <c r="P183" s="61"/>
      <c r="Q183" s="61"/>
      <c r="R183" s="61"/>
    </row>
    <row r="184" spans="1:18" ht="12.75">
      <c r="A184" s="61"/>
      <c r="B184" s="61"/>
      <c r="C184" s="61"/>
      <c r="D184" s="61"/>
      <c r="E184" s="61"/>
      <c r="F184" s="61"/>
      <c r="G184" s="61"/>
      <c r="H184" s="61"/>
      <c r="I184" s="61"/>
      <c r="J184" s="61"/>
      <c r="K184" s="61"/>
      <c r="L184" s="61"/>
      <c r="M184" s="61"/>
      <c r="N184" s="61"/>
      <c r="O184" s="61"/>
      <c r="P184" s="61"/>
      <c r="Q184" s="61"/>
      <c r="R184" s="61"/>
    </row>
    <row r="185" spans="1:18" ht="12.75">
      <c r="A185" s="61"/>
      <c r="B185" s="61"/>
      <c r="C185" s="61"/>
      <c r="D185" s="61"/>
      <c r="E185" s="61"/>
      <c r="F185" s="61"/>
      <c r="G185" s="61"/>
      <c r="H185" s="61"/>
      <c r="I185" s="61"/>
      <c r="J185" s="61"/>
      <c r="K185" s="61"/>
      <c r="L185" s="61"/>
      <c r="M185" s="61"/>
      <c r="N185" s="61"/>
      <c r="O185" s="61"/>
      <c r="P185" s="61"/>
      <c r="Q185" s="61"/>
      <c r="R185" s="61"/>
    </row>
    <row r="186" spans="1:18" ht="12.75">
      <c r="A186" s="61"/>
      <c r="B186" s="61"/>
      <c r="C186" s="61"/>
      <c r="D186" s="61"/>
      <c r="E186" s="61"/>
      <c r="F186" s="61"/>
      <c r="G186" s="61"/>
      <c r="H186" s="61"/>
      <c r="I186" s="61"/>
      <c r="J186" s="61"/>
      <c r="K186" s="61"/>
      <c r="L186" s="61"/>
      <c r="M186" s="61"/>
      <c r="N186" s="61"/>
      <c r="O186" s="61"/>
      <c r="P186" s="61"/>
      <c r="Q186" s="61"/>
      <c r="R186" s="61"/>
    </row>
    <row r="187" spans="1:18" ht="12.75">
      <c r="A187" s="61"/>
      <c r="B187" s="61"/>
      <c r="C187" s="61"/>
      <c r="D187" s="61"/>
      <c r="E187" s="61"/>
      <c r="F187" s="61"/>
      <c r="G187" s="61"/>
      <c r="H187" s="61"/>
      <c r="I187" s="61"/>
      <c r="J187" s="61"/>
      <c r="K187" s="61"/>
      <c r="L187" s="61"/>
      <c r="M187" s="61"/>
      <c r="N187" s="61"/>
      <c r="O187" s="61"/>
      <c r="P187" s="61"/>
      <c r="Q187" s="61"/>
      <c r="R187" s="61"/>
    </row>
    <row r="188" spans="1:18" ht="12.75">
      <c r="A188" s="61"/>
      <c r="B188" s="61"/>
      <c r="C188" s="61"/>
      <c r="D188" s="61"/>
      <c r="E188" s="61"/>
      <c r="F188" s="61"/>
      <c r="G188" s="61"/>
      <c r="H188" s="61"/>
      <c r="I188" s="61"/>
      <c r="J188" s="61"/>
      <c r="K188" s="61"/>
      <c r="L188" s="61"/>
      <c r="M188" s="61"/>
      <c r="N188" s="61"/>
      <c r="O188" s="61"/>
      <c r="P188" s="61"/>
      <c r="Q188" s="61"/>
      <c r="R188" s="61"/>
    </row>
    <row r="189" spans="1:18" ht="12.75">
      <c r="A189" s="61"/>
      <c r="B189" s="61"/>
      <c r="C189" s="61"/>
      <c r="D189" s="61"/>
      <c r="E189" s="61"/>
      <c r="F189" s="61"/>
      <c r="G189" s="61"/>
      <c r="H189" s="61"/>
      <c r="I189" s="61"/>
      <c r="J189" s="61"/>
      <c r="K189" s="61"/>
      <c r="L189" s="61"/>
      <c r="M189" s="61"/>
      <c r="N189" s="61"/>
      <c r="O189" s="61"/>
      <c r="P189" s="61"/>
      <c r="Q189" s="61"/>
      <c r="R189" s="61"/>
    </row>
    <row r="190" spans="1:18" ht="12.75">
      <c r="A190" s="61"/>
      <c r="B190" s="61"/>
      <c r="C190" s="61"/>
      <c r="D190" s="61"/>
      <c r="E190" s="61"/>
      <c r="F190" s="61"/>
      <c r="G190" s="61"/>
      <c r="H190" s="61"/>
      <c r="I190" s="61"/>
      <c r="J190" s="61"/>
      <c r="K190" s="61"/>
      <c r="L190" s="61"/>
      <c r="M190" s="61"/>
      <c r="N190" s="61"/>
      <c r="O190" s="61"/>
      <c r="P190" s="61"/>
      <c r="Q190" s="61"/>
      <c r="R190" s="61"/>
    </row>
    <row r="191" spans="1:18" ht="12.75">
      <c r="A191" s="61"/>
      <c r="B191" s="61"/>
      <c r="C191" s="61"/>
      <c r="D191" s="61"/>
      <c r="E191" s="61"/>
      <c r="F191" s="61"/>
      <c r="G191" s="61"/>
      <c r="H191" s="61"/>
      <c r="I191" s="61"/>
      <c r="J191" s="61"/>
      <c r="K191" s="61"/>
      <c r="L191" s="61"/>
      <c r="M191" s="61"/>
      <c r="N191" s="61"/>
      <c r="O191" s="61"/>
      <c r="P191" s="61"/>
      <c r="Q191" s="61"/>
      <c r="R191" s="61"/>
    </row>
    <row r="192" spans="1:18" ht="12.75">
      <c r="A192" s="61"/>
      <c r="B192" s="61"/>
      <c r="C192" s="61"/>
      <c r="D192" s="61"/>
      <c r="E192" s="61"/>
      <c r="F192" s="61"/>
      <c r="G192" s="61"/>
      <c r="H192" s="61"/>
      <c r="I192" s="61"/>
      <c r="J192" s="61"/>
      <c r="K192" s="61"/>
      <c r="L192" s="61"/>
      <c r="M192" s="61"/>
      <c r="N192" s="61"/>
      <c r="O192" s="61"/>
      <c r="P192" s="61"/>
      <c r="Q192" s="61"/>
      <c r="R192" s="61"/>
    </row>
    <row r="193" spans="1:18" ht="12.75">
      <c r="A193" s="61"/>
      <c r="B193" s="61"/>
      <c r="C193" s="61"/>
      <c r="D193" s="61"/>
      <c r="E193" s="61"/>
      <c r="F193" s="61"/>
      <c r="G193" s="61"/>
      <c r="H193" s="61"/>
      <c r="I193" s="61"/>
      <c r="J193" s="61"/>
      <c r="K193" s="61"/>
      <c r="L193" s="61"/>
      <c r="M193" s="61"/>
      <c r="N193" s="61"/>
      <c r="O193" s="61"/>
      <c r="P193" s="61"/>
      <c r="Q193" s="61"/>
      <c r="R193" s="61"/>
    </row>
    <row r="194" spans="1:18" ht="12.75">
      <c r="A194" s="61"/>
      <c r="B194" s="61"/>
      <c r="C194" s="61"/>
      <c r="D194" s="61"/>
      <c r="E194" s="61"/>
      <c r="F194" s="61"/>
      <c r="G194" s="61"/>
      <c r="H194" s="61"/>
      <c r="I194" s="61"/>
      <c r="J194" s="61"/>
      <c r="K194" s="61"/>
      <c r="L194" s="61"/>
      <c r="M194" s="61"/>
      <c r="N194" s="61"/>
      <c r="O194" s="61"/>
      <c r="P194" s="61"/>
      <c r="Q194" s="61"/>
      <c r="R194" s="61"/>
    </row>
    <row r="195" spans="1:18" ht="12.75">
      <c r="A195" s="61"/>
      <c r="B195" s="61"/>
      <c r="C195" s="61"/>
      <c r="D195" s="61"/>
      <c r="E195" s="61"/>
      <c r="F195" s="61"/>
      <c r="G195" s="61"/>
      <c r="H195" s="61"/>
      <c r="I195" s="61"/>
      <c r="J195" s="61"/>
      <c r="K195" s="61"/>
      <c r="L195" s="61"/>
      <c r="M195" s="61"/>
      <c r="N195" s="61"/>
      <c r="O195" s="61"/>
      <c r="P195" s="61"/>
      <c r="Q195" s="61"/>
      <c r="R195" s="61"/>
    </row>
    <row r="196" spans="1:18" ht="12.75">
      <c r="A196" s="61"/>
      <c r="B196" s="61"/>
      <c r="C196" s="61"/>
      <c r="D196" s="61"/>
      <c r="E196" s="61"/>
      <c r="F196" s="61"/>
      <c r="G196" s="61"/>
      <c r="H196" s="61"/>
      <c r="I196" s="61"/>
      <c r="J196" s="61"/>
      <c r="K196" s="61"/>
      <c r="L196" s="61"/>
      <c r="M196" s="61"/>
      <c r="N196" s="61"/>
      <c r="O196" s="61"/>
      <c r="P196" s="61"/>
      <c r="Q196" s="61"/>
      <c r="R196" s="61"/>
    </row>
    <row r="197" spans="1:18" ht="12.75">
      <c r="A197" s="61"/>
      <c r="B197" s="61"/>
      <c r="C197" s="61"/>
      <c r="D197" s="61"/>
      <c r="E197" s="61"/>
      <c r="F197" s="61"/>
      <c r="G197" s="61"/>
      <c r="H197" s="61"/>
      <c r="I197" s="61"/>
      <c r="J197" s="61"/>
      <c r="K197" s="61"/>
      <c r="L197" s="61"/>
      <c r="M197" s="61"/>
      <c r="N197" s="61"/>
      <c r="O197" s="61"/>
      <c r="P197" s="61"/>
      <c r="Q197" s="61"/>
      <c r="R197" s="61"/>
    </row>
    <row r="198" spans="1:18" ht="12.75">
      <c r="A198" s="61"/>
      <c r="B198" s="61"/>
      <c r="C198" s="61"/>
      <c r="D198" s="61"/>
      <c r="E198" s="61"/>
      <c r="F198" s="61"/>
      <c r="G198" s="61"/>
      <c r="H198" s="61"/>
      <c r="I198" s="61"/>
      <c r="J198" s="61"/>
      <c r="K198" s="61"/>
      <c r="L198" s="61"/>
      <c r="M198" s="61"/>
      <c r="N198" s="61"/>
      <c r="O198" s="61"/>
      <c r="P198" s="61"/>
      <c r="Q198" s="61"/>
      <c r="R198" s="61"/>
    </row>
    <row r="199" spans="1:18" ht="12.75">
      <c r="A199" s="61"/>
      <c r="B199" s="61"/>
      <c r="C199" s="61"/>
      <c r="D199" s="61"/>
      <c r="E199" s="61"/>
      <c r="F199" s="61"/>
      <c r="G199" s="61"/>
      <c r="H199" s="61"/>
      <c r="I199" s="61"/>
      <c r="J199" s="61"/>
      <c r="K199" s="61"/>
      <c r="L199" s="61"/>
      <c r="M199" s="61"/>
      <c r="N199" s="61"/>
      <c r="O199" s="61"/>
      <c r="P199" s="61"/>
      <c r="Q199" s="61"/>
      <c r="R199" s="61"/>
    </row>
    <row r="200" spans="1:18" ht="12.75">
      <c r="A200" s="61"/>
      <c r="B200" s="61"/>
      <c r="C200" s="61"/>
      <c r="D200" s="61"/>
      <c r="E200" s="61"/>
      <c r="F200" s="61"/>
      <c r="G200" s="61"/>
      <c r="H200" s="61"/>
      <c r="I200" s="61"/>
      <c r="J200" s="61"/>
      <c r="K200" s="61"/>
      <c r="L200" s="61"/>
      <c r="M200" s="61"/>
      <c r="N200" s="61"/>
      <c r="O200" s="61"/>
      <c r="P200" s="61"/>
      <c r="Q200" s="61"/>
      <c r="R200" s="61"/>
    </row>
    <row r="201" spans="1:18" ht="12.75">
      <c r="A201" s="61"/>
      <c r="B201" s="61"/>
      <c r="C201" s="61"/>
      <c r="D201" s="61"/>
      <c r="E201" s="61"/>
      <c r="F201" s="61"/>
      <c r="G201" s="61"/>
      <c r="H201" s="61"/>
      <c r="I201" s="61"/>
      <c r="J201" s="61"/>
      <c r="K201" s="61"/>
      <c r="L201" s="61"/>
      <c r="M201" s="61"/>
      <c r="N201" s="61"/>
      <c r="O201" s="61"/>
      <c r="P201" s="61"/>
      <c r="Q201" s="61"/>
      <c r="R201" s="61"/>
    </row>
    <row r="202" spans="1:18" ht="12.75">
      <c r="A202" s="61"/>
      <c r="B202" s="61"/>
      <c r="C202" s="61"/>
      <c r="D202" s="61"/>
      <c r="E202" s="61"/>
      <c r="F202" s="61"/>
      <c r="G202" s="61"/>
      <c r="H202" s="61"/>
      <c r="I202" s="61"/>
      <c r="J202" s="61"/>
      <c r="K202" s="61"/>
      <c r="L202" s="61"/>
      <c r="M202" s="61"/>
      <c r="N202" s="61"/>
      <c r="O202" s="61"/>
      <c r="P202" s="61"/>
      <c r="Q202" s="61"/>
      <c r="R202" s="61"/>
    </row>
    <row r="203" spans="1:18" ht="12.75">
      <c r="A203" s="61"/>
      <c r="B203" s="61"/>
      <c r="C203" s="61"/>
      <c r="D203" s="61"/>
      <c r="E203" s="61"/>
      <c r="F203" s="61"/>
      <c r="G203" s="61"/>
      <c r="H203" s="61"/>
      <c r="I203" s="61"/>
      <c r="J203" s="61"/>
      <c r="K203" s="61"/>
      <c r="L203" s="61"/>
      <c r="M203" s="61"/>
      <c r="N203" s="61"/>
      <c r="O203" s="61"/>
      <c r="P203" s="61"/>
      <c r="Q203" s="61"/>
      <c r="R203" s="61"/>
    </row>
    <row r="204" spans="1:18" ht="12.75">
      <c r="A204" s="61"/>
      <c r="B204" s="61"/>
      <c r="C204" s="61"/>
      <c r="D204" s="61"/>
      <c r="E204" s="61"/>
      <c r="F204" s="61"/>
      <c r="G204" s="61"/>
      <c r="H204" s="61"/>
      <c r="I204" s="61"/>
      <c r="J204" s="61"/>
      <c r="K204" s="61"/>
      <c r="L204" s="61"/>
      <c r="M204" s="61"/>
      <c r="N204" s="61"/>
      <c r="O204" s="61"/>
      <c r="P204" s="61"/>
      <c r="Q204" s="61"/>
      <c r="R204" s="61"/>
    </row>
    <row r="205" spans="1:18" ht="12.75">
      <c r="A205" s="61"/>
      <c r="B205" s="61"/>
      <c r="C205" s="61"/>
      <c r="D205" s="61"/>
      <c r="E205" s="61"/>
      <c r="F205" s="61"/>
      <c r="G205" s="61"/>
      <c r="H205" s="61"/>
      <c r="I205" s="61"/>
      <c r="J205" s="61"/>
      <c r="K205" s="61"/>
      <c r="L205" s="61"/>
      <c r="M205" s="61"/>
      <c r="N205" s="61"/>
      <c r="O205" s="61"/>
      <c r="P205" s="61"/>
      <c r="Q205" s="61"/>
      <c r="R205" s="61"/>
    </row>
    <row r="206" spans="1:18" ht="12.75">
      <c r="A206" s="61"/>
      <c r="B206" s="61"/>
      <c r="C206" s="61"/>
      <c r="D206" s="61"/>
      <c r="E206" s="61"/>
      <c r="F206" s="61"/>
      <c r="G206" s="61"/>
      <c r="H206" s="61"/>
      <c r="I206" s="61"/>
      <c r="J206" s="61"/>
      <c r="K206" s="61"/>
      <c r="L206" s="61"/>
      <c r="M206" s="61"/>
      <c r="N206" s="61"/>
      <c r="O206" s="61"/>
      <c r="P206" s="61"/>
      <c r="Q206" s="61"/>
      <c r="R206" s="61"/>
    </row>
    <row r="207" spans="1:18" ht="12.75">
      <c r="A207" s="61"/>
      <c r="B207" s="61"/>
      <c r="C207" s="61"/>
      <c r="D207" s="61"/>
      <c r="E207" s="61"/>
      <c r="F207" s="61"/>
      <c r="G207" s="61"/>
      <c r="H207" s="61"/>
      <c r="I207" s="61"/>
      <c r="J207" s="61"/>
      <c r="K207" s="61"/>
      <c r="L207" s="61"/>
      <c r="M207" s="61"/>
      <c r="N207" s="61"/>
      <c r="O207" s="61"/>
      <c r="P207" s="61"/>
      <c r="Q207" s="61"/>
      <c r="R207" s="61"/>
    </row>
    <row r="208" spans="1:18" ht="12.75">
      <c r="A208" s="61"/>
      <c r="B208" s="61"/>
      <c r="C208" s="61"/>
      <c r="D208" s="61"/>
      <c r="E208" s="61"/>
      <c r="F208" s="61"/>
      <c r="G208" s="61"/>
      <c r="H208" s="61"/>
      <c r="I208" s="61"/>
      <c r="J208" s="61"/>
      <c r="K208" s="61"/>
      <c r="L208" s="61"/>
      <c r="M208" s="61"/>
      <c r="N208" s="61"/>
      <c r="O208" s="61"/>
      <c r="P208" s="61"/>
      <c r="Q208" s="61"/>
      <c r="R208" s="61"/>
    </row>
    <row r="209" spans="1:18" ht="12.75">
      <c r="A209" s="61"/>
      <c r="B209" s="61"/>
      <c r="C209" s="61"/>
      <c r="D209" s="61"/>
      <c r="E209" s="61"/>
      <c r="F209" s="61"/>
      <c r="G209" s="61"/>
      <c r="H209" s="61"/>
      <c r="I209" s="61"/>
      <c r="J209" s="61"/>
      <c r="K209" s="61"/>
      <c r="L209" s="61"/>
      <c r="M209" s="61"/>
      <c r="N209" s="61"/>
      <c r="O209" s="61"/>
      <c r="P209" s="61"/>
      <c r="Q209" s="61"/>
      <c r="R209" s="61"/>
    </row>
    <row r="210" spans="1:18" ht="12.75">
      <c r="A210" s="61"/>
      <c r="B210" s="61"/>
      <c r="C210" s="61"/>
      <c r="D210" s="61"/>
      <c r="E210" s="61"/>
      <c r="F210" s="61"/>
      <c r="G210" s="61"/>
      <c r="H210" s="61"/>
      <c r="I210" s="61"/>
      <c r="J210" s="61"/>
      <c r="K210" s="61"/>
      <c r="L210" s="61"/>
      <c r="M210" s="61"/>
      <c r="N210" s="61"/>
      <c r="O210" s="61"/>
      <c r="P210" s="61"/>
      <c r="Q210" s="61"/>
      <c r="R210" s="61"/>
    </row>
    <row r="211" spans="1:18" ht="12.75">
      <c r="A211" s="61"/>
      <c r="B211" s="61"/>
      <c r="C211" s="61"/>
      <c r="D211" s="61"/>
      <c r="E211" s="61"/>
      <c r="F211" s="61"/>
      <c r="G211" s="61"/>
      <c r="H211" s="61"/>
      <c r="I211" s="61"/>
      <c r="J211" s="61"/>
      <c r="K211" s="61"/>
      <c r="L211" s="61"/>
      <c r="M211" s="61"/>
      <c r="N211" s="61"/>
      <c r="O211" s="61"/>
      <c r="P211" s="61"/>
      <c r="Q211" s="61"/>
      <c r="R211" s="61"/>
    </row>
    <row r="212" spans="1:18" ht="12.75">
      <c r="A212" s="61"/>
      <c r="B212" s="61"/>
      <c r="C212" s="61"/>
      <c r="D212" s="61"/>
      <c r="E212" s="61"/>
      <c r="F212" s="61"/>
      <c r="G212" s="61"/>
      <c r="H212" s="61"/>
      <c r="I212" s="61"/>
      <c r="J212" s="61"/>
      <c r="K212" s="61"/>
      <c r="L212" s="61"/>
      <c r="M212" s="61"/>
      <c r="N212" s="61"/>
      <c r="O212" s="61"/>
      <c r="P212" s="61"/>
      <c r="Q212" s="61"/>
      <c r="R212" s="61"/>
    </row>
    <row r="213" spans="1:18" ht="12.75">
      <c r="A213" s="61"/>
      <c r="B213" s="61"/>
      <c r="C213" s="61"/>
      <c r="D213" s="61"/>
      <c r="E213" s="61"/>
      <c r="F213" s="61"/>
      <c r="G213" s="61"/>
      <c r="H213" s="61"/>
      <c r="I213" s="61"/>
      <c r="J213" s="61"/>
      <c r="K213" s="61"/>
      <c r="L213" s="61"/>
      <c r="M213" s="61"/>
      <c r="N213" s="61"/>
      <c r="O213" s="61"/>
      <c r="P213" s="61"/>
      <c r="Q213" s="61"/>
      <c r="R213" s="61"/>
    </row>
    <row r="214" spans="1:18" ht="12.75">
      <c r="A214" s="61"/>
      <c r="B214" s="61"/>
      <c r="C214" s="61"/>
      <c r="D214" s="61"/>
      <c r="E214" s="61"/>
      <c r="F214" s="61"/>
      <c r="G214" s="61"/>
      <c r="H214" s="61"/>
      <c r="I214" s="61"/>
      <c r="J214" s="61"/>
      <c r="K214" s="61"/>
      <c r="L214" s="61"/>
      <c r="M214" s="61"/>
      <c r="N214" s="61"/>
      <c r="O214" s="61"/>
      <c r="P214" s="61"/>
      <c r="Q214" s="61"/>
      <c r="R214" s="61"/>
    </row>
    <row r="215" spans="1:18" ht="12.75">
      <c r="A215" s="61"/>
      <c r="B215" s="61"/>
      <c r="C215" s="61"/>
      <c r="D215" s="61"/>
      <c r="E215" s="61"/>
      <c r="F215" s="61"/>
      <c r="G215" s="61"/>
      <c r="H215" s="61"/>
      <c r="I215" s="61"/>
      <c r="J215" s="61"/>
      <c r="K215" s="61"/>
      <c r="L215" s="61"/>
      <c r="M215" s="61"/>
      <c r="N215" s="61"/>
      <c r="O215" s="61"/>
      <c r="P215" s="61"/>
      <c r="Q215" s="61"/>
      <c r="R215" s="61"/>
    </row>
    <row r="216" spans="1:18" ht="12.75">
      <c r="A216" s="61"/>
      <c r="B216" s="61"/>
      <c r="C216" s="61"/>
      <c r="D216" s="61"/>
      <c r="E216" s="61"/>
      <c r="F216" s="61"/>
      <c r="G216" s="61"/>
      <c r="H216" s="61"/>
      <c r="I216" s="61"/>
      <c r="J216" s="61"/>
      <c r="K216" s="61"/>
      <c r="L216" s="61"/>
      <c r="M216" s="61"/>
      <c r="N216" s="61"/>
      <c r="O216" s="61"/>
      <c r="P216" s="61"/>
      <c r="Q216" s="61"/>
      <c r="R216" s="61"/>
    </row>
    <row r="217" spans="1:18" ht="12.75">
      <c r="A217" s="61"/>
      <c r="B217" s="61"/>
      <c r="C217" s="61"/>
      <c r="D217" s="61"/>
      <c r="E217" s="61"/>
      <c r="F217" s="61"/>
      <c r="G217" s="61"/>
      <c r="H217" s="61"/>
      <c r="I217" s="61"/>
      <c r="J217" s="61"/>
      <c r="K217" s="61"/>
      <c r="L217" s="61"/>
      <c r="M217" s="61"/>
      <c r="N217" s="61"/>
      <c r="O217" s="61"/>
      <c r="P217" s="61"/>
      <c r="Q217" s="61"/>
      <c r="R217" s="61"/>
    </row>
    <row r="218" spans="1:18" ht="12.75">
      <c r="A218" s="61"/>
      <c r="B218" s="61"/>
      <c r="C218" s="61"/>
      <c r="D218" s="61"/>
      <c r="E218" s="61"/>
      <c r="F218" s="61"/>
      <c r="G218" s="61"/>
      <c r="H218" s="61"/>
      <c r="I218" s="61"/>
      <c r="J218" s="61"/>
      <c r="K218" s="61"/>
      <c r="L218" s="61"/>
      <c r="M218" s="61"/>
      <c r="N218" s="61"/>
      <c r="O218" s="61"/>
      <c r="P218" s="61"/>
      <c r="Q218" s="61"/>
      <c r="R218" s="61"/>
    </row>
    <row r="219" spans="1:18" ht="12.75">
      <c r="A219" s="61"/>
      <c r="B219" s="61"/>
      <c r="C219" s="61"/>
      <c r="D219" s="61"/>
      <c r="E219" s="61"/>
      <c r="F219" s="61"/>
      <c r="G219" s="61"/>
      <c r="H219" s="61"/>
      <c r="I219" s="61"/>
      <c r="J219" s="61"/>
      <c r="K219" s="61"/>
      <c r="L219" s="61"/>
      <c r="M219" s="61"/>
      <c r="N219" s="61"/>
      <c r="O219" s="61"/>
      <c r="P219" s="61"/>
      <c r="Q219" s="61"/>
      <c r="R219" s="61"/>
    </row>
    <row r="220" spans="1:18" ht="12.75">
      <c r="A220" s="61"/>
      <c r="B220" s="61"/>
      <c r="C220" s="61"/>
      <c r="D220" s="61"/>
      <c r="E220" s="61"/>
      <c r="F220" s="61"/>
      <c r="G220" s="61"/>
      <c r="H220" s="61"/>
      <c r="I220" s="61"/>
      <c r="J220" s="61"/>
      <c r="K220" s="61"/>
      <c r="L220" s="61"/>
      <c r="M220" s="61"/>
      <c r="N220" s="61"/>
      <c r="O220" s="61"/>
      <c r="P220" s="61"/>
      <c r="Q220" s="61"/>
      <c r="R220" s="61"/>
    </row>
    <row r="221" spans="1:18" ht="12.75">
      <c r="A221" s="61"/>
      <c r="B221" s="61"/>
      <c r="C221" s="61"/>
      <c r="D221" s="61"/>
      <c r="E221" s="61"/>
      <c r="F221" s="61"/>
      <c r="G221" s="61"/>
      <c r="H221" s="61"/>
      <c r="I221" s="61"/>
      <c r="J221" s="61"/>
      <c r="K221" s="61"/>
      <c r="L221" s="61"/>
      <c r="M221" s="61"/>
      <c r="N221" s="61"/>
      <c r="O221" s="61"/>
      <c r="P221" s="61"/>
      <c r="Q221" s="61"/>
      <c r="R221" s="61"/>
    </row>
    <row r="222" spans="1:18" ht="12.75">
      <c r="A222" s="61"/>
      <c r="B222" s="61"/>
      <c r="C222" s="61"/>
      <c r="D222" s="61"/>
      <c r="E222" s="61"/>
      <c r="F222" s="61"/>
      <c r="G222" s="61"/>
      <c r="H222" s="61"/>
      <c r="I222" s="61"/>
      <c r="J222" s="61"/>
      <c r="K222" s="61"/>
      <c r="L222" s="61"/>
      <c r="M222" s="61"/>
      <c r="N222" s="61"/>
      <c r="O222" s="61"/>
      <c r="P222" s="61"/>
      <c r="Q222" s="61"/>
      <c r="R222" s="61"/>
    </row>
    <row r="223" spans="1:18" ht="12.75">
      <c r="A223" s="61"/>
      <c r="B223" s="61"/>
      <c r="C223" s="61"/>
      <c r="D223" s="61"/>
      <c r="E223" s="61"/>
      <c r="F223" s="61"/>
      <c r="G223" s="61"/>
      <c r="H223" s="61"/>
      <c r="I223" s="61"/>
      <c r="J223" s="61"/>
      <c r="K223" s="61"/>
      <c r="L223" s="61"/>
      <c r="M223" s="61"/>
      <c r="N223" s="61"/>
      <c r="O223" s="61"/>
      <c r="P223" s="61"/>
      <c r="Q223" s="61"/>
      <c r="R223" s="61"/>
    </row>
    <row r="224" spans="1:18" ht="12.75">
      <c r="A224" s="61"/>
      <c r="B224" s="61"/>
      <c r="C224" s="61"/>
      <c r="D224" s="61"/>
      <c r="E224" s="61"/>
      <c r="F224" s="61"/>
      <c r="G224" s="61"/>
      <c r="H224" s="61"/>
      <c r="I224" s="61"/>
      <c r="J224" s="61"/>
      <c r="K224" s="61"/>
      <c r="L224" s="61"/>
      <c r="M224" s="61"/>
      <c r="N224" s="61"/>
      <c r="O224" s="61"/>
      <c r="P224" s="61"/>
      <c r="Q224" s="61"/>
      <c r="R224" s="61"/>
    </row>
    <row r="225" spans="1:18" ht="12.75">
      <c r="A225" s="61"/>
      <c r="B225" s="61"/>
      <c r="C225" s="61"/>
      <c r="D225" s="61"/>
      <c r="E225" s="61"/>
      <c r="F225" s="61"/>
      <c r="G225" s="61"/>
      <c r="H225" s="61"/>
      <c r="I225" s="61"/>
      <c r="J225" s="61"/>
      <c r="K225" s="61"/>
      <c r="L225" s="61"/>
      <c r="M225" s="61"/>
      <c r="N225" s="61"/>
      <c r="O225" s="61"/>
      <c r="P225" s="61"/>
      <c r="Q225" s="61"/>
      <c r="R225" s="61"/>
    </row>
    <row r="226" spans="1:18" ht="12.75">
      <c r="A226" s="61"/>
      <c r="B226" s="61"/>
      <c r="C226" s="61"/>
      <c r="D226" s="61"/>
      <c r="E226" s="61"/>
      <c r="F226" s="61"/>
      <c r="G226" s="61"/>
      <c r="H226" s="61"/>
      <c r="I226" s="61"/>
      <c r="J226" s="61"/>
      <c r="K226" s="61"/>
      <c r="L226" s="61"/>
      <c r="M226" s="61"/>
      <c r="N226" s="61"/>
      <c r="O226" s="61"/>
      <c r="P226" s="61"/>
      <c r="Q226" s="61"/>
      <c r="R226" s="61"/>
    </row>
    <row r="227" spans="1:18" ht="12.75">
      <c r="A227" s="61"/>
      <c r="B227" s="61"/>
      <c r="C227" s="61"/>
      <c r="D227" s="61"/>
      <c r="E227" s="61"/>
      <c r="F227" s="61"/>
      <c r="G227" s="61"/>
      <c r="H227" s="61"/>
      <c r="I227" s="61"/>
      <c r="J227" s="61"/>
      <c r="K227" s="61"/>
      <c r="L227" s="61"/>
      <c r="M227" s="61"/>
      <c r="N227" s="61"/>
      <c r="O227" s="61"/>
      <c r="P227" s="61"/>
      <c r="Q227" s="61"/>
      <c r="R227" s="61"/>
    </row>
    <row r="228" spans="1:18" ht="12.75">
      <c r="A228" s="61"/>
      <c r="B228" s="61"/>
      <c r="C228" s="61"/>
      <c r="D228" s="61"/>
      <c r="E228" s="61"/>
      <c r="F228" s="61"/>
      <c r="G228" s="61"/>
      <c r="H228" s="61"/>
      <c r="I228" s="61"/>
      <c r="J228" s="61"/>
      <c r="K228" s="61"/>
      <c r="L228" s="61"/>
      <c r="M228" s="61"/>
      <c r="N228" s="61"/>
      <c r="O228" s="61"/>
      <c r="P228" s="61"/>
      <c r="Q228" s="61"/>
      <c r="R228" s="61"/>
    </row>
    <row r="229" spans="1:18" ht="12.75">
      <c r="A229" s="61"/>
      <c r="B229" s="61"/>
      <c r="C229" s="61"/>
      <c r="D229" s="61"/>
      <c r="E229" s="61"/>
      <c r="F229" s="61"/>
      <c r="G229" s="61"/>
      <c r="H229" s="61"/>
      <c r="I229" s="61"/>
      <c r="J229" s="61"/>
      <c r="K229" s="61"/>
      <c r="L229" s="61"/>
      <c r="M229" s="61"/>
      <c r="N229" s="61"/>
      <c r="O229" s="61"/>
      <c r="P229" s="61"/>
      <c r="Q229" s="61"/>
      <c r="R229" s="61"/>
    </row>
    <row r="230" spans="1:18" ht="12.75">
      <c r="A230" s="61"/>
      <c r="B230" s="61"/>
      <c r="C230" s="61"/>
      <c r="D230" s="61"/>
      <c r="E230" s="61"/>
      <c r="F230" s="61"/>
      <c r="G230" s="61"/>
      <c r="H230" s="61"/>
      <c r="I230" s="61"/>
      <c r="J230" s="61"/>
      <c r="K230" s="61"/>
      <c r="L230" s="61"/>
      <c r="M230" s="61"/>
      <c r="N230" s="61"/>
      <c r="O230" s="61"/>
      <c r="P230" s="61"/>
      <c r="Q230" s="61"/>
      <c r="R230" s="61"/>
    </row>
    <row r="231" spans="1:18" ht="12.75">
      <c r="A231" s="61"/>
      <c r="B231" s="61"/>
      <c r="C231" s="61"/>
      <c r="D231" s="61"/>
      <c r="E231" s="61"/>
      <c r="F231" s="61"/>
      <c r="G231" s="61"/>
      <c r="H231" s="61"/>
      <c r="I231" s="61"/>
      <c r="J231" s="61"/>
      <c r="K231" s="61"/>
      <c r="L231" s="61"/>
      <c r="M231" s="61"/>
      <c r="N231" s="61"/>
      <c r="O231" s="61"/>
      <c r="P231" s="61"/>
      <c r="Q231" s="61"/>
      <c r="R231" s="61"/>
    </row>
    <row r="232" spans="1:18" ht="12.75">
      <c r="A232" s="61"/>
      <c r="B232" s="61"/>
      <c r="C232" s="61"/>
      <c r="D232" s="61"/>
      <c r="E232" s="61"/>
      <c r="F232" s="61"/>
      <c r="G232" s="61"/>
      <c r="H232" s="61"/>
      <c r="I232" s="61"/>
      <c r="J232" s="61"/>
      <c r="K232" s="61"/>
      <c r="L232" s="61"/>
      <c r="M232" s="61"/>
      <c r="N232" s="61"/>
      <c r="O232" s="61"/>
      <c r="P232" s="61"/>
      <c r="Q232" s="61"/>
      <c r="R232" s="61"/>
    </row>
    <row r="233" spans="1:18" ht="12.75">
      <c r="A233" s="61"/>
      <c r="B233" s="61"/>
      <c r="C233" s="61"/>
      <c r="D233" s="61"/>
      <c r="E233" s="61"/>
      <c r="F233" s="61"/>
      <c r="G233" s="61"/>
      <c r="H233" s="61"/>
      <c r="I233" s="61"/>
      <c r="J233" s="61"/>
      <c r="K233" s="61"/>
      <c r="L233" s="61"/>
      <c r="M233" s="61"/>
      <c r="N233" s="61"/>
      <c r="O233" s="61"/>
      <c r="P233" s="61"/>
      <c r="Q233" s="61"/>
      <c r="R233" s="61"/>
    </row>
    <row r="234" spans="1:18" ht="12.75">
      <c r="A234" s="61"/>
      <c r="B234" s="61"/>
      <c r="C234" s="61"/>
      <c r="D234" s="61"/>
      <c r="E234" s="61"/>
      <c r="F234" s="61"/>
      <c r="G234" s="61"/>
      <c r="H234" s="61"/>
      <c r="I234" s="61"/>
      <c r="J234" s="61"/>
      <c r="K234" s="61"/>
      <c r="L234" s="61"/>
      <c r="M234" s="61"/>
      <c r="N234" s="61"/>
      <c r="O234" s="61"/>
      <c r="P234" s="61"/>
      <c r="Q234" s="61"/>
      <c r="R234" s="61"/>
    </row>
    <row r="235" spans="1:18" ht="12.75">
      <c r="A235" s="61"/>
      <c r="B235" s="61"/>
      <c r="C235" s="61"/>
      <c r="D235" s="61"/>
      <c r="E235" s="61"/>
      <c r="F235" s="61"/>
      <c r="G235" s="61"/>
      <c r="H235" s="61"/>
      <c r="I235" s="61"/>
      <c r="J235" s="61"/>
      <c r="K235" s="61"/>
      <c r="L235" s="61"/>
      <c r="M235" s="61"/>
      <c r="N235" s="61"/>
      <c r="O235" s="61"/>
      <c r="P235" s="61"/>
      <c r="Q235" s="61"/>
      <c r="R235" s="61"/>
    </row>
    <row r="236" spans="1:18" ht="12.75">
      <c r="A236" s="61"/>
      <c r="B236" s="61"/>
      <c r="C236" s="61"/>
      <c r="D236" s="61"/>
      <c r="E236" s="61"/>
      <c r="F236" s="61"/>
      <c r="G236" s="61"/>
      <c r="H236" s="61"/>
      <c r="I236" s="61"/>
      <c r="J236" s="61"/>
      <c r="K236" s="61"/>
      <c r="L236" s="61"/>
      <c r="M236" s="61"/>
      <c r="N236" s="61"/>
      <c r="O236" s="61"/>
      <c r="P236" s="61"/>
      <c r="Q236" s="61"/>
      <c r="R236" s="61"/>
    </row>
    <row r="237" spans="1:18" ht="12.75">
      <c r="A237" s="61"/>
      <c r="B237" s="61"/>
      <c r="C237" s="61"/>
      <c r="D237" s="61"/>
      <c r="E237" s="61"/>
      <c r="F237" s="61"/>
      <c r="G237" s="61"/>
      <c r="H237" s="61"/>
      <c r="I237" s="61"/>
      <c r="J237" s="61"/>
      <c r="K237" s="61"/>
      <c r="L237" s="61"/>
      <c r="M237" s="61"/>
      <c r="N237" s="61"/>
      <c r="O237" s="61"/>
      <c r="P237" s="61"/>
      <c r="Q237" s="61"/>
      <c r="R237" s="61"/>
    </row>
    <row r="238" spans="1:18" ht="12.75">
      <c r="A238" s="61"/>
      <c r="B238" s="61"/>
      <c r="C238" s="61"/>
      <c r="D238" s="61"/>
      <c r="E238" s="61"/>
      <c r="F238" s="61"/>
      <c r="G238" s="61"/>
      <c r="H238" s="61"/>
      <c r="I238" s="61"/>
      <c r="J238" s="61"/>
      <c r="K238" s="61"/>
      <c r="L238" s="61"/>
      <c r="M238" s="61"/>
      <c r="N238" s="61"/>
      <c r="O238" s="61"/>
      <c r="P238" s="61"/>
      <c r="Q238" s="61"/>
      <c r="R238" s="61"/>
    </row>
    <row r="239" spans="1:18" ht="12.75">
      <c r="A239" s="61"/>
      <c r="B239" s="61"/>
      <c r="C239" s="61"/>
      <c r="D239" s="61"/>
      <c r="E239" s="61"/>
      <c r="F239" s="61"/>
      <c r="G239" s="61"/>
      <c r="H239" s="61"/>
      <c r="I239" s="61"/>
      <c r="J239" s="61"/>
      <c r="K239" s="61"/>
      <c r="L239" s="61"/>
      <c r="M239" s="61"/>
      <c r="N239" s="61"/>
      <c r="O239" s="61"/>
      <c r="P239" s="61"/>
      <c r="Q239" s="61"/>
      <c r="R239" s="61"/>
    </row>
    <row r="240" spans="1:18" ht="12.75">
      <c r="A240" s="61"/>
      <c r="B240" s="61"/>
      <c r="C240" s="61"/>
      <c r="D240" s="61"/>
      <c r="E240" s="61"/>
      <c r="F240" s="61"/>
      <c r="G240" s="61"/>
      <c r="H240" s="61"/>
      <c r="I240" s="61"/>
      <c r="J240" s="61"/>
      <c r="K240" s="61"/>
      <c r="L240" s="61"/>
      <c r="M240" s="61"/>
      <c r="N240" s="61"/>
      <c r="O240" s="61"/>
      <c r="P240" s="61"/>
      <c r="Q240" s="61"/>
      <c r="R240" s="61"/>
    </row>
    <row r="241" spans="1:18" ht="12.75">
      <c r="A241" s="61"/>
      <c r="B241" s="61"/>
      <c r="C241" s="61"/>
      <c r="D241" s="61"/>
      <c r="E241" s="61"/>
      <c r="F241" s="61"/>
      <c r="G241" s="61"/>
      <c r="H241" s="61"/>
      <c r="I241" s="61"/>
      <c r="J241" s="61"/>
      <c r="K241" s="61"/>
      <c r="L241" s="61"/>
      <c r="M241" s="61"/>
      <c r="N241" s="61"/>
      <c r="O241" s="61"/>
      <c r="P241" s="61"/>
      <c r="Q241" s="61"/>
      <c r="R241" s="61"/>
    </row>
    <row r="242" spans="1:18" ht="12.75">
      <c r="A242" s="61"/>
      <c r="B242" s="61"/>
      <c r="C242" s="61"/>
      <c r="D242" s="61"/>
      <c r="E242" s="61"/>
      <c r="F242" s="61"/>
      <c r="G242" s="61"/>
      <c r="H242" s="61"/>
      <c r="I242" s="61"/>
      <c r="J242" s="61"/>
      <c r="K242" s="61"/>
      <c r="L242" s="61"/>
      <c r="M242" s="61"/>
      <c r="N242" s="61"/>
      <c r="O242" s="61"/>
      <c r="P242" s="61"/>
      <c r="Q242" s="61"/>
      <c r="R242" s="61"/>
    </row>
    <row r="243" spans="1:18" ht="12.75">
      <c r="A243" s="61"/>
      <c r="B243" s="61"/>
      <c r="C243" s="61"/>
      <c r="D243" s="61"/>
      <c r="E243" s="61"/>
      <c r="F243" s="61"/>
      <c r="G243" s="61"/>
      <c r="H243" s="61"/>
      <c r="I243" s="61"/>
      <c r="J243" s="61"/>
      <c r="K243" s="61"/>
      <c r="L243" s="61"/>
      <c r="M243" s="61"/>
      <c r="N243" s="61"/>
      <c r="O243" s="61"/>
      <c r="P243" s="61"/>
      <c r="Q243" s="61"/>
      <c r="R243" s="61"/>
    </row>
    <row r="244" spans="1:18" ht="12.75">
      <c r="A244" s="61"/>
      <c r="B244" s="61"/>
      <c r="C244" s="61"/>
      <c r="D244" s="61"/>
      <c r="E244" s="61"/>
      <c r="F244" s="61"/>
      <c r="G244" s="61"/>
      <c r="H244" s="61"/>
      <c r="I244" s="61"/>
      <c r="J244" s="61"/>
      <c r="K244" s="61"/>
      <c r="L244" s="61"/>
      <c r="M244" s="61"/>
      <c r="N244" s="61"/>
      <c r="O244" s="61"/>
      <c r="P244" s="61"/>
      <c r="Q244" s="61"/>
      <c r="R244" s="61"/>
    </row>
    <row r="245" spans="1:18" ht="12.75">
      <c r="A245" s="61"/>
      <c r="B245" s="61"/>
      <c r="C245" s="61"/>
      <c r="D245" s="61"/>
      <c r="E245" s="61"/>
      <c r="F245" s="61"/>
      <c r="G245" s="61"/>
      <c r="H245" s="61"/>
      <c r="I245" s="61"/>
      <c r="J245" s="61"/>
      <c r="K245" s="61"/>
      <c r="L245" s="61"/>
      <c r="M245" s="61"/>
      <c r="N245" s="61"/>
      <c r="O245" s="61"/>
      <c r="P245" s="61"/>
      <c r="Q245" s="61"/>
      <c r="R245" s="61"/>
    </row>
    <row r="246" spans="1:18" ht="12.75">
      <c r="A246" s="61"/>
      <c r="B246" s="61"/>
      <c r="C246" s="61"/>
      <c r="D246" s="61"/>
      <c r="E246" s="61"/>
      <c r="F246" s="61"/>
      <c r="G246" s="61"/>
      <c r="H246" s="61"/>
      <c r="I246" s="61"/>
      <c r="J246" s="61"/>
      <c r="K246" s="61"/>
      <c r="L246" s="61"/>
      <c r="M246" s="61"/>
      <c r="N246" s="61"/>
      <c r="O246" s="61"/>
      <c r="P246" s="61"/>
      <c r="Q246" s="61"/>
      <c r="R246" s="61"/>
    </row>
    <row r="247" spans="1:18" ht="12.75">
      <c r="A247" s="61"/>
      <c r="B247" s="61"/>
      <c r="C247" s="61"/>
      <c r="D247" s="61"/>
      <c r="E247" s="61"/>
      <c r="F247" s="61"/>
      <c r="G247" s="61"/>
      <c r="H247" s="61"/>
      <c r="I247" s="61"/>
      <c r="J247" s="61"/>
      <c r="K247" s="61"/>
      <c r="L247" s="61"/>
      <c r="M247" s="61"/>
      <c r="N247" s="61"/>
      <c r="O247" s="61"/>
      <c r="P247" s="61"/>
      <c r="Q247" s="61"/>
      <c r="R247" s="61"/>
    </row>
    <row r="248" spans="1:18" ht="12.75">
      <c r="A248" s="61"/>
      <c r="B248" s="61"/>
      <c r="C248" s="61"/>
      <c r="D248" s="61"/>
      <c r="E248" s="61"/>
      <c r="F248" s="61"/>
      <c r="G248" s="61"/>
      <c r="H248" s="61"/>
      <c r="I248" s="61"/>
      <c r="J248" s="61"/>
      <c r="K248" s="61"/>
      <c r="L248" s="61"/>
      <c r="M248" s="61"/>
      <c r="N248" s="61"/>
      <c r="O248" s="61"/>
      <c r="P248" s="61"/>
      <c r="Q248" s="61"/>
      <c r="R248" s="61"/>
    </row>
    <row r="249" spans="1:18" ht="12.75">
      <c r="A249" s="61"/>
      <c r="B249" s="61"/>
      <c r="C249" s="61"/>
      <c r="D249" s="61"/>
      <c r="E249" s="61"/>
      <c r="F249" s="61"/>
      <c r="G249" s="61"/>
      <c r="H249" s="61"/>
      <c r="I249" s="61"/>
      <c r="J249" s="61"/>
      <c r="K249" s="61"/>
      <c r="L249" s="61"/>
      <c r="M249" s="61"/>
      <c r="N249" s="61"/>
      <c r="O249" s="61"/>
      <c r="P249" s="61"/>
      <c r="Q249" s="61"/>
      <c r="R249" s="61"/>
    </row>
    <row r="250" spans="1:18" ht="12.75">
      <c r="A250" s="61"/>
      <c r="B250" s="61"/>
      <c r="C250" s="61"/>
      <c r="D250" s="61"/>
      <c r="E250" s="61"/>
      <c r="F250" s="61"/>
      <c r="G250" s="61"/>
      <c r="H250" s="61"/>
      <c r="I250" s="61"/>
      <c r="J250" s="61"/>
      <c r="K250" s="61"/>
      <c r="L250" s="61"/>
      <c r="M250" s="61"/>
      <c r="N250" s="61"/>
      <c r="O250" s="61"/>
      <c r="P250" s="61"/>
      <c r="Q250" s="61"/>
      <c r="R250" s="61"/>
    </row>
    <row r="251" spans="1:18" ht="12.75">
      <c r="A251" s="61"/>
      <c r="B251" s="61"/>
      <c r="C251" s="61"/>
      <c r="D251" s="61"/>
      <c r="E251" s="61"/>
      <c r="F251" s="61"/>
      <c r="G251" s="61"/>
      <c r="H251" s="61"/>
      <c r="I251" s="61"/>
      <c r="J251" s="61"/>
      <c r="K251" s="61"/>
      <c r="L251" s="61"/>
      <c r="M251" s="61"/>
      <c r="N251" s="61"/>
      <c r="O251" s="61"/>
      <c r="P251" s="61"/>
      <c r="Q251" s="61"/>
      <c r="R251" s="61"/>
    </row>
    <row r="252" spans="1:18" ht="12.75">
      <c r="A252" s="61"/>
      <c r="B252" s="61"/>
      <c r="C252" s="61"/>
      <c r="D252" s="61"/>
      <c r="E252" s="61"/>
      <c r="F252" s="61"/>
      <c r="G252" s="61"/>
      <c r="H252" s="61"/>
      <c r="I252" s="61"/>
      <c r="J252" s="61"/>
      <c r="K252" s="61"/>
      <c r="L252" s="61"/>
      <c r="M252" s="61"/>
      <c r="N252" s="61"/>
      <c r="O252" s="61"/>
      <c r="P252" s="61"/>
      <c r="Q252" s="61"/>
      <c r="R252" s="61"/>
    </row>
    <row r="253" spans="1:18" ht="12.75">
      <c r="A253" s="61"/>
      <c r="B253" s="61"/>
      <c r="C253" s="61"/>
      <c r="D253" s="61"/>
      <c r="E253" s="61"/>
      <c r="F253" s="61"/>
      <c r="G253" s="61"/>
      <c r="H253" s="61"/>
      <c r="I253" s="61"/>
      <c r="J253" s="61"/>
      <c r="K253" s="61"/>
      <c r="L253" s="61"/>
      <c r="M253" s="61"/>
      <c r="N253" s="61"/>
      <c r="O253" s="61"/>
      <c r="P253" s="61"/>
      <c r="Q253" s="61"/>
      <c r="R253" s="61"/>
    </row>
    <row r="254" spans="1:18" ht="12.75">
      <c r="A254" s="61"/>
      <c r="B254" s="61"/>
      <c r="C254" s="61"/>
      <c r="D254" s="61"/>
      <c r="E254" s="61"/>
      <c r="F254" s="61"/>
      <c r="G254" s="61"/>
      <c r="H254" s="61"/>
      <c r="I254" s="61"/>
      <c r="J254" s="61"/>
      <c r="K254" s="61"/>
      <c r="L254" s="61"/>
      <c r="M254" s="61"/>
      <c r="N254" s="61"/>
      <c r="O254" s="61"/>
      <c r="P254" s="61"/>
      <c r="Q254" s="61"/>
      <c r="R254" s="61"/>
    </row>
    <row r="255" spans="1:18" ht="12.75">
      <c r="A255" s="61"/>
      <c r="B255" s="61"/>
      <c r="C255" s="61"/>
      <c r="D255" s="61"/>
      <c r="E255" s="61"/>
      <c r="F255" s="61"/>
      <c r="G255" s="61"/>
      <c r="H255" s="61"/>
      <c r="I255" s="61"/>
      <c r="J255" s="61"/>
      <c r="K255" s="61"/>
      <c r="L255" s="61"/>
      <c r="M255" s="61"/>
      <c r="N255" s="61"/>
      <c r="O255" s="61"/>
      <c r="P255" s="61"/>
      <c r="Q255" s="61"/>
      <c r="R255" s="61"/>
    </row>
    <row r="256" spans="1:18" ht="12.75">
      <c r="A256" s="61"/>
      <c r="B256" s="61"/>
      <c r="C256" s="61"/>
      <c r="D256" s="61"/>
      <c r="E256" s="61"/>
      <c r="F256" s="61"/>
      <c r="G256" s="61"/>
      <c r="H256" s="61"/>
      <c r="I256" s="61"/>
      <c r="J256" s="61"/>
      <c r="K256" s="61"/>
      <c r="L256" s="61"/>
      <c r="M256" s="61"/>
      <c r="N256" s="61"/>
      <c r="O256" s="61"/>
      <c r="P256" s="61"/>
      <c r="Q256" s="61"/>
      <c r="R256" s="61"/>
    </row>
    <row r="257" spans="1:18" ht="12.75">
      <c r="A257" s="61"/>
      <c r="B257" s="61"/>
      <c r="C257" s="61"/>
      <c r="D257" s="61"/>
      <c r="E257" s="61"/>
      <c r="F257" s="61"/>
      <c r="G257" s="61"/>
      <c r="H257" s="61"/>
      <c r="I257" s="61"/>
      <c r="J257" s="61"/>
      <c r="K257" s="61"/>
      <c r="L257" s="61"/>
      <c r="M257" s="61"/>
      <c r="N257" s="61"/>
      <c r="O257" s="61"/>
      <c r="P257" s="61"/>
      <c r="Q257" s="61"/>
      <c r="R257" s="61"/>
    </row>
    <row r="258" spans="1:18" ht="12.75">
      <c r="A258" s="61"/>
      <c r="B258" s="61"/>
      <c r="C258" s="61"/>
      <c r="D258" s="61"/>
      <c r="E258" s="61"/>
      <c r="F258" s="61"/>
      <c r="G258" s="61"/>
      <c r="H258" s="61"/>
      <c r="I258" s="61"/>
      <c r="J258" s="61"/>
      <c r="K258" s="61"/>
      <c r="L258" s="61"/>
      <c r="M258" s="61"/>
      <c r="N258" s="61"/>
      <c r="O258" s="61"/>
      <c r="P258" s="61"/>
      <c r="Q258" s="61"/>
      <c r="R258" s="61"/>
    </row>
    <row r="259" spans="1:18" ht="12.75">
      <c r="A259" s="61"/>
      <c r="B259" s="61"/>
      <c r="C259" s="61"/>
      <c r="D259" s="61"/>
      <c r="E259" s="61"/>
      <c r="F259" s="61"/>
      <c r="G259" s="61"/>
      <c r="H259" s="61"/>
      <c r="I259" s="61"/>
      <c r="J259" s="61"/>
      <c r="K259" s="61"/>
      <c r="L259" s="61"/>
      <c r="M259" s="61"/>
      <c r="N259" s="61"/>
      <c r="O259" s="61"/>
      <c r="P259" s="61"/>
      <c r="Q259" s="61"/>
      <c r="R259" s="61"/>
    </row>
    <row r="260" spans="1:18" ht="12.75">
      <c r="A260" s="61"/>
      <c r="B260" s="61"/>
      <c r="C260" s="61"/>
      <c r="D260" s="61"/>
      <c r="E260" s="61"/>
      <c r="F260" s="61"/>
      <c r="G260" s="61"/>
      <c r="H260" s="61"/>
      <c r="I260" s="61"/>
      <c r="J260" s="61"/>
      <c r="K260" s="61"/>
      <c r="L260" s="61"/>
      <c r="M260" s="61"/>
      <c r="N260" s="61"/>
      <c r="O260" s="61"/>
      <c r="P260" s="61"/>
      <c r="Q260" s="61"/>
      <c r="R260" s="61"/>
    </row>
    <row r="261" spans="1:18" ht="12.75">
      <c r="A261" s="61"/>
      <c r="B261" s="61"/>
      <c r="C261" s="61"/>
      <c r="D261" s="61"/>
      <c r="E261" s="61"/>
      <c r="F261" s="61"/>
      <c r="G261" s="61"/>
      <c r="H261" s="61"/>
      <c r="I261" s="61"/>
      <c r="J261" s="61"/>
      <c r="K261" s="61"/>
      <c r="L261" s="61"/>
      <c r="M261" s="61"/>
      <c r="N261" s="61"/>
      <c r="O261" s="61"/>
      <c r="P261" s="61"/>
      <c r="Q261" s="61"/>
      <c r="R261" s="61"/>
    </row>
    <row r="262" spans="1:18" ht="12.75">
      <c r="A262" s="61"/>
      <c r="B262" s="61"/>
      <c r="C262" s="61"/>
      <c r="D262" s="61"/>
      <c r="E262" s="61"/>
      <c r="F262" s="61"/>
      <c r="G262" s="61"/>
      <c r="H262" s="61"/>
      <c r="I262" s="61"/>
      <c r="J262" s="61"/>
      <c r="K262" s="61"/>
      <c r="L262" s="61"/>
      <c r="M262" s="61"/>
      <c r="N262" s="61"/>
      <c r="O262" s="61"/>
      <c r="P262" s="61"/>
      <c r="Q262" s="61"/>
      <c r="R262" s="61"/>
    </row>
    <row r="263" spans="1:18" ht="12.75">
      <c r="A263" s="61"/>
      <c r="B263" s="61"/>
      <c r="C263" s="61"/>
      <c r="D263" s="61"/>
      <c r="E263" s="61"/>
      <c r="F263" s="61"/>
      <c r="G263" s="61"/>
      <c r="H263" s="61"/>
      <c r="I263" s="61"/>
      <c r="J263" s="61"/>
      <c r="K263" s="61"/>
      <c r="L263" s="61"/>
      <c r="M263" s="61"/>
      <c r="N263" s="61"/>
      <c r="O263" s="61"/>
      <c r="P263" s="61"/>
      <c r="Q263" s="61"/>
      <c r="R263" s="61"/>
    </row>
    <row r="264" spans="1:18" ht="12.75">
      <c r="A264" s="61"/>
      <c r="B264" s="61"/>
      <c r="C264" s="61"/>
      <c r="D264" s="61"/>
      <c r="E264" s="61"/>
      <c r="F264" s="61"/>
      <c r="G264" s="61"/>
      <c r="H264" s="61"/>
      <c r="I264" s="61"/>
      <c r="J264" s="61"/>
      <c r="K264" s="61"/>
      <c r="L264" s="61"/>
      <c r="M264" s="61"/>
      <c r="N264" s="61"/>
      <c r="O264" s="61"/>
      <c r="P264" s="61"/>
      <c r="Q264" s="61"/>
      <c r="R264" s="61"/>
    </row>
    <row r="265" spans="1:18" ht="12.75">
      <c r="A265" s="61"/>
      <c r="B265" s="61"/>
      <c r="C265" s="61"/>
      <c r="D265" s="61"/>
      <c r="E265" s="61"/>
      <c r="F265" s="61"/>
      <c r="G265" s="61"/>
      <c r="H265" s="61"/>
      <c r="I265" s="61"/>
      <c r="J265" s="61"/>
      <c r="K265" s="61"/>
      <c r="L265" s="61"/>
      <c r="M265" s="61"/>
      <c r="N265" s="61"/>
      <c r="O265" s="61"/>
      <c r="P265" s="61"/>
      <c r="Q265" s="61"/>
      <c r="R265" s="61"/>
    </row>
    <row r="266" spans="1:18" ht="12.75">
      <c r="A266" s="61"/>
      <c r="B266" s="61"/>
      <c r="C266" s="61"/>
      <c r="D266" s="61"/>
      <c r="E266" s="61"/>
      <c r="F266" s="61"/>
      <c r="G266" s="61"/>
      <c r="H266" s="61"/>
      <c r="I266" s="61"/>
      <c r="J266" s="61"/>
      <c r="K266" s="61"/>
      <c r="L266" s="61"/>
      <c r="M266" s="61"/>
      <c r="N266" s="61"/>
      <c r="O266" s="61"/>
      <c r="P266" s="61"/>
      <c r="Q266" s="61"/>
      <c r="R266" s="61"/>
    </row>
    <row r="267" spans="1:18" ht="12.75">
      <c r="A267" s="61"/>
      <c r="B267" s="61"/>
      <c r="C267" s="61"/>
      <c r="D267" s="61"/>
      <c r="E267" s="61"/>
      <c r="F267" s="61"/>
      <c r="G267" s="61"/>
      <c r="H267" s="61"/>
      <c r="I267" s="61"/>
      <c r="J267" s="61"/>
      <c r="K267" s="61"/>
      <c r="L267" s="61"/>
      <c r="M267" s="61"/>
      <c r="N267" s="61"/>
      <c r="O267" s="61"/>
      <c r="P267" s="61"/>
      <c r="Q267" s="61"/>
      <c r="R267" s="61"/>
    </row>
    <row r="268" spans="1:18" ht="12.75">
      <c r="A268" s="61"/>
      <c r="B268" s="61"/>
      <c r="C268" s="61"/>
      <c r="D268" s="61"/>
      <c r="E268" s="61"/>
      <c r="F268" s="61"/>
      <c r="G268" s="61"/>
      <c r="H268" s="61"/>
      <c r="I268" s="61"/>
      <c r="J268" s="61"/>
      <c r="K268" s="61"/>
      <c r="L268" s="61"/>
      <c r="M268" s="61"/>
      <c r="N268" s="61"/>
      <c r="O268" s="61"/>
      <c r="P268" s="61"/>
      <c r="Q268" s="61"/>
      <c r="R268" s="61"/>
    </row>
    <row r="269" spans="1:18" ht="12.75">
      <c r="A269" s="61"/>
      <c r="B269" s="61"/>
      <c r="C269" s="61"/>
      <c r="D269" s="61"/>
      <c r="E269" s="61"/>
      <c r="F269" s="61"/>
      <c r="G269" s="61"/>
      <c r="H269" s="61"/>
      <c r="I269" s="61"/>
      <c r="J269" s="61"/>
      <c r="K269" s="61"/>
      <c r="L269" s="61"/>
      <c r="M269" s="61"/>
      <c r="N269" s="61"/>
      <c r="O269" s="61"/>
      <c r="P269" s="61"/>
      <c r="Q269" s="61"/>
      <c r="R269" s="61"/>
    </row>
    <row r="270" spans="1:18" ht="12.75">
      <c r="A270" s="61"/>
      <c r="B270" s="61"/>
      <c r="C270" s="61"/>
      <c r="D270" s="61"/>
      <c r="E270" s="61"/>
      <c r="F270" s="61"/>
      <c r="G270" s="61"/>
      <c r="H270" s="61"/>
      <c r="I270" s="61"/>
      <c r="J270" s="61"/>
      <c r="K270" s="61"/>
      <c r="L270" s="61"/>
      <c r="M270" s="61"/>
      <c r="N270" s="61"/>
      <c r="O270" s="61"/>
      <c r="P270" s="61"/>
      <c r="Q270" s="61"/>
      <c r="R270" s="61"/>
    </row>
    <row r="271" spans="1:18" ht="12.75">
      <c r="A271" s="61"/>
      <c r="B271" s="61"/>
      <c r="C271" s="61"/>
      <c r="D271" s="61"/>
      <c r="E271" s="61"/>
      <c r="F271" s="61"/>
      <c r="G271" s="61"/>
      <c r="H271" s="61"/>
      <c r="I271" s="61"/>
      <c r="J271" s="61"/>
      <c r="K271" s="61"/>
      <c r="L271" s="61"/>
      <c r="M271" s="61"/>
      <c r="N271" s="61"/>
      <c r="O271" s="61"/>
      <c r="P271" s="61"/>
      <c r="Q271" s="61"/>
      <c r="R271" s="61"/>
    </row>
    <row r="272" spans="1:18" ht="12.75">
      <c r="A272" s="61"/>
      <c r="B272" s="61"/>
      <c r="C272" s="61"/>
      <c r="D272" s="61"/>
      <c r="E272" s="61"/>
      <c r="F272" s="61"/>
      <c r="G272" s="61"/>
      <c r="H272" s="61"/>
      <c r="I272" s="61"/>
      <c r="J272" s="61"/>
      <c r="K272" s="61"/>
      <c r="L272" s="61"/>
      <c r="M272" s="61"/>
      <c r="N272" s="61"/>
      <c r="O272" s="61"/>
      <c r="P272" s="61"/>
      <c r="Q272" s="61"/>
      <c r="R272" s="61"/>
    </row>
    <row r="273" spans="1:18" ht="12.75">
      <c r="A273" s="61"/>
      <c r="B273" s="61"/>
      <c r="C273" s="61"/>
      <c r="D273" s="61"/>
      <c r="E273" s="61"/>
      <c r="F273" s="61"/>
      <c r="G273" s="61"/>
      <c r="H273" s="61"/>
      <c r="I273" s="61"/>
      <c r="J273" s="61"/>
      <c r="K273" s="61"/>
      <c r="L273" s="61"/>
      <c r="M273" s="61"/>
      <c r="N273" s="61"/>
      <c r="O273" s="61"/>
      <c r="P273" s="61"/>
      <c r="Q273" s="61"/>
      <c r="R273" s="61"/>
    </row>
    <row r="274" spans="1:18" ht="12.75">
      <c r="A274" s="61"/>
      <c r="B274" s="61"/>
      <c r="C274" s="61"/>
      <c r="D274" s="61"/>
      <c r="E274" s="61"/>
      <c r="F274" s="61"/>
      <c r="G274" s="61"/>
      <c r="H274" s="61"/>
      <c r="I274" s="61"/>
      <c r="J274" s="61"/>
      <c r="K274" s="61"/>
      <c r="L274" s="61"/>
      <c r="M274" s="61"/>
      <c r="N274" s="61"/>
      <c r="O274" s="61"/>
      <c r="P274" s="61"/>
      <c r="Q274" s="61"/>
      <c r="R274" s="61"/>
    </row>
    <row r="275" spans="1:18" ht="12.75">
      <c r="A275" s="61"/>
      <c r="B275" s="61"/>
      <c r="C275" s="61"/>
      <c r="D275" s="61"/>
      <c r="E275" s="61"/>
      <c r="F275" s="61"/>
      <c r="G275" s="61"/>
      <c r="H275" s="61"/>
      <c r="I275" s="61"/>
      <c r="J275" s="61"/>
      <c r="K275" s="61"/>
      <c r="L275" s="61"/>
      <c r="M275" s="61"/>
      <c r="N275" s="61"/>
      <c r="O275" s="61"/>
      <c r="P275" s="61"/>
      <c r="Q275" s="61"/>
      <c r="R275" s="61"/>
    </row>
    <row r="276" spans="1:18" ht="12.75">
      <c r="A276" s="61"/>
      <c r="B276" s="61"/>
      <c r="C276" s="61"/>
      <c r="D276" s="61"/>
      <c r="E276" s="61"/>
      <c r="F276" s="61"/>
      <c r="G276" s="61"/>
      <c r="H276" s="61"/>
      <c r="I276" s="61"/>
      <c r="J276" s="61"/>
      <c r="K276" s="61"/>
      <c r="L276" s="61"/>
      <c r="M276" s="61"/>
      <c r="N276" s="61"/>
      <c r="O276" s="61"/>
      <c r="P276" s="61"/>
      <c r="Q276" s="61"/>
      <c r="R276" s="61"/>
    </row>
    <row r="277" spans="1:18" ht="12.75">
      <c r="A277" s="61"/>
      <c r="B277" s="61"/>
      <c r="C277" s="61"/>
      <c r="D277" s="61"/>
      <c r="E277" s="61"/>
      <c r="F277" s="61"/>
      <c r="G277" s="61"/>
      <c r="H277" s="61"/>
      <c r="I277" s="61"/>
      <c r="J277" s="61"/>
      <c r="K277" s="61"/>
      <c r="L277" s="61"/>
      <c r="M277" s="61"/>
      <c r="N277" s="61"/>
      <c r="O277" s="61"/>
      <c r="P277" s="61"/>
      <c r="Q277" s="61"/>
      <c r="R277" s="61"/>
    </row>
    <row r="278" spans="1:18" ht="12.75">
      <c r="A278" s="61"/>
      <c r="B278" s="61"/>
      <c r="C278" s="61"/>
      <c r="D278" s="61"/>
      <c r="E278" s="61"/>
      <c r="F278" s="61"/>
      <c r="G278" s="61"/>
      <c r="H278" s="61"/>
      <c r="I278" s="61"/>
      <c r="J278" s="61"/>
      <c r="K278" s="61"/>
      <c r="L278" s="61"/>
      <c r="M278" s="61"/>
      <c r="N278" s="61"/>
      <c r="O278" s="61"/>
      <c r="P278" s="61"/>
      <c r="Q278" s="61"/>
      <c r="R278" s="61"/>
    </row>
    <row r="279" spans="1:18" ht="12.75">
      <c r="A279" s="61"/>
      <c r="B279" s="61"/>
      <c r="C279" s="61"/>
      <c r="D279" s="61"/>
      <c r="E279" s="61"/>
      <c r="F279" s="61"/>
      <c r="G279" s="61"/>
      <c r="H279" s="61"/>
      <c r="I279" s="61"/>
      <c r="J279" s="61"/>
      <c r="K279" s="61"/>
      <c r="L279" s="61"/>
      <c r="M279" s="61"/>
      <c r="N279" s="61"/>
      <c r="O279" s="61"/>
      <c r="P279" s="61"/>
      <c r="Q279" s="61"/>
      <c r="R279" s="61"/>
    </row>
    <row r="280" spans="1:18" ht="12.75">
      <c r="A280" s="61"/>
      <c r="B280" s="61"/>
      <c r="C280" s="61"/>
      <c r="D280" s="61"/>
      <c r="E280" s="61"/>
      <c r="F280" s="61"/>
      <c r="G280" s="61"/>
      <c r="H280" s="61"/>
      <c r="I280" s="61"/>
      <c r="J280" s="61"/>
      <c r="K280" s="61"/>
      <c r="L280" s="61"/>
      <c r="M280" s="61"/>
      <c r="N280" s="61"/>
      <c r="O280" s="61"/>
      <c r="P280" s="61"/>
      <c r="Q280" s="61"/>
      <c r="R280" s="61"/>
    </row>
    <row r="281" spans="1:18" ht="12.75">
      <c r="A281" s="61"/>
      <c r="B281" s="61"/>
      <c r="C281" s="61"/>
      <c r="D281" s="61"/>
      <c r="E281" s="61"/>
      <c r="F281" s="61"/>
      <c r="G281" s="61"/>
      <c r="H281" s="61"/>
      <c r="I281" s="61"/>
      <c r="J281" s="61"/>
      <c r="K281" s="61"/>
      <c r="L281" s="61"/>
      <c r="M281" s="61"/>
      <c r="N281" s="61"/>
      <c r="O281" s="61"/>
      <c r="P281" s="61"/>
      <c r="Q281" s="61"/>
      <c r="R281" s="61"/>
    </row>
    <row r="282" spans="1:18" ht="12.75">
      <c r="A282" s="61"/>
      <c r="B282" s="61"/>
      <c r="C282" s="61"/>
      <c r="D282" s="61"/>
      <c r="E282" s="61"/>
      <c r="F282" s="61"/>
      <c r="G282" s="61"/>
      <c r="H282" s="61"/>
      <c r="I282" s="61"/>
      <c r="J282" s="61"/>
      <c r="K282" s="61"/>
      <c r="L282" s="61"/>
      <c r="M282" s="61"/>
      <c r="N282" s="61"/>
      <c r="O282" s="61"/>
      <c r="P282" s="61"/>
      <c r="Q282" s="61"/>
      <c r="R282" s="61"/>
    </row>
    <row r="283" spans="1:18" ht="12.75">
      <c r="A283" s="61"/>
      <c r="B283" s="61"/>
      <c r="C283" s="61"/>
      <c r="D283" s="61"/>
      <c r="E283" s="61"/>
      <c r="F283" s="61"/>
      <c r="G283" s="61"/>
      <c r="H283" s="61"/>
      <c r="I283" s="61"/>
      <c r="J283" s="61"/>
      <c r="K283" s="61"/>
      <c r="L283" s="61"/>
      <c r="M283" s="61"/>
      <c r="N283" s="61"/>
      <c r="O283" s="61"/>
      <c r="P283" s="61"/>
      <c r="Q283" s="61"/>
      <c r="R283" s="61"/>
    </row>
    <row r="284" spans="1:18" ht="12.75">
      <c r="A284" s="61"/>
      <c r="B284" s="61"/>
      <c r="C284" s="61"/>
      <c r="D284" s="61"/>
      <c r="E284" s="61"/>
      <c r="F284" s="61"/>
      <c r="G284" s="61"/>
      <c r="H284" s="61"/>
      <c r="I284" s="61"/>
      <c r="J284" s="61"/>
      <c r="K284" s="61"/>
      <c r="L284" s="61"/>
      <c r="M284" s="61"/>
      <c r="N284" s="61"/>
      <c r="O284" s="61"/>
      <c r="P284" s="61"/>
      <c r="Q284" s="61"/>
      <c r="R284" s="61"/>
    </row>
    <row r="285" spans="1:18" ht="12.75">
      <c r="A285" s="61"/>
      <c r="B285" s="61"/>
      <c r="C285" s="61"/>
      <c r="D285" s="61"/>
      <c r="E285" s="61"/>
      <c r="F285" s="61"/>
      <c r="G285" s="61"/>
      <c r="H285" s="61"/>
      <c r="I285" s="61"/>
      <c r="J285" s="61"/>
      <c r="K285" s="61"/>
      <c r="L285" s="61"/>
      <c r="M285" s="61"/>
      <c r="N285" s="61"/>
      <c r="O285" s="61"/>
      <c r="P285" s="61"/>
      <c r="Q285" s="61"/>
      <c r="R285" s="61"/>
    </row>
    <row r="286" spans="1:18" ht="12.75">
      <c r="A286" s="61"/>
      <c r="B286" s="61"/>
      <c r="C286" s="61"/>
      <c r="D286" s="61"/>
      <c r="E286" s="61"/>
      <c r="F286" s="61"/>
      <c r="G286" s="61"/>
      <c r="H286" s="61"/>
      <c r="I286" s="61"/>
      <c r="J286" s="61"/>
      <c r="K286" s="61"/>
      <c r="L286" s="61"/>
      <c r="M286" s="61"/>
      <c r="N286" s="61"/>
      <c r="O286" s="61"/>
      <c r="P286" s="61"/>
      <c r="Q286" s="61"/>
      <c r="R286" s="61"/>
    </row>
    <row r="287" spans="1:18" ht="12.75">
      <c r="A287" s="61"/>
      <c r="B287" s="61"/>
      <c r="C287" s="61"/>
      <c r="D287" s="61"/>
      <c r="E287" s="61"/>
      <c r="F287" s="61"/>
      <c r="G287" s="61"/>
      <c r="H287" s="61"/>
      <c r="I287" s="61"/>
      <c r="J287" s="61"/>
      <c r="K287" s="61"/>
      <c r="L287" s="61"/>
      <c r="M287" s="61"/>
      <c r="N287" s="61"/>
      <c r="O287" s="61"/>
      <c r="P287" s="61"/>
      <c r="Q287" s="61"/>
      <c r="R287" s="61"/>
    </row>
    <row r="288" spans="1:18" ht="12.75">
      <c r="A288" s="61"/>
      <c r="B288" s="61"/>
      <c r="C288" s="61"/>
      <c r="D288" s="61"/>
      <c r="E288" s="61"/>
      <c r="F288" s="61"/>
      <c r="G288" s="61"/>
      <c r="H288" s="61"/>
      <c r="I288" s="61"/>
      <c r="J288" s="61"/>
      <c r="K288" s="61"/>
      <c r="L288" s="61"/>
      <c r="M288" s="61"/>
      <c r="N288" s="61"/>
      <c r="O288" s="61"/>
      <c r="P288" s="61"/>
      <c r="Q288" s="61"/>
      <c r="R288" s="61"/>
    </row>
    <row r="289" spans="1:18" ht="12.75">
      <c r="A289" s="61"/>
      <c r="B289" s="61"/>
      <c r="C289" s="61"/>
      <c r="D289" s="61"/>
      <c r="E289" s="61"/>
      <c r="F289" s="61"/>
      <c r="G289" s="61"/>
      <c r="H289" s="61"/>
      <c r="I289" s="61"/>
      <c r="J289" s="61"/>
      <c r="K289" s="61"/>
      <c r="L289" s="61"/>
      <c r="M289" s="61"/>
      <c r="N289" s="61"/>
      <c r="O289" s="61"/>
      <c r="P289" s="61"/>
      <c r="Q289" s="61"/>
      <c r="R289" s="61"/>
    </row>
    <row r="290" spans="1:18" ht="12.75">
      <c r="A290" s="61"/>
      <c r="B290" s="61"/>
      <c r="C290" s="61"/>
      <c r="D290" s="61"/>
      <c r="E290" s="61"/>
      <c r="F290" s="61"/>
      <c r="G290" s="61"/>
      <c r="H290" s="61"/>
      <c r="I290" s="61"/>
      <c r="J290" s="61"/>
      <c r="K290" s="61"/>
      <c r="L290" s="61"/>
      <c r="M290" s="61"/>
      <c r="N290" s="61"/>
      <c r="O290" s="61"/>
      <c r="P290" s="61"/>
      <c r="Q290" s="61"/>
      <c r="R290" s="61"/>
    </row>
    <row r="291" spans="1:18" ht="12.75">
      <c r="A291" s="61"/>
      <c r="B291" s="61"/>
      <c r="C291" s="61"/>
      <c r="D291" s="61"/>
      <c r="E291" s="61"/>
      <c r="F291" s="61"/>
      <c r="G291" s="61"/>
      <c r="H291" s="61"/>
      <c r="I291" s="61"/>
      <c r="J291" s="61"/>
      <c r="K291" s="61"/>
      <c r="L291" s="61"/>
      <c r="M291" s="61"/>
      <c r="N291" s="61"/>
      <c r="O291" s="61"/>
      <c r="P291" s="61"/>
      <c r="Q291" s="61"/>
      <c r="R291" s="61"/>
    </row>
    <row r="292" spans="1:18" ht="12.75">
      <c r="A292" s="61"/>
      <c r="B292" s="61"/>
      <c r="C292" s="61"/>
      <c r="D292" s="61"/>
      <c r="E292" s="61"/>
      <c r="F292" s="61"/>
      <c r="G292" s="61"/>
      <c r="H292" s="61"/>
      <c r="I292" s="61"/>
      <c r="J292" s="61"/>
      <c r="K292" s="61"/>
      <c r="L292" s="61"/>
      <c r="M292" s="61"/>
      <c r="N292" s="61"/>
      <c r="O292" s="61"/>
      <c r="P292" s="61"/>
      <c r="Q292" s="61"/>
      <c r="R292" s="61"/>
    </row>
    <row r="293" spans="1:18" ht="12.75">
      <c r="A293" s="61"/>
      <c r="B293" s="61"/>
      <c r="C293" s="61"/>
      <c r="D293" s="61"/>
      <c r="E293" s="61"/>
      <c r="F293" s="61"/>
      <c r="G293" s="61"/>
      <c r="H293" s="61"/>
      <c r="I293" s="61"/>
      <c r="J293" s="61"/>
      <c r="K293" s="61"/>
      <c r="L293" s="61"/>
      <c r="M293" s="61"/>
      <c r="N293" s="61"/>
      <c r="O293" s="61"/>
      <c r="P293" s="61"/>
      <c r="Q293" s="61"/>
      <c r="R293" s="61"/>
    </row>
    <row r="294" spans="1:18" ht="12.75">
      <c r="A294" s="61"/>
      <c r="B294" s="61"/>
      <c r="C294" s="61"/>
      <c r="D294" s="61"/>
      <c r="E294" s="61"/>
      <c r="F294" s="61"/>
      <c r="G294" s="61"/>
      <c r="H294" s="61"/>
      <c r="I294" s="61"/>
      <c r="J294" s="61"/>
      <c r="K294" s="61"/>
      <c r="L294" s="61"/>
      <c r="M294" s="61"/>
      <c r="N294" s="61"/>
      <c r="O294" s="61"/>
      <c r="P294" s="61"/>
      <c r="Q294" s="61"/>
      <c r="R294" s="61"/>
    </row>
    <row r="295" spans="1:18" ht="12.75">
      <c r="A295" s="61"/>
      <c r="B295" s="61"/>
      <c r="C295" s="61"/>
      <c r="D295" s="61"/>
      <c r="E295" s="61"/>
      <c r="F295" s="61"/>
      <c r="G295" s="61"/>
      <c r="H295" s="61"/>
      <c r="I295" s="61"/>
      <c r="J295" s="61"/>
      <c r="K295" s="61"/>
      <c r="L295" s="61"/>
      <c r="M295" s="61"/>
      <c r="N295" s="61"/>
      <c r="O295" s="61"/>
      <c r="P295" s="61"/>
      <c r="Q295" s="61"/>
      <c r="R295" s="61"/>
    </row>
    <row r="296" spans="1:18" ht="12.75">
      <c r="A296" s="61"/>
      <c r="B296" s="61"/>
      <c r="C296" s="61"/>
      <c r="D296" s="61"/>
      <c r="E296" s="61"/>
      <c r="F296" s="61"/>
      <c r="G296" s="61"/>
      <c r="H296" s="61"/>
      <c r="I296" s="61"/>
      <c r="J296" s="61"/>
      <c r="K296" s="61"/>
      <c r="L296" s="61"/>
      <c r="M296" s="61"/>
      <c r="N296" s="61"/>
      <c r="O296" s="61"/>
      <c r="P296" s="61"/>
      <c r="Q296" s="61"/>
      <c r="R296" s="61"/>
    </row>
    <row r="297" spans="1:18" ht="12.75">
      <c r="A297" s="61"/>
      <c r="B297" s="61"/>
      <c r="C297" s="61"/>
      <c r="D297" s="61"/>
      <c r="E297" s="61"/>
      <c r="F297" s="61"/>
      <c r="G297" s="61"/>
      <c r="H297" s="61"/>
      <c r="I297" s="61"/>
      <c r="J297" s="61"/>
      <c r="K297" s="61"/>
      <c r="L297" s="61"/>
      <c r="M297" s="61"/>
      <c r="N297" s="61"/>
      <c r="O297" s="61"/>
      <c r="P297" s="61"/>
      <c r="Q297" s="61"/>
      <c r="R297" s="61"/>
    </row>
    <row r="298" spans="1:18" ht="12.75">
      <c r="A298" s="61"/>
      <c r="B298" s="61"/>
      <c r="C298" s="61"/>
      <c r="D298" s="61"/>
      <c r="E298" s="61"/>
      <c r="F298" s="61"/>
      <c r="G298" s="61"/>
      <c r="H298" s="61"/>
      <c r="I298" s="61"/>
      <c r="J298" s="61"/>
      <c r="K298" s="61"/>
      <c r="L298" s="61"/>
      <c r="M298" s="61"/>
      <c r="N298" s="61"/>
      <c r="O298" s="61"/>
      <c r="P298" s="61"/>
      <c r="Q298" s="61"/>
      <c r="R298" s="61"/>
    </row>
    <row r="299" spans="1:18" ht="12.75">
      <c r="A299" s="61"/>
      <c r="B299" s="61"/>
      <c r="C299" s="61"/>
      <c r="D299" s="61"/>
      <c r="E299" s="61"/>
      <c r="F299" s="61"/>
      <c r="G299" s="61"/>
      <c r="H299" s="61"/>
      <c r="I299" s="61"/>
      <c r="J299" s="61"/>
      <c r="K299" s="61"/>
      <c r="L299" s="61"/>
      <c r="M299" s="61"/>
      <c r="N299" s="61"/>
      <c r="O299" s="61"/>
      <c r="P299" s="61"/>
      <c r="Q299" s="61"/>
      <c r="R299" s="61"/>
    </row>
    <row r="300" spans="1:18" ht="12.75">
      <c r="A300" s="61"/>
      <c r="B300" s="61"/>
      <c r="C300" s="61"/>
      <c r="D300" s="61"/>
      <c r="E300" s="61"/>
      <c r="F300" s="61"/>
      <c r="G300" s="61"/>
      <c r="H300" s="61"/>
      <c r="I300" s="61"/>
      <c r="J300" s="61"/>
      <c r="K300" s="61"/>
      <c r="L300" s="61"/>
      <c r="M300" s="61"/>
      <c r="N300" s="61"/>
      <c r="O300" s="61"/>
      <c r="P300" s="61"/>
      <c r="Q300" s="61"/>
      <c r="R300" s="61"/>
    </row>
    <row r="301" spans="1:18" ht="12.75">
      <c r="A301" s="61"/>
      <c r="B301" s="61"/>
      <c r="C301" s="61"/>
      <c r="D301" s="61"/>
      <c r="E301" s="61"/>
      <c r="F301" s="61"/>
      <c r="G301" s="61"/>
      <c r="H301" s="61"/>
      <c r="I301" s="61"/>
      <c r="J301" s="61"/>
      <c r="K301" s="61"/>
      <c r="L301" s="61"/>
      <c r="M301" s="61"/>
      <c r="N301" s="61"/>
      <c r="O301" s="61"/>
      <c r="P301" s="61"/>
      <c r="Q301" s="61"/>
      <c r="R301" s="61"/>
    </row>
    <row r="302" spans="1:18" ht="12.75">
      <c r="A302" s="61"/>
      <c r="B302" s="61"/>
      <c r="C302" s="61"/>
      <c r="D302" s="61"/>
      <c r="E302" s="61"/>
      <c r="F302" s="61"/>
      <c r="G302" s="61"/>
      <c r="H302" s="61"/>
      <c r="I302" s="61"/>
      <c r="J302" s="61"/>
      <c r="K302" s="61"/>
      <c r="L302" s="61"/>
      <c r="M302" s="61"/>
      <c r="N302" s="61"/>
      <c r="O302" s="61"/>
      <c r="P302" s="61"/>
      <c r="Q302" s="61"/>
      <c r="R302" s="61"/>
    </row>
    <row r="303" spans="1:18" ht="12.75">
      <c r="A303" s="61"/>
      <c r="B303" s="61"/>
      <c r="C303" s="61"/>
      <c r="D303" s="61"/>
      <c r="E303" s="61"/>
      <c r="F303" s="61"/>
      <c r="G303" s="61"/>
      <c r="H303" s="61"/>
      <c r="I303" s="61"/>
      <c r="J303" s="61"/>
      <c r="K303" s="61"/>
      <c r="L303" s="61"/>
      <c r="M303" s="61"/>
      <c r="N303" s="61"/>
      <c r="O303" s="61"/>
      <c r="P303" s="61"/>
      <c r="Q303" s="61"/>
      <c r="R303" s="61"/>
    </row>
    <row r="304" spans="1:18" ht="12.75">
      <c r="A304" s="61"/>
      <c r="B304" s="61"/>
      <c r="C304" s="61"/>
      <c r="D304" s="61"/>
      <c r="E304" s="61"/>
      <c r="F304" s="61"/>
      <c r="G304" s="61"/>
      <c r="H304" s="61"/>
      <c r="I304" s="61"/>
      <c r="J304" s="61"/>
      <c r="K304" s="61"/>
      <c r="L304" s="61"/>
      <c r="M304" s="61"/>
      <c r="N304" s="61"/>
      <c r="O304" s="61"/>
      <c r="P304" s="61"/>
      <c r="Q304" s="61"/>
      <c r="R304" s="61"/>
    </row>
    <row r="305" spans="1:18" ht="12.75">
      <c r="A305" s="61"/>
      <c r="B305" s="61"/>
      <c r="C305" s="61"/>
      <c r="D305" s="61"/>
      <c r="E305" s="61"/>
      <c r="F305" s="61"/>
      <c r="G305" s="61"/>
      <c r="H305" s="61"/>
      <c r="I305" s="61"/>
      <c r="J305" s="61"/>
      <c r="K305" s="61"/>
      <c r="L305" s="61"/>
      <c r="M305" s="61"/>
      <c r="N305" s="61"/>
      <c r="O305" s="61"/>
      <c r="P305" s="61"/>
      <c r="Q305" s="61"/>
      <c r="R305" s="61"/>
    </row>
    <row r="306" spans="1:18" ht="12.75">
      <c r="A306" s="61"/>
      <c r="B306" s="61"/>
      <c r="C306" s="61"/>
      <c r="D306" s="61"/>
      <c r="E306" s="61"/>
      <c r="F306" s="61"/>
      <c r="G306" s="61"/>
      <c r="H306" s="61"/>
      <c r="I306" s="61"/>
      <c r="J306" s="61"/>
      <c r="K306" s="61"/>
      <c r="L306" s="61"/>
      <c r="M306" s="61"/>
      <c r="N306" s="61"/>
      <c r="O306" s="61"/>
      <c r="P306" s="61"/>
      <c r="Q306" s="61"/>
      <c r="R306" s="61"/>
    </row>
    <row r="307" spans="1:18" ht="12.75">
      <c r="A307" s="61"/>
      <c r="B307" s="61"/>
      <c r="C307" s="61"/>
      <c r="D307" s="61"/>
      <c r="E307" s="61"/>
      <c r="F307" s="61"/>
      <c r="G307" s="61"/>
      <c r="H307" s="61"/>
      <c r="I307" s="61"/>
      <c r="J307" s="61"/>
      <c r="K307" s="61"/>
      <c r="L307" s="61"/>
      <c r="M307" s="61"/>
      <c r="N307" s="61"/>
      <c r="O307" s="61"/>
      <c r="P307" s="61"/>
      <c r="Q307" s="61"/>
      <c r="R307" s="61"/>
    </row>
    <row r="308" spans="1:18" ht="12.75">
      <c r="A308" s="61"/>
      <c r="B308" s="61"/>
      <c r="C308" s="61"/>
      <c r="D308" s="61"/>
      <c r="E308" s="61"/>
      <c r="F308" s="61"/>
      <c r="G308" s="61"/>
      <c r="H308" s="61"/>
      <c r="I308" s="61"/>
      <c r="J308" s="61"/>
      <c r="K308" s="61"/>
      <c r="L308" s="61"/>
      <c r="M308" s="61"/>
      <c r="N308" s="61"/>
      <c r="O308" s="61"/>
      <c r="P308" s="61"/>
      <c r="Q308" s="61"/>
      <c r="R308" s="61"/>
    </row>
    <row r="309" spans="1:18" ht="12.75">
      <c r="A309" s="61"/>
      <c r="B309" s="61"/>
      <c r="C309" s="61"/>
      <c r="D309" s="61"/>
      <c r="E309" s="61"/>
      <c r="F309" s="61"/>
      <c r="G309" s="61"/>
      <c r="H309" s="61"/>
      <c r="I309" s="61"/>
      <c r="J309" s="61"/>
      <c r="K309" s="61"/>
      <c r="L309" s="61"/>
      <c r="M309" s="61"/>
      <c r="N309" s="61"/>
      <c r="O309" s="61"/>
      <c r="P309" s="61"/>
      <c r="Q309" s="61"/>
      <c r="R309" s="61"/>
    </row>
    <row r="310" spans="1:18" ht="12.75">
      <c r="A310" s="61"/>
      <c r="B310" s="61"/>
      <c r="C310" s="61"/>
      <c r="D310" s="61"/>
      <c r="E310" s="61"/>
      <c r="F310" s="61"/>
      <c r="G310" s="61"/>
      <c r="H310" s="61"/>
      <c r="I310" s="61"/>
      <c r="J310" s="61"/>
      <c r="K310" s="61"/>
      <c r="L310" s="61"/>
      <c r="M310" s="61"/>
      <c r="N310" s="61"/>
      <c r="O310" s="61"/>
      <c r="P310" s="61"/>
      <c r="Q310" s="61"/>
      <c r="R310" s="61"/>
    </row>
    <row r="311" spans="1:18" ht="12.75">
      <c r="A311" s="61"/>
      <c r="B311" s="61"/>
      <c r="C311" s="61"/>
      <c r="D311" s="61"/>
      <c r="E311" s="61"/>
      <c r="F311" s="61"/>
      <c r="G311" s="61"/>
      <c r="H311" s="61"/>
      <c r="I311" s="61"/>
      <c r="J311" s="61"/>
      <c r="K311" s="61"/>
      <c r="L311" s="61"/>
      <c r="M311" s="61"/>
      <c r="N311" s="61"/>
      <c r="O311" s="61"/>
      <c r="P311" s="61"/>
      <c r="Q311" s="61"/>
      <c r="R311" s="61"/>
    </row>
    <row r="312" spans="1:18" ht="12.75">
      <c r="A312" s="61"/>
      <c r="B312" s="61"/>
      <c r="C312" s="61"/>
      <c r="D312" s="61"/>
      <c r="E312" s="61"/>
      <c r="F312" s="61"/>
      <c r="G312" s="61"/>
      <c r="H312" s="61"/>
      <c r="I312" s="61"/>
      <c r="J312" s="61"/>
      <c r="K312" s="61"/>
      <c r="L312" s="61"/>
      <c r="M312" s="61"/>
      <c r="N312" s="61"/>
      <c r="O312" s="61"/>
      <c r="P312" s="61"/>
      <c r="Q312" s="61"/>
      <c r="R312" s="61"/>
    </row>
    <row r="313" spans="1:18" ht="12.75">
      <c r="A313" s="61"/>
      <c r="B313" s="61"/>
      <c r="C313" s="61"/>
      <c r="D313" s="61"/>
      <c r="E313" s="61"/>
      <c r="F313" s="61"/>
      <c r="G313" s="61"/>
      <c r="H313" s="61"/>
      <c r="I313" s="61"/>
      <c r="J313" s="61"/>
      <c r="K313" s="61"/>
      <c r="L313" s="61"/>
      <c r="M313" s="61"/>
      <c r="N313" s="61"/>
      <c r="O313" s="61"/>
      <c r="P313" s="61"/>
      <c r="Q313" s="61"/>
      <c r="R313" s="61"/>
    </row>
    <row r="314" spans="1:18" ht="12.75">
      <c r="A314" s="61"/>
      <c r="B314" s="61"/>
      <c r="C314" s="61"/>
      <c r="D314" s="61"/>
      <c r="E314" s="61"/>
      <c r="F314" s="61"/>
      <c r="G314" s="61"/>
      <c r="H314" s="61"/>
      <c r="I314" s="61"/>
      <c r="J314" s="61"/>
      <c r="K314" s="61"/>
      <c r="L314" s="61"/>
      <c r="M314" s="61"/>
      <c r="N314" s="61"/>
      <c r="O314" s="61"/>
      <c r="P314" s="61"/>
      <c r="Q314" s="61"/>
      <c r="R314" s="61"/>
    </row>
    <row r="315" spans="1:18" ht="12.75">
      <c r="A315" s="61"/>
      <c r="B315" s="61"/>
      <c r="C315" s="61"/>
      <c r="D315" s="61"/>
      <c r="E315" s="61"/>
      <c r="F315" s="61"/>
      <c r="G315" s="61"/>
      <c r="H315" s="61"/>
      <c r="I315" s="61"/>
      <c r="J315" s="61"/>
      <c r="K315" s="61"/>
      <c r="L315" s="61"/>
      <c r="M315" s="61"/>
      <c r="N315" s="61"/>
      <c r="O315" s="61"/>
      <c r="P315" s="61"/>
      <c r="Q315" s="61"/>
      <c r="R315" s="61"/>
    </row>
    <row r="316" spans="1:18" ht="12.75">
      <c r="A316" s="61"/>
      <c r="B316" s="61"/>
      <c r="C316" s="61"/>
      <c r="D316" s="61"/>
      <c r="E316" s="61"/>
      <c r="F316" s="61"/>
      <c r="G316" s="61"/>
      <c r="H316" s="61"/>
      <c r="I316" s="61"/>
      <c r="J316" s="61"/>
      <c r="K316" s="61"/>
      <c r="L316" s="61"/>
      <c r="M316" s="61"/>
      <c r="N316" s="61"/>
      <c r="O316" s="61"/>
      <c r="P316" s="61"/>
      <c r="Q316" s="61"/>
      <c r="R316" s="61"/>
    </row>
    <row r="317" spans="1:18" ht="12.75">
      <c r="A317" s="61"/>
      <c r="B317" s="61"/>
      <c r="C317" s="61"/>
      <c r="D317" s="61"/>
      <c r="E317" s="61"/>
      <c r="F317" s="61"/>
      <c r="G317" s="61"/>
      <c r="H317" s="61"/>
      <c r="I317" s="61"/>
      <c r="J317" s="61"/>
      <c r="K317" s="61"/>
      <c r="L317" s="61"/>
      <c r="M317" s="61"/>
      <c r="N317" s="61"/>
      <c r="O317" s="61"/>
      <c r="P317" s="61"/>
      <c r="Q317" s="61"/>
      <c r="R317" s="61"/>
    </row>
    <row r="318" spans="1:18" ht="12.75">
      <c r="A318" s="61"/>
      <c r="B318" s="61"/>
      <c r="C318" s="61"/>
      <c r="D318" s="61"/>
      <c r="E318" s="61"/>
      <c r="F318" s="61"/>
      <c r="G318" s="61"/>
      <c r="H318" s="61"/>
      <c r="I318" s="61"/>
      <c r="J318" s="61"/>
      <c r="K318" s="61"/>
      <c r="L318" s="61"/>
      <c r="M318" s="61"/>
      <c r="N318" s="61"/>
      <c r="O318" s="61"/>
      <c r="P318" s="61"/>
      <c r="Q318" s="61"/>
      <c r="R318" s="61"/>
    </row>
    <row r="319" spans="1:18" ht="12.75">
      <c r="A319" s="61"/>
      <c r="B319" s="61"/>
      <c r="C319" s="61"/>
      <c r="D319" s="61"/>
      <c r="E319" s="61"/>
      <c r="F319" s="61"/>
      <c r="G319" s="61"/>
      <c r="H319" s="61"/>
      <c r="I319" s="61"/>
      <c r="J319" s="61"/>
      <c r="K319" s="61"/>
      <c r="L319" s="61"/>
      <c r="M319" s="61"/>
      <c r="N319" s="61"/>
      <c r="O319" s="61"/>
      <c r="P319" s="61"/>
      <c r="Q319" s="61"/>
      <c r="R319" s="61"/>
    </row>
    <row r="320" spans="1:18" ht="12.75">
      <c r="A320" s="61"/>
      <c r="B320" s="61"/>
      <c r="C320" s="61"/>
      <c r="D320" s="61"/>
      <c r="E320" s="61"/>
      <c r="F320" s="61"/>
      <c r="G320" s="61"/>
      <c r="H320" s="61"/>
      <c r="I320" s="61"/>
      <c r="J320" s="61"/>
      <c r="K320" s="61"/>
      <c r="L320" s="61"/>
      <c r="M320" s="61"/>
      <c r="N320" s="61"/>
      <c r="O320" s="61"/>
      <c r="P320" s="61"/>
      <c r="Q320" s="61"/>
      <c r="R320" s="61"/>
    </row>
    <row r="321" spans="1:18" ht="12.75">
      <c r="A321" s="61"/>
      <c r="B321" s="61"/>
      <c r="C321" s="61"/>
      <c r="D321" s="61"/>
      <c r="E321" s="61"/>
      <c r="F321" s="61"/>
      <c r="G321" s="61"/>
      <c r="H321" s="61"/>
      <c r="I321" s="61"/>
      <c r="J321" s="61"/>
      <c r="K321" s="61"/>
      <c r="L321" s="61"/>
      <c r="M321" s="61"/>
      <c r="N321" s="61"/>
      <c r="O321" s="61"/>
      <c r="P321" s="61"/>
      <c r="Q321" s="61"/>
      <c r="R321" s="61"/>
    </row>
    <row r="322" spans="1:18" ht="12.75">
      <c r="A322" s="61"/>
      <c r="B322" s="61"/>
      <c r="C322" s="61"/>
      <c r="D322" s="61"/>
      <c r="E322" s="61"/>
      <c r="F322" s="61"/>
      <c r="G322" s="61"/>
      <c r="H322" s="61"/>
      <c r="I322" s="61"/>
      <c r="J322" s="61"/>
      <c r="K322" s="61"/>
      <c r="L322" s="61"/>
      <c r="M322" s="61"/>
      <c r="N322" s="61"/>
      <c r="O322" s="61"/>
      <c r="P322" s="61"/>
      <c r="Q322" s="61"/>
      <c r="R322" s="61"/>
    </row>
    <row r="323" spans="1:18" ht="12.75">
      <c r="A323" s="61"/>
      <c r="B323" s="61"/>
      <c r="C323" s="61"/>
      <c r="D323" s="61"/>
      <c r="E323" s="61"/>
      <c r="F323" s="61"/>
      <c r="G323" s="61"/>
      <c r="H323" s="61"/>
      <c r="I323" s="61"/>
      <c r="J323" s="61"/>
      <c r="K323" s="61"/>
      <c r="L323" s="61"/>
      <c r="M323" s="61"/>
      <c r="N323" s="61"/>
      <c r="O323" s="61"/>
      <c r="P323" s="61"/>
      <c r="Q323" s="61"/>
      <c r="R323" s="61"/>
    </row>
    <row r="324" spans="1:18" ht="12.75">
      <c r="A324" s="61"/>
      <c r="B324" s="61"/>
      <c r="C324" s="61"/>
      <c r="D324" s="61"/>
      <c r="E324" s="61"/>
      <c r="F324" s="61"/>
      <c r="G324" s="61"/>
      <c r="H324" s="61"/>
      <c r="I324" s="61"/>
      <c r="J324" s="61"/>
      <c r="K324" s="61"/>
      <c r="L324" s="61"/>
      <c r="M324" s="61"/>
      <c r="N324" s="61"/>
      <c r="O324" s="61"/>
      <c r="P324" s="61"/>
      <c r="Q324" s="61"/>
      <c r="R324" s="61"/>
    </row>
    <row r="325" spans="1:18" ht="12.75">
      <c r="A325" s="61"/>
      <c r="B325" s="61"/>
      <c r="C325" s="61"/>
      <c r="D325" s="61"/>
      <c r="E325" s="61"/>
      <c r="F325" s="61"/>
      <c r="G325" s="61"/>
      <c r="H325" s="61"/>
      <c r="I325" s="61"/>
      <c r="J325" s="61"/>
      <c r="K325" s="61"/>
      <c r="L325" s="61"/>
      <c r="M325" s="61"/>
      <c r="N325" s="61"/>
      <c r="O325" s="61"/>
      <c r="P325" s="61"/>
      <c r="Q325" s="61"/>
      <c r="R325" s="61"/>
    </row>
    <row r="326" spans="1:18" ht="12.75">
      <c r="A326" s="61"/>
      <c r="B326" s="61"/>
      <c r="C326" s="61"/>
      <c r="D326" s="61"/>
      <c r="E326" s="61"/>
      <c r="F326" s="61"/>
      <c r="G326" s="61"/>
      <c r="H326" s="61"/>
      <c r="I326" s="61"/>
      <c r="J326" s="61"/>
      <c r="K326" s="61"/>
      <c r="L326" s="61"/>
      <c r="M326" s="61"/>
      <c r="N326" s="61"/>
      <c r="O326" s="61"/>
      <c r="P326" s="61"/>
      <c r="Q326" s="61"/>
      <c r="R326" s="61"/>
    </row>
    <row r="327" spans="1:18" ht="12.75">
      <c r="A327" s="61"/>
      <c r="B327" s="61"/>
      <c r="C327" s="61"/>
      <c r="D327" s="61"/>
      <c r="E327" s="61"/>
      <c r="F327" s="61"/>
      <c r="G327" s="61"/>
      <c r="H327" s="61"/>
      <c r="I327" s="61"/>
      <c r="J327" s="61"/>
      <c r="K327" s="61"/>
      <c r="L327" s="61"/>
      <c r="M327" s="61"/>
      <c r="N327" s="61"/>
      <c r="O327" s="61"/>
      <c r="P327" s="61"/>
      <c r="Q327" s="61"/>
      <c r="R327" s="61"/>
    </row>
    <row r="328" spans="1:18" ht="12.75">
      <c r="A328" s="61"/>
      <c r="B328" s="61"/>
      <c r="C328" s="61"/>
      <c r="D328" s="61"/>
      <c r="E328" s="61"/>
      <c r="F328" s="61"/>
      <c r="G328" s="61"/>
      <c r="H328" s="61"/>
      <c r="I328" s="61"/>
      <c r="J328" s="61"/>
      <c r="K328" s="61"/>
      <c r="L328" s="61"/>
      <c r="M328" s="61"/>
      <c r="N328" s="61"/>
      <c r="O328" s="61"/>
      <c r="P328" s="61"/>
      <c r="Q328" s="61"/>
      <c r="R328" s="61"/>
    </row>
    <row r="329" spans="1:18" ht="12.75">
      <c r="A329" s="61"/>
      <c r="B329" s="61"/>
      <c r="C329" s="61"/>
      <c r="D329" s="61"/>
      <c r="E329" s="61"/>
      <c r="F329" s="61"/>
      <c r="G329" s="61"/>
      <c r="H329" s="61"/>
      <c r="I329" s="61"/>
      <c r="J329" s="61"/>
      <c r="K329" s="61"/>
      <c r="L329" s="61"/>
      <c r="M329" s="61"/>
      <c r="N329" s="61"/>
      <c r="O329" s="61"/>
      <c r="P329" s="61"/>
      <c r="Q329" s="61"/>
      <c r="R329" s="61"/>
    </row>
    <row r="330" spans="1:18" ht="12.75">
      <c r="A330" s="61"/>
      <c r="B330" s="61"/>
      <c r="C330" s="61"/>
      <c r="D330" s="61"/>
      <c r="E330" s="61"/>
      <c r="F330" s="61"/>
      <c r="G330" s="61"/>
      <c r="H330" s="61"/>
      <c r="I330" s="61"/>
      <c r="J330" s="61"/>
      <c r="K330" s="61"/>
      <c r="L330" s="61"/>
      <c r="M330" s="61"/>
      <c r="N330" s="61"/>
      <c r="O330" s="61"/>
      <c r="P330" s="61"/>
      <c r="Q330" s="61"/>
      <c r="R330" s="61"/>
    </row>
    <row r="331" spans="1:18" ht="12.75">
      <c r="A331" s="61"/>
      <c r="B331" s="61"/>
      <c r="C331" s="61"/>
      <c r="D331" s="61"/>
      <c r="E331" s="61"/>
      <c r="F331" s="61"/>
      <c r="G331" s="61"/>
      <c r="H331" s="61"/>
      <c r="I331" s="61"/>
      <c r="J331" s="61"/>
      <c r="K331" s="61"/>
      <c r="L331" s="61"/>
      <c r="M331" s="61"/>
      <c r="N331" s="61"/>
      <c r="O331" s="61"/>
      <c r="P331" s="61"/>
      <c r="Q331" s="61"/>
      <c r="R331" s="61"/>
    </row>
    <row r="332" spans="1:18" ht="12.75">
      <c r="A332" s="61"/>
      <c r="B332" s="61"/>
      <c r="C332" s="61"/>
      <c r="D332" s="61"/>
      <c r="E332" s="61"/>
      <c r="F332" s="61"/>
      <c r="G332" s="61"/>
      <c r="H332" s="61"/>
      <c r="I332" s="61"/>
      <c r="J332" s="61"/>
      <c r="K332" s="61"/>
      <c r="L332" s="61"/>
      <c r="M332" s="61"/>
      <c r="N332" s="61"/>
      <c r="O332" s="61"/>
      <c r="P332" s="61"/>
      <c r="Q332" s="61"/>
      <c r="R332" s="61"/>
    </row>
    <row r="333" spans="1:18" ht="12.75">
      <c r="A333" s="61"/>
      <c r="B333" s="61"/>
      <c r="C333" s="61"/>
      <c r="D333" s="61"/>
      <c r="E333" s="61"/>
      <c r="F333" s="61"/>
      <c r="G333" s="61"/>
      <c r="H333" s="61"/>
      <c r="I333" s="61"/>
      <c r="J333" s="61"/>
      <c r="K333" s="61"/>
      <c r="L333" s="61"/>
      <c r="M333" s="61"/>
      <c r="N333" s="61"/>
      <c r="O333" s="61"/>
      <c r="P333" s="61"/>
      <c r="Q333" s="61"/>
      <c r="R333" s="61"/>
    </row>
    <row r="334" spans="1:18" ht="12.75">
      <c r="A334" s="61"/>
      <c r="B334" s="61"/>
      <c r="C334" s="61"/>
      <c r="D334" s="61"/>
      <c r="E334" s="61"/>
      <c r="F334" s="61"/>
      <c r="G334" s="61"/>
      <c r="H334" s="61"/>
      <c r="I334" s="61"/>
      <c r="J334" s="61"/>
      <c r="K334" s="61"/>
      <c r="L334" s="61"/>
      <c r="M334" s="61"/>
      <c r="N334" s="61"/>
      <c r="O334" s="61"/>
      <c r="P334" s="61"/>
      <c r="Q334" s="61"/>
      <c r="R334" s="61"/>
    </row>
    <row r="335" spans="1:18" ht="12.75">
      <c r="A335" s="61"/>
      <c r="B335" s="61"/>
      <c r="C335" s="61"/>
      <c r="D335" s="61"/>
      <c r="E335" s="61"/>
      <c r="F335" s="61"/>
      <c r="G335" s="61"/>
      <c r="H335" s="61"/>
      <c r="I335" s="61"/>
      <c r="J335" s="61"/>
      <c r="K335" s="61"/>
      <c r="L335" s="61"/>
      <c r="M335" s="61"/>
      <c r="N335" s="61"/>
      <c r="O335" s="61"/>
      <c r="P335" s="61"/>
      <c r="Q335" s="61"/>
      <c r="R335" s="61"/>
    </row>
    <row r="336" spans="1:18" ht="12.75">
      <c r="A336" s="61"/>
      <c r="B336" s="61"/>
      <c r="C336" s="61"/>
      <c r="D336" s="61"/>
      <c r="E336" s="61"/>
      <c r="F336" s="61"/>
      <c r="G336" s="61"/>
      <c r="H336" s="61"/>
      <c r="I336" s="61"/>
      <c r="J336" s="61"/>
      <c r="K336" s="61"/>
      <c r="L336" s="61"/>
      <c r="M336" s="61"/>
      <c r="N336" s="61"/>
      <c r="O336" s="61"/>
      <c r="P336" s="61"/>
      <c r="Q336" s="61"/>
      <c r="R336" s="61"/>
    </row>
    <row r="337" spans="1:18" ht="12.75">
      <c r="A337" s="61"/>
      <c r="B337" s="61"/>
      <c r="C337" s="61"/>
      <c r="D337" s="61"/>
      <c r="E337" s="61"/>
      <c r="F337" s="61"/>
      <c r="G337" s="61"/>
      <c r="H337" s="61"/>
      <c r="I337" s="61"/>
      <c r="J337" s="61"/>
      <c r="K337" s="61"/>
      <c r="L337" s="61"/>
      <c r="M337" s="61"/>
      <c r="N337" s="61"/>
      <c r="O337" s="61"/>
      <c r="P337" s="61"/>
      <c r="Q337" s="61"/>
      <c r="R337" s="61"/>
    </row>
    <row r="338" spans="1:18" ht="12.75">
      <c r="A338" s="61"/>
      <c r="B338" s="61"/>
      <c r="C338" s="61"/>
      <c r="D338" s="61"/>
      <c r="E338" s="61"/>
      <c r="F338" s="61"/>
      <c r="G338" s="61"/>
      <c r="H338" s="61"/>
      <c r="I338" s="61"/>
      <c r="J338" s="61"/>
      <c r="K338" s="61"/>
      <c r="L338" s="61"/>
      <c r="M338" s="61"/>
      <c r="N338" s="61"/>
      <c r="O338" s="61"/>
      <c r="P338" s="61"/>
      <c r="Q338" s="61"/>
      <c r="R338" s="61"/>
    </row>
    <row r="339" spans="1:18" ht="12.75">
      <c r="A339" s="61"/>
      <c r="B339" s="61"/>
      <c r="C339" s="61"/>
      <c r="D339" s="61"/>
      <c r="E339" s="61"/>
      <c r="F339" s="61"/>
      <c r="G339" s="61"/>
      <c r="H339" s="61"/>
      <c r="I339" s="61"/>
      <c r="J339" s="61"/>
      <c r="K339" s="61"/>
      <c r="L339" s="61"/>
      <c r="M339" s="61"/>
      <c r="N339" s="61"/>
      <c r="O339" s="61"/>
      <c r="P339" s="61"/>
      <c r="Q339" s="61"/>
      <c r="R339" s="61"/>
    </row>
    <row r="340" spans="1:18" ht="12.75">
      <c r="A340" s="61"/>
      <c r="B340" s="61"/>
      <c r="C340" s="61"/>
      <c r="D340" s="61"/>
      <c r="E340" s="61"/>
      <c r="F340" s="61"/>
      <c r="G340" s="61"/>
      <c r="H340" s="61"/>
      <c r="I340" s="61"/>
      <c r="J340" s="61"/>
      <c r="K340" s="61"/>
      <c r="L340" s="61"/>
      <c r="M340" s="61"/>
      <c r="N340" s="61"/>
      <c r="O340" s="61"/>
      <c r="P340" s="61"/>
      <c r="Q340" s="61"/>
      <c r="R340" s="61"/>
    </row>
    <row r="341" spans="1:18" ht="12.75">
      <c r="A341" s="61"/>
      <c r="B341" s="61"/>
      <c r="C341" s="61"/>
      <c r="D341" s="61"/>
      <c r="E341" s="61"/>
      <c r="F341" s="61"/>
      <c r="G341" s="61"/>
      <c r="H341" s="61"/>
      <c r="I341" s="61"/>
      <c r="J341" s="61"/>
      <c r="K341" s="61"/>
      <c r="L341" s="61"/>
      <c r="M341" s="61"/>
      <c r="N341" s="61"/>
      <c r="O341" s="61"/>
      <c r="P341" s="61"/>
      <c r="Q341" s="61"/>
      <c r="R341" s="61"/>
    </row>
    <row r="342" spans="1:18" ht="12.75">
      <c r="A342" s="61"/>
      <c r="B342" s="61"/>
      <c r="C342" s="61"/>
      <c r="D342" s="61"/>
      <c r="E342" s="61"/>
      <c r="F342" s="61"/>
      <c r="G342" s="61"/>
      <c r="H342" s="61"/>
      <c r="I342" s="61"/>
      <c r="J342" s="61"/>
      <c r="K342" s="61"/>
      <c r="L342" s="61"/>
      <c r="M342" s="61"/>
      <c r="N342" s="61"/>
      <c r="O342" s="61"/>
      <c r="P342" s="61"/>
      <c r="Q342" s="61"/>
      <c r="R342" s="61"/>
    </row>
    <row r="343" spans="1:18" ht="12.75">
      <c r="A343" s="61"/>
      <c r="B343" s="61"/>
      <c r="C343" s="61"/>
      <c r="D343" s="61"/>
      <c r="E343" s="61"/>
      <c r="F343" s="61"/>
      <c r="G343" s="61"/>
      <c r="H343" s="61"/>
      <c r="I343" s="61"/>
      <c r="J343" s="61"/>
      <c r="K343" s="61"/>
      <c r="L343" s="61"/>
      <c r="M343" s="61"/>
      <c r="N343" s="61"/>
      <c r="O343" s="61"/>
      <c r="P343" s="61"/>
      <c r="Q343" s="61"/>
      <c r="R343" s="61"/>
    </row>
    <row r="344" spans="1:18" ht="12.75">
      <c r="A344" s="61"/>
      <c r="B344" s="61"/>
      <c r="C344" s="61"/>
      <c r="D344" s="61"/>
      <c r="E344" s="61"/>
      <c r="F344" s="61"/>
      <c r="G344" s="61"/>
      <c r="H344" s="61"/>
      <c r="I344" s="61"/>
      <c r="J344" s="61"/>
      <c r="K344" s="61"/>
      <c r="L344" s="61"/>
      <c r="M344" s="61"/>
      <c r="N344" s="61"/>
      <c r="O344" s="61"/>
      <c r="P344" s="61"/>
      <c r="Q344" s="61"/>
      <c r="R344" s="61"/>
    </row>
    <row r="345" spans="1:18" ht="12.75">
      <c r="A345" s="61"/>
      <c r="B345" s="61"/>
      <c r="C345" s="61"/>
      <c r="D345" s="61"/>
      <c r="E345" s="61"/>
      <c r="F345" s="61"/>
      <c r="G345" s="61"/>
      <c r="H345" s="61"/>
      <c r="I345" s="61"/>
      <c r="J345" s="61"/>
      <c r="K345" s="61"/>
      <c r="L345" s="61"/>
      <c r="M345" s="61"/>
      <c r="N345" s="61"/>
      <c r="O345" s="61"/>
      <c r="P345" s="61"/>
      <c r="Q345" s="61"/>
      <c r="R345" s="61"/>
    </row>
    <row r="346" spans="1:18" ht="12.75">
      <c r="A346" s="61"/>
      <c r="B346" s="61"/>
      <c r="C346" s="61"/>
      <c r="D346" s="61"/>
      <c r="E346" s="61"/>
      <c r="F346" s="61"/>
      <c r="G346" s="61"/>
      <c r="H346" s="61"/>
      <c r="I346" s="61"/>
      <c r="J346" s="61"/>
      <c r="K346" s="61"/>
      <c r="L346" s="61"/>
      <c r="M346" s="61"/>
      <c r="N346" s="61"/>
      <c r="O346" s="61"/>
      <c r="P346" s="61"/>
      <c r="Q346" s="61"/>
      <c r="R346" s="61"/>
    </row>
    <row r="347" spans="1:18" ht="12.75">
      <c r="A347" s="61"/>
      <c r="B347" s="61"/>
      <c r="C347" s="61"/>
      <c r="D347" s="61"/>
      <c r="E347" s="61"/>
      <c r="F347" s="61"/>
      <c r="G347" s="61"/>
      <c r="H347" s="61"/>
      <c r="I347" s="61"/>
      <c r="J347" s="61"/>
      <c r="K347" s="61"/>
      <c r="L347" s="61"/>
      <c r="M347" s="61"/>
      <c r="N347" s="61"/>
      <c r="O347" s="61"/>
      <c r="P347" s="61"/>
      <c r="Q347" s="61"/>
      <c r="R347" s="61"/>
    </row>
    <row r="348" spans="1:18" ht="12.75">
      <c r="A348" s="61"/>
      <c r="B348" s="61"/>
      <c r="C348" s="61"/>
      <c r="D348" s="61"/>
      <c r="E348" s="61"/>
      <c r="F348" s="61"/>
      <c r="G348" s="61"/>
      <c r="H348" s="61"/>
      <c r="I348" s="61"/>
      <c r="J348" s="61"/>
      <c r="K348" s="61"/>
      <c r="L348" s="61"/>
      <c r="M348" s="61"/>
      <c r="N348" s="61"/>
      <c r="O348" s="61"/>
      <c r="P348" s="61"/>
      <c r="Q348" s="61"/>
      <c r="R348" s="61"/>
    </row>
    <row r="349" spans="1:18" ht="12.75">
      <c r="A349" s="61"/>
      <c r="B349" s="61"/>
      <c r="C349" s="61"/>
      <c r="D349" s="61"/>
      <c r="E349" s="61"/>
      <c r="F349" s="61"/>
      <c r="G349" s="61"/>
      <c r="H349" s="61"/>
      <c r="I349" s="61"/>
      <c r="J349" s="61"/>
      <c r="K349" s="61"/>
      <c r="L349" s="61"/>
      <c r="M349" s="61"/>
      <c r="N349" s="61"/>
      <c r="O349" s="61"/>
      <c r="P349" s="61"/>
      <c r="Q349" s="61"/>
      <c r="R349" s="61"/>
    </row>
    <row r="350" spans="1:18" ht="12.75">
      <c r="A350" s="61"/>
      <c r="B350" s="61"/>
      <c r="C350" s="61"/>
      <c r="D350" s="61"/>
      <c r="E350" s="61"/>
      <c r="F350" s="61"/>
      <c r="G350" s="61"/>
      <c r="H350" s="61"/>
      <c r="I350" s="61"/>
      <c r="J350" s="61"/>
      <c r="K350" s="61"/>
      <c r="L350" s="61"/>
      <c r="M350" s="61"/>
      <c r="N350" s="61"/>
      <c r="O350" s="61"/>
      <c r="P350" s="61"/>
      <c r="Q350" s="61"/>
      <c r="R350" s="61"/>
    </row>
    <row r="351" spans="1:18" ht="12.75">
      <c r="A351" s="61"/>
      <c r="B351" s="61"/>
      <c r="C351" s="61"/>
      <c r="D351" s="61"/>
      <c r="E351" s="61"/>
      <c r="F351" s="61"/>
      <c r="G351" s="61"/>
      <c r="H351" s="61"/>
      <c r="I351" s="61"/>
      <c r="J351" s="61"/>
      <c r="K351" s="61"/>
      <c r="L351" s="61"/>
      <c r="M351" s="61"/>
      <c r="N351" s="61"/>
      <c r="O351" s="61"/>
      <c r="P351" s="61"/>
      <c r="Q351" s="61"/>
      <c r="R351" s="61"/>
    </row>
    <row r="352" spans="1:18" ht="12.75">
      <c r="A352" s="61"/>
      <c r="B352" s="61"/>
      <c r="C352" s="61"/>
      <c r="D352" s="61"/>
      <c r="E352" s="61"/>
      <c r="F352" s="61"/>
      <c r="G352" s="61"/>
      <c r="H352" s="61"/>
      <c r="I352" s="61"/>
      <c r="J352" s="61"/>
      <c r="K352" s="61"/>
      <c r="L352" s="61"/>
      <c r="M352" s="61"/>
      <c r="N352" s="61"/>
      <c r="O352" s="61"/>
      <c r="P352" s="61"/>
      <c r="Q352" s="61"/>
      <c r="R352" s="61"/>
    </row>
    <row r="353" spans="1:18" ht="12.75">
      <c r="A353" s="61"/>
      <c r="B353" s="61"/>
      <c r="C353" s="61"/>
      <c r="D353" s="61"/>
      <c r="E353" s="61"/>
      <c r="F353" s="61"/>
      <c r="G353" s="61"/>
      <c r="H353" s="61"/>
      <c r="I353" s="61"/>
      <c r="J353" s="61"/>
      <c r="K353" s="61"/>
      <c r="L353" s="61"/>
      <c r="M353" s="61"/>
      <c r="N353" s="61"/>
      <c r="O353" s="61"/>
      <c r="P353" s="61"/>
      <c r="Q353" s="61"/>
      <c r="R353" s="61"/>
    </row>
    <row r="354" spans="1:18" ht="12.75">
      <c r="A354" s="61"/>
      <c r="B354" s="61"/>
      <c r="C354" s="61"/>
      <c r="D354" s="61"/>
      <c r="E354" s="61"/>
      <c r="F354" s="61"/>
      <c r="G354" s="61"/>
      <c r="H354" s="61"/>
      <c r="I354" s="61"/>
      <c r="J354" s="61"/>
      <c r="K354" s="61"/>
      <c r="L354" s="61"/>
      <c r="M354" s="61"/>
      <c r="N354" s="61"/>
      <c r="O354" s="61"/>
      <c r="P354" s="61"/>
      <c r="Q354" s="61"/>
      <c r="R354" s="61"/>
    </row>
    <row r="355" spans="1:18" ht="12.75">
      <c r="A355" s="61"/>
      <c r="B355" s="61"/>
      <c r="C355" s="61"/>
      <c r="D355" s="61"/>
      <c r="E355" s="61"/>
      <c r="F355" s="61"/>
      <c r="G355" s="61"/>
      <c r="H355" s="61"/>
      <c r="I355" s="61"/>
      <c r="J355" s="61"/>
      <c r="K355" s="61"/>
      <c r="L355" s="61"/>
      <c r="M355" s="61"/>
      <c r="N355" s="61"/>
      <c r="O355" s="61"/>
      <c r="P355" s="61"/>
      <c r="Q355" s="61"/>
      <c r="R355" s="61"/>
    </row>
    <row r="356" spans="1:18" ht="12.75">
      <c r="A356" s="61"/>
      <c r="B356" s="61"/>
      <c r="C356" s="61"/>
      <c r="D356" s="61"/>
      <c r="E356" s="61"/>
      <c r="F356" s="61"/>
      <c r="G356" s="61"/>
      <c r="H356" s="61"/>
      <c r="I356" s="61"/>
      <c r="J356" s="61"/>
      <c r="K356" s="61"/>
      <c r="L356" s="61"/>
      <c r="M356" s="61"/>
      <c r="N356" s="61"/>
      <c r="O356" s="61"/>
      <c r="P356" s="61"/>
      <c r="Q356" s="61"/>
      <c r="R356" s="61"/>
    </row>
    <row r="357" spans="1:18" ht="12.75">
      <c r="A357" s="61"/>
      <c r="B357" s="61"/>
      <c r="C357" s="61"/>
      <c r="D357" s="61"/>
      <c r="E357" s="61"/>
      <c r="F357" s="61"/>
      <c r="G357" s="61"/>
      <c r="H357" s="61"/>
      <c r="I357" s="61"/>
      <c r="J357" s="61"/>
      <c r="K357" s="61"/>
      <c r="L357" s="61"/>
      <c r="M357" s="61"/>
      <c r="N357" s="61"/>
      <c r="O357" s="61"/>
      <c r="P357" s="61"/>
      <c r="Q357" s="61"/>
      <c r="R357" s="61"/>
    </row>
    <row r="358" spans="1:18" ht="12.75">
      <c r="A358" s="61"/>
      <c r="B358" s="61"/>
      <c r="C358" s="61"/>
      <c r="D358" s="61"/>
      <c r="E358" s="61"/>
      <c r="F358" s="61"/>
      <c r="G358" s="61"/>
      <c r="H358" s="61"/>
      <c r="I358" s="61"/>
      <c r="J358" s="61"/>
      <c r="K358" s="61"/>
      <c r="L358" s="61"/>
      <c r="M358" s="61"/>
      <c r="N358" s="61"/>
      <c r="O358" s="61"/>
      <c r="P358" s="61"/>
      <c r="Q358" s="61"/>
      <c r="R358" s="61"/>
    </row>
    <row r="359" spans="1:18" ht="12.75">
      <c r="A359" s="61"/>
      <c r="B359" s="61"/>
      <c r="C359" s="61"/>
      <c r="D359" s="61"/>
      <c r="E359" s="61"/>
      <c r="F359" s="61"/>
      <c r="G359" s="61"/>
      <c r="H359" s="61"/>
      <c r="I359" s="61"/>
      <c r="J359" s="61"/>
      <c r="K359" s="61"/>
      <c r="L359" s="61"/>
      <c r="M359" s="61"/>
      <c r="N359" s="61"/>
      <c r="O359" s="61"/>
      <c r="P359" s="61"/>
      <c r="Q359" s="61"/>
      <c r="R359" s="61"/>
    </row>
    <row r="360" spans="1:18" ht="12.75">
      <c r="A360" s="61"/>
      <c r="B360" s="61"/>
      <c r="C360" s="61"/>
      <c r="D360" s="61"/>
      <c r="E360" s="61"/>
      <c r="F360" s="61"/>
      <c r="G360" s="61"/>
      <c r="H360" s="61"/>
      <c r="I360" s="61"/>
      <c r="J360" s="61"/>
      <c r="K360" s="61"/>
      <c r="L360" s="61"/>
      <c r="M360" s="61"/>
      <c r="N360" s="61"/>
      <c r="O360" s="61"/>
      <c r="P360" s="61"/>
      <c r="Q360" s="61"/>
      <c r="R360" s="61"/>
    </row>
    <row r="361" spans="1:18" ht="12.75">
      <c r="A361" s="61"/>
      <c r="B361" s="61"/>
      <c r="C361" s="61"/>
      <c r="D361" s="61"/>
      <c r="E361" s="61"/>
      <c r="F361" s="61"/>
      <c r="G361" s="61"/>
      <c r="H361" s="61"/>
      <c r="I361" s="61"/>
      <c r="J361" s="61"/>
      <c r="K361" s="61"/>
      <c r="L361" s="61"/>
      <c r="M361" s="61"/>
      <c r="N361" s="61"/>
      <c r="O361" s="61"/>
      <c r="P361" s="61"/>
      <c r="Q361" s="61"/>
      <c r="R361" s="61"/>
    </row>
    <row r="362" spans="1:18" ht="12.75">
      <c r="A362" s="61"/>
      <c r="B362" s="61"/>
      <c r="C362" s="61"/>
      <c r="D362" s="61"/>
      <c r="E362" s="61"/>
      <c r="F362" s="61"/>
      <c r="G362" s="61"/>
      <c r="H362" s="61"/>
      <c r="I362" s="61"/>
      <c r="J362" s="61"/>
      <c r="K362" s="61"/>
      <c r="L362" s="61"/>
      <c r="M362" s="61"/>
      <c r="N362" s="61"/>
      <c r="O362" s="61"/>
      <c r="P362" s="61"/>
      <c r="Q362" s="61"/>
      <c r="R362" s="61"/>
    </row>
    <row r="363" spans="1:18" ht="12.75">
      <c r="A363" s="61"/>
      <c r="B363" s="61"/>
      <c r="C363" s="61"/>
      <c r="D363" s="61"/>
      <c r="E363" s="61"/>
      <c r="F363" s="61"/>
      <c r="G363" s="61"/>
      <c r="H363" s="61"/>
      <c r="I363" s="61"/>
      <c r="J363" s="61"/>
      <c r="K363" s="61"/>
      <c r="L363" s="61"/>
      <c r="M363" s="61"/>
      <c r="N363" s="61"/>
      <c r="O363" s="61"/>
      <c r="P363" s="61"/>
      <c r="Q363" s="61"/>
      <c r="R363" s="61"/>
    </row>
    <row r="364" spans="1:18" ht="12.75">
      <c r="A364" s="61"/>
      <c r="B364" s="61"/>
      <c r="C364" s="61"/>
      <c r="D364" s="61"/>
      <c r="E364" s="61"/>
      <c r="F364" s="61"/>
      <c r="G364" s="61"/>
      <c r="H364" s="61"/>
      <c r="I364" s="61"/>
      <c r="J364" s="61"/>
      <c r="K364" s="61"/>
      <c r="L364" s="61"/>
      <c r="M364" s="61"/>
      <c r="N364" s="61"/>
      <c r="O364" s="61"/>
      <c r="P364" s="61"/>
      <c r="Q364" s="61"/>
      <c r="R364" s="61"/>
    </row>
    <row r="365" spans="1:18" ht="12.75">
      <c r="A365" s="61"/>
      <c r="B365" s="61"/>
      <c r="C365" s="61"/>
      <c r="D365" s="61"/>
      <c r="E365" s="61"/>
      <c r="F365" s="61"/>
      <c r="G365" s="61"/>
      <c r="H365" s="61"/>
      <c r="I365" s="61"/>
      <c r="J365" s="61"/>
      <c r="K365" s="61"/>
      <c r="L365" s="61"/>
      <c r="M365" s="61"/>
      <c r="N365" s="61"/>
      <c r="O365" s="61"/>
      <c r="P365" s="61"/>
      <c r="Q365" s="61"/>
      <c r="R365" s="61"/>
    </row>
    <row r="366" spans="1:18" ht="12.75">
      <c r="A366" s="61"/>
      <c r="B366" s="61"/>
      <c r="C366" s="61"/>
      <c r="D366" s="61"/>
      <c r="E366" s="61"/>
      <c r="F366" s="61"/>
      <c r="G366" s="61"/>
      <c r="H366" s="61"/>
      <c r="I366" s="61"/>
      <c r="J366" s="61"/>
      <c r="K366" s="61"/>
      <c r="L366" s="61"/>
      <c r="M366" s="61"/>
      <c r="N366" s="61"/>
      <c r="O366" s="61"/>
      <c r="P366" s="61"/>
      <c r="Q366" s="61"/>
      <c r="R366" s="61"/>
    </row>
    <row r="367" spans="1:18" ht="12.75">
      <c r="A367" s="61"/>
      <c r="B367" s="61"/>
      <c r="C367" s="61"/>
      <c r="D367" s="61"/>
      <c r="E367" s="61"/>
      <c r="F367" s="61"/>
      <c r="G367" s="61"/>
      <c r="H367" s="61"/>
      <c r="I367" s="61"/>
      <c r="J367" s="61"/>
      <c r="K367" s="61"/>
      <c r="L367" s="61"/>
      <c r="M367" s="61"/>
      <c r="N367" s="61"/>
      <c r="O367" s="61"/>
      <c r="P367" s="61"/>
      <c r="Q367" s="61"/>
      <c r="R367" s="61"/>
    </row>
    <row r="368" spans="1:18" ht="12.75">
      <c r="A368" s="61"/>
      <c r="B368" s="61"/>
      <c r="C368" s="61"/>
      <c r="D368" s="61"/>
      <c r="E368" s="61"/>
      <c r="F368" s="61"/>
      <c r="G368" s="61"/>
      <c r="H368" s="61"/>
      <c r="I368" s="61"/>
      <c r="J368" s="61"/>
      <c r="K368" s="61"/>
      <c r="L368" s="61"/>
      <c r="M368" s="61"/>
      <c r="N368" s="61"/>
      <c r="O368" s="61"/>
      <c r="P368" s="61"/>
      <c r="Q368" s="61"/>
      <c r="R368" s="61"/>
    </row>
    <row r="369" spans="1:18" ht="12.75">
      <c r="A369" s="61"/>
      <c r="B369" s="61"/>
      <c r="C369" s="61"/>
      <c r="D369" s="61"/>
      <c r="E369" s="61"/>
      <c r="F369" s="61"/>
      <c r="G369" s="61"/>
      <c r="H369" s="61"/>
      <c r="I369" s="61"/>
      <c r="J369" s="61"/>
      <c r="K369" s="61"/>
      <c r="L369" s="61"/>
      <c r="M369" s="61"/>
      <c r="N369" s="61"/>
      <c r="O369" s="61"/>
      <c r="P369" s="61"/>
      <c r="Q369" s="61"/>
      <c r="R369" s="61"/>
    </row>
    <row r="370" spans="1:18" ht="12.75">
      <c r="A370" s="61"/>
      <c r="B370" s="61"/>
      <c r="C370" s="61"/>
      <c r="D370" s="61"/>
      <c r="E370" s="61"/>
      <c r="F370" s="61"/>
      <c r="G370" s="61"/>
      <c r="H370" s="61"/>
      <c r="I370" s="61"/>
      <c r="J370" s="61"/>
      <c r="K370" s="61"/>
      <c r="L370" s="61"/>
      <c r="M370" s="61"/>
      <c r="N370" s="61"/>
      <c r="O370" s="61"/>
      <c r="P370" s="61"/>
      <c r="Q370" s="61"/>
      <c r="R370" s="61"/>
    </row>
    <row r="371" spans="1:18" ht="12.75">
      <c r="A371" s="61"/>
      <c r="B371" s="61"/>
      <c r="C371" s="61"/>
      <c r="D371" s="61"/>
      <c r="E371" s="61"/>
      <c r="F371" s="61"/>
      <c r="G371" s="61"/>
      <c r="H371" s="61"/>
      <c r="I371" s="61"/>
      <c r="J371" s="61"/>
      <c r="K371" s="61"/>
      <c r="L371" s="61"/>
      <c r="M371" s="61"/>
      <c r="N371" s="61"/>
      <c r="O371" s="61"/>
      <c r="P371" s="61"/>
      <c r="Q371" s="61"/>
      <c r="R371" s="61"/>
    </row>
    <row r="372" spans="1:18" ht="12.75">
      <c r="A372" s="61"/>
      <c r="B372" s="61"/>
      <c r="C372" s="61"/>
      <c r="D372" s="61"/>
      <c r="E372" s="61"/>
      <c r="F372" s="61"/>
      <c r="G372" s="61"/>
      <c r="H372" s="61"/>
      <c r="I372" s="61"/>
      <c r="J372" s="61"/>
      <c r="K372" s="61"/>
      <c r="L372" s="61"/>
      <c r="M372" s="61"/>
      <c r="N372" s="61"/>
      <c r="O372" s="61"/>
      <c r="P372" s="61"/>
      <c r="Q372" s="61"/>
      <c r="R372" s="61"/>
    </row>
    <row r="373" spans="1:18" ht="12.75">
      <c r="A373" s="61"/>
      <c r="B373" s="61"/>
      <c r="C373" s="61"/>
      <c r="D373" s="61"/>
      <c r="E373" s="61"/>
      <c r="F373" s="61"/>
      <c r="G373" s="61"/>
      <c r="H373" s="61"/>
      <c r="I373" s="61"/>
      <c r="J373" s="61"/>
      <c r="K373" s="61"/>
      <c r="L373" s="61"/>
      <c r="M373" s="61"/>
      <c r="N373" s="61"/>
      <c r="O373" s="61"/>
      <c r="P373" s="61"/>
      <c r="Q373" s="61"/>
      <c r="R373" s="61"/>
    </row>
    <row r="374" spans="1:18" ht="12.75">
      <c r="A374" s="61"/>
      <c r="B374" s="61"/>
      <c r="C374" s="61"/>
      <c r="D374" s="61"/>
      <c r="E374" s="61"/>
      <c r="F374" s="61"/>
      <c r="G374" s="61"/>
      <c r="H374" s="61"/>
      <c r="I374" s="61"/>
      <c r="J374" s="61"/>
      <c r="K374" s="61"/>
      <c r="L374" s="61"/>
      <c r="M374" s="61"/>
      <c r="N374" s="61"/>
      <c r="O374" s="61"/>
      <c r="P374" s="61"/>
      <c r="Q374" s="61"/>
      <c r="R374" s="61"/>
    </row>
    <row r="375" spans="1:18" ht="12.75">
      <c r="A375" s="61"/>
      <c r="B375" s="61"/>
      <c r="C375" s="61"/>
      <c r="D375" s="61"/>
      <c r="E375" s="61"/>
      <c r="F375" s="61"/>
      <c r="G375" s="61"/>
      <c r="H375" s="61"/>
      <c r="I375" s="61"/>
      <c r="J375" s="61"/>
      <c r="K375" s="61"/>
      <c r="L375" s="61"/>
      <c r="M375" s="61"/>
      <c r="N375" s="61"/>
      <c r="O375" s="61"/>
      <c r="P375" s="61"/>
      <c r="Q375" s="61"/>
      <c r="R375" s="61"/>
    </row>
    <row r="376" spans="1:18" ht="12.75">
      <c r="A376" s="61"/>
      <c r="B376" s="61"/>
      <c r="C376" s="61"/>
      <c r="D376" s="61"/>
      <c r="E376" s="61"/>
      <c r="F376" s="61"/>
      <c r="G376" s="61"/>
      <c r="H376" s="61"/>
      <c r="I376" s="61"/>
      <c r="J376" s="61"/>
      <c r="K376" s="61"/>
      <c r="L376" s="61"/>
      <c r="M376" s="61"/>
      <c r="N376" s="61"/>
      <c r="O376" s="61"/>
      <c r="P376" s="61"/>
      <c r="Q376" s="61"/>
      <c r="R376" s="61"/>
    </row>
    <row r="377" spans="1:18" ht="12.75">
      <c r="A377" s="61"/>
      <c r="B377" s="61"/>
      <c r="C377" s="61"/>
      <c r="D377" s="61"/>
      <c r="E377" s="61"/>
      <c r="F377" s="61"/>
      <c r="G377" s="61"/>
      <c r="H377" s="61"/>
      <c r="I377" s="61"/>
      <c r="J377" s="61"/>
      <c r="K377" s="61"/>
      <c r="L377" s="61"/>
      <c r="M377" s="61"/>
      <c r="N377" s="61"/>
      <c r="O377" s="61"/>
      <c r="P377" s="61"/>
      <c r="Q377" s="61"/>
      <c r="R377" s="61"/>
    </row>
    <row r="378" spans="1:18" ht="12.75">
      <c r="A378" s="61"/>
      <c r="B378" s="61"/>
      <c r="C378" s="61"/>
      <c r="D378" s="61"/>
      <c r="E378" s="61"/>
      <c r="F378" s="61"/>
      <c r="G378" s="61"/>
      <c r="H378" s="61"/>
      <c r="I378" s="61"/>
      <c r="J378" s="61"/>
      <c r="K378" s="61"/>
      <c r="L378" s="61"/>
      <c r="M378" s="61"/>
      <c r="N378" s="61"/>
      <c r="O378" s="61"/>
      <c r="P378" s="61"/>
      <c r="Q378" s="61"/>
      <c r="R378" s="61"/>
    </row>
    <row r="379" spans="1:18" ht="12.75">
      <c r="A379" s="61"/>
      <c r="B379" s="61"/>
      <c r="C379" s="61"/>
      <c r="D379" s="61"/>
      <c r="E379" s="61"/>
      <c r="F379" s="61"/>
      <c r="G379" s="61"/>
      <c r="H379" s="61"/>
      <c r="I379" s="61"/>
      <c r="J379" s="61"/>
      <c r="K379" s="61"/>
      <c r="L379" s="61"/>
      <c r="M379" s="61"/>
      <c r="N379" s="61"/>
      <c r="O379" s="61"/>
      <c r="P379" s="61"/>
      <c r="Q379" s="61"/>
      <c r="R379" s="61"/>
    </row>
    <row r="380" spans="1:18" ht="12.75">
      <c r="A380" s="61"/>
      <c r="B380" s="61"/>
      <c r="C380" s="61"/>
      <c r="D380" s="61"/>
      <c r="E380" s="61"/>
      <c r="F380" s="61"/>
      <c r="G380" s="61"/>
      <c r="H380" s="61"/>
      <c r="I380" s="61"/>
      <c r="J380" s="61"/>
      <c r="K380" s="61"/>
      <c r="L380" s="61"/>
      <c r="M380" s="61"/>
      <c r="N380" s="61"/>
      <c r="O380" s="61"/>
      <c r="P380" s="61"/>
      <c r="Q380" s="61"/>
      <c r="R380" s="61"/>
    </row>
    <row r="381" spans="1:18" ht="12.75">
      <c r="A381" s="61"/>
      <c r="B381" s="61"/>
      <c r="C381" s="61"/>
      <c r="D381" s="61"/>
      <c r="E381" s="61"/>
      <c r="F381" s="61"/>
      <c r="G381" s="61"/>
      <c r="H381" s="61"/>
      <c r="I381" s="61"/>
      <c r="J381" s="61"/>
      <c r="K381" s="61"/>
      <c r="L381" s="61"/>
      <c r="M381" s="61"/>
      <c r="N381" s="61"/>
      <c r="O381" s="61"/>
      <c r="P381" s="61"/>
      <c r="Q381" s="61"/>
      <c r="R381" s="61"/>
    </row>
    <row r="382" spans="1:18" ht="12.75">
      <c r="A382" s="61"/>
      <c r="B382" s="61"/>
      <c r="C382" s="61"/>
      <c r="D382" s="61"/>
      <c r="E382" s="61"/>
      <c r="F382" s="61"/>
      <c r="G382" s="61"/>
      <c r="H382" s="61"/>
      <c r="I382" s="61"/>
      <c r="J382" s="61"/>
      <c r="K382" s="61"/>
      <c r="L382" s="61"/>
      <c r="M382" s="61"/>
      <c r="N382" s="61"/>
      <c r="O382" s="61"/>
      <c r="P382" s="61"/>
      <c r="Q382" s="61"/>
      <c r="R382" s="61"/>
    </row>
    <row r="383" spans="1:18" ht="12.75">
      <c r="A383" s="61"/>
      <c r="B383" s="61"/>
      <c r="C383" s="61"/>
      <c r="D383" s="61"/>
      <c r="E383" s="61"/>
      <c r="F383" s="61"/>
      <c r="G383" s="61"/>
      <c r="H383" s="61"/>
      <c r="I383" s="61"/>
      <c r="J383" s="61"/>
      <c r="K383" s="61"/>
      <c r="L383" s="61"/>
      <c r="M383" s="61"/>
      <c r="N383" s="61"/>
      <c r="O383" s="61"/>
      <c r="P383" s="61"/>
      <c r="Q383" s="61"/>
      <c r="R383" s="61"/>
    </row>
    <row r="384" spans="1:18" ht="12.75">
      <c r="A384" s="61"/>
      <c r="B384" s="61"/>
      <c r="C384" s="61"/>
      <c r="D384" s="61"/>
      <c r="E384" s="61"/>
      <c r="F384" s="61"/>
      <c r="G384" s="61"/>
      <c r="H384" s="61"/>
      <c r="I384" s="61"/>
      <c r="J384" s="61"/>
      <c r="K384" s="61"/>
      <c r="L384" s="61"/>
      <c r="M384" s="61"/>
      <c r="N384" s="61"/>
      <c r="O384" s="61"/>
      <c r="P384" s="61"/>
      <c r="Q384" s="61"/>
      <c r="R384" s="61"/>
    </row>
    <row r="385" spans="1:18" ht="12.75">
      <c r="A385" s="61"/>
      <c r="B385" s="61"/>
      <c r="C385" s="61"/>
      <c r="D385" s="61"/>
      <c r="E385" s="61"/>
      <c r="F385" s="61"/>
      <c r="G385" s="61"/>
      <c r="H385" s="61"/>
      <c r="I385" s="61"/>
      <c r="J385" s="61"/>
      <c r="K385" s="61"/>
      <c r="L385" s="61"/>
      <c r="M385" s="61"/>
      <c r="N385" s="61"/>
      <c r="O385" s="61"/>
      <c r="P385" s="61"/>
      <c r="Q385" s="61"/>
      <c r="R385" s="61"/>
    </row>
    <row r="386" spans="1:18" ht="12.75">
      <c r="A386" s="61"/>
      <c r="B386" s="61"/>
      <c r="C386" s="61"/>
      <c r="D386" s="61"/>
      <c r="E386" s="61"/>
      <c r="F386" s="61"/>
      <c r="G386" s="61"/>
      <c r="H386" s="61"/>
      <c r="I386" s="61"/>
      <c r="J386" s="61"/>
      <c r="K386" s="61"/>
      <c r="L386" s="61"/>
      <c r="M386" s="61"/>
      <c r="N386" s="61"/>
      <c r="O386" s="61"/>
      <c r="P386" s="61"/>
      <c r="Q386" s="61"/>
      <c r="R386" s="61"/>
    </row>
    <row r="387" spans="1:18" ht="12.75">
      <c r="A387" s="61"/>
      <c r="B387" s="61"/>
      <c r="C387" s="61"/>
      <c r="D387" s="61"/>
      <c r="E387" s="61"/>
      <c r="F387" s="61"/>
      <c r="G387" s="61"/>
      <c r="H387" s="61"/>
      <c r="I387" s="61"/>
      <c r="J387" s="61"/>
      <c r="K387" s="61"/>
      <c r="L387" s="61"/>
      <c r="M387" s="61"/>
      <c r="N387" s="61"/>
      <c r="O387" s="61"/>
      <c r="P387" s="61"/>
      <c r="Q387" s="61"/>
      <c r="R387" s="61"/>
    </row>
    <row r="388" spans="1:18" ht="12.75">
      <c r="A388" s="61"/>
      <c r="B388" s="61"/>
      <c r="C388" s="61"/>
      <c r="D388" s="61"/>
      <c r="E388" s="61"/>
      <c r="F388" s="61"/>
      <c r="G388" s="61"/>
      <c r="H388" s="61"/>
      <c r="I388" s="61"/>
      <c r="J388" s="61"/>
      <c r="K388" s="61"/>
      <c r="L388" s="61"/>
      <c r="M388" s="61"/>
      <c r="N388" s="61"/>
      <c r="O388" s="61"/>
      <c r="P388" s="61"/>
      <c r="Q388" s="61"/>
      <c r="R388" s="61"/>
    </row>
    <row r="389" spans="1:18" ht="12.75">
      <c r="A389" s="61"/>
      <c r="B389" s="61"/>
      <c r="C389" s="61"/>
      <c r="D389" s="61"/>
      <c r="E389" s="61"/>
      <c r="F389" s="61"/>
      <c r="G389" s="61"/>
      <c r="H389" s="61"/>
      <c r="I389" s="61"/>
      <c r="J389" s="61"/>
      <c r="K389" s="61"/>
      <c r="L389" s="61"/>
      <c r="M389" s="61"/>
      <c r="N389" s="61"/>
      <c r="O389" s="61"/>
      <c r="P389" s="61"/>
      <c r="Q389" s="61"/>
      <c r="R389" s="61"/>
    </row>
    <row r="390" spans="1:18" ht="12.75">
      <c r="A390" s="61"/>
      <c r="B390" s="61"/>
      <c r="C390" s="61"/>
      <c r="D390" s="61"/>
      <c r="E390" s="61"/>
      <c r="F390" s="61"/>
      <c r="G390" s="61"/>
      <c r="H390" s="61"/>
      <c r="I390" s="61"/>
      <c r="J390" s="61"/>
      <c r="K390" s="61"/>
      <c r="L390" s="61"/>
      <c r="M390" s="61"/>
      <c r="N390" s="61"/>
      <c r="O390" s="61"/>
      <c r="P390" s="61"/>
      <c r="Q390" s="61"/>
      <c r="R390" s="61"/>
    </row>
    <row r="391" spans="1:18" ht="12.75">
      <c r="A391" s="61"/>
      <c r="B391" s="61"/>
      <c r="C391" s="61"/>
      <c r="D391" s="61"/>
      <c r="E391" s="61"/>
      <c r="F391" s="61"/>
      <c r="G391" s="61"/>
      <c r="H391" s="61"/>
      <c r="I391" s="61"/>
      <c r="J391" s="61"/>
      <c r="K391" s="61"/>
      <c r="L391" s="61"/>
      <c r="M391" s="61"/>
      <c r="N391" s="61"/>
      <c r="O391" s="61"/>
      <c r="P391" s="61"/>
      <c r="Q391" s="61"/>
      <c r="R391" s="61"/>
    </row>
    <row r="392" spans="1:18" ht="12.75">
      <c r="A392" s="61"/>
      <c r="B392" s="61"/>
      <c r="C392" s="61"/>
      <c r="D392" s="61"/>
      <c r="E392" s="61"/>
      <c r="F392" s="61"/>
      <c r="G392" s="61"/>
      <c r="H392" s="61"/>
      <c r="I392" s="61"/>
      <c r="J392" s="61"/>
      <c r="K392" s="61"/>
      <c r="L392" s="61"/>
      <c r="M392" s="61"/>
      <c r="N392" s="61"/>
      <c r="O392" s="61"/>
      <c r="P392" s="61"/>
      <c r="Q392" s="61"/>
      <c r="R392" s="61"/>
    </row>
    <row r="393" spans="1:18" ht="12.75">
      <c r="A393" s="61"/>
      <c r="B393" s="61"/>
      <c r="C393" s="61"/>
      <c r="D393" s="61"/>
      <c r="E393" s="61"/>
      <c r="F393" s="61"/>
      <c r="G393" s="61"/>
      <c r="H393" s="61"/>
      <c r="I393" s="61"/>
      <c r="J393" s="61"/>
      <c r="K393" s="61"/>
      <c r="L393" s="61"/>
      <c r="M393" s="61"/>
      <c r="N393" s="61"/>
      <c r="O393" s="61"/>
      <c r="P393" s="61"/>
      <c r="Q393" s="61"/>
      <c r="R393" s="61"/>
    </row>
    <row r="394" spans="1:18" ht="12.75">
      <c r="A394" s="61"/>
      <c r="B394" s="61"/>
      <c r="C394" s="61"/>
      <c r="D394" s="61"/>
      <c r="E394" s="61"/>
      <c r="F394" s="61"/>
      <c r="G394" s="61"/>
      <c r="H394" s="61"/>
      <c r="I394" s="61"/>
      <c r="J394" s="61"/>
      <c r="K394" s="61"/>
      <c r="L394" s="61"/>
      <c r="M394" s="61"/>
      <c r="N394" s="61"/>
      <c r="O394" s="61"/>
      <c r="P394" s="61"/>
      <c r="Q394" s="61"/>
      <c r="R394" s="61"/>
    </row>
    <row r="395" spans="1:18" ht="12.75">
      <c r="A395" s="61"/>
      <c r="B395" s="61"/>
      <c r="C395" s="61"/>
      <c r="D395" s="61"/>
      <c r="E395" s="61"/>
      <c r="F395" s="61"/>
      <c r="G395" s="61"/>
      <c r="H395" s="61"/>
      <c r="I395" s="61"/>
      <c r="J395" s="61"/>
      <c r="K395" s="61"/>
      <c r="L395" s="61"/>
      <c r="M395" s="61"/>
      <c r="N395" s="61"/>
      <c r="O395" s="61"/>
      <c r="P395" s="61"/>
      <c r="Q395" s="61"/>
      <c r="R395" s="61"/>
    </row>
    <row r="396" spans="1:18" ht="12.75">
      <c r="A396" s="61"/>
      <c r="B396" s="61"/>
      <c r="C396" s="61"/>
      <c r="D396" s="61"/>
      <c r="E396" s="61"/>
      <c r="F396" s="61"/>
      <c r="G396" s="61"/>
      <c r="H396" s="61"/>
      <c r="I396" s="61"/>
      <c r="J396" s="61"/>
      <c r="K396" s="61"/>
      <c r="L396" s="61"/>
      <c r="M396" s="61"/>
      <c r="N396" s="61"/>
      <c r="O396" s="61"/>
      <c r="P396" s="61"/>
      <c r="Q396" s="61"/>
      <c r="R396" s="61"/>
    </row>
    <row r="397" spans="1:18" ht="12.75">
      <c r="A397" s="61"/>
      <c r="B397" s="61"/>
      <c r="C397" s="61"/>
      <c r="D397" s="61"/>
      <c r="E397" s="61"/>
      <c r="F397" s="61"/>
      <c r="G397" s="61"/>
      <c r="H397" s="61"/>
      <c r="I397" s="61"/>
      <c r="J397" s="61"/>
      <c r="K397" s="61"/>
      <c r="L397" s="61"/>
      <c r="M397" s="61"/>
      <c r="N397" s="61"/>
      <c r="O397" s="61"/>
      <c r="P397" s="61"/>
      <c r="Q397" s="61"/>
      <c r="R397" s="61"/>
    </row>
    <row r="398" spans="1:18" ht="12.75">
      <c r="A398" s="61"/>
      <c r="B398" s="61"/>
      <c r="C398" s="61"/>
      <c r="D398" s="61"/>
      <c r="E398" s="61"/>
      <c r="F398" s="61"/>
      <c r="G398" s="61"/>
      <c r="H398" s="61"/>
      <c r="I398" s="61"/>
      <c r="J398" s="61"/>
      <c r="K398" s="61"/>
      <c r="L398" s="61"/>
      <c r="M398" s="61"/>
      <c r="N398" s="61"/>
      <c r="O398" s="61"/>
      <c r="P398" s="61"/>
      <c r="Q398" s="61"/>
      <c r="R398" s="61"/>
    </row>
    <row r="399" spans="1:18" ht="12.75">
      <c r="A399" s="61"/>
      <c r="B399" s="61"/>
      <c r="C399" s="61"/>
      <c r="D399" s="61"/>
      <c r="E399" s="61"/>
      <c r="F399" s="61"/>
      <c r="G399" s="61"/>
      <c r="H399" s="61"/>
      <c r="I399" s="61"/>
      <c r="J399" s="61"/>
      <c r="K399" s="61"/>
      <c r="L399" s="61"/>
      <c r="M399" s="61"/>
      <c r="N399" s="61"/>
      <c r="O399" s="61"/>
      <c r="P399" s="61"/>
      <c r="Q399" s="61"/>
      <c r="R399" s="61"/>
    </row>
    <row r="400" spans="1:18" ht="12.75">
      <c r="A400" s="61"/>
      <c r="B400" s="61"/>
      <c r="C400" s="61"/>
      <c r="D400" s="61"/>
      <c r="E400" s="61"/>
      <c r="F400" s="61"/>
      <c r="G400" s="61"/>
      <c r="H400" s="61"/>
      <c r="I400" s="61"/>
      <c r="J400" s="61"/>
      <c r="K400" s="61"/>
      <c r="L400" s="61"/>
      <c r="M400" s="61"/>
      <c r="N400" s="61"/>
      <c r="O400" s="61"/>
      <c r="P400" s="61"/>
      <c r="Q400" s="61"/>
      <c r="R400" s="61"/>
    </row>
    <row r="401" spans="1:18" ht="12.75">
      <c r="A401" s="61"/>
      <c r="B401" s="61"/>
      <c r="C401" s="61"/>
      <c r="D401" s="61"/>
      <c r="E401" s="61"/>
      <c r="F401" s="61"/>
      <c r="G401" s="61"/>
      <c r="H401" s="61"/>
      <c r="I401" s="61"/>
      <c r="J401" s="61"/>
      <c r="K401" s="61"/>
      <c r="L401" s="61"/>
      <c r="M401" s="61"/>
      <c r="N401" s="61"/>
      <c r="O401" s="61"/>
      <c r="P401" s="61"/>
      <c r="Q401" s="61"/>
      <c r="R401" s="61"/>
    </row>
    <row r="402" spans="1:18" ht="12.75">
      <c r="A402" s="61"/>
      <c r="B402" s="61"/>
      <c r="C402" s="61"/>
      <c r="D402" s="61"/>
      <c r="E402" s="61"/>
      <c r="F402" s="61"/>
      <c r="G402" s="61"/>
      <c r="H402" s="61"/>
      <c r="I402" s="61"/>
      <c r="J402" s="61"/>
      <c r="K402" s="61"/>
      <c r="L402" s="61"/>
      <c r="M402" s="61"/>
      <c r="N402" s="61"/>
      <c r="O402" s="61"/>
      <c r="P402" s="61"/>
      <c r="Q402" s="61"/>
      <c r="R402" s="61"/>
    </row>
    <row r="403" spans="1:18" ht="12.75">
      <c r="A403" s="61"/>
      <c r="B403" s="61"/>
      <c r="C403" s="61"/>
      <c r="D403" s="61"/>
      <c r="E403" s="61"/>
      <c r="F403" s="61"/>
      <c r="G403" s="61"/>
      <c r="H403" s="61"/>
      <c r="I403" s="61"/>
      <c r="J403" s="61"/>
      <c r="K403" s="61"/>
      <c r="L403" s="61"/>
      <c r="M403" s="61"/>
      <c r="N403" s="61"/>
      <c r="O403" s="61"/>
      <c r="P403" s="61"/>
      <c r="Q403" s="61"/>
      <c r="R403" s="61"/>
    </row>
    <row r="404" spans="1:18" ht="12.75">
      <c r="A404" s="61"/>
      <c r="B404" s="61"/>
      <c r="C404" s="61"/>
      <c r="D404" s="61"/>
      <c r="E404" s="61"/>
      <c r="F404" s="61"/>
      <c r="G404" s="61"/>
      <c r="H404" s="61"/>
      <c r="I404" s="61"/>
      <c r="J404" s="61"/>
      <c r="K404" s="61"/>
      <c r="L404" s="61"/>
      <c r="M404" s="61"/>
      <c r="N404" s="61"/>
      <c r="O404" s="61"/>
      <c r="P404" s="61"/>
      <c r="Q404" s="61"/>
      <c r="R404" s="61"/>
    </row>
    <row r="405" spans="1:18" ht="12.75">
      <c r="A405" s="61"/>
      <c r="B405" s="61"/>
      <c r="C405" s="61"/>
      <c r="D405" s="61"/>
      <c r="E405" s="61"/>
      <c r="F405" s="61"/>
      <c r="G405" s="61"/>
      <c r="H405" s="61"/>
      <c r="I405" s="61"/>
      <c r="J405" s="61"/>
      <c r="K405" s="61"/>
      <c r="L405" s="61"/>
      <c r="M405" s="61"/>
      <c r="N405" s="61"/>
      <c r="O405" s="61"/>
      <c r="P405" s="61"/>
      <c r="Q405" s="61"/>
      <c r="R405" s="61"/>
    </row>
    <row r="406" spans="1:18" ht="12.75">
      <c r="A406" s="61"/>
      <c r="B406" s="61"/>
      <c r="C406" s="61"/>
      <c r="D406" s="61"/>
      <c r="E406" s="61"/>
      <c r="F406" s="61"/>
      <c r="G406" s="61"/>
      <c r="H406" s="61"/>
      <c r="I406" s="61"/>
      <c r="J406" s="61"/>
      <c r="K406" s="61"/>
      <c r="L406" s="61"/>
      <c r="M406" s="61"/>
      <c r="N406" s="61"/>
      <c r="O406" s="61"/>
      <c r="P406" s="61"/>
      <c r="Q406" s="61"/>
      <c r="R406" s="61"/>
    </row>
    <row r="407" spans="1:18" ht="12.75">
      <c r="A407" s="61"/>
      <c r="B407" s="61"/>
      <c r="C407" s="61"/>
      <c r="D407" s="61"/>
      <c r="E407" s="61"/>
      <c r="F407" s="61"/>
      <c r="G407" s="61"/>
      <c r="H407" s="61"/>
      <c r="I407" s="61"/>
      <c r="J407" s="61"/>
      <c r="K407" s="61"/>
      <c r="L407" s="61"/>
      <c r="M407" s="61"/>
      <c r="N407" s="61"/>
      <c r="O407" s="61"/>
      <c r="P407" s="61"/>
      <c r="Q407" s="61"/>
      <c r="R407" s="61"/>
    </row>
    <row r="408" spans="1:18" ht="12.75">
      <c r="A408" s="61"/>
      <c r="B408" s="61"/>
      <c r="C408" s="61"/>
      <c r="D408" s="61"/>
      <c r="E408" s="61"/>
      <c r="F408" s="61"/>
      <c r="G408" s="61"/>
      <c r="H408" s="61"/>
      <c r="I408" s="61"/>
      <c r="J408" s="61"/>
      <c r="K408" s="61"/>
      <c r="L408" s="61"/>
      <c r="M408" s="61"/>
      <c r="N408" s="61"/>
      <c r="O408" s="61"/>
      <c r="P408" s="61"/>
      <c r="Q408" s="61"/>
      <c r="R408" s="61"/>
    </row>
    <row r="409" spans="1:18" ht="12.75">
      <c r="A409" s="61"/>
      <c r="B409" s="61"/>
      <c r="C409" s="61"/>
      <c r="D409" s="61"/>
      <c r="E409" s="61"/>
      <c r="F409" s="61"/>
      <c r="G409" s="61"/>
      <c r="H409" s="61"/>
      <c r="I409" s="61"/>
      <c r="J409" s="61"/>
      <c r="K409" s="61"/>
      <c r="L409" s="61"/>
      <c r="M409" s="61"/>
      <c r="N409" s="61"/>
      <c r="O409" s="61"/>
      <c r="P409" s="61"/>
      <c r="Q409" s="61"/>
      <c r="R409" s="61"/>
    </row>
    <row r="410" spans="1:18" ht="12.75">
      <c r="A410" s="61"/>
      <c r="B410" s="61"/>
      <c r="C410" s="61"/>
      <c r="D410" s="61"/>
      <c r="E410" s="61"/>
      <c r="F410" s="61"/>
      <c r="G410" s="61"/>
      <c r="H410" s="61"/>
      <c r="I410" s="61"/>
      <c r="J410" s="61"/>
      <c r="K410" s="61"/>
      <c r="L410" s="61"/>
      <c r="M410" s="61"/>
      <c r="N410" s="61"/>
      <c r="O410" s="61"/>
      <c r="P410" s="61"/>
      <c r="Q410" s="61"/>
      <c r="R410" s="61"/>
    </row>
    <row r="411" spans="1:18" ht="12.75">
      <c r="A411" s="61"/>
      <c r="B411" s="61"/>
      <c r="C411" s="61"/>
      <c r="D411" s="61"/>
      <c r="E411" s="61"/>
      <c r="F411" s="61"/>
      <c r="G411" s="61"/>
      <c r="H411" s="61"/>
      <c r="I411" s="61"/>
      <c r="J411" s="61"/>
      <c r="K411" s="61"/>
      <c r="L411" s="61"/>
      <c r="M411" s="61"/>
      <c r="N411" s="61"/>
      <c r="O411" s="61"/>
      <c r="P411" s="61"/>
      <c r="Q411" s="61"/>
      <c r="R411" s="61"/>
    </row>
    <row r="412" spans="1:18" ht="12.75">
      <c r="A412" s="61"/>
      <c r="B412" s="61"/>
      <c r="C412" s="61"/>
      <c r="D412" s="61"/>
      <c r="E412" s="61"/>
      <c r="F412" s="61"/>
      <c r="G412" s="61"/>
      <c r="H412" s="61"/>
      <c r="I412" s="61"/>
      <c r="J412" s="61"/>
      <c r="K412" s="61"/>
      <c r="L412" s="61"/>
      <c r="M412" s="61"/>
      <c r="N412" s="61"/>
      <c r="O412" s="61"/>
      <c r="P412" s="61"/>
      <c r="Q412" s="61"/>
      <c r="R412" s="61"/>
    </row>
    <row r="413" spans="1:18" ht="12.75">
      <c r="A413" s="61"/>
      <c r="B413" s="61"/>
      <c r="C413" s="61"/>
      <c r="D413" s="61"/>
      <c r="E413" s="61"/>
      <c r="F413" s="61"/>
      <c r="G413" s="61"/>
      <c r="H413" s="61"/>
      <c r="I413" s="61"/>
      <c r="J413" s="61"/>
      <c r="K413" s="61"/>
      <c r="L413" s="61"/>
      <c r="M413" s="61"/>
      <c r="N413" s="61"/>
      <c r="O413" s="61"/>
      <c r="P413" s="61"/>
      <c r="Q413" s="61"/>
      <c r="R413" s="61"/>
    </row>
    <row r="414" spans="1:18" ht="12.75">
      <c r="A414" s="61"/>
      <c r="B414" s="61"/>
      <c r="C414" s="61"/>
      <c r="D414" s="61"/>
      <c r="E414" s="61"/>
      <c r="F414" s="61"/>
      <c r="G414" s="61"/>
      <c r="H414" s="61"/>
      <c r="I414" s="61"/>
      <c r="J414" s="61"/>
      <c r="K414" s="61"/>
      <c r="L414" s="61"/>
      <c r="M414" s="61"/>
      <c r="N414" s="61"/>
      <c r="O414" s="61"/>
      <c r="P414" s="61"/>
      <c r="Q414" s="61"/>
      <c r="R414" s="61"/>
    </row>
    <row r="415" spans="1:18" ht="12.75">
      <c r="A415" s="61"/>
      <c r="B415" s="61"/>
      <c r="C415" s="61"/>
      <c r="D415" s="61"/>
      <c r="E415" s="61"/>
      <c r="F415" s="61"/>
      <c r="G415" s="61"/>
      <c r="H415" s="61"/>
      <c r="I415" s="61"/>
      <c r="J415" s="61"/>
      <c r="K415" s="61"/>
      <c r="L415" s="61"/>
      <c r="M415" s="61"/>
      <c r="N415" s="61"/>
      <c r="O415" s="61"/>
      <c r="P415" s="61"/>
      <c r="Q415" s="61"/>
      <c r="R415" s="61"/>
    </row>
    <row r="416" spans="1:18" ht="12.75">
      <c r="A416" s="61"/>
      <c r="B416" s="61"/>
      <c r="C416" s="61"/>
      <c r="D416" s="61"/>
      <c r="E416" s="61"/>
      <c r="F416" s="61"/>
      <c r="G416" s="61"/>
      <c r="H416" s="61"/>
      <c r="I416" s="61"/>
      <c r="J416" s="61"/>
      <c r="K416" s="61"/>
      <c r="L416" s="61"/>
      <c r="M416" s="61"/>
      <c r="N416" s="61"/>
      <c r="O416" s="61"/>
      <c r="P416" s="61"/>
      <c r="Q416" s="61"/>
      <c r="R416" s="61"/>
    </row>
    <row r="417" spans="1:18" ht="12.75">
      <c r="A417" s="61"/>
      <c r="B417" s="61"/>
      <c r="C417" s="61"/>
      <c r="D417" s="61"/>
      <c r="E417" s="61"/>
      <c r="F417" s="61"/>
      <c r="G417" s="61"/>
      <c r="H417" s="61"/>
      <c r="I417" s="61"/>
      <c r="J417" s="61"/>
      <c r="K417" s="61"/>
      <c r="L417" s="61"/>
      <c r="M417" s="61"/>
      <c r="N417" s="61"/>
      <c r="O417" s="61"/>
      <c r="P417" s="61"/>
      <c r="Q417" s="61"/>
      <c r="R417" s="61"/>
    </row>
    <row r="418" spans="1:18" ht="12.75">
      <c r="A418" s="61"/>
      <c r="B418" s="61"/>
      <c r="C418" s="61"/>
      <c r="D418" s="61"/>
      <c r="E418" s="61"/>
      <c r="F418" s="61"/>
      <c r="G418" s="61"/>
      <c r="H418" s="61"/>
      <c r="I418" s="61"/>
      <c r="J418" s="61"/>
      <c r="K418" s="61"/>
      <c r="L418" s="61"/>
      <c r="M418" s="61"/>
      <c r="N418" s="61"/>
      <c r="O418" s="61"/>
      <c r="P418" s="61"/>
      <c r="Q418" s="61"/>
      <c r="R418" s="61"/>
    </row>
    <row r="419" spans="1:18" ht="12.75">
      <c r="A419" s="61"/>
      <c r="B419" s="61"/>
      <c r="C419" s="61"/>
      <c r="D419" s="61"/>
      <c r="E419" s="61"/>
      <c r="F419" s="61"/>
      <c r="G419" s="61"/>
      <c r="H419" s="61"/>
      <c r="I419" s="61"/>
      <c r="J419" s="61"/>
      <c r="K419" s="61"/>
      <c r="L419" s="61"/>
      <c r="M419" s="61"/>
      <c r="N419" s="61"/>
      <c r="O419" s="61"/>
      <c r="P419" s="61"/>
      <c r="Q419" s="61"/>
      <c r="R419" s="61"/>
    </row>
    <row r="420" spans="1:18" ht="12.75">
      <c r="A420" s="61"/>
      <c r="B420" s="61"/>
      <c r="C420" s="61"/>
      <c r="D420" s="61"/>
      <c r="E420" s="61"/>
      <c r="F420" s="61"/>
      <c r="G420" s="61"/>
      <c r="H420" s="61"/>
      <c r="I420" s="61"/>
      <c r="J420" s="61"/>
      <c r="K420" s="61"/>
      <c r="L420" s="61"/>
      <c r="M420" s="61"/>
      <c r="N420" s="61"/>
      <c r="O420" s="61"/>
      <c r="P420" s="61"/>
      <c r="Q420" s="61"/>
      <c r="R420" s="61"/>
    </row>
    <row r="421" spans="1:18" ht="12.75">
      <c r="A421" s="61"/>
      <c r="B421" s="61"/>
      <c r="C421" s="61"/>
      <c r="D421" s="61"/>
      <c r="E421" s="61"/>
      <c r="F421" s="61"/>
      <c r="G421" s="61"/>
      <c r="H421" s="61"/>
      <c r="I421" s="61"/>
      <c r="J421" s="61"/>
      <c r="K421" s="61"/>
      <c r="L421" s="61"/>
      <c r="M421" s="61"/>
      <c r="N421" s="61"/>
      <c r="O421" s="61"/>
      <c r="P421" s="61"/>
      <c r="Q421" s="61"/>
      <c r="R421" s="61"/>
    </row>
    <row r="422" spans="1:18" ht="12.75">
      <c r="A422" s="61"/>
      <c r="B422" s="61"/>
      <c r="C422" s="61"/>
      <c r="D422" s="61"/>
      <c r="E422" s="61"/>
      <c r="F422" s="61"/>
      <c r="G422" s="61"/>
      <c r="H422" s="61"/>
      <c r="I422" s="61"/>
      <c r="J422" s="61"/>
      <c r="K422" s="61"/>
      <c r="L422" s="61"/>
      <c r="M422" s="61"/>
      <c r="N422" s="61"/>
      <c r="O422" s="61"/>
      <c r="P422" s="61"/>
      <c r="Q422" s="61"/>
      <c r="R422" s="61"/>
    </row>
    <row r="423" spans="1:18" ht="12.75">
      <c r="A423" s="61"/>
      <c r="B423" s="61"/>
      <c r="C423" s="61"/>
      <c r="D423" s="61"/>
      <c r="E423" s="61"/>
      <c r="F423" s="61"/>
      <c r="G423" s="61"/>
      <c r="H423" s="61"/>
      <c r="I423" s="61"/>
      <c r="J423" s="61"/>
      <c r="K423" s="61"/>
      <c r="L423" s="61"/>
      <c r="M423" s="61"/>
      <c r="N423" s="61"/>
      <c r="O423" s="61"/>
      <c r="P423" s="61"/>
      <c r="Q423" s="61"/>
      <c r="R423" s="61"/>
    </row>
    <row r="424" spans="1:18" ht="12.75">
      <c r="A424" s="61"/>
      <c r="B424" s="61"/>
      <c r="C424" s="61"/>
      <c r="D424" s="61"/>
      <c r="E424" s="61"/>
      <c r="F424" s="61"/>
      <c r="G424" s="61"/>
      <c r="H424" s="61"/>
      <c r="I424" s="61"/>
      <c r="J424" s="61"/>
      <c r="K424" s="61"/>
      <c r="L424" s="61"/>
      <c r="M424" s="61"/>
      <c r="N424" s="61"/>
      <c r="O424" s="61"/>
      <c r="P424" s="61"/>
      <c r="Q424" s="61"/>
      <c r="R424" s="61"/>
    </row>
    <row r="425" spans="1:18" ht="12.75">
      <c r="A425" s="61"/>
      <c r="B425" s="61"/>
      <c r="C425" s="61"/>
      <c r="D425" s="61"/>
      <c r="E425" s="61"/>
      <c r="F425" s="61"/>
      <c r="G425" s="61"/>
      <c r="H425" s="61"/>
      <c r="I425" s="61"/>
      <c r="J425" s="61"/>
      <c r="K425" s="61"/>
      <c r="L425" s="61"/>
      <c r="M425" s="61"/>
      <c r="N425" s="61"/>
      <c r="O425" s="61"/>
      <c r="P425" s="61"/>
      <c r="Q425" s="61"/>
      <c r="R425" s="61"/>
    </row>
    <row r="426" spans="1:18" ht="12.75">
      <c r="A426" s="61"/>
      <c r="B426" s="61"/>
      <c r="C426" s="61"/>
      <c r="D426" s="61"/>
      <c r="E426" s="61"/>
      <c r="F426" s="61"/>
      <c r="G426" s="61"/>
      <c r="H426" s="61"/>
      <c r="I426" s="61"/>
      <c r="J426" s="61"/>
      <c r="K426" s="61"/>
      <c r="L426" s="61"/>
      <c r="M426" s="61"/>
      <c r="N426" s="61"/>
      <c r="O426" s="61"/>
      <c r="P426" s="61"/>
      <c r="Q426" s="61"/>
      <c r="R426" s="61"/>
    </row>
    <row r="427" spans="1:18" ht="12.75">
      <c r="A427" s="61"/>
      <c r="B427" s="61"/>
      <c r="C427" s="61"/>
      <c r="D427" s="61"/>
      <c r="E427" s="61"/>
      <c r="F427" s="61"/>
      <c r="G427" s="61"/>
      <c r="H427" s="61"/>
      <c r="I427" s="61"/>
      <c r="J427" s="61"/>
      <c r="K427" s="61"/>
      <c r="L427" s="61"/>
      <c r="M427" s="61"/>
      <c r="N427" s="61"/>
      <c r="O427" s="61"/>
      <c r="P427" s="61"/>
      <c r="Q427" s="61"/>
      <c r="R427" s="61"/>
    </row>
    <row r="428" spans="1:18" ht="12.75">
      <c r="A428" s="61"/>
      <c r="B428" s="61"/>
      <c r="C428" s="61"/>
      <c r="D428" s="61"/>
      <c r="E428" s="61"/>
      <c r="F428" s="61"/>
      <c r="G428" s="61"/>
      <c r="H428" s="61"/>
      <c r="I428" s="61"/>
      <c r="J428" s="61"/>
      <c r="K428" s="61"/>
      <c r="L428" s="61"/>
      <c r="M428" s="61"/>
      <c r="N428" s="61"/>
      <c r="O428" s="61"/>
      <c r="P428" s="61"/>
      <c r="Q428" s="61"/>
      <c r="R428" s="61"/>
    </row>
    <row r="429" spans="1:18" ht="12.75">
      <c r="A429" s="61"/>
      <c r="B429" s="61"/>
      <c r="C429" s="61"/>
      <c r="D429" s="61"/>
      <c r="E429" s="61"/>
      <c r="F429" s="61"/>
      <c r="G429" s="61"/>
      <c r="H429" s="61"/>
      <c r="I429" s="61"/>
      <c r="J429" s="61"/>
      <c r="K429" s="61"/>
      <c r="L429" s="61"/>
      <c r="M429" s="61"/>
      <c r="N429" s="61"/>
      <c r="O429" s="61"/>
      <c r="P429" s="61"/>
      <c r="Q429" s="61"/>
      <c r="R429" s="61"/>
    </row>
    <row r="430" spans="1:18" ht="12.75">
      <c r="A430" s="61"/>
      <c r="B430" s="61"/>
      <c r="C430" s="61"/>
      <c r="D430" s="61"/>
      <c r="E430" s="61"/>
      <c r="F430" s="61"/>
      <c r="G430" s="61"/>
      <c r="H430" s="61"/>
      <c r="I430" s="61"/>
      <c r="J430" s="61"/>
      <c r="K430" s="61"/>
      <c r="L430" s="61"/>
      <c r="M430" s="61"/>
      <c r="N430" s="61"/>
      <c r="O430" s="61"/>
      <c r="P430" s="61"/>
      <c r="Q430" s="61"/>
      <c r="R430" s="61"/>
    </row>
    <row r="431" spans="1:18" ht="12.75">
      <c r="A431" s="61"/>
      <c r="B431" s="61"/>
      <c r="C431" s="61"/>
      <c r="D431" s="61"/>
      <c r="E431" s="61"/>
      <c r="F431" s="61"/>
      <c r="G431" s="61"/>
      <c r="H431" s="61"/>
      <c r="I431" s="61"/>
      <c r="J431" s="61"/>
      <c r="K431" s="61"/>
      <c r="L431" s="61"/>
      <c r="M431" s="61"/>
      <c r="N431" s="61"/>
      <c r="O431" s="61"/>
      <c r="P431" s="61"/>
      <c r="Q431" s="61"/>
      <c r="R431" s="61"/>
    </row>
    <row r="432" spans="1:18" ht="12.75">
      <c r="A432" s="61"/>
      <c r="B432" s="61"/>
      <c r="C432" s="61"/>
      <c r="D432" s="61"/>
      <c r="E432" s="61"/>
      <c r="F432" s="61"/>
      <c r="G432" s="61"/>
      <c r="H432" s="61"/>
      <c r="I432" s="61"/>
      <c r="J432" s="61"/>
      <c r="K432" s="61"/>
      <c r="L432" s="61"/>
      <c r="M432" s="61"/>
      <c r="N432" s="61"/>
      <c r="O432" s="61"/>
      <c r="P432" s="61"/>
      <c r="Q432" s="61"/>
      <c r="R432" s="61"/>
    </row>
    <row r="433" spans="1:18" ht="12.75">
      <c r="A433" s="61"/>
      <c r="B433" s="61"/>
      <c r="C433" s="61"/>
      <c r="D433" s="61"/>
      <c r="E433" s="61"/>
      <c r="F433" s="61"/>
      <c r="G433" s="61"/>
      <c r="H433" s="61"/>
      <c r="I433" s="61"/>
      <c r="J433" s="61"/>
      <c r="K433" s="61"/>
      <c r="L433" s="61"/>
      <c r="M433" s="61"/>
      <c r="N433" s="61"/>
      <c r="O433" s="61"/>
      <c r="P433" s="61"/>
      <c r="Q433" s="61"/>
      <c r="R433" s="61"/>
    </row>
    <row r="434" spans="1:18" ht="12.75">
      <c r="A434" s="61"/>
      <c r="B434" s="61"/>
      <c r="C434" s="61"/>
      <c r="D434" s="61"/>
      <c r="E434" s="61"/>
      <c r="F434" s="61"/>
      <c r="G434" s="61"/>
      <c r="H434" s="61"/>
      <c r="I434" s="61"/>
      <c r="J434" s="61"/>
      <c r="K434" s="61"/>
      <c r="L434" s="61"/>
      <c r="M434" s="61"/>
      <c r="N434" s="61"/>
      <c r="O434" s="61"/>
      <c r="P434" s="61"/>
      <c r="Q434" s="61"/>
      <c r="R434" s="61"/>
    </row>
    <row r="435" spans="1:18" ht="12.75">
      <c r="A435" s="61"/>
      <c r="B435" s="61"/>
      <c r="C435" s="61"/>
      <c r="D435" s="61"/>
      <c r="E435" s="61"/>
      <c r="F435" s="61"/>
      <c r="G435" s="61"/>
      <c r="H435" s="61"/>
      <c r="I435" s="61"/>
      <c r="J435" s="61"/>
      <c r="K435" s="61"/>
      <c r="L435" s="61"/>
      <c r="M435" s="61"/>
      <c r="N435" s="61"/>
      <c r="O435" s="61"/>
      <c r="P435" s="61"/>
      <c r="Q435" s="61"/>
      <c r="R435" s="61"/>
    </row>
    <row r="436" spans="1:18" ht="12.75">
      <c r="A436" s="61"/>
      <c r="B436" s="61"/>
      <c r="C436" s="61"/>
      <c r="D436" s="61"/>
      <c r="E436" s="61"/>
      <c r="F436" s="61"/>
      <c r="G436" s="61"/>
      <c r="H436" s="61"/>
      <c r="I436" s="61"/>
      <c r="J436" s="61"/>
      <c r="K436" s="61"/>
      <c r="L436" s="61"/>
      <c r="M436" s="61"/>
      <c r="N436" s="61"/>
      <c r="O436" s="61"/>
      <c r="P436" s="61"/>
      <c r="Q436" s="61"/>
      <c r="R436" s="61"/>
    </row>
    <row r="437" spans="1:18" ht="12.75">
      <c r="A437" s="61"/>
      <c r="B437" s="61"/>
      <c r="C437" s="61"/>
      <c r="D437" s="61"/>
      <c r="E437" s="61"/>
      <c r="F437" s="61"/>
      <c r="G437" s="61"/>
      <c r="H437" s="61"/>
      <c r="I437" s="61"/>
      <c r="J437" s="61"/>
      <c r="K437" s="61"/>
      <c r="L437" s="61"/>
      <c r="M437" s="61"/>
      <c r="N437" s="61"/>
      <c r="O437" s="61"/>
      <c r="P437" s="61"/>
      <c r="Q437" s="61"/>
      <c r="R437" s="61"/>
    </row>
    <row r="438" spans="1:18" ht="12.75">
      <c r="A438" s="61"/>
      <c r="B438" s="61"/>
      <c r="C438" s="61"/>
      <c r="D438" s="61"/>
      <c r="E438" s="61"/>
      <c r="F438" s="61"/>
      <c r="G438" s="61"/>
      <c r="H438" s="61"/>
      <c r="I438" s="61"/>
      <c r="J438" s="61"/>
      <c r="K438" s="61"/>
      <c r="L438" s="61"/>
      <c r="M438" s="61"/>
      <c r="N438" s="61"/>
      <c r="O438" s="61"/>
      <c r="P438" s="61"/>
      <c r="Q438" s="61"/>
      <c r="R438" s="61"/>
    </row>
    <row r="439" spans="1:18" ht="12.75">
      <c r="A439" s="61"/>
      <c r="B439" s="61"/>
      <c r="C439" s="61"/>
      <c r="D439" s="61"/>
      <c r="E439" s="61"/>
      <c r="F439" s="61"/>
      <c r="G439" s="61"/>
      <c r="H439" s="61"/>
      <c r="I439" s="61"/>
      <c r="J439" s="61"/>
      <c r="K439" s="61"/>
      <c r="L439" s="61"/>
      <c r="M439" s="61"/>
      <c r="N439" s="61"/>
      <c r="O439" s="61"/>
      <c r="P439" s="61"/>
      <c r="Q439" s="61"/>
      <c r="R439" s="61"/>
    </row>
    <row r="440" spans="1:18" ht="12.75">
      <c r="A440" s="61"/>
      <c r="B440" s="61"/>
      <c r="C440" s="61"/>
      <c r="D440" s="61"/>
      <c r="E440" s="61"/>
      <c r="F440" s="61"/>
      <c r="G440" s="61"/>
      <c r="H440" s="61"/>
      <c r="I440" s="61"/>
      <c r="J440" s="61"/>
      <c r="K440" s="61"/>
      <c r="L440" s="61"/>
      <c r="M440" s="61"/>
      <c r="N440" s="61"/>
      <c r="O440" s="61"/>
      <c r="P440" s="61"/>
      <c r="Q440" s="61"/>
      <c r="R440" s="61"/>
    </row>
    <row r="441" spans="1:18" ht="12.75">
      <c r="A441" s="61"/>
      <c r="B441" s="61"/>
      <c r="C441" s="61"/>
      <c r="D441" s="61"/>
      <c r="E441" s="61"/>
      <c r="F441" s="61"/>
      <c r="G441" s="61"/>
      <c r="H441" s="61"/>
      <c r="I441" s="61"/>
      <c r="J441" s="61"/>
      <c r="K441" s="61"/>
      <c r="L441" s="61"/>
      <c r="M441" s="61"/>
      <c r="N441" s="61"/>
      <c r="O441" s="61"/>
      <c r="P441" s="61"/>
      <c r="Q441" s="61"/>
      <c r="R441" s="61"/>
    </row>
    <row r="442" spans="1:18" ht="12.75">
      <c r="A442" s="61"/>
      <c r="B442" s="61"/>
      <c r="C442" s="61"/>
      <c r="D442" s="61"/>
      <c r="E442" s="61"/>
      <c r="F442" s="61"/>
      <c r="G442" s="61"/>
      <c r="H442" s="61"/>
      <c r="I442" s="61"/>
      <c r="J442" s="61"/>
      <c r="K442" s="61"/>
      <c r="L442" s="61"/>
      <c r="M442" s="61"/>
      <c r="N442" s="61"/>
      <c r="O442" s="61"/>
      <c r="P442" s="61"/>
      <c r="Q442" s="61"/>
      <c r="R442" s="61"/>
    </row>
    <row r="443" spans="1:18" ht="12.75">
      <c r="A443" s="61"/>
      <c r="B443" s="61"/>
      <c r="C443" s="61"/>
      <c r="D443" s="61"/>
      <c r="E443" s="61"/>
      <c r="F443" s="61"/>
      <c r="G443" s="61"/>
      <c r="H443" s="61"/>
      <c r="I443" s="61"/>
      <c r="J443" s="61"/>
      <c r="K443" s="61"/>
      <c r="L443" s="61"/>
      <c r="M443" s="61"/>
      <c r="N443" s="61"/>
      <c r="O443" s="61"/>
      <c r="P443" s="61"/>
      <c r="Q443" s="61"/>
      <c r="R443" s="61"/>
    </row>
    <row r="444" spans="1:18" ht="12.75">
      <c r="A444" s="61"/>
      <c r="B444" s="61"/>
      <c r="C444" s="61"/>
      <c r="D444" s="61"/>
      <c r="E444" s="61"/>
      <c r="F444" s="61"/>
      <c r="G444" s="61"/>
      <c r="H444" s="61"/>
      <c r="I444" s="61"/>
      <c r="J444" s="61"/>
      <c r="K444" s="61"/>
      <c r="L444" s="61"/>
      <c r="M444" s="61"/>
      <c r="N444" s="61"/>
      <c r="O444" s="61"/>
      <c r="P444" s="61"/>
      <c r="Q444" s="61"/>
      <c r="R444" s="61"/>
    </row>
    <row r="445" spans="1:18" ht="12.75">
      <c r="A445" s="61"/>
      <c r="B445" s="61"/>
      <c r="C445" s="61"/>
      <c r="D445" s="61"/>
      <c r="E445" s="61"/>
      <c r="F445" s="61"/>
      <c r="G445" s="61"/>
      <c r="H445" s="61"/>
      <c r="I445" s="61"/>
      <c r="J445" s="61"/>
      <c r="K445" s="61"/>
      <c r="L445" s="61"/>
      <c r="M445" s="61"/>
      <c r="N445" s="61"/>
      <c r="O445" s="61"/>
      <c r="P445" s="61"/>
      <c r="Q445" s="61"/>
      <c r="R445" s="61"/>
    </row>
    <row r="446" spans="1:18" ht="12.75">
      <c r="A446" s="61"/>
      <c r="B446" s="61"/>
      <c r="C446" s="61"/>
      <c r="D446" s="61"/>
      <c r="E446" s="61"/>
      <c r="F446" s="61"/>
      <c r="G446" s="61"/>
      <c r="H446" s="61"/>
      <c r="I446" s="61"/>
      <c r="J446" s="61"/>
      <c r="K446" s="61"/>
      <c r="L446" s="61"/>
      <c r="M446" s="61"/>
      <c r="N446" s="61"/>
      <c r="O446" s="61"/>
      <c r="P446" s="61"/>
      <c r="Q446" s="61"/>
      <c r="R446" s="61"/>
    </row>
    <row r="447" spans="1:18" ht="12.75">
      <c r="A447" s="61"/>
      <c r="B447" s="61"/>
      <c r="C447" s="61"/>
      <c r="D447" s="61"/>
      <c r="E447" s="61"/>
      <c r="F447" s="61"/>
      <c r="G447" s="61"/>
      <c r="H447" s="61"/>
      <c r="I447" s="61"/>
      <c r="J447" s="61"/>
      <c r="K447" s="61"/>
      <c r="L447" s="61"/>
      <c r="M447" s="61"/>
      <c r="N447" s="61"/>
      <c r="O447" s="61"/>
      <c r="P447" s="61"/>
      <c r="Q447" s="61"/>
      <c r="R447" s="61"/>
    </row>
    <row r="448" spans="1:18" ht="12.75">
      <c r="A448" s="61"/>
      <c r="B448" s="61"/>
      <c r="C448" s="61"/>
      <c r="D448" s="61"/>
      <c r="E448" s="61"/>
      <c r="F448" s="61"/>
      <c r="G448" s="61"/>
      <c r="H448" s="61"/>
      <c r="I448" s="61"/>
      <c r="J448" s="61"/>
      <c r="K448" s="61"/>
      <c r="L448" s="61"/>
      <c r="M448" s="61"/>
      <c r="N448" s="61"/>
      <c r="O448" s="61"/>
      <c r="P448" s="61"/>
      <c r="Q448" s="61"/>
      <c r="R448" s="61"/>
    </row>
    <row r="449" spans="1:18" ht="12.75">
      <c r="A449" s="61"/>
      <c r="B449" s="61"/>
      <c r="C449" s="61"/>
      <c r="D449" s="61"/>
      <c r="E449" s="61"/>
      <c r="F449" s="61"/>
      <c r="G449" s="61"/>
      <c r="H449" s="61"/>
      <c r="I449" s="61"/>
      <c r="J449" s="61"/>
      <c r="K449" s="61"/>
      <c r="L449" s="61"/>
      <c r="M449" s="61"/>
      <c r="N449" s="61"/>
      <c r="O449" s="61"/>
      <c r="P449" s="61"/>
      <c r="Q449" s="61"/>
      <c r="R449" s="61"/>
    </row>
    <row r="450" spans="1:18" ht="12.75">
      <c r="A450" s="61"/>
      <c r="B450" s="61"/>
      <c r="C450" s="61"/>
      <c r="D450" s="61"/>
      <c r="E450" s="61"/>
      <c r="F450" s="61"/>
      <c r="G450" s="61"/>
      <c r="H450" s="61"/>
      <c r="I450" s="61"/>
      <c r="J450" s="61"/>
      <c r="K450" s="61"/>
      <c r="L450" s="61"/>
      <c r="M450" s="61"/>
      <c r="N450" s="61"/>
      <c r="O450" s="61"/>
      <c r="P450" s="61"/>
      <c r="Q450" s="61"/>
      <c r="R450" s="61"/>
    </row>
    <row r="451" spans="1:18" ht="12.75">
      <c r="A451" s="61"/>
      <c r="B451" s="61"/>
      <c r="C451" s="61"/>
      <c r="D451" s="61"/>
      <c r="E451" s="61"/>
      <c r="F451" s="61"/>
      <c r="G451" s="61"/>
      <c r="H451" s="61"/>
      <c r="I451" s="61"/>
      <c r="J451" s="61"/>
      <c r="K451" s="61"/>
      <c r="L451" s="61"/>
      <c r="M451" s="61"/>
      <c r="N451" s="61"/>
      <c r="O451" s="61"/>
      <c r="P451" s="61"/>
      <c r="Q451" s="61"/>
      <c r="R451" s="61"/>
    </row>
    <row r="452" spans="1:18" ht="12.75">
      <c r="A452" s="61"/>
      <c r="B452" s="61"/>
      <c r="C452" s="61"/>
      <c r="D452" s="61"/>
      <c r="E452" s="61"/>
      <c r="F452" s="61"/>
      <c r="G452" s="61"/>
      <c r="H452" s="61"/>
      <c r="I452" s="61"/>
      <c r="J452" s="61"/>
      <c r="K452" s="61"/>
      <c r="L452" s="61"/>
      <c r="M452" s="61"/>
      <c r="N452" s="61"/>
      <c r="O452" s="61"/>
      <c r="P452" s="61"/>
      <c r="Q452" s="61"/>
      <c r="R452" s="61"/>
    </row>
    <row r="453" spans="1:18" ht="12.75">
      <c r="A453" s="61"/>
      <c r="B453" s="61"/>
      <c r="C453" s="61"/>
      <c r="D453" s="61"/>
      <c r="E453" s="61"/>
      <c r="F453" s="61"/>
      <c r="G453" s="61"/>
      <c r="H453" s="61"/>
      <c r="I453" s="61"/>
      <c r="J453" s="61"/>
      <c r="K453" s="61"/>
      <c r="L453" s="61"/>
      <c r="M453" s="61"/>
      <c r="N453" s="61"/>
      <c r="O453" s="61"/>
      <c r="P453" s="61"/>
      <c r="Q453" s="61"/>
      <c r="R453" s="61"/>
    </row>
    <row r="454" spans="1:18" ht="12.75">
      <c r="A454" s="61"/>
      <c r="B454" s="61"/>
      <c r="C454" s="61"/>
      <c r="D454" s="61"/>
      <c r="E454" s="61"/>
      <c r="F454" s="61"/>
      <c r="G454" s="61"/>
      <c r="H454" s="61"/>
      <c r="I454" s="61"/>
      <c r="J454" s="61"/>
      <c r="K454" s="61"/>
      <c r="L454" s="61"/>
      <c r="M454" s="61"/>
      <c r="N454" s="61"/>
      <c r="O454" s="61"/>
      <c r="P454" s="61"/>
      <c r="Q454" s="61"/>
      <c r="R454" s="61"/>
    </row>
    <row r="455" spans="1:18" ht="12.75">
      <c r="A455" s="61"/>
      <c r="B455" s="61"/>
      <c r="C455" s="61"/>
      <c r="D455" s="61"/>
      <c r="E455" s="61"/>
      <c r="F455" s="61"/>
      <c r="G455" s="61"/>
      <c r="H455" s="61"/>
      <c r="I455" s="61"/>
      <c r="J455" s="61"/>
      <c r="K455" s="61"/>
      <c r="L455" s="61"/>
      <c r="M455" s="61"/>
      <c r="N455" s="61"/>
      <c r="O455" s="61"/>
      <c r="P455" s="61"/>
      <c r="Q455" s="61"/>
      <c r="R455" s="61"/>
    </row>
    <row r="456" spans="1:18" ht="12.75">
      <c r="A456" s="61"/>
      <c r="B456" s="61"/>
      <c r="C456" s="61"/>
      <c r="D456" s="61"/>
      <c r="E456" s="61"/>
      <c r="F456" s="61"/>
      <c r="G456" s="61"/>
      <c r="H456" s="61"/>
      <c r="I456" s="61"/>
      <c r="J456" s="61"/>
      <c r="K456" s="61"/>
      <c r="L456" s="61"/>
      <c r="M456" s="61"/>
      <c r="N456" s="61"/>
      <c r="O456" s="61"/>
      <c r="P456" s="61"/>
      <c r="Q456" s="61"/>
      <c r="R456" s="61"/>
    </row>
    <row r="457" spans="1:18" ht="12.75">
      <c r="A457" s="61"/>
      <c r="B457" s="61"/>
      <c r="C457" s="61"/>
      <c r="D457" s="61"/>
      <c r="E457" s="61"/>
      <c r="F457" s="61"/>
      <c r="G457" s="61"/>
      <c r="H457" s="61"/>
      <c r="I457" s="61"/>
      <c r="J457" s="61"/>
      <c r="K457" s="61"/>
      <c r="L457" s="61"/>
      <c r="M457" s="61"/>
      <c r="N457" s="61"/>
      <c r="O457" s="61"/>
      <c r="P457" s="61"/>
      <c r="Q457" s="61"/>
      <c r="R457" s="61"/>
    </row>
    <row r="458" spans="1:18" ht="12.75">
      <c r="A458" s="61"/>
      <c r="B458" s="61"/>
      <c r="C458" s="61"/>
      <c r="D458" s="61"/>
      <c r="E458" s="61"/>
      <c r="F458" s="61"/>
      <c r="G458" s="61"/>
      <c r="H458" s="61"/>
      <c r="I458" s="61"/>
      <c r="J458" s="61"/>
      <c r="K458" s="61"/>
      <c r="L458" s="61"/>
      <c r="M458" s="61"/>
      <c r="N458" s="61"/>
      <c r="O458" s="61"/>
      <c r="P458" s="61"/>
      <c r="Q458" s="61"/>
      <c r="R458" s="61"/>
    </row>
    <row r="459" spans="1:18" ht="12.75">
      <c r="A459" s="61"/>
      <c r="B459" s="61"/>
      <c r="C459" s="61"/>
      <c r="D459" s="61"/>
      <c r="E459" s="61"/>
      <c r="F459" s="61"/>
      <c r="G459" s="61"/>
      <c r="H459" s="61"/>
      <c r="I459" s="61"/>
      <c r="J459" s="61"/>
      <c r="K459" s="61"/>
      <c r="L459" s="61"/>
      <c r="M459" s="61"/>
      <c r="N459" s="61"/>
      <c r="O459" s="61"/>
      <c r="P459" s="61"/>
      <c r="Q459" s="61"/>
      <c r="R459" s="61"/>
    </row>
    <row r="460" spans="1:18" ht="12.75">
      <c r="A460" s="61"/>
      <c r="B460" s="61"/>
      <c r="C460" s="61"/>
      <c r="D460" s="61"/>
      <c r="E460" s="61"/>
      <c r="F460" s="61"/>
      <c r="G460" s="61"/>
      <c r="H460" s="61"/>
      <c r="I460" s="61"/>
      <c r="J460" s="61"/>
      <c r="K460" s="61"/>
      <c r="L460" s="61"/>
      <c r="M460" s="61"/>
      <c r="N460" s="61"/>
      <c r="O460" s="61"/>
      <c r="P460" s="61"/>
      <c r="Q460" s="61"/>
      <c r="R460" s="61"/>
    </row>
    <row r="461" spans="1:18" ht="12.75">
      <c r="A461" s="61"/>
      <c r="B461" s="61"/>
      <c r="C461" s="61"/>
      <c r="D461" s="61"/>
      <c r="E461" s="61"/>
      <c r="F461" s="61"/>
      <c r="G461" s="61"/>
      <c r="H461" s="61"/>
      <c r="I461" s="61"/>
      <c r="J461" s="61"/>
      <c r="K461" s="61"/>
      <c r="L461" s="61"/>
      <c r="M461" s="61"/>
      <c r="N461" s="61"/>
      <c r="O461" s="61"/>
      <c r="P461" s="61"/>
      <c r="Q461" s="61"/>
      <c r="R461" s="61"/>
    </row>
    <row r="462" spans="1:18" ht="12.75">
      <c r="A462" s="61"/>
      <c r="B462" s="61"/>
      <c r="C462" s="61"/>
      <c r="D462" s="61"/>
      <c r="E462" s="61"/>
      <c r="F462" s="61"/>
      <c r="G462" s="61"/>
      <c r="H462" s="61"/>
      <c r="I462" s="61"/>
      <c r="J462" s="61"/>
      <c r="K462" s="61"/>
      <c r="L462" s="61"/>
      <c r="M462" s="61"/>
      <c r="N462" s="61"/>
      <c r="O462" s="61"/>
      <c r="P462" s="61"/>
      <c r="Q462" s="61"/>
      <c r="R462" s="61"/>
    </row>
    <row r="463" spans="1:18" ht="12.75">
      <c r="A463" s="61"/>
      <c r="B463" s="61"/>
      <c r="C463" s="61"/>
      <c r="D463" s="61"/>
      <c r="E463" s="61"/>
      <c r="F463" s="61"/>
      <c r="G463" s="61"/>
      <c r="H463" s="61"/>
      <c r="I463" s="61"/>
      <c r="J463" s="61"/>
      <c r="K463" s="61"/>
      <c r="L463" s="61"/>
      <c r="M463" s="61"/>
      <c r="N463" s="61"/>
      <c r="O463" s="61"/>
      <c r="P463" s="61"/>
      <c r="Q463" s="61"/>
      <c r="R463" s="61"/>
    </row>
    <row r="464" spans="1:18" ht="12.75">
      <c r="A464" s="61"/>
      <c r="B464" s="61"/>
      <c r="C464" s="61"/>
      <c r="D464" s="61"/>
      <c r="E464" s="61"/>
      <c r="F464" s="61"/>
      <c r="G464" s="61"/>
      <c r="H464" s="61"/>
      <c r="I464" s="61"/>
      <c r="J464" s="61"/>
      <c r="K464" s="61"/>
      <c r="L464" s="61"/>
      <c r="M464" s="61"/>
      <c r="N464" s="61"/>
      <c r="O464" s="61"/>
      <c r="P464" s="61"/>
      <c r="Q464" s="61"/>
      <c r="R464" s="61"/>
    </row>
    <row r="465" spans="1:18" ht="12.75">
      <c r="A465" s="61"/>
      <c r="B465" s="61"/>
      <c r="C465" s="61"/>
      <c r="D465" s="61"/>
      <c r="E465" s="61"/>
      <c r="F465" s="61"/>
      <c r="G465" s="61"/>
      <c r="H465" s="61"/>
      <c r="I465" s="61"/>
      <c r="J465" s="61"/>
      <c r="K465" s="61"/>
      <c r="L465" s="61"/>
      <c r="M465" s="61"/>
      <c r="N465" s="61"/>
      <c r="O465" s="61"/>
      <c r="P465" s="61"/>
      <c r="Q465" s="61"/>
      <c r="R465" s="61"/>
    </row>
    <row r="466" spans="1:18" ht="12.75">
      <c r="A466" s="61"/>
      <c r="B466" s="61"/>
      <c r="C466" s="61"/>
      <c r="D466" s="61"/>
      <c r="E466" s="61"/>
      <c r="F466" s="61"/>
      <c r="G466" s="61"/>
      <c r="H466" s="61"/>
      <c r="I466" s="61"/>
      <c r="J466" s="61"/>
      <c r="K466" s="61"/>
      <c r="L466" s="61"/>
      <c r="M466" s="61"/>
      <c r="N466" s="61"/>
      <c r="O466" s="61"/>
      <c r="P466" s="61"/>
      <c r="Q466" s="61"/>
      <c r="R466" s="61"/>
    </row>
    <row r="467" spans="1:18" ht="12.75">
      <c r="A467" s="61"/>
      <c r="B467" s="61"/>
      <c r="C467" s="61"/>
      <c r="D467" s="61"/>
      <c r="E467" s="61"/>
      <c r="F467" s="61"/>
      <c r="G467" s="61"/>
      <c r="H467" s="61"/>
      <c r="I467" s="61"/>
      <c r="J467" s="61"/>
      <c r="K467" s="61"/>
      <c r="L467" s="61"/>
      <c r="M467" s="61"/>
      <c r="N467" s="61"/>
      <c r="O467" s="61"/>
      <c r="P467" s="61"/>
      <c r="Q467" s="61"/>
      <c r="R467" s="61"/>
    </row>
    <row r="468" spans="1:18" ht="12.75">
      <c r="A468" s="61"/>
      <c r="B468" s="61"/>
      <c r="C468" s="61"/>
      <c r="D468" s="61"/>
      <c r="E468" s="61"/>
      <c r="F468" s="61"/>
      <c r="G468" s="61"/>
      <c r="H468" s="61"/>
      <c r="I468" s="61"/>
      <c r="J468" s="61"/>
      <c r="K468" s="61"/>
      <c r="L468" s="61"/>
      <c r="M468" s="61"/>
      <c r="N468" s="61"/>
      <c r="O468" s="61"/>
      <c r="P468" s="61"/>
      <c r="Q468" s="61"/>
      <c r="R468" s="61"/>
    </row>
    <row r="469" spans="1:18" ht="12.75">
      <c r="A469" s="61"/>
      <c r="B469" s="61"/>
      <c r="C469" s="61"/>
      <c r="D469" s="61"/>
      <c r="E469" s="61"/>
      <c r="F469" s="61"/>
      <c r="G469" s="61"/>
      <c r="H469" s="61"/>
      <c r="I469" s="61"/>
      <c r="J469" s="61"/>
      <c r="K469" s="61"/>
      <c r="L469" s="61"/>
      <c r="M469" s="61"/>
      <c r="N469" s="61"/>
      <c r="O469" s="61"/>
      <c r="P469" s="61"/>
      <c r="Q469" s="61"/>
      <c r="R469" s="61"/>
    </row>
    <row r="470" spans="1:18" ht="12.75">
      <c r="A470" s="61"/>
      <c r="B470" s="61"/>
      <c r="C470" s="61"/>
      <c r="D470" s="61"/>
      <c r="E470" s="61"/>
      <c r="F470" s="61"/>
      <c r="G470" s="61"/>
      <c r="H470" s="61"/>
      <c r="I470" s="61"/>
      <c r="J470" s="61"/>
      <c r="K470" s="61"/>
      <c r="L470" s="61"/>
      <c r="M470" s="61"/>
      <c r="N470" s="61"/>
      <c r="O470" s="61"/>
      <c r="P470" s="61"/>
      <c r="Q470" s="61"/>
      <c r="R470" s="61"/>
    </row>
    <row r="471" spans="1:18" ht="12.75">
      <c r="A471" s="61"/>
      <c r="B471" s="61"/>
      <c r="C471" s="61"/>
      <c r="D471" s="61"/>
      <c r="E471" s="61"/>
      <c r="F471" s="61"/>
      <c r="G471" s="61"/>
      <c r="H471" s="61"/>
      <c r="I471" s="61"/>
      <c r="J471" s="61"/>
      <c r="K471" s="61"/>
      <c r="L471" s="61"/>
      <c r="M471" s="61"/>
      <c r="N471" s="61"/>
      <c r="O471" s="61"/>
      <c r="P471" s="61"/>
      <c r="Q471" s="61"/>
      <c r="R471" s="61"/>
    </row>
    <row r="472" spans="1:18" ht="12.75">
      <c r="A472" s="61"/>
      <c r="B472" s="61"/>
      <c r="C472" s="61"/>
      <c r="D472" s="61"/>
      <c r="E472" s="61"/>
      <c r="F472" s="61"/>
      <c r="G472" s="61"/>
      <c r="H472" s="61"/>
      <c r="I472" s="61"/>
      <c r="J472" s="61"/>
      <c r="K472" s="61"/>
      <c r="L472" s="61"/>
      <c r="M472" s="61"/>
      <c r="N472" s="61"/>
      <c r="O472" s="61"/>
      <c r="P472" s="61"/>
      <c r="Q472" s="61"/>
      <c r="R472" s="61"/>
    </row>
    <row r="473" spans="1:18" ht="12.75">
      <c r="A473" s="61"/>
      <c r="B473" s="61"/>
      <c r="C473" s="61"/>
      <c r="D473" s="61"/>
      <c r="E473" s="61"/>
      <c r="F473" s="61"/>
      <c r="G473" s="61"/>
      <c r="H473" s="61"/>
      <c r="I473" s="61"/>
      <c r="J473" s="61"/>
      <c r="K473" s="61"/>
      <c r="L473" s="61"/>
      <c r="M473" s="61"/>
      <c r="N473" s="61"/>
      <c r="O473" s="61"/>
      <c r="P473" s="61"/>
      <c r="Q473" s="61"/>
      <c r="R473" s="61"/>
    </row>
    <row r="474" spans="1:18" ht="12.75">
      <c r="A474" s="61"/>
      <c r="B474" s="61"/>
      <c r="C474" s="61"/>
      <c r="D474" s="61"/>
      <c r="E474" s="61"/>
      <c r="F474" s="61"/>
      <c r="G474" s="61"/>
      <c r="H474" s="61"/>
      <c r="I474" s="61"/>
      <c r="J474" s="61"/>
      <c r="K474" s="61"/>
      <c r="L474" s="61"/>
      <c r="M474" s="61"/>
      <c r="N474" s="61"/>
      <c r="O474" s="61"/>
      <c r="P474" s="61"/>
      <c r="Q474" s="61"/>
      <c r="R474" s="61"/>
    </row>
    <row r="475" spans="1:18" ht="12.75">
      <c r="A475" s="61"/>
      <c r="B475" s="61"/>
      <c r="C475" s="61"/>
      <c r="D475" s="61"/>
      <c r="E475" s="61"/>
      <c r="F475" s="61"/>
      <c r="G475" s="61"/>
      <c r="H475" s="61"/>
      <c r="I475" s="61"/>
      <c r="J475" s="61"/>
      <c r="K475" s="61"/>
      <c r="L475" s="61"/>
      <c r="M475" s="61"/>
      <c r="N475" s="61"/>
      <c r="O475" s="61"/>
      <c r="P475" s="61"/>
      <c r="Q475" s="61"/>
      <c r="R475" s="61"/>
    </row>
    <row r="476" spans="1:18" ht="12.75">
      <c r="A476" s="61"/>
      <c r="B476" s="61"/>
      <c r="C476" s="61"/>
      <c r="D476" s="61"/>
      <c r="E476" s="61"/>
      <c r="F476" s="61"/>
      <c r="G476" s="61"/>
      <c r="H476" s="61"/>
      <c r="I476" s="61"/>
      <c r="J476" s="61"/>
      <c r="K476" s="61"/>
      <c r="L476" s="61"/>
      <c r="M476" s="61"/>
      <c r="N476" s="61"/>
      <c r="O476" s="61"/>
      <c r="P476" s="61"/>
      <c r="Q476" s="61"/>
      <c r="R476" s="61"/>
    </row>
    <row r="477" spans="1:18" ht="12.75">
      <c r="A477" s="61"/>
      <c r="B477" s="61"/>
      <c r="C477" s="61"/>
      <c r="D477" s="61"/>
      <c r="E477" s="61"/>
      <c r="F477" s="61"/>
      <c r="G477" s="61"/>
      <c r="H477" s="61"/>
      <c r="I477" s="61"/>
      <c r="J477" s="61"/>
      <c r="K477" s="61"/>
      <c r="L477" s="61"/>
      <c r="M477" s="61"/>
      <c r="N477" s="61"/>
      <c r="O477" s="61"/>
      <c r="P477" s="61"/>
      <c r="Q477" s="61"/>
      <c r="R477" s="61"/>
    </row>
    <row r="478" spans="1:18" ht="12.75">
      <c r="A478" s="61"/>
      <c r="B478" s="61"/>
      <c r="C478" s="61"/>
      <c r="D478" s="61"/>
      <c r="E478" s="61"/>
      <c r="F478" s="61"/>
      <c r="G478" s="61"/>
      <c r="H478" s="61"/>
      <c r="I478" s="61"/>
      <c r="J478" s="61"/>
      <c r="K478" s="61"/>
      <c r="L478" s="61"/>
      <c r="M478" s="61"/>
      <c r="N478" s="61"/>
      <c r="O478" s="61"/>
      <c r="P478" s="61"/>
      <c r="Q478" s="61"/>
      <c r="R478" s="61"/>
    </row>
    <row r="479" spans="1:18" ht="12.75">
      <c r="A479" s="61"/>
      <c r="B479" s="61"/>
      <c r="C479" s="61"/>
      <c r="D479" s="61"/>
      <c r="E479" s="61"/>
      <c r="F479" s="61"/>
      <c r="G479" s="61"/>
      <c r="H479" s="61"/>
      <c r="I479" s="61"/>
      <c r="J479" s="61"/>
      <c r="K479" s="61"/>
      <c r="L479" s="61"/>
      <c r="M479" s="61"/>
      <c r="N479" s="61"/>
      <c r="O479" s="61"/>
      <c r="P479" s="61"/>
      <c r="Q479" s="61"/>
      <c r="R479" s="61"/>
    </row>
    <row r="480" spans="1:18" ht="12.75">
      <c r="A480" s="61"/>
      <c r="B480" s="61"/>
      <c r="C480" s="61"/>
      <c r="D480" s="61"/>
      <c r="E480" s="61"/>
      <c r="F480" s="61"/>
      <c r="G480" s="61"/>
      <c r="H480" s="61"/>
      <c r="I480" s="61"/>
      <c r="J480" s="61"/>
      <c r="K480" s="61"/>
      <c r="L480" s="61"/>
      <c r="M480" s="61"/>
      <c r="N480" s="61"/>
      <c r="O480" s="61"/>
      <c r="P480" s="61"/>
      <c r="Q480" s="61"/>
      <c r="R480" s="61"/>
    </row>
    <row r="481" spans="1:18" ht="12.75">
      <c r="A481" s="61"/>
      <c r="B481" s="61"/>
      <c r="C481" s="61"/>
      <c r="D481" s="61"/>
      <c r="E481" s="61"/>
      <c r="F481" s="61"/>
      <c r="G481" s="61"/>
      <c r="H481" s="61"/>
      <c r="I481" s="61"/>
      <c r="J481" s="61"/>
      <c r="K481" s="61"/>
      <c r="L481" s="61"/>
      <c r="M481" s="61"/>
      <c r="N481" s="61"/>
      <c r="O481" s="61"/>
      <c r="P481" s="61"/>
      <c r="Q481" s="61"/>
      <c r="R481" s="61"/>
    </row>
    <row r="482" spans="1:18" ht="12.75">
      <c r="A482" s="61"/>
      <c r="B482" s="61"/>
      <c r="C482" s="61"/>
      <c r="D482" s="61"/>
      <c r="E482" s="61"/>
      <c r="F482" s="61"/>
      <c r="G482" s="61"/>
      <c r="H482" s="61"/>
      <c r="I482" s="61"/>
      <c r="J482" s="61"/>
      <c r="K482" s="61"/>
      <c r="L482" s="61"/>
      <c r="M482" s="61"/>
      <c r="N482" s="61"/>
      <c r="O482" s="61"/>
      <c r="P482" s="61"/>
      <c r="Q482" s="61"/>
      <c r="R482" s="61"/>
    </row>
    <row r="483" spans="1:18" ht="12.75">
      <c r="A483" s="61"/>
      <c r="B483" s="61"/>
      <c r="C483" s="61"/>
      <c r="D483" s="61"/>
      <c r="E483" s="61"/>
      <c r="F483" s="61"/>
      <c r="G483" s="61"/>
      <c r="H483" s="61"/>
      <c r="I483" s="61"/>
      <c r="J483" s="61"/>
      <c r="K483" s="61"/>
      <c r="L483" s="61"/>
      <c r="M483" s="61"/>
      <c r="N483" s="61"/>
      <c r="O483" s="61"/>
      <c r="P483" s="61"/>
      <c r="Q483" s="61"/>
      <c r="R483" s="61"/>
    </row>
    <row r="484" spans="1:18" ht="12.75">
      <c r="A484" s="61"/>
      <c r="B484" s="61"/>
      <c r="C484" s="61"/>
      <c r="D484" s="61"/>
      <c r="E484" s="61"/>
      <c r="F484" s="61"/>
      <c r="G484" s="61"/>
      <c r="H484" s="61"/>
      <c r="I484" s="61"/>
      <c r="J484" s="61"/>
      <c r="K484" s="61"/>
      <c r="L484" s="61"/>
      <c r="M484" s="61"/>
      <c r="N484" s="61"/>
      <c r="O484" s="61"/>
      <c r="P484" s="61"/>
      <c r="Q484" s="61"/>
      <c r="R484" s="61"/>
    </row>
    <row r="485" spans="1:18" ht="12.75">
      <c r="A485" s="61"/>
      <c r="B485" s="61"/>
      <c r="C485" s="61"/>
      <c r="D485" s="61"/>
      <c r="E485" s="61"/>
      <c r="F485" s="61"/>
      <c r="G485" s="61"/>
      <c r="H485" s="61"/>
      <c r="I485" s="61"/>
      <c r="J485" s="61"/>
      <c r="K485" s="61"/>
      <c r="L485" s="61"/>
      <c r="M485" s="61"/>
      <c r="N485" s="61"/>
      <c r="O485" s="61"/>
      <c r="P485" s="61"/>
      <c r="Q485" s="61"/>
      <c r="R485" s="61"/>
    </row>
    <row r="486" spans="1:18" ht="12.75">
      <c r="A486" s="61"/>
      <c r="B486" s="61"/>
      <c r="C486" s="61"/>
      <c r="D486" s="61"/>
      <c r="E486" s="61"/>
      <c r="F486" s="61"/>
      <c r="G486" s="61"/>
      <c r="H486" s="61"/>
      <c r="I486" s="61"/>
      <c r="J486" s="61"/>
      <c r="K486" s="61"/>
      <c r="L486" s="61"/>
      <c r="M486" s="61"/>
      <c r="N486" s="61"/>
      <c r="O486" s="61"/>
      <c r="P486" s="61"/>
      <c r="Q486" s="61"/>
      <c r="R486" s="61"/>
    </row>
    <row r="487" spans="1:18" ht="12.75">
      <c r="A487" s="61"/>
      <c r="B487" s="61"/>
      <c r="C487" s="61"/>
      <c r="D487" s="61"/>
      <c r="E487" s="61"/>
      <c r="F487" s="61"/>
      <c r="G487" s="61"/>
      <c r="H487" s="61"/>
      <c r="I487" s="61"/>
      <c r="J487" s="61"/>
      <c r="K487" s="61"/>
      <c r="L487" s="61"/>
      <c r="M487" s="61"/>
      <c r="N487" s="61"/>
      <c r="O487" s="61"/>
      <c r="P487" s="61"/>
      <c r="Q487" s="61"/>
      <c r="R487" s="61"/>
    </row>
    <row r="488" spans="1:18" ht="12.75">
      <c r="A488" s="61"/>
      <c r="B488" s="61"/>
      <c r="C488" s="61"/>
      <c r="D488" s="61"/>
      <c r="E488" s="61"/>
      <c r="F488" s="61"/>
      <c r="G488" s="61"/>
      <c r="H488" s="61"/>
      <c r="I488" s="61"/>
      <c r="J488" s="61"/>
      <c r="K488" s="61"/>
      <c r="L488" s="61"/>
      <c r="M488" s="61"/>
      <c r="N488" s="61"/>
      <c r="O488" s="61"/>
      <c r="P488" s="61"/>
      <c r="Q488" s="61"/>
      <c r="R488" s="61"/>
    </row>
    <row r="489" spans="1:18" ht="12.75">
      <c r="A489" s="61"/>
      <c r="B489" s="61"/>
      <c r="C489" s="61"/>
      <c r="D489" s="61"/>
      <c r="E489" s="61"/>
      <c r="F489" s="61"/>
      <c r="G489" s="61"/>
      <c r="H489" s="61"/>
      <c r="I489" s="61"/>
      <c r="J489" s="61"/>
      <c r="K489" s="61"/>
      <c r="L489" s="61"/>
      <c r="M489" s="61"/>
      <c r="N489" s="61"/>
      <c r="O489" s="61"/>
      <c r="P489" s="61"/>
      <c r="Q489" s="61"/>
      <c r="R489" s="61"/>
    </row>
    <row r="490" spans="1:18" ht="12.75">
      <c r="A490" s="61"/>
      <c r="B490" s="61"/>
      <c r="C490" s="61"/>
      <c r="D490" s="61"/>
      <c r="E490" s="61"/>
      <c r="F490" s="61"/>
      <c r="G490" s="61"/>
      <c r="H490" s="61"/>
      <c r="I490" s="61"/>
      <c r="J490" s="61"/>
      <c r="K490" s="61"/>
      <c r="L490" s="61"/>
      <c r="M490" s="61"/>
      <c r="N490" s="61"/>
      <c r="O490" s="61"/>
      <c r="P490" s="61"/>
      <c r="Q490" s="61"/>
      <c r="R490" s="61"/>
    </row>
    <row r="491" spans="1:18" ht="12.75">
      <c r="A491" s="61"/>
      <c r="B491" s="61"/>
      <c r="C491" s="61"/>
      <c r="D491" s="61"/>
      <c r="E491" s="61"/>
      <c r="F491" s="61"/>
      <c r="G491" s="61"/>
      <c r="H491" s="61"/>
      <c r="I491" s="61"/>
      <c r="J491" s="61"/>
      <c r="K491" s="61"/>
      <c r="L491" s="61"/>
      <c r="M491" s="61"/>
      <c r="N491" s="61"/>
      <c r="O491" s="61"/>
      <c r="P491" s="61"/>
      <c r="Q491" s="61"/>
      <c r="R491" s="61"/>
    </row>
    <row r="492" spans="1:18" ht="12.75">
      <c r="A492" s="61"/>
      <c r="B492" s="61"/>
      <c r="C492" s="61"/>
      <c r="D492" s="61"/>
      <c r="E492" s="61"/>
      <c r="F492" s="61"/>
      <c r="G492" s="61"/>
      <c r="H492" s="61"/>
      <c r="I492" s="61"/>
      <c r="J492" s="61"/>
      <c r="K492" s="61"/>
      <c r="L492" s="61"/>
      <c r="M492" s="61"/>
      <c r="N492" s="61"/>
      <c r="O492" s="61"/>
      <c r="P492" s="61"/>
      <c r="Q492" s="61"/>
      <c r="R492" s="61"/>
    </row>
    <row r="493" spans="1:18" ht="12.75">
      <c r="A493" s="61"/>
      <c r="B493" s="61"/>
      <c r="C493" s="61"/>
      <c r="D493" s="61"/>
      <c r="E493" s="61"/>
      <c r="F493" s="61"/>
      <c r="G493" s="61"/>
      <c r="H493" s="61"/>
      <c r="I493" s="61"/>
      <c r="J493" s="61"/>
      <c r="K493" s="61"/>
      <c r="L493" s="61"/>
      <c r="M493" s="61"/>
      <c r="N493" s="61"/>
      <c r="O493" s="61"/>
      <c r="P493" s="61"/>
      <c r="Q493" s="61"/>
      <c r="R493" s="61"/>
    </row>
    <row r="494" spans="1:18" ht="12.75">
      <c r="A494" s="61"/>
      <c r="B494" s="61"/>
      <c r="C494" s="61"/>
      <c r="D494" s="61"/>
      <c r="E494" s="61"/>
      <c r="F494" s="61"/>
      <c r="G494" s="61"/>
      <c r="H494" s="61"/>
      <c r="I494" s="61"/>
      <c r="J494" s="61"/>
      <c r="K494" s="61"/>
      <c r="L494" s="61"/>
      <c r="M494" s="61"/>
      <c r="N494" s="61"/>
      <c r="O494" s="61"/>
      <c r="P494" s="61"/>
      <c r="Q494" s="61"/>
      <c r="R494" s="61"/>
    </row>
    <row r="495" spans="1:18" ht="12.75">
      <c r="A495" s="61"/>
      <c r="B495" s="61"/>
      <c r="C495" s="61"/>
      <c r="D495" s="61"/>
      <c r="E495" s="61"/>
      <c r="F495" s="61"/>
      <c r="G495" s="61"/>
      <c r="H495" s="61"/>
      <c r="I495" s="61"/>
      <c r="J495" s="61"/>
      <c r="K495" s="61"/>
      <c r="L495" s="61"/>
      <c r="M495" s="61"/>
      <c r="N495" s="61"/>
      <c r="O495" s="61"/>
      <c r="P495" s="61"/>
      <c r="Q495" s="61"/>
      <c r="R495" s="61"/>
    </row>
    <row r="496" spans="1:18" ht="12.75">
      <c r="A496" s="61"/>
      <c r="B496" s="61"/>
      <c r="C496" s="61"/>
      <c r="D496" s="61"/>
      <c r="E496" s="61"/>
      <c r="F496" s="61"/>
      <c r="G496" s="61"/>
      <c r="H496" s="61"/>
      <c r="I496" s="61"/>
      <c r="J496" s="61"/>
      <c r="K496" s="61"/>
      <c r="L496" s="61"/>
      <c r="M496" s="61"/>
      <c r="N496" s="61"/>
      <c r="O496" s="61"/>
      <c r="P496" s="61"/>
      <c r="Q496" s="61"/>
      <c r="R496" s="61"/>
    </row>
    <row r="497" spans="1:18" ht="12.75">
      <c r="A497" s="61"/>
      <c r="B497" s="61"/>
      <c r="C497" s="61"/>
      <c r="D497" s="61"/>
      <c r="E497" s="61"/>
      <c r="F497" s="61"/>
      <c r="G497" s="61"/>
      <c r="H497" s="61"/>
      <c r="I497" s="61"/>
      <c r="J497" s="61"/>
      <c r="K497" s="61"/>
      <c r="L497" s="61"/>
      <c r="M497" s="61"/>
      <c r="N497" s="61"/>
      <c r="O497" s="61"/>
      <c r="P497" s="61"/>
      <c r="Q497" s="61"/>
      <c r="R497" s="61"/>
    </row>
    <row r="498" spans="1:18" ht="12.75">
      <c r="A498" s="61"/>
      <c r="B498" s="61"/>
      <c r="C498" s="61"/>
      <c r="D498" s="61"/>
      <c r="E498" s="61"/>
      <c r="F498" s="61"/>
      <c r="G498" s="61"/>
      <c r="H498" s="61"/>
      <c r="I498" s="61"/>
      <c r="J498" s="61"/>
      <c r="K498" s="61"/>
      <c r="L498" s="61"/>
      <c r="M498" s="61"/>
      <c r="N498" s="61"/>
      <c r="O498" s="61"/>
      <c r="P498" s="61"/>
      <c r="Q498" s="61"/>
      <c r="R498" s="61"/>
    </row>
    <row r="499" spans="1:18" ht="12.75">
      <c r="A499" s="61"/>
      <c r="B499" s="61"/>
      <c r="C499" s="61"/>
      <c r="D499" s="61"/>
      <c r="E499" s="61"/>
      <c r="F499" s="61"/>
      <c r="G499" s="61"/>
      <c r="H499" s="61"/>
      <c r="I499" s="61"/>
      <c r="J499" s="61"/>
      <c r="K499" s="61"/>
      <c r="L499" s="61"/>
      <c r="M499" s="61"/>
      <c r="N499" s="61"/>
      <c r="O499" s="61"/>
      <c r="P499" s="61"/>
      <c r="Q499" s="61"/>
      <c r="R499" s="61"/>
    </row>
    <row r="500" spans="1:18" ht="12.75">
      <c r="A500" s="61"/>
      <c r="B500" s="61"/>
      <c r="C500" s="61"/>
      <c r="D500" s="61"/>
      <c r="E500" s="61"/>
      <c r="F500" s="61"/>
      <c r="G500" s="61"/>
      <c r="H500" s="61"/>
      <c r="I500" s="61"/>
      <c r="J500" s="61"/>
      <c r="K500" s="61"/>
      <c r="L500" s="61"/>
      <c r="M500" s="61"/>
      <c r="N500" s="61"/>
      <c r="O500" s="61"/>
      <c r="P500" s="61"/>
      <c r="Q500" s="61"/>
      <c r="R500" s="61"/>
    </row>
    <row r="501" spans="1:18" ht="12.75">
      <c r="A501" s="61"/>
      <c r="B501" s="61"/>
      <c r="C501" s="61"/>
      <c r="D501" s="61"/>
      <c r="E501" s="61"/>
      <c r="F501" s="61"/>
      <c r="G501" s="61"/>
      <c r="H501" s="61"/>
      <c r="I501" s="61"/>
      <c r="J501" s="61"/>
      <c r="K501" s="61"/>
      <c r="L501" s="61"/>
      <c r="M501" s="61"/>
      <c r="N501" s="61"/>
      <c r="O501" s="61"/>
      <c r="P501" s="61"/>
      <c r="Q501" s="61"/>
      <c r="R501" s="61"/>
    </row>
    <row r="502" spans="1:18" ht="12.75">
      <c r="A502" s="61"/>
      <c r="B502" s="61"/>
      <c r="C502" s="61"/>
      <c r="D502" s="61"/>
      <c r="E502" s="61"/>
      <c r="F502" s="61"/>
      <c r="G502" s="61"/>
      <c r="H502" s="61"/>
      <c r="I502" s="61"/>
      <c r="J502" s="61"/>
      <c r="K502" s="61"/>
      <c r="L502" s="61"/>
      <c r="M502" s="61"/>
      <c r="N502" s="61"/>
      <c r="O502" s="61"/>
      <c r="P502" s="61"/>
      <c r="Q502" s="61"/>
      <c r="R502" s="61"/>
    </row>
    <row r="503" spans="1:18" ht="12.75">
      <c r="A503" s="61"/>
      <c r="B503" s="61"/>
      <c r="C503" s="61"/>
      <c r="D503" s="61"/>
      <c r="E503" s="61"/>
      <c r="F503" s="61"/>
      <c r="G503" s="61"/>
      <c r="H503" s="61"/>
      <c r="I503" s="61"/>
      <c r="J503" s="61"/>
      <c r="K503" s="61"/>
      <c r="L503" s="61"/>
      <c r="M503" s="61"/>
      <c r="N503" s="61"/>
      <c r="O503" s="61"/>
      <c r="P503" s="61"/>
      <c r="Q503" s="61"/>
      <c r="R503" s="61"/>
    </row>
    <row r="504" spans="1:18" ht="12.75">
      <c r="A504" s="61"/>
      <c r="B504" s="61"/>
      <c r="C504" s="61"/>
      <c r="D504" s="61"/>
      <c r="E504" s="61"/>
      <c r="F504" s="61"/>
      <c r="G504" s="61"/>
      <c r="H504" s="61"/>
      <c r="I504" s="61"/>
      <c r="J504" s="61"/>
      <c r="K504" s="61"/>
      <c r="L504" s="61"/>
      <c r="M504" s="61"/>
      <c r="N504" s="61"/>
      <c r="O504" s="61"/>
      <c r="P504" s="61"/>
      <c r="Q504" s="61"/>
      <c r="R504" s="61"/>
    </row>
    <row r="505" spans="1:18" ht="12.75">
      <c r="A505" s="61"/>
      <c r="B505" s="61"/>
      <c r="C505" s="61"/>
      <c r="D505" s="61"/>
      <c r="E505" s="61"/>
      <c r="F505" s="61"/>
      <c r="G505" s="61"/>
      <c r="H505" s="61"/>
      <c r="I505" s="61"/>
      <c r="J505" s="61"/>
      <c r="K505" s="61"/>
      <c r="L505" s="61"/>
      <c r="M505" s="61"/>
      <c r="N505" s="61"/>
      <c r="O505" s="61"/>
      <c r="P505" s="61"/>
      <c r="Q505" s="61"/>
      <c r="R505" s="61"/>
    </row>
    <row r="506" spans="1:18" ht="12.75">
      <c r="A506" s="61"/>
      <c r="B506" s="61"/>
      <c r="C506" s="61"/>
      <c r="D506" s="61"/>
      <c r="E506" s="61"/>
      <c r="F506" s="61"/>
      <c r="G506" s="61"/>
      <c r="H506" s="61"/>
      <c r="I506" s="61"/>
      <c r="J506" s="61"/>
      <c r="K506" s="61"/>
      <c r="L506" s="61"/>
      <c r="M506" s="61"/>
      <c r="N506" s="61"/>
      <c r="O506" s="61"/>
      <c r="P506" s="61"/>
      <c r="Q506" s="61"/>
      <c r="R506" s="61"/>
    </row>
    <row r="507" spans="1:18" ht="12.75">
      <c r="A507" s="61"/>
      <c r="B507" s="61"/>
      <c r="C507" s="61"/>
      <c r="D507" s="61"/>
      <c r="E507" s="61"/>
      <c r="F507" s="61"/>
      <c r="G507" s="61"/>
      <c r="H507" s="61"/>
      <c r="I507" s="61"/>
      <c r="J507" s="61"/>
      <c r="K507" s="61"/>
      <c r="L507" s="61"/>
      <c r="M507" s="61"/>
      <c r="N507" s="61"/>
      <c r="O507" s="61"/>
      <c r="P507" s="61"/>
      <c r="Q507" s="61"/>
      <c r="R507" s="61"/>
    </row>
    <row r="508" spans="1:18" ht="12.75">
      <c r="A508" s="61"/>
      <c r="B508" s="61"/>
      <c r="C508" s="61"/>
      <c r="D508" s="61"/>
      <c r="E508" s="61"/>
      <c r="F508" s="61"/>
      <c r="G508" s="61"/>
      <c r="H508" s="61"/>
      <c r="I508" s="61"/>
      <c r="J508" s="61"/>
      <c r="K508" s="61"/>
      <c r="L508" s="61"/>
      <c r="M508" s="61"/>
      <c r="N508" s="61"/>
      <c r="O508" s="61"/>
      <c r="P508" s="61"/>
      <c r="Q508" s="61"/>
      <c r="R508" s="61"/>
    </row>
    <row r="509" spans="1:18" ht="12.75">
      <c r="A509" s="61"/>
      <c r="B509" s="61"/>
      <c r="C509" s="61"/>
      <c r="D509" s="61"/>
      <c r="E509" s="61"/>
      <c r="F509" s="61"/>
      <c r="G509" s="61"/>
      <c r="H509" s="61"/>
      <c r="I509" s="61"/>
      <c r="J509" s="61"/>
      <c r="K509" s="61"/>
      <c r="L509" s="61"/>
      <c r="M509" s="61"/>
      <c r="N509" s="61"/>
      <c r="O509" s="61"/>
      <c r="P509" s="61"/>
      <c r="Q509" s="61"/>
      <c r="R509" s="61"/>
    </row>
    <row r="510" spans="1:18" ht="12.75">
      <c r="A510" s="61"/>
      <c r="B510" s="61"/>
      <c r="C510" s="61"/>
      <c r="D510" s="61"/>
      <c r="E510" s="61"/>
      <c r="F510" s="61"/>
      <c r="G510" s="61"/>
      <c r="H510" s="61"/>
      <c r="I510" s="61"/>
      <c r="J510" s="61"/>
      <c r="K510" s="61"/>
      <c r="L510" s="61"/>
      <c r="M510" s="61"/>
      <c r="N510" s="61"/>
      <c r="O510" s="61"/>
      <c r="P510" s="61"/>
      <c r="Q510" s="61"/>
      <c r="R510" s="61"/>
    </row>
    <row r="511" spans="1:18" ht="12.75">
      <c r="A511" s="61"/>
      <c r="B511" s="61"/>
      <c r="C511" s="61"/>
      <c r="D511" s="61"/>
      <c r="E511" s="61"/>
      <c r="F511" s="61"/>
      <c r="G511" s="61"/>
      <c r="H511" s="61"/>
      <c r="I511" s="61"/>
      <c r="J511" s="61"/>
      <c r="K511" s="61"/>
      <c r="L511" s="61"/>
      <c r="M511" s="61"/>
      <c r="N511" s="61"/>
      <c r="O511" s="61"/>
      <c r="P511" s="61"/>
      <c r="Q511" s="61"/>
      <c r="R511" s="61"/>
    </row>
    <row r="512" spans="1:18" ht="12.75">
      <c r="A512" s="61"/>
      <c r="B512" s="61"/>
      <c r="C512" s="61"/>
      <c r="D512" s="61"/>
      <c r="E512" s="61"/>
      <c r="F512" s="61"/>
      <c r="G512" s="61"/>
      <c r="H512" s="61"/>
      <c r="I512" s="61"/>
      <c r="J512" s="61"/>
      <c r="K512" s="61"/>
      <c r="L512" s="61"/>
      <c r="M512" s="61"/>
      <c r="N512" s="61"/>
      <c r="O512" s="61"/>
      <c r="P512" s="61"/>
      <c r="Q512" s="61"/>
      <c r="R512" s="61"/>
    </row>
    <row r="513" spans="1:18" ht="12.75">
      <c r="A513" s="61"/>
      <c r="B513" s="61"/>
      <c r="C513" s="61"/>
      <c r="D513" s="61"/>
      <c r="E513" s="61"/>
      <c r="F513" s="61"/>
      <c r="G513" s="61"/>
      <c r="H513" s="61"/>
      <c r="I513" s="61"/>
      <c r="J513" s="61"/>
      <c r="K513" s="61"/>
      <c r="L513" s="61"/>
      <c r="M513" s="61"/>
      <c r="N513" s="61"/>
      <c r="O513" s="61"/>
      <c r="P513" s="61"/>
      <c r="Q513" s="61"/>
      <c r="R513" s="61"/>
    </row>
    <row r="514" spans="1:18" ht="12.75">
      <c r="A514" s="61"/>
      <c r="B514" s="61"/>
      <c r="C514" s="61"/>
      <c r="D514" s="61"/>
      <c r="E514" s="61"/>
      <c r="F514" s="61"/>
      <c r="G514" s="61"/>
      <c r="H514" s="61"/>
      <c r="I514" s="61"/>
      <c r="J514" s="61"/>
      <c r="K514" s="61"/>
      <c r="L514" s="61"/>
      <c r="M514" s="61"/>
      <c r="N514" s="61"/>
      <c r="O514" s="61"/>
      <c r="P514" s="61"/>
      <c r="Q514" s="61"/>
      <c r="R514" s="61"/>
    </row>
    <row r="515" spans="1:18" ht="12.75">
      <c r="A515" s="61"/>
      <c r="B515" s="61"/>
      <c r="C515" s="61"/>
      <c r="D515" s="61"/>
      <c r="E515" s="61"/>
      <c r="F515" s="61"/>
      <c r="G515" s="61"/>
      <c r="H515" s="61"/>
      <c r="I515" s="61"/>
      <c r="J515" s="61"/>
      <c r="K515" s="61"/>
      <c r="L515" s="61"/>
      <c r="M515" s="61"/>
      <c r="N515" s="61"/>
      <c r="O515" s="61"/>
      <c r="P515" s="61"/>
      <c r="Q515" s="61"/>
      <c r="R515" s="61"/>
    </row>
    <row r="516" spans="1:18" ht="12.75">
      <c r="A516" s="61"/>
      <c r="B516" s="61"/>
      <c r="C516" s="61"/>
      <c r="D516" s="61"/>
      <c r="E516" s="61"/>
      <c r="F516" s="61"/>
      <c r="G516" s="61"/>
      <c r="H516" s="61"/>
      <c r="I516" s="61"/>
      <c r="J516" s="61"/>
      <c r="K516" s="61"/>
      <c r="L516" s="61"/>
      <c r="M516" s="61"/>
      <c r="N516" s="61"/>
      <c r="O516" s="61"/>
      <c r="P516" s="61"/>
      <c r="Q516" s="61"/>
      <c r="R516" s="61"/>
    </row>
    <row r="517" spans="1:18" ht="12.75">
      <c r="A517" s="61"/>
      <c r="B517" s="61"/>
      <c r="C517" s="61"/>
      <c r="D517" s="61"/>
      <c r="E517" s="61"/>
      <c r="F517" s="61"/>
      <c r="G517" s="61"/>
      <c r="H517" s="61"/>
      <c r="I517" s="61"/>
      <c r="J517" s="61"/>
      <c r="K517" s="61"/>
      <c r="L517" s="61"/>
      <c r="M517" s="61"/>
      <c r="N517" s="61"/>
      <c r="O517" s="61"/>
      <c r="P517" s="61"/>
      <c r="Q517" s="61"/>
      <c r="R517" s="61"/>
    </row>
    <row r="518" spans="1:18" ht="12.75">
      <c r="A518" s="61"/>
      <c r="B518" s="61"/>
      <c r="C518" s="61"/>
      <c r="D518" s="61"/>
      <c r="E518" s="61"/>
      <c r="F518" s="61"/>
      <c r="G518" s="61"/>
      <c r="H518" s="61"/>
      <c r="I518" s="61"/>
      <c r="J518" s="61"/>
      <c r="K518" s="61"/>
      <c r="L518" s="61"/>
      <c r="M518" s="61"/>
      <c r="N518" s="61"/>
      <c r="O518" s="61"/>
      <c r="P518" s="61"/>
      <c r="Q518" s="61"/>
      <c r="R518" s="61"/>
    </row>
    <row r="519" spans="1:18" ht="12.75">
      <c r="A519" s="61"/>
      <c r="B519" s="61"/>
      <c r="C519" s="61"/>
      <c r="D519" s="61"/>
      <c r="E519" s="61"/>
      <c r="F519" s="61"/>
      <c r="G519" s="61"/>
      <c r="H519" s="61"/>
      <c r="I519" s="61"/>
      <c r="J519" s="61"/>
      <c r="K519" s="61"/>
      <c r="L519" s="61"/>
      <c r="M519" s="61"/>
      <c r="N519" s="61"/>
      <c r="O519" s="61"/>
      <c r="P519" s="61"/>
      <c r="Q519" s="61"/>
      <c r="R519" s="61"/>
    </row>
    <row r="520" spans="1:18" ht="12.75">
      <c r="A520" s="61"/>
      <c r="B520" s="61"/>
      <c r="C520" s="61"/>
      <c r="D520" s="61"/>
      <c r="E520" s="61"/>
      <c r="F520" s="61"/>
      <c r="G520" s="61"/>
      <c r="H520" s="61"/>
      <c r="I520" s="61"/>
      <c r="J520" s="61"/>
      <c r="K520" s="61"/>
      <c r="L520" s="61"/>
      <c r="M520" s="61"/>
      <c r="N520" s="61"/>
      <c r="O520" s="61"/>
      <c r="P520" s="61"/>
      <c r="Q520" s="61"/>
      <c r="R520" s="61"/>
    </row>
    <row r="521" spans="1:18" ht="12.75">
      <c r="A521" s="61"/>
      <c r="B521" s="61"/>
      <c r="C521" s="61"/>
      <c r="D521" s="61"/>
      <c r="E521" s="61"/>
      <c r="F521" s="61"/>
      <c r="G521" s="61"/>
      <c r="H521" s="61"/>
      <c r="I521" s="61"/>
      <c r="J521" s="61"/>
      <c r="K521" s="61"/>
      <c r="L521" s="61"/>
      <c r="M521" s="61"/>
      <c r="N521" s="61"/>
      <c r="O521" s="61"/>
      <c r="P521" s="61"/>
      <c r="Q521" s="61"/>
      <c r="R521" s="61"/>
    </row>
    <row r="522" spans="1:18" ht="12.75">
      <c r="A522" s="61"/>
      <c r="B522" s="61"/>
      <c r="C522" s="61"/>
      <c r="D522" s="61"/>
      <c r="E522" s="61"/>
      <c r="F522" s="61"/>
      <c r="G522" s="61"/>
      <c r="H522" s="61"/>
      <c r="I522" s="61"/>
      <c r="J522" s="61"/>
      <c r="K522" s="61"/>
      <c r="L522" s="61"/>
      <c r="M522" s="61"/>
      <c r="N522" s="61"/>
      <c r="O522" s="61"/>
      <c r="P522" s="61"/>
      <c r="Q522" s="61"/>
      <c r="R522" s="61"/>
    </row>
    <row r="523" spans="1:18" ht="12.75">
      <c r="A523" s="61"/>
      <c r="B523" s="61"/>
      <c r="C523" s="61"/>
      <c r="D523" s="61"/>
      <c r="E523" s="61"/>
      <c r="F523" s="61"/>
      <c r="G523" s="61"/>
      <c r="H523" s="61"/>
      <c r="I523" s="61"/>
      <c r="J523" s="61"/>
      <c r="K523" s="61"/>
      <c r="L523" s="61"/>
      <c r="M523" s="61"/>
      <c r="N523" s="61"/>
      <c r="O523" s="61"/>
      <c r="P523" s="61"/>
      <c r="Q523" s="61"/>
      <c r="R523" s="61"/>
    </row>
    <row r="524" spans="1:18" ht="12.75">
      <c r="A524" s="61"/>
      <c r="B524" s="61"/>
      <c r="C524" s="61"/>
      <c r="D524" s="61"/>
      <c r="E524" s="61"/>
      <c r="F524" s="61"/>
      <c r="G524" s="61"/>
      <c r="H524" s="61"/>
      <c r="I524" s="61"/>
      <c r="J524" s="61"/>
      <c r="K524" s="61"/>
      <c r="L524" s="61"/>
      <c r="M524" s="61"/>
      <c r="N524" s="61"/>
      <c r="O524" s="61"/>
      <c r="P524" s="61"/>
      <c r="Q524" s="61"/>
      <c r="R524" s="61"/>
    </row>
    <row r="525" spans="1:18" ht="12.75">
      <c r="A525" s="61"/>
      <c r="B525" s="61"/>
      <c r="C525" s="61"/>
      <c r="D525" s="61"/>
      <c r="E525" s="61"/>
      <c r="F525" s="61"/>
      <c r="G525" s="61"/>
      <c r="H525" s="61"/>
      <c r="I525" s="61"/>
      <c r="J525" s="61"/>
      <c r="K525" s="61"/>
      <c r="L525" s="61"/>
      <c r="M525" s="61"/>
      <c r="N525" s="61"/>
      <c r="O525" s="61"/>
      <c r="P525" s="61"/>
      <c r="Q525" s="61"/>
      <c r="R525" s="61"/>
    </row>
    <row r="526" spans="1:18" ht="12.75">
      <c r="A526" s="61"/>
      <c r="B526" s="61"/>
      <c r="C526" s="61"/>
      <c r="D526" s="61"/>
      <c r="E526" s="61"/>
      <c r="F526" s="61"/>
      <c r="G526" s="61"/>
      <c r="H526" s="61"/>
      <c r="I526" s="61"/>
      <c r="J526" s="61"/>
      <c r="K526" s="61"/>
      <c r="L526" s="61"/>
      <c r="M526" s="61"/>
      <c r="N526" s="61"/>
      <c r="O526" s="61"/>
      <c r="P526" s="61"/>
      <c r="Q526" s="61"/>
      <c r="R526" s="61"/>
    </row>
    <row r="527" spans="1:18" ht="12.75">
      <c r="A527" s="61"/>
      <c r="B527" s="61"/>
      <c r="C527" s="61"/>
      <c r="D527" s="61"/>
      <c r="E527" s="61"/>
      <c r="F527" s="61"/>
      <c r="G527" s="61"/>
      <c r="H527" s="61"/>
      <c r="I527" s="61"/>
      <c r="J527" s="61"/>
      <c r="K527" s="61"/>
      <c r="L527" s="61"/>
      <c r="M527" s="61"/>
      <c r="N527" s="61"/>
      <c r="O527" s="61"/>
      <c r="P527" s="61"/>
      <c r="Q527" s="61"/>
      <c r="R527" s="61"/>
    </row>
    <row r="528" spans="1:18" ht="12.75">
      <c r="A528" s="61"/>
      <c r="B528" s="61"/>
      <c r="C528" s="61"/>
      <c r="D528" s="61"/>
      <c r="E528" s="61"/>
      <c r="F528" s="61"/>
      <c r="G528" s="61"/>
      <c r="H528" s="61"/>
      <c r="I528" s="61"/>
      <c r="J528" s="61"/>
      <c r="K528" s="61"/>
      <c r="L528" s="61"/>
      <c r="M528" s="61"/>
      <c r="N528" s="61"/>
      <c r="O528" s="61"/>
      <c r="P528" s="61"/>
      <c r="Q528" s="61"/>
      <c r="R528" s="61"/>
    </row>
    <row r="529" spans="1:18" ht="12.75">
      <c r="A529" s="61"/>
      <c r="B529" s="61"/>
      <c r="C529" s="61"/>
      <c r="D529" s="61"/>
      <c r="E529" s="61"/>
      <c r="F529" s="61"/>
      <c r="G529" s="61"/>
      <c r="H529" s="61"/>
      <c r="I529" s="61"/>
      <c r="J529" s="61"/>
      <c r="K529" s="61"/>
      <c r="L529" s="61"/>
      <c r="M529" s="61"/>
      <c r="N529" s="61"/>
      <c r="O529" s="61"/>
      <c r="P529" s="61"/>
      <c r="Q529" s="61"/>
      <c r="R529" s="61"/>
    </row>
    <row r="530" spans="1:18" ht="12.75">
      <c r="A530" s="61"/>
      <c r="B530" s="61"/>
      <c r="C530" s="61"/>
      <c r="D530" s="61"/>
      <c r="E530" s="61"/>
      <c r="F530" s="61"/>
      <c r="G530" s="61"/>
      <c r="H530" s="61"/>
      <c r="I530" s="61"/>
      <c r="J530" s="61"/>
      <c r="K530" s="61"/>
      <c r="L530" s="61"/>
      <c r="M530" s="61"/>
      <c r="N530" s="61"/>
      <c r="O530" s="61"/>
      <c r="P530" s="61"/>
      <c r="Q530" s="61"/>
      <c r="R530" s="61"/>
    </row>
    <row r="531" spans="1:18" ht="12.75">
      <c r="A531" s="61"/>
      <c r="B531" s="61"/>
      <c r="C531" s="61"/>
      <c r="D531" s="61"/>
      <c r="E531" s="61"/>
      <c r="F531" s="61"/>
      <c r="G531" s="61"/>
      <c r="H531" s="61"/>
      <c r="I531" s="61"/>
      <c r="J531" s="61"/>
      <c r="K531" s="61"/>
      <c r="L531" s="61"/>
      <c r="M531" s="61"/>
      <c r="N531" s="61"/>
      <c r="O531" s="61"/>
      <c r="P531" s="61"/>
      <c r="Q531" s="61"/>
      <c r="R531" s="61"/>
    </row>
    <row r="532" spans="1:18" ht="12.75">
      <c r="A532" s="61"/>
      <c r="B532" s="61"/>
      <c r="C532" s="61"/>
      <c r="D532" s="61"/>
      <c r="E532" s="61"/>
      <c r="F532" s="61"/>
      <c r="G532" s="61"/>
      <c r="H532" s="61"/>
      <c r="I532" s="61"/>
      <c r="J532" s="61"/>
      <c r="K532" s="61"/>
      <c r="L532" s="61"/>
      <c r="M532" s="61"/>
      <c r="N532" s="61"/>
      <c r="O532" s="61"/>
      <c r="P532" s="61"/>
      <c r="Q532" s="61"/>
      <c r="R532" s="61"/>
    </row>
    <row r="533" spans="1:18" ht="12.75">
      <c r="A533" s="61"/>
      <c r="B533" s="61"/>
      <c r="C533" s="61"/>
      <c r="D533" s="61"/>
      <c r="E533" s="61"/>
      <c r="F533" s="61"/>
      <c r="G533" s="61"/>
      <c r="H533" s="61"/>
      <c r="I533" s="61"/>
      <c r="J533" s="61"/>
      <c r="K533" s="61"/>
      <c r="L533" s="61"/>
      <c r="M533" s="61"/>
      <c r="N533" s="61"/>
      <c r="O533" s="61"/>
      <c r="P533" s="61"/>
      <c r="Q533" s="61"/>
      <c r="R533" s="61"/>
    </row>
    <row r="534" spans="1:18" ht="12.75">
      <c r="A534" s="61"/>
      <c r="B534" s="61"/>
      <c r="C534" s="61"/>
      <c r="D534" s="61"/>
      <c r="E534" s="61"/>
      <c r="F534" s="61"/>
      <c r="G534" s="61"/>
      <c r="H534" s="61"/>
      <c r="I534" s="61"/>
      <c r="J534" s="61"/>
      <c r="K534" s="61"/>
      <c r="L534" s="61"/>
      <c r="M534" s="61"/>
      <c r="N534" s="61"/>
      <c r="O534" s="61"/>
      <c r="P534" s="61"/>
      <c r="Q534" s="61"/>
      <c r="R534" s="61"/>
    </row>
    <row r="535" spans="1:18" ht="12.75">
      <c r="A535" s="61"/>
      <c r="B535" s="61"/>
      <c r="C535" s="61"/>
      <c r="D535" s="61"/>
      <c r="E535" s="61"/>
      <c r="F535" s="61"/>
      <c r="G535" s="61"/>
      <c r="H535" s="61"/>
      <c r="I535" s="61"/>
      <c r="J535" s="61"/>
      <c r="K535" s="61"/>
      <c r="L535" s="61"/>
      <c r="M535" s="61"/>
      <c r="N535" s="61"/>
      <c r="O535" s="61"/>
      <c r="P535" s="61"/>
      <c r="Q535" s="61"/>
      <c r="R535" s="61"/>
    </row>
    <row r="536" spans="1:18" ht="12.75">
      <c r="A536" s="61"/>
      <c r="B536" s="61"/>
      <c r="C536" s="61"/>
      <c r="D536" s="61"/>
      <c r="E536" s="61"/>
      <c r="F536" s="61"/>
      <c r="G536" s="61"/>
      <c r="H536" s="61"/>
      <c r="I536" s="61"/>
      <c r="J536" s="61"/>
      <c r="K536" s="61"/>
      <c r="L536" s="61"/>
      <c r="M536" s="61"/>
      <c r="N536" s="61"/>
      <c r="O536" s="61"/>
      <c r="P536" s="61"/>
      <c r="Q536" s="61"/>
      <c r="R536" s="61"/>
    </row>
    <row r="537" spans="1:18" ht="12.75">
      <c r="A537" s="61"/>
      <c r="B537" s="61"/>
      <c r="C537" s="61"/>
      <c r="D537" s="61"/>
      <c r="E537" s="61"/>
      <c r="F537" s="61"/>
      <c r="G537" s="61"/>
      <c r="H537" s="61"/>
      <c r="I537" s="61"/>
      <c r="J537" s="61"/>
      <c r="K537" s="61"/>
      <c r="L537" s="61"/>
      <c r="M537" s="61"/>
      <c r="N537" s="61"/>
      <c r="O537" s="61"/>
      <c r="P537" s="61"/>
      <c r="Q537" s="61"/>
      <c r="R537" s="61"/>
    </row>
    <row r="538" spans="1:18" ht="12.75">
      <c r="A538" s="61"/>
      <c r="B538" s="61"/>
      <c r="C538" s="61"/>
      <c r="D538" s="61"/>
      <c r="E538" s="61"/>
      <c r="F538" s="61"/>
      <c r="G538" s="61"/>
      <c r="H538" s="61"/>
      <c r="I538" s="61"/>
      <c r="J538" s="61"/>
      <c r="K538" s="61"/>
      <c r="L538" s="61"/>
      <c r="M538" s="61"/>
      <c r="N538" s="61"/>
      <c r="O538" s="61"/>
      <c r="P538" s="61"/>
      <c r="Q538" s="61"/>
      <c r="R538" s="61"/>
    </row>
    <row r="539" spans="1:18" ht="12.75">
      <c r="A539" s="61"/>
      <c r="B539" s="61"/>
      <c r="C539" s="61"/>
      <c r="D539" s="61"/>
      <c r="E539" s="61"/>
      <c r="F539" s="61"/>
      <c r="G539" s="61"/>
      <c r="H539" s="61"/>
      <c r="I539" s="61"/>
      <c r="J539" s="61"/>
      <c r="K539" s="61"/>
      <c r="L539" s="61"/>
      <c r="M539" s="61"/>
      <c r="N539" s="61"/>
      <c r="O539" s="61"/>
      <c r="P539" s="61"/>
      <c r="Q539" s="61"/>
      <c r="R539" s="61"/>
    </row>
    <row r="540" spans="1:18" ht="12.75">
      <c r="A540" s="61"/>
      <c r="B540" s="61"/>
      <c r="C540" s="61"/>
      <c r="D540" s="61"/>
      <c r="E540" s="61"/>
      <c r="F540" s="61"/>
      <c r="G540" s="61"/>
      <c r="H540" s="61"/>
      <c r="I540" s="61"/>
      <c r="J540" s="61"/>
      <c r="K540" s="61"/>
      <c r="L540" s="61"/>
      <c r="M540" s="61"/>
      <c r="N540" s="61"/>
      <c r="O540" s="61"/>
      <c r="P540" s="61"/>
      <c r="Q540" s="61"/>
      <c r="R540" s="61"/>
    </row>
    <row r="541" spans="1:18" ht="12.75">
      <c r="A541" s="61"/>
      <c r="B541" s="61"/>
      <c r="C541" s="61"/>
      <c r="D541" s="61"/>
      <c r="E541" s="61"/>
      <c r="F541" s="61"/>
      <c r="G541" s="61"/>
      <c r="H541" s="61"/>
      <c r="I541" s="61"/>
      <c r="J541" s="61"/>
      <c r="K541" s="61"/>
      <c r="L541" s="61"/>
      <c r="M541" s="61"/>
      <c r="N541" s="61"/>
      <c r="O541" s="61"/>
      <c r="P541" s="61"/>
      <c r="Q541" s="61"/>
      <c r="R541" s="61"/>
    </row>
    <row r="542" spans="1:18" ht="12.75">
      <c r="A542" s="61"/>
      <c r="B542" s="61"/>
      <c r="C542" s="61"/>
      <c r="D542" s="61"/>
      <c r="E542" s="61"/>
      <c r="F542" s="61"/>
      <c r="G542" s="61"/>
      <c r="H542" s="61"/>
      <c r="I542" s="61"/>
      <c r="J542" s="61"/>
      <c r="K542" s="61"/>
      <c r="L542" s="61"/>
      <c r="M542" s="61"/>
      <c r="N542" s="61"/>
      <c r="O542" s="61"/>
      <c r="P542" s="61"/>
      <c r="Q542" s="61"/>
      <c r="R542" s="61"/>
    </row>
    <row r="543" spans="1:18" ht="12.75">
      <c r="A543" s="61"/>
      <c r="B543" s="61"/>
      <c r="C543" s="61"/>
      <c r="D543" s="61"/>
      <c r="E543" s="61"/>
      <c r="F543" s="61"/>
      <c r="G543" s="61"/>
      <c r="H543" s="61"/>
      <c r="I543" s="61"/>
      <c r="J543" s="61"/>
      <c r="K543" s="61"/>
      <c r="L543" s="61"/>
      <c r="M543" s="61"/>
      <c r="N543" s="61"/>
      <c r="O543" s="61"/>
      <c r="P543" s="61"/>
      <c r="Q543" s="61"/>
      <c r="R543" s="61"/>
    </row>
    <row r="544" spans="1:18" ht="12.75">
      <c r="A544" s="61"/>
      <c r="B544" s="61"/>
      <c r="C544" s="61"/>
      <c r="D544" s="61"/>
      <c r="E544" s="61"/>
      <c r="F544" s="61"/>
      <c r="G544" s="61"/>
      <c r="H544" s="61"/>
      <c r="I544" s="61"/>
      <c r="J544" s="61"/>
      <c r="K544" s="61"/>
      <c r="L544" s="61"/>
      <c r="M544" s="61"/>
      <c r="N544" s="61"/>
      <c r="O544" s="61"/>
      <c r="P544" s="61"/>
      <c r="Q544" s="61"/>
      <c r="R544" s="61"/>
    </row>
    <row r="545" spans="1:18" ht="12.75">
      <c r="A545" s="61"/>
      <c r="B545" s="61"/>
      <c r="C545" s="61"/>
      <c r="D545" s="61"/>
      <c r="E545" s="61"/>
      <c r="F545" s="61"/>
      <c r="G545" s="61"/>
      <c r="H545" s="61"/>
      <c r="I545" s="61"/>
      <c r="J545" s="61"/>
      <c r="K545" s="61"/>
      <c r="L545" s="61"/>
      <c r="M545" s="61"/>
      <c r="N545" s="61"/>
      <c r="O545" s="61"/>
      <c r="P545" s="61"/>
      <c r="Q545" s="61"/>
      <c r="R545" s="61"/>
    </row>
    <row r="546" spans="1:18" ht="12.75">
      <c r="A546" s="61"/>
      <c r="B546" s="61"/>
      <c r="C546" s="61"/>
      <c r="D546" s="61"/>
      <c r="E546" s="61"/>
      <c r="F546" s="61"/>
      <c r="G546" s="61"/>
      <c r="H546" s="61"/>
      <c r="I546" s="61"/>
      <c r="J546" s="61"/>
      <c r="K546" s="61"/>
      <c r="L546" s="61"/>
      <c r="M546" s="61"/>
      <c r="N546" s="61"/>
      <c r="O546" s="61"/>
      <c r="P546" s="61"/>
      <c r="Q546" s="61"/>
      <c r="R546" s="61"/>
    </row>
    <row r="547" spans="1:18" ht="12.75">
      <c r="A547" s="61"/>
      <c r="B547" s="61"/>
      <c r="C547" s="61"/>
      <c r="D547" s="61"/>
      <c r="E547" s="61"/>
      <c r="F547" s="61"/>
      <c r="G547" s="61"/>
      <c r="H547" s="61"/>
      <c r="I547" s="61"/>
      <c r="J547" s="61"/>
      <c r="K547" s="61"/>
      <c r="L547" s="61"/>
      <c r="M547" s="61"/>
      <c r="N547" s="61"/>
      <c r="O547" s="61"/>
      <c r="P547" s="61"/>
      <c r="Q547" s="61"/>
      <c r="R547" s="61"/>
    </row>
    <row r="548" spans="1:18" ht="12.75">
      <c r="A548" s="61"/>
      <c r="B548" s="61"/>
      <c r="C548" s="61"/>
      <c r="D548" s="61"/>
      <c r="E548" s="61"/>
      <c r="F548" s="61"/>
      <c r="G548" s="61"/>
      <c r="H548" s="61"/>
      <c r="I548" s="61"/>
      <c r="J548" s="61"/>
      <c r="K548" s="61"/>
      <c r="L548" s="61"/>
      <c r="M548" s="61"/>
      <c r="N548" s="61"/>
      <c r="O548" s="61"/>
      <c r="P548" s="61"/>
      <c r="Q548" s="61"/>
      <c r="R548" s="61"/>
    </row>
    <row r="549" spans="1:18" ht="12.75">
      <c r="A549" s="61"/>
      <c r="B549" s="61"/>
      <c r="C549" s="61"/>
      <c r="D549" s="61"/>
      <c r="E549" s="61"/>
      <c r="F549" s="61"/>
      <c r="G549" s="61"/>
      <c r="H549" s="61"/>
      <c r="I549" s="61"/>
      <c r="J549" s="61"/>
      <c r="K549" s="61"/>
      <c r="L549" s="61"/>
      <c r="M549" s="61"/>
      <c r="N549" s="61"/>
      <c r="O549" s="61"/>
      <c r="P549" s="61"/>
      <c r="Q549" s="61"/>
      <c r="R549" s="61"/>
    </row>
    <row r="550" spans="1:18" ht="12.75">
      <c r="A550" s="61"/>
      <c r="B550" s="61"/>
      <c r="C550" s="61"/>
      <c r="D550" s="61"/>
      <c r="E550" s="61"/>
      <c r="F550" s="61"/>
      <c r="G550" s="61"/>
      <c r="H550" s="61"/>
      <c r="I550" s="61"/>
      <c r="J550" s="61"/>
      <c r="K550" s="61"/>
      <c r="L550" s="61"/>
      <c r="M550" s="61"/>
      <c r="N550" s="61"/>
      <c r="O550" s="61"/>
      <c r="P550" s="61"/>
      <c r="Q550" s="61"/>
      <c r="R550" s="61"/>
    </row>
    <row r="551" spans="1:18" ht="12.75">
      <c r="A551" s="61"/>
      <c r="B551" s="61"/>
      <c r="C551" s="61"/>
      <c r="D551" s="61"/>
      <c r="E551" s="61"/>
      <c r="F551" s="61"/>
      <c r="G551" s="61"/>
      <c r="H551" s="61"/>
      <c r="I551" s="61"/>
      <c r="J551" s="61"/>
      <c r="K551" s="61"/>
      <c r="L551" s="61"/>
      <c r="M551" s="61"/>
      <c r="N551" s="61"/>
      <c r="O551" s="61"/>
      <c r="P551" s="61"/>
      <c r="Q551" s="61"/>
      <c r="R551" s="61"/>
    </row>
    <row r="552" spans="1:18" ht="12.75">
      <c r="A552" s="61"/>
      <c r="B552" s="61"/>
      <c r="C552" s="61"/>
      <c r="D552" s="61"/>
      <c r="E552" s="61"/>
      <c r="F552" s="61"/>
      <c r="G552" s="61"/>
      <c r="H552" s="61"/>
      <c r="I552" s="61"/>
      <c r="J552" s="61"/>
      <c r="K552" s="61"/>
      <c r="L552" s="61"/>
      <c r="M552" s="61"/>
      <c r="N552" s="61"/>
      <c r="O552" s="61"/>
      <c r="P552" s="61"/>
      <c r="Q552" s="61"/>
      <c r="R552" s="61"/>
    </row>
    <row r="553" spans="1:18" ht="12.75">
      <c r="A553" s="61"/>
      <c r="B553" s="61"/>
      <c r="C553" s="61"/>
      <c r="D553" s="61"/>
      <c r="E553" s="61"/>
      <c r="F553" s="61"/>
      <c r="G553" s="61"/>
      <c r="H553" s="61"/>
      <c r="I553" s="61"/>
      <c r="J553" s="61"/>
      <c r="K553" s="61"/>
      <c r="L553" s="61"/>
      <c r="M553" s="61"/>
      <c r="N553" s="61"/>
      <c r="O553" s="61"/>
      <c r="P553" s="61"/>
      <c r="Q553" s="61"/>
      <c r="R553" s="61"/>
    </row>
    <row r="554" spans="1:18" ht="12.75">
      <c r="A554" s="61"/>
      <c r="B554" s="61"/>
      <c r="C554" s="61"/>
      <c r="D554" s="61"/>
      <c r="E554" s="61"/>
      <c r="F554" s="61"/>
      <c r="G554" s="61"/>
      <c r="H554" s="61"/>
      <c r="I554" s="61"/>
      <c r="J554" s="61"/>
      <c r="K554" s="61"/>
      <c r="L554" s="61"/>
      <c r="M554" s="61"/>
      <c r="N554" s="61"/>
      <c r="O554" s="61"/>
      <c r="P554" s="61"/>
      <c r="Q554" s="61"/>
      <c r="R554" s="61"/>
    </row>
    <row r="555" spans="1:18" ht="12.75">
      <c r="A555" s="61"/>
      <c r="B555" s="61"/>
      <c r="C555" s="61"/>
      <c r="D555" s="61"/>
      <c r="E555" s="61"/>
      <c r="F555" s="61"/>
      <c r="G555" s="61"/>
      <c r="H555" s="61"/>
      <c r="I555" s="61"/>
      <c r="J555" s="61"/>
      <c r="K555" s="61"/>
      <c r="L555" s="61"/>
      <c r="M555" s="61"/>
      <c r="N555" s="61"/>
      <c r="O555" s="61"/>
      <c r="P555" s="61"/>
      <c r="Q555" s="61"/>
      <c r="R555" s="61"/>
    </row>
    <row r="556" spans="1:18" ht="12.75">
      <c r="A556" s="61"/>
      <c r="B556" s="61"/>
      <c r="C556" s="61"/>
      <c r="D556" s="61"/>
      <c r="E556" s="61"/>
      <c r="F556" s="61"/>
      <c r="G556" s="61"/>
      <c r="H556" s="61"/>
      <c r="I556" s="61"/>
      <c r="J556" s="61"/>
      <c r="K556" s="61"/>
      <c r="L556" s="61"/>
      <c r="M556" s="61"/>
      <c r="N556" s="61"/>
      <c r="O556" s="61"/>
      <c r="P556" s="61"/>
      <c r="Q556" s="61"/>
      <c r="R556" s="61"/>
    </row>
    <row r="557" spans="1:18" ht="12.75">
      <c r="A557" s="61"/>
      <c r="B557" s="61"/>
      <c r="C557" s="61"/>
      <c r="D557" s="61"/>
      <c r="E557" s="61"/>
      <c r="F557" s="61"/>
      <c r="G557" s="61"/>
      <c r="H557" s="61"/>
      <c r="I557" s="61"/>
      <c r="J557" s="61"/>
      <c r="K557" s="61"/>
      <c r="L557" s="61"/>
      <c r="M557" s="61"/>
      <c r="N557" s="61"/>
      <c r="O557" s="61"/>
      <c r="P557" s="61"/>
      <c r="Q557" s="61"/>
      <c r="R557" s="61"/>
    </row>
    <row r="558" spans="1:18" ht="12.75">
      <c r="A558" s="61"/>
      <c r="B558" s="61"/>
      <c r="C558" s="61"/>
      <c r="D558" s="61"/>
      <c r="E558" s="61"/>
      <c r="F558" s="61"/>
      <c r="G558" s="61"/>
      <c r="H558" s="61"/>
      <c r="I558" s="61"/>
      <c r="J558" s="61"/>
      <c r="K558" s="61"/>
      <c r="L558" s="61"/>
      <c r="M558" s="61"/>
      <c r="N558" s="61"/>
      <c r="O558" s="61"/>
      <c r="P558" s="61"/>
      <c r="Q558" s="61"/>
      <c r="R558" s="61"/>
    </row>
    <row r="559" spans="1:18" ht="12.75">
      <c r="A559" s="61"/>
      <c r="B559" s="61"/>
      <c r="C559" s="61"/>
      <c r="D559" s="61"/>
      <c r="E559" s="61"/>
      <c r="F559" s="61"/>
      <c r="G559" s="61"/>
      <c r="H559" s="61"/>
      <c r="I559" s="61"/>
      <c r="J559" s="61"/>
      <c r="K559" s="61"/>
      <c r="L559" s="61"/>
      <c r="M559" s="61"/>
      <c r="N559" s="61"/>
      <c r="O559" s="61"/>
      <c r="P559" s="61"/>
      <c r="Q559" s="61"/>
      <c r="R559" s="61"/>
    </row>
    <row r="560" spans="1:18" ht="12.75">
      <c r="A560" s="61"/>
      <c r="B560" s="61"/>
      <c r="C560" s="61"/>
      <c r="D560" s="61"/>
      <c r="E560" s="61"/>
      <c r="F560" s="61"/>
      <c r="G560" s="61"/>
      <c r="H560" s="61"/>
      <c r="I560" s="61"/>
      <c r="J560" s="61"/>
      <c r="K560" s="61"/>
      <c r="L560" s="61"/>
      <c r="M560" s="61"/>
      <c r="N560" s="61"/>
      <c r="O560" s="61"/>
      <c r="P560" s="61"/>
      <c r="Q560" s="61"/>
      <c r="R560" s="61"/>
    </row>
    <row r="561" spans="1:18" ht="12.75">
      <c r="A561" s="61"/>
      <c r="B561" s="61"/>
      <c r="C561" s="61"/>
      <c r="D561" s="61"/>
      <c r="E561" s="61"/>
      <c r="F561" s="61"/>
      <c r="G561" s="61"/>
      <c r="H561" s="61"/>
      <c r="I561" s="61"/>
      <c r="J561" s="61"/>
      <c r="K561" s="61"/>
      <c r="L561" s="61"/>
      <c r="M561" s="61"/>
      <c r="N561" s="61"/>
      <c r="O561" s="61"/>
      <c r="P561" s="61"/>
      <c r="Q561" s="61"/>
      <c r="R561" s="61"/>
    </row>
    <row r="562" spans="1:18" ht="12.75">
      <c r="A562" s="61"/>
      <c r="B562" s="61"/>
      <c r="C562" s="61"/>
      <c r="D562" s="61"/>
      <c r="E562" s="61"/>
      <c r="F562" s="61"/>
      <c r="G562" s="61"/>
      <c r="H562" s="61"/>
      <c r="I562" s="61"/>
      <c r="J562" s="61"/>
      <c r="K562" s="61"/>
      <c r="L562" s="61"/>
      <c r="M562" s="61"/>
      <c r="N562" s="61"/>
      <c r="O562" s="61"/>
      <c r="P562" s="61"/>
      <c r="Q562" s="61"/>
      <c r="R562" s="61"/>
    </row>
    <row r="563" spans="1:18" ht="12.75">
      <c r="A563" s="61"/>
      <c r="B563" s="61"/>
      <c r="C563" s="61"/>
      <c r="D563" s="61"/>
      <c r="E563" s="61"/>
      <c r="F563" s="61"/>
      <c r="G563" s="61"/>
      <c r="H563" s="61"/>
      <c r="I563" s="61"/>
      <c r="J563" s="61"/>
      <c r="K563" s="61"/>
      <c r="L563" s="61"/>
      <c r="M563" s="61"/>
      <c r="N563" s="61"/>
      <c r="O563" s="61"/>
      <c r="P563" s="61"/>
      <c r="Q563" s="61"/>
      <c r="R563" s="61"/>
    </row>
    <row r="564" spans="1:18" ht="12.75">
      <c r="A564" s="61"/>
      <c r="B564" s="61"/>
      <c r="C564" s="61"/>
      <c r="D564" s="61"/>
      <c r="E564" s="61"/>
      <c r="F564" s="61"/>
      <c r="G564" s="61"/>
      <c r="H564" s="61"/>
      <c r="I564" s="61"/>
      <c r="J564" s="61"/>
      <c r="K564" s="61"/>
      <c r="L564" s="61"/>
      <c r="M564" s="61"/>
      <c r="N564" s="61"/>
      <c r="O564" s="61"/>
      <c r="P564" s="61"/>
      <c r="Q564" s="61"/>
      <c r="R564" s="61"/>
    </row>
    <row r="565" spans="1:18" ht="12.75">
      <c r="A565" s="61"/>
      <c r="B565" s="61"/>
      <c r="C565" s="61"/>
      <c r="D565" s="61"/>
      <c r="E565" s="61"/>
      <c r="F565" s="61"/>
      <c r="G565" s="61"/>
      <c r="H565" s="61"/>
      <c r="I565" s="61"/>
      <c r="J565" s="61"/>
      <c r="K565" s="61"/>
      <c r="L565" s="61"/>
      <c r="M565" s="61"/>
      <c r="N565" s="61"/>
      <c r="O565" s="61"/>
      <c r="P565" s="61"/>
      <c r="Q565" s="61"/>
      <c r="R565" s="61"/>
    </row>
    <row r="566" spans="1:18" ht="12.75">
      <c r="A566" s="61"/>
      <c r="B566" s="61"/>
      <c r="C566" s="61"/>
      <c r="D566" s="61"/>
      <c r="E566" s="61"/>
      <c r="F566" s="61"/>
      <c r="G566" s="61"/>
      <c r="H566" s="61"/>
      <c r="I566" s="61"/>
      <c r="J566" s="61"/>
      <c r="K566" s="61"/>
      <c r="L566" s="61"/>
      <c r="M566" s="61"/>
      <c r="N566" s="61"/>
      <c r="O566" s="61"/>
      <c r="P566" s="61"/>
      <c r="Q566" s="61"/>
      <c r="R566" s="61"/>
    </row>
    <row r="567" spans="1:18" ht="12.75">
      <c r="A567" s="61"/>
      <c r="B567" s="61"/>
      <c r="C567" s="61"/>
      <c r="D567" s="61"/>
      <c r="E567" s="61"/>
      <c r="F567" s="61"/>
      <c r="G567" s="61"/>
      <c r="H567" s="61"/>
      <c r="I567" s="61"/>
      <c r="J567" s="61"/>
      <c r="K567" s="61"/>
      <c r="L567" s="61"/>
      <c r="M567" s="61"/>
      <c r="N567" s="61"/>
      <c r="O567" s="61"/>
      <c r="P567" s="61"/>
      <c r="Q567" s="61"/>
      <c r="R567" s="61"/>
    </row>
    <row r="568" spans="1:18" ht="12.75">
      <c r="A568" s="61"/>
      <c r="B568" s="61"/>
      <c r="C568" s="61"/>
      <c r="D568" s="61"/>
      <c r="E568" s="61"/>
      <c r="F568" s="61"/>
      <c r="G568" s="61"/>
      <c r="H568" s="61"/>
      <c r="I568" s="61"/>
      <c r="J568" s="61"/>
      <c r="K568" s="61"/>
      <c r="L568" s="61"/>
      <c r="M568" s="61"/>
      <c r="N568" s="61"/>
      <c r="O568" s="61"/>
      <c r="P568" s="61"/>
      <c r="Q568" s="61"/>
      <c r="R568" s="61"/>
    </row>
    <row r="569" spans="1:18" ht="12.75">
      <c r="A569" s="61"/>
      <c r="B569" s="61"/>
      <c r="C569" s="61"/>
      <c r="D569" s="61"/>
      <c r="E569" s="61"/>
      <c r="F569" s="61"/>
      <c r="G569" s="61"/>
      <c r="H569" s="61"/>
      <c r="I569" s="61"/>
      <c r="J569" s="61"/>
      <c r="K569" s="61"/>
      <c r="L569" s="61"/>
      <c r="M569" s="61"/>
      <c r="N569" s="61"/>
      <c r="O569" s="61"/>
      <c r="P569" s="61"/>
      <c r="Q569" s="61"/>
      <c r="R569" s="61"/>
    </row>
    <row r="570" spans="1:18" ht="12.75">
      <c r="A570" s="61"/>
      <c r="B570" s="61"/>
      <c r="C570" s="61"/>
      <c r="D570" s="61"/>
      <c r="E570" s="61"/>
      <c r="F570" s="61"/>
      <c r="G570" s="61"/>
      <c r="H570" s="61"/>
      <c r="I570" s="61"/>
      <c r="J570" s="61"/>
      <c r="K570" s="61"/>
      <c r="L570" s="61"/>
      <c r="M570" s="61"/>
      <c r="N570" s="61"/>
      <c r="O570" s="61"/>
      <c r="P570" s="61"/>
      <c r="Q570" s="61"/>
      <c r="R570" s="61"/>
    </row>
    <row r="571" spans="1:18" ht="12.75">
      <c r="A571" s="61"/>
      <c r="B571" s="61"/>
      <c r="C571" s="61"/>
      <c r="D571" s="61"/>
      <c r="E571" s="61"/>
      <c r="F571" s="61"/>
      <c r="G571" s="61"/>
      <c r="H571" s="61"/>
      <c r="I571" s="61"/>
      <c r="J571" s="61"/>
      <c r="K571" s="61"/>
      <c r="L571" s="61"/>
      <c r="M571" s="61"/>
      <c r="N571" s="61"/>
      <c r="O571" s="61"/>
      <c r="P571" s="61"/>
      <c r="Q571" s="61"/>
      <c r="R571" s="61"/>
    </row>
    <row r="572" spans="1:18" ht="12.75">
      <c r="A572" s="61"/>
      <c r="B572" s="61"/>
      <c r="C572" s="61"/>
      <c r="D572" s="61"/>
      <c r="E572" s="61"/>
      <c r="F572" s="61"/>
      <c r="G572" s="61"/>
      <c r="H572" s="61"/>
      <c r="I572" s="61"/>
      <c r="J572" s="61"/>
      <c r="K572" s="61"/>
      <c r="L572" s="61"/>
      <c r="M572" s="61"/>
      <c r="N572" s="61"/>
      <c r="O572" s="61"/>
      <c r="P572" s="61"/>
      <c r="Q572" s="61"/>
      <c r="R572" s="61"/>
    </row>
    <row r="573" spans="1:18" ht="12.75">
      <c r="A573" s="61"/>
      <c r="B573" s="61"/>
      <c r="C573" s="61"/>
      <c r="D573" s="61"/>
      <c r="E573" s="61"/>
      <c r="F573" s="61"/>
      <c r="G573" s="61"/>
      <c r="H573" s="61"/>
      <c r="I573" s="61"/>
      <c r="J573" s="61"/>
      <c r="K573" s="61"/>
      <c r="L573" s="61"/>
      <c r="M573" s="61"/>
      <c r="N573" s="61"/>
      <c r="O573" s="61"/>
      <c r="P573" s="61"/>
      <c r="Q573" s="61"/>
      <c r="R573" s="61"/>
    </row>
    <row r="574" spans="1:18" ht="12.75">
      <c r="A574" s="61"/>
      <c r="B574" s="61"/>
      <c r="C574" s="61"/>
      <c r="D574" s="61"/>
      <c r="E574" s="61"/>
      <c r="F574" s="61"/>
      <c r="G574" s="61"/>
      <c r="H574" s="61"/>
      <c r="I574" s="61"/>
      <c r="J574" s="61"/>
      <c r="K574" s="61"/>
      <c r="L574" s="61"/>
      <c r="M574" s="61"/>
      <c r="N574" s="61"/>
      <c r="O574" s="61"/>
      <c r="P574" s="61"/>
      <c r="Q574" s="61"/>
      <c r="R574" s="61"/>
    </row>
    <row r="575" spans="1:18" ht="12.75">
      <c r="A575" s="61"/>
      <c r="B575" s="61"/>
      <c r="C575" s="61"/>
      <c r="D575" s="61"/>
      <c r="E575" s="61"/>
      <c r="F575" s="61"/>
      <c r="G575" s="61"/>
      <c r="H575" s="61"/>
      <c r="I575" s="61"/>
      <c r="J575" s="61"/>
      <c r="K575" s="61"/>
      <c r="L575" s="61"/>
      <c r="M575" s="61"/>
      <c r="N575" s="61"/>
      <c r="O575" s="61"/>
      <c r="P575" s="61"/>
      <c r="Q575" s="61"/>
      <c r="R575" s="61"/>
    </row>
    <row r="576" spans="1:18" ht="12.75">
      <c r="A576" s="61"/>
      <c r="B576" s="61"/>
      <c r="C576" s="61"/>
      <c r="D576" s="61"/>
      <c r="E576" s="61"/>
      <c r="F576" s="61"/>
      <c r="G576" s="61"/>
      <c r="H576" s="61"/>
      <c r="I576" s="61"/>
      <c r="J576" s="61"/>
      <c r="K576" s="61"/>
      <c r="L576" s="61"/>
      <c r="M576" s="61"/>
      <c r="N576" s="61"/>
      <c r="O576" s="61"/>
      <c r="P576" s="61"/>
      <c r="Q576" s="61"/>
      <c r="R576" s="61"/>
    </row>
    <row r="577" spans="1:18" ht="12.75">
      <c r="A577" s="61"/>
      <c r="B577" s="61"/>
      <c r="C577" s="61"/>
      <c r="D577" s="61"/>
      <c r="E577" s="61"/>
      <c r="F577" s="61"/>
      <c r="G577" s="61"/>
      <c r="H577" s="61"/>
      <c r="I577" s="61"/>
      <c r="J577" s="61"/>
      <c r="K577" s="61"/>
      <c r="L577" s="61"/>
      <c r="M577" s="61"/>
      <c r="N577" s="61"/>
      <c r="O577" s="61"/>
      <c r="P577" s="61"/>
      <c r="Q577" s="61"/>
      <c r="R577" s="61"/>
    </row>
    <row r="578" spans="1:18" ht="12.75">
      <c r="A578" s="61"/>
      <c r="B578" s="61"/>
      <c r="C578" s="61"/>
      <c r="D578" s="61"/>
      <c r="E578" s="61"/>
      <c r="F578" s="61"/>
      <c r="G578" s="61"/>
      <c r="H578" s="61"/>
      <c r="I578" s="61"/>
      <c r="J578" s="61"/>
      <c r="K578" s="61"/>
      <c r="L578" s="61"/>
      <c r="M578" s="61"/>
      <c r="N578" s="61"/>
      <c r="O578" s="61"/>
      <c r="P578" s="61"/>
      <c r="Q578" s="61"/>
      <c r="R578" s="61"/>
    </row>
    <row r="579" spans="1:18" ht="12.75">
      <c r="A579" s="61"/>
      <c r="B579" s="61"/>
      <c r="C579" s="61"/>
      <c r="D579" s="61"/>
      <c r="E579" s="61"/>
      <c r="F579" s="61"/>
      <c r="G579" s="61"/>
      <c r="H579" s="61"/>
      <c r="I579" s="61"/>
      <c r="J579" s="61"/>
      <c r="K579" s="61"/>
      <c r="L579" s="61"/>
      <c r="M579" s="61"/>
      <c r="N579" s="61"/>
      <c r="O579" s="61"/>
      <c r="P579" s="61"/>
      <c r="Q579" s="61"/>
      <c r="R579" s="61"/>
    </row>
    <row r="580" spans="1:18" ht="12.75">
      <c r="A580" s="61"/>
      <c r="B580" s="61"/>
      <c r="C580" s="61"/>
      <c r="D580" s="61"/>
      <c r="E580" s="61"/>
      <c r="F580" s="61"/>
      <c r="G580" s="61"/>
      <c r="H580" s="61"/>
      <c r="I580" s="61"/>
      <c r="J580" s="61"/>
      <c r="K580" s="61"/>
      <c r="L580" s="61"/>
      <c r="M580" s="61"/>
      <c r="N580" s="61"/>
      <c r="O580" s="61"/>
      <c r="P580" s="61"/>
      <c r="Q580" s="61"/>
      <c r="R580" s="61"/>
    </row>
    <row r="581" spans="1:18" ht="12.75">
      <c r="A581" s="61"/>
      <c r="B581" s="61"/>
      <c r="C581" s="61"/>
      <c r="D581" s="61"/>
      <c r="E581" s="61"/>
      <c r="F581" s="61"/>
      <c r="G581" s="61"/>
      <c r="H581" s="61"/>
      <c r="I581" s="61"/>
      <c r="J581" s="61"/>
      <c r="K581" s="61"/>
      <c r="L581" s="61"/>
      <c r="M581" s="61"/>
      <c r="N581" s="61"/>
      <c r="O581" s="61"/>
      <c r="P581" s="61"/>
      <c r="Q581" s="61"/>
      <c r="R581" s="61"/>
    </row>
    <row r="582" spans="1:18" ht="12.75">
      <c r="A582" s="61"/>
      <c r="B582" s="61"/>
      <c r="C582" s="61"/>
      <c r="D582" s="61"/>
      <c r="E582" s="61"/>
      <c r="F582" s="61"/>
      <c r="G582" s="61"/>
      <c r="H582" s="61"/>
      <c r="I582" s="61"/>
      <c r="J582" s="61"/>
      <c r="K582" s="61"/>
      <c r="L582" s="61"/>
      <c r="M582" s="61"/>
      <c r="N582" s="61"/>
      <c r="O582" s="61"/>
      <c r="P582" s="61"/>
      <c r="Q582" s="61"/>
      <c r="R582" s="61"/>
    </row>
    <row r="583" spans="1:18" ht="12.75">
      <c r="A583" s="61"/>
      <c r="B583" s="61"/>
      <c r="C583" s="61"/>
      <c r="D583" s="61"/>
      <c r="E583" s="61"/>
      <c r="F583" s="61"/>
      <c r="G583" s="61"/>
      <c r="H583" s="61"/>
      <c r="I583" s="61"/>
      <c r="J583" s="61"/>
      <c r="K583" s="61"/>
      <c r="L583" s="61"/>
      <c r="M583" s="61"/>
      <c r="N583" s="61"/>
      <c r="O583" s="61"/>
      <c r="P583" s="61"/>
      <c r="Q583" s="61"/>
      <c r="R583" s="61"/>
    </row>
    <row r="584" spans="1:18" ht="12.75">
      <c r="A584" s="61"/>
      <c r="B584" s="61"/>
      <c r="C584" s="61"/>
      <c r="D584" s="61"/>
      <c r="E584" s="61"/>
      <c r="F584" s="61"/>
      <c r="G584" s="61"/>
      <c r="H584" s="61"/>
      <c r="I584" s="61"/>
      <c r="J584" s="61"/>
      <c r="K584" s="61"/>
      <c r="L584" s="61"/>
      <c r="M584" s="61"/>
      <c r="N584" s="61"/>
      <c r="O584" s="61"/>
      <c r="P584" s="61"/>
      <c r="Q584" s="61"/>
      <c r="R584" s="61"/>
    </row>
    <row r="585" spans="1:18" ht="12.75">
      <c r="A585" s="61"/>
      <c r="B585" s="61"/>
      <c r="C585" s="61"/>
      <c r="D585" s="61"/>
      <c r="E585" s="61"/>
      <c r="F585" s="61"/>
      <c r="G585" s="61"/>
      <c r="H585" s="61"/>
      <c r="I585" s="61"/>
      <c r="J585" s="61"/>
      <c r="K585" s="61"/>
      <c r="L585" s="61"/>
      <c r="M585" s="61"/>
      <c r="N585" s="61"/>
      <c r="O585" s="61"/>
      <c r="P585" s="61"/>
      <c r="Q585" s="61"/>
      <c r="R585" s="61"/>
    </row>
    <row r="586" spans="1:18" ht="12.75">
      <c r="A586" s="61"/>
      <c r="B586" s="61"/>
      <c r="C586" s="61"/>
      <c r="D586" s="61"/>
      <c r="E586" s="61"/>
      <c r="F586" s="61"/>
      <c r="G586" s="61"/>
      <c r="H586" s="61"/>
      <c r="I586" s="61"/>
      <c r="J586" s="61"/>
      <c r="K586" s="61"/>
      <c r="L586" s="61"/>
      <c r="M586" s="61"/>
      <c r="N586" s="61"/>
      <c r="O586" s="61"/>
      <c r="P586" s="61"/>
      <c r="Q586" s="61"/>
      <c r="R586" s="61"/>
    </row>
    <row r="587" spans="1:18" ht="12.75">
      <c r="A587" s="61"/>
      <c r="B587" s="61"/>
      <c r="C587" s="61"/>
      <c r="D587" s="61"/>
      <c r="E587" s="61"/>
      <c r="F587" s="61"/>
      <c r="G587" s="61"/>
      <c r="H587" s="61"/>
      <c r="I587" s="61"/>
      <c r="J587" s="61"/>
      <c r="K587" s="61"/>
      <c r="L587" s="61"/>
      <c r="M587" s="61"/>
      <c r="N587" s="61"/>
      <c r="O587" s="61"/>
      <c r="P587" s="61"/>
      <c r="Q587" s="61"/>
      <c r="R587" s="61"/>
    </row>
    <row r="588" spans="1:18" ht="12.75">
      <c r="A588" s="61"/>
      <c r="B588" s="61"/>
      <c r="C588" s="61"/>
      <c r="D588" s="61"/>
      <c r="E588" s="61"/>
      <c r="F588" s="61"/>
      <c r="G588" s="61"/>
      <c r="H588" s="61"/>
      <c r="I588" s="61"/>
      <c r="J588" s="61"/>
      <c r="K588" s="61"/>
      <c r="L588" s="61"/>
      <c r="M588" s="61"/>
      <c r="N588" s="61"/>
      <c r="O588" s="61"/>
      <c r="P588" s="61"/>
      <c r="Q588" s="61"/>
      <c r="R588" s="61"/>
    </row>
    <row r="589" spans="1:18" ht="12.75">
      <c r="A589" s="61"/>
      <c r="B589" s="61"/>
      <c r="C589" s="61"/>
      <c r="D589" s="61"/>
      <c r="E589" s="61"/>
      <c r="F589" s="61"/>
      <c r="G589" s="61"/>
      <c r="H589" s="61"/>
      <c r="I589" s="61"/>
      <c r="J589" s="61"/>
      <c r="K589" s="61"/>
      <c r="L589" s="61"/>
      <c r="M589" s="61"/>
      <c r="N589" s="61"/>
      <c r="O589" s="61"/>
      <c r="P589" s="61"/>
      <c r="Q589" s="61"/>
      <c r="R589" s="61"/>
    </row>
    <row r="590" spans="1:18" ht="12.75">
      <c r="A590" s="61"/>
      <c r="B590" s="61"/>
      <c r="C590" s="61"/>
      <c r="D590" s="61"/>
      <c r="E590" s="61"/>
      <c r="F590" s="61"/>
      <c r="G590" s="61"/>
      <c r="H590" s="61"/>
      <c r="I590" s="61"/>
      <c r="J590" s="61"/>
      <c r="K590" s="61"/>
      <c r="L590" s="61"/>
      <c r="M590" s="61"/>
      <c r="N590" s="61"/>
      <c r="O590" s="61"/>
      <c r="P590" s="61"/>
      <c r="Q590" s="61"/>
      <c r="R590" s="61"/>
    </row>
    <row r="591" spans="1:18" ht="12.75">
      <c r="A591" s="61"/>
      <c r="B591" s="61"/>
      <c r="C591" s="61"/>
      <c r="D591" s="61"/>
      <c r="E591" s="61"/>
      <c r="F591" s="61"/>
      <c r="G591" s="61"/>
      <c r="H591" s="61"/>
      <c r="I591" s="61"/>
      <c r="J591" s="61"/>
      <c r="K591" s="61"/>
      <c r="L591" s="61"/>
      <c r="M591" s="61"/>
      <c r="N591" s="61"/>
      <c r="O591" s="61"/>
      <c r="P591" s="61"/>
      <c r="Q591" s="61"/>
      <c r="R591" s="61"/>
    </row>
    <row r="592" spans="1:18" ht="12.75">
      <c r="A592" s="61"/>
      <c r="B592" s="61"/>
      <c r="C592" s="61"/>
      <c r="D592" s="61"/>
      <c r="E592" s="61"/>
      <c r="F592" s="61"/>
      <c r="G592" s="61"/>
      <c r="H592" s="61"/>
      <c r="I592" s="61"/>
      <c r="J592" s="61"/>
      <c r="K592" s="61"/>
      <c r="L592" s="61"/>
      <c r="M592" s="61"/>
      <c r="N592" s="61"/>
      <c r="O592" s="61"/>
      <c r="P592" s="61"/>
      <c r="Q592" s="61"/>
      <c r="R592" s="61"/>
    </row>
    <row r="593" spans="1:18" ht="12.75">
      <c r="A593" s="61"/>
      <c r="B593" s="61"/>
      <c r="C593" s="61"/>
      <c r="D593" s="61"/>
      <c r="E593" s="61"/>
      <c r="F593" s="61"/>
      <c r="G593" s="61"/>
      <c r="H593" s="61"/>
      <c r="I593" s="61"/>
      <c r="J593" s="61"/>
      <c r="K593" s="61"/>
      <c r="L593" s="61"/>
      <c r="M593" s="61"/>
      <c r="N593" s="61"/>
      <c r="O593" s="61"/>
      <c r="P593" s="61"/>
      <c r="Q593" s="61"/>
      <c r="R593" s="61"/>
    </row>
    <row r="594" spans="1:18" ht="12.75">
      <c r="A594" s="61"/>
      <c r="B594" s="61"/>
      <c r="C594" s="61"/>
      <c r="D594" s="61"/>
      <c r="E594" s="61"/>
      <c r="F594" s="61"/>
      <c r="G594" s="61"/>
      <c r="H594" s="61"/>
      <c r="I594" s="61"/>
      <c r="J594" s="61"/>
      <c r="K594" s="61"/>
      <c r="L594" s="61"/>
      <c r="M594" s="61"/>
      <c r="N594" s="61"/>
      <c r="O594" s="61"/>
      <c r="P594" s="61"/>
      <c r="Q594" s="61"/>
      <c r="R594" s="61"/>
    </row>
    <row r="595" spans="1:18" ht="12.75">
      <c r="A595" s="61"/>
      <c r="B595" s="61"/>
      <c r="C595" s="61"/>
      <c r="D595" s="61"/>
      <c r="E595" s="61"/>
      <c r="F595" s="61"/>
      <c r="G595" s="61"/>
      <c r="H595" s="61"/>
      <c r="I595" s="61"/>
      <c r="J595" s="61"/>
      <c r="K595" s="61"/>
      <c r="L595" s="61"/>
      <c r="M595" s="61"/>
      <c r="N595" s="61"/>
      <c r="O595" s="61"/>
      <c r="P595" s="61"/>
      <c r="Q595" s="61"/>
      <c r="R595" s="61"/>
    </row>
    <row r="596" spans="1:18" ht="12.75">
      <c r="A596" s="61"/>
      <c r="B596" s="61"/>
      <c r="C596" s="61"/>
      <c r="D596" s="61"/>
      <c r="E596" s="61"/>
      <c r="F596" s="61"/>
      <c r="G596" s="61"/>
      <c r="H596" s="61"/>
      <c r="I596" s="61"/>
      <c r="J596" s="61"/>
      <c r="K596" s="61"/>
      <c r="L596" s="61"/>
      <c r="M596" s="61"/>
      <c r="N596" s="61"/>
      <c r="O596" s="61"/>
      <c r="P596" s="61"/>
      <c r="Q596" s="61"/>
      <c r="R596" s="61"/>
    </row>
    <row r="597" spans="1:18" ht="12.75">
      <c r="A597" s="61"/>
      <c r="B597" s="61"/>
      <c r="C597" s="61"/>
      <c r="D597" s="61"/>
      <c r="E597" s="61"/>
      <c r="F597" s="61"/>
      <c r="G597" s="61"/>
      <c r="H597" s="61"/>
      <c r="I597" s="61"/>
      <c r="J597" s="61"/>
      <c r="K597" s="61"/>
      <c r="L597" s="61"/>
      <c r="M597" s="61"/>
      <c r="N597" s="61"/>
      <c r="O597" s="61"/>
      <c r="P597" s="61"/>
      <c r="Q597" s="61"/>
      <c r="R597" s="61"/>
    </row>
    <row r="598" spans="1:18" ht="12.75">
      <c r="A598" s="61"/>
      <c r="B598" s="61"/>
      <c r="C598" s="61"/>
      <c r="D598" s="61"/>
      <c r="E598" s="61"/>
      <c r="F598" s="61"/>
      <c r="G598" s="61"/>
      <c r="H598" s="61"/>
      <c r="I598" s="61"/>
      <c r="J598" s="61"/>
      <c r="K598" s="61"/>
      <c r="L598" s="61"/>
      <c r="M598" s="61"/>
      <c r="N598" s="61"/>
      <c r="O598" s="61"/>
      <c r="P598" s="61"/>
      <c r="Q598" s="61"/>
      <c r="R598" s="61"/>
    </row>
    <row r="599" spans="1:18" ht="12.75">
      <c r="A599" s="61"/>
      <c r="B599" s="61"/>
      <c r="C599" s="61"/>
      <c r="D599" s="61"/>
      <c r="E599" s="61"/>
      <c r="F599" s="61"/>
      <c r="G599" s="61"/>
      <c r="H599" s="61"/>
      <c r="I599" s="61"/>
      <c r="J599" s="61"/>
      <c r="K599" s="61"/>
      <c r="L599" s="61"/>
      <c r="M599" s="61"/>
      <c r="N599" s="61"/>
      <c r="O599" s="61"/>
      <c r="P599" s="61"/>
      <c r="Q599" s="61"/>
      <c r="R599" s="61"/>
    </row>
    <row r="600" spans="1:18" ht="12.75">
      <c r="A600" s="61"/>
      <c r="B600" s="61"/>
      <c r="C600" s="61"/>
      <c r="D600" s="61"/>
      <c r="E600" s="61"/>
      <c r="F600" s="61"/>
      <c r="G600" s="61"/>
      <c r="H600" s="61"/>
      <c r="I600" s="61"/>
      <c r="J600" s="61"/>
      <c r="K600" s="61"/>
      <c r="L600" s="61"/>
      <c r="M600" s="61"/>
      <c r="N600" s="61"/>
      <c r="O600" s="61"/>
      <c r="P600" s="61"/>
      <c r="Q600" s="61"/>
      <c r="R600" s="61"/>
    </row>
    <row r="601" spans="1:18" ht="12.75">
      <c r="A601" s="61"/>
      <c r="B601" s="61"/>
      <c r="C601" s="61"/>
      <c r="D601" s="61"/>
      <c r="E601" s="61"/>
      <c r="F601" s="61"/>
      <c r="G601" s="61"/>
      <c r="H601" s="61"/>
      <c r="I601" s="61"/>
      <c r="J601" s="61"/>
      <c r="K601" s="61"/>
      <c r="L601" s="61"/>
      <c r="M601" s="61"/>
      <c r="N601" s="61"/>
      <c r="O601" s="61"/>
      <c r="P601" s="61"/>
      <c r="Q601" s="61"/>
      <c r="R601" s="61"/>
    </row>
    <row r="602" spans="1:18" ht="12.75">
      <c r="A602" s="61"/>
      <c r="B602" s="61"/>
      <c r="C602" s="61"/>
      <c r="D602" s="61"/>
      <c r="E602" s="61"/>
      <c r="F602" s="61"/>
      <c r="G602" s="61"/>
      <c r="H602" s="61"/>
      <c r="I602" s="61"/>
      <c r="J602" s="61"/>
      <c r="K602" s="61"/>
      <c r="L602" s="61"/>
      <c r="M602" s="61"/>
      <c r="N602" s="61"/>
      <c r="O602" s="61"/>
      <c r="P602" s="61"/>
      <c r="Q602" s="61"/>
      <c r="R602" s="61"/>
    </row>
    <row r="603" spans="1:18" ht="12.75">
      <c r="A603" s="61"/>
      <c r="B603" s="61"/>
      <c r="C603" s="61"/>
      <c r="D603" s="61"/>
      <c r="E603" s="61"/>
      <c r="F603" s="61"/>
      <c r="G603" s="61"/>
      <c r="H603" s="61"/>
      <c r="I603" s="61"/>
      <c r="J603" s="61"/>
      <c r="K603" s="61"/>
      <c r="L603" s="61"/>
      <c r="M603" s="61"/>
      <c r="N603" s="61"/>
      <c r="O603" s="61"/>
      <c r="P603" s="61"/>
      <c r="Q603" s="61"/>
      <c r="R603" s="61"/>
    </row>
    <row r="604" spans="1:18" ht="12.75">
      <c r="A604" s="61"/>
      <c r="B604" s="61"/>
      <c r="C604" s="61"/>
      <c r="D604" s="61"/>
      <c r="E604" s="61"/>
      <c r="F604" s="61"/>
      <c r="G604" s="61"/>
      <c r="H604" s="61"/>
      <c r="I604" s="61"/>
      <c r="J604" s="61"/>
      <c r="K604" s="61"/>
      <c r="L604" s="61"/>
      <c r="M604" s="61"/>
      <c r="N604" s="61"/>
      <c r="O604" s="61"/>
      <c r="P604" s="61"/>
      <c r="Q604" s="61"/>
      <c r="R604" s="61"/>
    </row>
    <row r="605" spans="1:18" ht="12.75">
      <c r="A605" s="61"/>
      <c r="B605" s="61"/>
      <c r="C605" s="61"/>
      <c r="D605" s="61"/>
      <c r="E605" s="61"/>
      <c r="F605" s="61"/>
      <c r="G605" s="61"/>
      <c r="H605" s="61"/>
      <c r="I605" s="61"/>
      <c r="J605" s="61"/>
      <c r="K605" s="61"/>
      <c r="L605" s="61"/>
      <c r="M605" s="61"/>
      <c r="N605" s="61"/>
      <c r="O605" s="61"/>
      <c r="P605" s="61"/>
      <c r="Q605" s="61"/>
      <c r="R605" s="61"/>
    </row>
    <row r="606" spans="1:18" ht="12.75">
      <c r="A606" s="61"/>
      <c r="B606" s="61"/>
      <c r="C606" s="61"/>
      <c r="D606" s="61"/>
      <c r="E606" s="61"/>
      <c r="F606" s="61"/>
      <c r="G606" s="61"/>
      <c r="H606" s="61"/>
      <c r="I606" s="61"/>
      <c r="J606" s="61"/>
      <c r="K606" s="61"/>
      <c r="L606" s="61"/>
      <c r="M606" s="61"/>
      <c r="N606" s="61"/>
      <c r="O606" s="61"/>
      <c r="P606" s="61"/>
      <c r="Q606" s="61"/>
      <c r="R606" s="61"/>
    </row>
    <row r="607" spans="1:18" ht="12.75">
      <c r="A607" s="61"/>
      <c r="B607" s="61"/>
      <c r="C607" s="61"/>
      <c r="D607" s="61"/>
      <c r="E607" s="61"/>
      <c r="F607" s="61"/>
      <c r="G607" s="61"/>
      <c r="H607" s="61"/>
      <c r="I607" s="61"/>
      <c r="J607" s="61"/>
      <c r="K607" s="61"/>
      <c r="L607" s="61"/>
      <c r="M607" s="61"/>
      <c r="N607" s="61"/>
      <c r="O607" s="61"/>
      <c r="P607" s="61"/>
      <c r="Q607" s="61"/>
      <c r="R607" s="61"/>
    </row>
    <row r="608" spans="1:18" ht="12.75">
      <c r="A608" s="61"/>
      <c r="B608" s="61"/>
      <c r="C608" s="61"/>
      <c r="D608" s="61"/>
      <c r="E608" s="61"/>
      <c r="F608" s="61"/>
      <c r="G608" s="61"/>
      <c r="H608" s="61"/>
      <c r="I608" s="61"/>
      <c r="J608" s="61"/>
      <c r="K608" s="61"/>
      <c r="L608" s="61"/>
      <c r="M608" s="61"/>
      <c r="N608" s="61"/>
      <c r="O608" s="61"/>
      <c r="P608" s="61"/>
      <c r="Q608" s="61"/>
      <c r="R608" s="61"/>
    </row>
    <row r="609" spans="1:18" ht="12.75">
      <c r="A609" s="61"/>
      <c r="B609" s="61"/>
      <c r="C609" s="61"/>
      <c r="D609" s="61"/>
      <c r="E609" s="61"/>
      <c r="F609" s="61"/>
      <c r="G609" s="61"/>
      <c r="H609" s="61"/>
      <c r="I609" s="61"/>
      <c r="J609" s="61"/>
      <c r="K609" s="61"/>
      <c r="L609" s="61"/>
      <c r="M609" s="61"/>
      <c r="N609" s="61"/>
      <c r="O609" s="61"/>
      <c r="P609" s="61"/>
      <c r="Q609" s="61"/>
      <c r="R609" s="61"/>
    </row>
    <row r="610" spans="1:18" ht="12.75">
      <c r="A610" s="61"/>
      <c r="B610" s="61"/>
      <c r="C610" s="61"/>
      <c r="D610" s="61"/>
      <c r="E610" s="61"/>
      <c r="F610" s="61"/>
      <c r="G610" s="61"/>
      <c r="H610" s="61"/>
      <c r="I610" s="61"/>
      <c r="J610" s="61"/>
      <c r="K610" s="61"/>
      <c r="L610" s="61"/>
      <c r="M610" s="61"/>
      <c r="N610" s="61"/>
      <c r="O610" s="61"/>
      <c r="P610" s="61"/>
      <c r="Q610" s="61"/>
      <c r="R610" s="61"/>
    </row>
    <row r="611" spans="1:18" ht="12.75">
      <c r="A611" s="61"/>
      <c r="B611" s="61"/>
      <c r="C611" s="61"/>
      <c r="D611" s="61"/>
      <c r="E611" s="61"/>
      <c r="F611" s="61"/>
      <c r="G611" s="61"/>
      <c r="H611" s="61"/>
      <c r="I611" s="61"/>
      <c r="J611" s="61"/>
      <c r="K611" s="61"/>
      <c r="L611" s="61"/>
      <c r="M611" s="61"/>
      <c r="N611" s="61"/>
      <c r="O611" s="61"/>
      <c r="P611" s="61"/>
      <c r="Q611" s="61"/>
      <c r="R611" s="61"/>
    </row>
    <row r="612" spans="1:18" ht="12.75">
      <c r="A612" s="61"/>
      <c r="B612" s="61"/>
      <c r="C612" s="61"/>
      <c r="D612" s="61"/>
      <c r="E612" s="61"/>
      <c r="F612" s="61"/>
      <c r="G612" s="61"/>
      <c r="H612" s="61"/>
      <c r="I612" s="61"/>
      <c r="J612" s="61"/>
      <c r="K612" s="61"/>
      <c r="L612" s="61"/>
      <c r="M612" s="61"/>
      <c r="N612" s="61"/>
      <c r="O612" s="61"/>
      <c r="P612" s="61"/>
      <c r="Q612" s="61"/>
      <c r="R612" s="61"/>
    </row>
    <row r="613" spans="1:18" ht="12.75">
      <c r="A613" s="61"/>
      <c r="B613" s="61"/>
      <c r="C613" s="61"/>
      <c r="D613" s="61"/>
      <c r="E613" s="61"/>
      <c r="F613" s="61"/>
      <c r="G613" s="61"/>
      <c r="H613" s="61"/>
      <c r="I613" s="61"/>
      <c r="J613" s="61"/>
      <c r="K613" s="61"/>
      <c r="L613" s="61"/>
      <c r="M613" s="61"/>
      <c r="N613" s="61"/>
      <c r="O613" s="61"/>
      <c r="P613" s="61"/>
      <c r="Q613" s="61"/>
      <c r="R613" s="61"/>
    </row>
    <row r="614" spans="1:18" ht="12.75">
      <c r="A614" s="61"/>
      <c r="B614" s="61"/>
      <c r="C614" s="61"/>
      <c r="D614" s="61"/>
      <c r="E614" s="61"/>
      <c r="F614" s="61"/>
      <c r="G614" s="61"/>
      <c r="H614" s="61"/>
      <c r="I614" s="61"/>
      <c r="J614" s="61"/>
      <c r="K614" s="61"/>
      <c r="L614" s="61"/>
      <c r="M614" s="61"/>
      <c r="N614" s="61"/>
      <c r="O614" s="61"/>
      <c r="P614" s="61"/>
      <c r="Q614" s="61"/>
      <c r="R614" s="61"/>
    </row>
    <row r="615" spans="1:18" ht="12.75">
      <c r="A615" s="61"/>
      <c r="B615" s="61"/>
      <c r="C615" s="61"/>
      <c r="D615" s="61"/>
      <c r="E615" s="61"/>
      <c r="F615" s="61"/>
      <c r="G615" s="61"/>
      <c r="H615" s="61"/>
      <c r="I615" s="61"/>
      <c r="J615" s="61"/>
      <c r="K615" s="61"/>
      <c r="L615" s="61"/>
      <c r="M615" s="61"/>
      <c r="N615" s="61"/>
      <c r="O615" s="61"/>
      <c r="P615" s="61"/>
      <c r="Q615" s="61"/>
      <c r="R615" s="61"/>
    </row>
    <row r="616" spans="1:18" ht="12.75">
      <c r="A616" s="61"/>
      <c r="B616" s="61"/>
      <c r="C616" s="61"/>
      <c r="D616" s="61"/>
      <c r="E616" s="61"/>
      <c r="F616" s="61"/>
      <c r="G616" s="61"/>
      <c r="H616" s="61"/>
      <c r="I616" s="61"/>
      <c r="J616" s="61"/>
      <c r="K616" s="61"/>
      <c r="L616" s="61"/>
      <c r="M616" s="61"/>
      <c r="N616" s="61"/>
      <c r="O616" s="61"/>
      <c r="P616" s="61"/>
      <c r="Q616" s="61"/>
      <c r="R616" s="61"/>
    </row>
    <row r="617" spans="1:18" ht="12.75">
      <c r="A617" s="61"/>
      <c r="B617" s="61"/>
      <c r="C617" s="61"/>
      <c r="D617" s="61"/>
      <c r="E617" s="61"/>
      <c r="F617" s="61"/>
      <c r="G617" s="61"/>
      <c r="H617" s="61"/>
      <c r="I617" s="61"/>
      <c r="J617" s="61"/>
      <c r="K617" s="61"/>
      <c r="L617" s="61"/>
      <c r="M617" s="61"/>
      <c r="N617" s="61"/>
      <c r="O617" s="61"/>
      <c r="P617" s="61"/>
      <c r="Q617" s="61"/>
      <c r="R617" s="61"/>
    </row>
    <row r="618" spans="1:18" ht="12.75">
      <c r="A618" s="61"/>
      <c r="B618" s="61"/>
      <c r="C618" s="61"/>
      <c r="D618" s="61"/>
      <c r="E618" s="61"/>
      <c r="F618" s="61"/>
      <c r="G618" s="61"/>
      <c r="H618" s="61"/>
      <c r="I618" s="61"/>
      <c r="J618" s="61"/>
      <c r="K618" s="61"/>
      <c r="L618" s="61"/>
      <c r="M618" s="61"/>
      <c r="N618" s="61"/>
      <c r="O618" s="61"/>
      <c r="P618" s="61"/>
      <c r="Q618" s="61"/>
      <c r="R618" s="61"/>
    </row>
    <row r="619" spans="1:18" ht="12.75">
      <c r="A619" s="61"/>
      <c r="B619" s="61"/>
      <c r="C619" s="61"/>
      <c r="D619" s="61"/>
      <c r="E619" s="61"/>
      <c r="F619" s="61"/>
      <c r="G619" s="61"/>
      <c r="H619" s="61"/>
      <c r="I619" s="61"/>
      <c r="J619" s="61"/>
      <c r="K619" s="61"/>
      <c r="L619" s="61"/>
      <c r="M619" s="61"/>
      <c r="N619" s="61"/>
      <c r="O619" s="61"/>
      <c r="P619" s="61"/>
      <c r="Q619" s="61"/>
      <c r="R619" s="61"/>
    </row>
    <row r="620" spans="1:18" ht="12.75">
      <c r="A620" s="61"/>
      <c r="B620" s="61"/>
      <c r="C620" s="61"/>
      <c r="D620" s="61"/>
      <c r="E620" s="61"/>
      <c r="F620" s="61"/>
      <c r="G620" s="61"/>
      <c r="H620" s="61"/>
      <c r="I620" s="61"/>
      <c r="J620" s="61"/>
      <c r="K620" s="61"/>
      <c r="L620" s="61"/>
      <c r="M620" s="61"/>
      <c r="N620" s="61"/>
      <c r="O620" s="61"/>
      <c r="P620" s="61"/>
      <c r="Q620" s="61"/>
      <c r="R620" s="61"/>
    </row>
    <row r="621" spans="1:18" ht="12.75">
      <c r="A621" s="61"/>
      <c r="B621" s="61"/>
      <c r="C621" s="61"/>
      <c r="D621" s="61"/>
      <c r="E621" s="61"/>
      <c r="F621" s="61"/>
      <c r="G621" s="61"/>
      <c r="H621" s="61"/>
      <c r="I621" s="61"/>
      <c r="J621" s="61"/>
      <c r="K621" s="61"/>
      <c r="L621" s="61"/>
      <c r="M621" s="61"/>
      <c r="N621" s="61"/>
      <c r="O621" s="61"/>
      <c r="P621" s="61"/>
      <c r="Q621" s="61"/>
      <c r="R621" s="61"/>
    </row>
    <row r="622" spans="1:18" ht="12.75">
      <c r="A622" s="61"/>
      <c r="B622" s="61"/>
      <c r="C622" s="61"/>
      <c r="D622" s="61"/>
      <c r="E622" s="61"/>
      <c r="F622" s="61"/>
      <c r="G622" s="61"/>
      <c r="H622" s="61"/>
      <c r="I622" s="61"/>
      <c r="J622" s="61"/>
      <c r="K622" s="61"/>
      <c r="L622" s="61"/>
      <c r="M622" s="61"/>
      <c r="N622" s="61"/>
      <c r="O622" s="61"/>
      <c r="P622" s="61"/>
      <c r="Q622" s="61"/>
      <c r="R622" s="61"/>
    </row>
    <row r="623" spans="1:18" ht="12.75">
      <c r="A623" s="61"/>
      <c r="B623" s="61"/>
      <c r="C623" s="61"/>
      <c r="D623" s="61"/>
      <c r="E623" s="61"/>
      <c r="F623" s="61"/>
      <c r="G623" s="61"/>
      <c r="H623" s="61"/>
      <c r="I623" s="61"/>
      <c r="J623" s="61"/>
      <c r="K623" s="61"/>
      <c r="L623" s="61"/>
      <c r="M623" s="61"/>
      <c r="N623" s="61"/>
      <c r="O623" s="61"/>
      <c r="P623" s="61"/>
      <c r="Q623" s="61"/>
      <c r="R623" s="61"/>
    </row>
    <row r="624" spans="1:18" ht="12.75">
      <c r="A624" s="61"/>
      <c r="B624" s="61"/>
      <c r="C624" s="61"/>
      <c r="D624" s="61"/>
      <c r="E624" s="61"/>
      <c r="F624" s="61"/>
      <c r="G624" s="61"/>
      <c r="H624" s="61"/>
      <c r="I624" s="61"/>
      <c r="J624" s="61"/>
      <c r="K624" s="61"/>
      <c r="L624" s="61"/>
      <c r="M624" s="61"/>
      <c r="N624" s="61"/>
      <c r="O624" s="61"/>
      <c r="P624" s="61"/>
      <c r="Q624" s="61"/>
      <c r="R624" s="61"/>
    </row>
    <row r="625" spans="1:18" ht="12.75">
      <c r="A625" s="61"/>
      <c r="B625" s="61"/>
      <c r="C625" s="61"/>
      <c r="D625" s="61"/>
      <c r="E625" s="61"/>
      <c r="F625" s="61"/>
      <c r="G625" s="61"/>
      <c r="H625" s="61"/>
      <c r="I625" s="61"/>
      <c r="J625" s="61"/>
      <c r="K625" s="61"/>
      <c r="L625" s="61"/>
      <c r="M625" s="61"/>
      <c r="N625" s="61"/>
      <c r="O625" s="61"/>
      <c r="P625" s="61"/>
      <c r="Q625" s="61"/>
      <c r="R625" s="61"/>
    </row>
    <row r="626" spans="1:18" ht="12.75">
      <c r="A626" s="61"/>
      <c r="B626" s="61"/>
      <c r="C626" s="61"/>
      <c r="D626" s="61"/>
      <c r="E626" s="61"/>
      <c r="F626" s="61"/>
      <c r="G626" s="61"/>
      <c r="H626" s="61"/>
      <c r="I626" s="61"/>
      <c r="J626" s="61"/>
      <c r="K626" s="61"/>
      <c r="L626" s="61"/>
      <c r="M626" s="61"/>
      <c r="N626" s="61"/>
      <c r="O626" s="61"/>
      <c r="P626" s="61"/>
      <c r="Q626" s="61"/>
      <c r="R626" s="61"/>
    </row>
    <row r="627" spans="1:18" ht="12.75">
      <c r="A627" s="61"/>
      <c r="B627" s="61"/>
      <c r="C627" s="61"/>
      <c r="D627" s="61"/>
      <c r="E627" s="61"/>
      <c r="F627" s="61"/>
      <c r="G627" s="61"/>
      <c r="H627" s="61"/>
      <c r="I627" s="61"/>
      <c r="J627" s="61"/>
      <c r="K627" s="61"/>
      <c r="L627" s="61"/>
      <c r="M627" s="61"/>
      <c r="N627" s="61"/>
      <c r="O627" s="61"/>
      <c r="P627" s="61"/>
      <c r="Q627" s="61"/>
      <c r="R627" s="61"/>
    </row>
    <row r="628" spans="1:18" ht="12.75">
      <c r="A628" s="61"/>
      <c r="B628" s="61"/>
      <c r="C628" s="61"/>
      <c r="D628" s="61"/>
      <c r="E628" s="61"/>
      <c r="F628" s="61"/>
      <c r="G628" s="61"/>
      <c r="H628" s="61"/>
      <c r="I628" s="61"/>
      <c r="J628" s="61"/>
      <c r="K628" s="61"/>
      <c r="L628" s="61"/>
      <c r="M628" s="61"/>
      <c r="N628" s="61"/>
      <c r="O628" s="61"/>
      <c r="P628" s="61"/>
      <c r="Q628" s="61"/>
      <c r="R628" s="61"/>
    </row>
    <row r="629" spans="1:18" ht="12.75">
      <c r="A629" s="61"/>
      <c r="B629" s="61"/>
      <c r="C629" s="61"/>
      <c r="D629" s="61"/>
      <c r="E629" s="61"/>
      <c r="F629" s="61"/>
      <c r="G629" s="61"/>
      <c r="H629" s="61"/>
      <c r="I629" s="61"/>
      <c r="J629" s="61"/>
      <c r="K629" s="61"/>
      <c r="L629" s="61"/>
      <c r="M629" s="61"/>
      <c r="N629" s="61"/>
      <c r="O629" s="61"/>
      <c r="P629" s="61"/>
      <c r="Q629" s="61"/>
      <c r="R629" s="61"/>
    </row>
    <row r="630" spans="1:18" ht="12.75">
      <c r="A630" s="61"/>
      <c r="B630" s="61"/>
      <c r="C630" s="61"/>
      <c r="D630" s="61"/>
      <c r="E630" s="61"/>
      <c r="F630" s="61"/>
      <c r="G630" s="61"/>
      <c r="H630" s="61"/>
      <c r="I630" s="61"/>
      <c r="J630" s="61"/>
      <c r="K630" s="61"/>
      <c r="L630" s="61"/>
      <c r="M630" s="61"/>
      <c r="N630" s="61"/>
      <c r="O630" s="61"/>
      <c r="P630" s="61"/>
      <c r="Q630" s="61"/>
      <c r="R630" s="61"/>
    </row>
    <row r="631" spans="1:18" ht="12.75">
      <c r="A631" s="61"/>
      <c r="B631" s="61"/>
      <c r="C631" s="61"/>
      <c r="D631" s="61"/>
      <c r="E631" s="61"/>
      <c r="F631" s="61"/>
      <c r="G631" s="61"/>
      <c r="H631" s="61"/>
      <c r="I631" s="61"/>
      <c r="J631" s="61"/>
      <c r="K631" s="61"/>
      <c r="L631" s="61"/>
      <c r="M631" s="61"/>
      <c r="N631" s="61"/>
      <c r="O631" s="61"/>
      <c r="P631" s="61"/>
      <c r="Q631" s="61"/>
      <c r="R631" s="61"/>
    </row>
    <row r="632" spans="1:18" ht="12.75">
      <c r="A632" s="61"/>
      <c r="B632" s="61"/>
      <c r="C632" s="61"/>
      <c r="D632" s="61"/>
      <c r="E632" s="61"/>
      <c r="F632" s="61"/>
      <c r="G632" s="61"/>
      <c r="H632" s="61"/>
      <c r="I632" s="61"/>
      <c r="J632" s="61"/>
      <c r="K632" s="61"/>
      <c r="L632" s="61"/>
      <c r="M632" s="61"/>
      <c r="N632" s="61"/>
      <c r="O632" s="61"/>
      <c r="P632" s="61"/>
      <c r="Q632" s="61"/>
      <c r="R632" s="61"/>
    </row>
    <row r="633" spans="1:18" ht="12.75">
      <c r="A633" s="61"/>
      <c r="B633" s="61"/>
      <c r="C633" s="61"/>
      <c r="D633" s="61"/>
      <c r="E633" s="61"/>
      <c r="F633" s="61"/>
      <c r="G633" s="61"/>
      <c r="H633" s="61"/>
      <c r="I633" s="61"/>
      <c r="J633" s="61"/>
      <c r="K633" s="61"/>
      <c r="L633" s="61"/>
      <c r="M633" s="61"/>
      <c r="N633" s="61"/>
      <c r="O633" s="61"/>
      <c r="P633" s="61"/>
      <c r="Q633" s="61"/>
      <c r="R633" s="61"/>
    </row>
    <row r="634" spans="1:18" ht="12.75">
      <c r="A634" s="61"/>
      <c r="B634" s="61"/>
      <c r="C634" s="61"/>
      <c r="D634" s="61"/>
      <c r="E634" s="61"/>
      <c r="F634" s="61"/>
      <c r="G634" s="61"/>
      <c r="H634" s="61"/>
      <c r="I634" s="61"/>
      <c r="J634" s="61"/>
      <c r="K634" s="61"/>
      <c r="L634" s="61"/>
      <c r="M634" s="61"/>
      <c r="N634" s="61"/>
      <c r="O634" s="61"/>
      <c r="P634" s="61"/>
      <c r="Q634" s="61"/>
      <c r="R634" s="61"/>
    </row>
    <row r="635" spans="1:18" ht="12.75">
      <c r="A635" s="61"/>
      <c r="B635" s="61"/>
      <c r="C635" s="61"/>
      <c r="D635" s="61"/>
      <c r="E635" s="61"/>
      <c r="F635" s="61"/>
      <c r="G635" s="61"/>
      <c r="H635" s="61"/>
      <c r="I635" s="61"/>
      <c r="J635" s="61"/>
      <c r="K635" s="61"/>
      <c r="L635" s="61"/>
      <c r="M635" s="61"/>
      <c r="N635" s="61"/>
      <c r="O635" s="61"/>
      <c r="P635" s="61"/>
      <c r="Q635" s="61"/>
      <c r="R635" s="61"/>
    </row>
    <row r="636" spans="1:18" ht="12.75">
      <c r="A636" s="61"/>
      <c r="B636" s="61"/>
      <c r="C636" s="61"/>
      <c r="D636" s="61"/>
      <c r="E636" s="61"/>
      <c r="F636" s="61"/>
      <c r="G636" s="61"/>
      <c r="H636" s="61"/>
      <c r="I636" s="61"/>
      <c r="J636" s="61"/>
      <c r="K636" s="61"/>
      <c r="L636" s="61"/>
      <c r="M636" s="61"/>
      <c r="N636" s="61"/>
      <c r="O636" s="61"/>
      <c r="P636" s="61"/>
      <c r="Q636" s="61"/>
      <c r="R636" s="61"/>
    </row>
    <row r="637" spans="1:18" ht="12.75">
      <c r="A637" s="61"/>
      <c r="B637" s="61"/>
      <c r="C637" s="61"/>
      <c r="D637" s="61"/>
      <c r="E637" s="61"/>
      <c r="F637" s="61"/>
      <c r="G637" s="61"/>
      <c r="H637" s="61"/>
      <c r="I637" s="61"/>
      <c r="J637" s="61"/>
      <c r="K637" s="61"/>
      <c r="L637" s="61"/>
      <c r="M637" s="61"/>
      <c r="N637" s="61"/>
      <c r="O637" s="61"/>
      <c r="P637" s="61"/>
      <c r="Q637" s="61"/>
      <c r="R637" s="61"/>
    </row>
    <row r="638" spans="1:18" ht="12.75">
      <c r="A638" s="61"/>
      <c r="B638" s="61"/>
      <c r="C638" s="61"/>
      <c r="D638" s="61"/>
      <c r="E638" s="61"/>
      <c r="F638" s="61"/>
      <c r="G638" s="61"/>
      <c r="H638" s="61"/>
      <c r="I638" s="61"/>
      <c r="J638" s="61"/>
      <c r="K638" s="61"/>
      <c r="L638" s="61"/>
      <c r="M638" s="61"/>
      <c r="N638" s="61"/>
      <c r="O638" s="61"/>
      <c r="P638" s="61"/>
      <c r="Q638" s="61"/>
      <c r="R638" s="61"/>
    </row>
    <row r="639" spans="1:18" ht="12.75">
      <c r="A639" s="61"/>
      <c r="B639" s="61"/>
      <c r="C639" s="61"/>
      <c r="D639" s="61"/>
      <c r="E639" s="61"/>
      <c r="F639" s="61"/>
      <c r="G639" s="61"/>
      <c r="H639" s="61"/>
      <c r="I639" s="61"/>
      <c r="J639" s="61"/>
      <c r="K639" s="61"/>
      <c r="L639" s="61"/>
      <c r="M639" s="61"/>
      <c r="N639" s="61"/>
      <c r="O639" s="61"/>
      <c r="P639" s="61"/>
      <c r="Q639" s="61"/>
      <c r="R639" s="61"/>
    </row>
    <row r="640" spans="1:18" ht="12.75">
      <c r="A640" s="61"/>
      <c r="B640" s="61"/>
      <c r="C640" s="61"/>
      <c r="D640" s="61"/>
      <c r="E640" s="61"/>
      <c r="F640" s="61"/>
      <c r="G640" s="61"/>
      <c r="H640" s="61"/>
      <c r="I640" s="61"/>
      <c r="J640" s="61"/>
      <c r="K640" s="61"/>
      <c r="L640" s="61"/>
      <c r="M640" s="61"/>
      <c r="N640" s="61"/>
      <c r="O640" s="61"/>
      <c r="P640" s="61"/>
      <c r="Q640" s="61"/>
      <c r="R640" s="61"/>
    </row>
    <row r="641" spans="1:18" ht="12.75">
      <c r="A641" s="61"/>
      <c r="B641" s="61"/>
      <c r="C641" s="61"/>
      <c r="D641" s="61"/>
      <c r="E641" s="61"/>
      <c r="F641" s="61"/>
      <c r="G641" s="61"/>
      <c r="H641" s="61"/>
      <c r="I641" s="61"/>
      <c r="J641" s="61"/>
      <c r="K641" s="61"/>
      <c r="L641" s="61"/>
      <c r="M641" s="61"/>
      <c r="N641" s="61"/>
      <c r="O641" s="61"/>
      <c r="P641" s="61"/>
      <c r="Q641" s="61"/>
      <c r="R641" s="61"/>
    </row>
    <row r="642" spans="1:18" ht="12.75">
      <c r="A642" s="61"/>
      <c r="B642" s="61"/>
      <c r="C642" s="61"/>
      <c r="D642" s="61"/>
      <c r="E642" s="61"/>
      <c r="F642" s="61"/>
      <c r="G642" s="61"/>
      <c r="H642" s="61"/>
      <c r="I642" s="61"/>
      <c r="J642" s="61"/>
      <c r="K642" s="61"/>
      <c r="L642" s="61"/>
      <c r="M642" s="61"/>
      <c r="N642" s="61"/>
      <c r="O642" s="61"/>
      <c r="P642" s="61"/>
      <c r="Q642" s="61"/>
      <c r="R642" s="61"/>
    </row>
    <row r="643" spans="1:18" ht="12.75">
      <c r="A643" s="61"/>
      <c r="B643" s="61"/>
      <c r="C643" s="61"/>
      <c r="D643" s="61"/>
      <c r="E643" s="61"/>
      <c r="F643" s="61"/>
      <c r="G643" s="61"/>
      <c r="H643" s="61"/>
      <c r="I643" s="61"/>
      <c r="J643" s="61"/>
      <c r="K643" s="61"/>
      <c r="L643" s="61"/>
      <c r="M643" s="61"/>
      <c r="N643" s="61"/>
      <c r="O643" s="61"/>
      <c r="P643" s="61"/>
      <c r="Q643" s="61"/>
      <c r="R643" s="61"/>
    </row>
    <row r="644" spans="1:18" ht="12.75">
      <c r="A644" s="61"/>
      <c r="B644" s="61"/>
      <c r="C644" s="61"/>
      <c r="D644" s="61"/>
      <c r="E644" s="61"/>
      <c r="F644" s="61"/>
      <c r="G644" s="61"/>
      <c r="H644" s="61"/>
      <c r="I644" s="61"/>
      <c r="J644" s="61"/>
      <c r="K644" s="61"/>
      <c r="L644" s="61"/>
      <c r="M644" s="61"/>
      <c r="N644" s="61"/>
      <c r="O644" s="61"/>
      <c r="P644" s="61"/>
      <c r="Q644" s="61"/>
      <c r="R644" s="61"/>
    </row>
    <row r="645" spans="1:18" ht="12.75">
      <c r="A645" s="61"/>
      <c r="B645" s="61"/>
      <c r="C645" s="61"/>
      <c r="D645" s="61"/>
      <c r="E645" s="61"/>
      <c r="F645" s="61"/>
      <c r="G645" s="61"/>
      <c r="H645" s="61"/>
      <c r="I645" s="61"/>
      <c r="J645" s="61"/>
      <c r="K645" s="61"/>
      <c r="L645" s="61"/>
      <c r="M645" s="61"/>
      <c r="N645" s="61"/>
      <c r="O645" s="61"/>
      <c r="P645" s="61"/>
      <c r="Q645" s="61"/>
      <c r="R645" s="61"/>
    </row>
    <row r="646" spans="1:18" ht="12.75">
      <c r="A646" s="61"/>
      <c r="B646" s="61"/>
      <c r="C646" s="61"/>
      <c r="D646" s="61"/>
      <c r="E646" s="61"/>
      <c r="F646" s="61"/>
      <c r="G646" s="61"/>
      <c r="H646" s="61"/>
      <c r="I646" s="61"/>
      <c r="J646" s="61"/>
      <c r="K646" s="61"/>
      <c r="L646" s="61"/>
      <c r="M646" s="61"/>
      <c r="N646" s="61"/>
      <c r="O646" s="61"/>
      <c r="P646" s="61"/>
      <c r="Q646" s="61"/>
      <c r="R646" s="61"/>
    </row>
    <row r="647" spans="1:18" ht="12.75">
      <c r="A647" s="61"/>
      <c r="B647" s="61"/>
      <c r="C647" s="61"/>
      <c r="D647" s="61"/>
      <c r="E647" s="61"/>
      <c r="F647" s="61"/>
      <c r="G647" s="61"/>
      <c r="H647" s="61"/>
      <c r="I647" s="61"/>
      <c r="J647" s="61"/>
      <c r="K647" s="61"/>
      <c r="L647" s="61"/>
      <c r="M647" s="61"/>
      <c r="N647" s="61"/>
      <c r="O647" s="61"/>
      <c r="P647" s="61"/>
      <c r="Q647" s="61"/>
      <c r="R647" s="61"/>
    </row>
    <row r="648" spans="1:18" ht="12.75">
      <c r="A648" s="61"/>
      <c r="B648" s="61"/>
      <c r="C648" s="61"/>
      <c r="D648" s="61"/>
      <c r="E648" s="61"/>
      <c r="F648" s="61"/>
      <c r="G648" s="61"/>
      <c r="H648" s="61"/>
      <c r="I648" s="61"/>
      <c r="J648" s="61"/>
      <c r="K648" s="61"/>
      <c r="L648" s="61"/>
      <c r="M648" s="61"/>
      <c r="N648" s="61"/>
      <c r="O648" s="61"/>
      <c r="P648" s="61"/>
      <c r="Q648" s="61"/>
      <c r="R648" s="61"/>
    </row>
    <row r="649" spans="1:18" ht="12.75">
      <c r="A649" s="61"/>
      <c r="B649" s="61"/>
      <c r="C649" s="61"/>
      <c r="D649" s="61"/>
      <c r="E649" s="61"/>
      <c r="F649" s="61"/>
      <c r="G649" s="61"/>
      <c r="H649" s="61"/>
      <c r="I649" s="61"/>
      <c r="J649" s="61"/>
      <c r="K649" s="61"/>
      <c r="L649" s="61"/>
      <c r="M649" s="61"/>
      <c r="N649" s="61"/>
      <c r="O649" s="61"/>
      <c r="P649" s="61"/>
      <c r="Q649" s="61"/>
      <c r="R649" s="61"/>
    </row>
    <row r="650" spans="1:18" ht="12.75">
      <c r="A650" s="61"/>
      <c r="B650" s="61"/>
      <c r="C650" s="61"/>
      <c r="D650" s="61"/>
      <c r="E650" s="61"/>
      <c r="F650" s="61"/>
      <c r="G650" s="61"/>
      <c r="H650" s="61"/>
      <c r="I650" s="61"/>
      <c r="J650" s="61"/>
      <c r="K650" s="61"/>
      <c r="L650" s="61"/>
      <c r="M650" s="61"/>
      <c r="N650" s="61"/>
      <c r="O650" s="61"/>
      <c r="P650" s="61"/>
      <c r="Q650" s="61"/>
      <c r="R650" s="61"/>
    </row>
    <row r="651" spans="1:18" ht="12.75">
      <c r="A651" s="61"/>
      <c r="B651" s="61"/>
      <c r="C651" s="61"/>
      <c r="D651" s="61"/>
      <c r="E651" s="61"/>
      <c r="F651" s="61"/>
      <c r="G651" s="61"/>
      <c r="H651" s="61"/>
      <c r="I651" s="61"/>
      <c r="J651" s="61"/>
      <c r="K651" s="61"/>
      <c r="L651" s="61"/>
      <c r="M651" s="61"/>
      <c r="N651" s="61"/>
      <c r="O651" s="61"/>
      <c r="P651" s="61"/>
      <c r="Q651" s="61"/>
      <c r="R651" s="61"/>
    </row>
    <row r="652" spans="1:18" ht="12.75">
      <c r="A652" s="61"/>
      <c r="B652" s="61"/>
      <c r="C652" s="61"/>
      <c r="D652" s="61"/>
      <c r="E652" s="61"/>
      <c r="F652" s="61"/>
      <c r="G652" s="61"/>
      <c r="H652" s="61"/>
      <c r="I652" s="61"/>
      <c r="J652" s="61"/>
      <c r="K652" s="61"/>
      <c r="L652" s="61"/>
      <c r="M652" s="61"/>
      <c r="N652" s="61"/>
      <c r="O652" s="61"/>
      <c r="P652" s="61"/>
      <c r="Q652" s="61"/>
      <c r="R652" s="61"/>
    </row>
    <row r="653" spans="1:18" ht="12.75">
      <c r="A653" s="61"/>
      <c r="B653" s="61"/>
      <c r="C653" s="61"/>
      <c r="D653" s="61"/>
      <c r="E653" s="61"/>
      <c r="F653" s="61"/>
      <c r="G653" s="61"/>
      <c r="H653" s="61"/>
      <c r="I653" s="61"/>
      <c r="J653" s="61"/>
      <c r="K653" s="61"/>
      <c r="L653" s="61"/>
      <c r="M653" s="61"/>
      <c r="N653" s="61"/>
      <c r="O653" s="61"/>
      <c r="P653" s="61"/>
      <c r="Q653" s="61"/>
      <c r="R653" s="61"/>
    </row>
    <row r="654" spans="1:18" ht="12.75">
      <c r="A654" s="61"/>
      <c r="B654" s="61"/>
      <c r="C654" s="61"/>
      <c r="D654" s="61"/>
      <c r="E654" s="61"/>
      <c r="F654" s="61"/>
      <c r="G654" s="61"/>
      <c r="H654" s="61"/>
      <c r="I654" s="61"/>
      <c r="J654" s="61"/>
      <c r="K654" s="61"/>
      <c r="L654" s="61"/>
      <c r="M654" s="61"/>
      <c r="N654" s="61"/>
      <c r="O654" s="61"/>
      <c r="P654" s="61"/>
      <c r="Q654" s="61"/>
      <c r="R654" s="61"/>
    </row>
    <row r="655" spans="1:18" ht="12.75">
      <c r="A655" s="61"/>
      <c r="B655" s="61"/>
      <c r="C655" s="61"/>
      <c r="D655" s="61"/>
      <c r="E655" s="61"/>
      <c r="F655" s="61"/>
      <c r="G655" s="61"/>
      <c r="H655" s="61"/>
      <c r="I655" s="61"/>
      <c r="J655" s="61"/>
      <c r="K655" s="61"/>
      <c r="L655" s="61"/>
      <c r="M655" s="61"/>
      <c r="N655" s="61"/>
      <c r="O655" s="61"/>
      <c r="P655" s="61"/>
      <c r="Q655" s="61"/>
      <c r="R655" s="61"/>
    </row>
    <row r="656" spans="1:18" ht="12.75">
      <c r="A656" s="61"/>
      <c r="B656" s="61"/>
      <c r="C656" s="61"/>
      <c r="D656" s="61"/>
      <c r="E656" s="61"/>
      <c r="F656" s="61"/>
      <c r="G656" s="61"/>
      <c r="H656" s="61"/>
      <c r="I656" s="61"/>
      <c r="J656" s="61"/>
      <c r="K656" s="61"/>
      <c r="L656" s="61"/>
      <c r="M656" s="61"/>
      <c r="N656" s="61"/>
      <c r="O656" s="61"/>
      <c r="P656" s="61"/>
      <c r="Q656" s="61"/>
      <c r="R656" s="61"/>
    </row>
    <row r="657" spans="1:18" ht="12.75">
      <c r="A657" s="61"/>
      <c r="B657" s="61"/>
      <c r="C657" s="61"/>
      <c r="D657" s="61"/>
      <c r="E657" s="61"/>
      <c r="F657" s="61"/>
      <c r="G657" s="61"/>
      <c r="H657" s="61"/>
      <c r="I657" s="61"/>
      <c r="J657" s="61"/>
      <c r="K657" s="61"/>
      <c r="L657" s="61"/>
      <c r="M657" s="61"/>
      <c r="N657" s="61"/>
      <c r="O657" s="61"/>
      <c r="P657" s="61"/>
      <c r="Q657" s="61"/>
      <c r="R657" s="61"/>
    </row>
    <row r="658" spans="1:18" ht="12.75">
      <c r="A658" s="61"/>
      <c r="B658" s="61"/>
      <c r="C658" s="61"/>
      <c r="D658" s="61"/>
      <c r="E658" s="61"/>
      <c r="F658" s="61"/>
      <c r="G658" s="61"/>
      <c r="H658" s="61"/>
      <c r="I658" s="61"/>
      <c r="J658" s="61"/>
      <c r="K658" s="61"/>
      <c r="L658" s="61"/>
      <c r="M658" s="61"/>
      <c r="N658" s="61"/>
      <c r="O658" s="61"/>
      <c r="P658" s="61"/>
      <c r="Q658" s="61"/>
      <c r="R658" s="61"/>
    </row>
    <row r="659" spans="1:18" ht="12.75">
      <c r="A659" s="61"/>
      <c r="B659" s="61"/>
      <c r="C659" s="61"/>
      <c r="D659" s="61"/>
      <c r="E659" s="61"/>
      <c r="F659" s="61"/>
      <c r="G659" s="61"/>
      <c r="H659" s="61"/>
      <c r="I659" s="61"/>
      <c r="J659" s="61"/>
      <c r="K659" s="61"/>
      <c r="L659" s="61"/>
      <c r="M659" s="61"/>
      <c r="N659" s="61"/>
      <c r="O659" s="61"/>
      <c r="P659" s="61"/>
      <c r="Q659" s="61"/>
      <c r="R659" s="61"/>
    </row>
    <row r="660" spans="1:18" ht="12.75">
      <c r="A660" s="61"/>
      <c r="B660" s="61"/>
      <c r="C660" s="61"/>
      <c r="D660" s="61"/>
      <c r="E660" s="61"/>
      <c r="F660" s="61"/>
      <c r="G660" s="61"/>
      <c r="H660" s="61"/>
      <c r="I660" s="61"/>
      <c r="J660" s="61"/>
      <c r="K660" s="61"/>
      <c r="L660" s="61"/>
      <c r="M660" s="61"/>
      <c r="N660" s="61"/>
      <c r="O660" s="61"/>
      <c r="P660" s="61"/>
      <c r="Q660" s="61"/>
      <c r="R660" s="61"/>
    </row>
    <row r="661" spans="1:18" ht="12.75">
      <c r="A661" s="61"/>
      <c r="B661" s="61"/>
      <c r="C661" s="61"/>
      <c r="D661" s="61"/>
      <c r="E661" s="61"/>
      <c r="F661" s="61"/>
      <c r="G661" s="61"/>
      <c r="H661" s="61"/>
      <c r="I661" s="61"/>
      <c r="J661" s="61"/>
      <c r="K661" s="61"/>
      <c r="L661" s="61"/>
      <c r="M661" s="61"/>
      <c r="N661" s="61"/>
      <c r="O661" s="61"/>
      <c r="P661" s="61"/>
      <c r="Q661" s="61"/>
      <c r="R661" s="61"/>
    </row>
    <row r="662" spans="1:18" ht="12.75">
      <c r="A662" s="61"/>
      <c r="B662" s="61"/>
      <c r="C662" s="61"/>
      <c r="D662" s="61"/>
      <c r="E662" s="61"/>
      <c r="F662" s="61"/>
      <c r="G662" s="61"/>
      <c r="H662" s="61"/>
      <c r="I662" s="61"/>
      <c r="J662" s="61"/>
      <c r="K662" s="61"/>
      <c r="L662" s="61"/>
      <c r="M662" s="61"/>
      <c r="N662" s="61"/>
      <c r="O662" s="61"/>
      <c r="P662" s="61"/>
      <c r="Q662" s="61"/>
      <c r="R662" s="61"/>
    </row>
    <row r="663" spans="1:18" ht="12.75">
      <c r="A663" s="61"/>
      <c r="B663" s="61"/>
      <c r="C663" s="61"/>
      <c r="D663" s="61"/>
      <c r="E663" s="61"/>
      <c r="F663" s="61"/>
      <c r="G663" s="61"/>
      <c r="H663" s="61"/>
      <c r="I663" s="61"/>
      <c r="J663" s="61"/>
      <c r="K663" s="61"/>
      <c r="L663" s="61"/>
      <c r="M663" s="61"/>
      <c r="N663" s="61"/>
      <c r="O663" s="61"/>
      <c r="P663" s="61"/>
      <c r="Q663" s="61"/>
      <c r="R663" s="61"/>
    </row>
    <row r="664" spans="1:18" ht="12.75">
      <c r="A664" s="61"/>
      <c r="B664" s="61"/>
      <c r="C664" s="61"/>
      <c r="D664" s="61"/>
      <c r="E664" s="61"/>
      <c r="F664" s="61"/>
      <c r="G664" s="61"/>
      <c r="H664" s="61"/>
      <c r="I664" s="61"/>
      <c r="J664" s="61"/>
      <c r="K664" s="61"/>
      <c r="L664" s="61"/>
      <c r="M664" s="61"/>
      <c r="N664" s="61"/>
      <c r="O664" s="61"/>
      <c r="P664" s="61"/>
      <c r="Q664" s="61"/>
      <c r="R664" s="61"/>
    </row>
    <row r="665" spans="1:18" ht="12.75">
      <c r="A665" s="61"/>
      <c r="B665" s="61"/>
      <c r="C665" s="61"/>
      <c r="D665" s="61"/>
      <c r="E665" s="61"/>
      <c r="F665" s="61"/>
      <c r="G665" s="61"/>
      <c r="H665" s="61"/>
      <c r="I665" s="61"/>
      <c r="J665" s="61"/>
      <c r="K665" s="61"/>
      <c r="L665" s="61"/>
      <c r="M665" s="61"/>
      <c r="N665" s="61"/>
      <c r="O665" s="61"/>
      <c r="P665" s="61"/>
      <c r="Q665" s="61"/>
      <c r="R665" s="61"/>
    </row>
    <row r="666" spans="1:18" ht="12.75">
      <c r="A666" s="61"/>
      <c r="B666" s="61"/>
      <c r="C666" s="61"/>
      <c r="D666" s="61"/>
      <c r="E666" s="61"/>
      <c r="F666" s="61"/>
      <c r="G666" s="61"/>
      <c r="H666" s="61"/>
      <c r="I666" s="61"/>
      <c r="J666" s="61"/>
      <c r="K666" s="61"/>
      <c r="L666" s="61"/>
      <c r="M666" s="61"/>
      <c r="N666" s="61"/>
      <c r="O666" s="61"/>
      <c r="P666" s="61"/>
      <c r="Q666" s="61"/>
      <c r="R666" s="61"/>
    </row>
    <row r="667" spans="1:18" ht="12.75">
      <c r="A667" s="61"/>
      <c r="B667" s="61"/>
      <c r="C667" s="61"/>
      <c r="D667" s="61"/>
      <c r="E667" s="61"/>
      <c r="F667" s="61"/>
      <c r="G667" s="61"/>
      <c r="H667" s="61"/>
      <c r="I667" s="61"/>
      <c r="J667" s="61"/>
      <c r="K667" s="61"/>
      <c r="L667" s="61"/>
      <c r="M667" s="61"/>
      <c r="N667" s="61"/>
      <c r="O667" s="61"/>
      <c r="P667" s="61"/>
      <c r="Q667" s="61"/>
      <c r="R667" s="61"/>
    </row>
    <row r="668" spans="1:18" ht="12.75">
      <c r="A668" s="61"/>
      <c r="B668" s="61"/>
      <c r="C668" s="61"/>
      <c r="D668" s="61"/>
      <c r="E668" s="61"/>
      <c r="F668" s="61"/>
      <c r="G668" s="61"/>
      <c r="H668" s="61"/>
      <c r="I668" s="61"/>
      <c r="J668" s="61"/>
      <c r="K668" s="61"/>
      <c r="L668" s="61"/>
      <c r="M668" s="61"/>
      <c r="N668" s="61"/>
      <c r="O668" s="61"/>
      <c r="P668" s="61"/>
      <c r="Q668" s="61"/>
      <c r="R668" s="61"/>
    </row>
    <row r="669" spans="1:18" ht="12.75">
      <c r="A669" s="61"/>
      <c r="B669" s="61"/>
      <c r="C669" s="61"/>
      <c r="D669" s="61"/>
      <c r="E669" s="61"/>
      <c r="F669" s="61"/>
      <c r="G669" s="61"/>
      <c r="H669" s="61"/>
      <c r="I669" s="61"/>
      <c r="J669" s="61"/>
      <c r="K669" s="61"/>
      <c r="L669" s="61"/>
      <c r="M669" s="61"/>
      <c r="N669" s="61"/>
      <c r="O669" s="61"/>
      <c r="P669" s="61"/>
      <c r="Q669" s="61"/>
      <c r="R669" s="61"/>
    </row>
    <row r="670" spans="1:18" ht="12.75">
      <c r="A670" s="61"/>
      <c r="B670" s="61"/>
      <c r="C670" s="61"/>
      <c r="D670" s="61"/>
      <c r="E670" s="61"/>
      <c r="F670" s="61"/>
      <c r="G670" s="61"/>
      <c r="H670" s="61"/>
      <c r="I670" s="61"/>
      <c r="J670" s="61"/>
      <c r="K670" s="61"/>
      <c r="L670" s="61"/>
      <c r="M670" s="61"/>
      <c r="N670" s="61"/>
      <c r="O670" s="61"/>
      <c r="P670" s="61"/>
      <c r="Q670" s="61"/>
      <c r="R670" s="61"/>
    </row>
    <row r="671" spans="1:18" ht="12.75">
      <c r="A671" s="61"/>
      <c r="B671" s="61"/>
      <c r="C671" s="61"/>
      <c r="D671" s="61"/>
      <c r="E671" s="61"/>
      <c r="F671" s="61"/>
      <c r="G671" s="61"/>
      <c r="H671" s="61"/>
      <c r="I671" s="61"/>
      <c r="J671" s="61"/>
      <c r="K671" s="61"/>
      <c r="L671" s="61"/>
      <c r="M671" s="61"/>
      <c r="N671" s="61"/>
      <c r="O671" s="61"/>
      <c r="P671" s="61"/>
      <c r="Q671" s="61"/>
      <c r="R671" s="61"/>
    </row>
    <row r="672" spans="1:18" ht="12.75">
      <c r="A672" s="61"/>
      <c r="B672" s="61"/>
      <c r="C672" s="61"/>
      <c r="D672" s="61"/>
      <c r="E672" s="61"/>
      <c r="F672" s="61"/>
      <c r="G672" s="61"/>
      <c r="H672" s="61"/>
      <c r="I672" s="61"/>
      <c r="J672" s="61"/>
      <c r="K672" s="61"/>
      <c r="L672" s="61"/>
      <c r="M672" s="61"/>
      <c r="N672" s="61"/>
      <c r="O672" s="61"/>
      <c r="P672" s="61"/>
      <c r="Q672" s="61"/>
      <c r="R672" s="61"/>
    </row>
    <row r="673" spans="1:18" ht="12.75">
      <c r="A673" s="61"/>
      <c r="B673" s="61"/>
      <c r="C673" s="61"/>
      <c r="D673" s="61"/>
      <c r="E673" s="61"/>
      <c r="F673" s="61"/>
      <c r="G673" s="61"/>
      <c r="H673" s="61"/>
      <c r="I673" s="61"/>
      <c r="J673" s="61"/>
      <c r="K673" s="61"/>
      <c r="L673" s="61"/>
      <c r="M673" s="61"/>
      <c r="N673" s="61"/>
      <c r="O673" s="61"/>
      <c r="P673" s="61"/>
      <c r="Q673" s="61"/>
      <c r="R673" s="61"/>
    </row>
    <row r="674" spans="1:18" ht="12.75">
      <c r="A674" s="61"/>
      <c r="B674" s="61"/>
      <c r="C674" s="61"/>
      <c r="D674" s="61"/>
      <c r="E674" s="61"/>
      <c r="F674" s="61"/>
      <c r="G674" s="61"/>
      <c r="H674" s="61"/>
      <c r="I674" s="61"/>
      <c r="J674" s="61"/>
      <c r="K674" s="61"/>
      <c r="L674" s="61"/>
      <c r="M674" s="61"/>
      <c r="N674" s="61"/>
      <c r="O674" s="61"/>
      <c r="P674" s="61"/>
      <c r="Q674" s="61"/>
      <c r="R674" s="61"/>
    </row>
    <row r="675" spans="1:18" ht="12.75">
      <c r="A675" s="61"/>
      <c r="B675" s="61"/>
      <c r="C675" s="61"/>
      <c r="D675" s="61"/>
      <c r="E675" s="61"/>
      <c r="F675" s="61"/>
      <c r="G675" s="61"/>
      <c r="H675" s="61"/>
      <c r="I675" s="61"/>
      <c r="J675" s="61"/>
      <c r="K675" s="61"/>
      <c r="L675" s="61"/>
      <c r="M675" s="61"/>
      <c r="N675" s="61"/>
      <c r="O675" s="61"/>
      <c r="P675" s="61"/>
      <c r="Q675" s="61"/>
      <c r="R675" s="61"/>
    </row>
    <row r="676" spans="1:18" ht="12.75">
      <c r="A676" s="61"/>
      <c r="B676" s="61"/>
      <c r="C676" s="61"/>
      <c r="D676" s="61"/>
      <c r="E676" s="61"/>
      <c r="F676" s="61"/>
      <c r="G676" s="61"/>
      <c r="H676" s="61"/>
      <c r="I676" s="61"/>
      <c r="J676" s="61"/>
      <c r="K676" s="61"/>
      <c r="L676" s="61"/>
      <c r="M676" s="61"/>
      <c r="N676" s="61"/>
      <c r="O676" s="61"/>
      <c r="P676" s="61"/>
      <c r="Q676" s="61"/>
      <c r="R676" s="61"/>
    </row>
    <row r="677" spans="1:18" ht="12.75">
      <c r="A677" s="61"/>
      <c r="B677" s="61"/>
      <c r="C677" s="61"/>
      <c r="D677" s="61"/>
      <c r="E677" s="61"/>
      <c r="F677" s="61"/>
      <c r="G677" s="61"/>
      <c r="H677" s="61"/>
      <c r="I677" s="61"/>
      <c r="J677" s="61"/>
      <c r="K677" s="61"/>
      <c r="L677" s="61"/>
      <c r="M677" s="61"/>
      <c r="N677" s="61"/>
      <c r="O677" s="61"/>
      <c r="P677" s="61"/>
      <c r="Q677" s="61"/>
      <c r="R677" s="61"/>
    </row>
    <row r="678" spans="1:18" ht="12.75">
      <c r="A678" s="61"/>
      <c r="B678" s="61"/>
      <c r="C678" s="61"/>
      <c r="D678" s="61"/>
      <c r="E678" s="61"/>
      <c r="F678" s="61"/>
      <c r="G678" s="61"/>
      <c r="H678" s="61"/>
      <c r="I678" s="61"/>
      <c r="J678" s="61"/>
      <c r="K678" s="61"/>
      <c r="L678" s="61"/>
      <c r="M678" s="61"/>
      <c r="N678" s="61"/>
      <c r="O678" s="61"/>
      <c r="P678" s="61"/>
      <c r="Q678" s="61"/>
      <c r="R678" s="61"/>
    </row>
    <row r="679" spans="1:18" ht="12.75">
      <c r="A679" s="61"/>
      <c r="B679" s="61"/>
      <c r="C679" s="61"/>
      <c r="D679" s="61"/>
      <c r="E679" s="61"/>
      <c r="F679" s="61"/>
      <c r="G679" s="61"/>
      <c r="H679" s="61"/>
      <c r="I679" s="61"/>
      <c r="J679" s="61"/>
      <c r="K679" s="61"/>
      <c r="L679" s="61"/>
      <c r="M679" s="61"/>
      <c r="N679" s="61"/>
      <c r="O679" s="61"/>
      <c r="P679" s="61"/>
      <c r="Q679" s="61"/>
      <c r="R679" s="61"/>
    </row>
    <row r="680" spans="1:18" ht="12.75">
      <c r="A680" s="61"/>
      <c r="B680" s="61"/>
      <c r="C680" s="61"/>
      <c r="D680" s="61"/>
      <c r="E680" s="61"/>
      <c r="F680" s="61"/>
      <c r="G680" s="61"/>
      <c r="H680" s="61"/>
      <c r="I680" s="61"/>
      <c r="J680" s="61"/>
      <c r="K680" s="61"/>
      <c r="L680" s="61"/>
      <c r="M680" s="61"/>
      <c r="N680" s="61"/>
      <c r="O680" s="61"/>
      <c r="P680" s="61"/>
      <c r="Q680" s="61"/>
      <c r="R680" s="61"/>
    </row>
    <row r="681" spans="1:18" ht="12.75">
      <c r="A681" s="61"/>
      <c r="B681" s="61"/>
      <c r="C681" s="61"/>
      <c r="D681" s="61"/>
      <c r="E681" s="61"/>
      <c r="F681" s="61"/>
      <c r="G681" s="61"/>
      <c r="H681" s="61"/>
      <c r="I681" s="61"/>
      <c r="J681" s="61"/>
      <c r="K681" s="61"/>
      <c r="L681" s="61"/>
      <c r="M681" s="61"/>
      <c r="N681" s="61"/>
      <c r="O681" s="61"/>
      <c r="P681" s="61"/>
      <c r="Q681" s="61"/>
      <c r="R681" s="61"/>
    </row>
    <row r="682" spans="1:18" ht="12.75">
      <c r="A682" s="61"/>
      <c r="B682" s="61"/>
      <c r="C682" s="61"/>
      <c r="D682" s="61"/>
      <c r="E682" s="61"/>
      <c r="F682" s="61"/>
      <c r="G682" s="61"/>
      <c r="H682" s="61"/>
      <c r="I682" s="61"/>
      <c r="J682" s="61"/>
      <c r="K682" s="61"/>
      <c r="L682" s="61"/>
      <c r="M682" s="61"/>
      <c r="N682" s="61"/>
      <c r="O682" s="61"/>
      <c r="P682" s="61"/>
      <c r="Q682" s="61"/>
      <c r="R682" s="61"/>
    </row>
    <row r="683" spans="1:18" ht="12.75">
      <c r="A683" s="61"/>
      <c r="B683" s="61"/>
      <c r="C683" s="61"/>
      <c r="D683" s="61"/>
      <c r="E683" s="61"/>
      <c r="F683" s="61"/>
      <c r="G683" s="61"/>
      <c r="H683" s="61"/>
      <c r="I683" s="61"/>
      <c r="J683" s="61"/>
      <c r="K683" s="61"/>
      <c r="L683" s="61"/>
      <c r="M683" s="61"/>
      <c r="N683" s="61"/>
      <c r="O683" s="61"/>
      <c r="P683" s="61"/>
      <c r="Q683" s="61"/>
      <c r="R683" s="61"/>
    </row>
    <row r="684" spans="1:18" ht="12.75">
      <c r="A684" s="61"/>
      <c r="B684" s="61"/>
      <c r="C684" s="61"/>
      <c r="D684" s="61"/>
      <c r="E684" s="61"/>
      <c r="F684" s="61"/>
      <c r="G684" s="61"/>
      <c r="H684" s="61"/>
      <c r="I684" s="61"/>
      <c r="J684" s="61"/>
      <c r="K684" s="61"/>
      <c r="L684" s="61"/>
      <c r="M684" s="61"/>
      <c r="N684" s="61"/>
      <c r="O684" s="61"/>
      <c r="P684" s="61"/>
      <c r="Q684" s="61"/>
      <c r="R684" s="61"/>
    </row>
    <row r="685" spans="1:18" ht="12.75">
      <c r="A685" s="61"/>
      <c r="B685" s="61"/>
      <c r="C685" s="61"/>
      <c r="D685" s="61"/>
      <c r="E685" s="61"/>
      <c r="F685" s="61"/>
      <c r="G685" s="61"/>
      <c r="H685" s="61"/>
      <c r="I685" s="61"/>
      <c r="J685" s="61"/>
      <c r="K685" s="61"/>
      <c r="L685" s="61"/>
      <c r="M685" s="61"/>
      <c r="N685" s="61"/>
      <c r="O685" s="61"/>
      <c r="P685" s="61"/>
      <c r="Q685" s="61"/>
      <c r="R685" s="61"/>
    </row>
    <row r="686" spans="1:18" ht="12.75">
      <c r="A686" s="61"/>
      <c r="B686" s="61"/>
      <c r="C686" s="61"/>
      <c r="D686" s="61"/>
      <c r="E686" s="61"/>
      <c r="F686" s="61"/>
      <c r="G686" s="61"/>
      <c r="H686" s="61"/>
      <c r="I686" s="61"/>
      <c r="J686" s="61"/>
      <c r="K686" s="61"/>
      <c r="L686" s="61"/>
      <c r="M686" s="61"/>
      <c r="N686" s="61"/>
      <c r="O686" s="61"/>
      <c r="P686" s="61"/>
      <c r="Q686" s="61"/>
      <c r="R686" s="61"/>
    </row>
    <row r="687" spans="1:18" ht="12.75">
      <c r="A687" s="61"/>
      <c r="B687" s="61"/>
      <c r="C687" s="61"/>
      <c r="D687" s="61"/>
      <c r="E687" s="61"/>
      <c r="F687" s="61"/>
      <c r="G687" s="61"/>
      <c r="H687" s="61"/>
      <c r="I687" s="61"/>
      <c r="J687" s="61"/>
      <c r="K687" s="61"/>
      <c r="L687" s="61"/>
      <c r="M687" s="61"/>
      <c r="N687" s="61"/>
      <c r="O687" s="61"/>
      <c r="P687" s="61"/>
      <c r="Q687" s="61"/>
      <c r="R687" s="61"/>
    </row>
    <row r="688" spans="1:18" ht="12.75">
      <c r="A688" s="61"/>
      <c r="B688" s="61"/>
      <c r="C688" s="61"/>
      <c r="D688" s="61"/>
      <c r="E688" s="61"/>
      <c r="F688" s="61"/>
      <c r="G688" s="61"/>
      <c r="H688" s="61"/>
      <c r="I688" s="61"/>
      <c r="J688" s="61"/>
      <c r="K688" s="61"/>
      <c r="L688" s="61"/>
      <c r="M688" s="61"/>
      <c r="N688" s="61"/>
      <c r="O688" s="61"/>
      <c r="P688" s="61"/>
      <c r="Q688" s="61"/>
      <c r="R688" s="61"/>
    </row>
    <row r="689" spans="1:18" ht="12.75">
      <c r="A689" s="61"/>
      <c r="B689" s="61"/>
      <c r="C689" s="61"/>
      <c r="D689" s="61"/>
      <c r="E689" s="61"/>
      <c r="F689" s="61"/>
      <c r="G689" s="61"/>
      <c r="H689" s="61"/>
      <c r="I689" s="61"/>
      <c r="J689" s="61"/>
      <c r="K689" s="61"/>
      <c r="L689" s="61"/>
      <c r="M689" s="61"/>
      <c r="N689" s="61"/>
      <c r="O689" s="61"/>
      <c r="P689" s="61"/>
      <c r="Q689" s="61"/>
      <c r="R689" s="61"/>
    </row>
    <row r="690" spans="1:18" ht="12.75">
      <c r="A690" s="61"/>
      <c r="B690" s="61"/>
      <c r="C690" s="61"/>
      <c r="D690" s="61"/>
      <c r="E690" s="61"/>
      <c r="F690" s="61"/>
      <c r="G690" s="61"/>
      <c r="H690" s="61"/>
      <c r="I690" s="61"/>
      <c r="J690" s="61"/>
      <c r="K690" s="61"/>
      <c r="L690" s="61"/>
      <c r="M690" s="61"/>
      <c r="N690" s="61"/>
      <c r="O690" s="61"/>
      <c r="P690" s="61"/>
      <c r="Q690" s="61"/>
      <c r="R690" s="61"/>
    </row>
    <row r="691" spans="1:18" ht="12.75">
      <c r="A691" s="61"/>
      <c r="B691" s="61"/>
      <c r="C691" s="61"/>
      <c r="D691" s="61"/>
      <c r="E691" s="61"/>
      <c r="F691" s="61"/>
      <c r="G691" s="61"/>
      <c r="H691" s="61"/>
      <c r="I691" s="61"/>
      <c r="J691" s="61"/>
      <c r="K691" s="61"/>
      <c r="L691" s="61"/>
      <c r="M691" s="61"/>
      <c r="N691" s="61"/>
      <c r="O691" s="61"/>
      <c r="P691" s="61"/>
      <c r="Q691" s="61"/>
      <c r="R691" s="61"/>
    </row>
    <row r="692" spans="1:18" ht="12.75">
      <c r="A692" s="61"/>
      <c r="B692" s="61"/>
      <c r="C692" s="61"/>
      <c r="D692" s="61"/>
      <c r="E692" s="61"/>
      <c r="F692" s="61"/>
      <c r="G692" s="61"/>
      <c r="H692" s="61"/>
      <c r="I692" s="61"/>
      <c r="J692" s="61"/>
      <c r="K692" s="61"/>
      <c r="L692" s="61"/>
      <c r="M692" s="61"/>
      <c r="N692" s="61"/>
      <c r="O692" s="61"/>
      <c r="P692" s="61"/>
      <c r="Q692" s="61"/>
      <c r="R692" s="61"/>
    </row>
    <row r="693" spans="1:18" ht="12.75">
      <c r="A693" s="61"/>
      <c r="B693" s="61"/>
      <c r="C693" s="61"/>
      <c r="D693" s="61"/>
      <c r="E693" s="61"/>
      <c r="F693" s="61"/>
      <c r="G693" s="61"/>
      <c r="H693" s="61"/>
      <c r="I693" s="61"/>
      <c r="J693" s="61"/>
      <c r="K693" s="61"/>
      <c r="L693" s="61"/>
      <c r="M693" s="61"/>
      <c r="N693" s="61"/>
      <c r="O693" s="61"/>
      <c r="P693" s="61"/>
      <c r="Q693" s="61"/>
      <c r="R693" s="61"/>
    </row>
    <row r="694" spans="1:18" ht="12.75">
      <c r="A694" s="61"/>
      <c r="B694" s="61"/>
      <c r="C694" s="61"/>
      <c r="D694" s="61"/>
      <c r="E694" s="61"/>
      <c r="F694" s="61"/>
      <c r="G694" s="61"/>
      <c r="H694" s="61"/>
      <c r="I694" s="61"/>
      <c r="J694" s="61"/>
      <c r="K694" s="61"/>
      <c r="L694" s="61"/>
      <c r="M694" s="61"/>
      <c r="N694" s="61"/>
      <c r="O694" s="61"/>
      <c r="P694" s="61"/>
      <c r="Q694" s="61"/>
      <c r="R694" s="61"/>
    </row>
    <row r="695" spans="1:18" ht="12.75">
      <c r="A695" s="61"/>
      <c r="B695" s="61"/>
      <c r="C695" s="61"/>
      <c r="D695" s="61"/>
      <c r="E695" s="61"/>
      <c r="F695" s="61"/>
      <c r="G695" s="61"/>
      <c r="H695" s="61"/>
      <c r="I695" s="61"/>
      <c r="J695" s="61"/>
      <c r="K695" s="61"/>
      <c r="L695" s="61"/>
      <c r="M695" s="61"/>
      <c r="N695" s="61"/>
      <c r="O695" s="61"/>
      <c r="P695" s="61"/>
      <c r="Q695" s="61"/>
      <c r="R695" s="61"/>
    </row>
    <row r="696" spans="1:18" ht="12.75">
      <c r="A696" s="61"/>
      <c r="B696" s="61"/>
      <c r="C696" s="61"/>
      <c r="D696" s="61"/>
      <c r="E696" s="61"/>
      <c r="F696" s="61"/>
      <c r="G696" s="61"/>
      <c r="H696" s="61"/>
      <c r="I696" s="61"/>
      <c r="J696" s="61"/>
      <c r="K696" s="61"/>
      <c r="L696" s="61"/>
      <c r="M696" s="61"/>
      <c r="N696" s="61"/>
      <c r="O696" s="61"/>
      <c r="P696" s="61"/>
      <c r="Q696" s="61"/>
      <c r="R696" s="61"/>
    </row>
    <row r="697" spans="1:18" ht="12.75">
      <c r="A697" s="61"/>
      <c r="B697" s="61"/>
      <c r="C697" s="61"/>
      <c r="D697" s="61"/>
      <c r="E697" s="61"/>
      <c r="F697" s="61"/>
      <c r="G697" s="61"/>
      <c r="H697" s="61"/>
      <c r="I697" s="61"/>
      <c r="J697" s="61"/>
      <c r="K697" s="61"/>
      <c r="L697" s="61"/>
      <c r="M697" s="61"/>
      <c r="N697" s="61"/>
      <c r="O697" s="61"/>
      <c r="P697" s="61"/>
      <c r="Q697" s="61"/>
      <c r="R697" s="61"/>
    </row>
    <row r="698" spans="1:18" ht="12.75">
      <c r="A698" s="61"/>
      <c r="B698" s="61"/>
      <c r="C698" s="61"/>
      <c r="D698" s="61"/>
      <c r="E698" s="61"/>
      <c r="F698" s="61"/>
      <c r="G698" s="61"/>
      <c r="H698" s="61"/>
      <c r="I698" s="61"/>
      <c r="J698" s="61"/>
      <c r="K698" s="61"/>
      <c r="L698" s="61"/>
      <c r="M698" s="61"/>
      <c r="N698" s="61"/>
      <c r="O698" s="61"/>
      <c r="P698" s="61"/>
      <c r="Q698" s="61"/>
      <c r="R698" s="61"/>
    </row>
    <row r="699" spans="1:18" ht="12.75">
      <c r="A699" s="61"/>
      <c r="B699" s="61"/>
      <c r="C699" s="61"/>
      <c r="D699" s="61"/>
      <c r="E699" s="61"/>
      <c r="F699" s="61"/>
      <c r="G699" s="61"/>
      <c r="H699" s="61"/>
      <c r="I699" s="61"/>
      <c r="J699" s="61"/>
      <c r="K699" s="61"/>
      <c r="L699" s="61"/>
      <c r="M699" s="61"/>
      <c r="N699" s="61"/>
      <c r="O699" s="61"/>
      <c r="P699" s="61"/>
      <c r="Q699" s="61"/>
      <c r="R699" s="61"/>
    </row>
    <row r="700" spans="1:18" ht="12.75">
      <c r="A700" s="61"/>
      <c r="B700" s="61"/>
      <c r="C700" s="61"/>
      <c r="D700" s="61"/>
      <c r="E700" s="61"/>
      <c r="F700" s="61"/>
      <c r="G700" s="61"/>
      <c r="H700" s="61"/>
      <c r="I700" s="61"/>
      <c r="J700" s="61"/>
      <c r="K700" s="61"/>
      <c r="L700" s="61"/>
      <c r="M700" s="61"/>
      <c r="N700" s="61"/>
      <c r="O700" s="61"/>
      <c r="P700" s="61"/>
      <c r="Q700" s="61"/>
      <c r="R700" s="61"/>
    </row>
    <row r="701" spans="1:18" ht="12.75">
      <c r="A701" s="61"/>
      <c r="B701" s="61"/>
      <c r="C701" s="61"/>
      <c r="D701" s="61"/>
      <c r="E701" s="61"/>
      <c r="F701" s="61"/>
      <c r="G701" s="61"/>
      <c r="H701" s="61"/>
      <c r="I701" s="61"/>
      <c r="J701" s="61"/>
      <c r="K701" s="61"/>
      <c r="L701" s="61"/>
      <c r="M701" s="61"/>
      <c r="N701" s="61"/>
      <c r="O701" s="61"/>
      <c r="P701" s="61"/>
      <c r="Q701" s="61"/>
      <c r="R701" s="61"/>
    </row>
    <row r="702" spans="1:18" ht="12.75">
      <c r="A702" s="61"/>
      <c r="B702" s="61"/>
      <c r="C702" s="61"/>
      <c r="D702" s="61"/>
      <c r="E702" s="61"/>
      <c r="F702" s="61"/>
      <c r="G702" s="61"/>
      <c r="H702" s="61"/>
      <c r="I702" s="61"/>
      <c r="J702" s="61"/>
      <c r="K702" s="61"/>
      <c r="L702" s="61"/>
      <c r="M702" s="61"/>
      <c r="N702" s="61"/>
      <c r="O702" s="61"/>
      <c r="P702" s="61"/>
      <c r="Q702" s="61"/>
      <c r="R702" s="61"/>
    </row>
    <row r="703" spans="1:18" ht="12.75">
      <c r="A703" s="61"/>
      <c r="B703" s="61"/>
      <c r="C703" s="61"/>
      <c r="D703" s="61"/>
      <c r="E703" s="61"/>
      <c r="F703" s="61"/>
      <c r="G703" s="61"/>
      <c r="H703" s="61"/>
      <c r="I703" s="61"/>
      <c r="J703" s="61"/>
      <c r="K703" s="61"/>
      <c r="L703" s="61"/>
      <c r="M703" s="61"/>
      <c r="N703" s="61"/>
      <c r="O703" s="61"/>
      <c r="P703" s="61"/>
      <c r="Q703" s="61"/>
      <c r="R703" s="61"/>
    </row>
    <row r="704" spans="1:18" ht="12.75">
      <c r="A704" s="61"/>
      <c r="B704" s="61"/>
      <c r="C704" s="61"/>
      <c r="D704" s="61"/>
      <c r="E704" s="61"/>
      <c r="F704" s="61"/>
      <c r="G704" s="61"/>
      <c r="H704" s="61"/>
      <c r="I704" s="61"/>
      <c r="J704" s="61"/>
      <c r="K704" s="61"/>
      <c r="L704" s="61"/>
      <c r="M704" s="61"/>
      <c r="N704" s="61"/>
      <c r="O704" s="61"/>
      <c r="P704" s="61"/>
      <c r="Q704" s="61"/>
      <c r="R704" s="61"/>
    </row>
    <row r="705" spans="1:18" ht="12.75">
      <c r="A705" s="61"/>
      <c r="B705" s="61"/>
      <c r="C705" s="61"/>
      <c r="D705" s="61"/>
      <c r="E705" s="61"/>
      <c r="F705" s="61"/>
      <c r="G705" s="61"/>
      <c r="H705" s="61"/>
      <c r="I705" s="61"/>
      <c r="J705" s="61"/>
      <c r="K705" s="61"/>
      <c r="L705" s="61"/>
      <c r="M705" s="61"/>
      <c r="N705" s="61"/>
      <c r="O705" s="61"/>
      <c r="P705" s="61"/>
      <c r="Q705" s="61"/>
      <c r="R705" s="61"/>
    </row>
    <row r="706" spans="1:18" ht="12.75">
      <c r="A706" s="61"/>
      <c r="B706" s="61"/>
      <c r="C706" s="61"/>
      <c r="D706" s="61"/>
      <c r="E706" s="61"/>
      <c r="F706" s="61"/>
      <c r="G706" s="61"/>
      <c r="H706" s="61"/>
      <c r="I706" s="61"/>
      <c r="J706" s="61"/>
      <c r="K706" s="61"/>
      <c r="L706" s="61"/>
      <c r="M706" s="61"/>
      <c r="N706" s="61"/>
      <c r="O706" s="61"/>
      <c r="P706" s="61"/>
      <c r="Q706" s="61"/>
      <c r="R706" s="61"/>
    </row>
    <row r="707" spans="1:18" ht="12.75">
      <c r="A707" s="61"/>
      <c r="B707" s="61"/>
      <c r="C707" s="61"/>
      <c r="D707" s="61"/>
      <c r="E707" s="61"/>
      <c r="F707" s="61"/>
      <c r="G707" s="61"/>
      <c r="H707" s="61"/>
      <c r="I707" s="61"/>
      <c r="J707" s="61"/>
      <c r="K707" s="61"/>
      <c r="L707" s="61"/>
      <c r="M707" s="61"/>
      <c r="N707" s="61"/>
      <c r="O707" s="61"/>
      <c r="P707" s="61"/>
      <c r="Q707" s="61"/>
      <c r="R707" s="61"/>
    </row>
    <row r="708" spans="1:18" ht="12.75">
      <c r="A708" s="61"/>
      <c r="B708" s="61"/>
      <c r="C708" s="61"/>
      <c r="D708" s="61"/>
      <c r="E708" s="61"/>
      <c r="F708" s="61"/>
      <c r="G708" s="61"/>
      <c r="H708" s="61"/>
      <c r="I708" s="61"/>
      <c r="J708" s="61"/>
      <c r="K708" s="61"/>
      <c r="L708" s="61"/>
      <c r="M708" s="61"/>
      <c r="N708" s="61"/>
      <c r="O708" s="61"/>
      <c r="P708" s="61"/>
      <c r="Q708" s="61"/>
      <c r="R708" s="61"/>
    </row>
    <row r="709" spans="1:18" ht="12.75">
      <c r="A709" s="61"/>
      <c r="B709" s="61"/>
      <c r="C709" s="61"/>
      <c r="D709" s="61"/>
      <c r="E709" s="61"/>
      <c r="F709" s="61"/>
      <c r="G709" s="61"/>
      <c r="H709" s="61"/>
      <c r="I709" s="61"/>
      <c r="J709" s="61"/>
      <c r="K709" s="61"/>
      <c r="L709" s="61"/>
      <c r="M709" s="61"/>
      <c r="N709" s="61"/>
      <c r="O709" s="61"/>
      <c r="P709" s="61"/>
      <c r="Q709" s="61"/>
      <c r="R709" s="61"/>
    </row>
    <row r="710" spans="1:18" ht="12.75">
      <c r="A710" s="61"/>
      <c r="B710" s="61"/>
      <c r="C710" s="61"/>
      <c r="D710" s="61"/>
      <c r="E710" s="61"/>
      <c r="F710" s="61"/>
      <c r="G710" s="61"/>
      <c r="H710" s="61"/>
      <c r="I710" s="61"/>
      <c r="J710" s="61"/>
      <c r="K710" s="61"/>
      <c r="L710" s="61"/>
      <c r="M710" s="61"/>
      <c r="N710" s="61"/>
      <c r="O710" s="61"/>
      <c r="P710" s="61"/>
      <c r="Q710" s="61"/>
      <c r="R710" s="61"/>
    </row>
    <row r="711" spans="1:18" ht="12.75">
      <c r="A711" s="61"/>
      <c r="B711" s="61"/>
      <c r="C711" s="61"/>
      <c r="D711" s="61"/>
      <c r="E711" s="61"/>
      <c r="F711" s="61"/>
      <c r="G711" s="61"/>
      <c r="H711" s="61"/>
      <c r="I711" s="61"/>
      <c r="J711" s="61"/>
      <c r="K711" s="61"/>
      <c r="L711" s="61"/>
      <c r="M711" s="61"/>
      <c r="N711" s="61"/>
      <c r="O711" s="61"/>
      <c r="P711" s="61"/>
      <c r="Q711" s="61"/>
      <c r="R711" s="61"/>
    </row>
    <row r="712" spans="1:18" ht="12.75">
      <c r="A712" s="61"/>
      <c r="B712" s="61"/>
      <c r="C712" s="61"/>
      <c r="D712" s="61"/>
      <c r="E712" s="61"/>
      <c r="F712" s="61"/>
      <c r="G712" s="61"/>
      <c r="H712" s="61"/>
      <c r="I712" s="61"/>
      <c r="J712" s="61"/>
      <c r="K712" s="61"/>
      <c r="L712" s="61"/>
      <c r="M712" s="61"/>
      <c r="N712" s="61"/>
      <c r="O712" s="61"/>
      <c r="P712" s="61"/>
      <c r="Q712" s="61"/>
      <c r="R712" s="61"/>
    </row>
    <row r="713" spans="1:18" ht="12.75">
      <c r="A713" s="61"/>
      <c r="B713" s="61"/>
      <c r="C713" s="61"/>
      <c r="D713" s="61"/>
      <c r="E713" s="61"/>
      <c r="F713" s="61"/>
      <c r="G713" s="61"/>
      <c r="H713" s="61"/>
      <c r="I713" s="61"/>
      <c r="J713" s="61"/>
      <c r="K713" s="61"/>
      <c r="L713" s="61"/>
      <c r="M713" s="61"/>
      <c r="N713" s="61"/>
      <c r="O713" s="61"/>
      <c r="P713" s="61"/>
      <c r="Q713" s="61"/>
      <c r="R713" s="61"/>
    </row>
    <row r="714" spans="1:18" ht="12.75">
      <c r="A714" s="61"/>
      <c r="B714" s="61"/>
      <c r="C714" s="61"/>
      <c r="D714" s="61"/>
      <c r="E714" s="61"/>
      <c r="F714" s="61"/>
      <c r="G714" s="61"/>
      <c r="H714" s="61"/>
      <c r="I714" s="61"/>
      <c r="J714" s="61"/>
      <c r="K714" s="61"/>
      <c r="L714" s="61"/>
      <c r="M714" s="61"/>
      <c r="N714" s="61"/>
      <c r="O714" s="61"/>
      <c r="P714" s="61"/>
      <c r="Q714" s="61"/>
      <c r="R714" s="61"/>
    </row>
    <row r="715" spans="1:18" ht="12.75">
      <c r="A715" s="61"/>
      <c r="B715" s="61"/>
      <c r="C715" s="61"/>
      <c r="D715" s="61"/>
      <c r="E715" s="61"/>
      <c r="F715" s="61"/>
      <c r="G715" s="61"/>
      <c r="H715" s="61"/>
      <c r="I715" s="61"/>
      <c r="J715" s="61"/>
      <c r="K715" s="61"/>
      <c r="L715" s="61"/>
      <c r="M715" s="61"/>
      <c r="N715" s="61"/>
      <c r="O715" s="61"/>
      <c r="P715" s="61"/>
      <c r="Q715" s="61"/>
      <c r="R715" s="61"/>
    </row>
    <row r="716" spans="1:18" ht="12.75">
      <c r="A716" s="61"/>
      <c r="B716" s="61"/>
      <c r="C716" s="61"/>
      <c r="D716" s="61"/>
      <c r="E716" s="61"/>
      <c r="F716" s="61"/>
      <c r="G716" s="61"/>
      <c r="H716" s="61"/>
      <c r="I716" s="61"/>
      <c r="J716" s="61"/>
      <c r="K716" s="61"/>
      <c r="L716" s="61"/>
      <c r="M716" s="61"/>
      <c r="N716" s="61"/>
      <c r="O716" s="61"/>
      <c r="P716" s="61"/>
      <c r="Q716" s="61"/>
      <c r="R716" s="61"/>
    </row>
    <row r="717" spans="1:18" ht="12.75">
      <c r="A717" s="61"/>
      <c r="B717" s="61"/>
      <c r="C717" s="61"/>
      <c r="D717" s="61"/>
      <c r="E717" s="61"/>
      <c r="F717" s="61"/>
      <c r="G717" s="61"/>
      <c r="H717" s="61"/>
      <c r="I717" s="61"/>
      <c r="J717" s="61"/>
      <c r="K717" s="61"/>
      <c r="L717" s="61"/>
      <c r="M717" s="61"/>
      <c r="N717" s="61"/>
      <c r="O717" s="61"/>
      <c r="P717" s="61"/>
      <c r="Q717" s="61"/>
      <c r="R717" s="61"/>
    </row>
    <row r="718" spans="1:18" ht="12.75">
      <c r="A718" s="61"/>
      <c r="B718" s="61"/>
      <c r="C718" s="61"/>
      <c r="D718" s="61"/>
      <c r="E718" s="61"/>
      <c r="F718" s="61"/>
      <c r="G718" s="61"/>
      <c r="H718" s="61"/>
      <c r="I718" s="61"/>
      <c r="J718" s="61"/>
      <c r="K718" s="61"/>
      <c r="L718" s="61"/>
      <c r="M718" s="61"/>
      <c r="N718" s="61"/>
      <c r="O718" s="61"/>
      <c r="P718" s="61"/>
      <c r="Q718" s="61"/>
      <c r="R718" s="61"/>
    </row>
    <row r="719" spans="1:18" ht="12.75">
      <c r="A719" s="61"/>
      <c r="B719" s="61"/>
      <c r="C719" s="61"/>
      <c r="D719" s="61"/>
      <c r="E719" s="61"/>
      <c r="F719" s="61"/>
      <c r="G719" s="61"/>
      <c r="H719" s="61"/>
      <c r="I719" s="61"/>
      <c r="J719" s="61"/>
      <c r="K719" s="61"/>
      <c r="L719" s="61"/>
      <c r="M719" s="61"/>
      <c r="N719" s="61"/>
      <c r="O719" s="61"/>
      <c r="P719" s="61"/>
      <c r="Q719" s="61"/>
      <c r="R719" s="61"/>
    </row>
    <row r="720" spans="1:18" ht="12.75">
      <c r="A720" s="61"/>
      <c r="B720" s="61"/>
      <c r="C720" s="61"/>
      <c r="D720" s="61"/>
      <c r="E720" s="61"/>
      <c r="F720" s="61"/>
      <c r="G720" s="61"/>
      <c r="H720" s="61"/>
      <c r="I720" s="61"/>
      <c r="J720" s="61"/>
      <c r="K720" s="61"/>
      <c r="L720" s="61"/>
      <c r="M720" s="61"/>
      <c r="N720" s="61"/>
      <c r="O720" s="61"/>
      <c r="P720" s="61"/>
      <c r="Q720" s="61"/>
      <c r="R720" s="61"/>
    </row>
    <row r="721" spans="1:18" ht="12.75">
      <c r="A721" s="61"/>
      <c r="B721" s="61"/>
      <c r="C721" s="61"/>
      <c r="D721" s="61"/>
      <c r="E721" s="61"/>
      <c r="F721" s="61"/>
      <c r="G721" s="61"/>
      <c r="H721" s="61"/>
      <c r="I721" s="61"/>
      <c r="J721" s="61"/>
      <c r="K721" s="61"/>
      <c r="L721" s="61"/>
      <c r="M721" s="61"/>
      <c r="N721" s="61"/>
      <c r="O721" s="61"/>
      <c r="P721" s="61"/>
      <c r="Q721" s="61"/>
      <c r="R721" s="61"/>
    </row>
    <row r="722" spans="1:18" ht="12.75">
      <c r="A722" s="61"/>
      <c r="B722" s="61"/>
      <c r="C722" s="61"/>
      <c r="D722" s="61"/>
      <c r="E722" s="61"/>
      <c r="F722" s="61"/>
      <c r="G722" s="61"/>
      <c r="H722" s="61"/>
      <c r="I722" s="61"/>
      <c r="J722" s="61"/>
      <c r="K722" s="61"/>
      <c r="L722" s="61"/>
      <c r="M722" s="61"/>
      <c r="N722" s="61"/>
      <c r="O722" s="61"/>
      <c r="P722" s="61"/>
      <c r="Q722" s="61"/>
      <c r="R722" s="61"/>
    </row>
    <row r="723" spans="1:18" ht="12.75">
      <c r="A723" s="61"/>
      <c r="B723" s="61"/>
      <c r="C723" s="61"/>
      <c r="D723" s="61"/>
      <c r="E723" s="61"/>
      <c r="F723" s="61"/>
      <c r="G723" s="61"/>
      <c r="H723" s="61"/>
      <c r="I723" s="61"/>
      <c r="J723" s="61"/>
      <c r="K723" s="61"/>
      <c r="L723" s="61"/>
      <c r="M723" s="61"/>
      <c r="N723" s="61"/>
      <c r="O723" s="61"/>
      <c r="P723" s="61"/>
      <c r="Q723" s="61"/>
      <c r="R723" s="61"/>
    </row>
    <row r="724" spans="1:18" ht="12.75">
      <c r="A724" s="61"/>
      <c r="B724" s="61"/>
      <c r="C724" s="61"/>
      <c r="D724" s="61"/>
      <c r="E724" s="61"/>
      <c r="F724" s="61"/>
      <c r="G724" s="61"/>
      <c r="H724" s="61"/>
      <c r="I724" s="61"/>
      <c r="J724" s="61"/>
      <c r="K724" s="61"/>
      <c r="L724" s="61"/>
      <c r="M724" s="61"/>
      <c r="N724" s="61"/>
      <c r="O724" s="61"/>
      <c r="P724" s="61"/>
      <c r="Q724" s="61"/>
      <c r="R724" s="61"/>
    </row>
    <row r="725" spans="1:18" ht="12.75">
      <c r="A725" s="61"/>
      <c r="B725" s="61"/>
      <c r="C725" s="61"/>
      <c r="D725" s="61"/>
      <c r="E725" s="61"/>
      <c r="F725" s="61"/>
      <c r="G725" s="61"/>
      <c r="H725" s="61"/>
      <c r="I725" s="61"/>
      <c r="J725" s="61"/>
      <c r="K725" s="61"/>
      <c r="L725" s="61"/>
      <c r="M725" s="61"/>
      <c r="N725" s="61"/>
      <c r="O725" s="61"/>
      <c r="P725" s="61"/>
      <c r="Q725" s="61"/>
      <c r="R725" s="61"/>
    </row>
    <row r="726" spans="1:18" ht="12.75">
      <c r="A726" s="61"/>
      <c r="B726" s="61"/>
      <c r="C726" s="61"/>
      <c r="D726" s="61"/>
      <c r="E726" s="61"/>
      <c r="F726" s="61"/>
      <c r="G726" s="61"/>
      <c r="H726" s="61"/>
      <c r="I726" s="61"/>
      <c r="J726" s="61"/>
      <c r="K726" s="61"/>
      <c r="L726" s="61"/>
      <c r="M726" s="61"/>
      <c r="N726" s="61"/>
      <c r="O726" s="61"/>
      <c r="P726" s="61"/>
      <c r="Q726" s="61"/>
      <c r="R726" s="61"/>
    </row>
    <row r="727" spans="1:18" ht="12.75">
      <c r="A727" s="61"/>
      <c r="B727" s="61"/>
      <c r="C727" s="61"/>
      <c r="D727" s="61"/>
      <c r="E727" s="61"/>
      <c r="F727" s="61"/>
      <c r="G727" s="61"/>
      <c r="H727" s="61"/>
      <c r="I727" s="61"/>
      <c r="J727" s="61"/>
      <c r="K727" s="61"/>
      <c r="L727" s="61"/>
      <c r="M727" s="61"/>
      <c r="N727" s="61"/>
      <c r="O727" s="61"/>
      <c r="P727" s="61"/>
      <c r="Q727" s="61"/>
      <c r="R727" s="61"/>
    </row>
    <row r="728" spans="1:18" ht="12.75">
      <c r="A728" s="61"/>
      <c r="B728" s="61"/>
      <c r="C728" s="61"/>
      <c r="D728" s="61"/>
      <c r="E728" s="61"/>
      <c r="F728" s="61"/>
      <c r="G728" s="61"/>
      <c r="H728" s="61"/>
      <c r="I728" s="61"/>
      <c r="J728" s="61"/>
      <c r="K728" s="61"/>
      <c r="L728" s="61"/>
      <c r="M728" s="61"/>
      <c r="N728" s="61"/>
      <c r="O728" s="61"/>
      <c r="P728" s="61"/>
      <c r="Q728" s="61"/>
      <c r="R728" s="61"/>
    </row>
    <row r="729" spans="1:18" ht="12.75">
      <c r="A729" s="61"/>
      <c r="B729" s="61"/>
      <c r="C729" s="61"/>
      <c r="D729" s="61"/>
      <c r="E729" s="61"/>
      <c r="F729" s="61"/>
      <c r="G729" s="61"/>
      <c r="H729" s="61"/>
      <c r="I729" s="61"/>
      <c r="J729" s="61"/>
      <c r="K729" s="61"/>
      <c r="L729" s="61"/>
      <c r="M729" s="61"/>
      <c r="N729" s="61"/>
      <c r="O729" s="61"/>
      <c r="P729" s="61"/>
      <c r="Q729" s="61"/>
      <c r="R729" s="61"/>
    </row>
    <row r="730" spans="1:18" ht="12.75">
      <c r="A730" s="61"/>
      <c r="B730" s="61"/>
      <c r="C730" s="61"/>
      <c r="D730" s="61"/>
      <c r="E730" s="61"/>
      <c r="F730" s="61"/>
      <c r="G730" s="61"/>
      <c r="H730" s="61"/>
      <c r="I730" s="61"/>
      <c r="J730" s="61"/>
      <c r="K730" s="61"/>
      <c r="L730" s="61"/>
      <c r="M730" s="61"/>
      <c r="N730" s="61"/>
      <c r="O730" s="61"/>
      <c r="P730" s="61"/>
      <c r="Q730" s="61"/>
      <c r="R730" s="61"/>
    </row>
    <row r="731" spans="1:18" ht="12.75">
      <c r="A731" s="61"/>
      <c r="B731" s="61"/>
      <c r="C731" s="61"/>
      <c r="D731" s="61"/>
      <c r="E731" s="61"/>
      <c r="F731" s="61"/>
      <c r="G731" s="61"/>
      <c r="H731" s="61"/>
      <c r="I731" s="61"/>
      <c r="J731" s="61"/>
      <c r="K731" s="61"/>
      <c r="L731" s="61"/>
      <c r="M731" s="61"/>
      <c r="N731" s="61"/>
      <c r="O731" s="61"/>
      <c r="P731" s="61"/>
      <c r="Q731" s="61"/>
      <c r="R731" s="61"/>
    </row>
    <row r="732" spans="1:18" ht="12.75">
      <c r="A732" s="61"/>
      <c r="B732" s="61"/>
      <c r="C732" s="61"/>
      <c r="D732" s="61"/>
      <c r="E732" s="61"/>
      <c r="F732" s="61"/>
      <c r="G732" s="61"/>
      <c r="H732" s="61"/>
      <c r="I732" s="61"/>
      <c r="J732" s="61"/>
      <c r="K732" s="61"/>
      <c r="L732" s="61"/>
      <c r="M732" s="61"/>
      <c r="N732" s="61"/>
      <c r="O732" s="61"/>
      <c r="P732" s="61"/>
      <c r="Q732" s="61"/>
      <c r="R732" s="61"/>
    </row>
    <row r="733" spans="1:18" ht="12.75">
      <c r="A733" s="61"/>
      <c r="B733" s="61"/>
      <c r="C733" s="61"/>
      <c r="D733" s="61"/>
      <c r="E733" s="61"/>
      <c r="F733" s="61"/>
      <c r="G733" s="61"/>
      <c r="H733" s="61"/>
      <c r="I733" s="61"/>
      <c r="J733" s="61"/>
      <c r="K733" s="61"/>
      <c r="L733" s="61"/>
      <c r="M733" s="61"/>
      <c r="N733" s="61"/>
      <c r="O733" s="61"/>
      <c r="P733" s="61"/>
      <c r="Q733" s="61"/>
      <c r="R733" s="61"/>
    </row>
    <row r="734" spans="1:18" ht="12.75">
      <c r="A734" s="61"/>
      <c r="B734" s="61"/>
      <c r="C734" s="61"/>
      <c r="D734" s="61"/>
      <c r="E734" s="61"/>
      <c r="F734" s="61"/>
      <c r="G734" s="61"/>
      <c r="H734" s="61"/>
      <c r="I734" s="61"/>
      <c r="J734" s="61"/>
      <c r="K734" s="61"/>
      <c r="L734" s="61"/>
      <c r="M734" s="61"/>
      <c r="N734" s="61"/>
      <c r="O734" s="61"/>
      <c r="P734" s="61"/>
      <c r="Q734" s="61"/>
      <c r="R734" s="61"/>
    </row>
    <row r="735" spans="1:18" ht="12.75">
      <c r="A735" s="61"/>
      <c r="B735" s="61"/>
      <c r="C735" s="61"/>
      <c r="D735" s="61"/>
      <c r="E735" s="61"/>
      <c r="F735" s="61"/>
      <c r="G735" s="61"/>
      <c r="H735" s="61"/>
      <c r="I735" s="61"/>
      <c r="J735" s="61"/>
      <c r="K735" s="61"/>
      <c r="L735" s="61"/>
      <c r="M735" s="61"/>
      <c r="N735" s="61"/>
      <c r="O735" s="61"/>
      <c r="P735" s="61"/>
      <c r="Q735" s="61"/>
      <c r="R735" s="61"/>
    </row>
    <row r="736" spans="1:18" ht="12.75">
      <c r="A736" s="61"/>
      <c r="B736" s="61"/>
      <c r="C736" s="61"/>
      <c r="D736" s="61"/>
      <c r="E736" s="61"/>
      <c r="F736" s="61"/>
      <c r="G736" s="61"/>
      <c r="H736" s="61"/>
      <c r="I736" s="61"/>
      <c r="J736" s="61"/>
      <c r="K736" s="61"/>
      <c r="L736" s="61"/>
      <c r="M736" s="61"/>
      <c r="N736" s="61"/>
      <c r="O736" s="61"/>
      <c r="P736" s="61"/>
      <c r="Q736" s="61"/>
      <c r="R736" s="61"/>
    </row>
    <row r="737" spans="1:18" ht="12.75">
      <c r="A737" s="61"/>
      <c r="B737" s="61"/>
      <c r="C737" s="61"/>
      <c r="D737" s="61"/>
      <c r="E737" s="61"/>
      <c r="F737" s="61"/>
      <c r="G737" s="61"/>
      <c r="H737" s="61"/>
      <c r="I737" s="61"/>
      <c r="J737" s="61"/>
      <c r="K737" s="61"/>
      <c r="L737" s="61"/>
      <c r="M737" s="61"/>
      <c r="N737" s="61"/>
      <c r="O737" s="61"/>
      <c r="P737" s="61"/>
      <c r="Q737" s="61"/>
      <c r="R737" s="61"/>
    </row>
    <row r="738" spans="1:18" ht="12.75">
      <c r="A738" s="61"/>
      <c r="B738" s="61"/>
      <c r="C738" s="61"/>
      <c r="D738" s="61"/>
      <c r="E738" s="61"/>
      <c r="F738" s="61"/>
      <c r="G738" s="61"/>
      <c r="H738" s="61"/>
      <c r="I738" s="61"/>
      <c r="J738" s="61"/>
      <c r="K738" s="61"/>
      <c r="L738" s="61"/>
      <c r="M738" s="61"/>
      <c r="N738" s="61"/>
      <c r="O738" s="61"/>
      <c r="P738" s="61"/>
      <c r="Q738" s="61"/>
      <c r="R738" s="61"/>
    </row>
    <row r="739" spans="1:18" ht="12.75">
      <c r="A739" s="61"/>
      <c r="B739" s="61"/>
      <c r="C739" s="61"/>
      <c r="D739" s="61"/>
      <c r="E739" s="61"/>
      <c r="F739" s="61"/>
      <c r="G739" s="61"/>
      <c r="H739" s="61"/>
      <c r="I739" s="61"/>
      <c r="J739" s="61"/>
      <c r="K739" s="61"/>
      <c r="L739" s="61"/>
      <c r="M739" s="61"/>
      <c r="N739" s="61"/>
      <c r="O739" s="61"/>
      <c r="P739" s="61"/>
      <c r="Q739" s="61"/>
      <c r="R739" s="61"/>
    </row>
    <row r="740" spans="1:18" ht="12.75">
      <c r="A740" s="61"/>
      <c r="B740" s="61"/>
      <c r="C740" s="61"/>
      <c r="D740" s="61"/>
      <c r="E740" s="61"/>
      <c r="F740" s="61"/>
      <c r="G740" s="61"/>
      <c r="H740" s="61"/>
      <c r="I740" s="61"/>
      <c r="J740" s="61"/>
      <c r="K740" s="61"/>
      <c r="L740" s="61"/>
      <c r="M740" s="61"/>
      <c r="N740" s="61"/>
      <c r="O740" s="61"/>
      <c r="P740" s="61"/>
      <c r="Q740" s="61"/>
      <c r="R740" s="61"/>
    </row>
    <row r="741" spans="1:18" ht="12.75">
      <c r="A741" s="61"/>
      <c r="B741" s="61"/>
      <c r="C741" s="61"/>
      <c r="D741" s="61"/>
      <c r="E741" s="61"/>
      <c r="F741" s="61"/>
      <c r="G741" s="61"/>
      <c r="H741" s="61"/>
      <c r="I741" s="61"/>
      <c r="J741" s="61"/>
      <c r="K741" s="61"/>
      <c r="L741" s="61"/>
      <c r="M741" s="61"/>
      <c r="N741" s="61"/>
      <c r="O741" s="61"/>
      <c r="P741" s="61"/>
      <c r="Q741" s="61"/>
      <c r="R741" s="61"/>
    </row>
    <row r="742" spans="1:18" ht="12.75">
      <c r="A742" s="61"/>
      <c r="B742" s="61"/>
      <c r="C742" s="61"/>
      <c r="D742" s="61"/>
      <c r="E742" s="61"/>
      <c r="F742" s="61"/>
      <c r="G742" s="61"/>
      <c r="H742" s="61"/>
      <c r="I742" s="61"/>
      <c r="J742" s="61"/>
      <c r="K742" s="61"/>
      <c r="L742" s="61"/>
      <c r="M742" s="61"/>
      <c r="N742" s="61"/>
      <c r="O742" s="61"/>
      <c r="P742" s="61"/>
      <c r="Q742" s="61"/>
      <c r="R742" s="61"/>
    </row>
    <row r="743" spans="1:18" ht="12.75">
      <c r="A743" s="61"/>
      <c r="B743" s="61"/>
      <c r="C743" s="61"/>
      <c r="D743" s="61"/>
      <c r="E743" s="61"/>
      <c r="F743" s="61"/>
      <c r="G743" s="61"/>
      <c r="H743" s="61"/>
      <c r="I743" s="61"/>
      <c r="J743" s="61"/>
      <c r="K743" s="61"/>
      <c r="L743" s="61"/>
      <c r="M743" s="61"/>
      <c r="N743" s="61"/>
      <c r="O743" s="61"/>
      <c r="P743" s="61"/>
      <c r="Q743" s="61"/>
      <c r="R743" s="61"/>
    </row>
    <row r="744" spans="1:18" ht="12.75">
      <c r="A744" s="61"/>
      <c r="B744" s="61"/>
      <c r="C744" s="61"/>
      <c r="D744" s="61"/>
      <c r="E744" s="61"/>
      <c r="F744" s="61"/>
      <c r="G744" s="61"/>
      <c r="H744" s="61"/>
      <c r="I744" s="61"/>
      <c r="J744" s="61"/>
      <c r="K744" s="61"/>
      <c r="L744" s="61"/>
      <c r="M744" s="61"/>
      <c r="N744" s="61"/>
      <c r="O744" s="61"/>
      <c r="P744" s="61"/>
      <c r="Q744" s="61"/>
      <c r="R744" s="61"/>
    </row>
    <row r="745" spans="1:18" ht="12.75">
      <c r="A745" s="61"/>
      <c r="B745" s="61"/>
      <c r="C745" s="61"/>
      <c r="D745" s="61"/>
      <c r="E745" s="61"/>
      <c r="F745" s="61"/>
      <c r="G745" s="61"/>
      <c r="H745" s="61"/>
      <c r="I745" s="61"/>
      <c r="J745" s="61"/>
      <c r="K745" s="61"/>
      <c r="L745" s="61"/>
      <c r="M745" s="61"/>
      <c r="N745" s="61"/>
      <c r="O745" s="61"/>
      <c r="P745" s="61"/>
      <c r="Q745" s="61"/>
      <c r="R745" s="61"/>
    </row>
    <row r="746" spans="1:18" ht="12.75">
      <c r="A746" s="61"/>
      <c r="B746" s="61"/>
      <c r="C746" s="61"/>
      <c r="D746" s="61"/>
      <c r="E746" s="61"/>
      <c r="F746" s="61"/>
      <c r="G746" s="61"/>
      <c r="H746" s="61"/>
      <c r="I746" s="61"/>
      <c r="J746" s="61"/>
      <c r="K746" s="61"/>
      <c r="L746" s="61"/>
      <c r="M746" s="61"/>
      <c r="N746" s="61"/>
      <c r="O746" s="61"/>
      <c r="P746" s="61"/>
      <c r="Q746" s="61"/>
      <c r="R746" s="61"/>
    </row>
    <row r="747" spans="1:18" ht="12.75">
      <c r="A747" s="61"/>
      <c r="B747" s="61"/>
      <c r="C747" s="61"/>
      <c r="D747" s="61"/>
      <c r="E747" s="61"/>
      <c r="F747" s="61"/>
      <c r="G747" s="61"/>
      <c r="H747" s="61"/>
      <c r="I747" s="61"/>
      <c r="J747" s="61"/>
      <c r="K747" s="61"/>
      <c r="L747" s="61"/>
      <c r="M747" s="61"/>
      <c r="N747" s="61"/>
      <c r="O747" s="61"/>
      <c r="P747" s="61"/>
      <c r="Q747" s="61"/>
      <c r="R747" s="61"/>
    </row>
    <row r="748" spans="1:18" ht="12.75">
      <c r="A748" s="61"/>
      <c r="B748" s="61"/>
      <c r="C748" s="61"/>
      <c r="D748" s="61"/>
      <c r="E748" s="61"/>
      <c r="F748" s="61"/>
      <c r="G748" s="61"/>
      <c r="H748" s="61"/>
      <c r="I748" s="61"/>
      <c r="J748" s="61"/>
      <c r="K748" s="61"/>
      <c r="L748" s="61"/>
      <c r="M748" s="61"/>
      <c r="N748" s="61"/>
      <c r="O748" s="61"/>
      <c r="P748" s="61"/>
      <c r="Q748" s="61"/>
      <c r="R748" s="61"/>
    </row>
    <row r="749" spans="1:18" ht="12.75">
      <c r="A749" s="61"/>
      <c r="B749" s="61"/>
      <c r="C749" s="61"/>
      <c r="D749" s="61"/>
      <c r="E749" s="61"/>
      <c r="F749" s="61"/>
      <c r="G749" s="61"/>
      <c r="H749" s="61"/>
      <c r="I749" s="61"/>
      <c r="J749" s="61"/>
      <c r="K749" s="61"/>
      <c r="L749" s="61"/>
      <c r="M749" s="61"/>
      <c r="N749" s="61"/>
      <c r="O749" s="61"/>
      <c r="P749" s="61"/>
      <c r="Q749" s="61"/>
      <c r="R749" s="61"/>
    </row>
    <row r="750" spans="1:18" ht="12.75">
      <c r="A750" s="61"/>
      <c r="B750" s="61"/>
      <c r="C750" s="61"/>
      <c r="D750" s="61"/>
      <c r="E750" s="61"/>
      <c r="F750" s="61"/>
      <c r="G750" s="61"/>
      <c r="H750" s="61"/>
      <c r="I750" s="61"/>
      <c r="J750" s="61"/>
      <c r="K750" s="61"/>
      <c r="L750" s="61"/>
      <c r="M750" s="61"/>
      <c r="N750" s="61"/>
      <c r="O750" s="61"/>
      <c r="P750" s="61"/>
      <c r="Q750" s="61"/>
      <c r="R750" s="61"/>
    </row>
    <row r="751" spans="1:18" ht="12.75">
      <c r="A751" s="61"/>
      <c r="B751" s="61"/>
      <c r="C751" s="61"/>
      <c r="D751" s="61"/>
      <c r="E751" s="61"/>
      <c r="F751" s="61"/>
      <c r="G751" s="61"/>
      <c r="H751" s="61"/>
      <c r="I751" s="61"/>
      <c r="J751" s="61"/>
      <c r="K751" s="61"/>
      <c r="L751" s="61"/>
      <c r="M751" s="61"/>
      <c r="N751" s="61"/>
      <c r="O751" s="61"/>
      <c r="P751" s="61"/>
      <c r="Q751" s="61"/>
      <c r="R751" s="61"/>
    </row>
    <row r="752" spans="1:18" ht="12.75">
      <c r="A752" s="61"/>
      <c r="B752" s="61"/>
      <c r="C752" s="61"/>
      <c r="D752" s="61"/>
      <c r="E752" s="61"/>
      <c r="F752" s="61"/>
      <c r="G752" s="61"/>
      <c r="H752" s="61"/>
      <c r="I752" s="61"/>
      <c r="J752" s="61"/>
      <c r="K752" s="61"/>
      <c r="L752" s="61"/>
      <c r="M752" s="61"/>
      <c r="N752" s="61"/>
      <c r="O752" s="61"/>
      <c r="P752" s="61"/>
      <c r="Q752" s="61"/>
      <c r="R752" s="61"/>
    </row>
    <row r="753" spans="1:18" ht="12.75">
      <c r="A753" s="61"/>
      <c r="B753" s="61"/>
      <c r="C753" s="61"/>
      <c r="D753" s="61"/>
      <c r="E753" s="61"/>
      <c r="F753" s="61"/>
      <c r="G753" s="61"/>
      <c r="H753" s="61"/>
      <c r="I753" s="61"/>
      <c r="J753" s="61"/>
      <c r="K753" s="61"/>
      <c r="L753" s="61"/>
      <c r="M753" s="61"/>
      <c r="N753" s="61"/>
      <c r="O753" s="61"/>
      <c r="P753" s="61"/>
      <c r="Q753" s="61"/>
      <c r="R753" s="61"/>
    </row>
    <row r="754" spans="1:18" ht="12.75">
      <c r="A754" s="61"/>
      <c r="B754" s="61"/>
      <c r="C754" s="61"/>
      <c r="D754" s="61"/>
      <c r="E754" s="61"/>
      <c r="F754" s="61"/>
      <c r="G754" s="61"/>
      <c r="H754" s="61"/>
      <c r="I754" s="61"/>
      <c r="J754" s="61"/>
      <c r="K754" s="61"/>
      <c r="L754" s="61"/>
      <c r="M754" s="61"/>
      <c r="N754" s="61"/>
      <c r="O754" s="61"/>
      <c r="P754" s="61"/>
      <c r="Q754" s="61"/>
      <c r="R754" s="61"/>
    </row>
    <row r="755" spans="1:18" ht="12.75">
      <c r="A755" s="61"/>
      <c r="B755" s="61"/>
      <c r="C755" s="61"/>
      <c r="D755" s="61"/>
      <c r="E755" s="61"/>
      <c r="F755" s="61"/>
      <c r="G755" s="61"/>
      <c r="H755" s="61"/>
      <c r="I755" s="61"/>
      <c r="J755" s="61"/>
      <c r="K755" s="61"/>
      <c r="L755" s="61"/>
      <c r="M755" s="61"/>
      <c r="N755" s="61"/>
      <c r="O755" s="61"/>
      <c r="P755" s="61"/>
      <c r="Q755" s="61"/>
      <c r="R755" s="61"/>
    </row>
    <row r="756" spans="1:18" ht="12.75">
      <c r="A756" s="61"/>
      <c r="B756" s="61"/>
      <c r="C756" s="61"/>
      <c r="D756" s="61"/>
      <c r="E756" s="61"/>
      <c r="F756" s="61"/>
      <c r="G756" s="61"/>
      <c r="H756" s="61"/>
      <c r="I756" s="61"/>
      <c r="J756" s="61"/>
      <c r="K756" s="61"/>
      <c r="L756" s="61"/>
      <c r="M756" s="61"/>
      <c r="N756" s="61"/>
      <c r="O756" s="61"/>
      <c r="P756" s="61"/>
      <c r="Q756" s="61"/>
      <c r="R756" s="61"/>
    </row>
    <row r="757" spans="1:18" ht="12.75">
      <c r="A757" s="61"/>
      <c r="B757" s="61"/>
      <c r="C757" s="61"/>
      <c r="D757" s="61"/>
      <c r="E757" s="61"/>
      <c r="F757" s="61"/>
      <c r="G757" s="61"/>
      <c r="H757" s="61"/>
      <c r="I757" s="61"/>
      <c r="J757" s="61"/>
      <c r="K757" s="61"/>
      <c r="L757" s="61"/>
      <c r="M757" s="61"/>
      <c r="N757" s="61"/>
      <c r="O757" s="61"/>
      <c r="P757" s="61"/>
      <c r="Q757" s="61"/>
      <c r="R757" s="61"/>
    </row>
    <row r="758" spans="1:18" ht="12.75">
      <c r="A758" s="61"/>
      <c r="B758" s="61"/>
      <c r="C758" s="61"/>
      <c r="D758" s="61"/>
      <c r="E758" s="61"/>
      <c r="F758" s="61"/>
      <c r="G758" s="61"/>
      <c r="H758" s="61"/>
      <c r="I758" s="61"/>
      <c r="J758" s="61"/>
      <c r="K758" s="61"/>
      <c r="L758" s="61"/>
      <c r="M758" s="61"/>
      <c r="N758" s="61"/>
      <c r="O758" s="61"/>
      <c r="P758" s="61"/>
      <c r="Q758" s="61"/>
      <c r="R758" s="61"/>
    </row>
    <row r="759" spans="1:18" ht="12.75">
      <c r="A759" s="61"/>
      <c r="B759" s="61"/>
      <c r="C759" s="61"/>
      <c r="D759" s="61"/>
      <c r="E759" s="61"/>
      <c r="F759" s="61"/>
      <c r="G759" s="61"/>
      <c r="H759" s="61"/>
      <c r="I759" s="61"/>
      <c r="J759" s="61"/>
      <c r="K759" s="61"/>
      <c r="L759" s="61"/>
      <c r="M759" s="61"/>
      <c r="N759" s="61"/>
      <c r="O759" s="61"/>
      <c r="P759" s="61"/>
      <c r="Q759" s="61"/>
      <c r="R759" s="61"/>
    </row>
    <row r="760" spans="1:18" ht="12.75">
      <c r="A760" s="61"/>
      <c r="B760" s="61"/>
      <c r="C760" s="61"/>
      <c r="D760" s="61"/>
      <c r="E760" s="61"/>
      <c r="F760" s="61"/>
      <c r="G760" s="61"/>
      <c r="H760" s="61"/>
      <c r="I760" s="61"/>
      <c r="J760" s="61"/>
      <c r="K760" s="61"/>
      <c r="L760" s="61"/>
      <c r="M760" s="61"/>
      <c r="N760" s="61"/>
      <c r="O760" s="61"/>
      <c r="P760" s="61"/>
      <c r="Q760" s="61"/>
      <c r="R760" s="61"/>
    </row>
    <row r="761" spans="1:18" ht="12.75">
      <c r="A761" s="61"/>
      <c r="B761" s="61"/>
      <c r="C761" s="61"/>
      <c r="D761" s="61"/>
      <c r="E761" s="61"/>
      <c r="F761" s="61"/>
      <c r="G761" s="61"/>
      <c r="H761" s="61"/>
      <c r="I761" s="61"/>
      <c r="J761" s="61"/>
      <c r="K761" s="61"/>
      <c r="L761" s="61"/>
      <c r="M761" s="61"/>
      <c r="N761" s="61"/>
      <c r="O761" s="61"/>
      <c r="P761" s="61"/>
      <c r="Q761" s="61"/>
      <c r="R761" s="61"/>
    </row>
    <row r="762" spans="1:18" ht="12.75">
      <c r="A762" s="61"/>
      <c r="B762" s="61"/>
      <c r="C762" s="61"/>
      <c r="D762" s="61"/>
      <c r="E762" s="61"/>
      <c r="F762" s="61"/>
      <c r="G762" s="61"/>
      <c r="H762" s="61"/>
      <c r="I762" s="61"/>
      <c r="J762" s="61"/>
      <c r="K762" s="61"/>
      <c r="L762" s="61"/>
      <c r="M762" s="61"/>
      <c r="N762" s="61"/>
      <c r="O762" s="61"/>
      <c r="P762" s="61"/>
      <c r="Q762" s="61"/>
      <c r="R762" s="61"/>
    </row>
    <row r="763" spans="1:18" ht="12.75">
      <c r="A763" s="61"/>
      <c r="B763" s="61"/>
      <c r="C763" s="61"/>
      <c r="D763" s="61"/>
      <c r="E763" s="61"/>
      <c r="F763" s="61"/>
      <c r="G763" s="61"/>
      <c r="H763" s="61"/>
      <c r="I763" s="61"/>
      <c r="J763" s="61"/>
      <c r="K763" s="61"/>
      <c r="L763" s="61"/>
      <c r="M763" s="61"/>
      <c r="N763" s="61"/>
      <c r="O763" s="61"/>
      <c r="P763" s="61"/>
      <c r="Q763" s="61"/>
      <c r="R763" s="61"/>
    </row>
    <row r="764" spans="1:18" ht="12.75">
      <c r="A764" s="61"/>
      <c r="B764" s="61"/>
      <c r="C764" s="61"/>
      <c r="D764" s="61"/>
      <c r="E764" s="61"/>
      <c r="F764" s="61"/>
      <c r="G764" s="61"/>
      <c r="H764" s="61"/>
      <c r="I764" s="61"/>
      <c r="J764" s="61"/>
      <c r="K764" s="61"/>
      <c r="L764" s="61"/>
      <c r="M764" s="61"/>
      <c r="N764" s="61"/>
      <c r="O764" s="61"/>
      <c r="P764" s="61"/>
      <c r="Q764" s="61"/>
      <c r="R764" s="61"/>
    </row>
    <row r="765" spans="1:18" ht="12.75">
      <c r="A765" s="61"/>
      <c r="B765" s="61"/>
      <c r="C765" s="61"/>
      <c r="D765" s="61"/>
      <c r="E765" s="61"/>
      <c r="F765" s="61"/>
      <c r="G765" s="61"/>
      <c r="H765" s="61"/>
      <c r="I765" s="61"/>
      <c r="J765" s="61"/>
      <c r="K765" s="61"/>
      <c r="L765" s="61"/>
      <c r="M765" s="61"/>
      <c r="N765" s="61"/>
      <c r="O765" s="61"/>
      <c r="P765" s="61"/>
      <c r="Q765" s="61"/>
      <c r="R765" s="61"/>
    </row>
    <row r="766" spans="1:18" ht="12.75">
      <c r="A766" s="61"/>
      <c r="B766" s="61"/>
      <c r="C766" s="61"/>
      <c r="D766" s="61"/>
      <c r="E766" s="61"/>
      <c r="F766" s="61"/>
      <c r="G766" s="61"/>
      <c r="H766" s="61"/>
      <c r="I766" s="61"/>
      <c r="J766" s="61"/>
      <c r="K766" s="61"/>
      <c r="L766" s="61"/>
      <c r="M766" s="61"/>
      <c r="N766" s="61"/>
      <c r="O766" s="61"/>
      <c r="P766" s="61"/>
      <c r="Q766" s="61"/>
      <c r="R766" s="61"/>
    </row>
    <row r="767" spans="1:18" ht="12.75">
      <c r="A767" s="61"/>
      <c r="B767" s="61"/>
      <c r="C767" s="61"/>
      <c r="D767" s="61"/>
      <c r="E767" s="61"/>
      <c r="F767" s="61"/>
      <c r="G767" s="61"/>
      <c r="H767" s="61"/>
      <c r="I767" s="61"/>
      <c r="J767" s="61"/>
      <c r="K767" s="61"/>
      <c r="L767" s="61"/>
      <c r="M767" s="61"/>
      <c r="N767" s="61"/>
      <c r="O767" s="61"/>
      <c r="P767" s="61"/>
      <c r="Q767" s="61"/>
      <c r="R767" s="61"/>
    </row>
    <row r="768" spans="1:18" ht="12.75">
      <c r="A768" s="61"/>
      <c r="B768" s="61"/>
      <c r="C768" s="61"/>
      <c r="D768" s="61"/>
      <c r="E768" s="61"/>
      <c r="F768" s="61"/>
      <c r="G768" s="61"/>
      <c r="H768" s="61"/>
      <c r="I768" s="61"/>
      <c r="J768" s="61"/>
      <c r="K768" s="61"/>
      <c r="L768" s="61"/>
      <c r="M768" s="61"/>
      <c r="N768" s="61"/>
      <c r="O768" s="61"/>
      <c r="P768" s="61"/>
      <c r="Q768" s="61"/>
      <c r="R768" s="61"/>
    </row>
    <row r="769" spans="1:18" ht="12.75">
      <c r="A769" s="61"/>
      <c r="B769" s="61"/>
      <c r="C769" s="61"/>
      <c r="D769" s="61"/>
      <c r="E769" s="61"/>
      <c r="F769" s="61"/>
      <c r="G769" s="61"/>
      <c r="H769" s="61"/>
      <c r="I769" s="61"/>
      <c r="J769" s="61"/>
      <c r="K769" s="61"/>
      <c r="L769" s="61"/>
      <c r="M769" s="61"/>
      <c r="N769" s="61"/>
      <c r="O769" s="61"/>
      <c r="P769" s="61"/>
      <c r="Q769" s="61"/>
      <c r="R769" s="61"/>
    </row>
    <row r="770" spans="1:18" ht="12.75">
      <c r="A770" s="61"/>
      <c r="B770" s="61"/>
      <c r="C770" s="61"/>
      <c r="D770" s="61"/>
      <c r="E770" s="61"/>
      <c r="F770" s="61"/>
      <c r="G770" s="61"/>
      <c r="H770" s="61"/>
      <c r="I770" s="61"/>
      <c r="J770" s="61"/>
      <c r="K770" s="61"/>
      <c r="L770" s="61"/>
      <c r="M770" s="61"/>
      <c r="N770" s="61"/>
      <c r="O770" s="61"/>
      <c r="P770" s="61"/>
      <c r="Q770" s="61"/>
      <c r="R770" s="61"/>
    </row>
    <row r="771" spans="1:18" ht="12.75">
      <c r="A771" s="61"/>
      <c r="B771" s="61"/>
      <c r="C771" s="61"/>
      <c r="D771" s="61"/>
      <c r="E771" s="61"/>
      <c r="F771" s="61"/>
      <c r="G771" s="61"/>
      <c r="H771" s="61"/>
      <c r="I771" s="61"/>
      <c r="J771" s="61"/>
      <c r="K771" s="61"/>
      <c r="L771" s="61"/>
      <c r="M771" s="61"/>
      <c r="N771" s="61"/>
      <c r="O771" s="61"/>
      <c r="P771" s="61"/>
      <c r="Q771" s="61"/>
      <c r="R771" s="61"/>
    </row>
    <row r="772" spans="1:18" ht="12.75">
      <c r="A772" s="61"/>
      <c r="B772" s="61"/>
      <c r="C772" s="61"/>
      <c r="D772" s="61"/>
      <c r="E772" s="61"/>
      <c r="F772" s="61"/>
      <c r="G772" s="61"/>
      <c r="H772" s="61"/>
      <c r="I772" s="61"/>
      <c r="J772" s="61"/>
      <c r="K772" s="61"/>
      <c r="L772" s="61"/>
      <c r="M772" s="61"/>
      <c r="N772" s="61"/>
      <c r="O772" s="61"/>
      <c r="P772" s="61"/>
      <c r="Q772" s="61"/>
      <c r="R772" s="61"/>
    </row>
    <row r="773" spans="1:18" ht="12.75">
      <c r="A773" s="61"/>
      <c r="B773" s="61"/>
      <c r="C773" s="61"/>
      <c r="D773" s="61"/>
      <c r="E773" s="61"/>
      <c r="F773" s="61"/>
      <c r="G773" s="61"/>
      <c r="H773" s="61"/>
      <c r="I773" s="61"/>
      <c r="J773" s="61"/>
      <c r="K773" s="61"/>
      <c r="L773" s="61"/>
      <c r="M773" s="61"/>
      <c r="N773" s="61"/>
      <c r="O773" s="61"/>
      <c r="P773" s="61"/>
      <c r="Q773" s="61"/>
      <c r="R773" s="61"/>
    </row>
    <row r="774" spans="1:18" ht="12.75">
      <c r="A774" s="61"/>
      <c r="B774" s="61"/>
      <c r="C774" s="61"/>
      <c r="D774" s="61"/>
      <c r="E774" s="61"/>
      <c r="F774" s="61"/>
      <c r="G774" s="61"/>
      <c r="H774" s="61"/>
      <c r="I774" s="61"/>
      <c r="J774" s="61"/>
      <c r="K774" s="61"/>
      <c r="L774" s="61"/>
      <c r="M774" s="61"/>
      <c r="N774" s="61"/>
      <c r="O774" s="61"/>
      <c r="P774" s="61"/>
      <c r="Q774" s="61"/>
      <c r="R774" s="61"/>
    </row>
    <row r="775" spans="1:18" ht="12.75">
      <c r="A775" s="61"/>
      <c r="B775" s="61"/>
      <c r="C775" s="61"/>
      <c r="D775" s="61"/>
      <c r="E775" s="61"/>
      <c r="F775" s="61"/>
      <c r="G775" s="61"/>
      <c r="H775" s="61"/>
      <c r="I775" s="61"/>
      <c r="J775" s="61"/>
      <c r="K775" s="61"/>
      <c r="L775" s="61"/>
      <c r="M775" s="61"/>
      <c r="N775" s="61"/>
      <c r="O775" s="61"/>
      <c r="P775" s="61"/>
      <c r="Q775" s="61"/>
      <c r="R775" s="61"/>
    </row>
    <row r="776" spans="1:18" ht="12.75">
      <c r="A776" s="61"/>
      <c r="B776" s="61"/>
      <c r="C776" s="61"/>
      <c r="D776" s="61"/>
      <c r="E776" s="61"/>
      <c r="F776" s="61"/>
      <c r="G776" s="61"/>
      <c r="H776" s="61"/>
      <c r="I776" s="61"/>
      <c r="J776" s="61"/>
      <c r="K776" s="61"/>
      <c r="L776" s="61"/>
      <c r="M776" s="61"/>
      <c r="N776" s="61"/>
      <c r="O776" s="61"/>
      <c r="P776" s="61"/>
      <c r="Q776" s="61"/>
      <c r="R776" s="61"/>
    </row>
    <row r="777" spans="1:18" ht="12.75">
      <c r="A777" s="61"/>
      <c r="B777" s="61"/>
      <c r="C777" s="61"/>
      <c r="D777" s="61"/>
      <c r="E777" s="61"/>
      <c r="F777" s="61"/>
      <c r="G777" s="61"/>
      <c r="H777" s="61"/>
      <c r="I777" s="61"/>
      <c r="J777" s="61"/>
      <c r="K777" s="61"/>
      <c r="L777" s="61"/>
      <c r="M777" s="61"/>
      <c r="N777" s="61"/>
      <c r="O777" s="61"/>
      <c r="P777" s="61"/>
      <c r="Q777" s="61"/>
      <c r="R777" s="61"/>
    </row>
    <row r="778" spans="1:18" ht="12.75">
      <c r="A778" s="61"/>
      <c r="B778" s="61"/>
      <c r="C778" s="61"/>
      <c r="D778" s="61"/>
      <c r="E778" s="61"/>
      <c r="F778" s="61"/>
      <c r="G778" s="61"/>
      <c r="H778" s="61"/>
      <c r="I778" s="61"/>
      <c r="J778" s="61"/>
      <c r="K778" s="61"/>
      <c r="L778" s="61"/>
      <c r="M778" s="61"/>
      <c r="N778" s="61"/>
      <c r="O778" s="61"/>
      <c r="P778" s="61"/>
      <c r="Q778" s="61"/>
      <c r="R778" s="61"/>
    </row>
    <row r="779" spans="1:18" ht="12.75">
      <c r="A779" s="61"/>
      <c r="B779" s="61"/>
      <c r="C779" s="61"/>
      <c r="D779" s="61"/>
      <c r="E779" s="61"/>
      <c r="F779" s="61"/>
      <c r="G779" s="61"/>
      <c r="H779" s="61"/>
      <c r="I779" s="61"/>
      <c r="J779" s="61"/>
      <c r="K779" s="61"/>
      <c r="L779" s="61"/>
      <c r="M779" s="61"/>
      <c r="N779" s="61"/>
      <c r="O779" s="61"/>
      <c r="P779" s="61"/>
      <c r="Q779" s="61"/>
      <c r="R779" s="61"/>
    </row>
    <row r="780" spans="1:18" ht="12.75">
      <c r="A780" s="61"/>
      <c r="B780" s="61"/>
      <c r="C780" s="61"/>
      <c r="D780" s="61"/>
      <c r="E780" s="61"/>
      <c r="F780" s="61"/>
      <c r="G780" s="61"/>
      <c r="H780" s="61"/>
      <c r="I780" s="61"/>
      <c r="J780" s="61"/>
      <c r="K780" s="61"/>
      <c r="L780" s="61"/>
      <c r="M780" s="61"/>
      <c r="N780" s="61"/>
      <c r="O780" s="61"/>
      <c r="P780" s="61"/>
      <c r="Q780" s="61"/>
      <c r="R780" s="61"/>
    </row>
    <row r="781" spans="1:18" ht="12.75">
      <c r="A781" s="61"/>
      <c r="B781" s="61"/>
      <c r="C781" s="61"/>
      <c r="D781" s="61"/>
      <c r="E781" s="61"/>
      <c r="F781" s="61"/>
      <c r="G781" s="61"/>
      <c r="H781" s="61"/>
      <c r="I781" s="61"/>
      <c r="J781" s="61"/>
      <c r="K781" s="61"/>
      <c r="L781" s="61"/>
      <c r="M781" s="61"/>
      <c r="N781" s="61"/>
      <c r="O781" s="61"/>
      <c r="P781" s="61"/>
      <c r="Q781" s="61"/>
      <c r="R781" s="61"/>
    </row>
    <row r="782" spans="1:18" ht="12.75">
      <c r="A782" s="61"/>
      <c r="B782" s="61"/>
      <c r="C782" s="61"/>
      <c r="D782" s="61"/>
      <c r="E782" s="61"/>
      <c r="F782" s="61"/>
      <c r="G782" s="61"/>
      <c r="H782" s="61"/>
      <c r="I782" s="61"/>
      <c r="J782" s="61"/>
      <c r="K782" s="61"/>
      <c r="L782" s="61"/>
      <c r="M782" s="61"/>
      <c r="N782" s="61"/>
      <c r="O782" s="61"/>
      <c r="P782" s="61"/>
      <c r="Q782" s="61"/>
      <c r="R782" s="61"/>
    </row>
    <row r="783" spans="1:18" ht="12.75">
      <c r="A783" s="61"/>
      <c r="B783" s="61"/>
      <c r="C783" s="61"/>
      <c r="D783" s="61"/>
      <c r="E783" s="61"/>
      <c r="F783" s="61"/>
      <c r="G783" s="61"/>
      <c r="H783" s="61"/>
      <c r="I783" s="61"/>
      <c r="J783" s="61"/>
      <c r="K783" s="61"/>
      <c r="L783" s="61"/>
      <c r="M783" s="61"/>
      <c r="N783" s="61"/>
      <c r="O783" s="61"/>
      <c r="P783" s="61"/>
      <c r="Q783" s="61"/>
      <c r="R783" s="61"/>
    </row>
    <row r="784" spans="1:18" ht="12.75">
      <c r="A784" s="61"/>
      <c r="B784" s="61"/>
      <c r="C784" s="61"/>
      <c r="D784" s="61"/>
      <c r="E784" s="61"/>
      <c r="F784" s="61"/>
      <c r="G784" s="61"/>
      <c r="H784" s="61"/>
      <c r="I784" s="61"/>
      <c r="J784" s="61"/>
      <c r="K784" s="61"/>
      <c r="L784" s="61"/>
      <c r="M784" s="61"/>
      <c r="N784" s="61"/>
      <c r="O784" s="61"/>
      <c r="P784" s="61"/>
      <c r="Q784" s="61"/>
      <c r="R784" s="61"/>
    </row>
    <row r="785" spans="1:18" ht="12.75">
      <c r="A785" s="61"/>
      <c r="B785" s="61"/>
      <c r="C785" s="61"/>
      <c r="D785" s="61"/>
      <c r="E785" s="61"/>
      <c r="F785" s="61"/>
      <c r="G785" s="61"/>
      <c r="H785" s="61"/>
      <c r="I785" s="61"/>
      <c r="J785" s="61"/>
      <c r="K785" s="61"/>
      <c r="L785" s="61"/>
      <c r="M785" s="61"/>
      <c r="N785" s="61"/>
      <c r="O785" s="61"/>
      <c r="P785" s="61"/>
      <c r="Q785" s="61"/>
      <c r="R785" s="61"/>
    </row>
    <row r="786" spans="1:18" ht="12.75">
      <c r="A786" s="61"/>
      <c r="B786" s="61"/>
      <c r="C786" s="61"/>
      <c r="D786" s="61"/>
      <c r="E786" s="61"/>
      <c r="F786" s="61"/>
      <c r="G786" s="61"/>
      <c r="H786" s="61"/>
      <c r="I786" s="61"/>
      <c r="J786" s="61"/>
      <c r="K786" s="61"/>
      <c r="L786" s="61"/>
      <c r="M786" s="61"/>
      <c r="N786" s="61"/>
      <c r="O786" s="61"/>
      <c r="P786" s="61"/>
      <c r="Q786" s="61"/>
      <c r="R786" s="61"/>
    </row>
    <row r="787" spans="1:18" ht="12.75">
      <c r="A787" s="61"/>
      <c r="B787" s="61"/>
      <c r="C787" s="61"/>
      <c r="D787" s="61"/>
      <c r="E787" s="61"/>
      <c r="F787" s="61"/>
      <c r="G787" s="61"/>
      <c r="H787" s="61"/>
      <c r="I787" s="61"/>
      <c r="J787" s="61"/>
      <c r="K787" s="61"/>
      <c r="L787" s="61"/>
      <c r="M787" s="61"/>
      <c r="N787" s="61"/>
      <c r="O787" s="61"/>
      <c r="P787" s="61"/>
      <c r="Q787" s="61"/>
      <c r="R787" s="61"/>
    </row>
    <row r="788" spans="1:18" ht="12.75">
      <c r="A788" s="61"/>
      <c r="B788" s="61"/>
      <c r="C788" s="61"/>
      <c r="D788" s="61"/>
      <c r="E788" s="61"/>
      <c r="F788" s="61"/>
      <c r="G788" s="61"/>
      <c r="H788" s="61"/>
      <c r="I788" s="61"/>
      <c r="J788" s="61"/>
      <c r="K788" s="61"/>
      <c r="L788" s="61"/>
      <c r="M788" s="61"/>
      <c r="N788" s="61"/>
      <c r="O788" s="61"/>
      <c r="P788" s="61"/>
      <c r="Q788" s="61"/>
      <c r="R788" s="61"/>
    </row>
    <row r="789" spans="1:18" ht="12.75">
      <c r="A789" s="61"/>
      <c r="B789" s="61"/>
      <c r="C789" s="61"/>
      <c r="D789" s="61"/>
      <c r="E789" s="61"/>
      <c r="F789" s="61"/>
      <c r="G789" s="61"/>
      <c r="H789" s="61"/>
      <c r="I789" s="61"/>
      <c r="J789" s="61"/>
      <c r="K789" s="61"/>
      <c r="L789" s="61"/>
      <c r="M789" s="61"/>
      <c r="N789" s="61"/>
      <c r="O789" s="61"/>
      <c r="P789" s="61"/>
      <c r="Q789" s="61"/>
      <c r="R789" s="61"/>
    </row>
    <row r="790" spans="1:18" ht="12.75">
      <c r="A790" s="61"/>
      <c r="B790" s="61"/>
      <c r="C790" s="61"/>
      <c r="D790" s="61"/>
      <c r="E790" s="61"/>
      <c r="F790" s="61"/>
      <c r="G790" s="61"/>
      <c r="H790" s="61"/>
      <c r="I790" s="61"/>
      <c r="J790" s="61"/>
      <c r="K790" s="61"/>
      <c r="L790" s="61"/>
      <c r="M790" s="61"/>
      <c r="N790" s="61"/>
      <c r="O790" s="61"/>
      <c r="P790" s="61"/>
      <c r="Q790" s="61"/>
      <c r="R790" s="61"/>
    </row>
    <row r="791" spans="1:18" ht="12.75">
      <c r="A791" s="61"/>
      <c r="B791" s="61"/>
      <c r="C791" s="61"/>
      <c r="D791" s="61"/>
      <c r="E791" s="61"/>
      <c r="F791" s="61"/>
      <c r="G791" s="61"/>
      <c r="H791" s="61"/>
      <c r="I791" s="61"/>
      <c r="J791" s="61"/>
      <c r="K791" s="61"/>
      <c r="L791" s="61"/>
      <c r="M791" s="61"/>
      <c r="N791" s="61"/>
      <c r="O791" s="61"/>
      <c r="P791" s="61"/>
      <c r="Q791" s="61"/>
      <c r="R791" s="61"/>
    </row>
    <row r="792" spans="1:18" ht="12.75">
      <c r="A792" s="61"/>
      <c r="B792" s="61"/>
      <c r="C792" s="61"/>
      <c r="D792" s="61"/>
      <c r="E792" s="61"/>
      <c r="F792" s="61"/>
      <c r="G792" s="61"/>
      <c r="H792" s="61"/>
      <c r="I792" s="61"/>
      <c r="J792" s="61"/>
      <c r="K792" s="61"/>
      <c r="L792" s="61"/>
      <c r="M792" s="61"/>
      <c r="N792" s="61"/>
      <c r="O792" s="61"/>
      <c r="P792" s="61"/>
      <c r="Q792" s="61"/>
      <c r="R792" s="61"/>
    </row>
    <row r="793" spans="1:18" ht="12.75">
      <c r="A793" s="61"/>
      <c r="B793" s="61"/>
      <c r="C793" s="61"/>
      <c r="D793" s="61"/>
      <c r="E793" s="61"/>
      <c r="F793" s="61"/>
      <c r="G793" s="61"/>
      <c r="H793" s="61"/>
      <c r="I793" s="61"/>
      <c r="J793" s="61"/>
      <c r="K793" s="61"/>
      <c r="L793" s="61"/>
      <c r="M793" s="61"/>
      <c r="N793" s="61"/>
      <c r="O793" s="61"/>
      <c r="P793" s="61"/>
      <c r="Q793" s="61"/>
      <c r="R793" s="61"/>
    </row>
    <row r="794" spans="1:18" ht="12.75">
      <c r="A794" s="61"/>
      <c r="B794" s="61"/>
      <c r="C794" s="61"/>
      <c r="D794" s="61"/>
      <c r="E794" s="61"/>
      <c r="F794" s="61"/>
      <c r="G794" s="61"/>
      <c r="H794" s="61"/>
      <c r="I794" s="61"/>
      <c r="J794" s="61"/>
      <c r="K794" s="61"/>
      <c r="L794" s="61"/>
      <c r="M794" s="61"/>
      <c r="N794" s="61"/>
      <c r="O794" s="61"/>
      <c r="P794" s="61"/>
      <c r="Q794" s="61"/>
      <c r="R794" s="61"/>
    </row>
    <row r="795" spans="1:18" ht="12.75">
      <c r="A795" s="61"/>
      <c r="B795" s="61"/>
      <c r="C795" s="61"/>
      <c r="D795" s="61"/>
      <c r="E795" s="61"/>
      <c r="F795" s="61"/>
      <c r="G795" s="61"/>
      <c r="H795" s="61"/>
      <c r="I795" s="61"/>
      <c r="J795" s="61"/>
      <c r="K795" s="61"/>
      <c r="L795" s="61"/>
      <c r="M795" s="61"/>
      <c r="N795" s="61"/>
      <c r="O795" s="61"/>
      <c r="P795" s="61"/>
      <c r="Q795" s="61"/>
      <c r="R795" s="61"/>
    </row>
    <row r="796" spans="1:18" ht="12.75">
      <c r="A796" s="61"/>
      <c r="B796" s="61"/>
      <c r="C796" s="61"/>
      <c r="D796" s="61"/>
      <c r="E796" s="61"/>
      <c r="F796" s="61"/>
      <c r="G796" s="61"/>
      <c r="H796" s="61"/>
      <c r="I796" s="61"/>
      <c r="J796" s="61"/>
      <c r="K796" s="61"/>
      <c r="L796" s="61"/>
      <c r="M796" s="61"/>
      <c r="N796" s="61"/>
      <c r="O796" s="61"/>
      <c r="P796" s="61"/>
      <c r="Q796" s="61"/>
      <c r="R796" s="61"/>
    </row>
    <row r="797" spans="1:18" ht="12.75">
      <c r="A797" s="61"/>
      <c r="B797" s="61"/>
      <c r="C797" s="61"/>
      <c r="D797" s="61"/>
      <c r="E797" s="61"/>
      <c r="F797" s="61"/>
      <c r="G797" s="61"/>
      <c r="H797" s="61"/>
      <c r="I797" s="61"/>
      <c r="J797" s="61"/>
      <c r="K797" s="61"/>
      <c r="L797" s="61"/>
      <c r="M797" s="61"/>
      <c r="N797" s="61"/>
      <c r="O797" s="61"/>
      <c r="P797" s="61"/>
      <c r="Q797" s="61"/>
      <c r="R797" s="61"/>
    </row>
    <row r="798" spans="1:18" ht="12.75">
      <c r="A798" s="61"/>
      <c r="B798" s="61"/>
      <c r="C798" s="61"/>
      <c r="D798" s="61"/>
      <c r="E798" s="61"/>
      <c r="F798" s="61"/>
      <c r="G798" s="61"/>
      <c r="H798" s="61"/>
      <c r="I798" s="61"/>
      <c r="J798" s="61"/>
      <c r="K798" s="61"/>
      <c r="L798" s="61"/>
      <c r="M798" s="61"/>
      <c r="N798" s="61"/>
      <c r="O798" s="61"/>
      <c r="P798" s="61"/>
      <c r="Q798" s="61"/>
      <c r="R798" s="61"/>
    </row>
    <row r="799" spans="1:18" ht="12.75">
      <c r="A799" s="61"/>
      <c r="B799" s="61"/>
      <c r="C799" s="61"/>
      <c r="D799" s="61"/>
      <c r="E799" s="61"/>
      <c r="F799" s="61"/>
      <c r="G799" s="61"/>
      <c r="H799" s="61"/>
      <c r="I799" s="61"/>
      <c r="J799" s="61"/>
      <c r="K799" s="61"/>
      <c r="L799" s="61"/>
      <c r="M799" s="61"/>
      <c r="N799" s="61"/>
      <c r="O799" s="61"/>
      <c r="P799" s="61"/>
      <c r="Q799" s="61"/>
      <c r="R799" s="61"/>
    </row>
    <row r="800" spans="1:18" ht="12.75">
      <c r="A800" s="61"/>
      <c r="B800" s="61"/>
      <c r="C800" s="61"/>
      <c r="D800" s="61"/>
      <c r="E800" s="61"/>
      <c r="F800" s="61"/>
      <c r="G800" s="61"/>
      <c r="H800" s="61"/>
      <c r="I800" s="61"/>
      <c r="J800" s="61"/>
      <c r="K800" s="61"/>
      <c r="L800" s="61"/>
      <c r="M800" s="61"/>
      <c r="N800" s="61"/>
      <c r="O800" s="61"/>
      <c r="P800" s="61"/>
      <c r="Q800" s="61"/>
      <c r="R800" s="61"/>
    </row>
    <row r="801" spans="1:18" ht="12.75">
      <c r="A801" s="61"/>
      <c r="B801" s="61"/>
      <c r="C801" s="61"/>
      <c r="D801" s="61"/>
      <c r="E801" s="61"/>
      <c r="F801" s="61"/>
      <c r="G801" s="61"/>
      <c r="H801" s="61"/>
      <c r="I801" s="61"/>
      <c r="J801" s="61"/>
      <c r="K801" s="61"/>
      <c r="L801" s="61"/>
      <c r="M801" s="61"/>
      <c r="N801" s="61"/>
      <c r="O801" s="61"/>
      <c r="P801" s="61"/>
      <c r="Q801" s="61"/>
      <c r="R801" s="61"/>
    </row>
    <row r="802" spans="1:18" ht="12.75">
      <c r="A802" s="61"/>
      <c r="B802" s="61"/>
      <c r="C802" s="61"/>
      <c r="D802" s="61"/>
      <c r="E802" s="61"/>
      <c r="F802" s="61"/>
      <c r="G802" s="61"/>
      <c r="H802" s="61"/>
      <c r="I802" s="61"/>
      <c r="J802" s="61"/>
      <c r="K802" s="61"/>
      <c r="L802" s="61"/>
      <c r="M802" s="61"/>
      <c r="N802" s="61"/>
      <c r="O802" s="61"/>
      <c r="P802" s="61"/>
      <c r="Q802" s="61"/>
      <c r="R802" s="61"/>
    </row>
    <row r="803" spans="1:18" ht="12.75">
      <c r="A803" s="61"/>
      <c r="B803" s="61"/>
      <c r="C803" s="61"/>
      <c r="D803" s="61"/>
      <c r="E803" s="61"/>
      <c r="F803" s="61"/>
      <c r="G803" s="61"/>
      <c r="H803" s="61"/>
      <c r="I803" s="61"/>
      <c r="J803" s="61"/>
      <c r="K803" s="61"/>
      <c r="L803" s="61"/>
      <c r="M803" s="61"/>
      <c r="N803" s="61"/>
      <c r="O803" s="61"/>
      <c r="P803" s="61"/>
      <c r="Q803" s="61"/>
      <c r="R803" s="61"/>
    </row>
    <row r="804" spans="1:18" ht="12.75">
      <c r="A804" s="61"/>
      <c r="B804" s="61"/>
      <c r="C804" s="61"/>
      <c r="D804" s="61"/>
      <c r="E804" s="61"/>
      <c r="F804" s="61"/>
      <c r="G804" s="61"/>
      <c r="H804" s="61"/>
      <c r="I804" s="61"/>
      <c r="J804" s="61"/>
      <c r="K804" s="61"/>
      <c r="L804" s="61"/>
      <c r="M804" s="61"/>
      <c r="N804" s="61"/>
      <c r="O804" s="61"/>
      <c r="P804" s="61"/>
      <c r="Q804" s="61"/>
      <c r="R804" s="61"/>
    </row>
    <row r="805" spans="1:18" ht="12.75">
      <c r="A805" s="61"/>
      <c r="B805" s="61"/>
      <c r="C805" s="61"/>
      <c r="D805" s="61"/>
      <c r="E805" s="61"/>
      <c r="F805" s="61"/>
      <c r="G805" s="61"/>
      <c r="H805" s="61"/>
      <c r="I805" s="61"/>
      <c r="J805" s="61"/>
      <c r="K805" s="61"/>
      <c r="L805" s="61"/>
      <c r="M805" s="61"/>
      <c r="N805" s="61"/>
      <c r="O805" s="61"/>
      <c r="P805" s="61"/>
      <c r="Q805" s="61"/>
      <c r="R805" s="61"/>
    </row>
    <row r="806" spans="1:18" ht="12.75">
      <c r="A806" s="61"/>
      <c r="B806" s="61"/>
      <c r="C806" s="61"/>
      <c r="D806" s="61"/>
      <c r="E806" s="61"/>
      <c r="F806" s="61"/>
      <c r="G806" s="61"/>
      <c r="H806" s="61"/>
      <c r="I806" s="61"/>
      <c r="J806" s="61"/>
      <c r="K806" s="61"/>
      <c r="L806" s="61"/>
      <c r="M806" s="61"/>
      <c r="N806" s="61"/>
      <c r="O806" s="61"/>
      <c r="P806" s="61"/>
      <c r="Q806" s="61"/>
      <c r="R806" s="61"/>
    </row>
    <row r="807" spans="1:18" ht="12.75">
      <c r="A807" s="61"/>
      <c r="B807" s="61"/>
      <c r="C807" s="61"/>
      <c r="D807" s="61"/>
      <c r="E807" s="61"/>
      <c r="F807" s="61"/>
      <c r="G807" s="61"/>
      <c r="H807" s="61"/>
      <c r="I807" s="61"/>
      <c r="J807" s="61"/>
      <c r="K807" s="61"/>
      <c r="L807" s="61"/>
      <c r="M807" s="61"/>
      <c r="N807" s="61"/>
      <c r="O807" s="61"/>
      <c r="P807" s="61"/>
      <c r="Q807" s="61"/>
      <c r="R807" s="61"/>
    </row>
    <row r="808" spans="1:18" ht="12.75">
      <c r="A808" s="61"/>
      <c r="B808" s="61"/>
      <c r="C808" s="61"/>
      <c r="D808" s="61"/>
      <c r="E808" s="61"/>
      <c r="F808" s="61"/>
      <c r="G808" s="61"/>
      <c r="H808" s="61"/>
      <c r="I808" s="61"/>
      <c r="J808" s="61"/>
      <c r="K808" s="61"/>
      <c r="L808" s="61"/>
      <c r="M808" s="61"/>
      <c r="N808" s="61"/>
      <c r="O808" s="61"/>
      <c r="P808" s="61"/>
      <c r="Q808" s="61"/>
      <c r="R808" s="61"/>
    </row>
    <row r="809" spans="1:18" ht="12.75">
      <c r="A809" s="61"/>
      <c r="B809" s="61"/>
      <c r="C809" s="61"/>
      <c r="D809" s="61"/>
      <c r="E809" s="61"/>
      <c r="F809" s="61"/>
      <c r="G809" s="61"/>
      <c r="H809" s="61"/>
      <c r="I809" s="61"/>
      <c r="J809" s="61"/>
      <c r="K809" s="61"/>
      <c r="L809" s="61"/>
      <c r="M809" s="61"/>
      <c r="N809" s="61"/>
      <c r="O809" s="61"/>
      <c r="P809" s="61"/>
      <c r="Q809" s="61"/>
      <c r="R809" s="61"/>
    </row>
    <row r="810" spans="1:18" ht="12.75">
      <c r="A810" s="61"/>
      <c r="B810" s="61"/>
      <c r="C810" s="61"/>
      <c r="D810" s="61"/>
      <c r="E810" s="61"/>
      <c r="F810" s="61"/>
      <c r="G810" s="61"/>
      <c r="H810" s="61"/>
      <c r="I810" s="61"/>
      <c r="J810" s="61"/>
      <c r="K810" s="61"/>
      <c r="L810" s="61"/>
      <c r="M810" s="61"/>
      <c r="N810" s="61"/>
      <c r="O810" s="61"/>
      <c r="P810" s="61"/>
      <c r="Q810" s="61"/>
      <c r="R810" s="61"/>
    </row>
    <row r="811" spans="1:18" ht="12.75">
      <c r="A811" s="61"/>
      <c r="B811" s="61"/>
      <c r="C811" s="61"/>
      <c r="D811" s="61"/>
      <c r="E811" s="61"/>
      <c r="F811" s="61"/>
      <c r="G811" s="61"/>
      <c r="H811" s="61"/>
      <c r="I811" s="61"/>
      <c r="J811" s="61"/>
      <c r="K811" s="61"/>
      <c r="L811" s="61"/>
      <c r="M811" s="61"/>
      <c r="N811" s="61"/>
      <c r="O811" s="61"/>
      <c r="P811" s="61"/>
      <c r="Q811" s="61"/>
      <c r="R811" s="61"/>
    </row>
    <row r="812" spans="1:18" ht="12.75">
      <c r="A812" s="61"/>
      <c r="B812" s="61"/>
      <c r="C812" s="61"/>
      <c r="D812" s="61"/>
      <c r="E812" s="61"/>
      <c r="F812" s="61"/>
      <c r="G812" s="61"/>
      <c r="H812" s="61"/>
      <c r="I812" s="61"/>
      <c r="J812" s="61"/>
      <c r="K812" s="61"/>
      <c r="L812" s="61"/>
      <c r="M812" s="61"/>
      <c r="N812" s="61"/>
      <c r="O812" s="61"/>
      <c r="P812" s="61"/>
      <c r="Q812" s="61"/>
      <c r="R812" s="61"/>
    </row>
    <row r="813" spans="1:18" ht="12.75">
      <c r="A813" s="61"/>
      <c r="B813" s="61"/>
      <c r="C813" s="61"/>
      <c r="D813" s="61"/>
      <c r="E813" s="61"/>
      <c r="F813" s="61"/>
      <c r="G813" s="61"/>
      <c r="H813" s="61"/>
      <c r="I813" s="61"/>
      <c r="J813" s="61"/>
      <c r="K813" s="61"/>
      <c r="L813" s="61"/>
      <c r="M813" s="61"/>
      <c r="N813" s="61"/>
      <c r="O813" s="61"/>
      <c r="P813" s="61"/>
      <c r="Q813" s="61"/>
      <c r="R813" s="61"/>
    </row>
    <row r="814" spans="1:18" ht="12.75">
      <c r="A814" s="61"/>
      <c r="B814" s="61"/>
      <c r="C814" s="61"/>
      <c r="D814" s="61"/>
      <c r="E814" s="61"/>
      <c r="F814" s="61"/>
      <c r="G814" s="61"/>
      <c r="H814" s="61"/>
      <c r="I814" s="61"/>
      <c r="J814" s="61"/>
      <c r="K814" s="61"/>
      <c r="L814" s="61"/>
      <c r="M814" s="61"/>
      <c r="N814" s="61"/>
      <c r="O814" s="61"/>
      <c r="P814" s="61"/>
      <c r="Q814" s="61"/>
      <c r="R814" s="61"/>
    </row>
    <row r="815" spans="1:18" ht="12.75">
      <c r="A815" s="61"/>
      <c r="B815" s="61"/>
      <c r="C815" s="61"/>
      <c r="D815" s="61"/>
      <c r="E815" s="61"/>
      <c r="F815" s="61"/>
      <c r="G815" s="61"/>
      <c r="H815" s="61"/>
      <c r="I815" s="61"/>
      <c r="J815" s="61"/>
      <c r="K815" s="61"/>
      <c r="L815" s="61"/>
      <c r="M815" s="61"/>
      <c r="N815" s="61"/>
      <c r="O815" s="61"/>
      <c r="P815" s="61"/>
      <c r="Q815" s="61"/>
      <c r="R815" s="61"/>
    </row>
    <row r="816" spans="1:18" ht="12.75">
      <c r="A816" s="61"/>
      <c r="B816" s="61"/>
      <c r="C816" s="61"/>
      <c r="D816" s="61"/>
      <c r="E816" s="61"/>
      <c r="F816" s="61"/>
      <c r="G816" s="61"/>
      <c r="H816" s="61"/>
      <c r="I816" s="61"/>
      <c r="J816" s="61"/>
      <c r="K816" s="61"/>
      <c r="L816" s="61"/>
      <c r="M816" s="61"/>
      <c r="N816" s="61"/>
      <c r="O816" s="61"/>
      <c r="P816" s="61"/>
      <c r="Q816" s="61"/>
      <c r="R816" s="61"/>
    </row>
    <row r="817" spans="1:18" ht="12.75">
      <c r="A817" s="61"/>
      <c r="B817" s="61"/>
      <c r="C817" s="61"/>
      <c r="D817" s="61"/>
      <c r="E817" s="61"/>
      <c r="F817" s="61"/>
      <c r="G817" s="61"/>
      <c r="H817" s="61"/>
      <c r="I817" s="61"/>
      <c r="J817" s="61"/>
      <c r="K817" s="61"/>
      <c r="L817" s="61"/>
      <c r="M817" s="61"/>
      <c r="N817" s="61"/>
      <c r="O817" s="61"/>
      <c r="P817" s="61"/>
      <c r="Q817" s="61"/>
      <c r="R817" s="61"/>
    </row>
    <row r="818" spans="1:18" ht="12.75">
      <c r="A818" s="61"/>
      <c r="B818" s="61"/>
      <c r="C818" s="61"/>
      <c r="D818" s="61"/>
      <c r="E818" s="61"/>
      <c r="F818" s="61"/>
      <c r="G818" s="61"/>
      <c r="H818" s="61"/>
      <c r="I818" s="61"/>
      <c r="J818" s="61"/>
      <c r="K818" s="61"/>
      <c r="L818" s="61"/>
      <c r="M818" s="61"/>
      <c r="N818" s="61"/>
      <c r="O818" s="61"/>
      <c r="P818" s="61"/>
      <c r="Q818" s="61"/>
      <c r="R818" s="61"/>
    </row>
    <row r="819" spans="1:18" ht="12.75">
      <c r="A819" s="61"/>
      <c r="B819" s="61"/>
      <c r="C819" s="61"/>
      <c r="D819" s="61"/>
      <c r="E819" s="61"/>
      <c r="F819" s="61"/>
      <c r="G819" s="61"/>
      <c r="H819" s="61"/>
      <c r="I819" s="61"/>
      <c r="J819" s="61"/>
      <c r="K819" s="61"/>
      <c r="L819" s="61"/>
      <c r="M819" s="61"/>
      <c r="N819" s="61"/>
      <c r="O819" s="61"/>
      <c r="P819" s="61"/>
      <c r="Q819" s="61"/>
      <c r="R819" s="61"/>
    </row>
    <row r="820" spans="1:18" ht="12.75">
      <c r="A820" s="61"/>
      <c r="B820" s="61"/>
      <c r="C820" s="61"/>
      <c r="D820" s="61"/>
      <c r="E820" s="61"/>
      <c r="F820" s="61"/>
      <c r="G820" s="61"/>
      <c r="H820" s="61"/>
      <c r="I820" s="61"/>
      <c r="J820" s="61"/>
      <c r="K820" s="61"/>
      <c r="L820" s="61"/>
      <c r="M820" s="61"/>
      <c r="N820" s="61"/>
      <c r="O820" s="61"/>
      <c r="P820" s="61"/>
      <c r="Q820" s="61"/>
      <c r="R820" s="61"/>
    </row>
    <row r="821" spans="1:18" ht="12.75">
      <c r="A821" s="61"/>
      <c r="B821" s="61"/>
      <c r="C821" s="61"/>
      <c r="D821" s="61"/>
      <c r="E821" s="61"/>
      <c r="F821" s="61"/>
      <c r="G821" s="61"/>
      <c r="H821" s="61"/>
      <c r="I821" s="61"/>
      <c r="J821" s="61"/>
      <c r="K821" s="61"/>
      <c r="L821" s="61"/>
      <c r="M821" s="61"/>
      <c r="N821" s="61"/>
      <c r="O821" s="61"/>
      <c r="P821" s="61"/>
      <c r="Q821" s="61"/>
      <c r="R821" s="61"/>
    </row>
    <row r="822" spans="1:18" ht="12.75">
      <c r="A822" s="61"/>
      <c r="B822" s="61"/>
      <c r="C822" s="61"/>
      <c r="D822" s="61"/>
      <c r="E822" s="61"/>
      <c r="F822" s="61"/>
      <c r="G822" s="61"/>
      <c r="H822" s="61"/>
      <c r="I822" s="61"/>
      <c r="J822" s="61"/>
      <c r="K822" s="61"/>
      <c r="L822" s="61"/>
      <c r="M822" s="61"/>
      <c r="N822" s="61"/>
      <c r="O822" s="61"/>
      <c r="P822" s="61"/>
      <c r="Q822" s="61"/>
      <c r="R822" s="61"/>
    </row>
    <row r="823" spans="1:18" ht="12.75">
      <c r="A823" s="61"/>
      <c r="B823" s="61"/>
      <c r="C823" s="61"/>
      <c r="D823" s="61"/>
      <c r="E823" s="61"/>
      <c r="F823" s="61"/>
      <c r="G823" s="61"/>
      <c r="H823" s="61"/>
      <c r="I823" s="61"/>
      <c r="J823" s="61"/>
      <c r="K823" s="61"/>
      <c r="L823" s="61"/>
      <c r="M823" s="61"/>
      <c r="N823" s="61"/>
      <c r="O823" s="61"/>
      <c r="P823" s="61"/>
      <c r="Q823" s="61"/>
      <c r="R823" s="61"/>
    </row>
    <row r="824" spans="1:18" ht="12.75">
      <c r="A824" s="61"/>
      <c r="B824" s="61"/>
      <c r="C824" s="61"/>
      <c r="D824" s="61"/>
      <c r="E824" s="61"/>
      <c r="F824" s="61"/>
      <c r="G824" s="61"/>
      <c r="H824" s="61"/>
      <c r="I824" s="61"/>
      <c r="J824" s="61"/>
      <c r="K824" s="61"/>
      <c r="L824" s="61"/>
      <c r="M824" s="61"/>
      <c r="N824" s="61"/>
      <c r="O824" s="61"/>
      <c r="P824" s="61"/>
      <c r="Q824" s="61"/>
      <c r="R824" s="61"/>
    </row>
    <row r="825" spans="1:18" ht="12.75">
      <c r="A825" s="61"/>
      <c r="B825" s="61"/>
      <c r="C825" s="61"/>
      <c r="D825" s="61"/>
      <c r="E825" s="61"/>
      <c r="F825" s="61"/>
      <c r="G825" s="61"/>
      <c r="H825" s="61"/>
      <c r="I825" s="61"/>
      <c r="J825" s="61"/>
      <c r="K825" s="61"/>
      <c r="L825" s="61"/>
      <c r="M825" s="61"/>
      <c r="N825" s="61"/>
      <c r="O825" s="61"/>
      <c r="P825" s="61"/>
      <c r="Q825" s="61"/>
      <c r="R825" s="61"/>
    </row>
    <row r="826" spans="1:18" ht="12.75">
      <c r="A826" s="61"/>
      <c r="B826" s="61"/>
      <c r="C826" s="61"/>
      <c r="D826" s="61"/>
      <c r="E826" s="61"/>
      <c r="F826" s="61"/>
      <c r="G826" s="61"/>
      <c r="H826" s="61"/>
      <c r="I826" s="61"/>
      <c r="J826" s="61"/>
      <c r="K826" s="61"/>
      <c r="L826" s="61"/>
      <c r="M826" s="61"/>
      <c r="N826" s="61"/>
      <c r="O826" s="61"/>
      <c r="P826" s="61"/>
      <c r="Q826" s="61"/>
      <c r="R826" s="61"/>
    </row>
    <row r="827" spans="1:18" ht="12.75">
      <c r="A827" s="61"/>
      <c r="B827" s="61"/>
      <c r="C827" s="61"/>
      <c r="D827" s="61"/>
      <c r="E827" s="61"/>
      <c r="F827" s="61"/>
      <c r="G827" s="61"/>
      <c r="H827" s="61"/>
      <c r="I827" s="61"/>
      <c r="J827" s="61"/>
      <c r="K827" s="61"/>
      <c r="L827" s="61"/>
      <c r="M827" s="61"/>
      <c r="N827" s="61"/>
      <c r="O827" s="61"/>
      <c r="P827" s="61"/>
      <c r="Q827" s="61"/>
      <c r="R827" s="61"/>
    </row>
    <row r="828" spans="1:18" ht="12.75">
      <c r="A828" s="61"/>
      <c r="B828" s="61"/>
      <c r="C828" s="61"/>
      <c r="D828" s="61"/>
      <c r="E828" s="61"/>
      <c r="F828" s="61"/>
      <c r="G828" s="61"/>
      <c r="H828" s="61"/>
      <c r="I828" s="61"/>
      <c r="J828" s="61"/>
      <c r="K828" s="61"/>
      <c r="L828" s="61"/>
      <c r="M828" s="61"/>
      <c r="N828" s="61"/>
      <c r="O828" s="61"/>
      <c r="P828" s="61"/>
      <c r="Q828" s="61"/>
      <c r="R828" s="61"/>
    </row>
    <row r="829" spans="1:18" ht="12.75">
      <c r="A829" s="61"/>
      <c r="B829" s="61"/>
      <c r="C829" s="61"/>
      <c r="D829" s="61"/>
      <c r="E829" s="61"/>
      <c r="F829" s="61"/>
      <c r="G829" s="61"/>
      <c r="H829" s="61"/>
      <c r="I829" s="61"/>
      <c r="J829" s="61"/>
      <c r="K829" s="61"/>
      <c r="L829" s="61"/>
      <c r="M829" s="61"/>
      <c r="N829" s="61"/>
      <c r="O829" s="61"/>
      <c r="P829" s="61"/>
      <c r="Q829" s="61"/>
      <c r="R829" s="61"/>
    </row>
    <row r="830" spans="1:18" ht="12.75">
      <c r="A830" s="61"/>
      <c r="B830" s="61"/>
      <c r="C830" s="61"/>
      <c r="D830" s="61"/>
      <c r="E830" s="61"/>
      <c r="F830" s="61"/>
      <c r="G830" s="61"/>
      <c r="H830" s="61"/>
      <c r="I830" s="61"/>
      <c r="J830" s="61"/>
      <c r="K830" s="61"/>
      <c r="L830" s="61"/>
      <c r="M830" s="61"/>
      <c r="N830" s="61"/>
      <c r="O830" s="61"/>
      <c r="P830" s="61"/>
      <c r="Q830" s="61"/>
      <c r="R830" s="61"/>
    </row>
    <row r="831" spans="1:18" ht="12.75">
      <c r="A831" s="61"/>
      <c r="B831" s="61"/>
      <c r="C831" s="61"/>
      <c r="D831" s="61"/>
      <c r="E831" s="61"/>
      <c r="F831" s="61"/>
      <c r="G831" s="61"/>
      <c r="H831" s="61"/>
      <c r="I831" s="61"/>
      <c r="J831" s="61"/>
      <c r="K831" s="61"/>
      <c r="L831" s="61"/>
      <c r="M831" s="61"/>
      <c r="N831" s="61"/>
      <c r="O831" s="61"/>
      <c r="P831" s="61"/>
      <c r="Q831" s="61"/>
      <c r="R831" s="61"/>
    </row>
    <row r="832" spans="1:18" ht="12.75">
      <c r="A832" s="61"/>
      <c r="B832" s="61"/>
      <c r="C832" s="61"/>
      <c r="D832" s="61"/>
      <c r="E832" s="61"/>
      <c r="F832" s="61"/>
      <c r="G832" s="61"/>
      <c r="H832" s="61"/>
      <c r="I832" s="61"/>
      <c r="J832" s="61"/>
      <c r="K832" s="61"/>
      <c r="L832" s="61"/>
      <c r="M832" s="61"/>
      <c r="N832" s="61"/>
      <c r="O832" s="61"/>
      <c r="P832" s="61"/>
      <c r="Q832" s="61"/>
      <c r="R832" s="61"/>
    </row>
    <row r="833" spans="1:18" ht="12.75">
      <c r="A833" s="61"/>
      <c r="B833" s="61"/>
      <c r="C833" s="61"/>
      <c r="D833" s="61"/>
      <c r="E833" s="61"/>
      <c r="F833" s="61"/>
      <c r="G833" s="61"/>
      <c r="H833" s="61"/>
      <c r="I833" s="61"/>
      <c r="J833" s="61"/>
      <c r="K833" s="61"/>
      <c r="L833" s="61"/>
      <c r="M833" s="61"/>
      <c r="N833" s="61"/>
      <c r="O833" s="61"/>
      <c r="P833" s="61"/>
      <c r="Q833" s="61"/>
      <c r="R833" s="61"/>
    </row>
    <row r="834" spans="1:18" ht="12.75">
      <c r="A834" s="61"/>
      <c r="B834" s="61"/>
      <c r="C834" s="61"/>
      <c r="D834" s="61"/>
      <c r="E834" s="61"/>
      <c r="F834" s="61"/>
      <c r="G834" s="61"/>
      <c r="H834" s="61"/>
      <c r="I834" s="61"/>
      <c r="J834" s="61"/>
      <c r="K834" s="61"/>
      <c r="L834" s="61"/>
      <c r="M834" s="61"/>
      <c r="N834" s="61"/>
      <c r="O834" s="61"/>
      <c r="P834" s="61"/>
      <c r="Q834" s="61"/>
      <c r="R834" s="61"/>
    </row>
    <row r="835" spans="1:18" ht="12.75">
      <c r="A835" s="61"/>
      <c r="B835" s="61"/>
      <c r="C835" s="61"/>
      <c r="D835" s="61"/>
      <c r="E835" s="61"/>
      <c r="F835" s="61"/>
      <c r="G835" s="61"/>
      <c r="H835" s="61"/>
      <c r="I835" s="61"/>
      <c r="J835" s="61"/>
      <c r="K835" s="61"/>
      <c r="L835" s="61"/>
      <c r="M835" s="61"/>
      <c r="N835" s="61"/>
      <c r="O835" s="61"/>
      <c r="P835" s="61"/>
      <c r="Q835" s="61"/>
      <c r="R835" s="61"/>
    </row>
    <row r="836" spans="1:18" ht="12.75">
      <c r="A836" s="61"/>
      <c r="B836" s="61"/>
      <c r="C836" s="61"/>
      <c r="D836" s="61"/>
      <c r="E836" s="61"/>
      <c r="F836" s="61"/>
      <c r="G836" s="61"/>
      <c r="H836" s="61"/>
      <c r="I836" s="61"/>
      <c r="J836" s="61"/>
      <c r="K836" s="61"/>
      <c r="L836" s="61"/>
      <c r="M836" s="61"/>
      <c r="N836" s="61"/>
      <c r="O836" s="61"/>
      <c r="P836" s="61"/>
      <c r="Q836" s="61"/>
      <c r="R836" s="61"/>
    </row>
    <row r="837" spans="1:18" ht="12.75">
      <c r="A837" s="61"/>
      <c r="B837" s="61"/>
      <c r="C837" s="61"/>
      <c r="D837" s="61"/>
      <c r="E837" s="61"/>
      <c r="F837" s="61"/>
      <c r="G837" s="61"/>
      <c r="H837" s="61"/>
      <c r="I837" s="61"/>
      <c r="J837" s="61"/>
      <c r="K837" s="61"/>
      <c r="L837" s="61"/>
      <c r="M837" s="61"/>
      <c r="N837" s="61"/>
      <c r="O837" s="61"/>
      <c r="P837" s="61"/>
      <c r="Q837" s="61"/>
      <c r="R837" s="61"/>
    </row>
    <row r="838" spans="1:18" ht="12.75">
      <c r="A838" s="61"/>
      <c r="B838" s="61"/>
      <c r="C838" s="61"/>
      <c r="D838" s="61"/>
      <c r="E838" s="61"/>
      <c r="F838" s="61"/>
      <c r="G838" s="61"/>
      <c r="H838" s="61"/>
      <c r="I838" s="61"/>
      <c r="J838" s="61"/>
      <c r="K838" s="61"/>
      <c r="L838" s="61"/>
      <c r="M838" s="61"/>
      <c r="N838" s="61"/>
      <c r="O838" s="61"/>
      <c r="P838" s="61"/>
      <c r="Q838" s="61"/>
      <c r="R838" s="61"/>
    </row>
    <row r="839" spans="1:18" ht="12.75">
      <c r="A839" s="61"/>
      <c r="B839" s="61"/>
      <c r="C839" s="61"/>
      <c r="D839" s="61"/>
      <c r="E839" s="61"/>
      <c r="F839" s="61"/>
      <c r="G839" s="61"/>
      <c r="H839" s="61"/>
      <c r="I839" s="61"/>
      <c r="J839" s="61"/>
      <c r="K839" s="61"/>
      <c r="L839" s="61"/>
      <c r="M839" s="61"/>
      <c r="N839" s="61"/>
      <c r="O839" s="61"/>
      <c r="P839" s="61"/>
      <c r="Q839" s="61"/>
      <c r="R839" s="61"/>
    </row>
    <row r="840" spans="1:18" ht="12.75">
      <c r="A840" s="61"/>
      <c r="B840" s="61"/>
      <c r="C840" s="61"/>
      <c r="D840" s="61"/>
      <c r="E840" s="61"/>
      <c r="F840" s="61"/>
      <c r="G840" s="61"/>
      <c r="H840" s="61"/>
      <c r="I840" s="61"/>
      <c r="J840" s="61"/>
      <c r="K840" s="61"/>
      <c r="L840" s="61"/>
      <c r="M840" s="61"/>
      <c r="N840" s="61"/>
      <c r="O840" s="61"/>
      <c r="P840" s="61"/>
      <c r="Q840" s="61"/>
      <c r="R840" s="61"/>
    </row>
    <row r="841" spans="1:18" ht="12.75">
      <c r="A841" s="61"/>
      <c r="B841" s="61"/>
      <c r="C841" s="61"/>
      <c r="D841" s="61"/>
      <c r="E841" s="61"/>
      <c r="F841" s="61"/>
      <c r="G841" s="61"/>
      <c r="H841" s="61"/>
      <c r="I841" s="61"/>
      <c r="J841" s="61"/>
      <c r="K841" s="61"/>
      <c r="L841" s="61"/>
      <c r="M841" s="61"/>
      <c r="N841" s="61"/>
      <c r="O841" s="61"/>
      <c r="P841" s="61"/>
      <c r="Q841" s="61"/>
      <c r="R841" s="61"/>
    </row>
    <row r="842" spans="1:18" ht="12.75">
      <c r="A842" s="61"/>
      <c r="B842" s="61"/>
      <c r="C842" s="61"/>
      <c r="D842" s="61"/>
      <c r="E842" s="61"/>
      <c r="F842" s="61"/>
      <c r="G842" s="61"/>
      <c r="H842" s="61"/>
      <c r="I842" s="61"/>
      <c r="J842" s="61"/>
      <c r="K842" s="61"/>
      <c r="L842" s="61"/>
      <c r="M842" s="61"/>
      <c r="N842" s="61"/>
      <c r="O842" s="61"/>
      <c r="P842" s="61"/>
      <c r="Q842" s="61"/>
      <c r="R842" s="61"/>
    </row>
    <row r="843" spans="1:18" ht="12.75">
      <c r="A843" s="61"/>
      <c r="B843" s="61"/>
      <c r="C843" s="61"/>
      <c r="D843" s="61"/>
      <c r="E843" s="61"/>
      <c r="F843" s="61"/>
      <c r="G843" s="61"/>
      <c r="H843" s="61"/>
      <c r="I843" s="61"/>
      <c r="J843" s="61"/>
      <c r="K843" s="61"/>
      <c r="L843" s="61"/>
      <c r="M843" s="61"/>
      <c r="N843" s="61"/>
      <c r="O843" s="61"/>
      <c r="P843" s="61"/>
      <c r="Q843" s="61"/>
      <c r="R843" s="61"/>
    </row>
    <row r="844" spans="1:18" ht="12.75">
      <c r="A844" s="61"/>
      <c r="B844" s="61"/>
      <c r="C844" s="61"/>
      <c r="D844" s="61"/>
      <c r="E844" s="61"/>
      <c r="F844" s="61"/>
      <c r="G844" s="61"/>
      <c r="H844" s="61"/>
      <c r="I844" s="61"/>
      <c r="J844" s="61"/>
      <c r="K844" s="61"/>
      <c r="L844" s="61"/>
      <c r="M844" s="61"/>
      <c r="N844" s="61"/>
      <c r="O844" s="61"/>
      <c r="P844" s="61"/>
      <c r="Q844" s="61"/>
      <c r="R844" s="61"/>
    </row>
    <row r="845" spans="1:18" ht="12.75">
      <c r="A845" s="61"/>
      <c r="B845" s="61"/>
      <c r="C845" s="61"/>
      <c r="D845" s="61"/>
      <c r="E845" s="61"/>
      <c r="F845" s="61"/>
      <c r="G845" s="61"/>
      <c r="H845" s="61"/>
      <c r="I845" s="61"/>
      <c r="J845" s="61"/>
      <c r="K845" s="61"/>
      <c r="L845" s="61"/>
      <c r="M845" s="61"/>
      <c r="N845" s="61"/>
      <c r="O845" s="61"/>
      <c r="P845" s="61"/>
      <c r="Q845" s="61"/>
      <c r="R845" s="61"/>
    </row>
    <row r="846" spans="1:18" ht="12.75">
      <c r="A846" s="61"/>
      <c r="B846" s="61"/>
      <c r="C846" s="61"/>
      <c r="D846" s="61"/>
      <c r="E846" s="61"/>
      <c r="F846" s="61"/>
      <c r="G846" s="61"/>
      <c r="H846" s="61"/>
      <c r="I846" s="61"/>
      <c r="J846" s="61"/>
      <c r="K846" s="61"/>
      <c r="L846" s="61"/>
      <c r="M846" s="61"/>
      <c r="N846" s="61"/>
      <c r="O846" s="61"/>
      <c r="P846" s="61"/>
      <c r="Q846" s="61"/>
      <c r="R846" s="61"/>
    </row>
    <row r="847" spans="1:18" ht="12.75">
      <c r="A847" s="61"/>
      <c r="B847" s="61"/>
      <c r="C847" s="61"/>
      <c r="D847" s="61"/>
      <c r="E847" s="61"/>
      <c r="F847" s="61"/>
      <c r="G847" s="61"/>
      <c r="H847" s="61"/>
      <c r="I847" s="61"/>
      <c r="J847" s="61"/>
      <c r="K847" s="61"/>
      <c r="L847" s="61"/>
      <c r="M847" s="61"/>
      <c r="N847" s="61"/>
      <c r="O847" s="61"/>
      <c r="P847" s="61"/>
      <c r="Q847" s="61"/>
      <c r="R847" s="61"/>
    </row>
    <row r="848" spans="1:18" ht="12.75">
      <c r="A848" s="61"/>
      <c r="B848" s="61"/>
      <c r="C848" s="61"/>
      <c r="D848" s="61"/>
      <c r="E848" s="61"/>
      <c r="F848" s="61"/>
      <c r="G848" s="61"/>
      <c r="H848" s="61"/>
      <c r="I848" s="61"/>
      <c r="J848" s="61"/>
      <c r="K848" s="61"/>
      <c r="L848" s="61"/>
      <c r="M848" s="61"/>
      <c r="N848" s="61"/>
      <c r="O848" s="61"/>
      <c r="P848" s="61"/>
      <c r="Q848" s="61"/>
      <c r="R848" s="61"/>
    </row>
    <row r="849" spans="1:18" ht="12.75">
      <c r="A849" s="61"/>
      <c r="B849" s="61"/>
      <c r="C849" s="61"/>
      <c r="D849" s="61"/>
      <c r="E849" s="61"/>
      <c r="F849" s="61"/>
      <c r="G849" s="61"/>
      <c r="H849" s="61"/>
      <c r="I849" s="61"/>
      <c r="J849" s="61"/>
      <c r="K849" s="61"/>
      <c r="L849" s="61"/>
      <c r="M849" s="61"/>
      <c r="N849" s="61"/>
      <c r="O849" s="61"/>
      <c r="P849" s="61"/>
      <c r="Q849" s="61"/>
      <c r="R849" s="61"/>
    </row>
    <row r="850" spans="1:18" ht="12.75">
      <c r="A850" s="61"/>
      <c r="B850" s="61"/>
      <c r="C850" s="61"/>
      <c r="D850" s="61"/>
      <c r="E850" s="61"/>
      <c r="F850" s="61"/>
      <c r="G850" s="61"/>
      <c r="H850" s="61"/>
      <c r="I850" s="61"/>
      <c r="J850" s="61"/>
      <c r="K850" s="61"/>
      <c r="L850" s="61"/>
      <c r="M850" s="61"/>
      <c r="N850" s="61"/>
      <c r="O850" s="61"/>
      <c r="P850" s="61"/>
      <c r="Q850" s="61"/>
      <c r="R850" s="61"/>
    </row>
    <row r="851" spans="1:18" ht="12.75">
      <c r="A851" s="61"/>
      <c r="B851" s="61"/>
      <c r="C851" s="61"/>
      <c r="D851" s="61"/>
      <c r="E851" s="61"/>
      <c r="F851" s="61"/>
      <c r="G851" s="61"/>
      <c r="H851" s="61"/>
      <c r="I851" s="61"/>
      <c r="J851" s="61"/>
      <c r="K851" s="61"/>
      <c r="L851" s="61"/>
      <c r="M851" s="61"/>
      <c r="N851" s="61"/>
      <c r="O851" s="61"/>
      <c r="P851" s="61"/>
      <c r="Q851" s="61"/>
      <c r="R851" s="61"/>
    </row>
    <row r="852" spans="1:18" ht="12.75">
      <c r="A852" s="61"/>
      <c r="B852" s="61"/>
      <c r="C852" s="61"/>
      <c r="D852" s="61"/>
      <c r="E852" s="61"/>
      <c r="F852" s="61"/>
      <c r="G852" s="61"/>
      <c r="H852" s="61"/>
      <c r="I852" s="61"/>
      <c r="J852" s="61"/>
      <c r="K852" s="61"/>
      <c r="L852" s="61"/>
      <c r="M852" s="61"/>
      <c r="N852" s="61"/>
      <c r="O852" s="61"/>
      <c r="P852" s="61"/>
      <c r="Q852" s="61"/>
      <c r="R852" s="61"/>
    </row>
    <row r="853" spans="1:18" ht="12.75">
      <c r="A853" s="61"/>
      <c r="B853" s="61"/>
      <c r="C853" s="61"/>
      <c r="D853" s="61"/>
      <c r="E853" s="61"/>
      <c r="F853" s="61"/>
      <c r="G853" s="61"/>
      <c r="H853" s="61"/>
      <c r="I853" s="61"/>
      <c r="J853" s="61"/>
      <c r="K853" s="61"/>
      <c r="L853" s="61"/>
      <c r="M853" s="61"/>
      <c r="N853" s="61"/>
      <c r="O853" s="61"/>
      <c r="P853" s="61"/>
      <c r="Q853" s="61"/>
      <c r="R853" s="61"/>
    </row>
    <row r="854" spans="1:18" ht="12.75">
      <c r="A854" s="61"/>
      <c r="B854" s="61"/>
      <c r="C854" s="61"/>
      <c r="D854" s="61"/>
      <c r="E854" s="61"/>
      <c r="F854" s="61"/>
      <c r="G854" s="61"/>
      <c r="H854" s="61"/>
      <c r="I854" s="61"/>
      <c r="J854" s="61"/>
      <c r="K854" s="61"/>
      <c r="L854" s="61"/>
      <c r="M854" s="61"/>
      <c r="N854" s="61"/>
      <c r="O854" s="61"/>
      <c r="P854" s="61"/>
      <c r="Q854" s="61"/>
      <c r="R854" s="61"/>
    </row>
    <row r="855" spans="1:18" ht="12.75">
      <c r="A855" s="61"/>
      <c r="B855" s="61"/>
      <c r="C855" s="61"/>
      <c r="D855" s="61"/>
      <c r="E855" s="61"/>
      <c r="F855" s="61"/>
      <c r="G855" s="61"/>
      <c r="H855" s="61"/>
      <c r="I855" s="61"/>
      <c r="J855" s="61"/>
      <c r="K855" s="61"/>
      <c r="L855" s="61"/>
      <c r="M855" s="61"/>
      <c r="N855" s="61"/>
      <c r="O855" s="61"/>
      <c r="P855" s="61"/>
      <c r="Q855" s="61"/>
      <c r="R855" s="61"/>
    </row>
    <row r="856" spans="1:18" ht="12.75">
      <c r="A856" s="61"/>
      <c r="B856" s="61"/>
      <c r="C856" s="61"/>
      <c r="D856" s="61"/>
      <c r="E856" s="61"/>
      <c r="F856" s="61"/>
      <c r="G856" s="61"/>
      <c r="H856" s="61"/>
      <c r="I856" s="61"/>
      <c r="J856" s="61"/>
      <c r="K856" s="61"/>
      <c r="L856" s="61"/>
      <c r="M856" s="61"/>
      <c r="N856" s="61"/>
      <c r="O856" s="61"/>
      <c r="P856" s="61"/>
      <c r="Q856" s="61"/>
      <c r="R856" s="61"/>
    </row>
    <row r="857" spans="1:18" ht="12.75">
      <c r="A857" s="61"/>
      <c r="B857" s="61"/>
      <c r="C857" s="61"/>
      <c r="D857" s="61"/>
      <c r="E857" s="61"/>
      <c r="F857" s="61"/>
      <c r="G857" s="61"/>
      <c r="H857" s="61"/>
      <c r="I857" s="61"/>
      <c r="J857" s="61"/>
      <c r="K857" s="61"/>
      <c r="L857" s="61"/>
      <c r="M857" s="61"/>
      <c r="N857" s="61"/>
      <c r="O857" s="61"/>
      <c r="P857" s="61"/>
      <c r="Q857" s="61"/>
      <c r="R857" s="61"/>
    </row>
    <row r="858" spans="1:18" ht="12.75">
      <c r="A858" s="61"/>
      <c r="B858" s="61"/>
      <c r="C858" s="61"/>
      <c r="D858" s="61"/>
      <c r="E858" s="61"/>
      <c r="F858" s="61"/>
      <c r="G858" s="61"/>
      <c r="H858" s="61"/>
      <c r="I858" s="61"/>
      <c r="J858" s="61"/>
      <c r="K858" s="61"/>
      <c r="L858" s="61"/>
      <c r="M858" s="61"/>
      <c r="N858" s="61"/>
      <c r="O858" s="61"/>
      <c r="P858" s="61"/>
      <c r="Q858" s="61"/>
      <c r="R858" s="61"/>
    </row>
    <row r="859" spans="1:18" ht="12.75">
      <c r="A859" s="61"/>
      <c r="B859" s="61"/>
      <c r="C859" s="61"/>
      <c r="D859" s="61"/>
      <c r="E859" s="61"/>
      <c r="F859" s="61"/>
      <c r="G859" s="61"/>
      <c r="H859" s="61"/>
      <c r="I859" s="61"/>
      <c r="J859" s="61"/>
      <c r="K859" s="61"/>
      <c r="L859" s="61"/>
      <c r="M859" s="61"/>
      <c r="N859" s="61"/>
      <c r="O859" s="61"/>
      <c r="P859" s="61"/>
      <c r="Q859" s="61"/>
      <c r="R859" s="61"/>
    </row>
    <row r="860" spans="1:18" ht="12.75">
      <c r="A860" s="61"/>
      <c r="B860" s="61"/>
      <c r="C860" s="61"/>
      <c r="D860" s="61"/>
      <c r="E860" s="61"/>
      <c r="F860" s="61"/>
      <c r="G860" s="61"/>
      <c r="H860" s="61"/>
      <c r="I860" s="61"/>
      <c r="J860" s="61"/>
      <c r="K860" s="61"/>
      <c r="L860" s="61"/>
      <c r="M860" s="61"/>
      <c r="N860" s="61"/>
      <c r="O860" s="61"/>
      <c r="P860" s="61"/>
      <c r="Q860" s="61"/>
      <c r="R860" s="61"/>
    </row>
    <row r="861" spans="1:18" ht="12.75">
      <c r="A861" s="61"/>
      <c r="B861" s="61"/>
      <c r="C861" s="61"/>
      <c r="D861" s="61"/>
      <c r="E861" s="61"/>
      <c r="F861" s="61"/>
      <c r="G861" s="61"/>
      <c r="H861" s="61"/>
      <c r="I861" s="61"/>
      <c r="J861" s="61"/>
      <c r="K861" s="61"/>
      <c r="L861" s="61"/>
      <c r="M861" s="61"/>
      <c r="N861" s="61"/>
      <c r="O861" s="61"/>
      <c r="P861" s="61"/>
      <c r="Q861" s="61"/>
      <c r="R861" s="61"/>
    </row>
    <row r="862" spans="1:18" ht="12.75">
      <c r="A862" s="61"/>
      <c r="B862" s="61"/>
      <c r="C862" s="61"/>
      <c r="D862" s="61"/>
      <c r="E862" s="61"/>
      <c r="F862" s="61"/>
      <c r="G862" s="61"/>
      <c r="H862" s="61"/>
      <c r="I862" s="61"/>
      <c r="J862" s="61"/>
      <c r="K862" s="61"/>
      <c r="L862" s="61"/>
      <c r="M862" s="61"/>
      <c r="N862" s="61"/>
      <c r="O862" s="61"/>
      <c r="P862" s="61"/>
      <c r="Q862" s="61"/>
      <c r="R862" s="61"/>
    </row>
    <row r="863" spans="1:18" ht="12.75">
      <c r="A863" s="61"/>
      <c r="B863" s="61"/>
      <c r="C863" s="61"/>
      <c r="D863" s="61"/>
      <c r="E863" s="61"/>
      <c r="F863" s="61"/>
      <c r="G863" s="61"/>
      <c r="H863" s="61"/>
      <c r="I863" s="61"/>
      <c r="J863" s="61"/>
      <c r="K863" s="61"/>
      <c r="L863" s="61"/>
      <c r="M863" s="61"/>
      <c r="N863" s="61"/>
      <c r="O863" s="61"/>
      <c r="P863" s="61"/>
      <c r="Q863" s="61"/>
      <c r="R863" s="61"/>
    </row>
    <row r="864" spans="1:18" ht="12.75">
      <c r="A864" s="61"/>
      <c r="B864" s="61"/>
      <c r="C864" s="61"/>
      <c r="D864" s="61"/>
      <c r="E864" s="61"/>
      <c r="F864" s="61"/>
      <c r="G864" s="61"/>
      <c r="H864" s="61"/>
      <c r="I864" s="61"/>
      <c r="J864" s="61"/>
      <c r="K864" s="61"/>
      <c r="L864" s="61"/>
      <c r="M864" s="61"/>
      <c r="N864" s="61"/>
      <c r="O864" s="61"/>
      <c r="P864" s="61"/>
      <c r="Q864" s="61"/>
      <c r="R864" s="61"/>
    </row>
    <row r="865" spans="1:18" ht="12.75">
      <c r="A865" s="61"/>
      <c r="B865" s="61"/>
      <c r="C865" s="61"/>
      <c r="D865" s="61"/>
      <c r="E865" s="61"/>
      <c r="F865" s="61"/>
      <c r="G865" s="61"/>
      <c r="H865" s="61"/>
      <c r="I865" s="61"/>
      <c r="J865" s="61"/>
      <c r="K865" s="61"/>
      <c r="L865" s="61"/>
      <c r="M865" s="61"/>
      <c r="N865" s="61"/>
      <c r="O865" s="61"/>
      <c r="P865" s="61"/>
      <c r="Q865" s="61"/>
      <c r="R865" s="61"/>
    </row>
    <row r="866" spans="1:18" ht="12.75">
      <c r="A866" s="61"/>
      <c r="B866" s="61"/>
      <c r="C866" s="61"/>
      <c r="D866" s="61"/>
      <c r="E866" s="61"/>
      <c r="F866" s="61"/>
      <c r="G866" s="61"/>
      <c r="H866" s="61"/>
      <c r="I866" s="61"/>
      <c r="J866" s="61"/>
      <c r="K866" s="61"/>
      <c r="L866" s="61"/>
      <c r="M866" s="61"/>
      <c r="N866" s="61"/>
      <c r="O866" s="61"/>
      <c r="P866" s="61"/>
      <c r="Q866" s="61"/>
      <c r="R866" s="61"/>
    </row>
    <row r="867" spans="1:18" ht="12.75">
      <c r="A867" s="61"/>
      <c r="B867" s="61"/>
      <c r="C867" s="61"/>
      <c r="D867" s="61"/>
      <c r="E867" s="61"/>
      <c r="F867" s="61"/>
      <c r="G867" s="61"/>
      <c r="H867" s="61"/>
      <c r="I867" s="61"/>
      <c r="J867" s="61"/>
      <c r="K867" s="61"/>
      <c r="L867" s="61"/>
      <c r="M867" s="61"/>
      <c r="N867" s="61"/>
      <c r="O867" s="61"/>
      <c r="P867" s="61"/>
      <c r="Q867" s="61"/>
      <c r="R867" s="61"/>
    </row>
    <row r="868" spans="1:18" ht="12.75">
      <c r="A868" s="61"/>
      <c r="B868" s="61"/>
      <c r="C868" s="61"/>
      <c r="D868" s="61"/>
      <c r="E868" s="61"/>
      <c r="F868" s="61"/>
      <c r="G868" s="61"/>
      <c r="H868" s="61"/>
      <c r="I868" s="61"/>
      <c r="J868" s="61"/>
      <c r="K868" s="61"/>
      <c r="L868" s="61"/>
      <c r="M868" s="61"/>
      <c r="N868" s="61"/>
      <c r="O868" s="61"/>
      <c r="P868" s="61"/>
      <c r="Q868" s="61"/>
      <c r="R868" s="61"/>
    </row>
    <row r="869" spans="1:18" ht="12.75">
      <c r="A869" s="61"/>
      <c r="B869" s="61"/>
      <c r="C869" s="61"/>
      <c r="D869" s="61"/>
      <c r="E869" s="61"/>
      <c r="F869" s="61"/>
      <c r="G869" s="61"/>
      <c r="H869" s="61"/>
      <c r="I869" s="61"/>
      <c r="J869" s="61"/>
      <c r="K869" s="61"/>
      <c r="L869" s="61"/>
      <c r="M869" s="61"/>
      <c r="N869" s="61"/>
      <c r="O869" s="61"/>
      <c r="P869" s="61"/>
      <c r="Q869" s="61"/>
      <c r="R869" s="61"/>
    </row>
    <row r="870" spans="1:18" ht="12.75">
      <c r="A870" s="61"/>
      <c r="B870" s="61"/>
      <c r="C870" s="61"/>
      <c r="D870" s="61"/>
      <c r="E870" s="61"/>
      <c r="F870" s="61"/>
      <c r="G870" s="61"/>
      <c r="H870" s="61"/>
      <c r="I870" s="61"/>
      <c r="J870" s="61"/>
      <c r="K870" s="61"/>
      <c r="L870" s="61"/>
      <c r="M870" s="61"/>
      <c r="N870" s="61"/>
      <c r="O870" s="61"/>
      <c r="P870" s="61"/>
      <c r="Q870" s="61"/>
      <c r="R870" s="61"/>
    </row>
    <row r="871" spans="1:18" ht="12.75">
      <c r="A871" s="61"/>
      <c r="B871" s="61"/>
      <c r="C871" s="61"/>
      <c r="D871" s="61"/>
      <c r="E871" s="61"/>
      <c r="F871" s="61"/>
      <c r="G871" s="61"/>
      <c r="H871" s="61"/>
      <c r="I871" s="61"/>
      <c r="J871" s="61"/>
      <c r="K871" s="61"/>
      <c r="L871" s="61"/>
      <c r="M871" s="61"/>
      <c r="N871" s="61"/>
      <c r="O871" s="61"/>
      <c r="P871" s="61"/>
      <c r="Q871" s="61"/>
      <c r="R871" s="61"/>
    </row>
    <row r="872" spans="1:18" ht="12.75">
      <c r="A872" s="61"/>
      <c r="B872" s="61"/>
      <c r="C872" s="61"/>
      <c r="D872" s="61"/>
      <c r="E872" s="61"/>
      <c r="F872" s="61"/>
      <c r="G872" s="61"/>
      <c r="H872" s="61"/>
      <c r="I872" s="61"/>
      <c r="J872" s="61"/>
      <c r="K872" s="61"/>
      <c r="L872" s="61"/>
      <c r="M872" s="61"/>
      <c r="N872" s="61"/>
      <c r="O872" s="61"/>
      <c r="P872" s="61"/>
      <c r="Q872" s="61"/>
      <c r="R872" s="61"/>
    </row>
    <row r="873" spans="1:18" ht="12.75">
      <c r="A873" s="61"/>
      <c r="B873" s="61"/>
      <c r="C873" s="61"/>
      <c r="D873" s="61"/>
      <c r="E873" s="61"/>
      <c r="F873" s="61"/>
      <c r="G873" s="61"/>
      <c r="H873" s="61"/>
      <c r="I873" s="61"/>
      <c r="J873" s="61"/>
      <c r="K873" s="61"/>
      <c r="L873" s="61"/>
      <c r="M873" s="61"/>
      <c r="N873" s="61"/>
      <c r="O873" s="61"/>
      <c r="P873" s="61"/>
      <c r="Q873" s="61"/>
      <c r="R873" s="61"/>
    </row>
    <row r="874" spans="1:18" ht="12.75">
      <c r="A874" s="61"/>
      <c r="B874" s="61"/>
      <c r="C874" s="61"/>
      <c r="D874" s="61"/>
      <c r="E874" s="61"/>
      <c r="F874" s="61"/>
      <c r="G874" s="61"/>
      <c r="H874" s="61"/>
      <c r="I874" s="61"/>
      <c r="J874" s="61"/>
      <c r="K874" s="61"/>
      <c r="L874" s="61"/>
      <c r="M874" s="61"/>
      <c r="N874" s="61"/>
      <c r="O874" s="61"/>
      <c r="P874" s="61"/>
      <c r="Q874" s="61"/>
      <c r="R874" s="61"/>
    </row>
    <row r="875" spans="1:18" ht="12.75">
      <c r="A875" s="61"/>
      <c r="B875" s="61"/>
      <c r="C875" s="61"/>
      <c r="D875" s="61"/>
      <c r="E875" s="61"/>
      <c r="F875" s="61"/>
      <c r="G875" s="61"/>
      <c r="H875" s="61"/>
      <c r="I875" s="61"/>
      <c r="J875" s="61"/>
      <c r="K875" s="61"/>
      <c r="L875" s="61"/>
      <c r="M875" s="61"/>
      <c r="N875" s="61"/>
      <c r="O875" s="61"/>
      <c r="P875" s="61"/>
      <c r="Q875" s="61"/>
      <c r="R875" s="61"/>
    </row>
    <row r="876" spans="1:18" ht="12.75">
      <c r="A876" s="61"/>
      <c r="B876" s="61"/>
      <c r="C876" s="61"/>
      <c r="D876" s="61"/>
      <c r="E876" s="61"/>
      <c r="F876" s="61"/>
      <c r="G876" s="61"/>
      <c r="H876" s="61"/>
      <c r="I876" s="61"/>
      <c r="J876" s="61"/>
      <c r="K876" s="61"/>
      <c r="L876" s="61"/>
      <c r="M876" s="61"/>
      <c r="N876" s="61"/>
      <c r="O876" s="61"/>
      <c r="P876" s="61"/>
      <c r="Q876" s="61"/>
      <c r="R876" s="61"/>
    </row>
    <row r="877" spans="1:18" ht="12.75">
      <c r="A877" s="61"/>
      <c r="B877" s="61"/>
      <c r="C877" s="61"/>
      <c r="D877" s="61"/>
      <c r="E877" s="61"/>
      <c r="F877" s="61"/>
      <c r="G877" s="61"/>
      <c r="H877" s="61"/>
      <c r="I877" s="61"/>
      <c r="J877" s="61"/>
      <c r="K877" s="61"/>
      <c r="L877" s="61"/>
      <c r="M877" s="61"/>
      <c r="N877" s="61"/>
      <c r="O877" s="61"/>
      <c r="P877" s="61"/>
      <c r="Q877" s="61"/>
      <c r="R877" s="61"/>
    </row>
    <row r="878" spans="1:18" ht="12.75">
      <c r="A878" s="61"/>
      <c r="B878" s="61"/>
      <c r="C878" s="61"/>
      <c r="D878" s="61"/>
      <c r="E878" s="61"/>
      <c r="F878" s="61"/>
      <c r="G878" s="61"/>
      <c r="H878" s="61"/>
      <c r="I878" s="61"/>
      <c r="J878" s="61"/>
      <c r="K878" s="61"/>
      <c r="L878" s="61"/>
      <c r="M878" s="61"/>
      <c r="N878" s="61"/>
      <c r="O878" s="61"/>
      <c r="P878" s="61"/>
      <c r="Q878" s="61"/>
      <c r="R878" s="61"/>
    </row>
    <row r="879" spans="1:18" ht="12.75">
      <c r="A879" s="61"/>
      <c r="B879" s="61"/>
      <c r="C879" s="61"/>
      <c r="D879" s="61"/>
      <c r="E879" s="61"/>
      <c r="F879" s="61"/>
      <c r="G879" s="61"/>
      <c r="H879" s="61"/>
      <c r="I879" s="61"/>
      <c r="J879" s="61"/>
      <c r="K879" s="61"/>
      <c r="L879" s="61"/>
      <c r="M879" s="61"/>
      <c r="N879" s="61"/>
      <c r="O879" s="61"/>
      <c r="P879" s="61"/>
      <c r="Q879" s="61"/>
      <c r="R879" s="61"/>
    </row>
    <row r="880" spans="1:18" ht="12.75">
      <c r="A880" s="61"/>
      <c r="B880" s="61"/>
      <c r="C880" s="61"/>
      <c r="D880" s="61"/>
      <c r="E880" s="61"/>
      <c r="F880" s="61"/>
      <c r="G880" s="61"/>
      <c r="H880" s="61"/>
      <c r="I880" s="61"/>
      <c r="J880" s="61"/>
      <c r="K880" s="61"/>
      <c r="L880" s="61"/>
      <c r="M880" s="61"/>
      <c r="N880" s="61"/>
      <c r="O880" s="61"/>
      <c r="P880" s="61"/>
      <c r="Q880" s="61"/>
      <c r="R880" s="61"/>
    </row>
    <row r="881" spans="1:18" ht="12.75">
      <c r="A881" s="61"/>
      <c r="B881" s="61"/>
      <c r="C881" s="61"/>
      <c r="D881" s="61"/>
      <c r="E881" s="61"/>
      <c r="F881" s="61"/>
      <c r="G881" s="61"/>
      <c r="H881" s="61"/>
      <c r="I881" s="61"/>
      <c r="J881" s="61"/>
      <c r="K881" s="61"/>
      <c r="L881" s="61"/>
      <c r="M881" s="61"/>
      <c r="N881" s="61"/>
      <c r="O881" s="61"/>
      <c r="P881" s="61"/>
      <c r="Q881" s="61"/>
      <c r="R881" s="61"/>
    </row>
    <row r="882" spans="1:18" ht="12.75">
      <c r="A882" s="61"/>
      <c r="B882" s="61"/>
      <c r="C882" s="61"/>
      <c r="D882" s="61"/>
      <c r="E882" s="61"/>
      <c r="F882" s="61"/>
      <c r="G882" s="61"/>
      <c r="H882" s="61"/>
      <c r="I882" s="61"/>
      <c r="J882" s="61"/>
      <c r="K882" s="61"/>
      <c r="L882" s="61"/>
      <c r="M882" s="61"/>
      <c r="N882" s="61"/>
      <c r="O882" s="61"/>
      <c r="P882" s="61"/>
      <c r="Q882" s="61"/>
      <c r="R882" s="61"/>
    </row>
    <row r="883" spans="1:18" ht="12.75">
      <c r="A883" s="61"/>
      <c r="B883" s="61"/>
      <c r="C883" s="61"/>
      <c r="D883" s="61"/>
      <c r="E883" s="61"/>
      <c r="F883" s="61"/>
      <c r="G883" s="61"/>
      <c r="H883" s="61"/>
      <c r="I883" s="61"/>
      <c r="J883" s="61"/>
      <c r="K883" s="61"/>
      <c r="L883" s="61"/>
      <c r="M883" s="61"/>
      <c r="N883" s="61"/>
      <c r="O883" s="61"/>
      <c r="P883" s="61"/>
      <c r="Q883" s="61"/>
      <c r="R883" s="61"/>
    </row>
    <row r="884" spans="1:18" ht="12.75">
      <c r="A884" s="61"/>
      <c r="B884" s="61"/>
      <c r="C884" s="61"/>
      <c r="D884" s="61"/>
      <c r="E884" s="61"/>
      <c r="F884" s="61"/>
      <c r="G884" s="61"/>
      <c r="H884" s="61"/>
      <c r="I884" s="61"/>
      <c r="J884" s="61"/>
      <c r="K884" s="61"/>
      <c r="L884" s="61"/>
      <c r="M884" s="61"/>
      <c r="N884" s="61"/>
      <c r="O884" s="61"/>
      <c r="P884" s="61"/>
      <c r="Q884" s="61"/>
      <c r="R884" s="61"/>
    </row>
    <row r="885" spans="1:18" ht="12.75">
      <c r="A885" s="61"/>
      <c r="B885" s="61"/>
      <c r="C885" s="61"/>
      <c r="D885" s="61"/>
      <c r="E885" s="61"/>
      <c r="F885" s="61"/>
      <c r="G885" s="61"/>
      <c r="H885" s="61"/>
      <c r="I885" s="61"/>
      <c r="J885" s="61"/>
      <c r="K885" s="61"/>
      <c r="L885" s="61"/>
      <c r="M885" s="61"/>
      <c r="N885" s="61"/>
      <c r="O885" s="61"/>
      <c r="P885" s="61"/>
      <c r="Q885" s="61"/>
      <c r="R885" s="61"/>
    </row>
    <row r="886" spans="1:18" ht="12.75">
      <c r="A886" s="61"/>
      <c r="B886" s="61"/>
      <c r="C886" s="61"/>
      <c r="D886" s="61"/>
      <c r="E886" s="61"/>
      <c r="F886" s="61"/>
      <c r="G886" s="61"/>
      <c r="H886" s="61"/>
      <c r="I886" s="61"/>
      <c r="J886" s="61"/>
      <c r="K886" s="61"/>
      <c r="L886" s="61"/>
      <c r="M886" s="61"/>
      <c r="N886" s="61"/>
      <c r="O886" s="61"/>
      <c r="P886" s="61"/>
      <c r="Q886" s="61"/>
      <c r="R886" s="61"/>
    </row>
    <row r="887" spans="1:18" ht="12.75">
      <c r="A887" s="61"/>
      <c r="B887" s="61"/>
      <c r="C887" s="61"/>
      <c r="D887" s="61"/>
      <c r="E887" s="61"/>
      <c r="F887" s="61"/>
      <c r="G887" s="61"/>
      <c r="H887" s="61"/>
      <c r="I887" s="61"/>
      <c r="J887" s="61"/>
      <c r="K887" s="61"/>
      <c r="L887" s="61"/>
      <c r="M887" s="61"/>
      <c r="N887" s="61"/>
      <c r="O887" s="61"/>
      <c r="P887" s="61"/>
      <c r="Q887" s="61"/>
      <c r="R887" s="61"/>
    </row>
    <row r="888" spans="1:18" ht="12.75">
      <c r="A888" s="61"/>
      <c r="B888" s="61"/>
      <c r="C888" s="61"/>
      <c r="D888" s="61"/>
      <c r="E888" s="61"/>
      <c r="F888" s="61"/>
      <c r="G888" s="61"/>
      <c r="H888" s="61"/>
      <c r="I888" s="61"/>
      <c r="J888" s="61"/>
      <c r="K888" s="61"/>
      <c r="L888" s="61"/>
      <c r="M888" s="61"/>
      <c r="N888" s="61"/>
      <c r="O888" s="61"/>
      <c r="P888" s="61"/>
      <c r="Q888" s="61"/>
      <c r="R888" s="61"/>
    </row>
    <row r="889" spans="1:18" ht="12.75">
      <c r="A889" s="61"/>
      <c r="B889" s="61"/>
      <c r="C889" s="61"/>
      <c r="D889" s="61"/>
      <c r="E889" s="61"/>
      <c r="F889" s="61"/>
      <c r="G889" s="61"/>
      <c r="H889" s="61"/>
      <c r="I889" s="61"/>
      <c r="J889" s="61"/>
      <c r="K889" s="61"/>
      <c r="L889" s="61"/>
      <c r="M889" s="61"/>
      <c r="N889" s="61"/>
      <c r="O889" s="61"/>
      <c r="P889" s="61"/>
      <c r="Q889" s="61"/>
      <c r="R889" s="61"/>
    </row>
    <row r="890" spans="1:18" ht="12.75">
      <c r="A890" s="61"/>
      <c r="B890" s="61"/>
      <c r="C890" s="61"/>
      <c r="D890" s="61"/>
      <c r="E890" s="61"/>
      <c r="F890" s="61"/>
      <c r="G890" s="61"/>
      <c r="H890" s="61"/>
      <c r="I890" s="61"/>
      <c r="J890" s="61"/>
      <c r="K890" s="61"/>
      <c r="L890" s="61"/>
      <c r="M890" s="61"/>
      <c r="N890" s="61"/>
      <c r="O890" s="61"/>
      <c r="P890" s="61"/>
      <c r="Q890" s="61"/>
      <c r="R890" s="61"/>
    </row>
    <row r="891" spans="1:18" ht="12.75">
      <c r="A891" s="61"/>
      <c r="B891" s="61"/>
      <c r="C891" s="61"/>
      <c r="D891" s="61"/>
      <c r="E891" s="61"/>
      <c r="F891" s="61"/>
      <c r="G891" s="61"/>
      <c r="H891" s="61"/>
      <c r="I891" s="61"/>
      <c r="J891" s="61"/>
      <c r="K891" s="61"/>
      <c r="L891" s="61"/>
      <c r="M891" s="61"/>
      <c r="N891" s="61"/>
      <c r="O891" s="61"/>
      <c r="P891" s="61"/>
      <c r="Q891" s="61"/>
      <c r="R891" s="61"/>
    </row>
    <row r="892" spans="1:18" ht="12.75">
      <c r="A892" s="61"/>
      <c r="B892" s="61"/>
      <c r="C892" s="61"/>
      <c r="D892" s="61"/>
      <c r="E892" s="61"/>
      <c r="F892" s="61"/>
      <c r="G892" s="61"/>
      <c r="H892" s="61"/>
      <c r="I892" s="61"/>
      <c r="J892" s="61"/>
      <c r="K892" s="61"/>
      <c r="L892" s="61"/>
      <c r="M892" s="61"/>
      <c r="N892" s="61"/>
      <c r="O892" s="61"/>
      <c r="P892" s="61"/>
      <c r="Q892" s="61"/>
      <c r="R892" s="61"/>
    </row>
    <row r="893" spans="1:18" ht="12.75">
      <c r="A893" s="61"/>
      <c r="B893" s="61"/>
      <c r="C893" s="61"/>
      <c r="D893" s="61"/>
      <c r="E893" s="61"/>
      <c r="F893" s="61"/>
      <c r="G893" s="61"/>
      <c r="H893" s="61"/>
      <c r="I893" s="61"/>
      <c r="J893" s="61"/>
      <c r="K893" s="61"/>
      <c r="L893" s="61"/>
      <c r="M893" s="61"/>
      <c r="N893" s="61"/>
      <c r="O893" s="61"/>
      <c r="P893" s="61"/>
      <c r="Q893" s="61"/>
      <c r="R893" s="61"/>
    </row>
    <row r="894" spans="1:18" ht="12.75">
      <c r="A894" s="61"/>
      <c r="B894" s="61"/>
      <c r="C894" s="61"/>
      <c r="D894" s="61"/>
      <c r="E894" s="61"/>
      <c r="F894" s="61"/>
      <c r="G894" s="61"/>
      <c r="H894" s="61"/>
      <c r="I894" s="61"/>
      <c r="J894" s="61"/>
      <c r="K894" s="61"/>
      <c r="L894" s="61"/>
      <c r="M894" s="61"/>
      <c r="N894" s="61"/>
      <c r="O894" s="61"/>
      <c r="P894" s="61"/>
      <c r="Q894" s="61"/>
      <c r="R894" s="61"/>
    </row>
    <row r="895" spans="1:18" ht="12.75">
      <c r="A895" s="61"/>
      <c r="B895" s="61"/>
      <c r="C895" s="61"/>
      <c r="D895" s="61"/>
      <c r="E895" s="61"/>
      <c r="F895" s="61"/>
      <c r="G895" s="61"/>
      <c r="H895" s="61"/>
      <c r="I895" s="61"/>
      <c r="J895" s="61"/>
      <c r="K895" s="61"/>
      <c r="L895" s="61"/>
      <c r="M895" s="61"/>
      <c r="N895" s="61"/>
      <c r="O895" s="61"/>
      <c r="P895" s="61"/>
      <c r="Q895" s="61"/>
      <c r="R895" s="61"/>
    </row>
    <row r="896" spans="1:18" ht="12.75">
      <c r="A896" s="61"/>
      <c r="B896" s="61"/>
      <c r="C896" s="61"/>
      <c r="D896" s="61"/>
      <c r="E896" s="61"/>
      <c r="F896" s="61"/>
      <c r="G896" s="61"/>
      <c r="H896" s="61"/>
      <c r="I896" s="61"/>
      <c r="J896" s="61"/>
      <c r="K896" s="61"/>
      <c r="L896" s="61"/>
      <c r="M896" s="61"/>
      <c r="N896" s="61"/>
      <c r="O896" s="61"/>
      <c r="P896" s="61"/>
      <c r="Q896" s="61"/>
      <c r="R896" s="61"/>
    </row>
    <row r="897" spans="1:18" ht="12.75">
      <c r="A897" s="61"/>
      <c r="B897" s="61"/>
      <c r="C897" s="61"/>
      <c r="D897" s="61"/>
      <c r="E897" s="61"/>
      <c r="F897" s="61"/>
      <c r="G897" s="61"/>
      <c r="H897" s="61"/>
      <c r="I897" s="61"/>
      <c r="J897" s="61"/>
      <c r="K897" s="61"/>
      <c r="L897" s="61"/>
      <c r="M897" s="61"/>
      <c r="N897" s="61"/>
      <c r="O897" s="61"/>
      <c r="P897" s="61"/>
      <c r="Q897" s="61"/>
      <c r="R897" s="61"/>
    </row>
    <row r="898" spans="1:18" ht="12.75">
      <c r="A898" s="61"/>
      <c r="B898" s="61"/>
      <c r="C898" s="61"/>
      <c r="D898" s="61"/>
      <c r="E898" s="61"/>
      <c r="F898" s="61"/>
      <c r="G898" s="61"/>
      <c r="H898" s="61"/>
      <c r="I898" s="61"/>
      <c r="J898" s="61"/>
      <c r="K898" s="61"/>
      <c r="L898" s="61"/>
      <c r="M898" s="61"/>
      <c r="N898" s="61"/>
      <c r="O898" s="61"/>
      <c r="P898" s="61"/>
      <c r="Q898" s="61"/>
      <c r="R898" s="61"/>
    </row>
    <row r="899" spans="1:18" ht="12.75">
      <c r="A899" s="61"/>
      <c r="B899" s="61"/>
      <c r="C899" s="61"/>
      <c r="D899" s="61"/>
      <c r="E899" s="61"/>
      <c r="F899" s="61"/>
      <c r="G899" s="61"/>
      <c r="H899" s="61"/>
      <c r="I899" s="61"/>
      <c r="J899" s="61"/>
      <c r="K899" s="61"/>
      <c r="L899" s="61"/>
      <c r="M899" s="61"/>
      <c r="N899" s="61"/>
      <c r="O899" s="61"/>
      <c r="P899" s="61"/>
      <c r="Q899" s="61"/>
      <c r="R899" s="61"/>
    </row>
    <row r="900" spans="1:18" ht="12.75">
      <c r="A900" s="61"/>
      <c r="B900" s="61"/>
      <c r="C900" s="61"/>
      <c r="D900" s="61"/>
      <c r="E900" s="61"/>
      <c r="F900" s="61"/>
      <c r="G900" s="61"/>
      <c r="H900" s="61"/>
      <c r="I900" s="61"/>
      <c r="J900" s="61"/>
      <c r="K900" s="61"/>
      <c r="L900" s="61"/>
      <c r="M900" s="61"/>
      <c r="N900" s="61"/>
      <c r="O900" s="61"/>
      <c r="P900" s="61"/>
      <c r="Q900" s="61"/>
      <c r="R900" s="61"/>
    </row>
    <row r="901" spans="1:18" ht="12.75">
      <c r="A901" s="61"/>
      <c r="B901" s="61"/>
      <c r="C901" s="61"/>
      <c r="D901" s="61"/>
      <c r="E901" s="61"/>
      <c r="F901" s="61"/>
      <c r="G901" s="61"/>
      <c r="H901" s="61"/>
      <c r="I901" s="61"/>
      <c r="J901" s="61"/>
      <c r="K901" s="61"/>
      <c r="L901" s="61"/>
      <c r="M901" s="61"/>
      <c r="N901" s="61"/>
      <c r="O901" s="61"/>
      <c r="P901" s="61"/>
      <c r="Q901" s="61"/>
      <c r="R901" s="61"/>
    </row>
    <row r="902" spans="1:18" ht="12.75">
      <c r="A902" s="61"/>
      <c r="B902" s="61"/>
      <c r="C902" s="61"/>
      <c r="D902" s="61"/>
      <c r="E902" s="61"/>
      <c r="F902" s="61"/>
      <c r="G902" s="61"/>
      <c r="H902" s="61"/>
      <c r="I902" s="61"/>
      <c r="J902" s="61"/>
      <c r="K902" s="61"/>
      <c r="L902" s="61"/>
      <c r="M902" s="61"/>
      <c r="N902" s="61"/>
      <c r="O902" s="61"/>
      <c r="P902" s="61"/>
      <c r="Q902" s="61"/>
      <c r="R902" s="61"/>
    </row>
    <row r="903" spans="1:18" ht="12.75">
      <c r="A903" s="61"/>
      <c r="B903" s="61"/>
      <c r="C903" s="61"/>
      <c r="D903" s="61"/>
      <c r="E903" s="61"/>
      <c r="F903" s="61"/>
      <c r="G903" s="61"/>
      <c r="H903" s="61"/>
      <c r="I903" s="61"/>
      <c r="J903" s="61"/>
      <c r="K903" s="61"/>
      <c r="L903" s="61"/>
      <c r="M903" s="61"/>
      <c r="N903" s="61"/>
      <c r="O903" s="61"/>
      <c r="P903" s="61"/>
      <c r="Q903" s="61"/>
      <c r="R903" s="61"/>
    </row>
    <row r="904" spans="1:18" ht="12.75">
      <c r="A904" s="61"/>
      <c r="B904" s="61"/>
      <c r="C904" s="61"/>
      <c r="D904" s="61"/>
      <c r="E904" s="61"/>
      <c r="F904" s="61"/>
      <c r="G904" s="61"/>
      <c r="H904" s="61"/>
      <c r="I904" s="61"/>
      <c r="J904" s="61"/>
      <c r="K904" s="61"/>
      <c r="L904" s="61"/>
      <c r="M904" s="61"/>
      <c r="N904" s="61"/>
      <c r="O904" s="61"/>
      <c r="P904" s="61"/>
      <c r="Q904" s="61"/>
      <c r="R904" s="61"/>
    </row>
    <row r="905" spans="1:18" ht="12.75">
      <c r="A905" s="61"/>
      <c r="B905" s="61"/>
      <c r="C905" s="61"/>
      <c r="D905" s="61"/>
      <c r="E905" s="61"/>
      <c r="F905" s="61"/>
      <c r="G905" s="61"/>
      <c r="H905" s="61"/>
      <c r="I905" s="61"/>
      <c r="J905" s="61"/>
      <c r="K905" s="61"/>
      <c r="L905" s="61"/>
      <c r="M905" s="61"/>
      <c r="N905" s="61"/>
      <c r="O905" s="61"/>
      <c r="P905" s="61"/>
      <c r="Q905" s="61"/>
      <c r="R905" s="61"/>
    </row>
    <row r="906" spans="1:18" ht="12.75">
      <c r="A906" s="61"/>
      <c r="B906" s="61"/>
      <c r="C906" s="61"/>
      <c r="D906" s="61"/>
      <c r="E906" s="61"/>
      <c r="F906" s="61"/>
      <c r="G906" s="61"/>
      <c r="H906" s="61"/>
      <c r="I906" s="61"/>
      <c r="J906" s="61"/>
      <c r="K906" s="61"/>
      <c r="L906" s="61"/>
      <c r="M906" s="61"/>
      <c r="N906" s="61"/>
      <c r="O906" s="61"/>
      <c r="P906" s="61"/>
      <c r="Q906" s="61"/>
      <c r="R906" s="61"/>
    </row>
    <row r="907" spans="1:18" ht="12.75">
      <c r="A907" s="61"/>
      <c r="B907" s="61"/>
      <c r="C907" s="61"/>
      <c r="D907" s="61"/>
      <c r="E907" s="61"/>
      <c r="F907" s="61"/>
      <c r="G907" s="61"/>
      <c r="H907" s="61"/>
      <c r="I907" s="61"/>
      <c r="J907" s="61"/>
      <c r="K907" s="61"/>
      <c r="L907" s="61"/>
      <c r="M907" s="61"/>
      <c r="N907" s="61"/>
      <c r="O907" s="61"/>
      <c r="P907" s="61"/>
      <c r="Q907" s="61"/>
      <c r="R907" s="61"/>
    </row>
    <row r="908" spans="1:18" ht="12.75">
      <c r="A908" s="61"/>
      <c r="B908" s="61"/>
      <c r="C908" s="61"/>
      <c r="D908" s="61"/>
      <c r="E908" s="61"/>
      <c r="F908" s="61"/>
      <c r="G908" s="61"/>
      <c r="H908" s="61"/>
      <c r="I908" s="61"/>
      <c r="J908" s="61"/>
      <c r="K908" s="61"/>
      <c r="L908" s="61"/>
      <c r="M908" s="61"/>
      <c r="N908" s="61"/>
      <c r="O908" s="61"/>
      <c r="P908" s="61"/>
      <c r="Q908" s="61"/>
      <c r="R908" s="61"/>
    </row>
    <row r="909" spans="1:18" ht="12.75">
      <c r="A909" s="61"/>
      <c r="B909" s="61"/>
      <c r="C909" s="61"/>
      <c r="D909" s="61"/>
      <c r="E909" s="61"/>
      <c r="F909" s="61"/>
      <c r="G909" s="61"/>
      <c r="H909" s="61"/>
      <c r="I909" s="61"/>
      <c r="J909" s="61"/>
      <c r="K909" s="61"/>
      <c r="L909" s="61"/>
      <c r="M909" s="61"/>
      <c r="N909" s="61"/>
      <c r="O909" s="61"/>
      <c r="P909" s="61"/>
      <c r="Q909" s="61"/>
      <c r="R909" s="61"/>
    </row>
    <row r="910" spans="1:18" ht="12.75">
      <c r="A910" s="61"/>
      <c r="B910" s="61"/>
      <c r="C910" s="61"/>
      <c r="D910" s="61"/>
      <c r="E910" s="61"/>
      <c r="F910" s="61"/>
      <c r="G910" s="61"/>
      <c r="H910" s="61"/>
      <c r="I910" s="61"/>
      <c r="J910" s="61"/>
      <c r="K910" s="61"/>
      <c r="L910" s="61"/>
      <c r="M910" s="61"/>
      <c r="N910" s="61"/>
      <c r="O910" s="61"/>
      <c r="P910" s="61"/>
      <c r="Q910" s="61"/>
      <c r="R910" s="61"/>
    </row>
    <row r="911" spans="1:18" ht="12.75">
      <c r="A911" s="61"/>
      <c r="B911" s="61"/>
      <c r="C911" s="61"/>
      <c r="D911" s="61"/>
      <c r="E911" s="61"/>
      <c r="F911" s="61"/>
      <c r="G911" s="61"/>
      <c r="H911" s="61"/>
      <c r="I911" s="61"/>
      <c r="J911" s="61"/>
      <c r="K911" s="61"/>
      <c r="L911" s="61"/>
      <c r="M911" s="61"/>
      <c r="N911" s="61"/>
      <c r="O911" s="61"/>
      <c r="P911" s="61"/>
      <c r="Q911" s="61"/>
      <c r="R911" s="61"/>
    </row>
    <row r="912" spans="1:18" ht="12.75">
      <c r="A912" s="61"/>
      <c r="B912" s="61"/>
      <c r="C912" s="61"/>
      <c r="D912" s="61"/>
      <c r="E912" s="61"/>
      <c r="F912" s="61"/>
      <c r="G912" s="61"/>
      <c r="H912" s="61"/>
      <c r="I912" s="61"/>
      <c r="J912" s="61"/>
      <c r="K912" s="61"/>
      <c r="L912" s="61"/>
      <c r="M912" s="61"/>
      <c r="N912" s="61"/>
      <c r="O912" s="61"/>
      <c r="P912" s="61"/>
      <c r="Q912" s="61"/>
      <c r="R912" s="61"/>
    </row>
    <row r="913" spans="1:18" ht="12.75">
      <c r="A913" s="61"/>
      <c r="B913" s="61"/>
      <c r="C913" s="61"/>
      <c r="D913" s="61"/>
      <c r="E913" s="61"/>
      <c r="F913" s="61"/>
      <c r="G913" s="61"/>
      <c r="H913" s="61"/>
      <c r="I913" s="61"/>
      <c r="J913" s="61"/>
      <c r="K913" s="61"/>
      <c r="L913" s="61"/>
      <c r="M913" s="61"/>
      <c r="N913" s="61"/>
      <c r="O913" s="61"/>
      <c r="P913" s="61"/>
      <c r="Q913" s="61"/>
      <c r="R913" s="61"/>
    </row>
    <row r="914" spans="1:18" ht="12.75">
      <c r="A914" s="61"/>
      <c r="B914" s="61"/>
      <c r="C914" s="61"/>
      <c r="D914" s="61"/>
      <c r="E914" s="61"/>
      <c r="F914" s="61"/>
      <c r="G914" s="61"/>
      <c r="H914" s="61"/>
      <c r="I914" s="61"/>
      <c r="J914" s="61"/>
      <c r="K914" s="61"/>
      <c r="L914" s="61"/>
      <c r="M914" s="61"/>
      <c r="N914" s="61"/>
      <c r="O914" s="61"/>
      <c r="P914" s="61"/>
      <c r="Q914" s="61"/>
      <c r="R914" s="61"/>
    </row>
    <row r="915" spans="1:18" ht="12.75">
      <c r="A915" s="61"/>
      <c r="B915" s="61"/>
      <c r="C915" s="61"/>
      <c r="D915" s="61"/>
      <c r="E915" s="61"/>
      <c r="F915" s="61"/>
      <c r="G915" s="61"/>
      <c r="H915" s="61"/>
      <c r="I915" s="61"/>
      <c r="J915" s="61"/>
      <c r="K915" s="61"/>
      <c r="L915" s="61"/>
      <c r="M915" s="61"/>
      <c r="N915" s="61"/>
      <c r="O915" s="61"/>
      <c r="P915" s="61"/>
      <c r="Q915" s="61"/>
      <c r="R915" s="61"/>
    </row>
    <row r="916" spans="1:18" ht="12.75">
      <c r="A916" s="61"/>
      <c r="B916" s="61"/>
      <c r="C916" s="61"/>
      <c r="D916" s="61"/>
      <c r="E916" s="61"/>
      <c r="F916" s="61"/>
      <c r="G916" s="61"/>
      <c r="H916" s="61"/>
      <c r="I916" s="61"/>
      <c r="J916" s="61"/>
      <c r="K916" s="61"/>
      <c r="L916" s="61"/>
      <c r="M916" s="61"/>
      <c r="N916" s="61"/>
      <c r="O916" s="61"/>
      <c r="P916" s="61"/>
      <c r="Q916" s="61"/>
      <c r="R916" s="61"/>
    </row>
    <row r="917" spans="1:18" ht="12.75">
      <c r="A917" s="61"/>
      <c r="B917" s="61"/>
      <c r="C917" s="61"/>
      <c r="D917" s="61"/>
      <c r="E917" s="61"/>
      <c r="F917" s="61"/>
      <c r="G917" s="61"/>
      <c r="H917" s="61"/>
      <c r="I917" s="61"/>
      <c r="J917" s="61"/>
      <c r="K917" s="61"/>
      <c r="L917" s="61"/>
      <c r="M917" s="61"/>
      <c r="N917" s="61"/>
      <c r="O917" s="61"/>
      <c r="P917" s="61"/>
      <c r="Q917" s="61"/>
      <c r="R917" s="61"/>
    </row>
    <row r="918" spans="1:18" ht="12.75">
      <c r="A918" s="61"/>
      <c r="B918" s="61"/>
      <c r="C918" s="61"/>
      <c r="D918" s="61"/>
      <c r="E918" s="61"/>
      <c r="F918" s="61"/>
      <c r="G918" s="61"/>
      <c r="H918" s="61"/>
      <c r="I918" s="61"/>
      <c r="J918" s="61"/>
      <c r="K918" s="61"/>
      <c r="L918" s="61"/>
      <c r="M918" s="61"/>
      <c r="N918" s="61"/>
      <c r="O918" s="61"/>
      <c r="P918" s="61"/>
      <c r="Q918" s="61"/>
      <c r="R918" s="61"/>
    </row>
    <row r="919" spans="1:18" ht="12.75">
      <c r="A919" s="61"/>
      <c r="B919" s="61"/>
      <c r="C919" s="61"/>
      <c r="D919" s="61"/>
      <c r="E919" s="61"/>
      <c r="F919" s="61"/>
      <c r="G919" s="61"/>
      <c r="H919" s="61"/>
      <c r="I919" s="61"/>
      <c r="J919" s="61"/>
      <c r="K919" s="61"/>
      <c r="L919" s="61"/>
      <c r="M919" s="61"/>
      <c r="N919" s="61"/>
      <c r="O919" s="61"/>
      <c r="P919" s="61"/>
      <c r="Q919" s="61"/>
      <c r="R919" s="61"/>
    </row>
    <row r="920" spans="1:18" ht="12.75">
      <c r="A920" s="61"/>
      <c r="B920" s="61"/>
      <c r="C920" s="61"/>
      <c r="D920" s="61"/>
      <c r="E920" s="61"/>
      <c r="F920" s="61"/>
      <c r="G920" s="61"/>
      <c r="H920" s="61"/>
      <c r="I920" s="61"/>
      <c r="J920" s="61"/>
      <c r="K920" s="61"/>
      <c r="L920" s="61"/>
      <c r="M920" s="61"/>
      <c r="N920" s="61"/>
      <c r="O920" s="61"/>
      <c r="P920" s="61"/>
      <c r="Q920" s="61"/>
      <c r="R920" s="61"/>
    </row>
    <row r="921" spans="1:18" ht="12.75">
      <c r="A921" s="61"/>
      <c r="B921" s="61"/>
      <c r="C921" s="61"/>
      <c r="D921" s="61"/>
      <c r="E921" s="61"/>
      <c r="F921" s="61"/>
      <c r="G921" s="61"/>
      <c r="H921" s="61"/>
      <c r="I921" s="61"/>
      <c r="J921" s="61"/>
      <c r="K921" s="61"/>
      <c r="L921" s="61"/>
      <c r="M921" s="61"/>
      <c r="N921" s="61"/>
      <c r="O921" s="61"/>
      <c r="P921" s="61"/>
      <c r="Q921" s="61"/>
      <c r="R921" s="61"/>
    </row>
    <row r="922" spans="1:18" ht="12.75">
      <c r="A922" s="61"/>
      <c r="B922" s="61"/>
      <c r="C922" s="61"/>
      <c r="D922" s="61"/>
      <c r="E922" s="61"/>
      <c r="F922" s="61"/>
      <c r="G922" s="61"/>
      <c r="H922" s="61"/>
      <c r="I922" s="61"/>
      <c r="J922" s="61"/>
      <c r="K922" s="61"/>
      <c r="L922" s="61"/>
      <c r="M922" s="61"/>
      <c r="N922" s="61"/>
      <c r="O922" s="61"/>
      <c r="P922" s="61"/>
      <c r="Q922" s="61"/>
      <c r="R922" s="61"/>
    </row>
    <row r="923" spans="1:18" ht="12.75">
      <c r="A923" s="61"/>
      <c r="B923" s="61"/>
      <c r="C923" s="61"/>
      <c r="D923" s="61"/>
      <c r="E923" s="61"/>
      <c r="F923" s="61"/>
      <c r="G923" s="61"/>
      <c r="H923" s="61"/>
      <c r="I923" s="61"/>
      <c r="J923" s="61"/>
      <c r="K923" s="61"/>
      <c r="L923" s="61"/>
      <c r="M923" s="61"/>
      <c r="N923" s="61"/>
      <c r="O923" s="61"/>
      <c r="P923" s="61"/>
      <c r="Q923" s="61"/>
      <c r="R923" s="61"/>
    </row>
    <row r="924" spans="1:18" ht="12.75">
      <c r="A924" s="61"/>
      <c r="B924" s="61"/>
      <c r="C924" s="61"/>
      <c r="D924" s="61"/>
      <c r="E924" s="61"/>
      <c r="F924" s="61"/>
      <c r="G924" s="61"/>
      <c r="H924" s="61"/>
      <c r="I924" s="61"/>
      <c r="J924" s="61"/>
      <c r="K924" s="61"/>
      <c r="L924" s="61"/>
      <c r="M924" s="61"/>
      <c r="N924" s="61"/>
      <c r="O924" s="61"/>
      <c r="P924" s="61"/>
      <c r="Q924" s="61"/>
      <c r="R924" s="61"/>
    </row>
    <row r="925" spans="1:18" ht="12.75">
      <c r="A925" s="61"/>
      <c r="B925" s="61"/>
      <c r="C925" s="61"/>
      <c r="D925" s="61"/>
      <c r="E925" s="61"/>
      <c r="F925" s="61"/>
      <c r="G925" s="61"/>
      <c r="H925" s="61"/>
      <c r="I925" s="61"/>
      <c r="J925" s="61"/>
      <c r="K925" s="61"/>
      <c r="L925" s="61"/>
      <c r="M925" s="61"/>
      <c r="N925" s="61"/>
      <c r="O925" s="61"/>
      <c r="P925" s="61"/>
      <c r="Q925" s="61"/>
      <c r="R925" s="61"/>
    </row>
    <row r="926" spans="1:18" ht="12.75">
      <c r="A926" s="61"/>
      <c r="B926" s="61"/>
      <c r="C926" s="61"/>
      <c r="D926" s="61"/>
      <c r="E926" s="61"/>
      <c r="F926" s="61"/>
      <c r="G926" s="61"/>
      <c r="H926" s="61"/>
      <c r="I926" s="61"/>
      <c r="J926" s="61"/>
      <c r="K926" s="61"/>
      <c r="L926" s="61"/>
      <c r="M926" s="61"/>
      <c r="N926" s="61"/>
      <c r="O926" s="61"/>
      <c r="P926" s="61"/>
      <c r="Q926" s="61"/>
      <c r="R926" s="61"/>
    </row>
    <row r="927" spans="1:18" ht="12.75">
      <c r="A927" s="61"/>
      <c r="B927" s="61"/>
      <c r="C927" s="61"/>
      <c r="D927" s="61"/>
      <c r="E927" s="61"/>
      <c r="F927" s="61"/>
      <c r="G927" s="61"/>
      <c r="H927" s="61"/>
      <c r="I927" s="61"/>
      <c r="J927" s="61"/>
      <c r="K927" s="61"/>
      <c r="L927" s="61"/>
      <c r="M927" s="61"/>
      <c r="N927" s="61"/>
      <c r="O927" s="61"/>
      <c r="P927" s="61"/>
      <c r="Q927" s="61"/>
      <c r="R927" s="61"/>
    </row>
    <row r="928" spans="1:18" ht="12.75">
      <c r="A928" s="61"/>
      <c r="B928" s="61"/>
      <c r="C928" s="61"/>
      <c r="D928" s="61"/>
      <c r="E928" s="61"/>
      <c r="F928" s="61"/>
      <c r="G928" s="61"/>
      <c r="H928" s="61"/>
      <c r="I928" s="61"/>
      <c r="J928" s="61"/>
      <c r="K928" s="61"/>
      <c r="L928" s="61"/>
      <c r="M928" s="61"/>
      <c r="N928" s="61"/>
      <c r="O928" s="61"/>
      <c r="P928" s="61"/>
      <c r="Q928" s="61"/>
      <c r="R928" s="61"/>
    </row>
    <row r="929" spans="1:18" ht="12.75">
      <c r="A929" s="61"/>
      <c r="B929" s="61"/>
      <c r="C929" s="61"/>
      <c r="D929" s="61"/>
      <c r="E929" s="61"/>
      <c r="F929" s="61"/>
      <c r="G929" s="61"/>
      <c r="H929" s="61"/>
      <c r="I929" s="61"/>
      <c r="J929" s="61"/>
      <c r="K929" s="61"/>
      <c r="L929" s="61"/>
      <c r="M929" s="61"/>
      <c r="N929" s="61"/>
      <c r="O929" s="61"/>
      <c r="P929" s="61"/>
      <c r="Q929" s="61"/>
      <c r="R929" s="61"/>
    </row>
    <row r="930" spans="1:18" ht="12.75">
      <c r="A930" s="61"/>
      <c r="B930" s="61"/>
      <c r="C930" s="61"/>
      <c r="D930" s="61"/>
      <c r="E930" s="61"/>
      <c r="F930" s="61"/>
      <c r="G930" s="61"/>
      <c r="H930" s="61"/>
      <c r="I930" s="61"/>
      <c r="J930" s="61"/>
      <c r="K930" s="61"/>
      <c r="L930" s="61"/>
      <c r="M930" s="61"/>
      <c r="N930" s="61"/>
      <c r="O930" s="61"/>
      <c r="P930" s="61"/>
      <c r="Q930" s="61"/>
      <c r="R930" s="61"/>
    </row>
    <row r="931" spans="1:18" ht="12.75">
      <c r="A931" s="61"/>
      <c r="B931" s="61"/>
      <c r="C931" s="61"/>
      <c r="D931" s="61"/>
      <c r="E931" s="61"/>
      <c r="F931" s="61"/>
      <c r="G931" s="61"/>
      <c r="H931" s="61"/>
      <c r="I931" s="61"/>
      <c r="J931" s="61"/>
      <c r="K931" s="61"/>
      <c r="L931" s="61"/>
      <c r="M931" s="61"/>
      <c r="N931" s="61"/>
      <c r="O931" s="61"/>
      <c r="P931" s="61"/>
      <c r="Q931" s="61"/>
      <c r="R931" s="61"/>
    </row>
    <row r="932" spans="1:18" ht="12.75">
      <c r="A932" s="61"/>
      <c r="B932" s="61"/>
      <c r="C932" s="61"/>
      <c r="D932" s="61"/>
      <c r="E932" s="61"/>
      <c r="F932" s="61"/>
      <c r="G932" s="61"/>
      <c r="H932" s="61"/>
      <c r="I932" s="61"/>
      <c r="J932" s="61"/>
      <c r="K932" s="61"/>
      <c r="L932" s="61"/>
      <c r="M932" s="61"/>
      <c r="N932" s="61"/>
      <c r="O932" s="61"/>
      <c r="P932" s="61"/>
      <c r="Q932" s="61"/>
      <c r="R932" s="61"/>
    </row>
    <row r="933" spans="1:18" ht="12.75">
      <c r="A933" s="61"/>
      <c r="B933" s="61"/>
      <c r="C933" s="61"/>
      <c r="D933" s="61"/>
      <c r="E933" s="61"/>
      <c r="F933" s="61"/>
      <c r="G933" s="61"/>
      <c r="H933" s="61"/>
      <c r="I933" s="61"/>
      <c r="J933" s="61"/>
      <c r="K933" s="61"/>
      <c r="L933" s="61"/>
      <c r="M933" s="61"/>
      <c r="N933" s="61"/>
      <c r="O933" s="61"/>
      <c r="P933" s="61"/>
      <c r="Q933" s="61"/>
      <c r="R933" s="61"/>
    </row>
    <row r="934" spans="1:18" ht="12.75">
      <c r="A934" s="61"/>
      <c r="B934" s="61"/>
      <c r="C934" s="61"/>
      <c r="D934" s="61"/>
      <c r="E934" s="61"/>
      <c r="F934" s="61"/>
      <c r="G934" s="61"/>
      <c r="H934" s="61"/>
      <c r="I934" s="61"/>
      <c r="J934" s="61"/>
      <c r="K934" s="61"/>
      <c r="L934" s="61"/>
      <c r="M934" s="61"/>
      <c r="N934" s="61"/>
      <c r="O934" s="61"/>
      <c r="P934" s="61"/>
      <c r="Q934" s="61"/>
      <c r="R934" s="61"/>
    </row>
    <row r="935" spans="1:18" ht="12.75">
      <c r="A935" s="61"/>
      <c r="B935" s="61"/>
      <c r="C935" s="61"/>
      <c r="D935" s="61"/>
      <c r="E935" s="61"/>
      <c r="F935" s="61"/>
      <c r="G935" s="61"/>
      <c r="H935" s="61"/>
      <c r="I935" s="61"/>
      <c r="J935" s="61"/>
      <c r="K935" s="61"/>
      <c r="L935" s="61"/>
      <c r="M935" s="61"/>
      <c r="N935" s="61"/>
      <c r="O935" s="61"/>
      <c r="P935" s="61"/>
      <c r="Q935" s="61"/>
      <c r="R935" s="61"/>
    </row>
    <row r="936" spans="1:18" ht="12.75">
      <c r="A936" s="61"/>
      <c r="B936" s="61"/>
      <c r="C936" s="61"/>
      <c r="D936" s="61"/>
      <c r="E936" s="61"/>
      <c r="F936" s="61"/>
      <c r="G936" s="61"/>
      <c r="H936" s="61"/>
      <c r="I936" s="61"/>
      <c r="J936" s="61"/>
      <c r="K936" s="61"/>
      <c r="L936" s="61"/>
      <c r="M936" s="61"/>
      <c r="N936" s="61"/>
      <c r="O936" s="61"/>
      <c r="P936" s="61"/>
      <c r="Q936" s="61"/>
      <c r="R936" s="61"/>
    </row>
    <row r="937" spans="1:18" ht="12.75">
      <c r="A937" s="61"/>
      <c r="B937" s="61"/>
      <c r="C937" s="61"/>
      <c r="D937" s="61"/>
      <c r="E937" s="61"/>
      <c r="F937" s="61"/>
      <c r="G937" s="61"/>
      <c r="H937" s="61"/>
      <c r="I937" s="61"/>
      <c r="J937" s="61"/>
      <c r="K937" s="61"/>
      <c r="L937" s="61"/>
      <c r="M937" s="61"/>
      <c r="N937" s="61"/>
      <c r="O937" s="61"/>
      <c r="P937" s="61"/>
      <c r="Q937" s="61"/>
      <c r="R937" s="61"/>
    </row>
    <row r="938" spans="1:18" ht="12.75">
      <c r="A938" s="61"/>
      <c r="B938" s="61"/>
      <c r="C938" s="61"/>
      <c r="D938" s="61"/>
      <c r="E938" s="61"/>
      <c r="F938" s="61"/>
      <c r="G938" s="61"/>
      <c r="H938" s="61"/>
      <c r="I938" s="61"/>
      <c r="J938" s="61"/>
      <c r="K938" s="61"/>
      <c r="L938" s="61"/>
      <c r="M938" s="61"/>
      <c r="N938" s="61"/>
      <c r="O938" s="61"/>
      <c r="P938" s="61"/>
      <c r="Q938" s="61"/>
      <c r="R938" s="61"/>
    </row>
    <row r="939" spans="1:18" ht="12.75">
      <c r="A939" s="61"/>
      <c r="B939" s="61"/>
      <c r="C939" s="61"/>
      <c r="D939" s="61"/>
      <c r="E939" s="61"/>
      <c r="F939" s="61"/>
      <c r="G939" s="61"/>
      <c r="H939" s="61"/>
      <c r="I939" s="61"/>
      <c r="J939" s="61"/>
      <c r="K939" s="61"/>
      <c r="L939" s="61"/>
      <c r="M939" s="61"/>
      <c r="N939" s="61"/>
      <c r="O939" s="61"/>
      <c r="P939" s="61"/>
      <c r="Q939" s="61"/>
      <c r="R939" s="61"/>
    </row>
    <row r="940" spans="1:18" ht="12.75">
      <c r="A940" s="61"/>
      <c r="B940" s="61"/>
      <c r="C940" s="61"/>
      <c r="D940" s="61"/>
      <c r="E940" s="61"/>
      <c r="F940" s="61"/>
      <c r="G940" s="61"/>
      <c r="H940" s="61"/>
      <c r="I940" s="61"/>
      <c r="J940" s="61"/>
      <c r="K940" s="61"/>
      <c r="L940" s="61"/>
      <c r="M940" s="61"/>
      <c r="N940" s="61"/>
      <c r="O940" s="61"/>
      <c r="P940" s="61"/>
      <c r="Q940" s="61"/>
      <c r="R940" s="61"/>
    </row>
    <row r="941" spans="1:18" ht="12.75">
      <c r="A941" s="61"/>
      <c r="B941" s="61"/>
      <c r="C941" s="61"/>
      <c r="D941" s="61"/>
      <c r="E941" s="61"/>
      <c r="F941" s="61"/>
      <c r="G941" s="61"/>
      <c r="H941" s="61"/>
      <c r="I941" s="61"/>
      <c r="J941" s="61"/>
      <c r="K941" s="61"/>
      <c r="L941" s="61"/>
      <c r="M941" s="61"/>
      <c r="N941" s="61"/>
      <c r="O941" s="61"/>
      <c r="P941" s="61"/>
      <c r="Q941" s="61"/>
      <c r="R941" s="61"/>
    </row>
    <row r="942" spans="1:18" ht="12.75">
      <c r="A942" s="61"/>
      <c r="B942" s="61"/>
      <c r="C942" s="61"/>
      <c r="D942" s="61"/>
      <c r="E942" s="61"/>
      <c r="F942" s="61"/>
      <c r="G942" s="61"/>
      <c r="H942" s="61"/>
      <c r="I942" s="61"/>
      <c r="J942" s="61"/>
      <c r="K942" s="61"/>
      <c r="L942" s="61"/>
      <c r="M942" s="61"/>
      <c r="N942" s="61"/>
      <c r="O942" s="61"/>
      <c r="P942" s="61"/>
      <c r="Q942" s="61"/>
      <c r="R942" s="61"/>
    </row>
    <row r="943" spans="1:18" ht="12.75">
      <c r="A943" s="61"/>
      <c r="B943" s="61"/>
      <c r="C943" s="61"/>
      <c r="D943" s="61"/>
      <c r="E943" s="61"/>
      <c r="F943" s="61"/>
      <c r="G943" s="61"/>
      <c r="H943" s="61"/>
      <c r="I943" s="61"/>
      <c r="J943" s="61"/>
      <c r="K943" s="61"/>
      <c r="L943" s="61"/>
      <c r="M943" s="61"/>
      <c r="N943" s="61"/>
      <c r="O943" s="61"/>
      <c r="P943" s="61"/>
      <c r="Q943" s="61"/>
      <c r="R943" s="61"/>
    </row>
    <row r="944" spans="1:18" ht="12.75">
      <c r="A944" s="61"/>
      <c r="B944" s="61"/>
      <c r="C944" s="61"/>
      <c r="D944" s="61"/>
      <c r="E944" s="61"/>
      <c r="F944" s="61"/>
      <c r="G944" s="61"/>
      <c r="H944" s="61"/>
      <c r="I944" s="61"/>
      <c r="J944" s="61"/>
      <c r="K944" s="61"/>
      <c r="L944" s="61"/>
      <c r="M944" s="61"/>
      <c r="N944" s="61"/>
      <c r="O944" s="61"/>
      <c r="P944" s="61"/>
      <c r="Q944" s="61"/>
      <c r="R944" s="61"/>
    </row>
    <row r="945" spans="1:18" ht="12.75">
      <c r="A945" s="61"/>
      <c r="B945" s="61"/>
      <c r="C945" s="61"/>
      <c r="D945" s="61"/>
      <c r="E945" s="61"/>
      <c r="F945" s="61"/>
      <c r="G945" s="61"/>
      <c r="H945" s="61"/>
      <c r="I945" s="61"/>
      <c r="J945" s="61"/>
      <c r="K945" s="61"/>
      <c r="L945" s="61"/>
      <c r="M945" s="61"/>
      <c r="N945" s="61"/>
      <c r="O945" s="61"/>
      <c r="P945" s="61"/>
      <c r="Q945" s="61"/>
      <c r="R945" s="61"/>
    </row>
    <row r="946" spans="1:18" ht="12.75">
      <c r="A946" s="61"/>
      <c r="B946" s="61"/>
      <c r="C946" s="61"/>
      <c r="D946" s="61"/>
      <c r="E946" s="61"/>
      <c r="F946" s="61"/>
      <c r="G946" s="61"/>
      <c r="H946" s="61"/>
      <c r="I946" s="61"/>
      <c r="J946" s="61"/>
      <c r="K946" s="61"/>
      <c r="L946" s="61"/>
      <c r="M946" s="61"/>
      <c r="N946" s="61"/>
      <c r="O946" s="61"/>
      <c r="P946" s="61"/>
      <c r="Q946" s="61"/>
      <c r="R946" s="61"/>
    </row>
    <row r="947" spans="1:18" ht="12.75">
      <c r="A947" s="61"/>
      <c r="B947" s="61"/>
      <c r="C947" s="61"/>
      <c r="D947" s="61"/>
      <c r="E947" s="61"/>
      <c r="F947" s="61"/>
      <c r="G947" s="61"/>
      <c r="H947" s="61"/>
      <c r="I947" s="61"/>
      <c r="J947" s="61"/>
      <c r="K947" s="61"/>
      <c r="L947" s="61"/>
      <c r="M947" s="61"/>
      <c r="N947" s="61"/>
      <c r="O947" s="61"/>
      <c r="P947" s="61"/>
      <c r="Q947" s="61"/>
      <c r="R947" s="61"/>
    </row>
    <row r="948" spans="1:18" ht="12.75">
      <c r="A948" s="61"/>
      <c r="B948" s="61"/>
      <c r="C948" s="61"/>
      <c r="D948" s="61"/>
      <c r="E948" s="61"/>
      <c r="F948" s="61"/>
      <c r="G948" s="61"/>
      <c r="H948" s="61"/>
      <c r="I948" s="61"/>
      <c r="J948" s="61"/>
      <c r="K948" s="61"/>
      <c r="L948" s="61"/>
      <c r="M948" s="61"/>
      <c r="N948" s="61"/>
      <c r="O948" s="61"/>
      <c r="P948" s="61"/>
      <c r="Q948" s="61"/>
      <c r="R948" s="61"/>
    </row>
    <row r="949" spans="1:18" ht="12.75">
      <c r="A949" s="61"/>
      <c r="B949" s="61"/>
      <c r="C949" s="61"/>
      <c r="D949" s="61"/>
      <c r="E949" s="61"/>
      <c r="F949" s="61"/>
      <c r="G949" s="61"/>
      <c r="H949" s="61"/>
      <c r="I949" s="61"/>
      <c r="J949" s="61"/>
      <c r="K949" s="61"/>
      <c r="L949" s="61"/>
      <c r="M949" s="61"/>
      <c r="N949" s="61"/>
      <c r="O949" s="61"/>
      <c r="P949" s="61"/>
      <c r="Q949" s="61"/>
      <c r="R949" s="61"/>
    </row>
    <row r="950" spans="1:18" ht="12.75">
      <c r="A950" s="61"/>
      <c r="B950" s="61"/>
      <c r="C950" s="61"/>
      <c r="D950" s="61"/>
      <c r="E950" s="61"/>
      <c r="F950" s="61"/>
      <c r="G950" s="61"/>
      <c r="H950" s="61"/>
      <c r="I950" s="61"/>
      <c r="J950" s="61"/>
      <c r="K950" s="61"/>
      <c r="L950" s="61"/>
      <c r="M950" s="61"/>
      <c r="N950" s="61"/>
      <c r="O950" s="61"/>
      <c r="P950" s="61"/>
      <c r="Q950" s="61"/>
      <c r="R950" s="61"/>
    </row>
    <row r="951" spans="1:18" ht="12.75">
      <c r="A951" s="61"/>
      <c r="B951" s="61"/>
      <c r="C951" s="61"/>
      <c r="D951" s="61"/>
      <c r="E951" s="61"/>
      <c r="F951" s="61"/>
      <c r="G951" s="61"/>
      <c r="H951" s="61"/>
      <c r="I951" s="61"/>
      <c r="J951" s="61"/>
      <c r="K951" s="61"/>
      <c r="L951" s="61"/>
      <c r="M951" s="61"/>
      <c r="N951" s="61"/>
      <c r="O951" s="61"/>
      <c r="P951" s="61"/>
      <c r="Q951" s="61"/>
      <c r="R951" s="61"/>
    </row>
    <row r="952" spans="1:18" ht="12.75">
      <c r="A952" s="61"/>
      <c r="B952" s="61"/>
      <c r="C952" s="61"/>
      <c r="D952" s="61"/>
      <c r="E952" s="61"/>
      <c r="F952" s="61"/>
      <c r="G952" s="61"/>
      <c r="H952" s="61"/>
      <c r="I952" s="61"/>
      <c r="J952" s="61"/>
      <c r="K952" s="61"/>
      <c r="L952" s="61"/>
      <c r="M952" s="61"/>
      <c r="N952" s="61"/>
      <c r="O952" s="61"/>
      <c r="P952" s="61"/>
      <c r="Q952" s="61"/>
      <c r="R952" s="61"/>
    </row>
    <row r="953" spans="1:18" ht="12.75">
      <c r="A953" s="61"/>
      <c r="B953" s="61"/>
      <c r="C953" s="61"/>
      <c r="D953" s="61"/>
      <c r="E953" s="61"/>
      <c r="F953" s="61"/>
      <c r="G953" s="61"/>
      <c r="H953" s="61"/>
      <c r="I953" s="61"/>
      <c r="J953" s="61"/>
      <c r="K953" s="61"/>
      <c r="L953" s="61"/>
      <c r="M953" s="61"/>
      <c r="N953" s="61"/>
      <c r="O953" s="61"/>
      <c r="P953" s="61"/>
      <c r="Q953" s="61"/>
      <c r="R953" s="61"/>
    </row>
    <row r="954" spans="1:18" ht="12.75">
      <c r="A954" s="61"/>
      <c r="B954" s="61"/>
      <c r="C954" s="61"/>
      <c r="D954" s="61"/>
      <c r="E954" s="61"/>
      <c r="F954" s="61"/>
      <c r="G954" s="61"/>
      <c r="H954" s="61"/>
      <c r="I954" s="61"/>
      <c r="J954" s="61"/>
      <c r="K954" s="61"/>
      <c r="L954" s="61"/>
      <c r="M954" s="61"/>
      <c r="N954" s="61"/>
      <c r="O954" s="61"/>
      <c r="P954" s="61"/>
      <c r="Q954" s="61"/>
      <c r="R954" s="61"/>
    </row>
    <row r="955" spans="1:18" ht="12.75">
      <c r="A955" s="61"/>
      <c r="B955" s="61"/>
      <c r="C955" s="61"/>
      <c r="D955" s="61"/>
      <c r="E955" s="61"/>
      <c r="F955" s="61"/>
      <c r="G955" s="61"/>
      <c r="H955" s="61"/>
      <c r="I955" s="61"/>
      <c r="J955" s="61"/>
      <c r="K955" s="61"/>
      <c r="L955" s="61"/>
      <c r="M955" s="61"/>
      <c r="N955" s="61"/>
      <c r="O955" s="61"/>
      <c r="P955" s="61"/>
      <c r="Q955" s="61"/>
      <c r="R955" s="61"/>
    </row>
    <row r="956" spans="1:18" ht="12.75">
      <c r="A956" s="61"/>
      <c r="B956" s="61"/>
      <c r="C956" s="61"/>
      <c r="D956" s="61"/>
      <c r="E956" s="61"/>
      <c r="F956" s="61"/>
      <c r="G956" s="61"/>
      <c r="H956" s="61"/>
      <c r="I956" s="61"/>
      <c r="J956" s="61"/>
      <c r="K956" s="61"/>
      <c r="L956" s="61"/>
      <c r="M956" s="61"/>
      <c r="N956" s="61"/>
      <c r="O956" s="61"/>
      <c r="P956" s="61"/>
      <c r="Q956" s="61"/>
      <c r="R956" s="61"/>
    </row>
    <row r="957" spans="1:18" ht="12.75">
      <c r="A957" s="61"/>
      <c r="B957" s="61"/>
      <c r="C957" s="61"/>
      <c r="D957" s="61"/>
      <c r="E957" s="61"/>
      <c r="F957" s="61"/>
      <c r="G957" s="61"/>
      <c r="H957" s="61"/>
      <c r="I957" s="61"/>
      <c r="J957" s="61"/>
      <c r="K957" s="61"/>
      <c r="L957" s="61"/>
      <c r="M957" s="61"/>
      <c r="N957" s="61"/>
      <c r="O957" s="61"/>
      <c r="P957" s="61"/>
      <c r="Q957" s="61"/>
      <c r="R957" s="61"/>
    </row>
    <row r="958" spans="1:18" ht="12.75">
      <c r="A958" s="61"/>
      <c r="B958" s="61"/>
      <c r="C958" s="61"/>
      <c r="D958" s="61"/>
      <c r="E958" s="61"/>
      <c r="F958" s="61"/>
      <c r="G958" s="61"/>
      <c r="H958" s="61"/>
      <c r="I958" s="61"/>
      <c r="J958" s="61"/>
      <c r="K958" s="61"/>
      <c r="L958" s="61"/>
      <c r="M958" s="61"/>
      <c r="N958" s="61"/>
      <c r="O958" s="61"/>
      <c r="P958" s="61"/>
      <c r="Q958" s="61"/>
      <c r="R958" s="61"/>
    </row>
    <row r="959" spans="1:18" ht="12.75">
      <c r="A959" s="61"/>
      <c r="B959" s="61"/>
      <c r="C959" s="61"/>
      <c r="D959" s="61"/>
      <c r="E959" s="61"/>
      <c r="F959" s="61"/>
      <c r="G959" s="61"/>
      <c r="H959" s="61"/>
      <c r="I959" s="61"/>
      <c r="J959" s="61"/>
      <c r="K959" s="61"/>
      <c r="L959" s="61"/>
      <c r="M959" s="61"/>
      <c r="N959" s="61"/>
      <c r="O959" s="61"/>
      <c r="P959" s="61"/>
      <c r="Q959" s="61"/>
      <c r="R959" s="61"/>
    </row>
    <row r="960" spans="1:18" ht="12.75">
      <c r="A960" s="61"/>
      <c r="B960" s="61"/>
      <c r="C960" s="61"/>
      <c r="D960" s="61"/>
      <c r="E960" s="61"/>
      <c r="F960" s="61"/>
      <c r="G960" s="61"/>
      <c r="H960" s="61"/>
      <c r="I960" s="61"/>
      <c r="J960" s="61"/>
      <c r="K960" s="61"/>
      <c r="L960" s="61"/>
      <c r="M960" s="61"/>
      <c r="N960" s="61"/>
      <c r="O960" s="61"/>
      <c r="P960" s="61"/>
      <c r="Q960" s="61"/>
      <c r="R960" s="61"/>
    </row>
    <row r="961" spans="1:18" ht="12.75">
      <c r="A961" s="61"/>
      <c r="B961" s="61"/>
      <c r="C961" s="61"/>
      <c r="D961" s="61"/>
      <c r="E961" s="61"/>
      <c r="F961" s="61"/>
      <c r="G961" s="61"/>
      <c r="H961" s="61"/>
      <c r="I961" s="61"/>
      <c r="J961" s="61"/>
      <c r="K961" s="61"/>
      <c r="L961" s="61"/>
      <c r="M961" s="61"/>
      <c r="N961" s="61"/>
      <c r="O961" s="61"/>
      <c r="P961" s="61"/>
      <c r="Q961" s="61"/>
      <c r="R961" s="61"/>
    </row>
    <row r="962" spans="1:18" ht="12.75">
      <c r="A962" s="61"/>
      <c r="B962" s="61"/>
      <c r="C962" s="61"/>
      <c r="D962" s="61"/>
      <c r="E962" s="61"/>
      <c r="F962" s="61"/>
      <c r="G962" s="61"/>
      <c r="H962" s="61"/>
      <c r="I962" s="61"/>
      <c r="J962" s="61"/>
      <c r="K962" s="61"/>
      <c r="L962" s="61"/>
      <c r="M962" s="61"/>
      <c r="N962" s="61"/>
      <c r="O962" s="61"/>
      <c r="P962" s="61"/>
      <c r="Q962" s="61"/>
      <c r="R962" s="61"/>
    </row>
    <row r="963" spans="1:18" ht="12.75">
      <c r="A963" s="61"/>
      <c r="B963" s="61"/>
      <c r="C963" s="61"/>
      <c r="D963" s="61"/>
      <c r="E963" s="61"/>
      <c r="F963" s="61"/>
      <c r="G963" s="61"/>
      <c r="H963" s="61"/>
      <c r="I963" s="61"/>
      <c r="J963" s="61"/>
      <c r="K963" s="61"/>
      <c r="L963" s="61"/>
      <c r="M963" s="61"/>
      <c r="N963" s="61"/>
      <c r="O963" s="61"/>
      <c r="P963" s="61"/>
      <c r="Q963" s="61"/>
      <c r="R963" s="61"/>
    </row>
    <row r="964" spans="1:18" ht="12.75">
      <c r="A964" s="61"/>
      <c r="B964" s="61"/>
      <c r="C964" s="61"/>
      <c r="D964" s="61"/>
      <c r="E964" s="61"/>
      <c r="F964" s="61"/>
      <c r="G964" s="61"/>
      <c r="H964" s="61"/>
      <c r="I964" s="61"/>
      <c r="J964" s="61"/>
      <c r="K964" s="61"/>
      <c r="L964" s="61"/>
      <c r="M964" s="61"/>
      <c r="N964" s="61"/>
      <c r="O964" s="61"/>
      <c r="P964" s="61"/>
      <c r="Q964" s="61"/>
      <c r="R964" s="61"/>
    </row>
    <row r="965" spans="1:18" ht="12.75">
      <c r="A965" s="61"/>
      <c r="B965" s="61"/>
      <c r="C965" s="61"/>
      <c r="D965" s="61"/>
      <c r="E965" s="61"/>
      <c r="F965" s="61"/>
      <c r="G965" s="61"/>
      <c r="H965" s="61"/>
      <c r="I965" s="61"/>
      <c r="J965" s="61"/>
      <c r="K965" s="61"/>
      <c r="L965" s="61"/>
      <c r="M965" s="61"/>
      <c r="N965" s="61"/>
      <c r="O965" s="61"/>
      <c r="P965" s="61"/>
      <c r="Q965" s="61"/>
      <c r="R965" s="61"/>
    </row>
    <row r="966" spans="1:18" ht="12.75">
      <c r="A966" s="61"/>
      <c r="B966" s="61"/>
      <c r="C966" s="61"/>
      <c r="D966" s="61"/>
      <c r="E966" s="61"/>
      <c r="F966" s="61"/>
      <c r="G966" s="61"/>
      <c r="H966" s="61"/>
      <c r="I966" s="61"/>
      <c r="J966" s="61"/>
      <c r="K966" s="61"/>
      <c r="L966" s="61"/>
      <c r="M966" s="61"/>
      <c r="N966" s="61"/>
      <c r="O966" s="61"/>
      <c r="P966" s="61"/>
      <c r="Q966" s="61"/>
      <c r="R966" s="61"/>
    </row>
    <row r="967" spans="1:18" ht="12.75">
      <c r="A967" s="61"/>
      <c r="B967" s="61"/>
      <c r="C967" s="61"/>
      <c r="D967" s="61"/>
      <c r="E967" s="61"/>
      <c r="F967" s="61"/>
      <c r="G967" s="61"/>
      <c r="H967" s="61"/>
      <c r="I967" s="61"/>
      <c r="J967" s="61"/>
      <c r="K967" s="61"/>
      <c r="L967" s="61"/>
      <c r="M967" s="61"/>
      <c r="N967" s="61"/>
      <c r="O967" s="61"/>
      <c r="P967" s="61"/>
      <c r="Q967" s="61"/>
      <c r="R967" s="61"/>
    </row>
    <row r="968" spans="1:18" ht="12.75">
      <c r="A968" s="61"/>
      <c r="B968" s="61"/>
      <c r="C968" s="61"/>
      <c r="D968" s="61"/>
      <c r="E968" s="61"/>
      <c r="F968" s="61"/>
      <c r="G968" s="61"/>
      <c r="H968" s="61"/>
      <c r="I968" s="61"/>
      <c r="J968" s="61"/>
      <c r="K968" s="61"/>
      <c r="L968" s="61"/>
      <c r="M968" s="61"/>
      <c r="N968" s="61"/>
      <c r="O968" s="61"/>
      <c r="P968" s="61"/>
      <c r="Q968" s="61"/>
      <c r="R968" s="61"/>
    </row>
    <row r="969" spans="1:18" ht="12.75">
      <c r="A969" s="61"/>
      <c r="B969" s="61"/>
      <c r="C969" s="61"/>
      <c r="D969" s="61"/>
      <c r="E969" s="61"/>
      <c r="F969" s="61"/>
      <c r="G969" s="61"/>
      <c r="H969" s="61"/>
      <c r="I969" s="61"/>
      <c r="J969" s="61"/>
      <c r="K969" s="61"/>
      <c r="L969" s="61"/>
      <c r="M969" s="61"/>
      <c r="N969" s="61"/>
      <c r="O969" s="61"/>
      <c r="P969" s="61"/>
      <c r="Q969" s="61"/>
      <c r="R969" s="61"/>
    </row>
    <row r="970" spans="1:18" ht="12.75">
      <c r="A970" s="61"/>
      <c r="B970" s="61"/>
      <c r="C970" s="61"/>
      <c r="D970" s="61"/>
      <c r="E970" s="61"/>
      <c r="F970" s="61"/>
      <c r="G970" s="61"/>
      <c r="H970" s="61"/>
      <c r="I970" s="61"/>
      <c r="J970" s="61"/>
      <c r="K970" s="61"/>
      <c r="L970" s="61"/>
      <c r="M970" s="61"/>
      <c r="N970" s="61"/>
      <c r="O970" s="61"/>
      <c r="P970" s="61"/>
      <c r="Q970" s="61"/>
      <c r="R970" s="61"/>
    </row>
    <row r="971" spans="1:18" ht="12.75">
      <c r="A971" s="61"/>
      <c r="B971" s="61"/>
      <c r="C971" s="61"/>
      <c r="D971" s="61"/>
      <c r="E971" s="61"/>
      <c r="F971" s="61"/>
      <c r="G971" s="61"/>
      <c r="H971" s="61"/>
      <c r="I971" s="61"/>
      <c r="J971" s="61"/>
      <c r="K971" s="61"/>
      <c r="L971" s="61"/>
      <c r="M971" s="61"/>
      <c r="N971" s="61"/>
      <c r="O971" s="61"/>
      <c r="P971" s="61"/>
      <c r="Q971" s="61"/>
      <c r="R971" s="61"/>
    </row>
    <row r="972" spans="1:18" ht="12.75">
      <c r="A972" s="61"/>
      <c r="B972" s="61"/>
      <c r="C972" s="61"/>
      <c r="D972" s="61"/>
      <c r="E972" s="61"/>
      <c r="F972" s="61"/>
      <c r="G972" s="61"/>
      <c r="H972" s="61"/>
      <c r="I972" s="61"/>
      <c r="J972" s="61"/>
      <c r="K972" s="61"/>
      <c r="L972" s="61"/>
      <c r="M972" s="61"/>
      <c r="N972" s="61"/>
      <c r="O972" s="61"/>
      <c r="P972" s="61"/>
      <c r="Q972" s="61"/>
      <c r="R972" s="61"/>
    </row>
    <row r="973" spans="1:18" ht="12.75">
      <c r="A973" s="61"/>
      <c r="B973" s="61"/>
      <c r="C973" s="61"/>
      <c r="D973" s="61"/>
      <c r="E973" s="61"/>
      <c r="F973" s="61"/>
      <c r="G973" s="61"/>
      <c r="H973" s="61"/>
      <c r="I973" s="61"/>
      <c r="J973" s="61"/>
      <c r="K973" s="61"/>
      <c r="L973" s="61"/>
      <c r="M973" s="61"/>
      <c r="N973" s="61"/>
      <c r="O973" s="61"/>
      <c r="P973" s="61"/>
      <c r="Q973" s="61"/>
      <c r="R973" s="61"/>
    </row>
    <row r="974" spans="1:18" ht="12.75">
      <c r="A974" s="61"/>
      <c r="B974" s="61"/>
      <c r="C974" s="61"/>
      <c r="D974" s="61"/>
      <c r="E974" s="61"/>
      <c r="F974" s="61"/>
      <c r="G974" s="61"/>
      <c r="H974" s="61"/>
      <c r="I974" s="61"/>
      <c r="J974" s="61"/>
      <c r="K974" s="61"/>
      <c r="L974" s="61"/>
      <c r="M974" s="61"/>
      <c r="N974" s="61"/>
      <c r="O974" s="61"/>
      <c r="P974" s="61"/>
      <c r="Q974" s="61"/>
      <c r="R974" s="61"/>
    </row>
    <row r="975" spans="1:18" ht="12.75">
      <c r="A975" s="61"/>
      <c r="B975" s="61"/>
      <c r="C975" s="61"/>
      <c r="D975" s="61"/>
      <c r="E975" s="61"/>
      <c r="F975" s="61"/>
      <c r="G975" s="61"/>
      <c r="H975" s="61"/>
      <c r="I975" s="61"/>
      <c r="J975" s="61"/>
      <c r="K975" s="61"/>
      <c r="L975" s="61"/>
      <c r="M975" s="61"/>
      <c r="N975" s="61"/>
      <c r="O975" s="61"/>
      <c r="P975" s="61"/>
      <c r="Q975" s="61"/>
      <c r="R975" s="61"/>
    </row>
    <row r="976" spans="1:18" ht="12.75">
      <c r="A976" s="61"/>
      <c r="B976" s="61"/>
      <c r="C976" s="61"/>
      <c r="D976" s="61"/>
      <c r="E976" s="61"/>
      <c r="F976" s="61"/>
      <c r="G976" s="61"/>
      <c r="H976" s="61"/>
      <c r="I976" s="61"/>
      <c r="J976" s="61"/>
      <c r="K976" s="61"/>
      <c r="L976" s="61"/>
      <c r="M976" s="61"/>
      <c r="N976" s="61"/>
      <c r="O976" s="61"/>
      <c r="P976" s="61"/>
      <c r="Q976" s="61"/>
      <c r="R976" s="61"/>
    </row>
    <row r="977" spans="1:18" ht="12.75">
      <c r="A977" s="61"/>
      <c r="B977" s="61"/>
      <c r="C977" s="61"/>
      <c r="D977" s="61"/>
      <c r="E977" s="61"/>
      <c r="F977" s="61"/>
      <c r="G977" s="61"/>
      <c r="H977" s="61"/>
      <c r="I977" s="61"/>
      <c r="J977" s="61"/>
      <c r="K977" s="61"/>
      <c r="L977" s="61"/>
      <c r="M977" s="61"/>
      <c r="N977" s="61"/>
      <c r="O977" s="61"/>
      <c r="P977" s="61"/>
      <c r="Q977" s="61"/>
      <c r="R977" s="61"/>
    </row>
    <row r="978" spans="1:18" ht="12.75">
      <c r="A978" s="61"/>
      <c r="B978" s="61"/>
      <c r="C978" s="61"/>
      <c r="D978" s="61"/>
      <c r="E978" s="61"/>
      <c r="F978" s="61"/>
      <c r="G978" s="61"/>
      <c r="H978" s="61"/>
      <c r="I978" s="61"/>
      <c r="J978" s="61"/>
      <c r="K978" s="61"/>
      <c r="L978" s="61"/>
      <c r="M978" s="61"/>
      <c r="N978" s="61"/>
      <c r="O978" s="61"/>
      <c r="P978" s="61"/>
      <c r="Q978" s="61"/>
      <c r="R978" s="61"/>
    </row>
    <row r="979" spans="1:18" ht="12.75">
      <c r="A979" s="61"/>
      <c r="B979" s="61"/>
      <c r="C979" s="61"/>
      <c r="D979" s="61"/>
      <c r="E979" s="61"/>
      <c r="F979" s="61"/>
      <c r="G979" s="61"/>
      <c r="H979" s="61"/>
      <c r="I979" s="61"/>
      <c r="J979" s="61"/>
      <c r="K979" s="61"/>
      <c r="L979" s="61"/>
      <c r="M979" s="61"/>
      <c r="N979" s="61"/>
      <c r="O979" s="61"/>
      <c r="P979" s="61"/>
      <c r="Q979" s="61"/>
      <c r="R979" s="61"/>
    </row>
    <row r="980" spans="1:18" ht="12.75">
      <c r="A980" s="61"/>
      <c r="B980" s="61"/>
      <c r="C980" s="61"/>
      <c r="D980" s="61"/>
      <c r="E980" s="61"/>
      <c r="F980" s="61"/>
      <c r="G980" s="61"/>
      <c r="H980" s="61"/>
      <c r="I980" s="61"/>
      <c r="J980" s="61"/>
      <c r="K980" s="61"/>
      <c r="L980" s="61"/>
      <c r="M980" s="61"/>
      <c r="N980" s="61"/>
      <c r="O980" s="61"/>
      <c r="P980" s="61"/>
      <c r="Q980" s="61"/>
      <c r="R980" s="61"/>
    </row>
    <row r="981" spans="1:18" ht="12.75">
      <c r="A981" s="61"/>
      <c r="B981" s="61"/>
      <c r="C981" s="61"/>
      <c r="D981" s="61"/>
      <c r="E981" s="61"/>
      <c r="F981" s="61"/>
      <c r="G981" s="61"/>
      <c r="H981" s="61"/>
      <c r="I981" s="61"/>
      <c r="J981" s="61"/>
      <c r="K981" s="61"/>
      <c r="L981" s="61"/>
      <c r="M981" s="61"/>
      <c r="N981" s="61"/>
      <c r="O981" s="61"/>
      <c r="P981" s="61"/>
      <c r="Q981" s="61"/>
      <c r="R981" s="61"/>
    </row>
    <row r="982" spans="1:18" ht="12.75">
      <c r="A982" s="61"/>
      <c r="B982" s="61"/>
      <c r="C982" s="61"/>
      <c r="D982" s="61"/>
      <c r="E982" s="61"/>
      <c r="F982" s="61"/>
      <c r="G982" s="61"/>
      <c r="H982" s="61"/>
      <c r="I982" s="61"/>
      <c r="J982" s="61"/>
      <c r="K982" s="61"/>
      <c r="L982" s="61"/>
      <c r="M982" s="61"/>
      <c r="N982" s="61"/>
      <c r="O982" s="61"/>
      <c r="P982" s="61"/>
      <c r="Q982" s="61"/>
      <c r="R982" s="61"/>
    </row>
    <row r="983" spans="1:18" ht="12.75">
      <c r="A983" s="61"/>
      <c r="B983" s="61"/>
      <c r="C983" s="61"/>
      <c r="D983" s="61"/>
      <c r="E983" s="61"/>
      <c r="F983" s="61"/>
      <c r="G983" s="61"/>
      <c r="H983" s="61"/>
      <c r="I983" s="61"/>
      <c r="J983" s="61"/>
      <c r="K983" s="61"/>
      <c r="L983" s="61"/>
      <c r="M983" s="61"/>
      <c r="N983" s="61"/>
      <c r="O983" s="61"/>
      <c r="P983" s="61"/>
      <c r="Q983" s="61"/>
      <c r="R983" s="61"/>
    </row>
    <row r="984" spans="1:18" ht="12.75">
      <c r="A984" s="61"/>
      <c r="B984" s="61"/>
      <c r="C984" s="61"/>
      <c r="D984" s="61"/>
      <c r="E984" s="61"/>
      <c r="F984" s="61"/>
      <c r="G984" s="61"/>
      <c r="H984" s="61"/>
      <c r="I984" s="61"/>
      <c r="J984" s="61"/>
      <c r="K984" s="61"/>
      <c r="L984" s="61"/>
      <c r="M984" s="61"/>
      <c r="N984" s="61"/>
      <c r="O984" s="61"/>
      <c r="P984" s="61"/>
      <c r="Q984" s="61"/>
      <c r="R984" s="61"/>
    </row>
    <row r="985" spans="1:18" ht="12.75">
      <c r="A985" s="61"/>
      <c r="B985" s="61"/>
      <c r="C985" s="61"/>
      <c r="D985" s="61"/>
      <c r="E985" s="61"/>
      <c r="F985" s="61"/>
      <c r="G985" s="61"/>
      <c r="H985" s="61"/>
      <c r="I985" s="61"/>
      <c r="J985" s="61"/>
      <c r="K985" s="61"/>
      <c r="L985" s="61"/>
      <c r="M985" s="61"/>
      <c r="N985" s="61"/>
      <c r="O985" s="61"/>
      <c r="P985" s="61"/>
      <c r="Q985" s="61"/>
      <c r="R985" s="61"/>
    </row>
    <row r="986" spans="1:18" ht="12.75">
      <c r="A986" s="61"/>
      <c r="B986" s="61"/>
      <c r="C986" s="61"/>
      <c r="D986" s="61"/>
      <c r="E986" s="61"/>
      <c r="F986" s="61"/>
      <c r="G986" s="61"/>
      <c r="H986" s="61"/>
      <c r="I986" s="61"/>
      <c r="J986" s="61"/>
      <c r="K986" s="61"/>
      <c r="L986" s="61"/>
      <c r="M986" s="61"/>
      <c r="N986" s="61"/>
      <c r="O986" s="61"/>
      <c r="P986" s="61"/>
      <c r="Q986" s="61"/>
      <c r="R986" s="61"/>
    </row>
    <row r="987" spans="1:18" ht="12.75">
      <c r="A987" s="61"/>
      <c r="B987" s="61"/>
      <c r="C987" s="61"/>
      <c r="D987" s="61"/>
      <c r="E987" s="61"/>
      <c r="F987" s="61"/>
      <c r="G987" s="61"/>
      <c r="H987" s="61"/>
      <c r="I987" s="61"/>
      <c r="J987" s="61"/>
      <c r="K987" s="61"/>
      <c r="L987" s="61"/>
      <c r="M987" s="61"/>
      <c r="N987" s="61"/>
      <c r="O987" s="61"/>
      <c r="P987" s="61"/>
      <c r="Q987" s="61"/>
      <c r="R987" s="61"/>
    </row>
    <row r="988" spans="1:18" ht="12.75">
      <c r="A988" s="61"/>
      <c r="B988" s="61"/>
      <c r="C988" s="61"/>
      <c r="D988" s="61"/>
      <c r="E988" s="61"/>
      <c r="F988" s="61"/>
      <c r="G988" s="61"/>
      <c r="H988" s="61"/>
      <c r="I988" s="61"/>
      <c r="J988" s="61"/>
      <c r="K988" s="61"/>
      <c r="L988" s="61"/>
      <c r="M988" s="61"/>
      <c r="N988" s="61"/>
      <c r="O988" s="61"/>
      <c r="P988" s="61"/>
      <c r="Q988" s="61"/>
      <c r="R988" s="61"/>
    </row>
    <row r="989" spans="1:18" ht="12.75">
      <c r="A989" s="61"/>
      <c r="B989" s="61"/>
      <c r="C989" s="61"/>
      <c r="D989" s="61"/>
      <c r="E989" s="61"/>
      <c r="F989" s="61"/>
      <c r="G989" s="61"/>
      <c r="H989" s="61"/>
      <c r="I989" s="61"/>
      <c r="J989" s="61"/>
      <c r="K989" s="61"/>
      <c r="L989" s="61"/>
      <c r="M989" s="61"/>
      <c r="N989" s="61"/>
      <c r="O989" s="61"/>
      <c r="P989" s="61"/>
      <c r="Q989" s="61"/>
      <c r="R989" s="61"/>
    </row>
    <row r="990" spans="1:18" ht="12.75">
      <c r="A990" s="61"/>
      <c r="B990" s="61"/>
      <c r="C990" s="61"/>
      <c r="D990" s="61"/>
      <c r="E990" s="61"/>
      <c r="F990" s="61"/>
      <c r="G990" s="61"/>
      <c r="H990" s="61"/>
      <c r="I990" s="61"/>
      <c r="J990" s="61"/>
      <c r="K990" s="61"/>
      <c r="L990" s="61"/>
      <c r="M990" s="61"/>
      <c r="N990" s="61"/>
      <c r="O990" s="61"/>
      <c r="P990" s="61"/>
      <c r="Q990" s="61"/>
      <c r="R990" s="61"/>
    </row>
    <row r="991" spans="1:18" ht="12.75">
      <c r="A991" s="61"/>
      <c r="B991" s="61"/>
      <c r="C991" s="61"/>
      <c r="D991" s="61"/>
      <c r="E991" s="61"/>
      <c r="F991" s="61"/>
      <c r="G991" s="61"/>
      <c r="H991" s="61"/>
      <c r="I991" s="61"/>
      <c r="J991" s="61"/>
      <c r="K991" s="61"/>
      <c r="L991" s="61"/>
      <c r="M991" s="61"/>
      <c r="N991" s="61"/>
      <c r="O991" s="61"/>
      <c r="P991" s="61"/>
      <c r="Q991" s="61"/>
      <c r="R991" s="61"/>
    </row>
    <row r="992" spans="1:18" ht="12.75">
      <c r="A992" s="61"/>
      <c r="B992" s="61"/>
      <c r="C992" s="61"/>
      <c r="D992" s="61"/>
      <c r="E992" s="61"/>
      <c r="F992" s="61"/>
      <c r="G992" s="61"/>
      <c r="H992" s="61"/>
      <c r="I992" s="61"/>
      <c r="J992" s="61"/>
      <c r="K992" s="61"/>
      <c r="L992" s="61"/>
      <c r="M992" s="61"/>
      <c r="N992" s="61"/>
      <c r="O992" s="61"/>
      <c r="P992" s="61"/>
      <c r="Q992" s="61"/>
      <c r="R992" s="61"/>
    </row>
    <row r="993" spans="1:18" ht="12.75">
      <c r="A993" s="61"/>
      <c r="B993" s="61"/>
      <c r="C993" s="61"/>
      <c r="D993" s="61"/>
      <c r="E993" s="61"/>
      <c r="F993" s="61"/>
      <c r="G993" s="61"/>
      <c r="H993" s="61"/>
      <c r="I993" s="61"/>
      <c r="J993" s="61"/>
      <c r="K993" s="61"/>
      <c r="L993" s="61"/>
      <c r="M993" s="61"/>
      <c r="N993" s="61"/>
      <c r="O993" s="61"/>
      <c r="P993" s="61"/>
      <c r="Q993" s="61"/>
      <c r="R993" s="61"/>
    </row>
    <row r="994" spans="1:18" ht="12.75">
      <c r="A994" s="61"/>
      <c r="B994" s="61"/>
      <c r="C994" s="61"/>
      <c r="D994" s="61"/>
      <c r="E994" s="61"/>
      <c r="F994" s="61"/>
      <c r="G994" s="61"/>
      <c r="H994" s="61"/>
      <c r="I994" s="61"/>
      <c r="J994" s="61"/>
      <c r="K994" s="61"/>
      <c r="L994" s="61"/>
      <c r="M994" s="61"/>
      <c r="N994" s="61"/>
      <c r="O994" s="61"/>
      <c r="P994" s="61"/>
      <c r="Q994" s="61"/>
      <c r="R994" s="61"/>
    </row>
    <row r="995" spans="1:18" ht="12.75">
      <c r="A995" s="61"/>
      <c r="B995" s="61"/>
      <c r="C995" s="61"/>
      <c r="D995" s="61"/>
      <c r="E995" s="61"/>
      <c r="F995" s="61"/>
      <c r="G995" s="61"/>
      <c r="H995" s="61"/>
      <c r="I995" s="61"/>
      <c r="J995" s="61"/>
      <c r="K995" s="61"/>
      <c r="L995" s="61"/>
      <c r="M995" s="61"/>
      <c r="N995" s="61"/>
      <c r="O995" s="61"/>
      <c r="P995" s="61"/>
      <c r="Q995" s="61"/>
      <c r="R995" s="61"/>
    </row>
    <row r="996" spans="1:18" ht="12.75">
      <c r="A996" s="61"/>
      <c r="B996" s="61"/>
      <c r="C996" s="61"/>
      <c r="D996" s="61"/>
      <c r="E996" s="61"/>
      <c r="F996" s="61"/>
      <c r="G996" s="61"/>
      <c r="H996" s="61"/>
      <c r="I996" s="61"/>
      <c r="J996" s="61"/>
      <c r="K996" s="61"/>
      <c r="L996" s="61"/>
      <c r="M996" s="61"/>
      <c r="N996" s="61"/>
      <c r="O996" s="61"/>
      <c r="P996" s="61"/>
      <c r="Q996" s="61"/>
      <c r="R996" s="61"/>
    </row>
    <row r="997" spans="1:18" ht="12.75">
      <c r="A997" s="61"/>
      <c r="B997" s="61"/>
      <c r="C997" s="61"/>
      <c r="D997" s="61"/>
      <c r="E997" s="61"/>
      <c r="F997" s="61"/>
      <c r="G997" s="61"/>
      <c r="H997" s="61"/>
      <c r="I997" s="61"/>
      <c r="J997" s="61"/>
      <c r="K997" s="61"/>
      <c r="L997" s="61"/>
      <c r="M997" s="61"/>
      <c r="N997" s="61"/>
      <c r="O997" s="61"/>
      <c r="P997" s="61"/>
      <c r="Q997" s="61"/>
      <c r="R997" s="61"/>
    </row>
    <row r="998" spans="1:18" ht="12.75">
      <c r="A998" s="61"/>
      <c r="B998" s="61"/>
      <c r="C998" s="61"/>
      <c r="D998" s="61"/>
      <c r="E998" s="61"/>
      <c r="F998" s="61"/>
      <c r="G998" s="61"/>
      <c r="H998" s="61"/>
      <c r="I998" s="61"/>
      <c r="J998" s="61"/>
      <c r="K998" s="61"/>
      <c r="L998" s="61"/>
      <c r="M998" s="61"/>
      <c r="N998" s="61"/>
      <c r="O998" s="61"/>
      <c r="P998" s="61"/>
      <c r="Q998" s="61"/>
      <c r="R998" s="61"/>
    </row>
    <row r="999" spans="1:18" ht="12.75">
      <c r="A999" s="61"/>
      <c r="B999" s="61"/>
      <c r="C999" s="61"/>
      <c r="D999" s="61"/>
      <c r="E999" s="61"/>
      <c r="F999" s="61"/>
      <c r="G999" s="61"/>
      <c r="H999" s="61"/>
      <c r="I999" s="61"/>
      <c r="J999" s="61"/>
      <c r="K999" s="61"/>
      <c r="L999" s="61"/>
      <c r="M999" s="61"/>
      <c r="N999" s="61"/>
      <c r="O999" s="61"/>
      <c r="P999" s="61"/>
      <c r="Q999" s="61"/>
      <c r="R999" s="61"/>
    </row>
    <row r="1000" spans="1:18" ht="12.75">
      <c r="A1000" s="61"/>
      <c r="B1000" s="61"/>
      <c r="C1000" s="61"/>
      <c r="D1000" s="61"/>
      <c r="E1000" s="61"/>
      <c r="F1000" s="61"/>
      <c r="G1000" s="61"/>
      <c r="H1000" s="61"/>
      <c r="I1000" s="61"/>
      <c r="J1000" s="61"/>
      <c r="K1000" s="61"/>
      <c r="L1000" s="61"/>
      <c r="M1000" s="61"/>
      <c r="N1000" s="61"/>
      <c r="O1000" s="61"/>
      <c r="P1000" s="61"/>
      <c r="Q1000" s="61"/>
      <c r="R1000" s="61"/>
    </row>
    <row r="1001" spans="1:18" ht="12.75">
      <c r="A1001" s="61"/>
      <c r="B1001" s="61"/>
      <c r="C1001" s="61"/>
      <c r="D1001" s="61"/>
      <c r="E1001" s="61"/>
      <c r="F1001" s="61"/>
      <c r="G1001" s="61"/>
      <c r="H1001" s="61"/>
      <c r="I1001" s="61"/>
      <c r="J1001" s="61"/>
      <c r="K1001" s="61"/>
      <c r="L1001" s="61"/>
      <c r="M1001" s="61"/>
      <c r="N1001" s="61"/>
      <c r="O1001" s="61"/>
      <c r="P1001" s="61"/>
      <c r="Q1001" s="61"/>
      <c r="R1001" s="61"/>
    </row>
    <row r="1002" spans="1:18" ht="12.75">
      <c r="A1002" s="61"/>
      <c r="B1002" s="61"/>
      <c r="C1002" s="61"/>
      <c r="D1002" s="61"/>
      <c r="E1002" s="61"/>
      <c r="F1002" s="61"/>
      <c r="G1002" s="61"/>
      <c r="H1002" s="61"/>
      <c r="I1002" s="61"/>
      <c r="J1002" s="61"/>
      <c r="K1002" s="61"/>
      <c r="L1002" s="61"/>
      <c r="M1002" s="61"/>
      <c r="N1002" s="61"/>
      <c r="O1002" s="61"/>
      <c r="P1002" s="61"/>
      <c r="Q1002" s="61"/>
      <c r="R1002" s="61"/>
    </row>
    <row r="1003" spans="1:18" ht="12.75">
      <c r="A1003" s="61"/>
      <c r="B1003" s="61"/>
      <c r="C1003" s="61"/>
      <c r="D1003" s="61"/>
      <c r="E1003" s="61"/>
      <c r="F1003" s="61"/>
      <c r="G1003" s="61"/>
      <c r="H1003" s="61"/>
      <c r="I1003" s="61"/>
      <c r="J1003" s="61"/>
      <c r="K1003" s="61"/>
      <c r="L1003" s="61"/>
      <c r="M1003" s="61"/>
      <c r="N1003" s="61"/>
      <c r="O1003" s="61"/>
      <c r="P1003" s="61"/>
      <c r="Q1003" s="61"/>
      <c r="R1003" s="61"/>
    </row>
    <row r="1004" spans="1:18" ht="12.75">
      <c r="A1004" s="61"/>
      <c r="B1004" s="61"/>
      <c r="C1004" s="61"/>
      <c r="D1004" s="61"/>
      <c r="E1004" s="61"/>
      <c r="F1004" s="61"/>
      <c r="G1004" s="61"/>
      <c r="H1004" s="61"/>
      <c r="I1004" s="61"/>
      <c r="J1004" s="61"/>
      <c r="K1004" s="61"/>
      <c r="L1004" s="61"/>
      <c r="M1004" s="61"/>
      <c r="N1004" s="61"/>
      <c r="O1004" s="61"/>
      <c r="P1004" s="61"/>
      <c r="Q1004" s="61"/>
      <c r="R1004" s="61"/>
    </row>
    <row r="1005" spans="1:18" ht="12.75">
      <c r="A1005" s="61"/>
      <c r="B1005" s="61"/>
      <c r="C1005" s="61"/>
      <c r="D1005" s="61"/>
      <c r="E1005" s="61"/>
      <c r="F1005" s="61"/>
      <c r="G1005" s="61"/>
      <c r="H1005" s="61"/>
      <c r="I1005" s="61"/>
      <c r="J1005" s="61"/>
      <c r="K1005" s="61"/>
      <c r="L1005" s="61"/>
      <c r="M1005" s="61"/>
      <c r="N1005" s="61"/>
      <c r="O1005" s="61"/>
      <c r="P1005" s="61"/>
      <c r="Q1005" s="61"/>
      <c r="R1005" s="61"/>
    </row>
  </sheetData>
  <mergeCells count="12">
    <mergeCell ref="F81:G81"/>
    <mergeCell ref="A76:G76"/>
    <mergeCell ref="A53:E53"/>
    <mergeCell ref="F54:G54"/>
    <mergeCell ref="A14:F14"/>
    <mergeCell ref="A1:F1"/>
    <mergeCell ref="A12:K12"/>
    <mergeCell ref="A50:K50"/>
    <mergeCell ref="A26:F26"/>
    <mergeCell ref="A24:K24"/>
    <mergeCell ref="A37:F37"/>
    <mergeCell ref="A35:K35"/>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J1000"/>
  <sheetViews>
    <sheetView workbookViewId="0"/>
  </sheetViews>
  <sheetFormatPr defaultColWidth="14.5" defaultRowHeight="15" customHeight="1"/>
  <cols>
    <col min="1" max="1" width="14.625" customWidth="1"/>
    <col min="2" max="2" width="8.625" customWidth="1"/>
    <col min="3" max="3" width="13.875" customWidth="1"/>
    <col min="4" max="4" width="11.875" customWidth="1"/>
    <col min="5" max="5" width="13.875" customWidth="1"/>
    <col min="6" max="7" width="10.625" customWidth="1"/>
    <col min="8" max="8" width="13.125" customWidth="1"/>
    <col min="9" max="10" width="10.625" customWidth="1"/>
    <col min="11" max="11" width="14.625" customWidth="1"/>
    <col min="12" max="12" width="9.375" customWidth="1"/>
    <col min="13" max="13" width="13.875" customWidth="1"/>
    <col min="14" max="14" width="11.5" customWidth="1"/>
    <col min="15" max="15" width="11.875" customWidth="1"/>
    <col min="16" max="17" width="10.625" customWidth="1"/>
    <col min="18" max="18" width="13.125" customWidth="1"/>
    <col min="19" max="20" width="10.625" customWidth="1"/>
    <col min="21" max="21" width="14.625" customWidth="1"/>
    <col min="22" max="22" width="8.875" customWidth="1"/>
    <col min="23" max="23" width="15.375" customWidth="1"/>
    <col min="24" max="24" width="12.5" customWidth="1"/>
    <col min="25" max="25" width="11.875" customWidth="1"/>
    <col min="26" max="27" width="10.625" customWidth="1"/>
    <col min="28" max="28" width="13.125" customWidth="1"/>
    <col min="29" max="30" width="10.625" customWidth="1"/>
    <col min="31" max="31" width="14.625" customWidth="1"/>
    <col min="32" max="32" width="9" customWidth="1"/>
    <col min="33" max="33" width="13.5" customWidth="1"/>
    <col min="34" max="34" width="12.375" customWidth="1"/>
    <col min="35" max="35" width="12.625" customWidth="1"/>
    <col min="36" max="36" width="11.625" customWidth="1"/>
    <col min="37" max="38" width="10.625" customWidth="1"/>
    <col min="39" max="39" width="13.125" customWidth="1"/>
    <col min="40" max="40" width="10.625" customWidth="1"/>
    <col min="41" max="41" width="10.875" customWidth="1"/>
    <col min="42" max="42" width="14.625" customWidth="1"/>
    <col min="43" max="43" width="9" customWidth="1"/>
    <col min="44" max="44" width="12.625" customWidth="1"/>
    <col min="45" max="45" width="11.5" customWidth="1"/>
    <col min="46" max="46" width="12.375" customWidth="1"/>
    <col min="47" max="47" width="11.625" customWidth="1"/>
    <col min="48" max="49" width="10.625" customWidth="1"/>
    <col min="50" max="50" width="13.125" customWidth="1"/>
    <col min="51" max="53" width="10.625" customWidth="1"/>
    <col min="54" max="54" width="18.125" customWidth="1"/>
    <col min="55" max="55" width="13.625" customWidth="1"/>
    <col min="56" max="56" width="17.375" customWidth="1"/>
    <col min="57" max="58" width="10.625" customWidth="1"/>
    <col min="59" max="59" width="16.125" customWidth="1"/>
    <col min="60" max="61" width="10.625" customWidth="1"/>
    <col min="62" max="62" width="13.125" customWidth="1"/>
    <col min="63" max="63" width="10.625" customWidth="1"/>
    <col min="64" max="64" width="16.875" customWidth="1"/>
    <col min="65" max="65" width="10.625" customWidth="1"/>
    <col min="66" max="66" width="27.5" customWidth="1"/>
    <col min="67" max="67" width="11.5" customWidth="1"/>
    <col min="68" max="68" width="14.5" customWidth="1"/>
    <col min="69" max="69" width="11.625" customWidth="1"/>
    <col min="70" max="70" width="12.125" customWidth="1"/>
    <col min="71" max="71" width="15.5" customWidth="1"/>
    <col min="72" max="72" width="13.375" customWidth="1"/>
    <col min="73" max="74" width="10.625" customWidth="1"/>
    <col min="75" max="75" width="13.125" customWidth="1"/>
    <col min="76" max="76" width="16.875" customWidth="1"/>
    <col min="77" max="77" width="10.625" customWidth="1"/>
    <col min="78" max="78" width="16.125" customWidth="1"/>
    <col min="79" max="79" width="9" customWidth="1"/>
    <col min="80" max="80" width="13.625" customWidth="1"/>
    <col min="81" max="81" width="13.5" customWidth="1"/>
    <col min="82" max="82" width="12" customWidth="1"/>
    <col min="83" max="83" width="15.5" customWidth="1"/>
    <col min="84" max="84" width="15.125" customWidth="1"/>
    <col min="85" max="86" width="10.625" customWidth="1"/>
    <col min="87" max="87" width="13.125" customWidth="1"/>
    <col min="88" max="88" width="16.625" customWidth="1"/>
    <col min="89" max="89" width="10.625" customWidth="1"/>
    <col min="90" max="90" width="27.5" customWidth="1"/>
    <col min="91" max="91" width="10" customWidth="1"/>
    <col min="92" max="92" width="13.875" customWidth="1"/>
    <col min="93" max="93" width="12.125" customWidth="1"/>
    <col min="94" max="94" width="11.875" customWidth="1"/>
    <col min="95" max="95" width="15.5" customWidth="1"/>
    <col min="96" max="96" width="13.625" customWidth="1"/>
    <col min="97" max="97" width="11.5" customWidth="1"/>
    <col min="98" max="98" width="10.625" customWidth="1"/>
    <col min="99" max="99" width="9.875" customWidth="1"/>
    <col min="100" max="100" width="16.375" customWidth="1"/>
    <col min="101" max="102" width="10.625" customWidth="1"/>
    <col min="103" max="103" width="27.5" customWidth="1"/>
    <col min="104" max="104" width="11.5" customWidth="1"/>
    <col min="105" max="105" width="17.375" customWidth="1"/>
    <col min="106" max="106" width="11.625" customWidth="1"/>
    <col min="107" max="107" width="12.5" customWidth="1"/>
    <col min="108" max="108" width="28.875" customWidth="1"/>
    <col min="109" max="109" width="16.875" customWidth="1"/>
    <col min="110" max="110" width="12.125" customWidth="1"/>
    <col min="111" max="111" width="10.625" customWidth="1"/>
    <col min="112" max="112" width="13.125" customWidth="1"/>
    <col min="113" max="113" width="13.5" customWidth="1"/>
    <col min="114" max="115" width="10.625" customWidth="1"/>
    <col min="116" max="116" width="27.5" customWidth="1"/>
    <col min="117" max="117" width="13.5" customWidth="1"/>
    <col min="118" max="119" width="15" customWidth="1"/>
    <col min="120" max="120" width="11.5" customWidth="1"/>
    <col min="121" max="121" width="18.125" customWidth="1"/>
    <col min="122" max="122" width="19.875" customWidth="1"/>
    <col min="123" max="123" width="10.5" customWidth="1"/>
    <col min="124" max="124" width="9.5" customWidth="1"/>
    <col min="125" max="125" width="10.625" customWidth="1"/>
    <col min="126" max="126" width="12" customWidth="1"/>
    <col min="127" max="127" width="12.625" customWidth="1"/>
    <col min="128" max="128" width="10.625" customWidth="1"/>
    <col min="129" max="129" width="37" customWidth="1"/>
    <col min="130" max="130" width="14.375" customWidth="1"/>
    <col min="131" max="131" width="14.625" customWidth="1"/>
    <col min="132" max="132" width="13.5" customWidth="1"/>
    <col min="133" max="133" width="12.5" customWidth="1"/>
    <col min="134" max="134" width="13.375" customWidth="1"/>
    <col min="135" max="135" width="13" customWidth="1"/>
    <col min="136" max="136" width="15.5" customWidth="1"/>
    <col min="137" max="137" width="10.5" customWidth="1"/>
    <col min="138" max="138" width="11.375" customWidth="1"/>
    <col min="139" max="139" width="17.125" customWidth="1"/>
    <col min="140" max="141" width="16.5" customWidth="1"/>
    <col min="142" max="142" width="35.5" customWidth="1"/>
    <col min="143" max="154" width="16.5" customWidth="1"/>
    <col min="155" max="155" width="34.5" customWidth="1"/>
    <col min="156" max="156" width="23.875" customWidth="1"/>
    <col min="157" max="166" width="17.375" customWidth="1"/>
  </cols>
  <sheetData>
    <row r="1" spans="1:166" ht="18" customHeight="1">
      <c r="A1" s="468">
        <v>1984</v>
      </c>
      <c r="B1" s="468" t="s">
        <v>925</v>
      </c>
      <c r="C1" s="468" t="s">
        <v>926</v>
      </c>
      <c r="D1" s="468" t="s">
        <v>927</v>
      </c>
      <c r="E1" s="468" t="s">
        <v>928</v>
      </c>
      <c r="F1" s="468" t="s">
        <v>929</v>
      </c>
      <c r="G1" s="468" t="s">
        <v>930</v>
      </c>
      <c r="H1" s="468" t="s">
        <v>931</v>
      </c>
      <c r="I1" s="468" t="s">
        <v>932</v>
      </c>
      <c r="J1" s="468"/>
      <c r="K1" s="468">
        <v>1988</v>
      </c>
      <c r="L1" s="468" t="s">
        <v>933</v>
      </c>
      <c r="M1" s="468" t="s">
        <v>926</v>
      </c>
      <c r="N1" s="468" t="s">
        <v>927</v>
      </c>
      <c r="O1" s="468" t="s">
        <v>934</v>
      </c>
      <c r="P1" s="468" t="s">
        <v>929</v>
      </c>
      <c r="Q1" s="468" t="s">
        <v>930</v>
      </c>
      <c r="R1" s="468" t="s">
        <v>931</v>
      </c>
      <c r="S1" s="468" t="s">
        <v>932</v>
      </c>
      <c r="T1" s="468"/>
      <c r="U1" s="443">
        <v>1992</v>
      </c>
      <c r="V1" s="468" t="s">
        <v>925</v>
      </c>
      <c r="W1" s="468" t="s">
        <v>926</v>
      </c>
      <c r="X1" s="468" t="s">
        <v>927</v>
      </c>
      <c r="Y1" s="468" t="s">
        <v>934</v>
      </c>
      <c r="Z1" s="468" t="s">
        <v>929</v>
      </c>
      <c r="AA1" s="468" t="s">
        <v>930</v>
      </c>
      <c r="AB1" s="468" t="s">
        <v>931</v>
      </c>
      <c r="AC1" s="468" t="s">
        <v>932</v>
      </c>
      <c r="AD1" s="468"/>
      <c r="AE1" s="283">
        <v>1996</v>
      </c>
      <c r="AF1" s="468" t="s">
        <v>925</v>
      </c>
      <c r="AG1" s="468" t="s">
        <v>926</v>
      </c>
      <c r="AH1" s="468" t="s">
        <v>927</v>
      </c>
      <c r="AI1" s="468" t="s">
        <v>934</v>
      </c>
      <c r="AJ1" s="468" t="s">
        <v>210</v>
      </c>
      <c r="AK1" s="468" t="s">
        <v>929</v>
      </c>
      <c r="AL1" s="468" t="s">
        <v>930</v>
      </c>
      <c r="AM1" s="468" t="s">
        <v>931</v>
      </c>
      <c r="AN1" s="468" t="s">
        <v>932</v>
      </c>
      <c r="AO1" s="468"/>
      <c r="AP1" s="283">
        <v>2000</v>
      </c>
      <c r="AQ1" s="468" t="s">
        <v>925</v>
      </c>
      <c r="AR1" s="468" t="s">
        <v>926</v>
      </c>
      <c r="AS1" s="468" t="s">
        <v>927</v>
      </c>
      <c r="AT1" s="468" t="s">
        <v>934</v>
      </c>
      <c r="AU1" s="468" t="s">
        <v>210</v>
      </c>
      <c r="AV1" s="468" t="s">
        <v>929</v>
      </c>
      <c r="AW1" s="468" t="s">
        <v>930</v>
      </c>
      <c r="AX1" s="468" t="s">
        <v>931</v>
      </c>
      <c r="AY1" s="468" t="s">
        <v>932</v>
      </c>
      <c r="AZ1" s="468"/>
      <c r="BA1" s="468"/>
      <c r="BB1" s="283">
        <v>2004</v>
      </c>
      <c r="BC1" s="468" t="s">
        <v>925</v>
      </c>
      <c r="BD1" s="468" t="s">
        <v>926</v>
      </c>
      <c r="BE1" s="468" t="s">
        <v>927</v>
      </c>
      <c r="BF1" s="468" t="s">
        <v>934</v>
      </c>
      <c r="BG1" s="468" t="s">
        <v>210</v>
      </c>
      <c r="BH1" s="468" t="s">
        <v>929</v>
      </c>
      <c r="BI1" s="468" t="s">
        <v>930</v>
      </c>
      <c r="BJ1" s="468" t="s">
        <v>931</v>
      </c>
      <c r="BK1" s="468" t="s">
        <v>932</v>
      </c>
      <c r="BL1" s="443" t="s">
        <v>935</v>
      </c>
      <c r="BM1" s="468"/>
      <c r="BN1" s="282">
        <v>2008</v>
      </c>
      <c r="BO1" s="405" t="s">
        <v>925</v>
      </c>
      <c r="BP1" s="405" t="s">
        <v>926</v>
      </c>
      <c r="BQ1" s="405" t="s">
        <v>936</v>
      </c>
      <c r="BR1" s="405" t="s">
        <v>934</v>
      </c>
      <c r="BS1" s="405" t="s">
        <v>210</v>
      </c>
      <c r="BT1" s="405" t="s">
        <v>937</v>
      </c>
      <c r="BU1" s="405" t="s">
        <v>707</v>
      </c>
      <c r="BV1" s="405" t="s">
        <v>932</v>
      </c>
      <c r="BW1" s="468" t="s">
        <v>931</v>
      </c>
      <c r="BX1" s="443" t="s">
        <v>935</v>
      </c>
      <c r="BY1" s="468"/>
      <c r="BZ1" s="283">
        <v>2010</v>
      </c>
      <c r="CA1" s="468" t="s">
        <v>925</v>
      </c>
      <c r="CB1" s="468" t="s">
        <v>926</v>
      </c>
      <c r="CC1" s="468" t="s">
        <v>927</v>
      </c>
      <c r="CD1" s="468" t="s">
        <v>934</v>
      </c>
      <c r="CE1" s="468" t="s">
        <v>210</v>
      </c>
      <c r="CF1" s="468" t="s">
        <v>938</v>
      </c>
      <c r="CG1" s="468" t="s">
        <v>707</v>
      </c>
      <c r="CH1" s="468" t="s">
        <v>932</v>
      </c>
      <c r="CI1" s="468" t="s">
        <v>931</v>
      </c>
      <c r="CJ1" s="443" t="s">
        <v>935</v>
      </c>
      <c r="CK1" s="468"/>
      <c r="CL1" s="282">
        <v>2011</v>
      </c>
      <c r="CM1" s="405" t="s">
        <v>925</v>
      </c>
      <c r="CN1" s="405" t="s">
        <v>926</v>
      </c>
      <c r="CO1" s="405" t="s">
        <v>936</v>
      </c>
      <c r="CP1" s="405" t="s">
        <v>934</v>
      </c>
      <c r="CQ1" s="405" t="s">
        <v>210</v>
      </c>
      <c r="CR1" s="405" t="s">
        <v>937</v>
      </c>
      <c r="CS1" s="468" t="s">
        <v>707</v>
      </c>
      <c r="CT1" s="405" t="s">
        <v>932</v>
      </c>
      <c r="CU1" s="468" t="s">
        <v>931</v>
      </c>
      <c r="CV1" s="443" t="s">
        <v>939</v>
      </c>
      <c r="CW1" s="468" t="s">
        <v>940</v>
      </c>
      <c r="CX1" s="468"/>
      <c r="CY1" s="283">
        <v>2012</v>
      </c>
      <c r="CZ1" s="468" t="s">
        <v>925</v>
      </c>
      <c r="DA1" s="468" t="s">
        <v>926</v>
      </c>
      <c r="DB1" s="468" t="s">
        <v>936</v>
      </c>
      <c r="DC1" s="468" t="s">
        <v>934</v>
      </c>
      <c r="DD1" s="468" t="s">
        <v>210</v>
      </c>
      <c r="DE1" s="468" t="s">
        <v>937</v>
      </c>
      <c r="DF1" s="468" t="s">
        <v>707</v>
      </c>
      <c r="DG1" s="468" t="s">
        <v>932</v>
      </c>
      <c r="DH1" s="468" t="s">
        <v>931</v>
      </c>
      <c r="DI1" s="443" t="s">
        <v>939</v>
      </c>
      <c r="DJ1" s="468" t="s">
        <v>941</v>
      </c>
      <c r="DK1" s="468"/>
      <c r="DL1" s="283">
        <v>2013</v>
      </c>
      <c r="DM1" s="468" t="s">
        <v>925</v>
      </c>
      <c r="DN1" s="468" t="s">
        <v>926</v>
      </c>
      <c r="DO1" s="468" t="s">
        <v>936</v>
      </c>
      <c r="DP1" s="468" t="s">
        <v>934</v>
      </c>
      <c r="DQ1" s="468" t="s">
        <v>210</v>
      </c>
      <c r="DR1" s="468" t="s">
        <v>937</v>
      </c>
      <c r="DS1" s="468" t="s">
        <v>707</v>
      </c>
      <c r="DT1" s="468" t="s">
        <v>932</v>
      </c>
      <c r="DU1" s="468" t="s">
        <v>931</v>
      </c>
      <c r="DV1" s="443" t="s">
        <v>942</v>
      </c>
      <c r="DW1" s="469" t="s">
        <v>941</v>
      </c>
      <c r="DX1" s="468"/>
      <c r="DY1" s="468">
        <v>2014</v>
      </c>
      <c r="DZ1" s="468" t="s">
        <v>925</v>
      </c>
      <c r="EA1" s="468" t="s">
        <v>926</v>
      </c>
      <c r="EB1" s="468" t="s">
        <v>936</v>
      </c>
      <c r="EC1" s="468" t="s">
        <v>934</v>
      </c>
      <c r="ED1" s="468" t="s">
        <v>210</v>
      </c>
      <c r="EE1" s="468" t="s">
        <v>937</v>
      </c>
      <c r="EF1" s="468" t="s">
        <v>707</v>
      </c>
      <c r="EG1" s="468" t="s">
        <v>932</v>
      </c>
      <c r="EH1" s="468" t="s">
        <v>931</v>
      </c>
      <c r="EI1" s="443" t="s">
        <v>939</v>
      </c>
      <c r="EJ1" s="469" t="s">
        <v>941</v>
      </c>
      <c r="EK1" s="468"/>
      <c r="EL1" s="468">
        <v>2015</v>
      </c>
      <c r="EM1" s="468" t="s">
        <v>925</v>
      </c>
      <c r="EN1" s="468" t="s">
        <v>926</v>
      </c>
      <c r="EO1" s="468" t="s">
        <v>936</v>
      </c>
      <c r="EP1" s="468" t="s">
        <v>934</v>
      </c>
      <c r="EQ1" s="468" t="s">
        <v>210</v>
      </c>
      <c r="ER1" s="468" t="s">
        <v>937</v>
      </c>
      <c r="ES1" s="468" t="s">
        <v>707</v>
      </c>
      <c r="ET1" s="468" t="s">
        <v>932</v>
      </c>
      <c r="EU1" s="468" t="s">
        <v>931</v>
      </c>
      <c r="EV1" s="443" t="s">
        <v>939</v>
      </c>
      <c r="EW1" s="469" t="s">
        <v>941</v>
      </c>
      <c r="EX1" s="469"/>
      <c r="EY1" s="468">
        <v>2016</v>
      </c>
      <c r="EZ1" s="468" t="s">
        <v>925</v>
      </c>
      <c r="FA1" s="468" t="s">
        <v>926</v>
      </c>
      <c r="FB1" s="468" t="s">
        <v>936</v>
      </c>
      <c r="FC1" s="468" t="s">
        <v>934</v>
      </c>
      <c r="FD1" s="468" t="s">
        <v>210</v>
      </c>
      <c r="FE1" s="468" t="s">
        <v>937</v>
      </c>
      <c r="FF1" s="468" t="s">
        <v>707</v>
      </c>
      <c r="FG1" s="468" t="s">
        <v>932</v>
      </c>
      <c r="FH1" s="468" t="s">
        <v>931</v>
      </c>
      <c r="FI1" s="443" t="s">
        <v>939</v>
      </c>
      <c r="FJ1" s="469" t="s">
        <v>941</v>
      </c>
    </row>
    <row r="2" spans="1:166" ht="15.75" customHeight="1">
      <c r="A2" s="1" t="s">
        <v>50</v>
      </c>
      <c r="B2" s="1">
        <f>C2/C34*100</f>
        <v>46.833788965379952</v>
      </c>
      <c r="C2" s="1">
        <f t="shared" ref="C2:C34" si="0">SUM(D2:I2)</f>
        <v>9086</v>
      </c>
      <c r="D2" s="36">
        <f>('Wireline (RV) '!B3)</f>
        <v>8874.7000000000007</v>
      </c>
      <c r="E2" s="74">
        <f>('Wireless (RV)'!B7)</f>
        <v>211.3</v>
      </c>
      <c r="F2" s="1"/>
      <c r="G2" s="1"/>
      <c r="H2" s="1"/>
      <c r="I2" s="1"/>
      <c r="J2" s="1"/>
      <c r="K2" s="1" t="s">
        <v>50</v>
      </c>
      <c r="L2" s="1">
        <f>M2/M36*100</f>
        <v>41.340061243691487</v>
      </c>
      <c r="M2" s="1">
        <f t="shared" ref="M2:M5" si="1">SUM(N2:S2)</f>
        <v>9436.9</v>
      </c>
      <c r="N2" s="36">
        <f>('Wireline (RV) '!C3)</f>
        <v>9017.9</v>
      </c>
      <c r="O2" s="74">
        <f>('Wireless (RV)'!C7)</f>
        <v>419</v>
      </c>
      <c r="P2" s="1"/>
      <c r="Q2" s="1"/>
      <c r="R2" s="1"/>
      <c r="S2" s="1"/>
      <c r="T2" s="1"/>
      <c r="U2" s="1" t="s">
        <v>50</v>
      </c>
      <c r="V2" s="1">
        <f>W2/W35*100</f>
        <v>39.845147848396827</v>
      </c>
      <c r="W2" s="1">
        <f t="shared" ref="W2:W35" si="2">SUM(X2:AC2)</f>
        <v>9956.7999999999993</v>
      </c>
      <c r="X2" s="36">
        <f>('Wireline (RV) '!D3)</f>
        <v>9161</v>
      </c>
      <c r="Y2" s="74">
        <f>('Wireless (RV)'!D7)</f>
        <v>795.8</v>
      </c>
      <c r="Z2" s="1"/>
      <c r="AA2" s="1"/>
      <c r="AB2" s="1"/>
      <c r="AC2" s="1"/>
      <c r="AD2" s="1"/>
      <c r="AE2" s="1" t="s">
        <v>50</v>
      </c>
      <c r="AF2" s="1">
        <f>AG2/AG31*100</f>
        <v>34.651112366176775</v>
      </c>
      <c r="AG2" s="1">
        <f t="shared" ref="AG2:AG18" si="3">SUM(AH2:AN2)</f>
        <v>10998.2</v>
      </c>
      <c r="AH2" s="1">
        <f>('Wireline (RV) '!E3)</f>
        <v>9851</v>
      </c>
      <c r="AI2" s="74">
        <f>('Wireless (RV)'!E7)</f>
        <v>1071.5999999999999</v>
      </c>
      <c r="AJ2" s="36">
        <f>('ISPs (RV)'!B3)</f>
        <v>75.599999999999994</v>
      </c>
      <c r="AK2" s="1"/>
      <c r="AL2" s="1"/>
      <c r="AM2" s="1"/>
      <c r="AN2" s="1"/>
      <c r="AO2" s="1"/>
      <c r="AP2" s="1" t="s">
        <v>50</v>
      </c>
      <c r="AQ2" s="1">
        <f>AR2/AR27*100</f>
        <v>34.769817192402854</v>
      </c>
      <c r="AR2" s="1">
        <f t="shared" ref="AR2:AR6" si="4">SUM(AS2:AZ2)</f>
        <v>15147.8</v>
      </c>
      <c r="AS2" s="1">
        <f>('Wireline (RV) '!F3)</f>
        <v>12739.6</v>
      </c>
      <c r="AT2" s="74">
        <f>('Wireless (RV)'!F7)</f>
        <v>1478.3</v>
      </c>
      <c r="AU2" s="1">
        <f>('ISPs (RV)'!C3)</f>
        <v>316.39999999999998</v>
      </c>
      <c r="AV2" s="1">
        <f>('CableSatIPTV (RV)'!F3)</f>
        <v>305</v>
      </c>
      <c r="AW2" s="1"/>
      <c r="AX2" s="36">
        <f>('Newspaper (RV)'!F15)</f>
        <v>308.5</v>
      </c>
      <c r="AY2" s="1"/>
      <c r="AZ2" s="1"/>
      <c r="BA2" s="1"/>
      <c r="BB2" s="1" t="s">
        <v>50</v>
      </c>
      <c r="BC2" s="1">
        <f>BD2/BD29*100</f>
        <v>31.361919927121836</v>
      </c>
      <c r="BD2" s="1">
        <f t="shared" ref="BD2:BD29" si="5">SUM(BE2:BL2)</f>
        <v>16198.2</v>
      </c>
      <c r="BE2" s="36">
        <f>('Wireline (RV) '!G3)</f>
        <v>9776.5</v>
      </c>
      <c r="BF2" s="74">
        <f>('Wireless (RV)'!G7)</f>
        <v>3204.4</v>
      </c>
      <c r="BG2" s="1">
        <f>('ISPs (RV)'!D3)</f>
        <v>940.6</v>
      </c>
      <c r="BH2" s="1">
        <f>('CableSatIPTV (RV)'!G3)</f>
        <v>856.7</v>
      </c>
      <c r="BI2" s="1">
        <v>981.9</v>
      </c>
      <c r="BJ2" s="1">
        <v>438.1</v>
      </c>
      <c r="BK2" s="1"/>
      <c r="BL2" s="1"/>
      <c r="BM2" s="1"/>
      <c r="BN2" s="1" t="s">
        <v>236</v>
      </c>
      <c r="BO2" s="1">
        <f>BP2/BP18*100</f>
        <v>27.105807371056041</v>
      </c>
      <c r="BP2" s="1">
        <f t="shared" ref="BP2:BP18" si="6">SUM(BQ2:BX2)</f>
        <v>17461.899999999998</v>
      </c>
      <c r="BQ2" s="1">
        <f>('Wireline (RV) '!H3)</f>
        <v>10219.237479081967</v>
      </c>
      <c r="BR2" s="1">
        <f>('Wireless (RV)'!H7)</f>
        <v>4553</v>
      </c>
      <c r="BS2" s="1">
        <f>('ISPs (RV)'!E3)</f>
        <v>1257.8625209180327</v>
      </c>
      <c r="BT2" s="1">
        <f>('CableSatIPTV (RV)'!H3)</f>
        <v>1380.1</v>
      </c>
      <c r="BU2" s="1">
        <f>('Total TV Universe (RV)'!J3)</f>
        <v>51.7</v>
      </c>
      <c r="BV2" s="1"/>
      <c r="BW2" s="1"/>
      <c r="BX2" s="1"/>
      <c r="BY2" s="1"/>
      <c r="BZ2" s="1" t="s">
        <v>50</v>
      </c>
      <c r="CA2" s="1">
        <f>CB2/CB17*100</f>
        <v>25.604853834503633</v>
      </c>
      <c r="CB2" s="1">
        <f t="shared" ref="CB2:CB17" si="7">SUM(CC2:CJ2)</f>
        <v>17287.400000000001</v>
      </c>
      <c r="CC2" s="1">
        <f>('Wireline (RV) '!I3)</f>
        <v>9015.7872636065567</v>
      </c>
      <c r="CD2" s="74">
        <f>('Wireless (RV)'!I7)</f>
        <v>4987</v>
      </c>
      <c r="CE2" s="1">
        <f>('ISPs (RV)'!F3)</f>
        <v>1506.512736393443</v>
      </c>
      <c r="CF2" s="1">
        <f>('CableSatIPTV (RV)'!I3)</f>
        <v>1718.9</v>
      </c>
      <c r="CG2" s="1">
        <f>('Total TV Universe (RV)'!K3)</f>
        <v>59.2</v>
      </c>
      <c r="CH2" s="1"/>
      <c r="CI2" s="1"/>
      <c r="CJ2" s="1"/>
      <c r="CK2" s="1"/>
      <c r="CL2" s="1" t="s">
        <v>236</v>
      </c>
      <c r="CM2" s="1">
        <f>CN2/CN20*100</f>
        <v>28.20092490297106</v>
      </c>
      <c r="CN2" s="1">
        <f t="shared" ref="CN2:CN17" si="8">SUM(CO2:CV2)</f>
        <v>19599.900000000001</v>
      </c>
      <c r="CO2" s="1">
        <f>('Wireline (RV) '!J3)</f>
        <v>8794.6961393170732</v>
      </c>
      <c r="CP2" s="1">
        <f>('Wireless (RV)'!J7)</f>
        <v>5319</v>
      </c>
      <c r="CQ2" s="1">
        <f>('ISPs (RV)'!G3)</f>
        <v>1610.4038606829267</v>
      </c>
      <c r="CR2" s="1">
        <f>('CableSatIPTV (RV)'!J3)</f>
        <v>1874.2</v>
      </c>
      <c r="CS2" s="1">
        <f>('Total TV Universe (RV)'!L3)</f>
        <v>1820.9</v>
      </c>
      <c r="CT2" s="1">
        <f>('Radio (RV)'!J3)</f>
        <v>160.5</v>
      </c>
      <c r="CU2" s="1"/>
      <c r="CV2" s="1">
        <v>20.2</v>
      </c>
      <c r="CW2" s="1"/>
      <c r="CX2" s="1"/>
      <c r="CY2" s="1" t="s">
        <v>236</v>
      </c>
      <c r="CZ2" s="1">
        <f>DA2/DA20*100</f>
        <v>27.581368352854152</v>
      </c>
      <c r="DA2" s="1">
        <f t="shared" ref="DA2:DA18" si="9">SUM(DB2:DI2)</f>
        <v>19694.36519525473</v>
      </c>
      <c r="DB2" s="1">
        <f>('Wireline (RV) '!K3)</f>
        <v>8357.2000000000007</v>
      </c>
      <c r="DC2" s="1">
        <f>('Wireless (RV)'!K7)</f>
        <v>5680</v>
      </c>
      <c r="DD2" s="1">
        <f>('ISPs (RV)'!H3)</f>
        <v>1697.3651952547298</v>
      </c>
      <c r="DE2" s="1">
        <f>('CableSatIPTV (RV)'!K3)</f>
        <v>1937.5</v>
      </c>
      <c r="DF2" s="1">
        <f>('Total TV Universe (RV)'!M3)</f>
        <v>1865.1</v>
      </c>
      <c r="DG2" s="1">
        <f>('Radio (RV)'!K3)</f>
        <v>157.19999999999999</v>
      </c>
      <c r="DH2" s="1"/>
      <c r="DI2" s="1"/>
      <c r="DJ2" s="1"/>
      <c r="DK2" s="1"/>
      <c r="DL2" s="1" t="s">
        <v>236</v>
      </c>
      <c r="DM2" s="1">
        <f>DN2/DN19*100</f>
        <v>28.215289776272307</v>
      </c>
      <c r="DN2" s="1">
        <f t="shared" ref="DN2:DN17" si="10">SUM(DO2:DV2)</f>
        <v>20437.259000000002</v>
      </c>
      <c r="DO2" s="1">
        <f>('Wireline (RV) '!L3)</f>
        <v>7996.2847615573</v>
      </c>
      <c r="DP2" s="1">
        <f>('Wireless (RV)'!L7)</f>
        <v>5946</v>
      </c>
      <c r="DQ2" s="1">
        <f>('ISPs (RV)'!I3)</f>
        <v>1821.5152384427008</v>
      </c>
      <c r="DR2" s="1">
        <f>('CableSatIPTV (RV)'!L3)</f>
        <v>2103.259</v>
      </c>
      <c r="DS2" s="1">
        <f>('Total TV Universe (RV)'!N3)</f>
        <v>2147.5</v>
      </c>
      <c r="DT2" s="1">
        <f>('Radio (RV)'!L3)</f>
        <v>422.7</v>
      </c>
      <c r="DU2" s="1"/>
      <c r="DV2" s="1"/>
      <c r="DW2" s="1"/>
      <c r="DX2" s="1"/>
      <c r="DY2" s="1" t="s">
        <v>50</v>
      </c>
      <c r="DZ2" s="1">
        <f>EA2/EA19*100</f>
        <v>28.797297847009972</v>
      </c>
      <c r="EA2" s="1">
        <f>SUM(EB2:EI2)</f>
        <v>21237.603999999996</v>
      </c>
      <c r="EB2" s="1">
        <f>('Wireline (RV) '!M3)</f>
        <v>7681.6</v>
      </c>
      <c r="EC2" s="1">
        <f>('Wireless (RV)'!M7)</f>
        <v>6340</v>
      </c>
      <c r="ED2" s="1">
        <f>('ISPs (RV)'!J3)</f>
        <v>1967.4</v>
      </c>
      <c r="EE2" s="1">
        <f>('CableSatIPTV (RV)'!M3)</f>
        <v>2263</v>
      </c>
      <c r="EF2" s="1">
        <f>('Total TV Universe (RV)'!O3)</f>
        <v>2472.6</v>
      </c>
      <c r="EG2" s="1">
        <f>('Radio (RV)'!M3)</f>
        <v>414.1</v>
      </c>
      <c r="EH2" s="1"/>
      <c r="EI2" s="1">
        <f t="shared" ref="EI2:EI3" si="11">EF2*0.04</f>
        <v>98.903999999999996</v>
      </c>
      <c r="EJ2" s="1"/>
      <c r="EK2" s="1"/>
      <c r="EL2" s="1" t="s">
        <v>50</v>
      </c>
      <c r="EM2" s="1">
        <f>EN2/EN20*100</f>
        <v>26.842853183929893</v>
      </c>
      <c r="EN2" s="1">
        <f t="shared" ref="EN2:EN3" si="12">SUM(EO2:EW2)</f>
        <v>20534.728999999999</v>
      </c>
      <c r="EO2" s="1">
        <f>('Wireline (RV) '!N3)</f>
        <v>6474.1</v>
      </c>
      <c r="EP2" s="1">
        <f>('Wireless (RV)'!N7)</f>
        <v>6876</v>
      </c>
      <c r="EQ2" s="1">
        <f>('ISPs (RV)'!K3)</f>
        <v>2112.2159999999999</v>
      </c>
      <c r="ER2" s="1">
        <f>('CableSatIPTV (RV)'!N3)</f>
        <v>2309.6840000000002</v>
      </c>
      <c r="ES2" s="1">
        <f>('Total TV Universe (RV)'!P3)</f>
        <v>2216.1999999999998</v>
      </c>
      <c r="ET2" s="1">
        <f>('Radio (RV)'!N3)</f>
        <v>410.8</v>
      </c>
      <c r="EU2" s="1"/>
      <c r="EV2" s="1">
        <v>99.728999999999985</v>
      </c>
      <c r="EW2" s="49">
        <v>36</v>
      </c>
      <c r="EX2" s="1"/>
      <c r="EY2" s="1" t="s">
        <v>50</v>
      </c>
      <c r="EZ2" s="16">
        <f>FA2/FA20*100</f>
        <v>26.805948798725272</v>
      </c>
      <c r="FA2" s="60">
        <f t="shared" ref="FA2:FA5" si="13">SUM(FB2:FJ2)</f>
        <v>20928.479999999996</v>
      </c>
      <c r="FB2" s="16">
        <f>('Wireline (RV) '!O3)</f>
        <v>6186.5</v>
      </c>
      <c r="FC2" s="16">
        <f>('Wireless (RV)'!O7)</f>
        <v>7159</v>
      </c>
      <c r="FD2" s="16">
        <f>('ISPs (RV)'!L3)</f>
        <v>2266.4</v>
      </c>
      <c r="FE2" s="16">
        <f>('CableSatIPTV (RV)'!O3)</f>
        <v>2345.1</v>
      </c>
      <c r="FF2" s="16">
        <f>('Total TV Universe (RV)'!Q3)</f>
        <v>2369.6000000000004</v>
      </c>
      <c r="FG2" s="16">
        <f>('Radio (RV)'!O3)</f>
        <v>397.1</v>
      </c>
      <c r="FH2" s="16"/>
      <c r="FI2" s="16">
        <f>FF2*0.05</f>
        <v>118.48000000000002</v>
      </c>
      <c r="FJ2" s="18">
        <v>86.3</v>
      </c>
    </row>
    <row r="3" spans="1:166" ht="15.75" customHeight="1">
      <c r="A3" s="1" t="s">
        <v>943</v>
      </c>
      <c r="B3" s="1">
        <f>C3/C34*100</f>
        <v>7.6405156706342385</v>
      </c>
      <c r="C3" s="1">
        <f t="shared" si="0"/>
        <v>1482.3</v>
      </c>
      <c r="D3" s="36">
        <v>1482.3</v>
      </c>
      <c r="E3" s="1"/>
      <c r="F3" s="1"/>
      <c r="G3" s="1"/>
      <c r="H3" s="1"/>
      <c r="I3" s="1"/>
      <c r="J3" s="1"/>
      <c r="K3" s="1" t="s">
        <v>943</v>
      </c>
      <c r="L3" s="1">
        <f>M3/M36*100</f>
        <v>8.3758646481300136</v>
      </c>
      <c r="M3" s="1">
        <f t="shared" si="1"/>
        <v>1912</v>
      </c>
      <c r="N3" s="36">
        <v>1912</v>
      </c>
      <c r="O3" s="1"/>
      <c r="P3" s="1"/>
      <c r="Q3" s="1"/>
      <c r="R3" s="1"/>
      <c r="S3" s="1"/>
      <c r="T3" s="1"/>
      <c r="U3" s="1" t="s">
        <v>943</v>
      </c>
      <c r="V3" s="1">
        <f>W3/W35*100</f>
        <v>7.9131644057749373</v>
      </c>
      <c r="W3" s="1">
        <f t="shared" si="2"/>
        <v>1977.4</v>
      </c>
      <c r="X3" s="36">
        <v>1977.4</v>
      </c>
      <c r="Y3" s="1"/>
      <c r="Z3" s="1"/>
      <c r="AA3" s="1"/>
      <c r="AB3" s="1"/>
      <c r="AC3" s="1"/>
      <c r="AD3" s="1"/>
      <c r="AE3" s="1" t="s">
        <v>943</v>
      </c>
      <c r="AF3" s="1">
        <f>AG3/AG31*100</f>
        <v>7.7366543185597338</v>
      </c>
      <c r="AG3" s="1">
        <f t="shared" si="3"/>
        <v>2455.6</v>
      </c>
      <c r="AH3" s="36">
        <v>2449.1</v>
      </c>
      <c r="AI3" s="1"/>
      <c r="AJ3" s="36">
        <v>6.5</v>
      </c>
      <c r="AK3" s="1"/>
      <c r="AL3" s="1"/>
      <c r="AM3" s="1"/>
      <c r="AN3" s="1"/>
      <c r="AO3" s="1"/>
      <c r="AP3" s="1" t="s">
        <v>10</v>
      </c>
      <c r="AQ3" s="1">
        <f>AR3/AR27*100</f>
        <v>14.267336030500694</v>
      </c>
      <c r="AR3" s="1">
        <f t="shared" si="4"/>
        <v>6215.7</v>
      </c>
      <c r="AS3" s="1">
        <f>('Wireline (RV) '!F10)</f>
        <v>4428.4935422848002</v>
      </c>
      <c r="AT3" s="1">
        <f>('Wireless (RV)'!F5)</f>
        <v>1617.2</v>
      </c>
      <c r="AU3" s="36">
        <f>('ISPs (RV)'!C13)</f>
        <v>170.00645771519999</v>
      </c>
      <c r="AV3" s="1"/>
      <c r="AW3" s="1"/>
      <c r="AX3" s="1"/>
      <c r="AY3" s="1"/>
      <c r="AZ3" s="1"/>
      <c r="BA3" s="1"/>
      <c r="BB3" s="1" t="s">
        <v>10</v>
      </c>
      <c r="BC3" s="1">
        <f>BD3/BD29*100</f>
        <v>14.351981623215984</v>
      </c>
      <c r="BD3" s="1">
        <f t="shared" si="5"/>
        <v>7412.692503182222</v>
      </c>
      <c r="BE3" s="5">
        <f>('Wireline (RV) '!G10)</f>
        <v>4201.7</v>
      </c>
      <c r="BF3" s="74">
        <f>('Wireless (RV)'!G5)</f>
        <v>2833</v>
      </c>
      <c r="BG3" s="36">
        <f>('ISPs (RV)'!D13)</f>
        <v>377.99250318222226</v>
      </c>
      <c r="BH3" s="1"/>
      <c r="BI3" s="1"/>
      <c r="BJ3" s="1"/>
      <c r="BK3" s="1"/>
      <c r="BL3" s="1"/>
      <c r="BM3" s="1"/>
      <c r="BN3" s="1" t="s">
        <v>7</v>
      </c>
      <c r="BO3" s="1">
        <f>BP3/BP18*100</f>
        <v>15.783456483438844</v>
      </c>
      <c r="BP3" s="1">
        <f t="shared" si="6"/>
        <v>10167.9</v>
      </c>
      <c r="BQ3" s="1">
        <f>('Wireline (RV) '!H15)</f>
        <v>514.20000000000005</v>
      </c>
      <c r="BR3" s="1">
        <f>('Wireless (RV)'!H3)</f>
        <v>6335</v>
      </c>
      <c r="BS3" s="1">
        <v>695</v>
      </c>
      <c r="BT3" s="1">
        <f>('CableSatIPTV (RV)'!H22)</f>
        <v>1600.2</v>
      </c>
      <c r="BU3" s="1">
        <f>('Total TV Universe (RV)'!J26)</f>
        <v>483</v>
      </c>
      <c r="BV3" s="1">
        <f>('Radio (RV)'!H13)</f>
        <v>241.3</v>
      </c>
      <c r="BW3" s="1">
        <f>('Magazines (RV)'!H3)</f>
        <v>299.2</v>
      </c>
      <c r="BX3" s="1"/>
      <c r="BY3" s="1"/>
      <c r="BZ3" s="1" t="s">
        <v>7</v>
      </c>
      <c r="CA3" s="1">
        <f>CB3/CB17*100</f>
        <v>15.814878538979698</v>
      </c>
      <c r="CB3" s="1">
        <f t="shared" si="7"/>
        <v>10677.59</v>
      </c>
      <c r="CC3" s="1"/>
      <c r="CD3" s="74">
        <f>('Wireless (RV)'!I3)</f>
        <v>6968</v>
      </c>
      <c r="CE3" s="1">
        <v>848</v>
      </c>
      <c r="CF3" s="1">
        <f>('CableSatIPTV (RV)'!I22)</f>
        <v>1765.8</v>
      </c>
      <c r="CG3" s="1">
        <f>('Total TV Universe (RV)'!K26)</f>
        <v>606.20000000000005</v>
      </c>
      <c r="CH3" s="1">
        <f>('Radio (RV)'!I13)</f>
        <v>204.4</v>
      </c>
      <c r="CI3" s="1">
        <f>('Magazines (RV)'!I3)</f>
        <v>285.19</v>
      </c>
      <c r="CJ3" s="1"/>
      <c r="CK3" s="1"/>
      <c r="CL3" s="1" t="s">
        <v>7</v>
      </c>
      <c r="CM3" s="1">
        <f>CN3/CN20*100</f>
        <v>16.671104977730362</v>
      </c>
      <c r="CN3" s="1">
        <f t="shared" si="8"/>
        <v>11586.57</v>
      </c>
      <c r="CO3" s="1">
        <f>('Wireline (RV) '!J15)</f>
        <v>478</v>
      </c>
      <c r="CP3" s="1">
        <f>('Wireless (RV)'!J3)</f>
        <v>7138</v>
      </c>
      <c r="CQ3" s="1">
        <f>('ISPs (RV)'!G10)</f>
        <v>926</v>
      </c>
      <c r="CR3" s="1">
        <f>('CableSatIPTV (RV)'!J22)</f>
        <v>1830.6</v>
      </c>
      <c r="CS3" s="1">
        <f>('Total TV Universe (RV)'!L26)</f>
        <v>719.3</v>
      </c>
      <c r="CT3" s="1">
        <f>('Radio (RV)'!J13)</f>
        <v>220.8</v>
      </c>
      <c r="CU3" s="1">
        <f>('Magazines (RV)'!J3)</f>
        <v>273.87</v>
      </c>
      <c r="CV3" s="1"/>
      <c r="CW3" s="1"/>
      <c r="CX3" s="1"/>
      <c r="CY3" s="1" t="s">
        <v>7</v>
      </c>
      <c r="CZ3" s="1">
        <f>DA3/DA20*100</f>
        <v>16.50986117168533</v>
      </c>
      <c r="DA3" s="1">
        <f t="shared" si="9"/>
        <v>11788.8</v>
      </c>
      <c r="DB3" s="1">
        <f>('Wireline (RV) '!K15)</f>
        <v>477</v>
      </c>
      <c r="DC3" s="1">
        <f>('Wireless (RV)'!K3)</f>
        <v>7280</v>
      </c>
      <c r="DD3" s="1">
        <f>('ISPs (RV)'!H10)</f>
        <v>998</v>
      </c>
      <c r="DE3" s="1">
        <f>('CableSatIPTV (RV)'!K22)</f>
        <v>1838.5</v>
      </c>
      <c r="DF3" s="36">
        <f>('Total TV Universe (RV)'!M26)</f>
        <v>743.4</v>
      </c>
      <c r="DG3" s="1">
        <f>('Radio (RV)'!K13)</f>
        <v>225.1</v>
      </c>
      <c r="DH3" s="56">
        <f>('Magazines (RV)'!K3)</f>
        <v>226.8</v>
      </c>
      <c r="DI3" s="1"/>
      <c r="DJ3" s="1"/>
      <c r="DK3" s="1"/>
      <c r="DL3" s="1" t="s">
        <v>7</v>
      </c>
      <c r="DM3" s="1">
        <f>DN3/DN19*100</f>
        <v>16.435760596610862</v>
      </c>
      <c r="DN3" s="1">
        <f t="shared" si="10"/>
        <v>11904.96</v>
      </c>
      <c r="DO3" s="1">
        <f>('Wireline (RV) '!L15)</f>
        <v>498</v>
      </c>
      <c r="DP3" s="1">
        <f>('Wireless (RV)'!L3)</f>
        <v>7270</v>
      </c>
      <c r="DQ3" s="1">
        <f>('ISPs (RV)'!I10)</f>
        <v>1159</v>
      </c>
      <c r="DR3" s="1">
        <f>('CableSatIPTV (RV)'!L22)</f>
        <v>1771.6</v>
      </c>
      <c r="DS3" s="17">
        <f>('Total TV Universe (RV)'!N26)</f>
        <v>743.3</v>
      </c>
      <c r="DT3" s="1">
        <f>('Radio (RV)'!L13)</f>
        <v>224.5</v>
      </c>
      <c r="DU3" s="1">
        <f>('Magazines (RV)'!L3)</f>
        <v>238.56000000000003</v>
      </c>
      <c r="DV3" s="1"/>
      <c r="DW3" s="1"/>
      <c r="DX3" s="1"/>
      <c r="DY3" s="1" t="s">
        <v>7</v>
      </c>
      <c r="DZ3" s="1">
        <f>EA3/EA19*100</f>
        <v>16.225522925180954</v>
      </c>
      <c r="EA3" s="1">
        <f>SUM(EB3:EJ3)</f>
        <v>11966.096</v>
      </c>
      <c r="EB3" s="1">
        <f>('Wireline (RV) '!M15)</f>
        <v>478</v>
      </c>
      <c r="EC3" s="1">
        <f>('Wireless (RV)'!M3)</f>
        <v>7305</v>
      </c>
      <c r="ED3" s="1">
        <f>('ISPs (RV)'!J10)</f>
        <v>1245</v>
      </c>
      <c r="EE3" s="1">
        <f>('CableSatIPTV (RV)'!M22)</f>
        <v>1734</v>
      </c>
      <c r="EF3" s="1">
        <f>('Total TV Universe (RV)'!O26)</f>
        <v>744.9</v>
      </c>
      <c r="EG3" s="1">
        <f>('Radio (RV)'!M13)</f>
        <v>228.5</v>
      </c>
      <c r="EH3" s="1">
        <f>('Magazines (RV)'!M3)</f>
        <v>200.9</v>
      </c>
      <c r="EI3" s="1">
        <f t="shared" si="11"/>
        <v>29.795999999999999</v>
      </c>
      <c r="EJ3" s="49"/>
      <c r="EK3" s="1"/>
      <c r="EL3" s="1" t="s">
        <v>7</v>
      </c>
      <c r="EM3" s="1">
        <f>EN3/EN20*100</f>
        <v>16.237011077153142</v>
      </c>
      <c r="EN3" s="1">
        <f t="shared" si="12"/>
        <v>12421.280999999999</v>
      </c>
      <c r="EO3" s="1">
        <f>('Wireline (RV) '!N15)</f>
        <v>445</v>
      </c>
      <c r="EP3" s="1">
        <f>('Wireless (RV)'!N3)</f>
        <v>7651</v>
      </c>
      <c r="EQ3" s="320">
        <f>('ISPs (RV)'!K10)</f>
        <v>1343</v>
      </c>
      <c r="ER3" s="1">
        <f>('CableSatIPTV (RV)'!N22)</f>
        <v>1669</v>
      </c>
      <c r="ES3" s="1">
        <f>('Total TV Universe (RV)'!P26)</f>
        <v>821.80000000000007</v>
      </c>
      <c r="ET3" s="1">
        <f>('Radio (RV)'!N13)</f>
        <v>233.4</v>
      </c>
      <c r="EU3" s="1">
        <f>('Magazines (RV)'!N3)</f>
        <v>187.10999999999999</v>
      </c>
      <c r="EV3" s="1">
        <v>52.971000000000004</v>
      </c>
      <c r="EW3" s="49">
        <v>18</v>
      </c>
      <c r="EX3" s="1"/>
      <c r="EY3" s="1" t="s">
        <v>7</v>
      </c>
      <c r="EZ3" s="16">
        <f>FA3/FA20*100</f>
        <v>16.471786802105782</v>
      </c>
      <c r="FA3" s="16">
        <f t="shared" si="13"/>
        <v>12860.184999999999</v>
      </c>
      <c r="FB3" s="16">
        <f>('Wireline (RV) '!O15)</f>
        <v>386</v>
      </c>
      <c r="FC3" s="16">
        <f>('Wireless (RV)'!O3)</f>
        <v>7916</v>
      </c>
      <c r="FD3" s="56">
        <f>('ISPs (RV)'!L10)</f>
        <v>1495</v>
      </c>
      <c r="FE3" s="16">
        <f>('CableSatIPTV (RV)'!O22)</f>
        <v>1562</v>
      </c>
      <c r="FF3" s="16">
        <f>('Total TV Universe (RV)'!Q26)</f>
        <v>991.7</v>
      </c>
      <c r="FG3" s="16">
        <f>('Radio (RV)'!O13)</f>
        <v>220.8</v>
      </c>
      <c r="FH3" s="16">
        <f>('Magazines (RV)'!O3)</f>
        <v>193.1</v>
      </c>
      <c r="FI3" s="16">
        <f>(FF3*0.05)</f>
        <v>49.585000000000008</v>
      </c>
      <c r="FJ3" s="18">
        <v>46</v>
      </c>
    </row>
    <row r="4" spans="1:166" ht="15.75" customHeight="1">
      <c r="A4" s="1" t="s">
        <v>423</v>
      </c>
      <c r="B4" s="1">
        <f>C4/C34*100</f>
        <v>5.4745946797413652</v>
      </c>
      <c r="C4" s="1">
        <f t="shared" si="0"/>
        <v>1062.0999999999999</v>
      </c>
      <c r="D4" s="1"/>
      <c r="E4" s="1"/>
      <c r="F4" s="1"/>
      <c r="G4" s="1">
        <f>('Total TV Universe (RV)'!B25)</f>
        <v>810.91</v>
      </c>
      <c r="H4" s="1"/>
      <c r="I4" s="1">
        <f>('Radio (RV)'!B12)</f>
        <v>251.18999999999997</v>
      </c>
      <c r="J4" s="1"/>
      <c r="K4" s="1" t="s">
        <v>423</v>
      </c>
      <c r="L4" s="1">
        <f>M4/M36*100</f>
        <v>5.5120986999273756</v>
      </c>
      <c r="M4" s="1">
        <f t="shared" si="1"/>
        <v>1258.2739999999999</v>
      </c>
      <c r="N4" s="1"/>
      <c r="O4" s="1"/>
      <c r="P4" s="1"/>
      <c r="Q4" s="36">
        <f>('Total TV Universe (RV)'!C25)</f>
        <v>982.30399999999997</v>
      </c>
      <c r="R4" s="1"/>
      <c r="S4" s="1">
        <f>('Radio (RV)'!C12)</f>
        <v>275.96999999999997</v>
      </c>
      <c r="T4" s="1"/>
      <c r="U4" s="1" t="s">
        <v>423</v>
      </c>
      <c r="V4" s="1">
        <f>W4/W35*100</f>
        <v>5.3159945365790557</v>
      </c>
      <c r="W4" s="1">
        <f t="shared" si="2"/>
        <v>1328.3999999999999</v>
      </c>
      <c r="X4" s="1"/>
      <c r="Y4" s="1"/>
      <c r="Z4" s="1"/>
      <c r="AA4" s="36">
        <f>('Total TV Universe (RV)'!E25)</f>
        <v>1058.2199999999998</v>
      </c>
      <c r="AB4" s="12"/>
      <c r="AC4" s="1">
        <f>('Radio (RV)'!D12)</f>
        <v>270.18</v>
      </c>
      <c r="AD4" s="1"/>
      <c r="AE4" s="1" t="s">
        <v>7</v>
      </c>
      <c r="AF4" s="1">
        <f>AG4/AG31*100</f>
        <v>7.9111984826125985</v>
      </c>
      <c r="AG4" s="1">
        <f t="shared" si="3"/>
        <v>2511.0000000000005</v>
      </c>
      <c r="AH4" s="1"/>
      <c r="AI4" s="1">
        <f>('Wireless (RV)'!E3)</f>
        <v>1102</v>
      </c>
      <c r="AJ4" s="1"/>
      <c r="AK4" s="1">
        <f>('CableSatIPTV (RV)'!E22)</f>
        <v>953.3</v>
      </c>
      <c r="AL4" s="1">
        <f>('Total TV Universe (RV)'!F26)</f>
        <v>169.4</v>
      </c>
      <c r="AM4" s="1">
        <f>('Magazines (RV)'!E3)</f>
        <v>208.4</v>
      </c>
      <c r="AN4" s="1">
        <f>('Radio (RV)'!E13)</f>
        <v>77.900000000000006</v>
      </c>
      <c r="AO4" s="1"/>
      <c r="AP4" s="1" t="s">
        <v>7</v>
      </c>
      <c r="AQ4" s="1">
        <f>AR4/AR27*100</f>
        <v>7.6344031464590154</v>
      </c>
      <c r="AR4" s="1">
        <f t="shared" si="4"/>
        <v>3325.9999999999995</v>
      </c>
      <c r="AS4" s="1"/>
      <c r="AT4" s="74">
        <f>('Wireless (RV)'!F3)</f>
        <v>1639.1</v>
      </c>
      <c r="AU4" s="1">
        <f>('ISPs (RV)'!C10)</f>
        <v>111.5</v>
      </c>
      <c r="AV4" s="1">
        <f>('CableSatIPTV (RV)'!F22)</f>
        <v>980.3</v>
      </c>
      <c r="AW4" s="1">
        <f>('Total TV Universe (RV)'!H26)</f>
        <v>151.30000000000001</v>
      </c>
      <c r="AX4" s="1">
        <f>('Magazines (RV)'!F3)</f>
        <v>302.7</v>
      </c>
      <c r="AY4" s="1">
        <f>('Radio (RV)'!F13)</f>
        <v>141.1</v>
      </c>
      <c r="AZ4" s="1"/>
      <c r="BA4" s="1"/>
      <c r="BB4" s="1" t="s">
        <v>7</v>
      </c>
      <c r="BC4" s="1">
        <f>BD4/BD29*100</f>
        <v>9.844090434582748</v>
      </c>
      <c r="BD4" s="1">
        <f t="shared" si="5"/>
        <v>5084.4000000000005</v>
      </c>
      <c r="BE4" s="1"/>
      <c r="BF4" s="1">
        <f>('Wireless (RV)'!G3)</f>
        <v>2783.5</v>
      </c>
      <c r="BG4" s="1">
        <v>378.9</v>
      </c>
      <c r="BH4" s="1">
        <f>('CableSatIPTV (RV)'!G22)</f>
        <v>1253.0999999999999</v>
      </c>
      <c r="BI4" s="1">
        <f>('Total TV Universe (RV)'!I26)</f>
        <v>185.60000000000002</v>
      </c>
      <c r="BJ4" s="1">
        <f>('Magazines (RV)'!G3)</f>
        <v>278.60000000000002</v>
      </c>
      <c r="BK4" s="1">
        <f>('Radio (RV)'!G13)</f>
        <v>204.7</v>
      </c>
      <c r="BL4" s="1"/>
      <c r="BM4" s="1"/>
      <c r="BN4" s="1" t="s">
        <v>10</v>
      </c>
      <c r="BO4" s="1">
        <f>BP4/BP18*100</f>
        <v>14.802665325146119</v>
      </c>
      <c r="BP4" s="1">
        <f t="shared" si="6"/>
        <v>9536.0620734426229</v>
      </c>
      <c r="BQ4" s="5">
        <f>('Wireline (RV) '!H10)</f>
        <v>4336.8999999999996</v>
      </c>
      <c r="BR4" s="1">
        <f>('Wireless (RV)'!H5)</f>
        <v>4660</v>
      </c>
      <c r="BS4" s="1">
        <f>('ISPs (RV)'!E13)</f>
        <v>505.61991344262299</v>
      </c>
      <c r="BT4" s="1">
        <f>('CableSatIPTV (RV)'!H35)</f>
        <v>33.542160000000003</v>
      </c>
      <c r="BU4" s="1"/>
      <c r="BV4" s="1"/>
      <c r="BW4" s="1"/>
      <c r="BX4" s="1"/>
      <c r="BY4" s="1"/>
      <c r="BZ4" s="1" t="s">
        <v>10</v>
      </c>
      <c r="CA4" s="1">
        <f>CB4/CB17*100</f>
        <v>14.362584297601245</v>
      </c>
      <c r="CB4" s="1">
        <f t="shared" si="7"/>
        <v>9697.05749508197</v>
      </c>
      <c r="CC4" s="5">
        <f>('Wireline (RV) '!I10)</f>
        <v>3864.4952000000003</v>
      </c>
      <c r="CD4" s="74">
        <f>('Wireless (RV)'!I5)</f>
        <v>5045</v>
      </c>
      <c r="CE4" s="1">
        <f>('ISPs (RV)'!F13)</f>
        <v>572.22109508196718</v>
      </c>
      <c r="CF4" s="17">
        <f>('CableSatIPTV (RV)'!I35)</f>
        <v>215.34119999999999</v>
      </c>
      <c r="CG4" s="1"/>
      <c r="CH4" s="1"/>
      <c r="CI4" s="1"/>
      <c r="CJ4" s="1"/>
      <c r="CK4" s="1"/>
      <c r="CL4" s="1" t="s">
        <v>10</v>
      </c>
      <c r="CM4" s="1">
        <f>CN4/CN20*100</f>
        <v>14.956853031532354</v>
      </c>
      <c r="CN4" s="1">
        <f t="shared" si="8"/>
        <v>10395.149263414634</v>
      </c>
      <c r="CO4" s="1">
        <v>3888.3</v>
      </c>
      <c r="CP4" s="1">
        <f>('Wireless (RV)'!J5)</f>
        <v>5500</v>
      </c>
      <c r="CQ4" s="1">
        <f>('ISPs (RV)'!G13)</f>
        <v>643.9729834146342</v>
      </c>
      <c r="CR4" s="17">
        <f>('CableSatIPTV (RV)'!J35)</f>
        <v>362.87628000000001</v>
      </c>
      <c r="CS4" s="1"/>
      <c r="CT4" s="1"/>
      <c r="CU4" s="1"/>
      <c r="CV4" s="1"/>
      <c r="CW4" s="1"/>
      <c r="CX4" s="1"/>
      <c r="CY4" s="1" t="s">
        <v>10</v>
      </c>
      <c r="CZ4" s="1">
        <f>DA4/DA20*100</f>
        <v>15.209055638630803</v>
      </c>
      <c r="DA4" s="1">
        <f t="shared" si="9"/>
        <v>10859.965038360657</v>
      </c>
      <c r="DB4" s="1">
        <f>('Wireline (RV) '!K10)</f>
        <v>3758.0732600000001</v>
      </c>
      <c r="DC4" s="1">
        <f>('Wireless (RV)'!K5)</f>
        <v>5886</v>
      </c>
      <c r="DD4" s="1">
        <f>('ISPs (RV)'!H13)</f>
        <v>722.36201836065595</v>
      </c>
      <c r="DE4" s="5">
        <f>('CableSatIPTV (RV)'!K35)</f>
        <v>493.52976000000001</v>
      </c>
      <c r="DF4" s="1"/>
      <c r="DG4" s="1"/>
      <c r="DH4" s="1"/>
      <c r="DI4" s="1"/>
      <c r="DJ4" s="1"/>
      <c r="DK4" s="1"/>
      <c r="DL4" s="1" t="s">
        <v>10</v>
      </c>
      <c r="DM4" s="1">
        <f>DN4/DN19*100</f>
        <v>15.673658963867302</v>
      </c>
      <c r="DN4" s="1">
        <f t="shared" si="10"/>
        <v>11352.944813333334</v>
      </c>
      <c r="DO4" s="1">
        <f>('Wireline (RV) '!L10)</f>
        <v>3819.4766800000002</v>
      </c>
      <c r="DP4" s="1">
        <f>('Wireless (RV)'!L5)</f>
        <v>6177</v>
      </c>
      <c r="DQ4" s="1">
        <f>('ISPs (RV)'!I13)</f>
        <v>795.29173333333324</v>
      </c>
      <c r="DR4" s="5">
        <f>('CableSatIPTV (RV)'!L35)</f>
        <v>561.17639999999994</v>
      </c>
      <c r="DS4" s="1"/>
      <c r="DT4" s="1"/>
      <c r="DU4" s="1"/>
      <c r="DV4" s="1"/>
      <c r="DW4" s="1"/>
      <c r="DX4" s="1"/>
      <c r="DY4" s="1" t="s">
        <v>10</v>
      </c>
      <c r="DZ4" s="1">
        <f>EA4/EA19*100</f>
        <v>16.186775640486736</v>
      </c>
      <c r="EA4" s="1">
        <f>SUM(EB4:EI4)</f>
        <v>11937.520420000001</v>
      </c>
      <c r="EB4" s="1">
        <f>('Wireline (RV) '!M10)</f>
        <v>3757.09942</v>
      </c>
      <c r="EC4" s="1">
        <f>('Wireless (RV)'!M5)</f>
        <v>6641</v>
      </c>
      <c r="ED4" s="1">
        <f>('ISPs (RV)'!J13)</f>
        <v>880.221</v>
      </c>
      <c r="EE4" s="1">
        <f>('CableSatIPTV (RV)'!M35)</f>
        <v>659.2</v>
      </c>
      <c r="EF4" s="1"/>
      <c r="EG4" s="1"/>
      <c r="EH4" s="1"/>
      <c r="EI4" s="1"/>
      <c r="EJ4" s="1"/>
      <c r="EK4" s="1"/>
      <c r="EL4" s="1" t="s">
        <v>10</v>
      </c>
      <c r="EM4" s="1">
        <f>EN4/EN20*100</f>
        <v>16.33855251909155</v>
      </c>
      <c r="EN4" s="1">
        <f>SUM(EO4:EV4)</f>
        <v>12498.96</v>
      </c>
      <c r="EO4" s="1">
        <f>('Wireline (RV) '!N10)</f>
        <v>3839.3</v>
      </c>
      <c r="EP4" s="1">
        <f>('Wireless (RV)'!N5)</f>
        <v>6994</v>
      </c>
      <c r="EQ4" s="1">
        <f>('ISPs (RV)'!K13)</f>
        <v>972.86</v>
      </c>
      <c r="ER4" s="1">
        <f>('CableSatIPTV (RV)'!N35)</f>
        <v>692.8</v>
      </c>
      <c r="ES4" s="1"/>
      <c r="ET4" s="1"/>
      <c r="EU4" s="1"/>
      <c r="EV4" s="1"/>
      <c r="EW4" s="1"/>
      <c r="EX4" s="1"/>
      <c r="EY4" s="1" t="s">
        <v>10</v>
      </c>
      <c r="EZ4" s="16">
        <f>FA4/FA20*100</f>
        <v>15.470320413887844</v>
      </c>
      <c r="FA4" s="16">
        <f t="shared" si="13"/>
        <v>12078.3</v>
      </c>
      <c r="FB4" s="16">
        <f>('Wireline (RV) '!O10)</f>
        <v>3826.3</v>
      </c>
      <c r="FC4" s="16">
        <f>('Wireless (RV)'!O5)</f>
        <v>7173</v>
      </c>
      <c r="FD4" s="16">
        <f>('ISPs (RV)'!L13)</f>
        <v>1079</v>
      </c>
      <c r="FE4" s="16">
        <f>('CableSatIPTV (RV)'!Y35)</f>
        <v>0</v>
      </c>
      <c r="FF4" s="16"/>
      <c r="FG4" s="16"/>
      <c r="FH4" s="16"/>
      <c r="FI4" s="16"/>
      <c r="FJ4" s="16"/>
    </row>
    <row r="5" spans="1:166" ht="15.75" customHeight="1">
      <c r="A5" s="1" t="s">
        <v>947</v>
      </c>
      <c r="B5" s="1">
        <f>C5/C34*100</f>
        <v>5.0060506100789137</v>
      </c>
      <c r="C5" s="1">
        <f t="shared" si="0"/>
        <v>971.2</v>
      </c>
      <c r="D5" s="36">
        <v>971.2</v>
      </c>
      <c r="E5" s="1"/>
      <c r="F5" s="1"/>
      <c r="G5" s="1"/>
      <c r="H5" s="1"/>
      <c r="I5" s="1"/>
      <c r="J5" s="1"/>
      <c r="K5" s="1" t="s">
        <v>947</v>
      </c>
      <c r="L5" s="1">
        <f>M5/M36*100</f>
        <v>4.6934630669490041</v>
      </c>
      <c r="M5" s="1">
        <f t="shared" si="1"/>
        <v>1071.4000000000001</v>
      </c>
      <c r="N5" s="36">
        <v>1071.4000000000001</v>
      </c>
      <c r="O5" s="1"/>
      <c r="P5" s="1"/>
      <c r="Q5" s="1"/>
      <c r="R5" s="1"/>
      <c r="S5" s="1"/>
      <c r="T5" s="1"/>
      <c r="U5" s="1" t="s">
        <v>10</v>
      </c>
      <c r="V5" s="1">
        <f>W5/W35*100</f>
        <v>5.0750860217476355</v>
      </c>
      <c r="W5" s="1">
        <f t="shared" si="2"/>
        <v>1268.2</v>
      </c>
      <c r="X5" s="36">
        <f>('Wireline (RV) '!D10)</f>
        <v>1268.2</v>
      </c>
      <c r="Y5" s="1"/>
      <c r="Z5" s="1"/>
      <c r="AA5" s="1"/>
      <c r="AB5" s="1"/>
      <c r="AC5" s="1"/>
      <c r="AD5" s="1"/>
      <c r="AE5" s="1" t="s">
        <v>10</v>
      </c>
      <c r="AF5" s="1">
        <f>AG5/AG31*100</f>
        <v>5.3371446553348223</v>
      </c>
      <c r="AG5" s="1">
        <f t="shared" si="3"/>
        <v>1694</v>
      </c>
      <c r="AH5" s="1">
        <f>('Wireline (RV) '!E10)</f>
        <v>1677.2</v>
      </c>
      <c r="AI5" s="1"/>
      <c r="AJ5" s="1">
        <f>('ISPs (RV)'!B13)</f>
        <v>16.8</v>
      </c>
      <c r="AK5" s="1"/>
      <c r="AL5" s="1"/>
      <c r="AM5" s="1"/>
      <c r="AN5" s="1"/>
      <c r="AO5" s="1"/>
      <c r="AP5" s="1" t="s">
        <v>25</v>
      </c>
      <c r="AQ5" s="1">
        <f>AR5/AR27*100</f>
        <v>3.7370931337191595</v>
      </c>
      <c r="AR5" s="1">
        <f t="shared" si="4"/>
        <v>1628.1000000000001</v>
      </c>
      <c r="AS5" s="36">
        <f>('Wireline (RV) '!F13)</f>
        <v>20.8</v>
      </c>
      <c r="AT5" s="1"/>
      <c r="AU5" s="1">
        <f>('ISPs (RV)'!C11)</f>
        <v>98.9</v>
      </c>
      <c r="AV5" s="1">
        <f>('CableSatIPTV (RV)'!F6)</f>
        <v>1190.4000000000001</v>
      </c>
      <c r="AW5" s="477">
        <f>('Total TV Universe (RV)'!H17)</f>
        <v>151.30000000000001</v>
      </c>
      <c r="AX5" s="1"/>
      <c r="AY5" s="1">
        <f>('Radio (RV)'!F16)</f>
        <v>166.7</v>
      </c>
      <c r="AZ5" s="1"/>
      <c r="BA5" s="1"/>
      <c r="BB5" s="1" t="s">
        <v>25</v>
      </c>
      <c r="BC5" s="1">
        <f>BD5/BD29*100</f>
        <v>5.0873912410332833</v>
      </c>
      <c r="BD5" s="1">
        <f t="shared" si="5"/>
        <v>2627.6000000000004</v>
      </c>
      <c r="BE5" s="36">
        <f>('Wireline (RV) '!G13)</f>
        <v>43.8</v>
      </c>
      <c r="BF5" s="1"/>
      <c r="BG5" s="1">
        <v>432.5</v>
      </c>
      <c r="BH5" s="1">
        <f>('CableSatIPTV (RV)'!G6)</f>
        <v>1574.5</v>
      </c>
      <c r="BI5" s="1">
        <f>('Total TV Universe (RV)'!I17)</f>
        <v>348.90000000000003</v>
      </c>
      <c r="BJ5" s="1"/>
      <c r="BK5" s="1">
        <f>('Radio (RV)'!G16)</f>
        <v>227.9</v>
      </c>
      <c r="BL5" s="1"/>
      <c r="BM5" s="1"/>
      <c r="BN5" s="1" t="s">
        <v>25</v>
      </c>
      <c r="BO5" s="1">
        <f>BP5/BP18*100</f>
        <v>6.1200441428695482</v>
      </c>
      <c r="BP5" s="1">
        <f t="shared" si="6"/>
        <v>3942.6089529614405</v>
      </c>
      <c r="BQ5" s="1">
        <f>('Wireline (RV) '!H13)</f>
        <v>489.13792666666666</v>
      </c>
      <c r="BR5" s="1"/>
      <c r="BS5" s="1">
        <f>('ISPs (RV)'!E11)</f>
        <v>714.10257629477394</v>
      </c>
      <c r="BT5" s="1">
        <f>('CableSatIPTV (RV)'!H6)</f>
        <v>1977.6000000000001</v>
      </c>
      <c r="BU5" s="1">
        <f>('Total TV Universe (RV)'!J17)</f>
        <v>475.36845</v>
      </c>
      <c r="BV5" s="1">
        <f>('Radio (RV)'!H16)</f>
        <v>286.39999999999998</v>
      </c>
      <c r="BW5" s="1"/>
      <c r="BX5" s="1"/>
      <c r="BY5" s="1"/>
      <c r="BZ5" s="1" t="s">
        <v>25</v>
      </c>
      <c r="CA5" s="1">
        <f>CB5/CB17*100</f>
        <v>7.4014935399487278</v>
      </c>
      <c r="CB5" s="1">
        <f t="shared" si="7"/>
        <v>4997.2001500000006</v>
      </c>
      <c r="CC5" s="1"/>
      <c r="CD5" s="1"/>
      <c r="CE5" s="1">
        <v>927.5</v>
      </c>
      <c r="CF5" s="1">
        <f>('CableSatIPTV (RV)'!I6)</f>
        <v>2333.6000000000004</v>
      </c>
      <c r="CG5" s="1">
        <f>('Total TV Universe (RV)'!K17)</f>
        <v>1475.0001500000001</v>
      </c>
      <c r="CH5" s="1">
        <f>('Radio (RV)'!I16)</f>
        <v>261.10000000000002</v>
      </c>
      <c r="CI5" s="1"/>
      <c r="CJ5" s="1"/>
      <c r="CK5" s="1"/>
      <c r="CL5" s="1" t="s">
        <v>25</v>
      </c>
      <c r="CM5" s="1">
        <f>CN5/CN20*100</f>
        <v>8.9952995412333188</v>
      </c>
      <c r="CN5" s="1">
        <f t="shared" si="8"/>
        <v>6251.8152182889726</v>
      </c>
      <c r="CO5" s="1">
        <f>('Wireline (RV) '!J13)</f>
        <v>560.26007414448668</v>
      </c>
      <c r="CP5" s="477">
        <f>('Wireline (RV) '!J13)</f>
        <v>560.26007414448668</v>
      </c>
      <c r="CQ5" s="1">
        <v>976.6</v>
      </c>
      <c r="CR5" s="1">
        <f>('CableSatIPTV (RV)'!J6)</f>
        <v>2369.6999999999998</v>
      </c>
      <c r="CS5" s="1">
        <f>('Total TV Universe (RV)'!L17)</f>
        <v>1589.2950700000001</v>
      </c>
      <c r="CT5" s="1">
        <f>('Radio (RV)'!J16)</f>
        <v>195.7</v>
      </c>
      <c r="CU5" s="1"/>
      <c r="CV5" s="1"/>
      <c r="CW5" s="1"/>
      <c r="CX5" s="1"/>
      <c r="CY5" s="1" t="s">
        <v>25</v>
      </c>
      <c r="CZ5" s="1">
        <f>DA5/DA20*100</f>
        <v>7.6801587832127884</v>
      </c>
      <c r="DA5" s="1">
        <f t="shared" si="9"/>
        <v>5483.9865049147829</v>
      </c>
      <c r="DB5" s="1">
        <f>('Wireline (RV) '!K13)</f>
        <v>580.7248491620112</v>
      </c>
      <c r="DC5" s="1"/>
      <c r="DD5" s="477">
        <f>('ISPs (RV)'!H11)</f>
        <v>1016.9887057527725</v>
      </c>
      <c r="DE5" s="1">
        <f>('CableSatIPTV (RV)'!K6)</f>
        <v>2179.5</v>
      </c>
      <c r="DF5" s="1">
        <f>('Total TV Universe (RV)'!M17)</f>
        <v>1515.3729499999999</v>
      </c>
      <c r="DG5" s="1">
        <f>('Radio (RV)'!K16)</f>
        <v>191.4</v>
      </c>
      <c r="DH5" s="1"/>
      <c r="DI5" s="1"/>
      <c r="DJ5" s="1"/>
      <c r="DK5" s="1"/>
      <c r="DL5" s="1" t="s">
        <v>25</v>
      </c>
      <c r="DM5" s="1">
        <f>DN5/DN19*100</f>
        <v>7.6301671811106226</v>
      </c>
      <c r="DN5" s="1">
        <f t="shared" si="10"/>
        <v>5526.7801298569493</v>
      </c>
      <c r="DO5" s="1">
        <f>('Wireline (RV) '!L13)</f>
        <v>604.1</v>
      </c>
      <c r="DP5" s="1"/>
      <c r="DQ5" s="1">
        <f>('ISPs (RV)'!I11)</f>
        <v>1104.1063818569489</v>
      </c>
      <c r="DR5" s="1">
        <f>('CableSatIPTV (RV)'!L6)</f>
        <v>2124.1</v>
      </c>
      <c r="DS5" s="1">
        <f>('Total TV Universe (RV)'!N17)</f>
        <v>1510.7737480000001</v>
      </c>
      <c r="DT5" s="1">
        <f>('Radio (RV)'!L16)</f>
        <v>183.7</v>
      </c>
      <c r="DU5" s="1"/>
      <c r="DV5" s="1"/>
      <c r="DW5" s="1"/>
      <c r="DX5" s="1"/>
      <c r="DY5" s="1" t="s">
        <v>25</v>
      </c>
      <c r="DZ5" s="1">
        <f>EA5/EA19*100</f>
        <v>7.8238719107888155</v>
      </c>
      <c r="EA5" s="1">
        <f>SUM(EB5:EJ5)</f>
        <v>5769.9960000000001</v>
      </c>
      <c r="EB5" s="1">
        <f>('Wireline (RV) '!M13)</f>
        <v>718</v>
      </c>
      <c r="EC5" s="1"/>
      <c r="ED5" s="1">
        <f>('ISPs (RV)'!J11)</f>
        <v>1142.5999999999999</v>
      </c>
      <c r="EE5" s="1">
        <f>('CableSatIPTV (RV)'!M6)</f>
        <v>2130.1</v>
      </c>
      <c r="EF5" s="1">
        <f>('Total TV Universe (RV)'!O17)</f>
        <v>1544.8999999999999</v>
      </c>
      <c r="EG5" s="1">
        <f>('Radio (RV)'!M16)</f>
        <v>172.6</v>
      </c>
      <c r="EH5" s="1"/>
      <c r="EI5" s="1">
        <f>EF5*0.04</f>
        <v>61.795999999999999</v>
      </c>
      <c r="EJ5" s="49"/>
      <c r="EK5" s="1"/>
      <c r="EL5" s="1" t="s">
        <v>25</v>
      </c>
      <c r="EM5" s="1">
        <f>EN5/EN20*100</f>
        <v>7.3232975772485682</v>
      </c>
      <c r="EN5" s="1">
        <f>SUM(EO5:EW5)</f>
        <v>5602.308</v>
      </c>
      <c r="EO5" s="1">
        <f>('Wireline (RV) '!N13)</f>
        <v>561.16700000000003</v>
      </c>
      <c r="EP5" s="1"/>
      <c r="EQ5" s="1">
        <f>('ISPs (RV)'!K11)</f>
        <v>1211.4000000000001</v>
      </c>
      <c r="ER5" s="1">
        <f>('CableSatIPTV (RV)'!N6)</f>
        <v>2073.127</v>
      </c>
      <c r="ES5" s="1">
        <f>('Total TV Universe (RV)'!P17)</f>
        <v>1509.2</v>
      </c>
      <c r="ET5" s="1">
        <f>('Radio (RV)'!N16)</f>
        <v>161.5</v>
      </c>
      <c r="EU5" s="1"/>
      <c r="EV5" s="1">
        <f t="shared" ref="EV5:EV6" si="14">ES5*0.045</f>
        <v>67.914000000000001</v>
      </c>
      <c r="EW5" s="49">
        <v>18</v>
      </c>
      <c r="EX5" s="1"/>
      <c r="EY5" s="1" t="s">
        <v>25</v>
      </c>
      <c r="EZ5" s="16">
        <f>FA5/FA20*100</f>
        <v>7.6608973406798615</v>
      </c>
      <c r="FA5" s="16">
        <f t="shared" si="13"/>
        <v>5981.17</v>
      </c>
      <c r="FB5" s="16">
        <f>('Wireline (RV) '!O13)</f>
        <v>566.1</v>
      </c>
      <c r="FC5" s="60">
        <f>('Wireless (RV)'!O13)</f>
        <v>490</v>
      </c>
      <c r="FD5" s="16">
        <f>('ISPs (RV)'!L11)</f>
        <v>1291.9000000000001</v>
      </c>
      <c r="FE5" s="16">
        <f>('CableSatIPTV (RV)'!O6)</f>
        <v>1995.7</v>
      </c>
      <c r="FF5" s="16">
        <f>('Total TV Universe (RV)'!Q17)</f>
        <v>1367.4</v>
      </c>
      <c r="FG5" s="16">
        <f>('Radio (RV)'!O16)</f>
        <v>155.69999999999999</v>
      </c>
      <c r="FH5" s="16"/>
      <c r="FI5" s="16">
        <f>FF5*0.05</f>
        <v>68.37</v>
      </c>
      <c r="FJ5" s="18">
        <v>46</v>
      </c>
    </row>
    <row r="6" spans="1:166" ht="15.75" customHeight="1">
      <c r="A6" s="1" t="s">
        <v>952</v>
      </c>
      <c r="B6" s="1">
        <f>C6/C34*100</f>
        <v>2.8272433686452678</v>
      </c>
      <c r="C6" s="1">
        <f t="shared" si="0"/>
        <v>548.5</v>
      </c>
      <c r="D6" s="1"/>
      <c r="E6" s="1"/>
      <c r="F6" s="1"/>
      <c r="G6" s="1"/>
      <c r="H6" s="1">
        <v>548.5</v>
      </c>
      <c r="I6" s="1"/>
      <c r="J6" s="1"/>
      <c r="K6" s="1" t="s">
        <v>952</v>
      </c>
      <c r="L6" s="1">
        <f>M6/M36*100</f>
        <v>3.29821573931856</v>
      </c>
      <c r="M6" s="1">
        <f t="shared" ref="M6:M7" si="15">SUM(Q6:S6)</f>
        <v>752.9</v>
      </c>
      <c r="N6" s="1"/>
      <c r="O6" s="1"/>
      <c r="P6" s="1"/>
      <c r="Q6" s="1"/>
      <c r="R6" s="1">
        <v>752.9</v>
      </c>
      <c r="S6" s="1"/>
      <c r="T6" s="1"/>
      <c r="U6" s="1" t="s">
        <v>952</v>
      </c>
      <c r="V6" s="1">
        <f>W6/W35*100</f>
        <v>3.2394591819939373</v>
      </c>
      <c r="W6" s="1">
        <f t="shared" si="2"/>
        <v>809.5</v>
      </c>
      <c r="X6" s="1"/>
      <c r="Y6" s="1"/>
      <c r="Z6" s="1"/>
      <c r="AA6" s="1"/>
      <c r="AB6" s="1">
        <v>809.5</v>
      </c>
      <c r="AC6" s="1"/>
      <c r="AD6" s="1"/>
      <c r="AE6" s="1" t="s">
        <v>423</v>
      </c>
      <c r="AF6" s="1">
        <f>AG6/AG31*100</f>
        <v>4.4278766815865165</v>
      </c>
      <c r="AG6" s="1">
        <f t="shared" si="3"/>
        <v>1405.3999999999999</v>
      </c>
      <c r="AH6" s="1"/>
      <c r="AI6" s="1"/>
      <c r="AJ6" s="1"/>
      <c r="AK6" s="1"/>
      <c r="AL6" s="306">
        <f>('Total TV Universe (RV)'!F25)</f>
        <v>1116.4099999999999</v>
      </c>
      <c r="AM6" s="1"/>
      <c r="AN6" s="1">
        <f>('Radio (RV)'!E12)</f>
        <v>288.98999999999995</v>
      </c>
      <c r="AO6" s="1"/>
      <c r="AP6" s="1" t="s">
        <v>97</v>
      </c>
      <c r="AQ6" s="1">
        <f>AR6/AR27*100</f>
        <v>3.3487164011933435</v>
      </c>
      <c r="AR6" s="1">
        <f t="shared" si="4"/>
        <v>1458.9</v>
      </c>
      <c r="AS6" s="1">
        <f>('Wireline (RV) '!F24)</f>
        <v>1458.9</v>
      </c>
      <c r="AT6" s="1"/>
      <c r="AU6" s="1"/>
      <c r="AV6" s="1"/>
      <c r="AW6" s="1"/>
      <c r="AX6" s="1"/>
      <c r="AY6" s="1"/>
      <c r="AZ6" s="1"/>
      <c r="BA6" s="1"/>
      <c r="BB6" s="1" t="s">
        <v>85</v>
      </c>
      <c r="BC6" s="1">
        <f>BD6/BD29*100</f>
        <v>4.1956069490482282</v>
      </c>
      <c r="BD6" s="1">
        <f t="shared" si="5"/>
        <v>2167</v>
      </c>
      <c r="BE6" s="1">
        <f>('Wireline (RV) '!G14)</f>
        <v>10.6</v>
      </c>
      <c r="BF6" s="1"/>
      <c r="BG6" s="1">
        <v>222.5</v>
      </c>
      <c r="BH6" s="1">
        <f>('CableSatIPTV (RV)'!G27)</f>
        <v>705.5</v>
      </c>
      <c r="BI6" s="477">
        <f>('Total TV Universe (RV)'!I29)</f>
        <v>271.2</v>
      </c>
      <c r="BJ6" s="1">
        <f>881.1+76.1</f>
        <v>957.2</v>
      </c>
      <c r="BK6" s="1"/>
      <c r="BL6" s="1"/>
      <c r="BM6" s="1"/>
      <c r="BN6" s="1" t="s">
        <v>85</v>
      </c>
      <c r="BO6" s="1">
        <f>BP6/BP18*100</f>
        <v>5.1014222589889187</v>
      </c>
      <c r="BP6" s="1">
        <f t="shared" si="6"/>
        <v>3286.4</v>
      </c>
      <c r="BQ6" s="1">
        <f>('Wireline (RV) '!H14)</f>
        <v>368.4</v>
      </c>
      <c r="BR6" s="1">
        <f>('Wireless (RV)'!H12)</f>
        <v>40.6</v>
      </c>
      <c r="BS6" s="1">
        <f>('ISPs (RV)'!E14)</f>
        <v>438.1</v>
      </c>
      <c r="BT6" s="1">
        <v>836.4</v>
      </c>
      <c r="BU6" s="1">
        <f>('Total TV Universe (RV)'!J29)</f>
        <v>342.90000000000003</v>
      </c>
      <c r="BV6" s="1"/>
      <c r="BW6" s="36">
        <f>('Magazines (RV)'!H8)+('Newspaper (RV)'!H9)</f>
        <v>1260</v>
      </c>
      <c r="BX6" s="1"/>
      <c r="BY6" s="1"/>
      <c r="BZ6" s="1" t="s">
        <v>85</v>
      </c>
      <c r="CA6" s="1">
        <f>CB6/CB17*100</f>
        <v>5.3464280855656572</v>
      </c>
      <c r="CB6" s="1">
        <f t="shared" si="7"/>
        <v>3609.7</v>
      </c>
      <c r="CC6" s="477">
        <f>('Wireline (RV) '!J14)</f>
        <v>436.7</v>
      </c>
      <c r="CD6" s="74">
        <f>('Wireless (RV)'!I12)</f>
        <v>59.6</v>
      </c>
      <c r="CE6" s="1">
        <v>644.29999999999995</v>
      </c>
      <c r="CF6" s="1">
        <f>('CableSatIPTV (RV)'!I27)</f>
        <v>982</v>
      </c>
      <c r="CG6" s="477">
        <f>('Total TV Universe (RV)'!K29)</f>
        <v>377.3</v>
      </c>
      <c r="CH6" s="1"/>
      <c r="CI6" s="1">
        <f>('Magazines (RV)'!I8)+('Newspaper (RV)'!I9)</f>
        <v>1109.8</v>
      </c>
      <c r="CJ6" s="1"/>
      <c r="CK6" s="1"/>
      <c r="CL6" s="1" t="s">
        <v>85</v>
      </c>
      <c r="CM6" s="1">
        <f>CN6/CN20*100</f>
        <v>5.4048211626345282</v>
      </c>
      <c r="CN6" s="1">
        <f t="shared" si="8"/>
        <v>3756.4</v>
      </c>
      <c r="CO6" s="1">
        <f>('Wireline (RV) '!J14)</f>
        <v>436.7</v>
      </c>
      <c r="CP6" s="1">
        <f>('Wireless (RV)'!J12)</f>
        <v>112.7</v>
      </c>
      <c r="CQ6" s="1">
        <v>698.2</v>
      </c>
      <c r="CR6" s="1">
        <f>('CableSatIPTV (RV)'!J27)</f>
        <v>1040.9000000000001</v>
      </c>
      <c r="CS6" s="1">
        <f>('Total TV Universe (RV)'!L29)</f>
        <v>378.9</v>
      </c>
      <c r="CT6" s="1"/>
      <c r="CU6" s="1">
        <f>('Magazines (RV)'!J8)+('Newspaper (RV)'!J9)</f>
        <v>1089</v>
      </c>
      <c r="CV6" s="1"/>
      <c r="CW6" s="1"/>
      <c r="CX6" s="1"/>
      <c r="CY6" s="1" t="s">
        <v>85</v>
      </c>
      <c r="CZ6" s="1">
        <f>DA6/DA20*100</f>
        <v>5.488021933825606</v>
      </c>
      <c r="DA6" s="1">
        <f t="shared" si="9"/>
        <v>3918.7000000000003</v>
      </c>
      <c r="DB6" s="1">
        <f>('Wireline (RV) '!K14)</f>
        <v>454.9</v>
      </c>
      <c r="DC6" s="1">
        <f>('Wireless (RV)'!K12)</f>
        <v>171.6</v>
      </c>
      <c r="DD6" s="1">
        <f>('ISPs (RV)'!H14)</f>
        <v>772.5</v>
      </c>
      <c r="DE6" s="1">
        <f>('CableSatIPTV (RV)'!K27)</f>
        <v>1086.3</v>
      </c>
      <c r="DF6" s="1">
        <f>('Total TV Universe (RV)'!M29)</f>
        <v>406</v>
      </c>
      <c r="DG6" s="1"/>
      <c r="DH6" s="263">
        <f>('Magazines (RV)'!K8)+('Newspaper (RV)'!K9)</f>
        <v>1027.4000000000001</v>
      </c>
      <c r="DI6" s="1"/>
      <c r="DJ6" s="1"/>
      <c r="DK6" s="1"/>
      <c r="DL6" s="1" t="s">
        <v>85</v>
      </c>
      <c r="DM6" s="1">
        <f>DN6/DN19*100</f>
        <v>5.4200061443629695</v>
      </c>
      <c r="DN6" s="1">
        <f t="shared" si="10"/>
        <v>3925.8880639634499</v>
      </c>
      <c r="DO6" s="1">
        <f>('Wireline (RV) '!L14)</f>
        <v>473.8</v>
      </c>
      <c r="DP6" s="1">
        <f>('Wireless (RV)'!L12)</f>
        <v>220.7</v>
      </c>
      <c r="DQ6" s="1">
        <f>('ISPs (RV)'!I14)</f>
        <v>818.4</v>
      </c>
      <c r="DR6" s="1">
        <f>('CableSatIPTV (RV)'!L27)</f>
        <v>1090</v>
      </c>
      <c r="DS6" s="1">
        <f>('Total TV Universe (RV)'!N29)</f>
        <v>395.20000000000005</v>
      </c>
      <c r="DT6" s="1"/>
      <c r="DU6" s="5">
        <f>('Magazines (RV)'!L8)+('Newspaper (RV)'!L9)</f>
        <v>927.78806396344953</v>
      </c>
      <c r="DV6" s="1"/>
      <c r="DW6" s="1"/>
      <c r="DX6" s="1"/>
      <c r="DY6" s="1" t="s">
        <v>85</v>
      </c>
      <c r="DZ6" s="1">
        <f>EA6/EA19*100</f>
        <v>5.3713290828571676</v>
      </c>
      <c r="EA6" s="1">
        <f t="shared" ref="EA6:EA16" si="16">SUM(EB6:EI6)</f>
        <v>3961.28</v>
      </c>
      <c r="EB6" s="1">
        <f>('Wireline (RV) '!M15)</f>
        <v>478</v>
      </c>
      <c r="EC6" s="1">
        <f>('Wireless (RV)'!M12)</f>
        <v>287.7</v>
      </c>
      <c r="ED6" s="1">
        <f>('ISPs (RV)'!J14)</f>
        <v>868.3</v>
      </c>
      <c r="EE6" s="1">
        <f>('CableSatIPTV (RV)'!M27)</f>
        <v>1080</v>
      </c>
      <c r="EF6" s="1">
        <f>('Total TV Universe (RV)'!O29)</f>
        <v>405.59999999999997</v>
      </c>
      <c r="EG6" s="1"/>
      <c r="EH6" s="1">
        <f>('Magazines (RV)'!M8)+('Newspaper (RV)'!M9)</f>
        <v>821.4</v>
      </c>
      <c r="EI6" s="1">
        <f>EF6*0.05</f>
        <v>20.28</v>
      </c>
      <c r="EJ6" s="1">
        <f>(EW6-11.4)</f>
        <v>12.199999999999998</v>
      </c>
      <c r="EK6" s="1"/>
      <c r="EL6" s="1" t="s">
        <v>85</v>
      </c>
      <c r="EM6" s="1">
        <f>EN6/EN20*100</f>
        <v>4.6547788360231008</v>
      </c>
      <c r="EN6" s="1">
        <f t="shared" ref="EN6:EN15" si="17">SUM(EO6:EV6)</f>
        <v>3560.8965000000003</v>
      </c>
      <c r="EO6" s="1">
        <f>('Wireline (RV) '!N14)</f>
        <v>458</v>
      </c>
      <c r="EP6" s="1">
        <f>('Wireless (RV)'!N12)</f>
        <v>403.7</v>
      </c>
      <c r="EQ6" s="1">
        <f>('ISPs (RV)'!K14)</f>
        <v>920.7</v>
      </c>
      <c r="ER6" s="1">
        <f>('CableSatIPTV (RV)'!N27)</f>
        <v>1050</v>
      </c>
      <c r="ES6" s="1">
        <f>('Total TV Universe (RV)'!P29)</f>
        <v>397.70000000000005</v>
      </c>
      <c r="ET6" s="1"/>
      <c r="EU6" s="1">
        <f>('Magazines (RV)'!N8)+('Newspaper (RV)'!N9)</f>
        <v>312.89999999999998</v>
      </c>
      <c r="EV6" s="1">
        <f t="shared" si="14"/>
        <v>17.8965</v>
      </c>
      <c r="EW6" s="1">
        <f>FJ6-7.8</f>
        <v>23.599999999999998</v>
      </c>
      <c r="EX6" s="1"/>
      <c r="EY6" s="1" t="s">
        <v>85</v>
      </c>
      <c r="EZ6" s="16">
        <f>FA6/FA20*100</f>
        <v>4.6788807836142636</v>
      </c>
      <c r="FA6" s="16">
        <f t="shared" ref="FA6:FA15" si="18">SUM(FB6:FI6)</f>
        <v>3652.99</v>
      </c>
      <c r="FB6" s="16">
        <f>('Wireline (RV) '!O14)</f>
        <v>424.8</v>
      </c>
      <c r="FC6" s="16">
        <f>('Wireless (RV)'!O12)</f>
        <v>510.4</v>
      </c>
      <c r="FD6" s="16">
        <f>('ISPs (RV)'!L14)</f>
        <v>978.7</v>
      </c>
      <c r="FE6" s="16">
        <f>('CableSatIPTV (RV)'!O27)</f>
        <v>1020</v>
      </c>
      <c r="FF6" s="16">
        <f>('Total TV Universe (RV)'!Q29)</f>
        <v>415.79999999999995</v>
      </c>
      <c r="FG6" s="16"/>
      <c r="FH6" s="16">
        <f>('Magazines (RV)'!O8)+('Newspaper (RV)'!O9)</f>
        <v>282.5</v>
      </c>
      <c r="FI6" s="16">
        <f>(FF6*0.05)</f>
        <v>20.79</v>
      </c>
      <c r="FJ6" s="18">
        <v>31.4</v>
      </c>
    </row>
    <row r="7" spans="1:166" ht="15.75" customHeight="1">
      <c r="A7" s="1" t="s">
        <v>734</v>
      </c>
      <c r="B7" s="1">
        <f>C7/C34*100</f>
        <v>2.0134096384927354</v>
      </c>
      <c r="C7" s="1">
        <f t="shared" si="0"/>
        <v>390.61200000000002</v>
      </c>
      <c r="D7" s="1"/>
      <c r="E7" s="1"/>
      <c r="F7" s="1"/>
      <c r="G7" s="1"/>
      <c r="H7" s="1">
        <f>('Newspaper (RV)'!B13)</f>
        <v>390.61200000000002</v>
      </c>
      <c r="I7" s="1"/>
      <c r="J7" s="1"/>
      <c r="K7" s="1" t="s">
        <v>734</v>
      </c>
      <c r="L7" s="1">
        <f>M7/M36*100</f>
        <v>2.3278770766515149</v>
      </c>
      <c r="M7" s="1">
        <f t="shared" si="15"/>
        <v>531.39600000000007</v>
      </c>
      <c r="N7" s="1"/>
      <c r="O7" s="1"/>
      <c r="P7" s="1"/>
      <c r="Q7" s="1"/>
      <c r="R7" s="1">
        <f>('Newspaper (RV)'!C13)</f>
        <v>531.39600000000007</v>
      </c>
      <c r="S7" s="1"/>
      <c r="T7" s="1"/>
      <c r="U7" s="1" t="s">
        <v>734</v>
      </c>
      <c r="V7" s="1">
        <f>W7/W35*100</f>
        <v>2.4342965045174947</v>
      </c>
      <c r="W7" s="1">
        <f t="shared" si="2"/>
        <v>608.29999999999995</v>
      </c>
      <c r="X7" s="1"/>
      <c r="Y7" s="1"/>
      <c r="Z7" s="1"/>
      <c r="AA7" s="1"/>
      <c r="AB7" s="5">
        <f>494.3+114</f>
        <v>608.29999999999995</v>
      </c>
      <c r="AC7" s="1"/>
      <c r="AD7" s="1"/>
      <c r="AE7" s="1" t="s">
        <v>961</v>
      </c>
      <c r="AF7" s="1">
        <f>AG7/AG31*100</f>
        <v>2.6710928210111349</v>
      </c>
      <c r="AG7" s="1">
        <f t="shared" si="3"/>
        <v>847.8</v>
      </c>
      <c r="AH7" s="1"/>
      <c r="AI7" s="1"/>
      <c r="AJ7" s="36">
        <v>1.9</v>
      </c>
      <c r="AK7" s="12">
        <v>634.70000000000005</v>
      </c>
      <c r="AL7" s="1">
        <v>211.2</v>
      </c>
      <c r="AM7" s="12"/>
      <c r="AN7" s="1"/>
      <c r="AO7" s="1"/>
      <c r="AP7" s="1" t="s">
        <v>85</v>
      </c>
      <c r="AQ7" s="1">
        <f>AR7/AR27*100</f>
        <v>3.5263780979870671</v>
      </c>
      <c r="AR7" s="1">
        <f t="shared" ref="AR7:AR17" si="19">SUM(AS8:AZ8)</f>
        <v>1536.3</v>
      </c>
      <c r="AS7" s="1"/>
      <c r="AT7" s="1"/>
      <c r="AU7" s="1"/>
      <c r="AV7" s="1"/>
      <c r="AW7" s="1">
        <f>('Total TV Universe (RV)'!H29)</f>
        <v>233.20000000000002</v>
      </c>
      <c r="AX7" s="1">
        <f>('Magazines (RV)'!E8)+('Newspaper (RV)'!E9)</f>
        <v>278.91800000000001</v>
      </c>
      <c r="AY7" s="1"/>
      <c r="AZ7" s="1"/>
      <c r="BA7" s="1"/>
      <c r="BB7" s="1" t="s">
        <v>724</v>
      </c>
      <c r="BC7" s="1">
        <f>BD7/BD29*100</f>
        <v>3.08271591337083</v>
      </c>
      <c r="BD7" s="1">
        <f t="shared" si="5"/>
        <v>1592.2</v>
      </c>
      <c r="BE7" s="1"/>
      <c r="BF7" s="1"/>
      <c r="BG7" s="1"/>
      <c r="BH7" s="1"/>
      <c r="BI7" s="1">
        <v>712.7</v>
      </c>
      <c r="BJ7" s="1">
        <f>('Magazines (RV)'!F8)+('Newspaper (RV)'!F9)</f>
        <v>879.5</v>
      </c>
      <c r="BK7" s="1"/>
      <c r="BL7" s="1"/>
      <c r="BM7" s="1"/>
      <c r="BN7" s="1" t="s">
        <v>724</v>
      </c>
      <c r="BO7" s="1">
        <f>BP7/BP18*100</f>
        <v>3.614801002466983</v>
      </c>
      <c r="BP7" s="1">
        <f t="shared" si="6"/>
        <v>2328.6999999999998</v>
      </c>
      <c r="BQ7" s="1"/>
      <c r="BR7" s="1"/>
      <c r="BS7" s="1"/>
      <c r="BT7" s="1"/>
      <c r="BU7" s="477">
        <f>('Total TV Universe (RV)'!J20)</f>
        <v>1030.7</v>
      </c>
      <c r="BV7" s="1"/>
      <c r="BW7" s="1">
        <v>1298</v>
      </c>
      <c r="BX7" s="1"/>
      <c r="BY7" s="1"/>
      <c r="BZ7" s="1" t="s">
        <v>964</v>
      </c>
      <c r="CA7" s="1">
        <f>CB7/CB17*100</f>
        <v>3.3301684094483823</v>
      </c>
      <c r="CB7" s="1">
        <f t="shared" si="7"/>
        <v>2248.4</v>
      </c>
      <c r="CC7" s="1"/>
      <c r="CD7" s="1"/>
      <c r="CE7" s="1"/>
      <c r="CF7" s="1"/>
      <c r="CG7" s="1">
        <v>1691.8000000000002</v>
      </c>
      <c r="CH7" s="1">
        <v>161.19999999999999</v>
      </c>
      <c r="CI7" s="1">
        <v>395.4</v>
      </c>
      <c r="CJ7" s="1"/>
      <c r="CK7" s="1"/>
      <c r="CL7" s="1" t="s">
        <v>423</v>
      </c>
      <c r="CM7" s="1">
        <f>CN7/CN20*100</f>
        <v>2.640540889592931</v>
      </c>
      <c r="CN7" s="1">
        <f t="shared" si="8"/>
        <v>1835.1999999999998</v>
      </c>
      <c r="CO7" s="1"/>
      <c r="CP7" s="1"/>
      <c r="CQ7" s="1"/>
      <c r="CR7" s="1"/>
      <c r="CS7" s="1">
        <f>('Total TV Universe (RV)'!L25)</f>
        <v>1498.3</v>
      </c>
      <c r="CT7" s="1">
        <f>('Radio (RV)'!J12)</f>
        <v>336.9</v>
      </c>
      <c r="CU7" s="1"/>
      <c r="CV7" s="1"/>
      <c r="CW7" s="1"/>
      <c r="CX7" s="1"/>
      <c r="CY7" s="1" t="s">
        <v>423</v>
      </c>
      <c r="CZ7" s="1">
        <f>DA7/DA20*100</f>
        <v>2.6089356318482455</v>
      </c>
      <c r="DA7" s="1">
        <f t="shared" si="9"/>
        <v>1862.8999999999999</v>
      </c>
      <c r="DB7" s="1"/>
      <c r="DC7" s="1"/>
      <c r="DD7" s="1"/>
      <c r="DE7" s="1"/>
      <c r="DF7" s="1">
        <f>('Total TV Universe (RV)'!M25)</f>
        <v>1537.1</v>
      </c>
      <c r="DG7" s="1">
        <f>('Radio (RV)'!K12)</f>
        <v>325.8</v>
      </c>
      <c r="DH7" s="1"/>
      <c r="DI7" s="1"/>
      <c r="DJ7" s="1"/>
      <c r="DK7" s="1"/>
      <c r="DL7" s="1" t="s">
        <v>423</v>
      </c>
      <c r="DM7" s="1">
        <f>DN7/DN19*100</f>
        <v>2.36438287888038</v>
      </c>
      <c r="DN7" s="1">
        <f t="shared" si="10"/>
        <v>1712.6000000000001</v>
      </c>
      <c r="DO7" s="1"/>
      <c r="DP7" s="1"/>
      <c r="DQ7" s="1"/>
      <c r="DR7" s="1"/>
      <c r="DS7" s="5">
        <f>('Total TV Universe (RV)'!N25)</f>
        <v>1407.8000000000002</v>
      </c>
      <c r="DT7" s="1">
        <f>('Radio (RV)'!L12)</f>
        <v>304.8</v>
      </c>
      <c r="DU7" s="1"/>
      <c r="DV7" s="1"/>
      <c r="DW7" s="1"/>
      <c r="DX7" s="1"/>
      <c r="DY7" s="1" t="s">
        <v>829</v>
      </c>
      <c r="DZ7" s="1">
        <f>EA7/EA19*100</f>
        <v>2.5492443246380274</v>
      </c>
      <c r="EA7" s="1">
        <f t="shared" si="16"/>
        <v>1880.0319999999999</v>
      </c>
      <c r="EB7" s="1"/>
      <c r="EC7" s="1"/>
      <c r="ED7" s="1"/>
      <c r="EE7" s="1"/>
      <c r="EF7" s="1"/>
      <c r="EG7" s="1"/>
      <c r="EH7" s="1"/>
      <c r="EI7" s="49">
        <f>2441.6*0.77</f>
        <v>1880.0319999999999</v>
      </c>
      <c r="EJ7" s="1"/>
      <c r="EK7" s="1"/>
      <c r="EL7" s="1" t="s">
        <v>829</v>
      </c>
      <c r="EM7" s="1">
        <f>EN7/EN20*100</f>
        <v>0.16593572793654363</v>
      </c>
      <c r="EN7" s="1">
        <f t="shared" si="17"/>
        <v>126.9405</v>
      </c>
      <c r="EO7" s="1"/>
      <c r="EP7" s="1"/>
      <c r="EQ7" s="1"/>
      <c r="ER7" s="1"/>
      <c r="ES7" s="1"/>
      <c r="ET7" s="1"/>
      <c r="EU7" s="1"/>
      <c r="EV7" s="49">
        <f>2820.9*0.045</f>
        <v>126.9405</v>
      </c>
      <c r="EW7" s="1"/>
      <c r="EX7" s="1"/>
      <c r="EY7" s="1" t="s">
        <v>829</v>
      </c>
      <c r="EZ7" s="16">
        <f>FA7/FA20*100</f>
        <v>3.348494451976574</v>
      </c>
      <c r="FA7" s="16">
        <f t="shared" si="18"/>
        <v>2614.3040000000001</v>
      </c>
      <c r="FB7" s="16"/>
      <c r="FC7" s="16"/>
      <c r="FD7" s="16"/>
      <c r="FE7" s="16"/>
      <c r="FF7" s="16"/>
      <c r="FG7" s="16"/>
      <c r="FH7" s="16"/>
      <c r="FI7" s="18">
        <f>3395.2*0.77</f>
        <v>2614.3040000000001</v>
      </c>
      <c r="FJ7" s="16"/>
    </row>
    <row r="8" spans="1:166" ht="15.75" customHeight="1">
      <c r="A8" s="1" t="s">
        <v>967</v>
      </c>
      <c r="B8" s="1">
        <f>C8/C34*100</f>
        <v>1.9726272327813015</v>
      </c>
      <c r="C8" s="1">
        <f t="shared" si="0"/>
        <v>382.7</v>
      </c>
      <c r="D8" s="36">
        <f>('Wireline (RV) '!B17)</f>
        <v>382.7</v>
      </c>
      <c r="E8" s="1"/>
      <c r="F8" s="1"/>
      <c r="G8" s="1"/>
      <c r="H8" s="1"/>
      <c r="I8" s="1"/>
      <c r="J8" s="1"/>
      <c r="K8" s="1" t="s">
        <v>967</v>
      </c>
      <c r="L8" s="1">
        <f>M8/M36*100</f>
        <v>2.2490423171286342</v>
      </c>
      <c r="M8" s="1">
        <f t="shared" ref="M8:M36" si="20">SUM(N8:S8)</f>
        <v>513.4</v>
      </c>
      <c r="N8" s="36">
        <f>('Wireline (RV) '!C17)</f>
        <v>513.4</v>
      </c>
      <c r="O8" s="1"/>
      <c r="P8" s="1"/>
      <c r="Q8" s="1"/>
      <c r="R8" s="1"/>
      <c r="S8" s="1"/>
      <c r="T8" s="1"/>
      <c r="U8" s="1" t="s">
        <v>7</v>
      </c>
      <c r="V8" s="1">
        <f>W8/W35*100</f>
        <v>3.4959747268559647</v>
      </c>
      <c r="W8" s="1">
        <f t="shared" si="2"/>
        <v>873.59999999999991</v>
      </c>
      <c r="X8" s="1"/>
      <c r="Y8" s="1">
        <f>('Wireless (RV)'!D3)</f>
        <v>239.5</v>
      </c>
      <c r="Z8" s="1">
        <v>509.4</v>
      </c>
      <c r="AA8" s="1">
        <f>('Total TV Universe (RV)'!E26)</f>
        <v>88.699999999999989</v>
      </c>
      <c r="AB8" s="1"/>
      <c r="AC8" s="1">
        <f>('Radio (RV)'!D13)</f>
        <v>36</v>
      </c>
      <c r="AD8" s="1"/>
      <c r="AE8" s="1" t="s">
        <v>967</v>
      </c>
      <c r="AF8" s="1">
        <f>AG8/AG31*100</f>
        <v>1.9234514829291081</v>
      </c>
      <c r="AG8" s="1">
        <f t="shared" si="3"/>
        <v>610.5</v>
      </c>
      <c r="AH8" s="36">
        <f>('Wireline (RV) '!E17)</f>
        <v>608.70000000000005</v>
      </c>
      <c r="AI8" s="1"/>
      <c r="AJ8" s="36">
        <v>1.8</v>
      </c>
      <c r="AK8" s="1"/>
      <c r="AL8" s="1"/>
      <c r="AM8" s="1"/>
      <c r="AN8" s="1"/>
      <c r="AO8" s="1"/>
      <c r="AP8" s="1" t="s">
        <v>423</v>
      </c>
      <c r="AQ8" s="1">
        <f>AR8/AR27*100</f>
        <v>2.4450289331353412</v>
      </c>
      <c r="AR8" s="1">
        <f t="shared" si="19"/>
        <v>1065.2</v>
      </c>
      <c r="AS8" s="1"/>
      <c r="AT8" s="1"/>
      <c r="AU8" s="1"/>
      <c r="AV8" s="1"/>
      <c r="AW8" s="36">
        <f>('Total TV Universe (RV)'!H25)</f>
        <v>1255.8899999999999</v>
      </c>
      <c r="AX8" s="1"/>
      <c r="AY8" s="1">
        <f>('Radio (RV)'!F12)</f>
        <v>280.41000000000003</v>
      </c>
      <c r="AZ8" s="1"/>
      <c r="BA8" s="1"/>
      <c r="BB8" s="1" t="s">
        <v>423</v>
      </c>
      <c r="BC8" s="1">
        <f>BD8/BD29*100</f>
        <v>2.9938472659498268</v>
      </c>
      <c r="BD8" s="1">
        <f t="shared" si="5"/>
        <v>1546.3</v>
      </c>
      <c r="BE8" s="1"/>
      <c r="BF8" s="1"/>
      <c r="BG8" s="1"/>
      <c r="BH8" s="1"/>
      <c r="BI8" s="36">
        <f>('Total TV Universe (RV)'!I25)</f>
        <v>1230.25</v>
      </c>
      <c r="BJ8" s="1"/>
      <c r="BK8" s="1">
        <f>('Radio (RV)'!G12)</f>
        <v>316.05</v>
      </c>
      <c r="BL8" s="1"/>
      <c r="BM8" s="1"/>
      <c r="BN8" s="1" t="s">
        <v>969</v>
      </c>
      <c r="BO8" s="1">
        <f>BP8/BP18*100</f>
        <v>3.275316749776843</v>
      </c>
      <c r="BP8" s="1">
        <f t="shared" si="6"/>
        <v>2110</v>
      </c>
      <c r="BQ8" s="1"/>
      <c r="BR8" s="1"/>
      <c r="BS8" s="1"/>
      <c r="BT8" s="1"/>
      <c r="BU8" s="1">
        <f>('Total TV Universe (RV)'!J5)</f>
        <v>1515.8000000000002</v>
      </c>
      <c r="BV8" s="1">
        <v>172.1</v>
      </c>
      <c r="BW8" s="1">
        <v>422.1</v>
      </c>
      <c r="BX8" s="1"/>
      <c r="BY8" s="1"/>
      <c r="BZ8" s="1" t="s">
        <v>423</v>
      </c>
      <c r="CA8" s="1">
        <f>CB8/CB17*100</f>
        <v>2.8168094116211231</v>
      </c>
      <c r="CB8" s="1">
        <f t="shared" si="7"/>
        <v>1901.8</v>
      </c>
      <c r="CC8" s="1"/>
      <c r="CD8" s="1"/>
      <c r="CE8" s="1"/>
      <c r="CF8" s="1"/>
      <c r="CG8" s="36">
        <f>('Total TV Universe (RV)'!M25)</f>
        <v>1537.1</v>
      </c>
      <c r="CH8" s="1">
        <f>('Radio (RV)'!I12)</f>
        <v>364.7</v>
      </c>
      <c r="CI8" s="1"/>
      <c r="CJ8" s="1"/>
      <c r="CK8" s="1"/>
      <c r="CL8" s="1" t="s">
        <v>971</v>
      </c>
      <c r="CM8" s="1">
        <f>CN8/CN20*100</f>
        <v>2.5927717322615855</v>
      </c>
      <c r="CN8" s="1">
        <f t="shared" si="8"/>
        <v>1802</v>
      </c>
      <c r="CO8" s="1">
        <f>('Wireline (RV) '!J16)</f>
        <v>1272.6000000000001</v>
      </c>
      <c r="CP8" s="1">
        <f>('Wireless (RV)'!J11)</f>
        <v>356.3</v>
      </c>
      <c r="CQ8" s="1">
        <v>102.5</v>
      </c>
      <c r="CR8" s="1">
        <f>('CableSatIPTV (RV)'!J39)</f>
        <v>70.599999999999994</v>
      </c>
      <c r="CS8" s="1"/>
      <c r="CT8" s="1"/>
      <c r="CU8" s="1"/>
      <c r="CV8" s="1"/>
      <c r="CW8" s="1"/>
      <c r="CX8" s="1"/>
      <c r="CY8" s="1" t="s">
        <v>971</v>
      </c>
      <c r="CZ8" s="1">
        <f>DA8/DA20*100</f>
        <v>2.4351373002618129</v>
      </c>
      <c r="DA8" s="1">
        <f t="shared" si="9"/>
        <v>1738.8000000000002</v>
      </c>
      <c r="DB8" s="1">
        <f>('Wireline (RV) '!K16)</f>
        <v>1188.1000000000004</v>
      </c>
      <c r="DC8" s="1">
        <f>('Wireless (RV)'!K11)</f>
        <v>362.1</v>
      </c>
      <c r="DD8" s="1">
        <f>('ISPs (RV)'!H21)</f>
        <v>110.1</v>
      </c>
      <c r="DE8" s="1">
        <f>('CableSatIPTV (RV)'!K39)</f>
        <v>78.5</v>
      </c>
      <c r="DF8" s="1"/>
      <c r="DG8" s="1"/>
      <c r="DH8" s="1"/>
      <c r="DI8" s="1"/>
      <c r="DJ8" s="1"/>
      <c r="DK8" s="1"/>
      <c r="DL8" s="1" t="s">
        <v>971</v>
      </c>
      <c r="DM8" s="1">
        <f>DN8/DN19*100</f>
        <v>2.3036373185214303</v>
      </c>
      <c r="DN8" s="1">
        <f t="shared" si="10"/>
        <v>1668.6</v>
      </c>
      <c r="DO8" s="1">
        <f>('Wireline (RV) '!L16)</f>
        <v>1093.5999999999999</v>
      </c>
      <c r="DP8" s="1">
        <f>('Wireless (RV)'!L11)</f>
        <v>375.3</v>
      </c>
      <c r="DQ8" s="1">
        <f>('ISPs (RV)'!I21)</f>
        <v>117.7</v>
      </c>
      <c r="DR8" s="1">
        <f>('CableSatIPTV (RV)'!L39)</f>
        <v>82</v>
      </c>
      <c r="DS8" s="1"/>
      <c r="DT8" s="1"/>
      <c r="DU8" s="1"/>
      <c r="DV8" s="1"/>
      <c r="DW8" s="1"/>
      <c r="DX8" s="1"/>
      <c r="DY8" s="1" t="s">
        <v>423</v>
      </c>
      <c r="DZ8" s="1">
        <f>EA8/EA19*100</f>
        <v>2.3283153849700202</v>
      </c>
      <c r="EA8" s="1">
        <f t="shared" si="16"/>
        <v>1717.1000000000001</v>
      </c>
      <c r="EB8" s="1"/>
      <c r="EC8" s="1"/>
      <c r="ED8" s="1"/>
      <c r="EE8" s="1"/>
      <c r="EF8" s="1">
        <f>('Total TV Universe (RV)'!O25)</f>
        <v>1428.4</v>
      </c>
      <c r="EG8" s="1">
        <f>('Radio (RV)'!M12)</f>
        <v>288.7</v>
      </c>
      <c r="EH8" s="1"/>
      <c r="EI8" s="1"/>
      <c r="EJ8" s="1"/>
      <c r="EK8" s="1"/>
      <c r="EL8" s="1" t="s">
        <v>423</v>
      </c>
      <c r="EM8" s="1">
        <f>EN8/EN20*100</f>
        <v>2.3436662579510013</v>
      </c>
      <c r="EN8" s="1">
        <f t="shared" si="17"/>
        <v>1792.9</v>
      </c>
      <c r="EO8" s="1"/>
      <c r="EP8" s="1"/>
      <c r="EQ8" s="1"/>
      <c r="ER8" s="1"/>
      <c r="ES8" s="1">
        <f>('Total TV Universe (RV)'!P25)</f>
        <v>1491.4</v>
      </c>
      <c r="ET8" s="1">
        <f>('Radio (RV)'!N12)</f>
        <v>276.5</v>
      </c>
      <c r="EU8" s="1"/>
      <c r="EV8" s="49">
        <v>25</v>
      </c>
      <c r="EW8" s="1"/>
      <c r="EX8" s="1"/>
      <c r="EY8" s="1" t="s">
        <v>423</v>
      </c>
      <c r="EZ8" s="16">
        <f>FA8/FA20*100</f>
        <v>2.1692877448797554</v>
      </c>
      <c r="FA8" s="16">
        <f t="shared" si="18"/>
        <v>1693.6499999999999</v>
      </c>
      <c r="FB8" s="16"/>
      <c r="FC8" s="16"/>
      <c r="FD8" s="16"/>
      <c r="FE8" s="16"/>
      <c r="FF8" s="16">
        <f>('Total TV Universe (RV)'!Q25)</f>
        <v>1372.6999999999998</v>
      </c>
      <c r="FG8" s="16">
        <f>('Radio (RV)'!O12)</f>
        <v>290.7</v>
      </c>
      <c r="FH8" s="16"/>
      <c r="FI8" s="16">
        <f>EV8*1.21</f>
        <v>30.25</v>
      </c>
      <c r="FJ8" s="16"/>
    </row>
    <row r="9" spans="1:166" ht="15.75" customHeight="1">
      <c r="A9" s="1" t="s">
        <v>415</v>
      </c>
      <c r="B9" s="1">
        <f>C9/C34*100</f>
        <v>1.9540710320025907</v>
      </c>
      <c r="C9" s="1">
        <f t="shared" si="0"/>
        <v>379.1</v>
      </c>
      <c r="D9" s="1"/>
      <c r="E9" s="1"/>
      <c r="F9" s="1">
        <v>47.4</v>
      </c>
      <c r="G9" s="1">
        <v>34.799999999999997</v>
      </c>
      <c r="H9" s="1">
        <f>125.9+153.7</f>
        <v>279.60000000000002</v>
      </c>
      <c r="I9" s="1">
        <v>17.3</v>
      </c>
      <c r="J9" s="1"/>
      <c r="K9" s="1" t="s">
        <v>46</v>
      </c>
      <c r="L9" s="1">
        <f>M9/M36*100</f>
        <v>1.9914581951045525</v>
      </c>
      <c r="M9" s="1">
        <f t="shared" si="20"/>
        <v>454.6</v>
      </c>
      <c r="N9" s="36">
        <f>('Wireline (RV) '!C16)</f>
        <v>454.6</v>
      </c>
      <c r="O9" s="1"/>
      <c r="P9" s="1"/>
      <c r="Q9" s="1"/>
      <c r="R9" s="1"/>
      <c r="S9" s="1"/>
      <c r="T9" s="1"/>
      <c r="U9" s="1" t="s">
        <v>976</v>
      </c>
      <c r="V9" s="1">
        <f>W9/W35*100</f>
        <v>2.1741793373407114</v>
      </c>
      <c r="W9" s="1">
        <f t="shared" si="2"/>
        <v>543.29999999999995</v>
      </c>
      <c r="X9" s="36">
        <v>543.29999999999995</v>
      </c>
      <c r="Y9" s="1"/>
      <c r="Z9" s="1"/>
      <c r="AA9" s="1"/>
      <c r="AB9" s="1"/>
      <c r="AC9" s="1"/>
      <c r="AD9" s="1"/>
      <c r="AE9" s="1" t="s">
        <v>976</v>
      </c>
      <c r="AF9" s="1">
        <f>AG9/AG31*100</f>
        <v>1.8872193911130808</v>
      </c>
      <c r="AG9" s="1">
        <f t="shared" si="3"/>
        <v>599</v>
      </c>
      <c r="AH9" s="36">
        <v>595</v>
      </c>
      <c r="AI9" s="1"/>
      <c r="AJ9" s="36">
        <v>4</v>
      </c>
      <c r="AK9" s="1"/>
      <c r="AL9" s="1"/>
      <c r="AM9" s="1"/>
      <c r="AN9" s="1"/>
      <c r="AO9" s="1"/>
      <c r="AP9" s="1" t="s">
        <v>726</v>
      </c>
      <c r="AQ9" s="1">
        <f>AR9/AR27*100</f>
        <v>1.9352270874262167</v>
      </c>
      <c r="AR9" s="1">
        <f t="shared" si="19"/>
        <v>843.1</v>
      </c>
      <c r="AS9" s="1"/>
      <c r="AT9" s="1"/>
      <c r="AU9" s="1"/>
      <c r="AV9" s="1"/>
      <c r="AW9" s="1"/>
      <c r="AX9" s="1">
        <v>1065.2</v>
      </c>
      <c r="AY9" s="1"/>
      <c r="AZ9" s="1"/>
      <c r="BA9" s="1"/>
      <c r="BB9" s="1" t="s">
        <v>46</v>
      </c>
      <c r="BC9" s="1">
        <f>BD9/BD29*100</f>
        <v>2.9524139532088802</v>
      </c>
      <c r="BD9" s="1">
        <f t="shared" si="5"/>
        <v>1524.9</v>
      </c>
      <c r="BE9" s="36">
        <f>('Wireline (RV) '!G16)</f>
        <v>1287.5999999999999</v>
      </c>
      <c r="BF9" s="1">
        <f>('Wireless (RV)'!G11)</f>
        <v>181.9</v>
      </c>
      <c r="BG9" s="36">
        <v>47</v>
      </c>
      <c r="BH9" s="477">
        <f>('CableSatIPTV (RV)'!G39)</f>
        <v>8.4</v>
      </c>
      <c r="BI9" s="36"/>
      <c r="BJ9" s="1"/>
      <c r="BK9" s="1"/>
      <c r="BL9" s="1"/>
      <c r="BM9" s="1"/>
      <c r="BN9" s="1" t="s">
        <v>971</v>
      </c>
      <c r="BO9" s="1">
        <f>BP9/BP18*100</f>
        <v>2.9074257214843731</v>
      </c>
      <c r="BP9" s="1">
        <f t="shared" si="6"/>
        <v>1873</v>
      </c>
      <c r="BQ9" s="1">
        <f>('Wireline (RV) '!H16)</f>
        <v>1446.5</v>
      </c>
      <c r="BR9" s="1">
        <f>('Wireless (RV)'!H11)</f>
        <v>291.60000000000002</v>
      </c>
      <c r="BS9" s="1">
        <f>('ISPs (RV)'!E21)</f>
        <v>84.9</v>
      </c>
      <c r="BT9" s="1">
        <f>('CableSatIPTV (RV)'!H39)</f>
        <v>50</v>
      </c>
      <c r="BU9" s="1"/>
      <c r="BV9" s="1"/>
      <c r="BW9" s="1"/>
      <c r="BX9" s="1"/>
      <c r="BY9" s="1"/>
      <c r="BZ9" s="1" t="s">
        <v>971</v>
      </c>
      <c r="CA9" s="1">
        <f>CB9/CB17*100</f>
        <v>2.630335384424205</v>
      </c>
      <c r="CB9" s="1">
        <f t="shared" si="7"/>
        <v>1775.9</v>
      </c>
      <c r="CC9" s="36">
        <f>('Wireline (RV) '!I16)</f>
        <v>1294.8</v>
      </c>
      <c r="CD9" s="74">
        <f>('Wireless (RV)'!I11)</f>
        <v>328.2</v>
      </c>
      <c r="CE9" s="1">
        <v>96</v>
      </c>
      <c r="CF9" s="1">
        <f>('CableSatIPTV (RV)'!I39)</f>
        <v>56.9</v>
      </c>
      <c r="CG9" s="1"/>
      <c r="CH9" s="1"/>
      <c r="CI9" s="1"/>
      <c r="CJ9" s="1"/>
      <c r="CK9" s="1"/>
      <c r="CL9" s="1" t="s">
        <v>829</v>
      </c>
      <c r="CM9" s="1">
        <f>CN9/CN20*100</f>
        <v>1.6941993509380138</v>
      </c>
      <c r="CN9" s="1">
        <f t="shared" si="8"/>
        <v>1177.4840000000002</v>
      </c>
      <c r="CO9" s="1"/>
      <c r="CP9" s="1"/>
      <c r="CQ9" s="1"/>
      <c r="CR9" s="1"/>
      <c r="CS9" s="1"/>
      <c r="CT9" s="1"/>
      <c r="CU9" s="1"/>
      <c r="CV9" s="49">
        <f>1529.2*0.77</f>
        <v>1177.4840000000002</v>
      </c>
      <c r="CW9" s="1"/>
      <c r="CX9" s="1"/>
      <c r="CY9" s="1" t="s">
        <v>829</v>
      </c>
      <c r="CZ9" s="1">
        <f>DA9/DA20*100</f>
        <v>1.9720004585699094</v>
      </c>
      <c r="DA9" s="1">
        <f t="shared" si="9"/>
        <v>1408.0990000000002</v>
      </c>
      <c r="DB9" s="1"/>
      <c r="DC9" s="96"/>
      <c r="DD9" s="1"/>
      <c r="DE9" s="1"/>
      <c r="DF9" s="1"/>
      <c r="DG9" s="1"/>
      <c r="DH9" s="1"/>
      <c r="DI9" s="49">
        <f>1828.7*0.77</f>
        <v>1408.0990000000002</v>
      </c>
      <c r="DJ9" s="1"/>
      <c r="DK9" s="1"/>
      <c r="DL9" s="1" t="s">
        <v>829</v>
      </c>
      <c r="DM9" s="1">
        <f>DN9/DN19*100</f>
        <v>2.2232571363573683</v>
      </c>
      <c r="DN9" s="1">
        <f t="shared" si="10"/>
        <v>1610.3780000000002</v>
      </c>
      <c r="DO9" s="1"/>
      <c r="DP9" s="1"/>
      <c r="DQ9" s="1"/>
      <c r="DR9" s="1"/>
      <c r="DS9" s="1"/>
      <c r="DT9" s="1"/>
      <c r="DU9" s="1"/>
      <c r="DV9" s="49">
        <f>2091.4*0.77</f>
        <v>1610.3780000000002</v>
      </c>
      <c r="DW9" s="1"/>
      <c r="DX9" s="1"/>
      <c r="DY9" s="1" t="s">
        <v>971</v>
      </c>
      <c r="DZ9" s="1">
        <f>EA9/EA19*100</f>
        <v>2.2150928966787173</v>
      </c>
      <c r="EA9" s="1">
        <f t="shared" si="16"/>
        <v>1633.6000000000001</v>
      </c>
      <c r="EB9" s="1">
        <f>('Wireline (RV) '!M16)</f>
        <v>1066.5</v>
      </c>
      <c r="EC9" s="1">
        <f>('Wireless (RV)'!M11)</f>
        <v>353.4</v>
      </c>
      <c r="ED9" s="1">
        <f>('ISPs (RV)'!J21)</f>
        <v>128.5</v>
      </c>
      <c r="EE9" s="1">
        <f>('CableSatIPTV (RV)'!M39)</f>
        <v>85.2</v>
      </c>
      <c r="EF9" s="1"/>
      <c r="EG9" s="1"/>
      <c r="EH9" s="1"/>
      <c r="EI9" s="1"/>
      <c r="EJ9" s="1"/>
      <c r="EK9" s="1"/>
      <c r="EL9" s="1" t="s">
        <v>971</v>
      </c>
      <c r="EM9" s="1">
        <f>EN9/EN20*100</f>
        <v>1.319742012397418</v>
      </c>
      <c r="EN9" s="1">
        <f t="shared" si="17"/>
        <v>1009.6</v>
      </c>
      <c r="EO9" s="1">
        <f>('Wireline (RV) '!N16)</f>
        <v>430.2</v>
      </c>
      <c r="EP9" s="1">
        <f>('Wireless (RV)'!N11)</f>
        <v>350.5</v>
      </c>
      <c r="EQ9" s="1">
        <f>('ISPs (RV)'!K21)</f>
        <v>140.1</v>
      </c>
      <c r="ER9" s="1">
        <f>('CableSatIPTV (RV)'!N39)</f>
        <v>88.8</v>
      </c>
      <c r="ES9" s="1"/>
      <c r="ET9" s="1"/>
      <c r="EU9" s="1"/>
      <c r="EV9" s="1"/>
      <c r="EW9" s="1"/>
      <c r="EX9" s="1"/>
      <c r="EY9" s="1" t="s">
        <v>914</v>
      </c>
      <c r="EZ9" s="16">
        <f>FA9/FA20*100</f>
        <v>1.6795729417165717</v>
      </c>
      <c r="FA9" s="16">
        <f t="shared" si="18"/>
        <v>1311.31</v>
      </c>
      <c r="FB9" s="16"/>
      <c r="FC9" s="16"/>
      <c r="FD9" s="16"/>
      <c r="FE9" s="16"/>
      <c r="FF9" s="16"/>
      <c r="FG9" s="16"/>
      <c r="FH9" s="16"/>
      <c r="FI9" s="18">
        <f>1703*0.77</f>
        <v>1311.31</v>
      </c>
      <c r="FJ9" s="16"/>
    </row>
    <row r="10" spans="1:166" ht="15.75" customHeight="1">
      <c r="A10" s="1" t="s">
        <v>7</v>
      </c>
      <c r="B10" s="1">
        <f>C10/C34*100</f>
        <v>1.6999541713385766</v>
      </c>
      <c r="C10" s="1">
        <f t="shared" si="0"/>
        <v>329.8</v>
      </c>
      <c r="D10" s="1"/>
      <c r="E10" s="74">
        <f>('Wireless (RV)'!B3)</f>
        <v>109.7</v>
      </c>
      <c r="F10" s="1">
        <f>('CableSatIPTV (RV)'!B22)</f>
        <v>181.4</v>
      </c>
      <c r="G10" s="477">
        <f>('Total TV Universe (RV)'!B26)</f>
        <v>15.7</v>
      </c>
      <c r="H10" s="1"/>
      <c r="I10" s="1">
        <f>('Radio (RV)'!B13)</f>
        <v>23</v>
      </c>
      <c r="J10" s="1"/>
      <c r="K10" s="1" t="s">
        <v>976</v>
      </c>
      <c r="L10" s="1">
        <f>M10/M36*100</f>
        <v>1.6870007719638431</v>
      </c>
      <c r="M10" s="1">
        <f t="shared" si="20"/>
        <v>385.1</v>
      </c>
      <c r="N10" s="36">
        <v>385.1</v>
      </c>
      <c r="O10" s="1"/>
      <c r="P10" s="1"/>
      <c r="Q10" s="1"/>
      <c r="R10" s="1"/>
      <c r="S10" s="1"/>
      <c r="T10" s="1"/>
      <c r="U10" s="1" t="s">
        <v>967</v>
      </c>
      <c r="V10" s="1">
        <f>W10/W35*100</f>
        <v>2.2950337750136169</v>
      </c>
      <c r="W10" s="1">
        <f t="shared" si="2"/>
        <v>573.5</v>
      </c>
      <c r="X10" s="36">
        <f>('Wireline (RV) '!D17)</f>
        <v>573.5</v>
      </c>
      <c r="Y10" s="1"/>
      <c r="Z10" s="1"/>
      <c r="AA10" s="1"/>
      <c r="AB10" s="1"/>
      <c r="AC10" s="1"/>
      <c r="AD10" s="1"/>
      <c r="AE10" s="1" t="s">
        <v>25</v>
      </c>
      <c r="AF10" s="1">
        <f>AG10/AG31*100</f>
        <v>1.9341635796399339</v>
      </c>
      <c r="AG10" s="1">
        <f t="shared" si="3"/>
        <v>613.90000000000009</v>
      </c>
      <c r="AH10" s="477">
        <f>('Wireline (RV) '!E13)</f>
        <v>6.3</v>
      </c>
      <c r="AI10" s="1"/>
      <c r="AJ10" s="1"/>
      <c r="AK10" s="1">
        <f>('CableSatIPTV (RV)'!E6)</f>
        <v>534.40000000000009</v>
      </c>
      <c r="AL10" s="1">
        <f>('Total TV Universe (RV)'!F17)</f>
        <v>24.6</v>
      </c>
      <c r="AM10" s="1"/>
      <c r="AN10" s="1">
        <f>('Radio (RV)'!E16)</f>
        <v>48.6</v>
      </c>
      <c r="AO10" s="1"/>
      <c r="AP10" s="1" t="s">
        <v>836</v>
      </c>
      <c r="AQ10" s="1">
        <f>AR10/AR27*100</f>
        <v>1.7408091840873476</v>
      </c>
      <c r="AR10" s="1">
        <f t="shared" si="19"/>
        <v>758.4</v>
      </c>
      <c r="AS10" s="1"/>
      <c r="AT10" s="1"/>
      <c r="AU10" s="1"/>
      <c r="AV10" s="1"/>
      <c r="AW10" s="1"/>
      <c r="AX10" s="1">
        <f>('Newspaper (RV)'!F3)</f>
        <v>843.1</v>
      </c>
      <c r="AY10" s="1"/>
      <c r="AZ10" s="1"/>
      <c r="BA10" s="1"/>
      <c r="BB10" s="1" t="s">
        <v>836</v>
      </c>
      <c r="BC10" s="1">
        <f>BD10/BD29*100</f>
        <v>1.8015174796771993</v>
      </c>
      <c r="BD10" s="1">
        <f t="shared" si="5"/>
        <v>930.47047206032653</v>
      </c>
      <c r="BE10" s="1"/>
      <c r="BF10" s="1"/>
      <c r="BG10" s="1"/>
      <c r="BH10" s="1"/>
      <c r="BI10" s="1"/>
      <c r="BJ10" s="1">
        <f>('Newspaper (RV)'!G3)</f>
        <v>930.47047206032653</v>
      </c>
      <c r="BK10" s="1"/>
      <c r="BL10" s="1"/>
      <c r="BM10" s="1"/>
      <c r="BN10" s="1" t="s">
        <v>423</v>
      </c>
      <c r="BO10" s="1">
        <f>BP10/BP18*100</f>
        <v>2.7684964091123221</v>
      </c>
      <c r="BP10" s="1">
        <f t="shared" si="6"/>
        <v>1783.5</v>
      </c>
      <c r="BQ10" s="1"/>
      <c r="BR10" s="1"/>
      <c r="BS10" s="1"/>
      <c r="BT10" s="1"/>
      <c r="BU10" s="1">
        <f>('Total TV Universe (RV)'!J25)</f>
        <v>1386.9</v>
      </c>
      <c r="BV10" s="1">
        <f>('Radio (RV)'!H12)</f>
        <v>396.6</v>
      </c>
      <c r="BW10" s="1"/>
      <c r="BX10" s="1"/>
      <c r="BY10" s="1"/>
      <c r="BZ10" s="1" t="s">
        <v>993</v>
      </c>
      <c r="CA10" s="1">
        <f>CB10/CB17*100</f>
        <v>1.5588873202919509</v>
      </c>
      <c r="CB10" s="1">
        <f t="shared" si="7"/>
        <v>1052.5</v>
      </c>
      <c r="CC10" s="1"/>
      <c r="CD10" s="1"/>
      <c r="CE10" s="1"/>
      <c r="CF10" s="1"/>
      <c r="CG10" s="1"/>
      <c r="CH10" s="1"/>
      <c r="CI10" s="17">
        <f>('Newspaper (RV)'!I4)</f>
        <v>1052.5</v>
      </c>
      <c r="CJ10" s="1"/>
      <c r="CK10" s="1"/>
      <c r="CL10" s="1" t="s">
        <v>994</v>
      </c>
      <c r="CM10" s="1">
        <f>CN10/CN20*100</f>
        <v>1.785516767409264</v>
      </c>
      <c r="CN10" s="1">
        <f t="shared" si="8"/>
        <v>1240.9504372623574</v>
      </c>
      <c r="CO10" s="1">
        <f>('Wireline (RV) '!J18)</f>
        <v>190.05043726235741</v>
      </c>
      <c r="CP10" s="1"/>
      <c r="CQ10" s="1">
        <v>307.8</v>
      </c>
      <c r="CR10" s="1">
        <f>('CableSatIPTV (RV)'!J33)</f>
        <v>639.70000000000005</v>
      </c>
      <c r="CS10" s="1">
        <f>('Total TV Universe (RV)'!L42)</f>
        <v>19.3</v>
      </c>
      <c r="CT10" s="1">
        <f>('Radio (RV)'!J21)</f>
        <v>84.1</v>
      </c>
      <c r="CU10" s="1"/>
      <c r="CV10" s="1"/>
      <c r="CW10" s="1"/>
      <c r="CX10" s="1"/>
      <c r="CY10" s="1" t="s">
        <v>994</v>
      </c>
      <c r="CZ10" s="1">
        <f>DA10/DA20*100</f>
        <v>1.8543009237750259</v>
      </c>
      <c r="DA10" s="1">
        <f t="shared" si="9"/>
        <v>1324.0561203318437</v>
      </c>
      <c r="DB10" s="1">
        <f>('Wireline (RV) '!K18)</f>
        <v>209.40211173184355</v>
      </c>
      <c r="DC10" s="1"/>
      <c r="DD10" s="1">
        <f>('ISPs (RV)'!H17)</f>
        <v>345.15400859999994</v>
      </c>
      <c r="DE10" s="1">
        <f>('CableSatIPTV (RV)'!K33)</f>
        <v>652.70000000000005</v>
      </c>
      <c r="DF10" s="1">
        <f>('Total TV Universe (RV)'!M42)</f>
        <v>21.4</v>
      </c>
      <c r="DG10" s="1">
        <f>('Radio (RV)'!K21)</f>
        <v>95.4</v>
      </c>
      <c r="DH10" s="1"/>
      <c r="DI10" s="1"/>
      <c r="DJ10" s="1"/>
      <c r="DK10" s="1"/>
      <c r="DL10" s="1" t="s">
        <v>994</v>
      </c>
      <c r="DM10" s="1">
        <f>DN10/DN19*100</f>
        <v>1.8473553253706858</v>
      </c>
      <c r="DN10" s="1">
        <f t="shared" si="10"/>
        <v>1338.1000000000001</v>
      </c>
      <c r="DO10" s="1">
        <f>('Wireline (RV) '!L18)</f>
        <v>219.20593200000008</v>
      </c>
      <c r="DP10" s="1"/>
      <c r="DQ10" s="1">
        <f>('ISPs (RV)'!I17)</f>
        <v>372.99406800000003</v>
      </c>
      <c r="DR10" s="1">
        <f>('CableSatIPTV (RV)'!L33)</f>
        <v>631.5</v>
      </c>
      <c r="DS10" s="17">
        <f>('Total TV Universe (RV)'!N42)</f>
        <v>19.7</v>
      </c>
      <c r="DT10" s="1">
        <f>('Radio (RV)'!L21)</f>
        <v>94.7</v>
      </c>
      <c r="DU10" s="1"/>
      <c r="DV10" s="1"/>
      <c r="DW10" s="1"/>
      <c r="DX10" s="1"/>
      <c r="DY10" s="1" t="s">
        <v>994</v>
      </c>
      <c r="DZ10" s="1">
        <f>EA10/EA19*100</f>
        <v>1.7501349178153891</v>
      </c>
      <c r="EA10" s="1">
        <f t="shared" si="16"/>
        <v>1290.6999999999998</v>
      </c>
      <c r="EB10" s="1">
        <f>('Wireline (RV) '!M18)</f>
        <v>180.1</v>
      </c>
      <c r="EC10" s="1"/>
      <c r="ED10" s="1">
        <f>('ISPs (RV)'!J17)</f>
        <v>395.4</v>
      </c>
      <c r="EE10" s="1">
        <f>('CableSatIPTV (RV)'!M33)</f>
        <v>600.5</v>
      </c>
      <c r="EF10" s="1">
        <f>('Total TV Universe (RV)'!O42)</f>
        <v>17.600000000000001</v>
      </c>
      <c r="EG10" s="1">
        <f>('Radio (RV)'!M21)</f>
        <v>97.1</v>
      </c>
      <c r="EH10" s="1"/>
      <c r="EI10" s="1"/>
      <c r="EJ10" s="1"/>
      <c r="EK10" s="1"/>
      <c r="EL10" s="1" t="s">
        <v>994</v>
      </c>
      <c r="EM10" s="1">
        <f>EN10/EN20*100</f>
        <v>1.680124653920664</v>
      </c>
      <c r="EN10" s="1">
        <f t="shared" si="17"/>
        <v>1285.2920000000001</v>
      </c>
      <c r="EO10" s="1">
        <f>('Wireline (RV) '!N18)</f>
        <v>172.66399999999999</v>
      </c>
      <c r="EP10" s="1"/>
      <c r="EQ10" s="1">
        <f>('ISPs (RV)'!K17)</f>
        <v>437.7</v>
      </c>
      <c r="ER10" s="1">
        <f>('CableSatIPTV (RV)'!N33)</f>
        <v>565.12800000000004</v>
      </c>
      <c r="ES10" s="1">
        <f>('Total TV Universe (RV)'!P42)</f>
        <v>15.1</v>
      </c>
      <c r="ET10" s="1">
        <f>('Radio (RV)'!N21)</f>
        <v>94.7</v>
      </c>
      <c r="EU10" s="1"/>
      <c r="EV10" s="1"/>
      <c r="EW10" s="1"/>
      <c r="EX10" s="1"/>
      <c r="EY10" s="1" t="s">
        <v>19</v>
      </c>
      <c r="EZ10" s="16">
        <f>FA10/FA20*100</f>
        <v>1.4004659878082981</v>
      </c>
      <c r="FA10" s="16">
        <f t="shared" si="18"/>
        <v>1093.3999999999999</v>
      </c>
      <c r="FB10" s="16">
        <f>('Wireline (RV) '!O17)</f>
        <v>298.7</v>
      </c>
      <c r="FC10" s="56">
        <f>('Wireless (RV)'!O10)</f>
        <v>520.9</v>
      </c>
      <c r="FD10" s="16">
        <f>('ISPs (RV)'!L19)</f>
        <v>179.5</v>
      </c>
      <c r="FE10" s="16">
        <f>('CableSatIPTV (RV)'!O38)</f>
        <v>94.3</v>
      </c>
      <c r="FF10" s="16"/>
      <c r="FG10" s="16"/>
      <c r="FH10" s="16"/>
      <c r="FI10" s="16"/>
      <c r="FJ10" s="16"/>
    </row>
    <row r="11" spans="1:166" ht="15.75" customHeight="1">
      <c r="A11" s="1" t="s">
        <v>836</v>
      </c>
      <c r="B11" s="1">
        <f>C11/C34*100</f>
        <v>1.6260918110284066</v>
      </c>
      <c r="C11" s="1">
        <f t="shared" si="0"/>
        <v>315.47031579968257</v>
      </c>
      <c r="D11" s="1"/>
      <c r="E11" s="1"/>
      <c r="F11" s="1"/>
      <c r="G11" s="1"/>
      <c r="H11" s="1">
        <f>('Newspaper (RV)'!B3)</f>
        <v>315.47031579968257</v>
      </c>
      <c r="I11" s="1"/>
      <c r="J11" s="1"/>
      <c r="K11" s="1" t="s">
        <v>415</v>
      </c>
      <c r="L11" s="1">
        <f>M11/M36*100</f>
        <v>3.3753157486318917</v>
      </c>
      <c r="M11" s="1">
        <f t="shared" si="20"/>
        <v>770.50000000000011</v>
      </c>
      <c r="N11" s="1"/>
      <c r="O11" s="1"/>
      <c r="P11" s="1">
        <v>83.5</v>
      </c>
      <c r="Q11" s="1">
        <v>48.1</v>
      </c>
      <c r="R11" s="1">
        <f>278.3+337.6</f>
        <v>615.90000000000009</v>
      </c>
      <c r="S11" s="1">
        <f>('Radio (RV)'!C14)</f>
        <v>23</v>
      </c>
      <c r="T11" s="1"/>
      <c r="U11" s="1" t="s">
        <v>46</v>
      </c>
      <c r="V11" s="1">
        <f>W11/W35*100</f>
        <v>2.0261126421785427</v>
      </c>
      <c r="W11" s="1">
        <f t="shared" si="2"/>
        <v>506.3</v>
      </c>
      <c r="X11" s="36">
        <f>('Wireline (RV) '!D16)</f>
        <v>506.3</v>
      </c>
      <c r="Y11" s="1"/>
      <c r="Z11" s="1"/>
      <c r="AA11" s="1"/>
      <c r="AB11" s="1"/>
      <c r="AC11" s="1"/>
      <c r="AD11" s="1"/>
      <c r="AE11" s="1" t="s">
        <v>46</v>
      </c>
      <c r="AF11" s="1">
        <f>AG11/AG31*100</f>
        <v>1.6698268402169161</v>
      </c>
      <c r="AG11" s="1">
        <f t="shared" si="3"/>
        <v>530</v>
      </c>
      <c r="AH11" s="36">
        <f>('Wireline (RV) '!E16)</f>
        <v>528.6</v>
      </c>
      <c r="AI11" s="1"/>
      <c r="AJ11" s="36">
        <v>1.4</v>
      </c>
      <c r="AK11" s="1"/>
      <c r="AL11" s="1"/>
      <c r="AM11" s="1"/>
      <c r="AN11" s="1"/>
      <c r="AO11" s="1"/>
      <c r="AP11" s="1" t="s">
        <v>995</v>
      </c>
      <c r="AQ11" s="1">
        <f>AR11/AR27*100</f>
        <v>1.6496829649308764</v>
      </c>
      <c r="AR11" s="1">
        <f t="shared" si="19"/>
        <v>718.7</v>
      </c>
      <c r="AS11" s="1">
        <f>('Wireline (RV) '!F25)</f>
        <v>758.4</v>
      </c>
      <c r="AT11" s="1"/>
      <c r="AU11" s="1"/>
      <c r="AV11" s="1"/>
      <c r="AW11" s="1"/>
      <c r="AX11" s="1"/>
      <c r="AY11" s="1"/>
      <c r="AZ11" s="1"/>
      <c r="BA11" s="1"/>
      <c r="BB11" s="1" t="s">
        <v>995</v>
      </c>
      <c r="BC11" s="1">
        <f>BD11/BD29*100</f>
        <v>1.5570406591714745</v>
      </c>
      <c r="BD11" s="1">
        <f t="shared" si="5"/>
        <v>804.2</v>
      </c>
      <c r="BE11" s="1">
        <v>804.2</v>
      </c>
      <c r="BF11" s="1"/>
      <c r="BG11" s="1"/>
      <c r="BH11" s="1"/>
      <c r="BI11" s="1"/>
      <c r="BJ11" s="1"/>
      <c r="BK11" s="1"/>
      <c r="BL11" s="1"/>
      <c r="BM11" s="1"/>
      <c r="BN11" s="1" t="s">
        <v>994</v>
      </c>
      <c r="BO11" s="1">
        <f>BP11/BP18*100</f>
        <v>1.3045511785619979</v>
      </c>
      <c r="BP11" s="1">
        <f t="shared" si="6"/>
        <v>840.40817943893774</v>
      </c>
      <c r="BQ11" s="1">
        <f>('Wireline (RV) '!H18)</f>
        <v>79.2</v>
      </c>
      <c r="BR11" s="1"/>
      <c r="BS11" s="1">
        <f>('ISPs (RV)'!E17)</f>
        <v>215.90817943893768</v>
      </c>
      <c r="BT11" s="1">
        <f>('CableSatIPTV (RV)'!H33)</f>
        <v>512.1</v>
      </c>
      <c r="BU11" s="477" t="str">
        <f>('Total TV Universe (RV)'!J42)</f>
        <v>Remstar</v>
      </c>
      <c r="BV11" s="1">
        <f>('Radio (RV)'!H21)</f>
        <v>33.200000000000003</v>
      </c>
      <c r="BW11" s="1"/>
      <c r="BX11" s="1"/>
      <c r="BY11" s="1"/>
      <c r="BZ11" s="1" t="s">
        <v>836</v>
      </c>
      <c r="CA11" s="1">
        <f>CB11/CB17*100</f>
        <v>1.4959784674195471</v>
      </c>
      <c r="CB11" s="1">
        <f t="shared" si="7"/>
        <v>1010.0263928403723</v>
      </c>
      <c r="CC11" s="1"/>
      <c r="CD11" s="1"/>
      <c r="CE11" s="1"/>
      <c r="CF11" s="1"/>
      <c r="CG11" s="1"/>
      <c r="CH11" s="1"/>
      <c r="CI11" s="1">
        <f>('Newspaper (RV)'!I3)</f>
        <v>1010.0263928403723</v>
      </c>
      <c r="CJ11" s="1"/>
      <c r="CK11" s="1"/>
      <c r="CL11" s="1" t="s">
        <v>836</v>
      </c>
      <c r="CM11" s="1">
        <f>CN11/CN20*100</f>
        <v>1.4080390772426123</v>
      </c>
      <c r="CN11" s="1">
        <f t="shared" si="8"/>
        <v>978.59999999999991</v>
      </c>
      <c r="CO11" s="1"/>
      <c r="CP11" s="1"/>
      <c r="CQ11" s="1"/>
      <c r="CR11" s="1"/>
      <c r="CS11" s="1"/>
      <c r="CT11" s="1"/>
      <c r="CU11" s="1">
        <f>('Newspaper (RV)'!J3)</f>
        <v>978.59999999999991</v>
      </c>
      <c r="CV11" s="1"/>
      <c r="CW11" s="1"/>
      <c r="CX11" s="1"/>
      <c r="CY11" s="1" t="s">
        <v>836</v>
      </c>
      <c r="CZ11" s="1">
        <f>DA11/DA20*100</f>
        <v>1.2828305538531288</v>
      </c>
      <c r="DA11" s="1">
        <f t="shared" si="9"/>
        <v>916</v>
      </c>
      <c r="DB11" s="1"/>
      <c r="DC11" s="1"/>
      <c r="DD11" s="1"/>
      <c r="DE11" s="1"/>
      <c r="DF11" s="1"/>
      <c r="DG11" s="1"/>
      <c r="DH11" s="1">
        <f>('Newspaper (RV)'!K3)</f>
        <v>916</v>
      </c>
      <c r="DI11" s="1"/>
      <c r="DJ11" s="1"/>
      <c r="DK11" s="1"/>
      <c r="DL11" s="1" t="s">
        <v>836</v>
      </c>
      <c r="DM11" s="1">
        <f>DN11/DN19*100</f>
        <v>1.2845897777900155</v>
      </c>
      <c r="DN11" s="1">
        <f t="shared" si="10"/>
        <v>930.47047206032653</v>
      </c>
      <c r="DO11" s="1"/>
      <c r="DP11" s="1"/>
      <c r="DQ11" s="1"/>
      <c r="DR11" s="1"/>
      <c r="DS11" s="1"/>
      <c r="DT11" s="1"/>
      <c r="DU11" s="1">
        <f>('Newspaper (RV)'!L3)</f>
        <v>930.47047206032653</v>
      </c>
      <c r="DV11" s="1"/>
      <c r="DW11" s="1"/>
      <c r="DX11" s="1"/>
      <c r="DY11" s="1" t="s">
        <v>836</v>
      </c>
      <c r="DZ11" s="1">
        <f>EA11/EA19*100</f>
        <v>1.1635475114103864</v>
      </c>
      <c r="EA11" s="1">
        <f t="shared" si="16"/>
        <v>858.1</v>
      </c>
      <c r="EB11" s="1"/>
      <c r="EC11" s="1"/>
      <c r="ED11" s="1"/>
      <c r="EE11" s="1"/>
      <c r="EF11" s="1"/>
      <c r="EG11" s="1"/>
      <c r="EH11" s="1">
        <f>('Newspaper (RV)'!M3)</f>
        <v>858.1</v>
      </c>
      <c r="EI11" s="1"/>
      <c r="EJ11" s="1"/>
      <c r="EK11" s="1"/>
      <c r="EL11" s="1" t="s">
        <v>836</v>
      </c>
      <c r="EM11" s="1">
        <f>EN11/EN20*100</f>
        <v>1.0278458244335278</v>
      </c>
      <c r="EN11" s="1">
        <f t="shared" si="17"/>
        <v>786.3</v>
      </c>
      <c r="EO11" s="1"/>
      <c r="EP11" s="96"/>
      <c r="EQ11" s="1"/>
      <c r="ER11" s="1"/>
      <c r="ES11" s="1"/>
      <c r="ET11" s="1"/>
      <c r="EU11" s="1">
        <f>('Newspaper (RV)'!N3)</f>
        <v>786.3</v>
      </c>
      <c r="EV11" s="1"/>
      <c r="EW11" s="1"/>
      <c r="EX11" s="1"/>
      <c r="EY11" s="1" t="s">
        <v>998</v>
      </c>
      <c r="EZ11" s="16">
        <f>FA11/FA20*100</f>
        <v>1.1235492633120903</v>
      </c>
      <c r="FA11" s="16">
        <f t="shared" si="18"/>
        <v>877.2</v>
      </c>
      <c r="FB11" s="16"/>
      <c r="FC11" s="16"/>
      <c r="FD11" s="16"/>
      <c r="FE11" s="16"/>
      <c r="FF11" s="16"/>
      <c r="FG11" s="16"/>
      <c r="FH11" s="16">
        <f>('Newspaper (RV)'!O4)</f>
        <v>877.2</v>
      </c>
      <c r="FI11" s="16"/>
      <c r="FJ11" s="16"/>
    </row>
    <row r="12" spans="1:166" ht="15.75" customHeight="1">
      <c r="A12" s="1" t="s">
        <v>976</v>
      </c>
      <c r="B12" s="1">
        <f>C12/C34*100</f>
        <v>1.4545999610422873</v>
      </c>
      <c r="C12" s="1">
        <f t="shared" si="0"/>
        <v>282.2</v>
      </c>
      <c r="D12" s="36">
        <v>282.2</v>
      </c>
      <c r="E12" s="1"/>
      <c r="F12" s="1"/>
      <c r="G12" s="1"/>
      <c r="H12" s="1"/>
      <c r="I12" s="1"/>
      <c r="J12" s="1"/>
      <c r="K12" s="1" t="s">
        <v>961</v>
      </c>
      <c r="L12" s="1">
        <f>M12/M36*100</f>
        <v>1.5152780239477883</v>
      </c>
      <c r="M12" s="1">
        <f t="shared" si="20"/>
        <v>345.9</v>
      </c>
      <c r="N12" s="1"/>
      <c r="O12" s="1"/>
      <c r="P12" s="1">
        <v>245</v>
      </c>
      <c r="Q12" s="1">
        <v>100.9</v>
      </c>
      <c r="R12" s="1"/>
      <c r="S12" s="1"/>
      <c r="T12" s="1"/>
      <c r="U12" s="1" t="s">
        <v>961</v>
      </c>
      <c r="V12" s="1">
        <f>W12/W35*100</f>
        <v>1.8380279212968691</v>
      </c>
      <c r="W12" s="1">
        <f t="shared" si="2"/>
        <v>459.3</v>
      </c>
      <c r="X12" s="1"/>
      <c r="Y12" s="1"/>
      <c r="Z12" s="1">
        <v>292.3</v>
      </c>
      <c r="AA12" s="1">
        <v>167</v>
      </c>
      <c r="AB12" s="1"/>
      <c r="AC12" s="1"/>
      <c r="AD12" s="1"/>
      <c r="AE12" s="1" t="s">
        <v>836</v>
      </c>
      <c r="AF12" s="1">
        <f>AG12/AG31*100</f>
        <v>1.6030337666082397</v>
      </c>
      <c r="AG12" s="1">
        <f t="shared" si="3"/>
        <v>508.8</v>
      </c>
      <c r="AH12" s="1"/>
      <c r="AI12" s="1"/>
      <c r="AJ12" s="1"/>
      <c r="AK12" s="1"/>
      <c r="AL12" s="1"/>
      <c r="AM12" s="1">
        <f>('Newspaper (RV)'!E3)</f>
        <v>508.8</v>
      </c>
      <c r="AN12" s="1"/>
      <c r="AO12" s="1"/>
      <c r="AP12" s="1" t="s">
        <v>961</v>
      </c>
      <c r="AQ12" s="1">
        <f>AR12/AR27*100</f>
        <v>2.1741751835014975</v>
      </c>
      <c r="AR12" s="1">
        <f t="shared" si="19"/>
        <v>947.2</v>
      </c>
      <c r="AS12" s="1"/>
      <c r="AT12" s="1"/>
      <c r="AU12" s="1">
        <f>('ISPs (RV)'!C15)</f>
        <v>59.7</v>
      </c>
      <c r="AV12" s="1">
        <v>659</v>
      </c>
      <c r="AW12" s="1"/>
      <c r="AX12" s="1"/>
      <c r="AY12" s="1"/>
      <c r="AZ12" s="1"/>
      <c r="BA12" s="1"/>
      <c r="BB12" s="1" t="s">
        <v>36</v>
      </c>
      <c r="BC12" s="1">
        <f>BD12/BD29*100</f>
        <v>1.4735864160780743</v>
      </c>
      <c r="BD12" s="1">
        <f t="shared" si="5"/>
        <v>761.09649984386101</v>
      </c>
      <c r="BE12" s="1"/>
      <c r="BF12" s="1"/>
      <c r="BG12" s="1">
        <v>101.5</v>
      </c>
      <c r="BH12" s="1">
        <f>('CableSatIPTV (RV)'!G33)</f>
        <v>546.59649984386101</v>
      </c>
      <c r="BI12" s="1">
        <f>('Total TV Universe (RV)'!I42)</f>
        <v>113</v>
      </c>
      <c r="BJ12" s="1"/>
      <c r="BK12" s="1"/>
      <c r="BL12" s="1"/>
      <c r="BM12" s="1"/>
      <c r="BN12" s="1" t="s">
        <v>19</v>
      </c>
      <c r="BO12" s="1">
        <f>BP12/BP18*100</f>
        <v>1.4891049090336139</v>
      </c>
      <c r="BP12" s="1">
        <f t="shared" si="6"/>
        <v>959.3</v>
      </c>
      <c r="BQ12" s="1">
        <f>('Wireline (RV) '!H17)</f>
        <v>476.88530349247685</v>
      </c>
      <c r="BR12" s="1">
        <f>('Wireless (RV)'!H10)</f>
        <v>352.9</v>
      </c>
      <c r="BS12" s="1">
        <f>('ISPs (RV)'!E19)</f>
        <v>89.814696507523038</v>
      </c>
      <c r="BT12" s="1">
        <f>('CableSatIPTV (RV)'!H38)</f>
        <v>39.700000000000003</v>
      </c>
      <c r="BU12" s="1"/>
      <c r="BV12" s="1"/>
      <c r="BW12" s="1"/>
      <c r="BX12" s="1"/>
      <c r="BY12" s="1"/>
      <c r="BZ12" s="1" t="s">
        <v>36</v>
      </c>
      <c r="CA12" s="1">
        <f>CB12/CB17*100</f>
        <v>1.6550167895198635</v>
      </c>
      <c r="CB12" s="1">
        <f t="shared" si="7"/>
        <v>1117.4028733798602</v>
      </c>
      <c r="CC12" s="477">
        <f>('Wireline (RV) '!I18)</f>
        <v>180.40287337986044</v>
      </c>
      <c r="CD12" s="1"/>
      <c r="CE12" s="1">
        <v>281.7</v>
      </c>
      <c r="CF12" s="477">
        <f>('CableSatIPTV (RV)'!I33)</f>
        <v>613.5</v>
      </c>
      <c r="CG12" s="477"/>
      <c r="CH12" s="1">
        <f>('Radio (RV)'!I21)</f>
        <v>41.8</v>
      </c>
      <c r="CI12" s="1"/>
      <c r="CJ12" s="1"/>
      <c r="CK12" s="1"/>
      <c r="CL12" s="1" t="s">
        <v>998</v>
      </c>
      <c r="CM12" s="1">
        <f>CN12/CN20*100</f>
        <v>1.4663116938666936</v>
      </c>
      <c r="CN12" s="1">
        <f t="shared" si="8"/>
        <v>1019.1</v>
      </c>
      <c r="CO12" s="1"/>
      <c r="CP12" s="1"/>
      <c r="CQ12" s="1"/>
      <c r="CR12" s="1"/>
      <c r="CS12" s="1"/>
      <c r="CT12" s="1"/>
      <c r="CU12" s="1">
        <f>('Newspaper (RV)'!J4)</f>
        <v>1019.1</v>
      </c>
      <c r="CV12" s="1"/>
      <c r="CW12" s="1"/>
      <c r="CX12" s="1"/>
      <c r="CY12" s="1" t="s">
        <v>19</v>
      </c>
      <c r="CZ12" s="1">
        <f>DA12/DA20*100</f>
        <v>1.4640513766354375</v>
      </c>
      <c r="DA12" s="1">
        <f t="shared" si="9"/>
        <v>1045.4000000000001</v>
      </c>
      <c r="DB12" s="1">
        <f>('Wireline (RV) '!K17)</f>
        <v>384.87820169940045</v>
      </c>
      <c r="DC12" s="1">
        <f>('Wireless (RV)'!K10)</f>
        <v>454.2</v>
      </c>
      <c r="DD12" s="1">
        <f>('ISPs (RV)'!H19)</f>
        <v>135.98371503785762</v>
      </c>
      <c r="DE12" s="1">
        <f>('CableSatIPTV (RV)'!K38)</f>
        <v>70.338083262742046</v>
      </c>
      <c r="DF12" s="1"/>
      <c r="DG12" s="1"/>
      <c r="DH12" s="1"/>
      <c r="DI12" s="1"/>
      <c r="DJ12" s="1"/>
      <c r="DK12" s="1"/>
      <c r="DL12" s="1" t="s">
        <v>19</v>
      </c>
      <c r="DM12" s="1">
        <f>DN12/DN19*100</f>
        <v>1.4731707766458937</v>
      </c>
      <c r="DN12" s="1">
        <f t="shared" si="10"/>
        <v>1067.0658693309715</v>
      </c>
      <c r="DO12" s="1">
        <f>('Wireline (RV) '!L17)</f>
        <v>385.2</v>
      </c>
      <c r="DP12" s="1">
        <f>('Wireless (RV)'!L10)</f>
        <v>471.8</v>
      </c>
      <c r="DQ12" s="1">
        <f>('ISPs (RV)'!I19)</f>
        <v>139.95988234800956</v>
      </c>
      <c r="DR12" s="1">
        <f>('CableSatIPTV (RV)'!L38)</f>
        <v>70.10598698296188</v>
      </c>
      <c r="DS12" s="1"/>
      <c r="DT12" s="1"/>
      <c r="DU12" s="1"/>
      <c r="DV12" s="1"/>
      <c r="DW12" s="1"/>
      <c r="DX12" s="1"/>
      <c r="DY12" s="1" t="s">
        <v>19</v>
      </c>
      <c r="DZ12" s="1">
        <f>EA12/EA19*100</f>
        <v>1.469116452380113</v>
      </c>
      <c r="EA12" s="1">
        <f t="shared" si="16"/>
        <v>1083.452816</v>
      </c>
      <c r="EB12" s="1">
        <f>('Wireline (RV) '!M17)</f>
        <v>379.7</v>
      </c>
      <c r="EC12" s="1">
        <f>('Wireless (RV)'!M10)</f>
        <v>482.5</v>
      </c>
      <c r="ED12" s="1">
        <f>('ISPs (RV)'!J19)</f>
        <v>141.35281599999999</v>
      </c>
      <c r="EE12" s="1">
        <f>('CableSatIPTV (RV)'!M38)</f>
        <v>79.900000000000006</v>
      </c>
      <c r="EF12" s="1"/>
      <c r="EG12" s="1"/>
      <c r="EH12" s="1"/>
      <c r="EI12" s="1"/>
      <c r="EJ12" s="1"/>
      <c r="EK12" s="1"/>
      <c r="EL12" s="1" t="s">
        <v>19</v>
      </c>
      <c r="EM12" s="1">
        <f>EN12/EN20*100</f>
        <v>1.4352325104117916</v>
      </c>
      <c r="EN12" s="1">
        <f t="shared" si="17"/>
        <v>1097.9499999999998</v>
      </c>
      <c r="EO12" s="1">
        <f>('Wireline (RV) '!N17)</f>
        <v>350.9</v>
      </c>
      <c r="EP12" s="56">
        <f>('Wireless (RV)'!N10)</f>
        <v>492.4</v>
      </c>
      <c r="EQ12" s="1">
        <f>('ISPs (RV)'!K19)</f>
        <v>166.29</v>
      </c>
      <c r="ER12" s="1">
        <f>('CableSatIPTV (RV)'!N38)</f>
        <v>88.36</v>
      </c>
      <c r="ES12" s="1"/>
      <c r="ET12" s="1"/>
      <c r="EU12" s="1"/>
      <c r="EV12" s="1"/>
      <c r="EW12" s="1"/>
      <c r="EX12" s="1"/>
      <c r="EY12" s="1" t="s">
        <v>971</v>
      </c>
      <c r="EZ12" s="16">
        <f>FA12/FA20*100</f>
        <v>1.0672978052310946</v>
      </c>
      <c r="FA12" s="16">
        <f t="shared" si="18"/>
        <v>833.28222919999996</v>
      </c>
      <c r="FB12" s="16">
        <f>('Wireline (RV) '!O16)</f>
        <v>337.88222919999998</v>
      </c>
      <c r="FC12" s="16">
        <f>('Wireless (RV)'!O11)</f>
        <v>349.3</v>
      </c>
      <c r="FD12" s="16">
        <f>('ISPs (RV)'!L21)</f>
        <v>146.1</v>
      </c>
      <c r="FE12" s="16">
        <f>('CableSatIPTV (RV)'!Y39)</f>
        <v>0</v>
      </c>
      <c r="FF12" s="60"/>
      <c r="FG12" s="16"/>
      <c r="FH12" s="16"/>
      <c r="FI12" s="16"/>
      <c r="FJ12" s="16"/>
    </row>
    <row r="13" spans="1:166" ht="15.75" customHeight="1">
      <c r="A13" s="1" t="s">
        <v>46</v>
      </c>
      <c r="B13" s="1">
        <f>C13/C34*100</f>
        <v>1.4051167589657247</v>
      </c>
      <c r="C13" s="1">
        <f t="shared" si="0"/>
        <v>272.60000000000002</v>
      </c>
      <c r="D13" s="36">
        <f>('Wireline (RV) '!B16)</f>
        <v>272.60000000000002</v>
      </c>
      <c r="E13" s="1"/>
      <c r="F13" s="1"/>
      <c r="G13" s="1"/>
      <c r="H13" s="1"/>
      <c r="I13" s="1"/>
      <c r="J13" s="1"/>
      <c r="K13" s="1" t="s">
        <v>7</v>
      </c>
      <c r="L13" s="1">
        <f>M13/M36*100</f>
        <v>2.2385286794949981</v>
      </c>
      <c r="M13" s="1">
        <f t="shared" si="20"/>
        <v>511</v>
      </c>
      <c r="N13" s="1"/>
      <c r="O13" s="74">
        <f>('Wireless (RV)'!C3)</f>
        <v>146.19999999999999</v>
      </c>
      <c r="P13" s="1">
        <f>('CableSatIPTV (RV)'!C22)</f>
        <v>277.8</v>
      </c>
      <c r="Q13" s="1">
        <f>('Total TV Universe (RV)'!C26)</f>
        <v>61.8</v>
      </c>
      <c r="R13" s="1"/>
      <c r="S13" s="1">
        <f>('Radio (RV)'!C13)</f>
        <v>25.2</v>
      </c>
      <c r="T13" s="1"/>
      <c r="U13" s="565" t="s">
        <v>415</v>
      </c>
      <c r="V13" s="1">
        <f>W13/W35*100</f>
        <v>3.5528003233776619</v>
      </c>
      <c r="W13" s="1">
        <f t="shared" si="2"/>
        <v>887.8</v>
      </c>
      <c r="X13" s="1"/>
      <c r="Y13" s="1"/>
      <c r="Z13" s="1">
        <v>176</v>
      </c>
      <c r="AA13" s="1">
        <v>67</v>
      </c>
      <c r="AB13" s="1">
        <f>244.2+365.2</f>
        <v>609.4</v>
      </c>
      <c r="AC13" s="1">
        <v>35.4</v>
      </c>
      <c r="AD13" s="1"/>
      <c r="AE13" s="1" t="s">
        <v>1002</v>
      </c>
      <c r="AF13" s="1">
        <f>AG13/AG31*100</f>
        <v>1.4190377525164135</v>
      </c>
      <c r="AG13" s="1">
        <f t="shared" si="3"/>
        <v>450.40000000000003</v>
      </c>
      <c r="AH13" s="36">
        <v>446.8</v>
      </c>
      <c r="AI13" s="1"/>
      <c r="AJ13" s="36">
        <v>3.6</v>
      </c>
      <c r="AK13" s="1"/>
      <c r="AL13" s="1"/>
      <c r="AM13" s="1"/>
      <c r="AN13" s="1"/>
      <c r="AO13" s="1"/>
      <c r="AP13" s="1" t="s">
        <v>46</v>
      </c>
      <c r="AQ13" s="1">
        <f>AR13/AR27*100</f>
        <v>1.4215231114257572</v>
      </c>
      <c r="AR13" s="1">
        <f t="shared" si="19"/>
        <v>619.29999999999995</v>
      </c>
      <c r="AS13" s="36">
        <f>('Wireline (RV) '!F16)</f>
        <v>818.30000000000007</v>
      </c>
      <c r="AT13" s="566">
        <f>('Wireless (RV)'!F11)</f>
        <v>108.1</v>
      </c>
      <c r="AU13" s="36">
        <f>('ISPs (RV)'!C21)</f>
        <v>20.8</v>
      </c>
      <c r="AV13" s="1"/>
      <c r="AW13" s="1"/>
      <c r="AX13" s="1"/>
      <c r="AY13" s="1"/>
      <c r="AZ13" s="1"/>
      <c r="BA13" s="1"/>
      <c r="BB13" s="1" t="s">
        <v>967</v>
      </c>
      <c r="BC13" s="1">
        <f>BD13/BD29*100</f>
        <v>1.6460697583734074</v>
      </c>
      <c r="BD13" s="1">
        <f t="shared" si="5"/>
        <v>850.18287215973703</v>
      </c>
      <c r="BE13" s="36">
        <f>('Wireline (RV) '!G17)</f>
        <v>601.13987215973691</v>
      </c>
      <c r="BF13" s="1">
        <f>('Wireless (RV)'!G10)</f>
        <v>193.8</v>
      </c>
      <c r="BG13" s="36">
        <v>51.1</v>
      </c>
      <c r="BH13" s="477">
        <f>('CableSatIPTV (RV)'!G38)</f>
        <v>4.1429999999999998</v>
      </c>
      <c r="BI13" s="36"/>
      <c r="BJ13" s="1"/>
      <c r="BK13" s="1"/>
      <c r="BL13" s="1"/>
      <c r="BM13" s="1"/>
      <c r="BN13" s="1" t="s">
        <v>829</v>
      </c>
      <c r="BO13" s="1">
        <f>BP13/BP18*100</f>
        <v>1.2418262558395614</v>
      </c>
      <c r="BP13" s="1">
        <f t="shared" si="6"/>
        <v>800</v>
      </c>
      <c r="BQ13" s="1"/>
      <c r="BR13" s="1"/>
      <c r="BS13" s="1"/>
      <c r="BT13" s="1"/>
      <c r="BU13" s="1"/>
      <c r="BV13" s="1"/>
      <c r="BW13" s="1"/>
      <c r="BX13" s="1">
        <v>800</v>
      </c>
      <c r="BY13" s="1"/>
      <c r="BZ13" s="1" t="s">
        <v>19</v>
      </c>
      <c r="CA13" s="1">
        <f>CB13/CB17*100</f>
        <v>1.4651844744965854</v>
      </c>
      <c r="CB13" s="1">
        <f t="shared" si="7"/>
        <v>989.23548824481293</v>
      </c>
      <c r="CC13" s="36">
        <f>('Wireline (RV) '!I17)</f>
        <v>418.46933831501195</v>
      </c>
      <c r="CD13" s="74">
        <f>('Wireless (RV)'!I10)</f>
        <v>408.5</v>
      </c>
      <c r="CE13" s="1">
        <v>115.5</v>
      </c>
      <c r="CF13" s="1">
        <f>('CableSatIPTV (RV)'!I38)</f>
        <v>46.766149929800946</v>
      </c>
      <c r="CG13" s="1"/>
      <c r="CH13" s="1"/>
      <c r="CI13" s="1"/>
      <c r="CJ13" s="1"/>
      <c r="CK13" s="1"/>
      <c r="CL13" s="1" t="s">
        <v>19</v>
      </c>
      <c r="CM13" s="1">
        <f>CN13/CN20*100</f>
        <v>1.3855908808577755</v>
      </c>
      <c r="CN13" s="1">
        <f t="shared" si="8"/>
        <v>962.99829878498736</v>
      </c>
      <c r="CO13" s="1">
        <f>('Wireline (RV) '!J17)</f>
        <v>364.86049104854499</v>
      </c>
      <c r="CP13" s="1">
        <f>('Wireless (RV)'!J10)</f>
        <v>414.4</v>
      </c>
      <c r="CQ13" s="1">
        <v>124.7</v>
      </c>
      <c r="CR13" s="1">
        <f>('CableSatIPTV (RV)'!J38)</f>
        <v>59.037807736442389</v>
      </c>
      <c r="CS13" s="1"/>
      <c r="CT13" s="1"/>
      <c r="CU13" s="1"/>
      <c r="CV13" s="1"/>
      <c r="CW13" s="1"/>
      <c r="CX13" s="1"/>
      <c r="CY13" s="1" t="s">
        <v>998</v>
      </c>
      <c r="CZ13" s="1">
        <f>DA13/DA20*100</f>
        <v>1.1650510237449976</v>
      </c>
      <c r="DA13" s="1">
        <f t="shared" si="9"/>
        <v>831.9</v>
      </c>
      <c r="DB13" s="1"/>
      <c r="DC13" s="1"/>
      <c r="DD13" s="1"/>
      <c r="DE13" s="1"/>
      <c r="DF13" s="1"/>
      <c r="DG13" s="1"/>
      <c r="DH13" s="1">
        <f>('Newspaper (RV)'!K4)</f>
        <v>831.9</v>
      </c>
      <c r="DI13" s="1"/>
      <c r="DJ13" s="1"/>
      <c r="DK13" s="1"/>
      <c r="DL13" s="1" t="s">
        <v>998</v>
      </c>
      <c r="DM13" s="1">
        <f>DN13/DN19*100</f>
        <v>1.0376446174042353</v>
      </c>
      <c r="DN13" s="1">
        <f t="shared" si="10"/>
        <v>751.6</v>
      </c>
      <c r="DO13" s="1"/>
      <c r="DP13" s="1"/>
      <c r="DQ13" s="1"/>
      <c r="DR13" s="1"/>
      <c r="DS13" s="1"/>
      <c r="DT13" s="1"/>
      <c r="DU13" s="1">
        <f>('Newspaper (RV)'!L4)</f>
        <v>751.6</v>
      </c>
      <c r="DV13" s="1"/>
      <c r="DW13" s="1"/>
      <c r="DX13" s="1"/>
      <c r="DY13" s="1" t="s">
        <v>998</v>
      </c>
      <c r="DZ13" s="1">
        <f>EA13/EA19*100</f>
        <v>0.91432244137515839</v>
      </c>
      <c r="EA13" s="1">
        <f t="shared" si="16"/>
        <v>674.3</v>
      </c>
      <c r="EB13" s="1"/>
      <c r="EC13" s="1"/>
      <c r="ED13" s="1"/>
      <c r="EE13" s="1"/>
      <c r="EF13" s="1"/>
      <c r="EG13" s="1"/>
      <c r="EH13" s="1">
        <f>('Newspaper (RV)'!M4)</f>
        <v>674.3</v>
      </c>
      <c r="EI13" s="1"/>
      <c r="EJ13" s="1"/>
      <c r="EK13" s="1"/>
      <c r="EL13" s="1" t="s">
        <v>998</v>
      </c>
      <c r="EM13" s="1">
        <f>EN13/EN20*100</f>
        <v>1.3851016603964976</v>
      </c>
      <c r="EN13" s="1">
        <f t="shared" si="17"/>
        <v>1059.5999999999999</v>
      </c>
      <c r="EO13" s="1"/>
      <c r="EP13" s="1"/>
      <c r="EQ13" s="1"/>
      <c r="ER13" s="1"/>
      <c r="ES13" s="1"/>
      <c r="ET13" s="1"/>
      <c r="EU13" s="1">
        <f>('Newspaper (RV)'!N4)</f>
        <v>1059.5999999999999</v>
      </c>
      <c r="EV13" s="1"/>
      <c r="EW13" s="1"/>
      <c r="EX13" s="1"/>
      <c r="EY13" s="1" t="s">
        <v>994</v>
      </c>
      <c r="EZ13" s="16">
        <f>FA13/FA20*100</f>
        <v>0.95665634378454178</v>
      </c>
      <c r="FA13" s="16">
        <f t="shared" si="18"/>
        <v>746.9</v>
      </c>
      <c r="FB13" s="16">
        <f>('Wireline (RV) '!O18)</f>
        <v>152.5</v>
      </c>
      <c r="FC13" s="16"/>
      <c r="FD13" s="16">
        <f>('ISPs (RV)'!L17)</f>
        <v>478.3</v>
      </c>
      <c r="FE13" s="16">
        <f>('CableSatIPTV (RV)'!Y33)</f>
        <v>0</v>
      </c>
      <c r="FF13" s="16">
        <f>('Total TV Universe (RV)'!Q42)</f>
        <v>12.9</v>
      </c>
      <c r="FG13" s="16">
        <f>('Radio (RV)'!O21)</f>
        <v>103.2</v>
      </c>
      <c r="FH13" s="16"/>
      <c r="FI13" s="16"/>
      <c r="FJ13" s="16"/>
    </row>
    <row r="14" spans="1:166" ht="15.75" customHeight="1">
      <c r="A14" s="1" t="s">
        <v>1002</v>
      </c>
      <c r="B14" s="1">
        <f>C14/C34*100</f>
        <v>1.1834732496644549</v>
      </c>
      <c r="C14" s="1">
        <f t="shared" si="0"/>
        <v>229.6</v>
      </c>
      <c r="D14" s="36">
        <v>229.6</v>
      </c>
      <c r="E14" s="1"/>
      <c r="F14" s="1"/>
      <c r="G14" s="1"/>
      <c r="H14" s="1"/>
      <c r="I14" s="1"/>
      <c r="J14" s="1"/>
      <c r="K14" s="1" t="s">
        <v>836</v>
      </c>
      <c r="L14" s="1">
        <f>M14/M36*100</f>
        <v>1.7708270304975644</v>
      </c>
      <c r="M14" s="1">
        <f t="shared" si="20"/>
        <v>404.23543413720972</v>
      </c>
      <c r="N14" s="1"/>
      <c r="O14" s="1"/>
      <c r="P14" s="1"/>
      <c r="Q14" s="1"/>
      <c r="R14" s="1">
        <f>('Newspaper (RV)'!C3)</f>
        <v>404.23543413720972</v>
      </c>
      <c r="S14" s="1"/>
      <c r="T14" s="1"/>
      <c r="U14" s="1" t="s">
        <v>1002</v>
      </c>
      <c r="V14" s="1">
        <f>W14/W35*100</f>
        <v>1.397029277867923</v>
      </c>
      <c r="W14" s="1">
        <f t="shared" si="2"/>
        <v>349.1</v>
      </c>
      <c r="X14" s="36">
        <v>349.1</v>
      </c>
      <c r="Y14" s="1"/>
      <c r="Z14" s="1"/>
      <c r="AA14" s="1"/>
      <c r="AB14" s="1"/>
      <c r="AC14" s="1"/>
      <c r="AD14" s="1"/>
      <c r="AE14" s="1" t="s">
        <v>726</v>
      </c>
      <c r="AF14" s="1">
        <f>AG14/AG31*100</f>
        <v>1.2633972885414781</v>
      </c>
      <c r="AG14" s="1">
        <f t="shared" si="3"/>
        <v>401</v>
      </c>
      <c r="AH14" s="1"/>
      <c r="AI14" s="1"/>
      <c r="AJ14" s="1"/>
      <c r="AK14" s="1"/>
      <c r="AL14" s="1"/>
      <c r="AM14" s="1">
        <v>401</v>
      </c>
      <c r="AN14" s="1"/>
      <c r="AO14" s="1"/>
      <c r="AP14" s="1" t="s">
        <v>724</v>
      </c>
      <c r="AQ14" s="1">
        <f>AR14/AR27*100</f>
        <v>0.9881571120116075</v>
      </c>
      <c r="AR14" s="1">
        <f t="shared" si="19"/>
        <v>430.5</v>
      </c>
      <c r="AS14" s="1"/>
      <c r="AT14" s="1"/>
      <c r="AU14" s="1"/>
      <c r="AV14" s="1"/>
      <c r="AW14" s="1">
        <v>619.29999999999995</v>
      </c>
      <c r="AX14" s="1"/>
      <c r="AY14" s="1"/>
      <c r="AZ14" s="1"/>
      <c r="BA14" s="1"/>
      <c r="BB14" s="1" t="s">
        <v>253</v>
      </c>
      <c r="BC14" s="1">
        <f>BD14/BD29*100</f>
        <v>1.1086315362367398</v>
      </c>
      <c r="BD14" s="1">
        <f t="shared" si="5"/>
        <v>572.6</v>
      </c>
      <c r="BE14" s="1"/>
      <c r="BF14" s="1"/>
      <c r="BG14" s="1"/>
      <c r="BH14" s="1"/>
      <c r="BI14" s="1">
        <v>449.8</v>
      </c>
      <c r="BJ14" s="1"/>
      <c r="BK14" s="1">
        <f>('Radio (RV)'!G11)</f>
        <v>122.8</v>
      </c>
      <c r="BL14" s="1"/>
      <c r="BM14" s="1"/>
      <c r="BN14" s="1" t="s">
        <v>424</v>
      </c>
      <c r="BO14" s="1">
        <f>BP14/BP18*100</f>
        <v>1.2138851650831712</v>
      </c>
      <c r="BP14" s="1">
        <f t="shared" si="6"/>
        <v>782</v>
      </c>
      <c r="BQ14" s="1"/>
      <c r="BR14" s="1"/>
      <c r="BS14" s="1"/>
      <c r="BT14" s="1"/>
      <c r="BU14" s="1">
        <f>('Total TV Universe (RV)'!J4)</f>
        <v>490.9</v>
      </c>
      <c r="BV14" s="1">
        <f>('Radio (RV)'!H4)</f>
        <v>291.10000000000002</v>
      </c>
      <c r="BW14" s="1"/>
      <c r="BX14" s="1"/>
      <c r="BY14" s="1"/>
      <c r="BZ14" s="1" t="s">
        <v>424</v>
      </c>
      <c r="CA14" s="1">
        <f>CB14/CB17*100</f>
        <v>1.2585145425672879</v>
      </c>
      <c r="CB14" s="1">
        <f t="shared" si="7"/>
        <v>849.69999999999993</v>
      </c>
      <c r="CC14" s="1"/>
      <c r="CD14" s="1"/>
      <c r="CE14" s="1"/>
      <c r="CF14" s="1"/>
      <c r="CG14" s="1">
        <f>('Total TV Universe (RV)'!K4)</f>
        <v>523.69999999999993</v>
      </c>
      <c r="CH14" s="1">
        <f>('Radio (RV)'!I4)</f>
        <v>326</v>
      </c>
      <c r="CI14" s="1"/>
      <c r="CJ14" s="1"/>
      <c r="CK14" s="1"/>
      <c r="CL14" s="1" t="s">
        <v>424</v>
      </c>
      <c r="CM14" s="1">
        <f>CN14/CN20*100</f>
        <v>1.2866018218581075</v>
      </c>
      <c r="CN14" s="1">
        <f t="shared" si="8"/>
        <v>894.2</v>
      </c>
      <c r="CO14" s="1"/>
      <c r="CP14" s="1"/>
      <c r="CQ14" s="1"/>
      <c r="CR14" s="1"/>
      <c r="CS14" s="1">
        <f>('Total TV Universe (RV)'!L4)</f>
        <v>553.9</v>
      </c>
      <c r="CT14" s="1">
        <f>('Radio (RV)'!J4)</f>
        <v>340.3</v>
      </c>
      <c r="CU14" s="1"/>
      <c r="CV14" s="1"/>
      <c r="CW14" s="1"/>
      <c r="CX14" s="1"/>
      <c r="CY14" s="1" t="s">
        <v>424</v>
      </c>
      <c r="CZ14" s="1">
        <f>DA14/DA20*100</f>
        <v>1.2486590849513641</v>
      </c>
      <c r="DA14" s="1">
        <f t="shared" si="9"/>
        <v>891.6</v>
      </c>
      <c r="DB14" s="1"/>
      <c r="DC14" s="1"/>
      <c r="DD14" s="1"/>
      <c r="DE14" s="1"/>
      <c r="DF14" s="1">
        <f>('Total TV Universe (RV)'!M4)</f>
        <v>561.6</v>
      </c>
      <c r="DG14" s="1">
        <f>('Radio (RV)'!K4)</f>
        <v>330</v>
      </c>
      <c r="DH14" s="94"/>
      <c r="DI14" s="94"/>
      <c r="DJ14" s="1"/>
      <c r="DK14" s="1"/>
      <c r="DL14" s="1" t="s">
        <v>1005</v>
      </c>
      <c r="DM14" s="1">
        <f>DN14/DN19*100</f>
        <v>0.89765371239520197</v>
      </c>
      <c r="DN14" s="1">
        <f t="shared" si="10"/>
        <v>650.20000000000005</v>
      </c>
      <c r="DO14" s="1">
        <f>('Wireline (RV) '!L19)</f>
        <v>115.2</v>
      </c>
      <c r="DP14" s="1"/>
      <c r="DQ14" s="1">
        <f>('ISPs (RV)'!I18)</f>
        <v>202.3</v>
      </c>
      <c r="DR14" s="1">
        <f>('CableSatIPTV (RV)'!L36)</f>
        <v>332.7</v>
      </c>
      <c r="DS14" s="1"/>
      <c r="DT14" s="1"/>
      <c r="DU14" s="36"/>
      <c r="DV14" s="1"/>
      <c r="DW14" s="1"/>
      <c r="DX14" s="1"/>
      <c r="DY14" s="1" t="s">
        <v>1005</v>
      </c>
      <c r="DZ14" s="1">
        <f>EA14/EA19*100</f>
        <v>0.8844913666157731</v>
      </c>
      <c r="EA14" s="1">
        <f t="shared" si="16"/>
        <v>652.29999999999995</v>
      </c>
      <c r="EB14" s="1">
        <f>('Wireline (RV) '!M19)</f>
        <v>118.3</v>
      </c>
      <c r="EC14" s="1"/>
      <c r="ED14" s="1">
        <f>('ISPs (RV)'!J18)</f>
        <v>207.6</v>
      </c>
      <c r="EE14" s="1">
        <f>('CableSatIPTV (RV)'!M36)</f>
        <v>326.39999999999998</v>
      </c>
      <c r="EF14" s="1"/>
      <c r="EG14" s="1"/>
      <c r="EH14" s="1"/>
      <c r="EI14" s="1"/>
      <c r="EJ14" s="1"/>
      <c r="EK14" s="1"/>
      <c r="EL14" s="1" t="s">
        <v>1005</v>
      </c>
      <c r="EM14" s="1">
        <f>EN14/EN20*100</f>
        <v>0.8327773405943546</v>
      </c>
      <c r="EN14" s="1">
        <f t="shared" si="17"/>
        <v>637.07300000000009</v>
      </c>
      <c r="EO14" s="1">
        <f>('Wireline (RV) '!N19)</f>
        <v>120.2</v>
      </c>
      <c r="EP14" s="1"/>
      <c r="EQ14" s="1">
        <f>('ISPs (RV)'!K18)</f>
        <v>210.9</v>
      </c>
      <c r="ER14" s="1">
        <f>('CableSatIPTV (RV)'!N36)</f>
        <v>305.97300000000001</v>
      </c>
      <c r="ES14" s="1"/>
      <c r="ET14" s="1"/>
      <c r="EU14" s="1"/>
      <c r="EV14" s="1"/>
      <c r="EW14" s="1"/>
      <c r="EX14" s="1"/>
      <c r="EY14" s="1" t="s">
        <v>836</v>
      </c>
      <c r="EZ14" s="16">
        <f>FA14/FA20*100</f>
        <v>0.91566959455291053</v>
      </c>
      <c r="FA14" s="16">
        <f t="shared" si="18"/>
        <v>714.9</v>
      </c>
      <c r="FB14" s="16"/>
      <c r="FC14" s="14"/>
      <c r="FD14" s="16"/>
      <c r="FE14" s="16"/>
      <c r="FF14" s="16"/>
      <c r="FG14" s="16"/>
      <c r="FH14" s="16">
        <f>('Newspaper (RV)'!O3)</f>
        <v>714.9</v>
      </c>
      <c r="FI14" s="16"/>
      <c r="FJ14" s="16"/>
    </row>
    <row r="15" spans="1:166" ht="15.75" customHeight="1">
      <c r="A15" s="96" t="s">
        <v>85</v>
      </c>
      <c r="B15" s="572">
        <f>C15/C34*100</f>
        <v>0.96250240264141329</v>
      </c>
      <c r="C15" s="56">
        <f t="shared" si="0"/>
        <v>186.73050000000001</v>
      </c>
      <c r="D15" s="96"/>
      <c r="E15" s="96"/>
      <c r="F15" s="96"/>
      <c r="G15" s="96"/>
      <c r="H15" s="56">
        <f>('Magazines (RV)'!B8)+('Newspaper (RV)'!B9)</f>
        <v>186.73050000000001</v>
      </c>
      <c r="I15" s="96"/>
      <c r="J15" s="1"/>
      <c r="K15" s="1" t="s">
        <v>1002</v>
      </c>
      <c r="L15" s="1">
        <f>M15/M36*100</f>
        <v>1.2182677607975716</v>
      </c>
      <c r="M15" s="1">
        <f t="shared" si="20"/>
        <v>278.10000000000002</v>
      </c>
      <c r="N15" s="36">
        <v>278.10000000000002</v>
      </c>
      <c r="O15" s="1"/>
      <c r="P15" s="1"/>
      <c r="Q15" s="1"/>
      <c r="R15" s="1"/>
      <c r="S15" s="1"/>
      <c r="T15" s="1"/>
      <c r="U15" s="1" t="s">
        <v>836</v>
      </c>
      <c r="V15" s="1">
        <f>W15/W35*100</f>
        <v>1.6470534034705431</v>
      </c>
      <c r="W15" s="1">
        <f t="shared" si="2"/>
        <v>411.57787618387101</v>
      </c>
      <c r="X15" s="1"/>
      <c r="Y15" s="1"/>
      <c r="Z15" s="1"/>
      <c r="AA15" s="1"/>
      <c r="AB15" s="1">
        <f>('Newspaper (RV)'!D3)</f>
        <v>411.57787618387101</v>
      </c>
      <c r="AC15" s="1"/>
      <c r="AD15" s="1"/>
      <c r="AE15" s="1" t="s">
        <v>1006</v>
      </c>
      <c r="AF15" s="1">
        <f>AG15/AG31*100</f>
        <v>1.167933603147945</v>
      </c>
      <c r="AG15" s="1">
        <f t="shared" si="3"/>
        <v>370.7</v>
      </c>
      <c r="AH15" s="1"/>
      <c r="AI15" s="1"/>
      <c r="AJ15" s="1"/>
      <c r="AK15" s="1"/>
      <c r="AL15" s="1"/>
      <c r="AM15" s="1">
        <v>370.7</v>
      </c>
      <c r="AN15" s="1"/>
      <c r="AO15" s="1"/>
      <c r="AP15" s="1" t="s">
        <v>1007</v>
      </c>
      <c r="AQ15" s="1">
        <f>AR15/AR27*100</f>
        <v>1.6466989829433849</v>
      </c>
      <c r="AR15" s="1">
        <f t="shared" si="19"/>
        <v>717.4</v>
      </c>
      <c r="AS15" s="1"/>
      <c r="AT15" s="477">
        <f>('Wireless (RV)'!F4)</f>
        <v>430.5</v>
      </c>
      <c r="AU15" s="1"/>
      <c r="AV15" s="1"/>
      <c r="AW15" s="1"/>
      <c r="AX15" s="1"/>
      <c r="AY15" s="1"/>
      <c r="AZ15" s="1"/>
      <c r="BA15" s="1"/>
      <c r="BB15" s="1" t="s">
        <v>920</v>
      </c>
      <c r="BC15" s="1">
        <f>BD15/BD29*100</f>
        <v>0.95509594276210941</v>
      </c>
      <c r="BD15" s="1">
        <f t="shared" si="5"/>
        <v>493.3</v>
      </c>
      <c r="BE15" s="1"/>
      <c r="BF15" s="1"/>
      <c r="BG15" s="1"/>
      <c r="BH15" s="1"/>
      <c r="BI15" s="1"/>
      <c r="BJ15" s="1">
        <f>('Newspaper (RV)'!G16)</f>
        <v>493.3</v>
      </c>
      <c r="BK15" s="1"/>
      <c r="BL15" s="1"/>
      <c r="BM15" s="1"/>
      <c r="BN15" s="1" t="s">
        <v>920</v>
      </c>
      <c r="BO15" s="1">
        <f>BP15/BP18*100</f>
        <v>0.91057857101955919</v>
      </c>
      <c r="BP15" s="1">
        <f t="shared" si="6"/>
        <v>586.60609999999997</v>
      </c>
      <c r="BQ15" s="1"/>
      <c r="BR15" s="1"/>
      <c r="BS15" s="1"/>
      <c r="BT15" s="1"/>
      <c r="BU15" s="1"/>
      <c r="BV15" s="1"/>
      <c r="BW15" s="1">
        <f>('Newspaper (RV)'!H16)</f>
        <v>586.60609999999997</v>
      </c>
      <c r="BX15" s="1"/>
      <c r="BY15" s="1"/>
      <c r="BZ15" s="1" t="s">
        <v>920</v>
      </c>
      <c r="CA15" s="1">
        <f>CB15/CB17*100</f>
        <v>0.77606461450938258</v>
      </c>
      <c r="CB15" s="1">
        <f t="shared" si="7"/>
        <v>523.96860000000004</v>
      </c>
      <c r="CC15" s="1"/>
      <c r="CD15" s="1"/>
      <c r="CE15" s="1"/>
      <c r="CF15" s="1"/>
      <c r="CG15" s="1"/>
      <c r="CH15" s="1"/>
      <c r="CI15" s="1">
        <f>('Newspaper (RV)'!I16)</f>
        <v>523.96860000000004</v>
      </c>
      <c r="CJ15" s="1"/>
      <c r="CK15" s="1"/>
      <c r="CL15" s="1" t="s">
        <v>1005</v>
      </c>
      <c r="CM15" s="1">
        <f>CN15/CN20*100</f>
        <v>0.85484243142018057</v>
      </c>
      <c r="CN15" s="1">
        <f t="shared" si="8"/>
        <v>594.12328600000001</v>
      </c>
      <c r="CO15" s="1">
        <f>('Wireline (RV) '!J19)</f>
        <v>97.223286000000002</v>
      </c>
      <c r="CP15" s="1"/>
      <c r="CQ15" s="1">
        <v>170.5</v>
      </c>
      <c r="CR15" s="1">
        <f>('CableSatIPTV (RV)'!J36)</f>
        <v>326.39999999999998</v>
      </c>
      <c r="CS15" s="1"/>
      <c r="CT15" s="1"/>
      <c r="CU15" s="1"/>
      <c r="CV15" s="1"/>
      <c r="CW15" s="1"/>
      <c r="CX15" s="1"/>
      <c r="CY15" s="1" t="s">
        <v>1005</v>
      </c>
      <c r="CZ15" s="1">
        <f>DA15/DA20*100</f>
        <v>0.8859105431837877</v>
      </c>
      <c r="DA15" s="1">
        <f t="shared" si="9"/>
        <v>632.58086200000002</v>
      </c>
      <c r="DB15" s="1">
        <f>('Wireline (RV) '!K19)</f>
        <v>109.280862</v>
      </c>
      <c r="DC15" s="1"/>
      <c r="DD15" s="1">
        <f>('ISPs (RV)'!H18)</f>
        <v>191.6</v>
      </c>
      <c r="DE15" s="1">
        <f>('CableSatIPTV (RV)'!K36)</f>
        <v>331.7</v>
      </c>
      <c r="DF15" s="1"/>
      <c r="DG15" s="1"/>
      <c r="DH15" s="36"/>
      <c r="DI15" s="1"/>
      <c r="DJ15" s="1"/>
      <c r="DK15" s="1"/>
      <c r="DL15" s="1" t="s">
        <v>920</v>
      </c>
      <c r="DM15" s="1">
        <f>DN15/DN19*100</f>
        <v>0.50888212609792594</v>
      </c>
      <c r="DN15" s="1">
        <f t="shared" si="10"/>
        <v>368.6</v>
      </c>
      <c r="DO15" s="1"/>
      <c r="DP15" s="1"/>
      <c r="DQ15" s="1"/>
      <c r="DR15" s="1"/>
      <c r="DS15" s="1"/>
      <c r="DT15" s="1"/>
      <c r="DU15" s="1">
        <f>('Newspaper (RV)'!L16)</f>
        <v>368.6</v>
      </c>
      <c r="DV15" s="1"/>
      <c r="DW15" s="1"/>
      <c r="DX15" s="1"/>
      <c r="DY15" s="1" t="s">
        <v>914</v>
      </c>
      <c r="DZ15" s="1">
        <f>EA15/EA19*100</f>
        <v>0.6200836354859619</v>
      </c>
      <c r="EA15" s="1">
        <f t="shared" si="16"/>
        <v>457.303</v>
      </c>
      <c r="EB15" s="1"/>
      <c r="EC15" s="1"/>
      <c r="ED15" s="1"/>
      <c r="EE15" s="1"/>
      <c r="EF15" s="1"/>
      <c r="EG15" s="1"/>
      <c r="EH15" s="1"/>
      <c r="EI15" s="1">
        <f>593.9*0.77</f>
        <v>457.303</v>
      </c>
      <c r="EJ15" s="1"/>
      <c r="EK15" s="1"/>
      <c r="EL15" s="1" t="s">
        <v>914</v>
      </c>
      <c r="EM15" s="1">
        <f>EN15/EN20*100</f>
        <v>1.053342623117969</v>
      </c>
      <c r="EN15" s="1">
        <f t="shared" si="17"/>
        <v>805.80500000000006</v>
      </c>
      <c r="EO15" s="1"/>
      <c r="EP15" s="1"/>
      <c r="EQ15" s="1"/>
      <c r="ER15" s="1"/>
      <c r="ES15" s="1"/>
      <c r="ET15" s="1"/>
      <c r="EU15" s="1"/>
      <c r="EV15" s="49">
        <f>1046.5*0.77</f>
        <v>805.80500000000006</v>
      </c>
      <c r="EW15" s="1"/>
      <c r="EX15" s="1"/>
      <c r="EY15" s="1" t="s">
        <v>1005</v>
      </c>
      <c r="EZ15" s="16">
        <f>FA15/FA20*100</f>
        <v>0.81819798153643775</v>
      </c>
      <c r="FA15" s="16">
        <f t="shared" si="18"/>
        <v>638.79999999999995</v>
      </c>
      <c r="FB15" s="16">
        <f>('Wireline (RV) '!O19)</f>
        <v>125.1</v>
      </c>
      <c r="FC15" s="16"/>
      <c r="FD15" s="16">
        <f>('ISPs (RV)'!L18)</f>
        <v>218.7</v>
      </c>
      <c r="FE15" s="16">
        <f>('CableSatIPTV (RV)'!O36)</f>
        <v>295</v>
      </c>
      <c r="FF15" s="16"/>
      <c r="FG15" s="16"/>
      <c r="FH15" s="16"/>
      <c r="FI15" s="16"/>
      <c r="FJ15" s="16"/>
    </row>
    <row r="16" spans="1:166" ht="15.75" customHeight="1">
      <c r="A16" s="1" t="s">
        <v>367</v>
      </c>
      <c r="B16" s="1">
        <f>C16/C34*100</f>
        <v>0.7613196819487803</v>
      </c>
      <c r="C16" s="1">
        <f t="shared" si="0"/>
        <v>147.69999999999999</v>
      </c>
      <c r="D16" s="1"/>
      <c r="E16" s="1"/>
      <c r="F16" s="1"/>
      <c r="G16" s="1">
        <v>147.69999999999999</v>
      </c>
      <c r="H16" s="1"/>
      <c r="I16" s="1"/>
      <c r="J16" s="1"/>
      <c r="K16" s="96" t="s">
        <v>85</v>
      </c>
      <c r="L16" s="572">
        <f>M16/M36*100</f>
        <v>0.97564476416027102</v>
      </c>
      <c r="M16" s="56">
        <f t="shared" si="20"/>
        <v>222.71525000000003</v>
      </c>
      <c r="N16" s="96"/>
      <c r="O16" s="96"/>
      <c r="P16" s="96"/>
      <c r="Q16" s="96"/>
      <c r="R16" s="56">
        <f>('Magazines (RV)'!C8)+('Newspaper (RV)'!C9)</f>
        <v>222.71525000000003</v>
      </c>
      <c r="S16" s="96"/>
      <c r="T16" s="1"/>
      <c r="U16" s="1" t="s">
        <v>1009</v>
      </c>
      <c r="V16" s="1">
        <f>W16/W35*100</f>
        <v>1.5543001189455776</v>
      </c>
      <c r="W16" s="1">
        <f t="shared" si="2"/>
        <v>388.4</v>
      </c>
      <c r="X16" s="1"/>
      <c r="Y16" s="1"/>
      <c r="Z16" s="1">
        <v>48.8</v>
      </c>
      <c r="AA16" s="1">
        <v>105.5</v>
      </c>
      <c r="AB16" s="1">
        <f>188.7+45.4</f>
        <v>234.1</v>
      </c>
      <c r="AC16" s="1"/>
      <c r="AD16" s="1"/>
      <c r="AE16" s="1" t="s">
        <v>734</v>
      </c>
      <c r="AF16" s="1">
        <f>AG16/AG31*100</f>
        <v>1.1650696925861392</v>
      </c>
      <c r="AG16" s="1">
        <f t="shared" si="3"/>
        <v>369.79100000000005</v>
      </c>
      <c r="AH16" s="1"/>
      <c r="AI16" s="1"/>
      <c r="AJ16" s="1"/>
      <c r="AK16" s="1"/>
      <c r="AL16" s="1"/>
      <c r="AM16" s="1">
        <f>('Newspaper (RV)'!E13)</f>
        <v>369.79100000000005</v>
      </c>
      <c r="AN16" s="1"/>
      <c r="AO16" s="1"/>
      <c r="AP16" s="1" t="s">
        <v>967</v>
      </c>
      <c r="AQ16" s="1">
        <f>AR16/AR27*100</f>
        <v>0.32754940739618205</v>
      </c>
      <c r="AR16" s="1">
        <f t="shared" si="19"/>
        <v>142.69999999999999</v>
      </c>
      <c r="AS16" s="36">
        <f>('Wireline (RV) '!F17)</f>
        <v>559.60716038066482</v>
      </c>
      <c r="AT16" s="477">
        <f>('Wireless (RV)'!F10)</f>
        <v>133</v>
      </c>
      <c r="AU16" s="36">
        <f>('ISPs (RV)'!C19)</f>
        <v>24.792839619335187</v>
      </c>
      <c r="AV16" s="1"/>
      <c r="AW16" s="1"/>
      <c r="AX16" s="1"/>
      <c r="AY16" s="1"/>
      <c r="AZ16" s="1"/>
      <c r="BA16" s="1"/>
      <c r="BB16" s="1" t="s">
        <v>424</v>
      </c>
      <c r="BC16" s="1">
        <f>BD16/BD29*100</f>
        <v>0.94909392082300026</v>
      </c>
      <c r="BD16" s="1">
        <f t="shared" si="5"/>
        <v>490.20000000000005</v>
      </c>
      <c r="BE16" s="1"/>
      <c r="BF16" s="1"/>
      <c r="BG16" s="1"/>
      <c r="BH16" s="1"/>
      <c r="BI16" s="1">
        <f>('Total TV Universe (RV)'!I4)</f>
        <v>370.8</v>
      </c>
      <c r="BJ16" s="1"/>
      <c r="BK16" s="1">
        <f>('Radio (RV)'!G4)</f>
        <v>119.4</v>
      </c>
      <c r="BL16" s="1"/>
      <c r="BM16" s="1"/>
      <c r="BN16" s="1" t="s">
        <v>836</v>
      </c>
      <c r="BO16" s="1">
        <f>BP16/BP18*100</f>
        <v>1.526826119042366</v>
      </c>
      <c r="BP16" s="1">
        <f t="shared" si="6"/>
        <v>983.60047509874869</v>
      </c>
      <c r="BQ16" s="1"/>
      <c r="BR16" s="1"/>
      <c r="BS16" s="1"/>
      <c r="BT16" s="1"/>
      <c r="BU16" s="1"/>
      <c r="BV16" s="1"/>
      <c r="BW16" s="1">
        <f>('Newspaper (RV)'!H3)</f>
        <v>983.60047509874869</v>
      </c>
      <c r="BX16" s="1"/>
      <c r="BY16" s="1"/>
      <c r="BZ16" s="1" t="s">
        <v>1005</v>
      </c>
      <c r="CA16" s="1">
        <f>CB16/CB17*100</f>
        <v>0.86445765791732188</v>
      </c>
      <c r="CB16" s="1">
        <f t="shared" si="7"/>
        <v>583.64814000000001</v>
      </c>
      <c r="CC16" s="477">
        <f>('Wireline (RV) '!I19)</f>
        <v>99.148139999999998</v>
      </c>
      <c r="CD16" s="1"/>
      <c r="CE16" s="1">
        <v>173.9</v>
      </c>
      <c r="CF16" s="36">
        <f>('CableSatIPTV (RV)'!I36)</f>
        <v>310.60000000000002</v>
      </c>
      <c r="CG16" s="1"/>
      <c r="CH16" s="1"/>
      <c r="CI16" s="1"/>
      <c r="CJ16" s="1"/>
      <c r="CK16" s="1"/>
      <c r="CL16" s="1" t="s">
        <v>920</v>
      </c>
      <c r="CM16" s="1">
        <f>CN16/CN20*100</f>
        <v>0.712940284869931</v>
      </c>
      <c r="CN16" s="1">
        <f t="shared" si="8"/>
        <v>495.5</v>
      </c>
      <c r="CO16" s="1"/>
      <c r="CP16" s="1"/>
      <c r="CQ16" s="1"/>
      <c r="CR16" s="1"/>
      <c r="CS16" s="1"/>
      <c r="CT16" s="1"/>
      <c r="CU16" s="1">
        <f>('Newspaper (RV)'!J16)</f>
        <v>495.5</v>
      </c>
      <c r="CV16" s="94"/>
      <c r="CW16" s="1"/>
      <c r="CX16" s="1"/>
      <c r="CY16" s="1" t="s">
        <v>920</v>
      </c>
      <c r="CZ16" s="1">
        <f>DA16/DA20*100</f>
        <v>0.60507307946751554</v>
      </c>
      <c r="DA16" s="1">
        <f t="shared" si="9"/>
        <v>432.05</v>
      </c>
      <c r="DB16" s="1"/>
      <c r="DC16" s="1"/>
      <c r="DD16" s="1"/>
      <c r="DE16" s="1"/>
      <c r="DF16" s="1"/>
      <c r="DG16" s="1"/>
      <c r="DH16" s="1">
        <f>('Newspaper (RV)'!K16)</f>
        <v>432.05</v>
      </c>
      <c r="DI16" s="1"/>
      <c r="DJ16" s="1"/>
      <c r="DK16" s="1"/>
      <c r="DL16" s="1" t="s">
        <v>842</v>
      </c>
      <c r="DM16" s="1">
        <f>DN16/DN19*100</f>
        <v>0.37565606758341197</v>
      </c>
      <c r="DN16" s="1">
        <f t="shared" si="10"/>
        <v>272.10000000000002</v>
      </c>
      <c r="DO16" s="1"/>
      <c r="DP16" s="1"/>
      <c r="DQ16" s="1"/>
      <c r="DR16" s="1"/>
      <c r="DS16" s="1"/>
      <c r="DT16" s="1"/>
      <c r="DU16" s="1">
        <f>('Newspaper (RV)'!L13)</f>
        <v>272.10000000000002</v>
      </c>
      <c r="DV16" s="1"/>
      <c r="DW16" s="1"/>
      <c r="DX16" s="1"/>
      <c r="DY16" s="1" t="s">
        <v>920</v>
      </c>
      <c r="DZ16" s="1">
        <f>EA16/EA19*100</f>
        <v>0.47553445082347329</v>
      </c>
      <c r="EA16" s="1">
        <f t="shared" si="16"/>
        <v>350.7</v>
      </c>
      <c r="EB16" s="1"/>
      <c r="EC16" s="1"/>
      <c r="ED16" s="1"/>
      <c r="EE16" s="1"/>
      <c r="EF16" s="1"/>
      <c r="EG16" s="1"/>
      <c r="EH16" s="1">
        <f>('Newspaper (RV)'!M16)</f>
        <v>350.7</v>
      </c>
      <c r="EI16" s="1"/>
      <c r="EJ16" s="1"/>
      <c r="EK16" s="1"/>
      <c r="EL16" s="1" t="s">
        <v>395</v>
      </c>
      <c r="EM16" s="1">
        <f>EN16/EN20*100</f>
        <v>0.45843257106554525</v>
      </c>
      <c r="EN16" s="1">
        <f>SUM(EO16:EW16)</f>
        <v>350.7</v>
      </c>
      <c r="EO16" s="1"/>
      <c r="EP16" s="1"/>
      <c r="EQ16" s="1"/>
      <c r="ER16" s="1"/>
      <c r="ES16" s="1"/>
      <c r="ET16" s="1"/>
      <c r="EU16" s="1"/>
      <c r="EV16" s="1"/>
      <c r="EW16" s="49">
        <v>350.7</v>
      </c>
      <c r="EX16" s="1"/>
      <c r="EY16" s="1" t="s">
        <v>395</v>
      </c>
      <c r="EZ16" s="16">
        <f>FA16/FA20*100</f>
        <v>0.6840944613941945</v>
      </c>
      <c r="FA16" s="16">
        <f>SUM(FB16:FJ16)</f>
        <v>534.1</v>
      </c>
      <c r="FB16" s="16"/>
      <c r="FC16" s="16"/>
      <c r="FD16" s="16"/>
      <c r="FE16" s="16"/>
      <c r="FF16" s="16"/>
      <c r="FG16" s="16"/>
      <c r="FH16" s="16"/>
      <c r="FI16" s="16"/>
      <c r="FJ16" s="18">
        <v>534.1</v>
      </c>
    </row>
    <row r="17" spans="1:166" ht="15.75" customHeight="1">
      <c r="A17" s="1" t="s">
        <v>1011</v>
      </c>
      <c r="B17" s="1">
        <f>C17/C34*100</f>
        <v>0.72472273041298929</v>
      </c>
      <c r="C17" s="1">
        <f t="shared" si="0"/>
        <v>140.6</v>
      </c>
      <c r="D17" s="1"/>
      <c r="E17" s="1"/>
      <c r="F17" s="1">
        <v>20.9</v>
      </c>
      <c r="G17" s="1">
        <v>95.5</v>
      </c>
      <c r="H17" s="1"/>
      <c r="I17" s="1">
        <v>24.2</v>
      </c>
      <c r="J17" s="1"/>
      <c r="K17" s="1" t="s">
        <v>1012</v>
      </c>
      <c r="L17" s="1">
        <f>M17/M36*100</f>
        <v>0.84328135186455411</v>
      </c>
      <c r="M17" s="1">
        <f t="shared" si="20"/>
        <v>192.5</v>
      </c>
      <c r="N17" s="36">
        <v>192.5</v>
      </c>
      <c r="O17" s="1"/>
      <c r="P17" s="1"/>
      <c r="Q17" s="1"/>
      <c r="R17" s="1"/>
      <c r="S17" s="1"/>
      <c r="T17" s="1"/>
      <c r="U17" s="1" t="s">
        <v>1012</v>
      </c>
      <c r="V17" s="1">
        <f>W17/W35*100</f>
        <v>1.0912915613709038</v>
      </c>
      <c r="W17" s="1">
        <f t="shared" si="2"/>
        <v>272.7</v>
      </c>
      <c r="X17" s="36">
        <v>272.7</v>
      </c>
      <c r="Y17" s="1"/>
      <c r="Z17" s="1"/>
      <c r="AA17" s="1"/>
      <c r="AB17" s="1"/>
      <c r="AC17" s="1"/>
      <c r="AD17" s="1"/>
      <c r="AE17" s="1" t="s">
        <v>1012</v>
      </c>
      <c r="AF17" s="1">
        <f>AG17/AG31*100</f>
        <v>1.0081973374894588</v>
      </c>
      <c r="AG17" s="1">
        <f t="shared" si="3"/>
        <v>320</v>
      </c>
      <c r="AH17" s="36">
        <v>317.8</v>
      </c>
      <c r="AI17" s="1"/>
      <c r="AJ17" s="36">
        <v>2.2000000000000002</v>
      </c>
      <c r="AK17" s="1"/>
      <c r="AL17" s="1"/>
      <c r="AM17" s="1"/>
      <c r="AN17" s="1"/>
      <c r="AO17" s="1"/>
      <c r="AP17" s="1" t="s">
        <v>734</v>
      </c>
      <c r="AQ17" s="1">
        <f>AR17/AR27*100</f>
        <v>0.93742941822425285</v>
      </c>
      <c r="AR17" s="1">
        <f t="shared" si="19"/>
        <v>408.40000000000032</v>
      </c>
      <c r="AS17" s="1"/>
      <c r="AT17" s="1"/>
      <c r="AU17" s="1"/>
      <c r="AV17" s="1"/>
      <c r="AW17" s="1"/>
      <c r="AX17" s="1">
        <f>('Newspaper (RV)'!F13)</f>
        <v>142.69999999999999</v>
      </c>
      <c r="AY17" s="1"/>
      <c r="AZ17" s="1"/>
      <c r="BA17" s="1"/>
      <c r="BB17" s="1" t="s">
        <v>1013</v>
      </c>
      <c r="BC17" s="1">
        <f>BD17/BD29*100</f>
        <v>0.69410479521633128</v>
      </c>
      <c r="BD17" s="1">
        <f t="shared" si="5"/>
        <v>358.5</v>
      </c>
      <c r="BE17" s="1">
        <v>358.5</v>
      </c>
      <c r="BF17" s="1"/>
      <c r="BG17" s="1"/>
      <c r="BH17" s="1"/>
      <c r="BI17" s="1"/>
      <c r="BJ17" s="1"/>
      <c r="BK17" s="1"/>
      <c r="BL17" s="1"/>
      <c r="BM17" s="1"/>
      <c r="BN17" s="1" t="s">
        <v>1005</v>
      </c>
      <c r="BO17" s="1">
        <f>BP17/BP18*100</f>
        <v>0.73422977376514065</v>
      </c>
      <c r="BP17" s="1">
        <f t="shared" si="6"/>
        <v>473</v>
      </c>
      <c r="BQ17" s="1">
        <f>('Wireline (RV) '!H19)</f>
        <v>56.868000000000002</v>
      </c>
      <c r="BR17" s="1"/>
      <c r="BS17" s="1">
        <f>('ISPs (RV)'!E18)</f>
        <v>146.232</v>
      </c>
      <c r="BT17" s="477">
        <f>('CableSatIPTV (RV)'!H36)</f>
        <v>269.89999999999998</v>
      </c>
      <c r="BU17" s="1"/>
      <c r="BV17" s="1"/>
      <c r="BW17" s="1"/>
      <c r="BX17" s="1"/>
      <c r="BY17" s="1"/>
      <c r="BZ17" s="2" t="s">
        <v>926</v>
      </c>
      <c r="CA17" s="2"/>
      <c r="CB17" s="2">
        <f t="shared" si="7"/>
        <v>67516.10500000001</v>
      </c>
      <c r="CC17" s="1">
        <f>('Wireline (RV) '!I36)</f>
        <v>16900</v>
      </c>
      <c r="CD17" s="577">
        <f>('Wireless (RV)'!I22)</f>
        <v>18000</v>
      </c>
      <c r="CE17" s="2">
        <f>('ISPs (RV)'!F41)</f>
        <v>6800</v>
      </c>
      <c r="CF17" s="1">
        <f>('CableSatIPTV (RV)'!I47)</f>
        <v>8129.9</v>
      </c>
      <c r="CG17" s="2">
        <v>6890</v>
      </c>
      <c r="CH17" s="2">
        <f>('Radio (RV)'!I30)</f>
        <v>1992.2049999999999</v>
      </c>
      <c r="CI17" s="2">
        <f>('Magazines (RV)'!I39)+('Newspaper (RV)'!I43)</f>
        <v>6525</v>
      </c>
      <c r="CJ17" s="72">
        <v>2279</v>
      </c>
      <c r="CK17" s="1"/>
      <c r="CL17" s="1" t="s">
        <v>842</v>
      </c>
      <c r="CM17" s="1">
        <f>CN17/CN20*100</f>
        <v>0.57007539699622933</v>
      </c>
      <c r="CN17" s="1">
        <f t="shared" si="8"/>
        <v>396.20759999999996</v>
      </c>
      <c r="CO17" s="1"/>
      <c r="CP17" s="1"/>
      <c r="CQ17" s="1"/>
      <c r="CR17" s="1"/>
      <c r="CS17" s="1"/>
      <c r="CT17" s="1"/>
      <c r="CU17" s="1">
        <f>('Newspaper (RV)'!J13)</f>
        <v>396.20759999999996</v>
      </c>
      <c r="CV17" s="1"/>
      <c r="CW17" s="1"/>
      <c r="CX17" s="1"/>
      <c r="CY17" s="1" t="s">
        <v>842</v>
      </c>
      <c r="CZ17" s="1">
        <f>DA17/DA20*100</f>
        <v>0.45302278236113325</v>
      </c>
      <c r="DA17" s="1">
        <f t="shared" si="9"/>
        <v>323.47909659338211</v>
      </c>
      <c r="DB17" s="1"/>
      <c r="DC17" s="1"/>
      <c r="DD17" s="1"/>
      <c r="DE17" s="1"/>
      <c r="DF17" s="1"/>
      <c r="DG17" s="1"/>
      <c r="DH17" s="1">
        <f>('Newspaper (RV)'!K13)</f>
        <v>323.47909659338211</v>
      </c>
      <c r="DI17" s="1"/>
      <c r="DJ17" s="1"/>
      <c r="DK17" s="1"/>
      <c r="DL17" s="1" t="s">
        <v>914</v>
      </c>
      <c r="DM17" s="1">
        <f>DN17/DN19*100</f>
        <v>0.36579457809150351</v>
      </c>
      <c r="DN17" s="1">
        <f t="shared" si="10"/>
        <v>264.95700000000005</v>
      </c>
      <c r="DO17" s="1"/>
      <c r="DP17" s="1"/>
      <c r="DQ17" s="1"/>
      <c r="DR17" s="1"/>
      <c r="DS17" s="1"/>
      <c r="DT17" s="1"/>
      <c r="DU17" s="1"/>
      <c r="DV17" s="49">
        <f>344.1*0.77</f>
        <v>264.95700000000005</v>
      </c>
      <c r="DW17" s="1"/>
      <c r="DX17" s="1"/>
      <c r="DY17" s="1" t="s">
        <v>395</v>
      </c>
      <c r="DZ17" s="1">
        <f>EA17/EA19*100</f>
        <v>0.39729567747726746</v>
      </c>
      <c r="EA17" s="1">
        <f>SUM(EB17:EJ17)</f>
        <v>293</v>
      </c>
      <c r="EB17" s="1"/>
      <c r="EC17" s="1"/>
      <c r="ED17" s="1"/>
      <c r="EE17" s="1"/>
      <c r="EF17" s="1"/>
      <c r="EG17" s="1"/>
      <c r="EH17" s="1"/>
      <c r="EI17" s="1"/>
      <c r="EJ17" s="49">
        <v>293</v>
      </c>
      <c r="EK17" s="1"/>
      <c r="EL17" s="1" t="s">
        <v>842</v>
      </c>
      <c r="EM17" s="1">
        <f>EN17/EN20*100</f>
        <v>0.2924078232884269</v>
      </c>
      <c r="EN17" s="1">
        <f>SUM(EO17:EV17)</f>
        <v>223.69140000000002</v>
      </c>
      <c r="EO17" s="1"/>
      <c r="EP17" s="1"/>
      <c r="EQ17" s="1"/>
      <c r="ER17" s="1"/>
      <c r="ES17" s="1"/>
      <c r="ET17" s="1"/>
      <c r="EU17" s="1">
        <f>('Newspaper (RV)'!N13)</f>
        <v>223.69140000000002</v>
      </c>
      <c r="EV17" s="96"/>
      <c r="EW17" s="96"/>
      <c r="EX17" s="1"/>
      <c r="EY17" s="1" t="s">
        <v>842</v>
      </c>
      <c r="EZ17" s="16">
        <f>FA17/FA20*100</f>
        <v>0.25786078079266428</v>
      </c>
      <c r="FA17" s="16">
        <f>SUM(FB17:FI17)</f>
        <v>201.32226000000003</v>
      </c>
      <c r="FB17" s="16"/>
      <c r="FC17" s="16"/>
      <c r="FD17" s="16"/>
      <c r="FE17" s="16"/>
      <c r="FF17" s="16"/>
      <c r="FG17" s="16"/>
      <c r="FH17" s="16">
        <f>('Newspaper (RV)'!O13)</f>
        <v>201.32226000000003</v>
      </c>
      <c r="FI17" s="14"/>
      <c r="FJ17" s="14"/>
    </row>
    <row r="18" spans="1:166" ht="15.75" customHeight="1">
      <c r="A18" s="1" t="s">
        <v>1009</v>
      </c>
      <c r="B18" s="1">
        <f>C18/C34*100</f>
        <v>0.38297936607172905</v>
      </c>
      <c r="C18" s="1">
        <f t="shared" si="0"/>
        <v>74.3</v>
      </c>
      <c r="D18" s="1"/>
      <c r="E18" s="1"/>
      <c r="F18" s="1">
        <v>18.899999999999999</v>
      </c>
      <c r="G18" s="1">
        <v>55.4</v>
      </c>
      <c r="H18" s="1"/>
      <c r="I18" s="1"/>
      <c r="J18" s="1"/>
      <c r="K18" s="1" t="s">
        <v>1011</v>
      </c>
      <c r="L18" s="1">
        <f>M18/M36*100</f>
        <v>0.62862791684448582</v>
      </c>
      <c r="M18" s="1">
        <f t="shared" si="20"/>
        <v>143.5</v>
      </c>
      <c r="N18" s="1"/>
      <c r="O18" s="1"/>
      <c r="P18" s="1"/>
      <c r="Q18" s="1">
        <v>122.8</v>
      </c>
      <c r="R18" s="1"/>
      <c r="S18" s="1">
        <f>('Radio (RV)'!C15)</f>
        <v>20.7</v>
      </c>
      <c r="T18" s="1"/>
      <c r="U18" s="1" t="s">
        <v>724</v>
      </c>
      <c r="V18" s="1">
        <f>W18/W35*100</f>
        <v>0.97603964729872927</v>
      </c>
      <c r="W18" s="1">
        <f t="shared" si="2"/>
        <v>243.9</v>
      </c>
      <c r="X18" s="1"/>
      <c r="Y18" s="1"/>
      <c r="Z18" s="1"/>
      <c r="AA18" s="1">
        <v>243.9</v>
      </c>
      <c r="AB18" s="1"/>
      <c r="AC18" s="1"/>
      <c r="AD18" s="1"/>
      <c r="AE18" s="1" t="s">
        <v>724</v>
      </c>
      <c r="AF18" s="1">
        <f>AG18/AG31*100</f>
        <v>1.1090170712384047</v>
      </c>
      <c r="AG18" s="1">
        <f t="shared" si="3"/>
        <v>352</v>
      </c>
      <c r="AH18" s="1"/>
      <c r="AI18" s="1"/>
      <c r="AJ18" s="1"/>
      <c r="AK18" s="1"/>
      <c r="AL18" s="1">
        <v>352</v>
      </c>
      <c r="AM18" s="1"/>
      <c r="AN18" s="1"/>
      <c r="AO18" s="1"/>
      <c r="AP18" s="1" t="s">
        <v>36</v>
      </c>
      <c r="AQ18" s="1">
        <f>AR18/AR27*100</f>
        <v>0.83678274646380901</v>
      </c>
      <c r="AR18" s="1">
        <f t="shared" ref="AR18:AR24" si="21">SUM(AS20:AZ20)</f>
        <v>364.55232469999993</v>
      </c>
      <c r="AS18" s="1"/>
      <c r="AT18" s="1"/>
      <c r="AU18" s="1">
        <f>('ISPs (RV)'!C17)</f>
        <v>30.092101355473343</v>
      </c>
      <c r="AV18" s="1">
        <f>('CableSatIPTV (RV)'!F33)</f>
        <v>341.10789864452698</v>
      </c>
      <c r="AW18" s="1">
        <f>('Total TV Universe (RV)'!H42)</f>
        <v>37.200000000000003</v>
      </c>
      <c r="AX18" s="1"/>
      <c r="AY18" s="1"/>
      <c r="AZ18" s="1"/>
      <c r="BA18" s="1"/>
      <c r="BB18" s="1" t="s">
        <v>1015</v>
      </c>
      <c r="BC18" s="1">
        <f>BD18/BD29*100</f>
        <v>7.8850856734020799E-2</v>
      </c>
      <c r="BD18" s="1">
        <f t="shared" si="5"/>
        <v>40.725885102603527</v>
      </c>
      <c r="BE18" s="1"/>
      <c r="BF18" s="1"/>
      <c r="BG18" s="1"/>
      <c r="BH18" s="1"/>
      <c r="BI18" s="1"/>
      <c r="BJ18" s="1">
        <f>('Newspaper (RV)'!G6)</f>
        <v>40.725885102603527</v>
      </c>
      <c r="BK18" s="1"/>
      <c r="BL18" s="1"/>
      <c r="BM18" s="1"/>
      <c r="BN18" s="2" t="s">
        <v>926</v>
      </c>
      <c r="BO18" s="2"/>
      <c r="BP18" s="2">
        <f t="shared" si="6"/>
        <v>64421.250254460443</v>
      </c>
      <c r="BQ18" s="2">
        <f>('Wireline (RV) '!H36)</f>
        <v>18000</v>
      </c>
      <c r="BR18" s="2">
        <f>('Wireless (RV)'!H22)</f>
        <v>16200</v>
      </c>
      <c r="BS18" s="2">
        <f>('ISPs (RV)'!E41)</f>
        <v>6200</v>
      </c>
      <c r="BT18" s="2">
        <f>('CableSatIPTV (RV)'!H47)</f>
        <v>6953.5</v>
      </c>
      <c r="BU18" s="2">
        <v>6312.9</v>
      </c>
      <c r="BV18" s="2">
        <f>('Radio (RV)'!H30)</f>
        <v>1969.528</v>
      </c>
      <c r="BW18" s="2">
        <f>('Magazines (RV)'!H39)+('Newspaper (RV)'!H43)</f>
        <v>7083.2222544604447</v>
      </c>
      <c r="BX18" s="2">
        <v>1702.1</v>
      </c>
      <c r="BY18" s="1"/>
      <c r="BZ18" s="1"/>
      <c r="CA18" s="1"/>
      <c r="CB18" s="1"/>
      <c r="CC18" s="1"/>
      <c r="CD18" s="1"/>
      <c r="CE18" s="1"/>
      <c r="CF18" s="1"/>
      <c r="CG18" s="1"/>
      <c r="CH18" s="1"/>
      <c r="CI18" s="1"/>
      <c r="CJ18" s="1"/>
      <c r="CK18" s="1"/>
      <c r="CL18" s="1" t="s">
        <v>914</v>
      </c>
      <c r="CM18" s="1">
        <f>CN18/CN20*100</f>
        <v>0.17359369327412566</v>
      </c>
      <c r="CN18" s="1">
        <f t="shared" ref="CN18:CN19" si="22">SUM(CO18:CW18)</f>
        <v>120.64919999999999</v>
      </c>
      <c r="CO18" s="1"/>
      <c r="CP18" s="1"/>
      <c r="CQ18" s="1"/>
      <c r="CR18" s="1"/>
      <c r="CS18" s="1"/>
      <c r="CT18" s="1"/>
      <c r="CU18" s="1"/>
      <c r="CV18" s="49">
        <f>162.6*0.742</f>
        <v>120.64919999999999</v>
      </c>
      <c r="CW18" s="1"/>
      <c r="CX18" s="1"/>
      <c r="CY18" s="1" t="s">
        <v>914</v>
      </c>
      <c r="CZ18" s="1">
        <f>DA18/DA20*100</f>
        <v>0.25017996740209925</v>
      </c>
      <c r="DA18" s="1">
        <f t="shared" si="9"/>
        <v>178.64000000000001</v>
      </c>
      <c r="DB18" s="1"/>
      <c r="DC18" s="1"/>
      <c r="DD18" s="1"/>
      <c r="DE18" s="1"/>
      <c r="DF18" s="1"/>
      <c r="DG18" s="1"/>
      <c r="DH18" s="1"/>
      <c r="DI18" s="49">
        <f>232*0.77</f>
        <v>178.64000000000001</v>
      </c>
      <c r="DJ18" s="35"/>
      <c r="DK18" s="35"/>
      <c r="DL18" s="1" t="s">
        <v>395</v>
      </c>
      <c r="DM18" s="1">
        <f>DN18/DN19*100</f>
        <v>0.29820547812575149</v>
      </c>
      <c r="DN18" s="1">
        <f>SUM(DO18:DW18)</f>
        <v>216</v>
      </c>
      <c r="DO18" s="1"/>
      <c r="DP18" s="1"/>
      <c r="DQ18" s="1"/>
      <c r="DR18" s="1"/>
      <c r="DS18" s="1"/>
      <c r="DT18" s="1"/>
      <c r="DU18" s="1"/>
      <c r="DV18" s="1"/>
      <c r="DW18" s="1">
        <v>216</v>
      </c>
      <c r="DX18" s="1"/>
      <c r="DY18" s="1" t="s">
        <v>842</v>
      </c>
      <c r="DZ18" s="1">
        <f>EA18/EA19*100</f>
        <v>0.33478601627691923</v>
      </c>
      <c r="EA18" s="1">
        <f>SUM(EB18:EI18)</f>
        <v>246.9</v>
      </c>
      <c r="EB18" s="1"/>
      <c r="EC18" s="1"/>
      <c r="ED18" s="1"/>
      <c r="EE18" s="1"/>
      <c r="EF18" s="1"/>
      <c r="EG18" s="1"/>
      <c r="EH18" s="1">
        <f>('Newspaper (RV)'!M13)</f>
        <v>246.9</v>
      </c>
      <c r="EI18" s="1"/>
      <c r="EJ18" s="1"/>
      <c r="EK18" s="1"/>
      <c r="EL18" s="96" t="s">
        <v>920</v>
      </c>
      <c r="EM18" s="320">
        <f>EN18/EN20*100</f>
        <v>0.23863983958127993</v>
      </c>
      <c r="EN18" s="96">
        <f t="shared" ref="EN18:EN19" si="23">SUM(EO18:EW18)</f>
        <v>182.559</v>
      </c>
      <c r="EO18" s="96"/>
      <c r="EP18" s="96"/>
      <c r="EQ18" s="96"/>
      <c r="ER18" s="96"/>
      <c r="ES18" s="96"/>
      <c r="ET18" s="96"/>
      <c r="EU18" s="36">
        <v>182.559</v>
      </c>
      <c r="EV18" s="96"/>
      <c r="EW18" s="96"/>
      <c r="EX18" s="96"/>
      <c r="EY18" s="96" t="s">
        <v>920</v>
      </c>
      <c r="EZ18" s="56">
        <f>FA18/FA20*100</f>
        <v>0.21044531117748824</v>
      </c>
      <c r="FA18" s="16">
        <f t="shared" ref="FA18:FA19" si="24">SUM(FB18:FJ18)</f>
        <v>164.3031</v>
      </c>
      <c r="FB18" s="14"/>
      <c r="FC18" s="14"/>
      <c r="FD18" s="14"/>
      <c r="FE18" s="14"/>
      <c r="FF18" s="14"/>
      <c r="FG18" s="14"/>
      <c r="FH18" s="60">
        <f>('Newspaper (RV)'!O16)</f>
        <v>164.3031</v>
      </c>
      <c r="FI18" s="14"/>
      <c r="FJ18" s="14"/>
    </row>
    <row r="19" spans="1:166" ht="15.75" customHeight="1">
      <c r="A19" s="1" t="s">
        <v>920</v>
      </c>
      <c r="B19" s="1">
        <f>C19/C34*100</f>
        <v>0.65472461747551858</v>
      </c>
      <c r="C19" s="1">
        <f t="shared" si="0"/>
        <v>127.02000000000001</v>
      </c>
      <c r="D19" s="1"/>
      <c r="E19" s="1"/>
      <c r="F19" s="1"/>
      <c r="G19" s="1"/>
      <c r="H19" s="1">
        <f>('Newspaper (RV)'!B16)</f>
        <v>127.02000000000001</v>
      </c>
      <c r="I19" s="1"/>
      <c r="J19" s="1"/>
      <c r="K19" s="1" t="s">
        <v>920</v>
      </c>
      <c r="L19" s="1">
        <f>M19/M36*100</f>
        <v>0.74318276022764473</v>
      </c>
      <c r="M19" s="1">
        <f t="shared" si="20"/>
        <v>169.65</v>
      </c>
      <c r="N19" s="1"/>
      <c r="O19" s="1"/>
      <c r="P19" s="1"/>
      <c r="Q19" s="1"/>
      <c r="R19" s="1">
        <f>('Newspaper (RV)'!C16)</f>
        <v>169.65</v>
      </c>
      <c r="S19" s="1"/>
      <c r="T19" s="1"/>
      <c r="U19" s="96" t="s">
        <v>85</v>
      </c>
      <c r="V19" s="572">
        <f>W19/W35*100</f>
        <v>0.93682198209361423</v>
      </c>
      <c r="W19" s="602">
        <f t="shared" si="2"/>
        <v>234.10000000000002</v>
      </c>
      <c r="X19" s="96"/>
      <c r="Y19" s="96"/>
      <c r="Z19" s="96"/>
      <c r="AA19" s="96"/>
      <c r="AB19" s="56">
        <f>('Magazines (RV)'!D8)+('Newspaper (RV)'!D9)</f>
        <v>234.10000000000002</v>
      </c>
      <c r="AC19" s="96"/>
      <c r="AD19" s="1"/>
      <c r="AE19" s="603" t="s">
        <v>85</v>
      </c>
      <c r="AF19" s="243">
        <f>AG18/AG31*100</f>
        <v>1.1090170712384047</v>
      </c>
      <c r="AG19" s="56">
        <f>SUM(AH19:AM19)</f>
        <v>278.91800000000001</v>
      </c>
      <c r="AH19" s="14"/>
      <c r="AI19" s="14"/>
      <c r="AJ19" s="14"/>
      <c r="AK19" s="14"/>
      <c r="AL19" s="14"/>
      <c r="AM19" s="56">
        <f>('Magazines (RV)'!E8)+('Newspaper (RV)'!E9)</f>
        <v>278.91800000000001</v>
      </c>
      <c r="AN19" s="96"/>
      <c r="AO19" s="1"/>
      <c r="AP19" s="1" t="s">
        <v>920</v>
      </c>
      <c r="AQ19" s="1">
        <f>AR19/AR27*100</f>
        <v>0.61745473433477915</v>
      </c>
      <c r="AR19" s="1">
        <f t="shared" si="21"/>
        <v>269</v>
      </c>
      <c r="AS19" s="1"/>
      <c r="AT19" s="1"/>
      <c r="AU19" s="1"/>
      <c r="AV19" s="1"/>
      <c r="AW19" s="1"/>
      <c r="AX19" s="1">
        <f>('Newspaper (RV)'!F16)</f>
        <v>410.83679999999998</v>
      </c>
      <c r="AY19" s="1"/>
      <c r="AZ19" s="1"/>
      <c r="BA19" s="1"/>
      <c r="BB19" s="1" t="s">
        <v>1017</v>
      </c>
      <c r="BC19" s="1">
        <f>BD19/BD29*100</f>
        <v>0.46293014375515978</v>
      </c>
      <c r="BD19" s="1">
        <f t="shared" si="5"/>
        <v>239.1</v>
      </c>
      <c r="BE19" s="1"/>
      <c r="BF19" s="1"/>
      <c r="BG19" s="1"/>
      <c r="BH19" s="1"/>
      <c r="BI19" s="1">
        <v>239.1</v>
      </c>
      <c r="BJ19" s="1"/>
      <c r="BK19" s="1"/>
      <c r="BL19" s="1"/>
      <c r="BM19" s="1"/>
      <c r="BN19" s="1" t="s">
        <v>1018</v>
      </c>
      <c r="BO19" s="1">
        <f>BO3+BO5+BO6</f>
        <v>27.004922885297312</v>
      </c>
      <c r="BP19" s="1"/>
      <c r="BQ19" s="1"/>
      <c r="BR19" s="1"/>
      <c r="BS19" s="1"/>
      <c r="BT19" s="1"/>
      <c r="BU19" s="1"/>
      <c r="BV19" s="1"/>
      <c r="BW19" s="1"/>
      <c r="BX19" s="1"/>
      <c r="BY19" s="1"/>
      <c r="BZ19" s="1" t="s">
        <v>1019</v>
      </c>
      <c r="CA19" s="1">
        <v>27.3</v>
      </c>
      <c r="CB19" s="1"/>
      <c r="CC19" s="1"/>
      <c r="CD19" s="1"/>
      <c r="CE19" s="1"/>
      <c r="CF19" s="1"/>
      <c r="CG19" s="1"/>
      <c r="CH19" s="1"/>
      <c r="CI19" s="1"/>
      <c r="CJ19" s="1"/>
      <c r="CK19" s="1"/>
      <c r="CL19" s="1" t="s">
        <v>395</v>
      </c>
      <c r="CM19" s="1">
        <f>CN19/CN20*100</f>
        <v>0.1654654546115884</v>
      </c>
      <c r="CN19" s="1">
        <f t="shared" si="22"/>
        <v>115</v>
      </c>
      <c r="CO19" s="1"/>
      <c r="CP19" s="1"/>
      <c r="CQ19" s="1"/>
      <c r="CR19" s="1"/>
      <c r="CS19" s="1"/>
      <c r="CT19" s="1"/>
      <c r="CU19" s="1"/>
      <c r="CW19" s="1">
        <v>115</v>
      </c>
      <c r="CX19" s="1"/>
      <c r="CY19" s="1" t="s">
        <v>395</v>
      </c>
      <c r="CZ19" s="1">
        <f>DA19/DA20*100</f>
        <v>0.18822317296709662</v>
      </c>
      <c r="DA19" s="1">
        <f>SUM(DB19:DJ19)</f>
        <v>134.4</v>
      </c>
      <c r="DB19" s="1"/>
      <c r="DC19" s="1"/>
      <c r="DD19" s="1"/>
      <c r="DE19" s="1"/>
      <c r="DF19" s="1"/>
      <c r="DG19" s="1"/>
      <c r="DH19" s="1"/>
      <c r="DI19" s="1"/>
      <c r="DJ19" s="1">
        <v>134.4</v>
      </c>
      <c r="DK19" s="35"/>
      <c r="DL19" s="2" t="s">
        <v>926</v>
      </c>
      <c r="DM19" s="2"/>
      <c r="DN19" s="2">
        <f>SUM(DO19:DV19)</f>
        <v>72433.277000000002</v>
      </c>
      <c r="DO19" s="63">
        <f>('Wireline (RV) '!L36)</f>
        <v>15600</v>
      </c>
      <c r="DP19" s="2">
        <f>('Wireless (RV)'!L22)</f>
        <v>21200</v>
      </c>
      <c r="DQ19" s="2">
        <f>('ISPs (RV)'!I41)</f>
        <v>8100</v>
      </c>
      <c r="DR19" s="2">
        <f>('CableSatIPTV (RV)'!L47)</f>
        <v>8793.9</v>
      </c>
      <c r="DS19" s="75">
        <f>('Total TV Universe (RV)'!N50)</f>
        <v>7497.8940000000002</v>
      </c>
      <c r="DT19" s="2">
        <f>('Radio (RV)'!L30)</f>
        <v>1998.7830000000001</v>
      </c>
      <c r="DU19" s="65">
        <f>('Magazines (RV)'!L39)+('Newspaper (RV)'!L43)</f>
        <v>5717.7</v>
      </c>
      <c r="DV19" s="2">
        <v>3525</v>
      </c>
      <c r="DW19" s="2">
        <v>216</v>
      </c>
      <c r="DX19" s="1"/>
      <c r="DY19" s="2" t="s">
        <v>926</v>
      </c>
      <c r="DZ19" s="1"/>
      <c r="EA19" s="2">
        <f>SUM(EB19:EJ19)</f>
        <v>73748.599999999991</v>
      </c>
      <c r="EB19" s="2">
        <f>('Wireline (RV) '!M36)</f>
        <v>15500</v>
      </c>
      <c r="EC19" s="2">
        <f>('Wireless (RV)'!M22)</f>
        <v>22000</v>
      </c>
      <c r="ED19" s="2">
        <f>('ISPs (RV)'!J41)</f>
        <v>8400</v>
      </c>
      <c r="EE19" s="2">
        <f>('CableSatIPTV (RV)'!M47)</f>
        <v>8930</v>
      </c>
      <c r="EF19" s="2">
        <f>('Total TV Universe (RV)'!O50)</f>
        <v>7600</v>
      </c>
      <c r="EG19" s="2">
        <f>('Radio (RV)'!M30)</f>
        <v>1902.7</v>
      </c>
      <c r="EH19" s="2">
        <f>('Magazines (RV)'!M39)+('Newspaper (RV)'!M43)</f>
        <v>5317.7</v>
      </c>
      <c r="EI19" s="2">
        <v>3793</v>
      </c>
      <c r="EJ19" s="2">
        <f>SUM(EJ6:EJ18)</f>
        <v>305.2</v>
      </c>
      <c r="EK19" s="2"/>
      <c r="EL19" s="1" t="s">
        <v>738</v>
      </c>
      <c r="EM19" s="320">
        <f>EN19/EN20*100</f>
        <v>0.18654950731897338</v>
      </c>
      <c r="EN19" s="320">
        <f t="shared" si="23"/>
        <v>142.71</v>
      </c>
      <c r="EO19" s="96"/>
      <c r="EP19" s="96"/>
      <c r="EQ19" s="96"/>
      <c r="ER19" s="96"/>
      <c r="ES19" s="96"/>
      <c r="ET19" s="96"/>
      <c r="EU19" s="36">
        <v>142.71</v>
      </c>
      <c r="EV19" s="96"/>
      <c r="EW19" s="96"/>
      <c r="EX19" s="96"/>
      <c r="EY19" s="1" t="s">
        <v>738</v>
      </c>
      <c r="EZ19" s="56">
        <f>FA19/FA20*100</f>
        <v>0.16450928389254624</v>
      </c>
      <c r="FA19" s="56">
        <f t="shared" si="24"/>
        <v>128.43900000000002</v>
      </c>
      <c r="FB19" s="14"/>
      <c r="FC19" s="14"/>
      <c r="FD19" s="14"/>
      <c r="FE19" s="14"/>
      <c r="FF19" s="14"/>
      <c r="FG19" s="14"/>
      <c r="FH19" s="60">
        <f>('Newspaper (RV)'!O17)</f>
        <v>128.43900000000002</v>
      </c>
      <c r="FI19" s="14"/>
      <c r="FJ19" s="14"/>
    </row>
    <row r="20" spans="1:166" ht="15.75" customHeight="1">
      <c r="A20" s="1" t="s">
        <v>1012</v>
      </c>
      <c r="B20" s="1">
        <f>C20/C34*100</f>
        <v>0.6546215274711924</v>
      </c>
      <c r="C20" s="1">
        <f t="shared" si="0"/>
        <v>127</v>
      </c>
      <c r="D20" s="36">
        <v>127</v>
      </c>
      <c r="E20" s="1"/>
      <c r="F20" s="1"/>
      <c r="G20" s="1"/>
      <c r="H20" s="1"/>
      <c r="I20" s="1"/>
      <c r="J20" s="1"/>
      <c r="K20" s="1" t="s">
        <v>1009</v>
      </c>
      <c r="L20" s="1">
        <f>M20/M36*100</f>
        <v>0.45646710059369627</v>
      </c>
      <c r="M20" s="1">
        <f t="shared" si="20"/>
        <v>104.2</v>
      </c>
      <c r="N20" s="1"/>
      <c r="O20" s="1"/>
      <c r="P20" s="1">
        <f>('CableSatIPTV (RV)'!C29)</f>
        <v>36.799999999999997</v>
      </c>
      <c r="Q20" s="477">
        <f>('Total TV Universe (RV)'!C43)</f>
        <v>67.400000000000006</v>
      </c>
      <c r="R20" s="477"/>
      <c r="S20" s="1"/>
      <c r="T20" s="1"/>
      <c r="U20" s="1" t="s">
        <v>1020</v>
      </c>
      <c r="V20" s="1">
        <f>W20/W35*100</f>
        <v>0.91041008511874089</v>
      </c>
      <c r="W20" s="1">
        <f t="shared" si="2"/>
        <v>227.5</v>
      </c>
      <c r="X20" s="1"/>
      <c r="Y20" s="1"/>
      <c r="Z20" s="1"/>
      <c r="AA20" s="1">
        <v>227.5</v>
      </c>
      <c r="AB20" s="1"/>
      <c r="AC20" s="1"/>
      <c r="AD20" s="1"/>
      <c r="AE20" s="1" t="s">
        <v>1009</v>
      </c>
      <c r="AF20" s="1">
        <f>AG20/AG31*100</f>
        <v>0.76024380480064502</v>
      </c>
      <c r="AG20" s="1">
        <f t="shared" ref="AG20:AG31" si="25">SUM(AH20:AN20)</f>
        <v>241.29999999999998</v>
      </c>
      <c r="AH20" s="1"/>
      <c r="AI20" s="1"/>
      <c r="AJ20" s="1"/>
      <c r="AK20" s="1">
        <v>130.6</v>
      </c>
      <c r="AL20" s="1">
        <v>65.099999999999994</v>
      </c>
      <c r="AM20" s="1">
        <v>45.6</v>
      </c>
      <c r="AN20" s="1"/>
      <c r="AO20" s="1"/>
      <c r="AP20" s="1" t="s">
        <v>253</v>
      </c>
      <c r="AQ20" s="1">
        <f>AR20/AR27*100</f>
        <v>0.57039963376279779</v>
      </c>
      <c r="AR20" s="1">
        <f t="shared" si="21"/>
        <v>248.5</v>
      </c>
      <c r="AS20" s="1"/>
      <c r="AT20" s="1"/>
      <c r="AU20" s="1"/>
      <c r="AV20" s="1"/>
      <c r="AW20" s="1">
        <f>('Total TV Universe (RV)'!H16)</f>
        <v>266.35232469999994</v>
      </c>
      <c r="AX20" s="1"/>
      <c r="AY20" s="1">
        <f>('Radio (RV)'!F11)</f>
        <v>98.2</v>
      </c>
      <c r="AZ20" s="1"/>
      <c r="BA20" s="1"/>
      <c r="BB20" s="1" t="s">
        <v>1021</v>
      </c>
      <c r="BC20" s="1">
        <f>BD20/BD29*100</f>
        <v>0.31539657221963835</v>
      </c>
      <c r="BD20" s="1">
        <f t="shared" si="5"/>
        <v>162.9</v>
      </c>
      <c r="BE20" s="1"/>
      <c r="BF20" s="1"/>
      <c r="BG20" s="1"/>
      <c r="BH20" s="1"/>
      <c r="BI20" s="1"/>
      <c r="BJ20" s="1"/>
      <c r="BK20" s="1">
        <f>('Radio (RV)'!G5)</f>
        <v>162.9</v>
      </c>
      <c r="BL20" s="1"/>
      <c r="BM20" s="1"/>
      <c r="BN20" s="96"/>
      <c r="BO20" s="96"/>
      <c r="BP20" s="96"/>
      <c r="BQ20" s="96"/>
      <c r="BR20" s="96"/>
      <c r="BS20" s="96"/>
      <c r="BT20" s="96"/>
      <c r="BU20" s="96"/>
      <c r="BV20" s="96"/>
      <c r="BW20" s="96"/>
      <c r="BX20" s="96"/>
      <c r="BY20" s="1"/>
      <c r="BZ20" s="96"/>
      <c r="CA20" s="96"/>
      <c r="CB20" s="96"/>
      <c r="CC20" s="96"/>
      <c r="CD20" s="96"/>
      <c r="CE20" s="96"/>
      <c r="CF20" s="96"/>
      <c r="CG20" s="96"/>
      <c r="CH20" s="96"/>
      <c r="CI20" s="96"/>
      <c r="CJ20" s="96"/>
      <c r="CK20" s="1"/>
      <c r="CL20" s="2" t="s">
        <v>926</v>
      </c>
      <c r="CM20" s="2"/>
      <c r="CN20" s="2">
        <f>SUM(CO20:CV20)</f>
        <v>69500.911999999997</v>
      </c>
      <c r="CO20" s="1">
        <f>('Wireline (RV) '!J36)</f>
        <v>16400</v>
      </c>
      <c r="CP20" s="2">
        <f>('Wireless (RV)'!J22)</f>
        <v>19100</v>
      </c>
      <c r="CQ20" s="2">
        <f>('ISPs (RV)'!G41)</f>
        <v>7200</v>
      </c>
      <c r="CR20" s="2">
        <f>('CableSatIPTV (RV)'!J47)</f>
        <v>8459.1</v>
      </c>
      <c r="CS20" s="2">
        <v>7249.8</v>
      </c>
      <c r="CT20" s="2">
        <f>('Radio (RV)'!J30)</f>
        <v>2025.6120000000001</v>
      </c>
      <c r="CU20" s="2">
        <f>('Magazines (RV)'!J39)+('Newspaper (RV)'!J43)</f>
        <v>6392.4</v>
      </c>
      <c r="CV20" s="2">
        <v>2674</v>
      </c>
      <c r="CW20" s="2">
        <v>162.6</v>
      </c>
      <c r="CX20" s="1"/>
      <c r="CY20" s="2" t="s">
        <v>926</v>
      </c>
      <c r="CZ20" s="2"/>
      <c r="DA20" s="2">
        <f>SUM(DB20:DI20)</f>
        <v>71404.597999999998</v>
      </c>
      <c r="DB20" s="2">
        <f>('Wireline (RV) '!K36)</f>
        <v>15900</v>
      </c>
      <c r="DC20" s="2">
        <f>('Wireless (RV)'!K22)</f>
        <v>20400</v>
      </c>
      <c r="DD20" s="2">
        <f>('ISPs (RV)'!H41)</f>
        <v>7625</v>
      </c>
      <c r="DE20" s="2">
        <f>('CableSatIPTV (RV)'!K47)</f>
        <v>8560.7999999999993</v>
      </c>
      <c r="DF20" s="2">
        <f>('Total TV Universe (RV)'!M50)</f>
        <v>7521.8580000000002</v>
      </c>
      <c r="DG20" s="2">
        <f>('Radio (RV)'!K30)</f>
        <v>2017.94</v>
      </c>
      <c r="DH20" s="65">
        <f>('Magazines (RV)'!K39)+('Newspaper (RV)'!K43)</f>
        <v>6294</v>
      </c>
      <c r="DI20" s="2">
        <v>3085</v>
      </c>
      <c r="DJ20" s="72">
        <v>134.4</v>
      </c>
      <c r="DK20" s="35"/>
      <c r="DL20" s="1" t="s">
        <v>1018</v>
      </c>
      <c r="DM20" s="1">
        <f>DM2+DM3+DM5+DM6</f>
        <v>57.701223698356763</v>
      </c>
      <c r="DN20" s="1"/>
      <c r="DO20" s="1"/>
      <c r="DP20" s="1"/>
      <c r="DQ20" s="1"/>
      <c r="DR20" s="1"/>
      <c r="DS20" s="1"/>
      <c r="DT20" s="1"/>
      <c r="DU20" s="1"/>
      <c r="DV20" s="1"/>
      <c r="DW20" s="1"/>
      <c r="DX20" s="1"/>
      <c r="DY20" s="1" t="s">
        <v>1018</v>
      </c>
      <c r="DZ20" s="1">
        <f>DZ2+DZ3+DZ5+DZ6</f>
        <v>58.218021765836909</v>
      </c>
      <c r="EA20" s="1"/>
      <c r="EB20" s="1"/>
      <c r="EC20" s="1"/>
      <c r="ED20" s="1"/>
      <c r="EE20" s="1"/>
      <c r="EF20" s="1"/>
      <c r="EG20" s="1"/>
      <c r="EH20" s="1"/>
      <c r="EI20" s="1"/>
      <c r="EJ20" s="1"/>
      <c r="EK20" s="1"/>
      <c r="EL20" s="2" t="s">
        <v>926</v>
      </c>
      <c r="EM20" s="1"/>
      <c r="EN20" s="2">
        <f>EO20+EP20+EQ20+ER20+ES20+ET20+EU20+EW20+EV20</f>
        <v>76499.8</v>
      </c>
      <c r="EO20" s="2">
        <f>('Wireline (RV) '!N36)</f>
        <v>14951</v>
      </c>
      <c r="EP20" s="2">
        <f>('Wireless (RV)'!N22)</f>
        <v>23600</v>
      </c>
      <c r="EQ20" s="2">
        <f>('ISPs (RV)'!K41)</f>
        <v>9249</v>
      </c>
      <c r="ER20" s="2">
        <f>('CableSatIPTV (RV)'!N47)</f>
        <v>8918.2000000000007</v>
      </c>
      <c r="ES20" s="2">
        <f>('Total TV Universe (RV)'!P50)</f>
        <v>7781.9000000000005</v>
      </c>
      <c r="ET20" s="2">
        <f>('Radio (RV)'!N30)</f>
        <v>1869.4</v>
      </c>
      <c r="EU20" s="2">
        <f>('Magazines (RV)'!N39)+('Newspaper (RV)'!N43)</f>
        <v>5080</v>
      </c>
      <c r="EV20" s="3">
        <v>4604</v>
      </c>
      <c r="EW20" s="2">
        <f>SUM(EW2:EW19)</f>
        <v>446.29999999999995</v>
      </c>
      <c r="EX20" s="2"/>
      <c r="EY20" s="2" t="s">
        <v>926</v>
      </c>
      <c r="EZ20" s="16"/>
      <c r="FA20" s="51">
        <f>FB20+FC20+FD20+FE20+FF20+FG20+FH20+FI20+FJ20</f>
        <v>78074.013186935685</v>
      </c>
      <c r="FB20" s="51">
        <f>('Wireline (RV) '!O36)</f>
        <v>14100</v>
      </c>
      <c r="FC20" s="51">
        <f>('Wireless (RV)'!O22)</f>
        <v>24400</v>
      </c>
      <c r="FD20" s="51">
        <f>('ISPs (RV)'!L41)</f>
        <v>10200</v>
      </c>
      <c r="FE20" s="51">
        <f>('CableSatIPTV (RV)'!O47)</f>
        <v>8734.2000000000007</v>
      </c>
      <c r="FF20" s="51">
        <f>('Total TV Universe (RV)'!Q50)</f>
        <v>8043.3</v>
      </c>
      <c r="FG20" s="51">
        <f>('Radio (RV)'!O30)</f>
        <v>1841.8</v>
      </c>
      <c r="FH20" s="51">
        <f>('Magazines (RV)'!O39)+('Newspaper (RV)'!O43)</f>
        <v>4526.9131869356816</v>
      </c>
      <c r="FI20" s="610">
        <v>5484</v>
      </c>
      <c r="FJ20" s="51">
        <f>SUM(FJ2:FJ19)</f>
        <v>743.80000000000007</v>
      </c>
    </row>
    <row r="21" spans="1:166" ht="15.75" customHeight="1">
      <c r="A21" s="1" t="s">
        <v>253</v>
      </c>
      <c r="B21" s="1">
        <f>C21/C34*100</f>
        <v>0.53658347251772542</v>
      </c>
      <c r="C21" s="1">
        <f t="shared" si="0"/>
        <v>104.10000000000001</v>
      </c>
      <c r="D21" s="1"/>
      <c r="E21" s="1"/>
      <c r="F21" s="1"/>
      <c r="G21" s="1">
        <v>73.900000000000006</v>
      </c>
      <c r="H21" s="1"/>
      <c r="I21" s="1">
        <v>30.2</v>
      </c>
      <c r="J21" s="1"/>
      <c r="K21" s="1" t="s">
        <v>367</v>
      </c>
      <c r="L21" s="1">
        <f>M21/M36*100</f>
        <v>1.0023001210732987</v>
      </c>
      <c r="M21" s="1">
        <f t="shared" si="20"/>
        <v>228.8</v>
      </c>
      <c r="N21" s="1"/>
      <c r="O21" s="1"/>
      <c r="P21" s="1"/>
      <c r="Q21" s="1">
        <v>228.8</v>
      </c>
      <c r="R21" s="1"/>
      <c r="S21" s="1"/>
      <c r="T21" s="1"/>
      <c r="U21" s="1" t="s">
        <v>253</v>
      </c>
      <c r="V21" s="1">
        <f>W21/W35*100</f>
        <v>0.86599007657009019</v>
      </c>
      <c r="W21" s="1">
        <f t="shared" si="2"/>
        <v>216.4</v>
      </c>
      <c r="X21" s="1"/>
      <c r="Y21" s="1"/>
      <c r="Z21" s="1"/>
      <c r="AA21" s="1">
        <v>142.4</v>
      </c>
      <c r="AB21" s="1"/>
      <c r="AC21" s="1">
        <v>74</v>
      </c>
      <c r="AD21" s="1"/>
      <c r="AE21" s="1" t="s">
        <v>253</v>
      </c>
      <c r="AF21" s="1">
        <f>AG21/AG31*100</f>
        <v>0.75362750977337045</v>
      </c>
      <c r="AG21" s="1">
        <f t="shared" si="25"/>
        <v>239.2</v>
      </c>
      <c r="AH21" s="1"/>
      <c r="AI21" s="1"/>
      <c r="AJ21" s="1"/>
      <c r="AK21" s="1"/>
      <c r="AL21" s="1">
        <v>169.5</v>
      </c>
      <c r="AM21" s="1"/>
      <c r="AN21" s="1">
        <v>69.7</v>
      </c>
      <c r="AO21" s="1"/>
      <c r="AP21" s="1" t="s">
        <v>1013</v>
      </c>
      <c r="AQ21" s="1">
        <f>AR21/AR27*100</f>
        <v>0.36473441370184539</v>
      </c>
      <c r="AR21" s="1">
        <f t="shared" si="21"/>
        <v>158.9</v>
      </c>
      <c r="AS21" s="1">
        <f>('Wireline (RV) '!F26)</f>
        <v>269</v>
      </c>
      <c r="AT21" s="1"/>
      <c r="AU21" s="1"/>
      <c r="AV21" s="1"/>
      <c r="AW21" s="1"/>
      <c r="AX21" s="1"/>
      <c r="AY21" s="1"/>
      <c r="AZ21" s="1"/>
      <c r="BA21" s="1"/>
      <c r="BB21" s="1" t="s">
        <v>1005</v>
      </c>
      <c r="BC21" s="1">
        <f>BD21/BD29*100</f>
        <v>0.36554249745284056</v>
      </c>
      <c r="BD21" s="1">
        <f t="shared" si="5"/>
        <v>188.79999999999998</v>
      </c>
      <c r="BE21" s="1">
        <f>('Wireline (RV) '!G19)</f>
        <v>27.4</v>
      </c>
      <c r="BF21" s="1"/>
      <c r="BG21" s="1">
        <v>20.7</v>
      </c>
      <c r="BH21" s="1">
        <f>('CableSatIPTV (RV)'!G36)</f>
        <v>140.69999999999999</v>
      </c>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t="s">
        <v>1018</v>
      </c>
      <c r="CM21" s="1">
        <v>56.530924682850134</v>
      </c>
      <c r="CN21" s="1"/>
      <c r="CO21" s="1"/>
      <c r="CP21" s="1"/>
      <c r="CQ21" s="1"/>
      <c r="CR21" s="1"/>
      <c r="CS21" s="1"/>
      <c r="CT21" s="1"/>
      <c r="CU21" s="1"/>
      <c r="CV21" s="1"/>
      <c r="CW21" s="1"/>
      <c r="CX21" s="1"/>
      <c r="CY21" s="1" t="s">
        <v>1018</v>
      </c>
      <c r="CZ21" s="1">
        <v>55.953467534129999</v>
      </c>
      <c r="DA21" s="1"/>
      <c r="DB21" s="1"/>
      <c r="DC21" s="1"/>
      <c r="DD21" s="1"/>
      <c r="DE21" s="1"/>
      <c r="DF21" s="1"/>
      <c r="DG21" s="1"/>
      <c r="DH21" s="1"/>
      <c r="DI21" s="1"/>
      <c r="DJ21" s="35"/>
      <c r="DK21" s="35"/>
      <c r="DL21" s="1"/>
      <c r="DM21" s="1"/>
      <c r="DN21" s="1"/>
      <c r="DO21" s="1"/>
      <c r="DP21" s="1"/>
      <c r="DQ21" s="1"/>
      <c r="DR21" s="1"/>
      <c r="DS21" s="1"/>
      <c r="DT21" s="1"/>
      <c r="DU21" s="1"/>
      <c r="DV21" s="1"/>
      <c r="DW21" s="1"/>
      <c r="DX21" s="1"/>
      <c r="DY21" s="96"/>
      <c r="DZ21" s="96"/>
      <c r="EA21" s="96"/>
      <c r="EB21" s="96"/>
      <c r="EC21" s="96"/>
      <c r="ED21" s="96"/>
      <c r="EE21" s="96"/>
      <c r="EF21" s="96"/>
      <c r="EG21" s="96"/>
      <c r="EH21" s="96"/>
      <c r="EI21" s="96"/>
      <c r="EJ21" s="3"/>
      <c r="EK21" s="2"/>
      <c r="EL21" s="1" t="s">
        <v>1018</v>
      </c>
      <c r="EM21" s="1">
        <f>EM2+EM3+EM5+EM6</f>
        <v>55.057940674354697</v>
      </c>
      <c r="EN21" s="1"/>
      <c r="EO21" s="1"/>
      <c r="EP21" s="1"/>
      <c r="EQ21" s="1"/>
      <c r="ER21" s="1"/>
      <c r="ES21" s="1"/>
      <c r="ET21" s="1"/>
      <c r="EU21" s="1"/>
      <c r="EV21" s="1"/>
      <c r="EW21" s="1"/>
      <c r="EX21" s="1"/>
      <c r="EY21" s="1" t="s">
        <v>1018</v>
      </c>
      <c r="EZ21" s="16">
        <f>EZ2+EZ3+EZ5+EZ6</f>
        <v>55.617513725125171</v>
      </c>
      <c r="FA21" s="16"/>
      <c r="FB21" s="16"/>
      <c r="FC21" s="16"/>
      <c r="FD21" s="16"/>
      <c r="FE21" s="16"/>
      <c r="FF21" s="611"/>
      <c r="FG21" s="16"/>
      <c r="FH21" s="16"/>
      <c r="FI21" s="18"/>
      <c r="FJ21" s="18"/>
    </row>
    <row r="22" spans="1:166" ht="15.75" customHeight="1">
      <c r="A22" s="1" t="s">
        <v>1022</v>
      </c>
      <c r="B22" s="1">
        <f>C22/C34*100</f>
        <v>0.43710161834296934</v>
      </c>
      <c r="C22" s="1">
        <f t="shared" si="0"/>
        <v>84.8</v>
      </c>
      <c r="D22" s="1"/>
      <c r="E22" s="1"/>
      <c r="F22" s="12"/>
      <c r="G22" s="1">
        <v>84.8</v>
      </c>
      <c r="H22" s="12"/>
      <c r="I22" s="1"/>
      <c r="J22" s="1"/>
      <c r="K22" s="1" t="s">
        <v>724</v>
      </c>
      <c r="L22" s="1">
        <f>M22/M36*100</f>
        <v>0.62030462038452394</v>
      </c>
      <c r="M22" s="1">
        <f t="shared" si="20"/>
        <v>141.6</v>
      </c>
      <c r="N22" s="1"/>
      <c r="O22" s="1"/>
      <c r="P22" s="1"/>
      <c r="Q22" s="1">
        <v>141.6</v>
      </c>
      <c r="R22" s="1"/>
      <c r="S22" s="1"/>
      <c r="T22" s="1"/>
      <c r="U22" s="1" t="s">
        <v>25</v>
      </c>
      <c r="V22" s="1">
        <f>W22/W35*100</f>
        <v>0.68150697800317162</v>
      </c>
      <c r="W22" s="1">
        <f t="shared" si="2"/>
        <v>170.29999999999998</v>
      </c>
      <c r="X22" s="1"/>
      <c r="Y22" s="1"/>
      <c r="Z22" s="1">
        <f>('CableSatIPTV (RV)'!D6)</f>
        <v>164.6</v>
      </c>
      <c r="AA22" s="1"/>
      <c r="AB22" s="1"/>
      <c r="AC22" s="1">
        <f>('Radio (RV)'!D16)</f>
        <v>5.7</v>
      </c>
      <c r="AD22" s="1"/>
      <c r="AE22" s="1" t="s">
        <v>367</v>
      </c>
      <c r="AF22" s="1">
        <f>AG22/AG31*100</f>
        <v>0.68116332614131558</v>
      </c>
      <c r="AG22" s="1">
        <f t="shared" si="25"/>
        <v>216.2</v>
      </c>
      <c r="AH22" s="1"/>
      <c r="AI22" s="1"/>
      <c r="AJ22" s="1"/>
      <c r="AK22" s="1"/>
      <c r="AL22" s="1">
        <v>216.2</v>
      </c>
      <c r="AM22" s="1"/>
      <c r="AN22" s="1"/>
      <c r="AO22" s="1"/>
      <c r="AP22" s="1" t="s">
        <v>424</v>
      </c>
      <c r="AQ22" s="1">
        <f>AR22/AR27*100</f>
        <v>0.26786976764635212</v>
      </c>
      <c r="AR22" s="1">
        <f t="shared" si="21"/>
        <v>116.7</v>
      </c>
      <c r="AS22" s="1"/>
      <c r="AT22" s="1"/>
      <c r="AU22" s="1"/>
      <c r="AV22" s="1"/>
      <c r="AW22" s="1">
        <f>('Total TV Universe (RV)'!H4)</f>
        <v>207.7</v>
      </c>
      <c r="AX22" s="1"/>
      <c r="AY22" s="1">
        <f>('Radio (RV)'!F4)</f>
        <v>40.799999999999997</v>
      </c>
      <c r="AZ22" s="1"/>
      <c r="BA22" s="1"/>
      <c r="BB22" s="1" t="s">
        <v>1023</v>
      </c>
      <c r="BC22" s="1">
        <f>BD22/BD29*100</f>
        <v>0.3652327156753381</v>
      </c>
      <c r="BD22" s="1">
        <f t="shared" si="5"/>
        <v>188.64</v>
      </c>
      <c r="BE22" s="1"/>
      <c r="BF22" s="1"/>
      <c r="BG22" s="1"/>
      <c r="BH22" s="1"/>
      <c r="BI22" s="1"/>
      <c r="BJ22" s="1">
        <f>('Newspaper (RV)'!G12)</f>
        <v>188.64</v>
      </c>
      <c r="BK22" s="1"/>
      <c r="BL22" s="1"/>
      <c r="BM22" s="1"/>
      <c r="BN22" s="96"/>
      <c r="BO22" s="96"/>
      <c r="BP22" s="96"/>
      <c r="BQ22" s="96"/>
      <c r="BR22" s="96"/>
      <c r="BS22" s="96"/>
      <c r="BT22" s="1"/>
      <c r="BU22" s="96"/>
      <c r="BV22" s="96"/>
      <c r="BW22" s="96"/>
      <c r="BX22" s="96"/>
      <c r="BY22" s="1"/>
      <c r="BZ22" s="1"/>
      <c r="CA22" s="1"/>
      <c r="CB22" s="1"/>
      <c r="CC22" s="1"/>
      <c r="CD22" s="1"/>
      <c r="CE22" s="1"/>
      <c r="CF22" s="1"/>
      <c r="CG22" s="1"/>
      <c r="CH22" s="1"/>
      <c r="CI22" s="1"/>
      <c r="CJ22" s="1"/>
      <c r="CK22" s="1"/>
      <c r="CL22" s="96"/>
      <c r="CM22" s="96"/>
      <c r="CN22" s="96"/>
      <c r="CO22" s="96"/>
      <c r="CP22" s="96"/>
      <c r="CQ22" s="96"/>
      <c r="CR22" s="96"/>
      <c r="CS22" s="96"/>
      <c r="CT22" s="96"/>
      <c r="CU22" s="96"/>
      <c r="CV22" s="96"/>
      <c r="CW22" s="1"/>
      <c r="CX22" s="1"/>
      <c r="CY22" s="96"/>
      <c r="CZ22" s="96"/>
      <c r="DA22" s="96"/>
      <c r="DB22" s="96"/>
      <c r="DC22" s="96"/>
      <c r="DD22" s="96"/>
      <c r="DE22" s="96"/>
      <c r="DF22" s="96"/>
      <c r="DG22" s="96"/>
      <c r="DH22" s="96"/>
      <c r="DI22" s="96"/>
      <c r="DJ22" s="35"/>
      <c r="DK22" s="35"/>
      <c r="DL22" s="1"/>
      <c r="DM22" s="1"/>
      <c r="DN22" s="1"/>
      <c r="DO22" s="1"/>
      <c r="DP22" s="1"/>
      <c r="DQ22" s="1"/>
      <c r="DR22" s="1"/>
      <c r="DS22" s="75"/>
      <c r="DT22" s="1"/>
      <c r="DU22" s="1"/>
      <c r="DV22" s="1"/>
      <c r="DW22" s="1"/>
      <c r="DX22" s="1"/>
      <c r="DY22" s="96"/>
      <c r="DZ22" s="96"/>
      <c r="EA22" s="96"/>
      <c r="EB22" s="96"/>
      <c r="EC22" s="96"/>
      <c r="ED22" s="96"/>
      <c r="EE22" s="96"/>
      <c r="EF22" s="96"/>
      <c r="EG22" s="96"/>
      <c r="EH22" s="96"/>
      <c r="EI22" s="96"/>
      <c r="EJ22" s="1"/>
      <c r="EK22" s="1"/>
      <c r="EL22" s="1"/>
      <c r="EM22" s="1"/>
      <c r="EN22" s="1"/>
      <c r="EO22" s="1"/>
      <c r="EP22" s="1"/>
      <c r="EQ22" s="1"/>
      <c r="ER22" s="1"/>
      <c r="ES22" s="148"/>
      <c r="ET22" s="1"/>
      <c r="EU22" s="36"/>
      <c r="EV22" s="1"/>
      <c r="EW22" s="1"/>
      <c r="EX22" s="1"/>
      <c r="EY22" s="1"/>
      <c r="EZ22" s="16"/>
      <c r="FA22" s="612"/>
      <c r="FB22" s="16"/>
      <c r="FC22" s="16"/>
      <c r="FD22" s="16"/>
      <c r="FE22" s="16"/>
      <c r="FF22" s="16"/>
      <c r="FG22" s="18"/>
      <c r="FH22" s="16"/>
      <c r="FI22" s="18"/>
      <c r="FJ22" s="434"/>
    </row>
    <row r="23" spans="1:166" ht="15.75" customHeight="1">
      <c r="A23" s="1" t="s">
        <v>724</v>
      </c>
      <c r="B23" s="1">
        <f>C23/C34*100</f>
        <v>0.43710161834296934</v>
      </c>
      <c r="C23" s="1">
        <f t="shared" si="0"/>
        <v>84.8</v>
      </c>
      <c r="D23" s="1"/>
      <c r="E23" s="1"/>
      <c r="F23" s="1"/>
      <c r="G23" s="1">
        <v>84.8</v>
      </c>
      <c r="H23" s="1"/>
      <c r="I23" s="1"/>
      <c r="J23" s="1"/>
      <c r="K23" s="1" t="s">
        <v>726</v>
      </c>
      <c r="L23" s="1">
        <f>M23/M36*100</f>
        <v>0.34171425036843728</v>
      </c>
      <c r="M23" s="1">
        <f t="shared" si="20"/>
        <v>78.004800000000003</v>
      </c>
      <c r="N23" s="1"/>
      <c r="O23" s="1"/>
      <c r="P23" s="1"/>
      <c r="Q23" s="1"/>
      <c r="R23" s="1">
        <f>('Newspaper (RV)'!C7)</f>
        <v>78.004800000000003</v>
      </c>
      <c r="S23" s="1"/>
      <c r="T23" s="1"/>
      <c r="U23" s="1" t="s">
        <v>367</v>
      </c>
      <c r="V23" s="1">
        <f>W23/W35*100</f>
        <v>0.67510409388805093</v>
      </c>
      <c r="W23" s="1">
        <f t="shared" si="2"/>
        <v>168.7</v>
      </c>
      <c r="X23" s="1"/>
      <c r="Y23" s="1"/>
      <c r="Z23" s="1"/>
      <c r="AA23" s="1">
        <v>168.7</v>
      </c>
      <c r="AB23" s="1"/>
      <c r="AC23" s="1"/>
      <c r="AD23" s="1"/>
      <c r="AE23" s="1" t="s">
        <v>920</v>
      </c>
      <c r="AF23" s="1">
        <f>AG23/AG31*100</f>
        <v>0.59442684895042563</v>
      </c>
      <c r="AG23" s="1">
        <f t="shared" si="25"/>
        <v>188.67000000000002</v>
      </c>
      <c r="AH23" s="1"/>
      <c r="AI23" s="1"/>
      <c r="AJ23" s="1"/>
      <c r="AK23" s="1"/>
      <c r="AL23" s="1"/>
      <c r="AM23" s="1">
        <f>('Newspaper (RV)'!E16)</f>
        <v>188.67000000000002</v>
      </c>
      <c r="AN23" s="1"/>
      <c r="AO23" s="1"/>
      <c r="AP23" s="1" t="s">
        <v>689</v>
      </c>
      <c r="AQ23" s="1">
        <f>AR23/AR27*100</f>
        <v>0.23252105794837594</v>
      </c>
      <c r="AR23" s="1">
        <f t="shared" si="21"/>
        <v>101.3</v>
      </c>
      <c r="AS23" s="1"/>
      <c r="AT23" s="1"/>
      <c r="AU23" s="1"/>
      <c r="AV23" s="1">
        <f>('CableSatIPTV (RV)'!F11)</f>
        <v>158.9</v>
      </c>
      <c r="AW23" s="1"/>
      <c r="AX23" s="1"/>
      <c r="AY23" s="1"/>
      <c r="AZ23" s="1"/>
      <c r="BA23" s="35"/>
      <c r="BB23" s="1" t="s">
        <v>1026</v>
      </c>
      <c r="BC23" s="1">
        <f>BD23/BD29*100</f>
        <v>0.24443765587546448</v>
      </c>
      <c r="BD23" s="1">
        <f t="shared" si="5"/>
        <v>126.25024381807093</v>
      </c>
      <c r="BE23" s="1"/>
      <c r="BF23" s="1"/>
      <c r="BG23" s="1"/>
      <c r="BH23" s="1"/>
      <c r="BI23" s="1"/>
      <c r="BJ23" s="1">
        <f>('Newspaper (RV)'!G21)</f>
        <v>126.25024381807093</v>
      </c>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96"/>
      <c r="CM23" s="96"/>
      <c r="CN23" s="96"/>
      <c r="CO23" s="96"/>
      <c r="CP23" s="96"/>
      <c r="CQ23" s="96"/>
      <c r="CR23" s="96"/>
      <c r="CS23" s="96"/>
      <c r="CT23" s="96"/>
      <c r="CU23" s="96"/>
      <c r="CV23" s="613"/>
      <c r="CW23" s="613"/>
      <c r="CX23" s="613"/>
      <c r="CY23" s="613"/>
      <c r="CZ23" s="613"/>
      <c r="DA23" s="613"/>
      <c r="DB23" s="613"/>
      <c r="DC23" s="613"/>
      <c r="DD23" s="613"/>
      <c r="DE23" s="613"/>
      <c r="DF23" s="613"/>
      <c r="DG23" s="613"/>
      <c r="DH23" s="613"/>
      <c r="DI23" s="613"/>
      <c r="DJ23" s="613"/>
      <c r="DK23" s="613"/>
      <c r="DL23" s="613"/>
      <c r="DM23" s="613"/>
      <c r="DN23" s="613"/>
      <c r="DO23" s="613"/>
      <c r="DP23" s="613"/>
      <c r="DQ23" s="613"/>
      <c r="DR23" s="613"/>
      <c r="DS23" s="614"/>
      <c r="DT23" s="613"/>
      <c r="DU23" s="613"/>
      <c r="DV23" s="613"/>
      <c r="DW23" s="613"/>
      <c r="DX23" s="613"/>
      <c r="DY23" s="613"/>
      <c r="DZ23" s="613"/>
      <c r="EA23" s="613"/>
      <c r="EB23" s="613"/>
      <c r="EC23" s="613"/>
      <c r="ED23" s="613"/>
      <c r="EE23" s="613"/>
      <c r="EF23" s="613"/>
      <c r="EG23" s="613"/>
      <c r="EH23" s="613"/>
      <c r="EI23" s="613"/>
      <c r="EJ23" s="613"/>
      <c r="EK23" s="613"/>
      <c r="EL23" s="613"/>
      <c r="EM23" s="613"/>
      <c r="EN23" s="613"/>
      <c r="EO23" s="613"/>
      <c r="EP23" s="615"/>
      <c r="EQ23" s="613"/>
      <c r="ER23" s="613"/>
      <c r="ES23" s="613"/>
      <c r="ET23" s="613"/>
      <c r="EU23" s="616"/>
      <c r="EV23" s="617"/>
      <c r="EW23" s="618"/>
      <c r="EX23" s="613"/>
      <c r="FF23" s="252"/>
      <c r="FG23" s="252"/>
    </row>
    <row r="24" spans="1:166" ht="15.75" customHeight="1">
      <c r="A24" s="1" t="s">
        <v>758</v>
      </c>
      <c r="B24" s="1">
        <f>C24/C34*100</f>
        <v>0.2922601622646977</v>
      </c>
      <c r="C24" s="1">
        <f t="shared" si="0"/>
        <v>56.7</v>
      </c>
      <c r="D24" s="1"/>
      <c r="E24" s="1"/>
      <c r="F24" s="1"/>
      <c r="G24" s="1"/>
      <c r="H24" s="1">
        <v>56.7</v>
      </c>
      <c r="I24" s="1"/>
      <c r="J24" s="1"/>
      <c r="K24" s="1" t="s">
        <v>253</v>
      </c>
      <c r="L24" s="1">
        <f>M24/M36*100</f>
        <v>0.49501710525036169</v>
      </c>
      <c r="M24" s="1">
        <f t="shared" si="20"/>
        <v>113</v>
      </c>
      <c r="N24" s="1"/>
      <c r="O24" s="1"/>
      <c r="P24" s="1"/>
      <c r="Q24" s="1">
        <v>113</v>
      </c>
      <c r="R24" s="1"/>
      <c r="S24" s="1"/>
      <c r="T24" s="1"/>
      <c r="U24" s="1" t="s">
        <v>920</v>
      </c>
      <c r="V24" s="1">
        <f>W24/W35*100</f>
        <v>0.64757169219303146</v>
      </c>
      <c r="W24" s="1">
        <f t="shared" si="2"/>
        <v>161.82000000000002</v>
      </c>
      <c r="X24" s="1"/>
      <c r="Y24" s="1"/>
      <c r="Z24" s="1"/>
      <c r="AA24" s="1"/>
      <c r="AB24" s="1">
        <f>('Newspaper (RV)'!D16)</f>
        <v>161.82000000000002</v>
      </c>
      <c r="AC24" s="1"/>
      <c r="AD24" s="1"/>
      <c r="AE24" s="1" t="s">
        <v>36</v>
      </c>
      <c r="AF24" s="1">
        <f>AG24/AG31*100</f>
        <v>0.48189316649515757</v>
      </c>
      <c r="AG24" s="1">
        <f t="shared" si="25"/>
        <v>152.95201399999999</v>
      </c>
      <c r="AH24" s="1"/>
      <c r="AI24" s="1"/>
      <c r="AJ24" s="1">
        <v>0.2</v>
      </c>
      <c r="AK24" s="1">
        <f>('CableSatIPTV (RV)'!E33)</f>
        <v>152.752014</v>
      </c>
      <c r="AL24" s="1"/>
      <c r="AM24" s="1"/>
      <c r="AN24" s="1"/>
      <c r="AO24" s="1"/>
      <c r="AP24" s="1" t="s">
        <v>1005</v>
      </c>
      <c r="AQ24" s="1">
        <f>AR24/AR27*100</f>
        <v>0.22655309397339296</v>
      </c>
      <c r="AR24" s="1">
        <f t="shared" si="21"/>
        <v>98.7</v>
      </c>
      <c r="AS24" s="1">
        <f>('Wireline (RV) '!F19)</f>
        <v>2.1</v>
      </c>
      <c r="AT24" s="1"/>
      <c r="AU24" s="1">
        <f>('ISPs (RV)'!C18)</f>
        <v>1.4</v>
      </c>
      <c r="AV24" s="1">
        <f>('CableSatIPTV (RV)'!F36)</f>
        <v>113.2</v>
      </c>
      <c r="AW24" s="1"/>
      <c r="AX24" s="1"/>
      <c r="AY24" s="1"/>
      <c r="AZ24" s="1"/>
      <c r="BA24" s="1"/>
      <c r="BB24" s="1" t="s">
        <v>1040</v>
      </c>
      <c r="BC24" s="1">
        <f>BD24/BD29*100</f>
        <v>0.1498166277946395</v>
      </c>
      <c r="BD24" s="1">
        <f t="shared" si="5"/>
        <v>77.379181694946695</v>
      </c>
      <c r="BE24" s="1"/>
      <c r="BF24" s="1"/>
      <c r="BG24" s="1"/>
      <c r="BH24" s="1"/>
      <c r="BI24" s="1"/>
      <c r="BJ24" s="1">
        <f>('Newspaper (RV)'!G22)</f>
        <v>77.379181694946695</v>
      </c>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613"/>
      <c r="CW24" s="613"/>
      <c r="CX24" s="613"/>
      <c r="CY24" s="613"/>
      <c r="CZ24" s="613"/>
      <c r="DA24" s="613"/>
      <c r="DB24" s="613"/>
      <c r="DC24" s="613"/>
      <c r="DD24" s="613"/>
      <c r="DE24" s="613"/>
      <c r="DF24" s="613"/>
      <c r="DG24" s="613"/>
      <c r="DH24" s="613"/>
      <c r="DI24" s="613"/>
      <c r="DJ24" s="613"/>
      <c r="DK24" s="613"/>
      <c r="DL24" s="613"/>
      <c r="DM24" s="613"/>
      <c r="DN24" s="613"/>
      <c r="DO24" s="613"/>
      <c r="DP24" s="613"/>
      <c r="DQ24" s="613"/>
      <c r="DR24" s="613"/>
      <c r="DS24" s="613"/>
      <c r="DT24" s="613"/>
      <c r="DU24" s="613"/>
      <c r="DV24" s="613"/>
      <c r="DW24" s="613"/>
      <c r="DX24" s="613"/>
      <c r="DY24" s="613"/>
      <c r="DZ24" s="613"/>
      <c r="EA24" s="613"/>
      <c r="EB24" s="613"/>
      <c r="EC24" s="613"/>
      <c r="ED24" s="613"/>
      <c r="EE24" s="613"/>
      <c r="EF24" s="613"/>
      <c r="EG24" s="613"/>
      <c r="EH24" s="613"/>
      <c r="EI24" s="613"/>
      <c r="EJ24" s="613"/>
      <c r="EK24" s="613"/>
      <c r="EL24" s="613"/>
      <c r="EM24" s="613"/>
      <c r="EN24" s="613"/>
      <c r="EO24" s="613"/>
      <c r="EP24" s="613"/>
      <c r="EQ24" s="613"/>
      <c r="ER24" s="631"/>
      <c r="ES24" s="613"/>
      <c r="ET24" s="613"/>
      <c r="EU24" s="613"/>
      <c r="EV24" s="613"/>
      <c r="EW24" s="618"/>
      <c r="EX24" s="613"/>
      <c r="EY24" s="613"/>
      <c r="EZ24" s="613"/>
      <c r="FA24" s="633"/>
      <c r="FB24" s="633"/>
      <c r="FC24" s="613"/>
      <c r="FD24" s="613"/>
      <c r="FE24" s="618"/>
      <c r="FF24" s="634"/>
      <c r="FG24" s="635"/>
      <c r="FH24" s="613"/>
      <c r="FI24" s="613"/>
      <c r="FJ24" s="613"/>
    </row>
    <row r="25" spans="1:166" ht="15.75" customHeight="1">
      <c r="A25" s="1" t="s">
        <v>1020</v>
      </c>
      <c r="B25" s="1">
        <f>C25/C34*100</f>
        <v>0.30102281263242231</v>
      </c>
      <c r="C25" s="1">
        <f t="shared" si="0"/>
        <v>58.4</v>
      </c>
      <c r="D25" s="1"/>
      <c r="E25" s="1"/>
      <c r="F25" s="1"/>
      <c r="G25" s="1">
        <v>58.4</v>
      </c>
      <c r="H25" s="1"/>
      <c r="I25" s="1"/>
      <c r="J25" s="1"/>
      <c r="K25" s="1" t="s">
        <v>689</v>
      </c>
      <c r="L25" s="1">
        <f>M25/M36*100</f>
        <v>0.36534890776885098</v>
      </c>
      <c r="M25" s="1">
        <f t="shared" si="20"/>
        <v>83.4</v>
      </c>
      <c r="N25" s="1"/>
      <c r="O25" s="1"/>
      <c r="P25" s="1">
        <v>31.8</v>
      </c>
      <c r="Q25" s="1">
        <v>17.600000000000001</v>
      </c>
      <c r="R25" s="1"/>
      <c r="S25" s="1">
        <f>('Radio (RV)'!C18)</f>
        <v>34</v>
      </c>
      <c r="T25" s="1"/>
      <c r="U25" s="1" t="s">
        <v>726</v>
      </c>
      <c r="V25" s="1">
        <f>W25/W35*100</f>
        <v>0.36416403404749631</v>
      </c>
      <c r="W25" s="1">
        <f t="shared" si="2"/>
        <v>91</v>
      </c>
      <c r="X25" s="1"/>
      <c r="Y25" s="1"/>
      <c r="Z25" s="1"/>
      <c r="AA25" s="1"/>
      <c r="AB25" s="1">
        <v>91</v>
      </c>
      <c r="AC25" s="1"/>
      <c r="AD25" s="1"/>
      <c r="AE25" s="1" t="s">
        <v>1020</v>
      </c>
      <c r="AF25" s="1">
        <f>AG25/AG31*100</f>
        <v>0.92596624215047474</v>
      </c>
      <c r="AG25" s="1">
        <f t="shared" si="25"/>
        <v>293.89999999999998</v>
      </c>
      <c r="AH25" s="1"/>
      <c r="AI25" s="1"/>
      <c r="AJ25" s="1"/>
      <c r="AK25" s="1">
        <v>275.89999999999998</v>
      </c>
      <c r="AL25" s="1">
        <v>18</v>
      </c>
      <c r="AM25" s="1"/>
      <c r="AN25" s="1"/>
      <c r="AO25" s="1"/>
      <c r="AP25" s="1" t="s">
        <v>1017</v>
      </c>
      <c r="AQ25" s="1">
        <f>AR25/AR27*100</f>
        <v>0</v>
      </c>
      <c r="AR25" s="1"/>
      <c r="AS25" s="1"/>
      <c r="AT25" s="1"/>
      <c r="AU25" s="1"/>
      <c r="AV25" s="1"/>
      <c r="AW25" s="1">
        <f>('Total TV Universe (RV)'!H21)</f>
        <v>101.3</v>
      </c>
      <c r="AX25" s="1"/>
      <c r="AY25" s="1"/>
      <c r="AZ25" s="1"/>
      <c r="BA25" s="1"/>
      <c r="BB25" s="1" t="s">
        <v>1062</v>
      </c>
      <c r="BC25" s="1">
        <f>BD25/BD29*100</f>
        <v>0.15762222102329126</v>
      </c>
      <c r="BD25" s="1">
        <f t="shared" si="5"/>
        <v>81.410712944632863</v>
      </c>
      <c r="BE25" s="1"/>
      <c r="BF25" s="1"/>
      <c r="BG25" s="1"/>
      <c r="BH25" s="1"/>
      <c r="BI25" s="1"/>
      <c r="BJ25" s="36">
        <f>('Newspaper (RV)'!G24)</f>
        <v>81.410712944632863</v>
      </c>
      <c r="BK25" s="1"/>
      <c r="BL25" s="1"/>
      <c r="BM25" s="1"/>
      <c r="BN25" s="65"/>
      <c r="BO25" s="65"/>
      <c r="BP25" s="65"/>
      <c r="BQ25" s="65"/>
      <c r="BR25" s="65"/>
      <c r="BS25" s="65"/>
      <c r="BT25" s="65"/>
      <c r="BU25" s="65"/>
      <c r="BV25" s="65"/>
      <c r="BW25" s="2"/>
      <c r="BX25" s="63"/>
      <c r="BY25" s="1"/>
      <c r="BZ25" s="1"/>
      <c r="CA25" s="1"/>
      <c r="CB25" s="1"/>
      <c r="CC25" s="1"/>
      <c r="CD25" s="1"/>
      <c r="CE25" s="1"/>
      <c r="CF25" s="1"/>
      <c r="CG25" s="1"/>
      <c r="CH25" s="1"/>
      <c r="CI25" s="1"/>
      <c r="CJ25" s="1"/>
      <c r="CK25" s="1"/>
      <c r="CL25" s="1"/>
      <c r="CM25" s="1"/>
      <c r="CN25" s="1"/>
      <c r="CO25" s="1"/>
      <c r="CP25" s="1"/>
      <c r="CQ25" s="1"/>
      <c r="CR25" s="1"/>
      <c r="CS25" s="1"/>
      <c r="CT25" s="1"/>
      <c r="CU25" s="1"/>
      <c r="CV25" s="613"/>
      <c r="CW25" s="613"/>
      <c r="CX25" s="613"/>
      <c r="CY25" s="613"/>
      <c r="CZ25" s="613"/>
      <c r="DA25" s="613"/>
      <c r="DB25" s="613"/>
      <c r="DC25" s="613"/>
      <c r="DD25" s="613"/>
      <c r="DE25" s="613"/>
      <c r="DF25" s="613"/>
      <c r="DG25" s="613"/>
      <c r="DH25" s="613"/>
      <c r="DI25" s="613"/>
      <c r="DJ25" s="613"/>
      <c r="DK25" s="613"/>
      <c r="DL25" s="613"/>
      <c r="DM25" s="613"/>
      <c r="DN25" s="613"/>
      <c r="DO25" s="613"/>
      <c r="DP25" s="613"/>
      <c r="DQ25" s="613"/>
      <c r="DR25" s="613"/>
      <c r="DS25" s="613"/>
      <c r="DT25" s="613"/>
      <c r="DU25" s="613"/>
      <c r="DV25" s="613"/>
      <c r="DW25" s="613"/>
      <c r="DX25" s="613"/>
      <c r="DY25" s="613"/>
      <c r="DZ25" s="613"/>
      <c r="EA25" s="613"/>
      <c r="EB25" s="613"/>
      <c r="EC25" s="613"/>
      <c r="ED25" s="613"/>
      <c r="EE25" s="613"/>
      <c r="EF25" s="613"/>
      <c r="EG25" s="613"/>
      <c r="EH25" s="613"/>
      <c r="EI25" s="613"/>
      <c r="EJ25" s="613"/>
      <c r="EK25" s="613"/>
      <c r="EL25" s="613"/>
      <c r="EM25" s="613"/>
      <c r="EN25" s="613"/>
      <c r="EO25" s="613"/>
      <c r="EP25" s="613"/>
      <c r="EQ25" s="613"/>
      <c r="ER25" s="631"/>
      <c r="ES25" s="613"/>
      <c r="ET25" s="613"/>
      <c r="EU25" s="613"/>
      <c r="EV25" s="613"/>
      <c r="EW25" s="618"/>
      <c r="EX25" s="618"/>
      <c r="EY25" s="732"/>
      <c r="EZ25" s="687"/>
      <c r="FA25" s="639">
        <f>FA2/FA7</f>
        <v>8.0053735143273297</v>
      </c>
      <c r="FB25" s="468"/>
      <c r="FC25" s="468"/>
      <c r="FD25" s="468"/>
      <c r="FE25" s="468"/>
      <c r="FF25" s="468"/>
      <c r="FG25" s="640"/>
      <c r="FH25" s="468"/>
      <c r="FI25" s="733" t="s">
        <v>1063</v>
      </c>
      <c r="FJ25" s="687"/>
    </row>
    <row r="26" spans="1:166" ht="15.75" customHeight="1">
      <c r="A26" s="1" t="s">
        <v>1064</v>
      </c>
      <c r="B26" s="1">
        <f>C26/C34*100</f>
        <v>0.21958170921474643</v>
      </c>
      <c r="C26" s="1">
        <f t="shared" si="0"/>
        <v>42.6</v>
      </c>
      <c r="D26" s="1"/>
      <c r="E26" s="1"/>
      <c r="F26" s="1"/>
      <c r="G26" s="1"/>
      <c r="H26" s="1">
        <v>42.6</v>
      </c>
      <c r="I26" s="1"/>
      <c r="J26" s="1"/>
      <c r="K26" s="1" t="s">
        <v>1020</v>
      </c>
      <c r="L26" s="1">
        <f>M26/M36*100</f>
        <v>0.31759947018275414</v>
      </c>
      <c r="M26" s="1">
        <f t="shared" si="20"/>
        <v>72.5</v>
      </c>
      <c r="N26" s="1"/>
      <c r="O26" s="1"/>
      <c r="P26" s="1"/>
      <c r="Q26" s="1">
        <v>72.5</v>
      </c>
      <c r="R26" s="1"/>
      <c r="S26" s="1"/>
      <c r="T26" s="1"/>
      <c r="U26" s="1" t="s">
        <v>36</v>
      </c>
      <c r="V26" s="1">
        <f>W26/W35*100</f>
        <v>0.43899774214297088</v>
      </c>
      <c r="W26" s="1">
        <f t="shared" si="2"/>
        <v>109.7</v>
      </c>
      <c r="X26" s="1"/>
      <c r="Y26" s="1"/>
      <c r="Z26" s="1">
        <f>('CableSatIPTV (RV)'!D33)</f>
        <v>109.7</v>
      </c>
      <c r="AA26" s="1"/>
      <c r="AB26" s="1"/>
      <c r="AC26" s="1"/>
      <c r="AD26" s="1"/>
      <c r="AE26" s="1" t="s">
        <v>424</v>
      </c>
      <c r="AF26" s="1">
        <f>AG26/AG31*100</f>
        <v>0.34688289642996689</v>
      </c>
      <c r="AG26" s="1">
        <f t="shared" si="25"/>
        <v>110.1</v>
      </c>
      <c r="AH26" s="1"/>
      <c r="AI26" s="1"/>
      <c r="AJ26" s="1"/>
      <c r="AK26" s="1"/>
      <c r="AL26" s="1">
        <f>('Total TV Universe (RV)'!F4)</f>
        <v>110.1</v>
      </c>
      <c r="AM26" s="1"/>
      <c r="AN26" s="1"/>
      <c r="AO26" s="1"/>
      <c r="AP26" s="1" t="s">
        <v>1065</v>
      </c>
      <c r="AQ26" s="1">
        <f>AR26/AR27*100</f>
        <v>0</v>
      </c>
      <c r="AR26" s="1"/>
      <c r="AS26" s="1"/>
      <c r="AT26" s="1"/>
      <c r="AU26" s="1"/>
      <c r="AV26" s="1"/>
      <c r="AW26" s="1"/>
      <c r="AX26" s="641">
        <v>98.7</v>
      </c>
      <c r="AY26" s="1"/>
      <c r="AZ26" s="1"/>
      <c r="BA26" s="1"/>
      <c r="BB26" s="1" t="s">
        <v>688</v>
      </c>
      <c r="BC26" s="1">
        <f>BD26/BD29*100</f>
        <v>0.11229589434462264</v>
      </c>
      <c r="BD26" s="1">
        <f t="shared" si="5"/>
        <v>58</v>
      </c>
      <c r="BE26" s="1"/>
      <c r="BF26" s="1"/>
      <c r="BG26" s="1"/>
      <c r="BH26" s="1"/>
      <c r="BI26" s="1"/>
      <c r="BJ26" s="1"/>
      <c r="BK26" s="1">
        <f>('Radio (RV)'!G19)</f>
        <v>58</v>
      </c>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7"/>
      <c r="DT26" s="1"/>
      <c r="DU26" s="1"/>
      <c r="DV26" s="1"/>
      <c r="DW26" s="1"/>
      <c r="DX26" s="1"/>
      <c r="DY26" s="1"/>
      <c r="DZ26" s="1"/>
      <c r="EA26" s="1"/>
      <c r="EB26" s="1"/>
      <c r="EC26" s="1"/>
      <c r="ED26" s="1"/>
      <c r="EE26" s="1"/>
      <c r="EF26" s="1"/>
      <c r="EG26" s="1"/>
      <c r="EH26" s="1"/>
      <c r="EI26" s="1"/>
      <c r="EJ26" s="1"/>
      <c r="EK26" s="1"/>
      <c r="EL26" s="1"/>
      <c r="EM26" s="1"/>
      <c r="EN26" s="1"/>
      <c r="EO26" s="1"/>
      <c r="EP26" s="1"/>
      <c r="EQ26" s="1"/>
      <c r="ER26" s="644"/>
      <c r="ES26" s="382"/>
      <c r="ET26" s="1"/>
      <c r="EU26" s="18"/>
      <c r="EV26" s="44"/>
      <c r="EW26" s="1"/>
      <c r="EX26" s="49"/>
      <c r="EY26" s="1"/>
      <c r="EZ26" s="16"/>
      <c r="FA26" s="60">
        <f>FA2/FA9</f>
        <v>15.959978952345361</v>
      </c>
      <c r="FB26" s="1"/>
      <c r="FC26" s="1"/>
      <c r="FD26" s="49"/>
      <c r="FE26" s="1"/>
      <c r="FF26" s="1"/>
      <c r="FG26" s="1"/>
      <c r="FH26" s="1"/>
      <c r="FI26" s="1" t="s">
        <v>50</v>
      </c>
      <c r="FJ26" s="49">
        <v>86.3</v>
      </c>
    </row>
    <row r="27" spans="1:166" ht="15.75" customHeight="1">
      <c r="A27" s="1" t="s">
        <v>689</v>
      </c>
      <c r="B27" s="1">
        <f>C27/C34*100</f>
        <v>0.22112805927963899</v>
      </c>
      <c r="C27" s="1">
        <f t="shared" si="0"/>
        <v>42.9</v>
      </c>
      <c r="D27" s="1"/>
      <c r="E27" s="1"/>
      <c r="F27" s="1">
        <v>30.7</v>
      </c>
      <c r="G27" s="1"/>
      <c r="H27" s="1"/>
      <c r="I27" s="1">
        <v>12.2</v>
      </c>
      <c r="J27" s="1"/>
      <c r="K27" s="1" t="s">
        <v>1064</v>
      </c>
      <c r="L27" s="1">
        <f>M27/M36*100</f>
        <v>0.25628568777632799</v>
      </c>
      <c r="M27" s="1">
        <f t="shared" si="20"/>
        <v>58.503600000000006</v>
      </c>
      <c r="N27" s="1"/>
      <c r="O27" s="1"/>
      <c r="P27" s="1"/>
      <c r="Q27" s="1"/>
      <c r="R27" s="1">
        <f>('Newspaper (RV)'!C31)</f>
        <v>58.503600000000006</v>
      </c>
      <c r="S27" s="1"/>
      <c r="T27" s="1"/>
      <c r="U27" s="1" t="s">
        <v>1074</v>
      </c>
      <c r="V27" s="1">
        <f>W27/W35*100</f>
        <v>0.38057142459249338</v>
      </c>
      <c r="W27" s="1">
        <f t="shared" si="2"/>
        <v>95.1</v>
      </c>
      <c r="X27" s="1"/>
      <c r="Y27" s="1"/>
      <c r="Z27" s="1"/>
      <c r="AA27" s="1">
        <v>95.1</v>
      </c>
      <c r="AB27" s="1"/>
      <c r="AC27" s="1"/>
      <c r="AD27" s="1"/>
      <c r="AE27" s="1" t="s">
        <v>995</v>
      </c>
      <c r="AF27" s="1">
        <f>AG27/AG31*100</f>
        <v>2.2451294459218389</v>
      </c>
      <c r="AG27" s="1">
        <f t="shared" si="25"/>
        <v>712.6</v>
      </c>
      <c r="AH27" s="1">
        <v>712.6</v>
      </c>
      <c r="AI27" s="1"/>
      <c r="AJ27" s="1"/>
      <c r="AK27" s="1"/>
      <c r="AL27" s="1"/>
      <c r="AM27" s="1"/>
      <c r="AN27" s="1"/>
      <c r="AO27" s="1"/>
      <c r="AP27" s="2" t="s">
        <v>926</v>
      </c>
      <c r="AQ27" s="2"/>
      <c r="AR27" s="2">
        <f>SUM(AS27:AY27)</f>
        <v>43565.946626000004</v>
      </c>
      <c r="AS27" s="2">
        <f>('Wireline (RV) '!F36)</f>
        <v>21200</v>
      </c>
      <c r="AT27" s="2">
        <f>('Wireless (RV)'!F22)</f>
        <v>5400</v>
      </c>
      <c r="AU27" s="2">
        <f>('ISPs (RV)'!C41)</f>
        <v>1800</v>
      </c>
      <c r="AV27" s="2">
        <f>('CableSatIPTV (RV)'!F47)</f>
        <v>4218.5</v>
      </c>
      <c r="AW27" s="2">
        <f>('Total TV Universe (RV)'!H50)</f>
        <v>4316.5419999999995</v>
      </c>
      <c r="AX27" s="2">
        <f>('Magazines (RV)'!F39)+('Newspaper (RV)'!F43)</f>
        <v>5299.960626</v>
      </c>
      <c r="AY27" s="72">
        <f>('Radio (RV)'!F30)</f>
        <v>1330.944</v>
      </c>
      <c r="AZ27" s="1"/>
      <c r="BA27" s="1"/>
      <c r="BB27" s="1" t="s">
        <v>726</v>
      </c>
      <c r="BC27" s="1">
        <f>BD27/BD29*100</f>
        <v>7.880073965217485E-2</v>
      </c>
      <c r="BD27" s="1">
        <f t="shared" si="5"/>
        <v>40.700000000000003</v>
      </c>
      <c r="BE27" s="1"/>
      <c r="BF27" s="1"/>
      <c r="BG27" s="1"/>
      <c r="BH27" s="1"/>
      <c r="BI27" s="1"/>
      <c r="BJ27" s="477">
        <v>40.700000000000003</v>
      </c>
      <c r="BK27" s="1"/>
      <c r="BL27" s="1"/>
      <c r="BM27" s="1"/>
      <c r="BN27" s="94"/>
      <c r="BO27" s="1"/>
      <c r="BP27" s="1"/>
      <c r="BQ27" s="1"/>
      <c r="BR27" s="1"/>
      <c r="BS27" s="1"/>
      <c r="BT27" s="1"/>
      <c r="BU27" s="1"/>
      <c r="BV27" s="1"/>
      <c r="BW27" s="1"/>
      <c r="BX27" s="1"/>
      <c r="BY27" s="1"/>
      <c r="BZ27" s="1"/>
      <c r="CA27" s="1"/>
      <c r="CB27" s="144"/>
      <c r="CC27" s="1"/>
      <c r="CD27" s="1"/>
      <c r="CE27" s="1"/>
      <c r="CF27" s="1"/>
      <c r="CG27" s="1"/>
      <c r="CH27" s="1"/>
      <c r="CI27" s="1"/>
      <c r="CJ27" s="1"/>
      <c r="CK27" s="1"/>
      <c r="CL27" s="1"/>
      <c r="CM27" s="1"/>
      <c r="CN27" s="1"/>
      <c r="CO27" s="16"/>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61"/>
      <c r="EM27" s="61"/>
      <c r="EN27" s="61"/>
      <c r="EO27" s="61"/>
      <c r="EP27" s="61"/>
      <c r="EQ27" s="61"/>
      <c r="ER27" s="374"/>
      <c r="ES27" s="61"/>
      <c r="ET27" s="61"/>
      <c r="EU27" s="61"/>
      <c r="EV27" s="61"/>
      <c r="EW27" s="61"/>
      <c r="EX27" s="70"/>
      <c r="EZ27" s="16"/>
      <c r="FA27">
        <f>FA2/FA16</f>
        <v>39.184572177494843</v>
      </c>
      <c r="FD27" s="49"/>
      <c r="FG27" s="54"/>
      <c r="FI27" s="54" t="s">
        <v>7</v>
      </c>
      <c r="FJ27" s="18">
        <v>46</v>
      </c>
    </row>
    <row r="28" spans="1:166" ht="15.75" customHeight="1">
      <c r="A28" s="1" t="s">
        <v>25</v>
      </c>
      <c r="B28" s="1">
        <f>C28/C34*100</f>
        <v>0.2066954586739749</v>
      </c>
      <c r="C28" s="1">
        <f t="shared" si="0"/>
        <v>40.1</v>
      </c>
      <c r="D28" s="1"/>
      <c r="E28" s="1"/>
      <c r="F28" s="1">
        <f>('CableSatIPTV (RV)'!B6)</f>
        <v>35</v>
      </c>
      <c r="G28" s="1"/>
      <c r="H28" s="1"/>
      <c r="I28" s="1">
        <f>('Radio (RV)'!B16)</f>
        <v>5.0999999999999996</v>
      </c>
      <c r="J28" s="1"/>
      <c r="K28" s="1" t="s">
        <v>25</v>
      </c>
      <c r="L28" s="1">
        <f>M28/M36*100</f>
        <v>0.29219151256813386</v>
      </c>
      <c r="M28" s="1">
        <f t="shared" si="20"/>
        <v>66.7</v>
      </c>
      <c r="N28" s="1"/>
      <c r="O28" s="1"/>
      <c r="P28" s="1">
        <f>('CableSatIPTV (RV)'!C6)</f>
        <v>62.5</v>
      </c>
      <c r="Q28" s="1"/>
      <c r="R28" s="1"/>
      <c r="S28" s="1">
        <f>('Radio (RV)'!C16)</f>
        <v>4.2</v>
      </c>
      <c r="T28" s="1"/>
      <c r="U28" s="1" t="s">
        <v>424</v>
      </c>
      <c r="V28" s="1">
        <f>W28/W35*100</f>
        <v>0.35576024864640027</v>
      </c>
      <c r="W28" s="1">
        <f t="shared" si="2"/>
        <v>88.9</v>
      </c>
      <c r="X28" s="1"/>
      <c r="Y28" s="1"/>
      <c r="Z28" s="1"/>
      <c r="AA28" s="1">
        <f>('Total TV Universe (RV)'!E4)</f>
        <v>88.9</v>
      </c>
      <c r="AB28" s="1"/>
      <c r="AC28" s="1"/>
      <c r="AD28" s="1"/>
      <c r="AE28" s="1" t="s">
        <v>1075</v>
      </c>
      <c r="AF28" s="1">
        <f>AG28/AG31*100</f>
        <v>0.24858365602474475</v>
      </c>
      <c r="AG28" s="1">
        <f t="shared" si="25"/>
        <v>78.900000000000006</v>
      </c>
      <c r="AH28" s="1"/>
      <c r="AI28" s="1"/>
      <c r="AJ28" s="1"/>
      <c r="AK28" s="1"/>
      <c r="AL28" s="1"/>
      <c r="AM28" s="1">
        <v>78.900000000000006</v>
      </c>
      <c r="AN28" s="1"/>
      <c r="AO28" s="1"/>
      <c r="AP28" s="96"/>
      <c r="AQ28" s="96"/>
      <c r="AR28" s="96"/>
      <c r="AS28" s="96"/>
      <c r="AT28" s="96"/>
      <c r="AU28" s="96"/>
      <c r="AV28" s="96"/>
      <c r="AW28" s="96"/>
      <c r="AX28" s="96"/>
      <c r="AY28" s="96"/>
      <c r="AZ28" s="1"/>
      <c r="BA28" s="1"/>
      <c r="BB28" s="1" t="s">
        <v>1076</v>
      </c>
      <c r="BC28" s="1">
        <f>BD28/BD29*100</f>
        <v>6.5054173275505528E-2</v>
      </c>
      <c r="BD28" s="1">
        <f t="shared" si="5"/>
        <v>33.6</v>
      </c>
      <c r="BE28" s="1"/>
      <c r="BF28" s="1"/>
      <c r="BG28" s="1"/>
      <c r="BH28" s="1"/>
      <c r="BI28" s="1"/>
      <c r="BJ28" s="1"/>
      <c r="BK28" s="477">
        <f>('Radio (RV)'!G22)</f>
        <v>33.6</v>
      </c>
      <c r="BL28" s="1"/>
      <c r="BM28" s="1"/>
      <c r="BN28" s="1"/>
      <c r="BO28" s="1"/>
      <c r="BP28" s="1"/>
      <c r="BQ28" s="1"/>
      <c r="BR28" s="1"/>
      <c r="BS28" s="1"/>
      <c r="BT28" s="1"/>
      <c r="BU28" s="1"/>
      <c r="BV28" s="1"/>
      <c r="BW28" s="1"/>
      <c r="BX28" s="1"/>
      <c r="BY28" s="1"/>
      <c r="BZ28" s="1"/>
      <c r="CA28" s="1"/>
      <c r="CB28" s="144"/>
      <c r="CC28" s="1"/>
      <c r="CD28" s="1"/>
      <c r="CE28" s="1"/>
      <c r="CF28" s="1"/>
      <c r="CG28" s="1"/>
      <c r="CH28" s="1"/>
      <c r="CI28" s="1"/>
      <c r="CJ28" s="1"/>
      <c r="CK28" s="1"/>
      <c r="CL28" s="1"/>
      <c r="CM28" s="1"/>
      <c r="CN28" s="1"/>
      <c r="CO28" s="16"/>
      <c r="CP28" s="1"/>
      <c r="CQ28" s="1"/>
      <c r="CR28" s="1"/>
      <c r="CS28" s="1"/>
      <c r="CT28" s="1"/>
      <c r="CU28" s="1"/>
      <c r="CV28" s="1"/>
      <c r="CW28" s="1"/>
      <c r="CX28" s="1"/>
      <c r="CY28" s="1"/>
      <c r="CZ28" s="1"/>
      <c r="DA28" s="1"/>
      <c r="DB28" s="1"/>
      <c r="DC28" s="1"/>
      <c r="DD28" s="1"/>
      <c r="DE28" s="1"/>
      <c r="DF28" s="16"/>
      <c r="DG28" s="35"/>
      <c r="DH28" s="1"/>
      <c r="DI28" s="1"/>
      <c r="DJ28" s="1"/>
      <c r="DK28" s="1"/>
      <c r="DL28" s="1"/>
      <c r="DM28" s="17"/>
      <c r="DN28" s="17"/>
      <c r="DO28" s="1"/>
      <c r="DP28" s="1"/>
      <c r="DQ28" s="5"/>
      <c r="DR28" s="1"/>
      <c r="DS28" s="16"/>
      <c r="DT28" s="35"/>
      <c r="DU28" s="1"/>
      <c r="DV28" s="1"/>
      <c r="DW28" s="1"/>
      <c r="DX28" s="1"/>
      <c r="DY28" s="1"/>
      <c r="DZ28" s="1"/>
      <c r="EA28" s="1"/>
      <c r="EB28" s="1"/>
      <c r="EC28" s="1"/>
      <c r="ED28" s="1"/>
      <c r="EE28" s="1"/>
      <c r="EF28" s="1"/>
      <c r="EG28" s="1"/>
      <c r="EH28" s="1"/>
      <c r="EI28" s="1"/>
      <c r="EJ28" s="382"/>
      <c r="EK28" s="382"/>
      <c r="EL28" s="382"/>
      <c r="EM28" s="645"/>
      <c r="EN28" s="1"/>
      <c r="EO28" s="1"/>
      <c r="EP28" s="1"/>
      <c r="EQ28" s="1"/>
      <c r="ER28" s="1"/>
      <c r="ES28" s="1"/>
      <c r="ET28" s="1"/>
      <c r="EU28" s="382"/>
      <c r="EV28" s="1"/>
      <c r="EW28" s="1"/>
      <c r="EX28" s="49"/>
      <c r="EY28" s="1"/>
      <c r="EZ28" s="16"/>
      <c r="FA28" s="1"/>
      <c r="FB28" s="1"/>
      <c r="FC28" s="1"/>
      <c r="FD28" s="49"/>
      <c r="FE28" s="1"/>
      <c r="FF28" s="1"/>
      <c r="FG28" s="49"/>
      <c r="FH28" s="1"/>
      <c r="FI28" s="1" t="s">
        <v>25</v>
      </c>
      <c r="FJ28" s="49">
        <v>46</v>
      </c>
    </row>
    <row r="29" spans="1:166" ht="15.75" customHeight="1">
      <c r="A29" s="1" t="s">
        <v>1075</v>
      </c>
      <c r="B29" s="1">
        <f>C29/C34*100</f>
        <v>0.23762245997182652</v>
      </c>
      <c r="C29" s="1">
        <f t="shared" si="0"/>
        <v>46.1</v>
      </c>
      <c r="D29" s="1"/>
      <c r="E29" s="1"/>
      <c r="F29" s="1"/>
      <c r="G29" s="1"/>
      <c r="H29" s="1">
        <v>46.1</v>
      </c>
      <c r="I29" s="1"/>
      <c r="J29" s="1"/>
      <c r="K29" s="1" t="s">
        <v>1077</v>
      </c>
      <c r="L29" s="1">
        <f>M29/M36*100</f>
        <v>0.25232730320726399</v>
      </c>
      <c r="M29" s="1">
        <f t="shared" si="20"/>
        <v>57.6</v>
      </c>
      <c r="N29" s="1"/>
      <c r="O29" s="1"/>
      <c r="P29" s="1">
        <v>57.6</v>
      </c>
      <c r="Q29" s="1"/>
      <c r="R29" s="1"/>
      <c r="S29" s="1"/>
      <c r="T29" s="1"/>
      <c r="U29" s="1" t="s">
        <v>1077</v>
      </c>
      <c r="V29" s="1">
        <f>W29/W35*100</f>
        <v>0.33615141604384274</v>
      </c>
      <c r="W29" s="1">
        <f t="shared" si="2"/>
        <v>84</v>
      </c>
      <c r="X29" s="1"/>
      <c r="Y29" s="1"/>
      <c r="Z29" s="1">
        <v>84</v>
      </c>
      <c r="AA29" s="1"/>
      <c r="AB29" s="1"/>
      <c r="AC29" s="1"/>
      <c r="AD29" s="1"/>
      <c r="AE29" s="1" t="s">
        <v>689</v>
      </c>
      <c r="AF29" s="1">
        <f>AG29/AG31*100</f>
        <v>0.12476442051432055</v>
      </c>
      <c r="AG29" s="1">
        <f t="shared" si="25"/>
        <v>39.6</v>
      </c>
      <c r="AH29" s="1"/>
      <c r="AI29" s="1"/>
      <c r="AJ29" s="1"/>
      <c r="AK29" s="1">
        <v>19.8</v>
      </c>
      <c r="AL29" s="1">
        <v>19.8</v>
      </c>
      <c r="AM29" s="1"/>
      <c r="AN29" s="1"/>
      <c r="AO29" s="1"/>
      <c r="AP29" s="96"/>
      <c r="AQ29" s="96"/>
      <c r="AR29" s="96"/>
      <c r="AS29" s="96"/>
      <c r="AT29" s="96"/>
      <c r="AU29" s="96"/>
      <c r="AV29" s="96"/>
      <c r="AW29" s="96"/>
      <c r="AX29" s="96"/>
      <c r="AY29" s="96"/>
      <c r="AZ29" s="1"/>
      <c r="BA29" s="1"/>
      <c r="BB29" s="2" t="s">
        <v>926</v>
      </c>
      <c r="BC29" s="2"/>
      <c r="BD29" s="2">
        <f t="shared" si="5"/>
        <v>51649.261389739644</v>
      </c>
      <c r="BE29" s="75">
        <f>('Wireline (RV) '!G36)</f>
        <v>19800</v>
      </c>
      <c r="BF29" s="577">
        <f>('Wireless (RV)'!G22)</f>
        <v>9200</v>
      </c>
      <c r="BG29" s="2">
        <f>('ISPs (RV)'!D41)</f>
        <v>4200</v>
      </c>
      <c r="BH29" s="2">
        <f>('CableSatIPTV (RV)'!G47)</f>
        <v>5039.3999999999996</v>
      </c>
      <c r="BI29" s="2">
        <v>5297.5</v>
      </c>
      <c r="BJ29" s="2">
        <f>('Magazines (RV)'!G39)+('Newspaper (RV)'!G43)</f>
        <v>6164.3183897396466</v>
      </c>
      <c r="BK29" s="2">
        <f>('Radio (RV)'!G30)</f>
        <v>1583.0429999999999</v>
      </c>
      <c r="BL29" s="2">
        <v>365</v>
      </c>
      <c r="BM29" s="1"/>
      <c r="BN29" s="46"/>
      <c r="BO29" s="46"/>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6"/>
      <c r="CP29" s="1"/>
      <c r="CQ29" s="1"/>
      <c r="CR29" s="1"/>
      <c r="CS29" s="1"/>
      <c r="CT29" s="1"/>
      <c r="CU29" s="1"/>
      <c r="CV29" s="1"/>
      <c r="CW29" s="1"/>
      <c r="CX29" s="1"/>
      <c r="CY29" s="1"/>
      <c r="CZ29" s="74"/>
      <c r="DA29" s="1"/>
      <c r="DB29" s="1"/>
      <c r="DC29" s="1"/>
      <c r="DD29" s="1"/>
      <c r="DE29" s="1"/>
      <c r="DF29" s="1"/>
      <c r="DG29" s="6"/>
      <c r="DH29" s="6"/>
      <c r="DI29" s="6"/>
      <c r="DJ29" s="6"/>
      <c r="DK29" s="6"/>
      <c r="DL29" s="6"/>
      <c r="DM29" s="6"/>
      <c r="DN29" s="6"/>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646"/>
      <c r="EW29" s="1"/>
      <c r="EX29" s="49"/>
      <c r="EY29" s="1"/>
      <c r="EZ29" s="16"/>
      <c r="FA29" s="1"/>
      <c r="FB29" s="1"/>
      <c r="FC29" s="1"/>
      <c r="FD29" s="49"/>
      <c r="FE29" s="1"/>
      <c r="FF29" s="1"/>
      <c r="FG29" s="1"/>
      <c r="FH29" s="1"/>
      <c r="FI29" s="1" t="s">
        <v>395</v>
      </c>
      <c r="FJ29" s="18">
        <v>534.1</v>
      </c>
    </row>
    <row r="30" spans="1:166" ht="15.75" customHeight="1">
      <c r="A30" s="1" t="s">
        <v>1078</v>
      </c>
      <c r="B30" s="1">
        <f>C30/C34*100</f>
        <v>8.247200346093761E-2</v>
      </c>
      <c r="C30" s="1">
        <f t="shared" si="0"/>
        <v>16</v>
      </c>
      <c r="D30" s="1"/>
      <c r="E30" s="1"/>
      <c r="F30" s="1"/>
      <c r="G30" s="1"/>
      <c r="H30" s="1">
        <v>16</v>
      </c>
      <c r="I30" s="1"/>
      <c r="J30" s="1"/>
      <c r="K30" s="1" t="s">
        <v>252</v>
      </c>
      <c r="L30" s="1">
        <f>M30/M36*100</f>
        <v>0.25145116673779427</v>
      </c>
      <c r="M30" s="1">
        <f t="shared" si="20"/>
        <v>57.4</v>
      </c>
      <c r="N30" s="1"/>
      <c r="O30" s="1"/>
      <c r="P30" s="1"/>
      <c r="Q30" s="1">
        <v>57.4</v>
      </c>
      <c r="R30" s="1"/>
      <c r="S30" s="1"/>
      <c r="T30" s="1"/>
      <c r="U30" s="1" t="s">
        <v>1075</v>
      </c>
      <c r="V30" s="1">
        <f>W30/W35*100</f>
        <v>0.21329607708496212</v>
      </c>
      <c r="W30" s="1">
        <f t="shared" si="2"/>
        <v>53.3</v>
      </c>
      <c r="X30" s="1"/>
      <c r="Y30" s="1"/>
      <c r="Z30" s="1"/>
      <c r="AA30" s="1"/>
      <c r="AB30" s="1">
        <v>53.3</v>
      </c>
      <c r="AC30" s="1"/>
      <c r="AD30" s="1"/>
      <c r="AE30" s="1" t="s">
        <v>1005</v>
      </c>
      <c r="AF30" s="1">
        <f>AG30/AG31*100</f>
        <v>0.13831207223683514</v>
      </c>
      <c r="AG30" s="1">
        <f t="shared" si="25"/>
        <v>43.9</v>
      </c>
      <c r="AH30" s="1"/>
      <c r="AI30" s="1"/>
      <c r="AJ30" s="1"/>
      <c r="AK30" s="1">
        <f>('CableSatIPTV (RV)'!E36)</f>
        <v>43.9</v>
      </c>
      <c r="AL30" s="1"/>
      <c r="AM30" s="1"/>
      <c r="AN30" s="1"/>
      <c r="AO30" s="1"/>
      <c r="AP30" s="1"/>
      <c r="AQ30" s="1"/>
      <c r="AR30" s="1"/>
      <c r="AS30" s="1"/>
      <c r="AT30" s="1"/>
      <c r="AU30" s="1"/>
      <c r="AV30" s="1"/>
      <c r="AW30" s="1"/>
      <c r="AX30" s="1"/>
      <c r="AY30" s="1"/>
      <c r="AZ30" s="1"/>
      <c r="BA30" s="1"/>
      <c r="BB30" s="96"/>
      <c r="BC30" s="96"/>
      <c r="BD30" s="96"/>
      <c r="BE30" s="96"/>
      <c r="BF30" s="96"/>
      <c r="BG30" s="96"/>
      <c r="BH30" s="96"/>
      <c r="BI30" s="96"/>
      <c r="BJ30" s="96"/>
      <c r="BK30" s="96"/>
      <c r="BL30" s="96"/>
      <c r="BM30" s="1"/>
      <c r="BN30" s="1"/>
      <c r="BO30" s="1"/>
      <c r="BP30" s="1"/>
      <c r="BQ30" s="1"/>
      <c r="BR30" s="1"/>
      <c r="BS30" s="1"/>
      <c r="BT30" s="1"/>
      <c r="BU30" s="1"/>
      <c r="BV30" s="1"/>
      <c r="BW30" s="1"/>
      <c r="BX30" s="1"/>
      <c r="BY30" s="1"/>
      <c r="BZ30" s="1"/>
      <c r="CA30" s="1"/>
      <c r="CB30" s="1"/>
      <c r="CC30" s="16"/>
      <c r="CD30" s="1"/>
      <c r="CE30" s="1"/>
      <c r="CF30" s="36"/>
      <c r="CG30" s="1"/>
      <c r="CH30" s="1"/>
      <c r="CI30" s="1"/>
      <c r="CJ30" s="1"/>
      <c r="CK30" s="1"/>
      <c r="CL30" s="1"/>
      <c r="CM30" s="94"/>
      <c r="CN30" s="1"/>
      <c r="CO30" s="1"/>
      <c r="CP30" s="1"/>
      <c r="CQ30" s="1"/>
      <c r="CR30" s="1"/>
      <c r="CS30" s="1"/>
      <c r="CT30" s="1"/>
      <c r="CU30" s="1"/>
      <c r="CV30" s="1"/>
      <c r="CW30" s="1"/>
      <c r="CX30" s="1"/>
      <c r="CY30" s="1"/>
      <c r="CZ30" s="94"/>
      <c r="DA30" s="1"/>
      <c r="DB30" s="1"/>
      <c r="DC30" s="1"/>
      <c r="DD30" s="1"/>
      <c r="DE30" s="1"/>
      <c r="DF30" s="1"/>
      <c r="DG30" s="1"/>
      <c r="DH30" s="1"/>
      <c r="DI30" s="1"/>
      <c r="DJ30" s="1"/>
      <c r="DK30" s="1"/>
      <c r="DL30" s="1"/>
      <c r="DM30" s="94"/>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3"/>
      <c r="EZ30" s="16"/>
      <c r="FA30" s="2"/>
      <c r="FB30" s="2"/>
      <c r="FC30" s="2"/>
      <c r="FD30" s="1"/>
      <c r="FE30" s="2"/>
      <c r="FF30" s="2"/>
      <c r="FG30" s="3"/>
      <c r="FH30" s="2"/>
      <c r="FI30" s="647" t="s">
        <v>1079</v>
      </c>
      <c r="FJ30" s="647">
        <v>31.4</v>
      </c>
    </row>
    <row r="31" spans="1:166" ht="15.75" customHeight="1">
      <c r="A31" s="1" t="s">
        <v>252</v>
      </c>
      <c r="B31" s="1">
        <f>C31/C34*100</f>
        <v>0.12267710514814471</v>
      </c>
      <c r="C31" s="1">
        <f t="shared" si="0"/>
        <v>23.8</v>
      </c>
      <c r="D31" s="1"/>
      <c r="E31" s="1"/>
      <c r="F31" s="1"/>
      <c r="G31" s="1">
        <v>23.8</v>
      </c>
      <c r="H31" s="1"/>
      <c r="I31" s="1"/>
      <c r="J31" s="1"/>
      <c r="K31" s="1" t="s">
        <v>1075</v>
      </c>
      <c r="L31" s="1">
        <f>M31/M36*100</f>
        <v>0.27591767135932332</v>
      </c>
      <c r="M31" s="1">
        <f t="shared" si="20"/>
        <v>62.985089874489255</v>
      </c>
      <c r="N31" s="1"/>
      <c r="O31" s="1"/>
      <c r="P31" s="1"/>
      <c r="Q31" s="1"/>
      <c r="R31" s="1">
        <f>('Newspaper (RV)'!C25)</f>
        <v>62.985089874489255</v>
      </c>
      <c r="S31" s="1"/>
      <c r="T31" s="1"/>
      <c r="U31" s="1" t="s">
        <v>689</v>
      </c>
      <c r="V31" s="1">
        <f>W31/W35*100</f>
        <v>0.27932581952214552</v>
      </c>
      <c r="W31" s="1">
        <f t="shared" si="2"/>
        <v>69.8</v>
      </c>
      <c r="X31" s="1"/>
      <c r="Y31" s="1"/>
      <c r="Z31" s="1">
        <v>28.7</v>
      </c>
      <c r="AA31" s="1">
        <v>15.1</v>
      </c>
      <c r="AB31" s="1"/>
      <c r="AC31" s="1">
        <v>26</v>
      </c>
      <c r="AD31" s="1"/>
      <c r="AE31" s="2" t="s">
        <v>926</v>
      </c>
      <c r="AF31" s="2"/>
      <c r="AG31" s="2">
        <f t="shared" si="25"/>
        <v>31739.817999999999</v>
      </c>
      <c r="AH31" s="1">
        <f>('Wireline (RV) '!E36)</f>
        <v>17900</v>
      </c>
      <c r="AI31" s="2">
        <f>('Wireless (RV)'!E22)</f>
        <v>2175</v>
      </c>
      <c r="AJ31" s="2">
        <f>('ISPs (RV)'!B41)</f>
        <v>239</v>
      </c>
      <c r="AK31" s="2">
        <f>('CableSatIPTV (RV)'!E47)</f>
        <v>2677.4</v>
      </c>
      <c r="AL31" s="2">
        <f>('Total TV Universe (RV)'!F50)</f>
        <v>3328.172</v>
      </c>
      <c r="AM31" s="2">
        <f>('Magazines (RV)'!E39)+('Newspaper (RV)'!E43)</f>
        <v>4321.2</v>
      </c>
      <c r="AN31" s="2">
        <f>('Radio (RV)'!E30)</f>
        <v>1099.046</v>
      </c>
      <c r="AO31" s="1"/>
      <c r="AP31" s="1"/>
      <c r="AQ31" s="1"/>
      <c r="AR31" s="1"/>
      <c r="AS31" s="1"/>
      <c r="AT31" s="1"/>
      <c r="AU31" s="1"/>
      <c r="AV31" s="1"/>
      <c r="AW31" s="1"/>
      <c r="AX31" s="1"/>
      <c r="AY31" s="1"/>
      <c r="AZ31" s="1"/>
      <c r="BA31" s="1"/>
      <c r="BB31" s="96"/>
      <c r="BC31" s="96"/>
      <c r="BD31" s="96"/>
      <c r="BE31" s="96"/>
      <c r="BF31" s="96"/>
      <c r="BG31" s="96"/>
      <c r="BH31" s="96"/>
      <c r="BI31" s="96"/>
      <c r="BJ31" s="96"/>
      <c r="BK31" s="96"/>
      <c r="BL31" s="96"/>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W31" s="1"/>
      <c r="EX31" s="1"/>
      <c r="EY31" s="100"/>
      <c r="EZ31" s="258"/>
      <c r="FB31" s="442"/>
      <c r="FC31" s="648"/>
      <c r="FD31" s="649"/>
      <c r="FE31" s="648"/>
      <c r="FF31" s="649"/>
      <c r="FI31" s="3" t="s">
        <v>1080</v>
      </c>
      <c r="FJ31" s="650">
        <f>SUM(FJ26:FJ30)</f>
        <v>743.80000000000007</v>
      </c>
    </row>
    <row r="32" spans="1:166" ht="15.75" customHeight="1">
      <c r="A32" s="1" t="s">
        <v>753</v>
      </c>
      <c r="B32" s="1">
        <f>C32/C34*100</f>
        <v>8.247200346093761E-2</v>
      </c>
      <c r="C32" s="1">
        <f t="shared" si="0"/>
        <v>16</v>
      </c>
      <c r="D32" s="1"/>
      <c r="E32" s="1"/>
      <c r="F32" s="1"/>
      <c r="G32" s="1"/>
      <c r="H32" s="1">
        <v>16</v>
      </c>
      <c r="I32" s="1"/>
      <c r="J32" s="1"/>
      <c r="K32" s="1" t="s">
        <v>36</v>
      </c>
      <c r="L32" s="1">
        <f>M32/M36*100</f>
        <v>0.11258353632685215</v>
      </c>
      <c r="M32" s="1">
        <f t="shared" si="20"/>
        <v>25.7</v>
      </c>
      <c r="N32" s="1"/>
      <c r="O32" s="1"/>
      <c r="P32" s="1">
        <f>('CableSatIPTV (RV)'!C33)</f>
        <v>25.7</v>
      </c>
      <c r="Q32" s="1"/>
      <c r="R32" s="1"/>
      <c r="S32" s="1"/>
      <c r="T32" s="1"/>
      <c r="U32" s="1" t="s">
        <v>1064</v>
      </c>
      <c r="V32" s="1">
        <f>W32/W35*100</f>
        <v>0.23410545045910477</v>
      </c>
      <c r="W32" s="1">
        <f t="shared" si="2"/>
        <v>58.5</v>
      </c>
      <c r="X32" s="1"/>
      <c r="Y32" s="1"/>
      <c r="Z32" s="1"/>
      <c r="AA32" s="1"/>
      <c r="AB32" s="1">
        <v>58.5</v>
      </c>
      <c r="AC32" s="1"/>
      <c r="AD32" s="1"/>
      <c r="AE32" s="96"/>
      <c r="AF32" s="96"/>
      <c r="AG32" s="96"/>
      <c r="AH32" s="96"/>
      <c r="AI32" s="96"/>
      <c r="AJ32" s="96"/>
      <c r="AK32" s="96"/>
      <c r="AL32" s="96"/>
      <c r="AM32" s="96"/>
      <c r="AN32" s="96"/>
      <c r="AO32" s="1"/>
      <c r="AP32" s="1"/>
      <c r="AQ32" s="1"/>
      <c r="AR32" s="1"/>
      <c r="AS32" s="1"/>
      <c r="AT32" s="1"/>
      <c r="AU32" s="1"/>
      <c r="AV32" s="1"/>
      <c r="AW32" s="1"/>
      <c r="AX32" s="1"/>
      <c r="AY32" s="1"/>
      <c r="AZ32" s="1"/>
      <c r="BA32" s="1"/>
      <c r="BB32" s="96"/>
      <c r="BC32" s="96"/>
      <c r="BD32" s="96"/>
      <c r="BE32" s="96"/>
      <c r="BF32" s="96"/>
      <c r="BG32" s="96"/>
      <c r="BH32" s="96"/>
      <c r="BI32" s="96"/>
      <c r="BJ32" s="96"/>
      <c r="BK32" s="96"/>
      <c r="BL32" s="96"/>
      <c r="BM32" s="1"/>
      <c r="BN32" s="1"/>
      <c r="BO32" s="1"/>
      <c r="BP32" s="1"/>
      <c r="BQ32" s="74"/>
      <c r="BR32" s="74"/>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74"/>
      <c r="DD32" s="1"/>
      <c r="DE32" s="1"/>
      <c r="DF32" s="1"/>
      <c r="DG32" s="1"/>
      <c r="DH32" s="1"/>
      <c r="DI32" s="1"/>
      <c r="DJ32" s="1"/>
      <c r="DK32" s="1"/>
      <c r="DL32" s="1"/>
      <c r="DM32" s="1"/>
      <c r="DN32" s="1"/>
      <c r="DO32" s="1"/>
      <c r="DP32" s="74"/>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V32" s="1"/>
      <c r="FC32" s="651"/>
      <c r="FD32" s="651"/>
      <c r="FE32" s="651"/>
      <c r="FF32" s="651"/>
      <c r="FH32" s="652"/>
      <c r="FI32" s="100" t="s">
        <v>1081</v>
      </c>
      <c r="FJ32" s="258">
        <v>8169.5</v>
      </c>
    </row>
    <row r="33" spans="1:166" ht="15.75" customHeight="1">
      <c r="A33" s="1" t="s">
        <v>36</v>
      </c>
      <c r="B33" s="1">
        <f>C33/C34*100</f>
        <v>2.4741601038281286E-2</v>
      </c>
      <c r="C33" s="1">
        <f t="shared" si="0"/>
        <v>4.8</v>
      </c>
      <c r="D33" s="1"/>
      <c r="E33" s="1"/>
      <c r="F33" s="1">
        <f>('CableSatIPTV (RV)'!B33)</f>
        <v>4.8</v>
      </c>
      <c r="G33" s="1"/>
      <c r="H33" s="1"/>
      <c r="I33" s="1"/>
      <c r="J33" s="1"/>
      <c r="K33" s="1" t="s">
        <v>1074</v>
      </c>
      <c r="L33" s="1">
        <f>M33/M36*100</f>
        <v>0.13623922100253316</v>
      </c>
      <c r="M33" s="1">
        <f t="shared" si="20"/>
        <v>31.1</v>
      </c>
      <c r="N33" s="1"/>
      <c r="O33" s="1"/>
      <c r="P33" s="1"/>
      <c r="Q33" s="1">
        <v>31.1</v>
      </c>
      <c r="R33" s="1"/>
      <c r="S33" s="1"/>
      <c r="T33" s="1"/>
      <c r="U33" s="1" t="s">
        <v>252</v>
      </c>
      <c r="V33" s="1">
        <f>W33/W35*100</f>
        <v>0.2453104976605662</v>
      </c>
      <c r="W33" s="1">
        <f t="shared" si="2"/>
        <v>61.3</v>
      </c>
      <c r="X33" s="1"/>
      <c r="Y33" s="1"/>
      <c r="Z33" s="1"/>
      <c r="AA33" s="1">
        <v>61.3</v>
      </c>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96"/>
      <c r="BC33" s="96"/>
      <c r="BD33" s="96"/>
      <c r="BE33" s="96"/>
      <c r="BF33" s="96"/>
      <c r="BG33" s="96"/>
      <c r="BH33" s="96"/>
      <c r="BI33" s="96"/>
      <c r="BJ33" s="96"/>
      <c r="BK33" s="96"/>
      <c r="BL33" s="96"/>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6"/>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V33" s="1"/>
      <c r="EW33" s="1"/>
      <c r="EX33" s="1"/>
      <c r="EY33" s="105"/>
      <c r="EZ33" s="121"/>
      <c r="FB33" s="433"/>
      <c r="FC33" s="49"/>
      <c r="FD33" s="134"/>
      <c r="FE33" s="49"/>
      <c r="FF33" s="53"/>
    </row>
    <row r="34" spans="1:166" ht="15.75" customHeight="1">
      <c r="A34" s="2" t="s">
        <v>926</v>
      </c>
      <c r="B34" s="2"/>
      <c r="C34" s="2">
        <f t="shared" si="0"/>
        <v>19400.523000000001</v>
      </c>
      <c r="D34" s="75">
        <f>('Wireline (RV) '!B36)</f>
        <v>12787</v>
      </c>
      <c r="E34" s="577">
        <f>('Wireless (RV)'!B22)</f>
        <v>321</v>
      </c>
      <c r="F34" s="654">
        <f>('CableSatIPTV (RV)'!B47)</f>
        <v>716.3</v>
      </c>
      <c r="G34" s="654">
        <f>('Total TV Universe (RV)'!B50)</f>
        <v>1804.3229999999999</v>
      </c>
      <c r="H34" s="2">
        <f>('Magazines (RV)'!B39)+('Newspaper (RV)'!B43)</f>
        <v>2961</v>
      </c>
      <c r="I34" s="2">
        <f>('Radio (RV)'!B30)</f>
        <v>810.90000000000009</v>
      </c>
      <c r="J34" s="1"/>
      <c r="K34" s="1" t="s">
        <v>1078</v>
      </c>
      <c r="L34" s="1">
        <f>M34/M36*100</f>
        <v>9.6107132916122967E-2</v>
      </c>
      <c r="M34" s="1">
        <f t="shared" si="20"/>
        <v>21.938849999999999</v>
      </c>
      <c r="N34" s="1"/>
      <c r="O34" s="1"/>
      <c r="P34" s="1"/>
      <c r="Q34" s="1"/>
      <c r="R34" s="1">
        <f>('Newspaper (RV)'!C30)</f>
        <v>21.938849999999999</v>
      </c>
      <c r="S34" s="1"/>
      <c r="T34" s="1"/>
      <c r="U34" s="1" t="s">
        <v>1078</v>
      </c>
      <c r="V34" s="1">
        <f>W34/W35*100</f>
        <v>8.0036051439010186E-2</v>
      </c>
      <c r="W34" s="1">
        <f t="shared" si="2"/>
        <v>20</v>
      </c>
      <c r="X34" s="1"/>
      <c r="Y34" s="1"/>
      <c r="Z34" s="1"/>
      <c r="AA34" s="1"/>
      <c r="AB34" s="1">
        <v>20</v>
      </c>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74"/>
      <c r="CD34" s="74"/>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V34" s="1"/>
      <c r="EW34" s="1"/>
      <c r="EX34" s="1"/>
      <c r="EY34" s="1"/>
      <c r="EZ34" s="1"/>
      <c r="FB34" s="433"/>
      <c r="FC34" s="49"/>
      <c r="FD34" s="134"/>
      <c r="FE34" s="49"/>
      <c r="FF34" s="252"/>
      <c r="FG34" s="252"/>
      <c r="FH34" s="54"/>
    </row>
    <row r="35" spans="1:166" ht="15.75" customHeight="1">
      <c r="A35" s="96"/>
      <c r="B35" s="96"/>
      <c r="C35" s="96"/>
      <c r="D35" s="96"/>
      <c r="E35" s="96"/>
      <c r="F35" s="96"/>
      <c r="G35" s="96"/>
      <c r="H35" s="96"/>
      <c r="I35" s="96"/>
      <c r="J35" s="1"/>
      <c r="K35" s="1" t="s">
        <v>424</v>
      </c>
      <c r="L35" s="1">
        <f>M35/M36*100</f>
        <v>8.8051715181701504E-2</v>
      </c>
      <c r="M35" s="1">
        <f t="shared" si="20"/>
        <v>20.100000000000001</v>
      </c>
      <c r="N35" s="1"/>
      <c r="O35" s="1"/>
      <c r="P35" s="1"/>
      <c r="Q35" s="1">
        <f>('Total TV Universe (RV)'!C4)</f>
        <v>20.100000000000001</v>
      </c>
      <c r="R35" s="1"/>
      <c r="S35" s="1"/>
      <c r="T35" s="1"/>
      <c r="U35" s="2" t="s">
        <v>926</v>
      </c>
      <c r="V35" s="2"/>
      <c r="W35" s="2">
        <f t="shared" si="2"/>
        <v>24988.739000000001</v>
      </c>
      <c r="X35" s="1">
        <f>('Wireline (RV) '!D36)</f>
        <v>14700</v>
      </c>
      <c r="Y35" s="2">
        <f>('Wireless (RV)'!D22)</f>
        <v>931</v>
      </c>
      <c r="Z35" s="2">
        <f>('CableSatIPTV (RV)'!D47)</f>
        <v>1651.4</v>
      </c>
      <c r="AA35" s="654">
        <f>('Total TV Universe (RV)'!E50)</f>
        <v>2884.3</v>
      </c>
      <c r="AB35" s="2">
        <f>('Magazines (RV)'!D39)+('Newspaper (RV)'!D43)</f>
        <v>3783.9</v>
      </c>
      <c r="AC35" s="2">
        <f>('Radio (RV)'!D30)</f>
        <v>1038.1389999999999</v>
      </c>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35"/>
      <c r="BH35" s="1"/>
      <c r="BI35" s="1"/>
      <c r="BJ35" s="1"/>
      <c r="BK35" s="1"/>
      <c r="BL35" s="1"/>
      <c r="BM35" s="1"/>
      <c r="BN35" s="1"/>
      <c r="BO35" s="1"/>
      <c r="BP35" s="1"/>
      <c r="BQ35" s="1"/>
      <c r="BR35" s="1"/>
      <c r="BS35" s="1"/>
      <c r="BT35" s="1"/>
      <c r="BU35" s="1"/>
      <c r="BV35" s="35"/>
      <c r="BW35" s="35"/>
      <c r="BX35" s="35"/>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V35" s="1"/>
      <c r="EW35" s="1"/>
      <c r="EX35" s="1"/>
      <c r="EY35" s="61"/>
      <c r="FB35" s="96"/>
      <c r="FC35" s="217"/>
      <c r="FD35" s="96"/>
      <c r="FE35" s="54"/>
      <c r="FG35" s="393"/>
      <c r="FH35" s="393"/>
    </row>
    <row r="36" spans="1:166" ht="15.75" customHeight="1">
      <c r="A36" s="1"/>
      <c r="B36" s="1"/>
      <c r="C36" s="1"/>
      <c r="D36" s="1"/>
      <c r="E36" s="1"/>
      <c r="F36" s="1"/>
      <c r="G36" s="1"/>
      <c r="H36" s="1"/>
      <c r="I36" s="1"/>
      <c r="J36" s="1"/>
      <c r="K36" s="2" t="s">
        <v>926</v>
      </c>
      <c r="L36" s="2"/>
      <c r="M36" s="2">
        <f t="shared" si="20"/>
        <v>22827.494000000002</v>
      </c>
      <c r="N36" s="1">
        <f>('Wireline (RV) '!C36)</f>
        <v>14007</v>
      </c>
      <c r="O36" s="577">
        <f>('Wireless (RV)'!C22)</f>
        <v>565.20000000000005</v>
      </c>
      <c r="P36" s="654">
        <f>('CableSatIPTV (RV)'!C47)</f>
        <v>1242.9000000000001</v>
      </c>
      <c r="Q36" s="654">
        <f>('Total TV Universe (RV)'!C50)</f>
        <v>2312.7870000000003</v>
      </c>
      <c r="R36" s="2">
        <f>('Magazines (RV)'!C39)+('Newspaper (RV)'!C43)</f>
        <v>3700</v>
      </c>
      <c r="S36" s="2">
        <f>('Radio (RV)'!C30)</f>
        <v>999.60699999999997</v>
      </c>
      <c r="T36" s="1"/>
      <c r="U36" s="96"/>
      <c r="V36" s="96"/>
      <c r="W36" s="96"/>
      <c r="X36" s="96"/>
      <c r="Y36" s="96"/>
      <c r="Z36" s="96"/>
      <c r="AA36" s="96"/>
      <c r="AB36" s="96"/>
      <c r="AC36" s="96"/>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44"/>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V36" s="1"/>
      <c r="EW36" s="1"/>
      <c r="EX36" s="1"/>
      <c r="EY36" s="61"/>
      <c r="FB36" s="96"/>
      <c r="FC36" s="217"/>
      <c r="FD36" s="96"/>
    </row>
    <row r="37" spans="1:166" ht="15.75" customHeight="1">
      <c r="A37" s="1"/>
      <c r="B37" s="1"/>
      <c r="C37" s="1"/>
      <c r="D37" s="1"/>
      <c r="E37" s="1"/>
      <c r="F37" s="1"/>
      <c r="G37" s="1"/>
      <c r="H37" s="1"/>
      <c r="I37" s="1"/>
      <c r="J37" s="1"/>
      <c r="K37" s="96"/>
      <c r="L37" s="96"/>
      <c r="M37" s="96"/>
      <c r="N37" s="96"/>
      <c r="O37" s="96"/>
      <c r="P37" s="96"/>
      <c r="Q37" s="96"/>
      <c r="R37" s="96"/>
      <c r="S37" s="96"/>
      <c r="T37" s="1"/>
      <c r="U37" s="1"/>
      <c r="V37" s="1"/>
      <c r="W37" s="1"/>
      <c r="X37" s="1"/>
      <c r="Y37" s="1"/>
      <c r="Z37" s="1"/>
      <c r="AA37" s="1"/>
      <c r="AB37" s="1"/>
      <c r="AC37" s="1"/>
      <c r="AD37" s="1"/>
      <c r="AE37" s="1"/>
      <c r="AF37" s="1"/>
      <c r="AG37" s="1"/>
      <c r="AH37" s="1"/>
      <c r="AI37" s="1"/>
      <c r="AJ37" s="1"/>
      <c r="AK37" s="1"/>
      <c r="AL37" s="1"/>
      <c r="AM37" s="1"/>
      <c r="AN37" s="1"/>
      <c r="AO37" s="1"/>
      <c r="AP37" s="1"/>
      <c r="AQ37" s="1"/>
      <c r="AR37" s="1"/>
      <c r="AS37" s="74"/>
      <c r="AT37" s="74"/>
      <c r="AU37" s="1"/>
      <c r="AV37" s="1"/>
      <c r="AW37" s="1"/>
      <c r="AX37" s="1"/>
      <c r="AY37" s="1"/>
      <c r="AZ37" s="1"/>
      <c r="BA37" s="1"/>
      <c r="BB37" s="1"/>
      <c r="BC37" s="1"/>
      <c r="BD37" s="1"/>
      <c r="BE37" s="1"/>
      <c r="BF37" s="1"/>
      <c r="BG37" s="1"/>
      <c r="BH37" s="1"/>
      <c r="BI37" s="1"/>
      <c r="BJ37" s="1"/>
      <c r="BK37" s="1"/>
      <c r="BL37" s="1"/>
      <c r="BM37" s="1"/>
      <c r="BN37" s="46"/>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61"/>
      <c r="FB37" s="96"/>
      <c r="FC37" s="217"/>
      <c r="FD37" s="96"/>
      <c r="FF37" s="252"/>
      <c r="FG37" s="252"/>
    </row>
    <row r="38" spans="1:166" ht="15.75" customHeight="1">
      <c r="A38" s="1"/>
      <c r="B38" s="1"/>
      <c r="C38" s="1"/>
      <c r="D38" s="1"/>
      <c r="E38" s="1"/>
      <c r="F38" s="1"/>
      <c r="G38" s="1"/>
      <c r="H38" s="1"/>
      <c r="I38" s="1"/>
      <c r="J38" s="1"/>
      <c r="K38" s="1"/>
      <c r="L38" s="1"/>
      <c r="M38" s="1"/>
      <c r="N38" s="17"/>
      <c r="O38" s="74"/>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74"/>
      <c r="AT38" s="74"/>
      <c r="AU38" s="1"/>
      <c r="AV38" s="1"/>
      <c r="AW38" s="1"/>
      <c r="AX38" s="1"/>
      <c r="AY38" s="1"/>
      <c r="AZ38" s="1"/>
      <c r="BA38" s="1"/>
      <c r="BB38" s="1"/>
      <c r="BC38" s="1"/>
      <c r="BD38" s="1"/>
      <c r="BE38" s="74"/>
      <c r="BF38" s="74"/>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645"/>
      <c r="EU38" s="1"/>
      <c r="EV38" s="1"/>
      <c r="EW38" s="1"/>
      <c r="EX38" s="1"/>
      <c r="EY38" s="61"/>
      <c r="FB38" s="433"/>
      <c r="FC38" s="433"/>
      <c r="FD38" s="651"/>
      <c r="FE38" s="651"/>
      <c r="FF38" s="651"/>
      <c r="FG38" s="54"/>
      <c r="FH38" s="652"/>
    </row>
    <row r="39" spans="1:166" ht="15.75" customHeight="1">
      <c r="A39" s="1"/>
      <c r="B39" s="1"/>
      <c r="C39" s="1"/>
      <c r="D39" s="1"/>
      <c r="E39" s="1"/>
      <c r="F39" s="1"/>
      <c r="G39" s="1"/>
      <c r="H39" s="1"/>
      <c r="I39" s="1"/>
      <c r="J39" s="1"/>
      <c r="K39" s="1"/>
      <c r="L39" s="1"/>
      <c r="M39" s="1"/>
      <c r="N39" s="17"/>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74"/>
      <c r="BF39" s="74"/>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61"/>
      <c r="FB39" s="96"/>
      <c r="FC39" s="5"/>
      <c r="FD39" s="134"/>
      <c r="FE39" s="49"/>
      <c r="FF39" s="53"/>
      <c r="FG39" s="54"/>
    </row>
    <row r="40" spans="1:166" ht="15.75" customHeight="1">
      <c r="A40" s="4">
        <v>1984</v>
      </c>
      <c r="B40" s="1"/>
      <c r="C40" s="1"/>
      <c r="D40" s="1"/>
      <c r="E40" s="1"/>
      <c r="F40" s="1"/>
      <c r="G40" s="1"/>
      <c r="H40" s="1"/>
      <c r="I40" s="1"/>
      <c r="J40" s="1"/>
      <c r="K40" s="4">
        <v>1988</v>
      </c>
      <c r="L40" s="1"/>
      <c r="M40" s="1"/>
      <c r="N40" s="1"/>
      <c r="O40" s="1"/>
      <c r="P40" s="1"/>
      <c r="Q40" s="1"/>
      <c r="R40" s="1"/>
      <c r="S40" s="1"/>
      <c r="T40" s="1"/>
      <c r="U40" s="4">
        <v>1992</v>
      </c>
      <c r="V40" s="1"/>
      <c r="W40" s="1"/>
      <c r="X40" s="1"/>
      <c r="Y40" s="1"/>
      <c r="Z40" s="1"/>
      <c r="AA40" s="1"/>
      <c r="AB40" s="1"/>
      <c r="AC40" s="1"/>
      <c r="AD40" s="1"/>
      <c r="AE40" s="4">
        <v>1996</v>
      </c>
      <c r="AF40" s="96"/>
      <c r="AG40" s="1"/>
      <c r="AH40" s="1"/>
      <c r="AI40" s="1"/>
      <c r="AJ40" s="1"/>
      <c r="AK40" s="1"/>
      <c r="AL40" s="1"/>
      <c r="AM40" s="1"/>
      <c r="AN40" s="1"/>
      <c r="AO40" s="1"/>
      <c r="AP40" s="4">
        <v>2000</v>
      </c>
      <c r="AQ40" s="96"/>
      <c r="AR40" s="1"/>
      <c r="AS40" s="1"/>
      <c r="AT40" s="1"/>
      <c r="AU40" s="1"/>
      <c r="AV40" s="1"/>
      <c r="AW40" s="1"/>
      <c r="AX40" s="1"/>
      <c r="AY40" s="1"/>
      <c r="AZ40" s="1"/>
      <c r="BA40" s="1"/>
      <c r="BB40" s="6">
        <v>2004</v>
      </c>
      <c r="BC40" s="96"/>
      <c r="BD40" s="1"/>
      <c r="BE40" s="1"/>
      <c r="BF40" s="1"/>
      <c r="BG40" s="1"/>
      <c r="BH40" s="1"/>
      <c r="BI40" s="1"/>
      <c r="BJ40" s="1"/>
      <c r="BK40" s="1"/>
      <c r="BL40" s="1"/>
      <c r="BM40" s="1"/>
      <c r="BN40" s="6">
        <v>2008</v>
      </c>
      <c r="BO40" s="96"/>
      <c r="BP40" s="1"/>
      <c r="BQ40" s="1"/>
      <c r="BR40" s="1"/>
      <c r="BS40" s="1"/>
      <c r="BT40" s="1"/>
      <c r="BU40" s="1"/>
      <c r="BV40" s="1"/>
      <c r="BW40" s="1"/>
      <c r="BX40" s="1"/>
      <c r="BY40" s="1"/>
      <c r="BZ40" s="6">
        <v>2010</v>
      </c>
      <c r="CA40" s="96"/>
      <c r="CB40" s="1"/>
      <c r="CC40" s="1"/>
      <c r="CD40" s="1"/>
      <c r="CE40" s="1"/>
      <c r="CF40" s="1"/>
      <c r="CG40" s="1"/>
      <c r="CH40" s="1"/>
      <c r="CI40" s="1"/>
      <c r="CJ40" s="1"/>
      <c r="CK40" s="1"/>
      <c r="CL40" s="6">
        <v>2011</v>
      </c>
      <c r="CM40" s="96"/>
      <c r="CN40" s="1"/>
      <c r="CO40" s="1"/>
      <c r="CP40" s="1"/>
      <c r="CQ40" s="1"/>
      <c r="CR40" s="1"/>
      <c r="CS40" s="1"/>
      <c r="CT40" s="1"/>
      <c r="CU40" s="1"/>
      <c r="CV40" s="1"/>
      <c r="CW40" s="1"/>
      <c r="CX40" s="1"/>
      <c r="CY40" s="6">
        <v>2012</v>
      </c>
      <c r="CZ40" s="96"/>
      <c r="DA40" s="1"/>
      <c r="DB40" s="1"/>
      <c r="DC40" s="1"/>
      <c r="DD40" s="1"/>
      <c r="DE40" s="1"/>
      <c r="DF40" s="1"/>
      <c r="DG40" s="1"/>
      <c r="DH40" s="1"/>
      <c r="DI40" s="1"/>
      <c r="DJ40" s="1"/>
      <c r="DK40" s="1"/>
      <c r="DL40" s="6">
        <v>2013</v>
      </c>
      <c r="DM40" s="96"/>
      <c r="DN40" s="1"/>
      <c r="DO40" s="1"/>
      <c r="DP40" s="1"/>
      <c r="DQ40" s="1"/>
      <c r="DR40" s="1"/>
      <c r="DS40" s="1"/>
      <c r="DT40" s="1"/>
      <c r="DU40" s="1"/>
      <c r="DV40" s="1"/>
      <c r="DW40" s="1"/>
      <c r="DX40" s="1"/>
      <c r="DY40" s="6">
        <v>2014</v>
      </c>
      <c r="DZ40" s="96"/>
      <c r="EA40" s="1"/>
      <c r="EB40" s="1"/>
      <c r="EC40" s="1"/>
      <c r="ED40" s="1"/>
      <c r="EE40" s="1"/>
      <c r="EF40" s="1"/>
      <c r="EG40" s="1"/>
      <c r="EH40" s="1"/>
      <c r="EI40" s="1"/>
      <c r="EJ40" s="1"/>
      <c r="EK40" s="560"/>
      <c r="EL40" s="560">
        <v>2015</v>
      </c>
      <c r="EM40" s="1"/>
      <c r="EN40" s="1"/>
      <c r="EO40" s="1"/>
      <c r="EP40" s="1"/>
      <c r="EQ40" s="1"/>
      <c r="ER40" s="1"/>
      <c r="ES40" s="1"/>
      <c r="ET40" s="1"/>
      <c r="EU40" s="1"/>
      <c r="EV40" s="1"/>
      <c r="EW40" s="49"/>
      <c r="EX40" s="49"/>
      <c r="EY40" s="655">
        <v>2016</v>
      </c>
      <c r="EZ40" s="1"/>
      <c r="FB40" s="96"/>
      <c r="FC40" s="5"/>
      <c r="FD40" s="134"/>
      <c r="FE40" s="49"/>
      <c r="FF40" s="53"/>
      <c r="FG40" s="53"/>
      <c r="FH40" s="54"/>
    </row>
    <row r="41" spans="1:166" ht="15.75" customHeight="1">
      <c r="A41" s="6" t="s">
        <v>1083</v>
      </c>
      <c r="B41" s="74">
        <f>C34</f>
        <v>19400.523000000001</v>
      </c>
      <c r="C41" s="96"/>
      <c r="D41" s="96"/>
      <c r="E41" s="96"/>
      <c r="F41" s="96"/>
      <c r="G41" s="96"/>
      <c r="H41" s="96"/>
      <c r="I41" s="96"/>
      <c r="J41" s="96"/>
      <c r="K41" s="6" t="s">
        <v>1083</v>
      </c>
      <c r="L41" s="74">
        <f>M36</f>
        <v>22827.494000000002</v>
      </c>
      <c r="M41" s="96"/>
      <c r="N41" s="656"/>
      <c r="O41" s="656"/>
      <c r="P41" s="96"/>
      <c r="Q41" s="96"/>
      <c r="R41" s="96"/>
      <c r="S41" s="96"/>
      <c r="T41" s="96"/>
      <c r="U41" s="6" t="s">
        <v>1083</v>
      </c>
      <c r="V41" s="74">
        <f>W35</f>
        <v>24988.739000000001</v>
      </c>
      <c r="W41" s="96"/>
      <c r="X41" s="96"/>
      <c r="Y41" s="96"/>
      <c r="Z41" s="96"/>
      <c r="AA41" s="96"/>
      <c r="AB41" s="96"/>
      <c r="AC41" s="96"/>
      <c r="AD41" s="96"/>
      <c r="AE41" s="2" t="s">
        <v>1083</v>
      </c>
      <c r="AF41" s="74">
        <f>AG31</f>
        <v>31739.817999999999</v>
      </c>
      <c r="AG41" s="96"/>
      <c r="AH41" s="656"/>
      <c r="AI41" s="656"/>
      <c r="AJ41" s="96"/>
      <c r="AK41" s="96"/>
      <c r="AL41" s="96"/>
      <c r="AM41" s="96"/>
      <c r="AN41" s="96"/>
      <c r="AO41" s="96"/>
      <c r="AP41" s="2" t="s">
        <v>1083</v>
      </c>
      <c r="AQ41" s="1">
        <f>AR27</f>
        <v>43565.946626000004</v>
      </c>
      <c r="AR41" s="96"/>
      <c r="AS41" s="96"/>
      <c r="AT41" s="96"/>
      <c r="AU41" s="96"/>
      <c r="AV41" s="96"/>
      <c r="AW41" s="96"/>
      <c r="AX41" s="96"/>
      <c r="AY41" s="96"/>
      <c r="AZ41" s="96"/>
      <c r="BA41" s="96"/>
      <c r="BB41" s="2" t="s">
        <v>1083</v>
      </c>
      <c r="BC41" s="74">
        <f>BD29</f>
        <v>51649.261389739644</v>
      </c>
      <c r="BD41" s="96"/>
      <c r="BE41" s="96"/>
      <c r="BF41" s="96"/>
      <c r="BG41" s="96"/>
      <c r="BH41" s="96"/>
      <c r="BI41" s="96"/>
      <c r="BJ41" s="96"/>
      <c r="BK41" s="96"/>
      <c r="BL41" s="96"/>
      <c r="BM41" s="96"/>
      <c r="BN41" s="2" t="s">
        <v>1083</v>
      </c>
      <c r="BO41" s="74">
        <f>BP18</f>
        <v>64421.250254460443</v>
      </c>
      <c r="BP41" s="96"/>
      <c r="BQ41" s="96"/>
      <c r="BR41" s="96"/>
      <c r="BS41" s="96"/>
      <c r="BT41" s="96"/>
      <c r="BU41" s="96"/>
      <c r="BV41" s="96"/>
      <c r="BW41" s="96"/>
      <c r="BX41" s="96"/>
      <c r="BY41" s="96"/>
      <c r="BZ41" s="2" t="s">
        <v>1083</v>
      </c>
      <c r="CA41" s="16">
        <f>CB17</f>
        <v>67516.10500000001</v>
      </c>
      <c r="CB41" s="96"/>
      <c r="CC41" s="96"/>
      <c r="CD41" s="96"/>
      <c r="CE41" s="96"/>
      <c r="CF41" s="96"/>
      <c r="CG41" s="96"/>
      <c r="CH41" s="96"/>
      <c r="CI41" s="96"/>
      <c r="CJ41" s="96"/>
      <c r="CK41" s="96"/>
      <c r="CL41" s="2" t="s">
        <v>1083</v>
      </c>
      <c r="CM41" s="1">
        <f>CN20</f>
        <v>69500.911999999997</v>
      </c>
      <c r="CN41" s="96"/>
      <c r="CO41" s="96"/>
      <c r="CP41" s="96"/>
      <c r="CQ41" s="96"/>
      <c r="CR41" s="96"/>
      <c r="CS41" s="96"/>
      <c r="CT41" s="96"/>
      <c r="CU41" s="96"/>
      <c r="CV41" s="96"/>
      <c r="CW41" s="96"/>
      <c r="CX41" s="96"/>
      <c r="CY41" s="2" t="s">
        <v>1083</v>
      </c>
      <c r="CZ41" s="1">
        <f>DA20</f>
        <v>71404.597999999998</v>
      </c>
      <c r="DA41" s="96"/>
      <c r="DB41" s="96"/>
      <c r="DC41" s="96"/>
      <c r="DD41" s="96"/>
      <c r="DE41" s="96"/>
      <c r="DF41" s="96"/>
      <c r="DG41" s="96"/>
      <c r="DH41" s="96"/>
      <c r="DI41" s="96"/>
      <c r="DJ41" s="96"/>
      <c r="DK41" s="96"/>
      <c r="DL41" s="2" t="s">
        <v>1083</v>
      </c>
      <c r="DM41" s="1">
        <f>DN19</f>
        <v>72433.277000000002</v>
      </c>
      <c r="DN41" s="96"/>
      <c r="DO41" s="96"/>
      <c r="DP41" s="96"/>
      <c r="DQ41" s="96"/>
      <c r="DR41" s="96"/>
      <c r="DS41" s="96"/>
      <c r="DT41" s="96"/>
      <c r="DU41" s="96"/>
      <c r="DV41" s="96"/>
      <c r="DW41" s="96"/>
      <c r="DX41" s="96"/>
      <c r="DY41" s="2" t="s">
        <v>1083</v>
      </c>
      <c r="DZ41" s="1">
        <f>EA19</f>
        <v>73748.599999999991</v>
      </c>
      <c r="EA41" s="96"/>
      <c r="EB41" s="96"/>
      <c r="EC41" s="96"/>
      <c r="ED41" s="96"/>
      <c r="EE41" s="96"/>
      <c r="EF41" s="96"/>
      <c r="EG41" s="96"/>
      <c r="EH41" s="96"/>
      <c r="EI41" s="96"/>
      <c r="EJ41" s="96"/>
      <c r="EK41" s="96"/>
      <c r="EL41" s="96" t="s">
        <v>1083</v>
      </c>
      <c r="EM41" s="1">
        <f>EN20</f>
        <v>76499.8</v>
      </c>
      <c r="EN41" s="96"/>
      <c r="EO41" s="96"/>
      <c r="EP41" s="96"/>
      <c r="EQ41" s="96"/>
      <c r="ER41" s="96"/>
      <c r="ES41" s="96"/>
      <c r="ET41" s="96"/>
      <c r="EU41" s="96"/>
      <c r="EV41" s="96"/>
      <c r="EW41" s="96"/>
      <c r="EX41" s="96"/>
      <c r="EY41" s="96" t="s">
        <v>1083</v>
      </c>
      <c r="EZ41" s="1">
        <f>FA20</f>
        <v>78074.013186935685</v>
      </c>
      <c r="FB41" s="96"/>
      <c r="FC41" s="5"/>
      <c r="FD41" s="96"/>
      <c r="FH41" s="393"/>
    </row>
    <row r="42" spans="1:166" ht="15.75" customHeight="1">
      <c r="A42" s="69" t="s">
        <v>1000</v>
      </c>
      <c r="B42" s="1">
        <f>B2</f>
        <v>46.833788965379952</v>
      </c>
      <c r="C42" s="1"/>
      <c r="D42" s="1"/>
      <c r="E42" s="1"/>
      <c r="F42" s="1"/>
      <c r="G42" s="1"/>
      <c r="H42" s="1"/>
      <c r="I42" s="1"/>
      <c r="J42" s="1"/>
      <c r="K42" s="69" t="s">
        <v>1000</v>
      </c>
      <c r="L42" s="1">
        <f>L2</f>
        <v>41.340061243691487</v>
      </c>
      <c r="M42" s="1"/>
      <c r="N42" s="1"/>
      <c r="O42" s="1"/>
      <c r="P42" s="1"/>
      <c r="Q42" s="1"/>
      <c r="R42" s="1"/>
      <c r="S42" s="1"/>
      <c r="T42" s="1"/>
      <c r="U42" s="69" t="s">
        <v>1000</v>
      </c>
      <c r="V42" s="1">
        <f>V2</f>
        <v>39.845147848396827</v>
      </c>
      <c r="W42" s="1"/>
      <c r="X42" s="1"/>
      <c r="Y42" s="1"/>
      <c r="Z42" s="1"/>
      <c r="AA42" s="1"/>
      <c r="AB42" s="1"/>
      <c r="AC42" s="1"/>
      <c r="AD42" s="1"/>
      <c r="AE42" s="69" t="s">
        <v>1000</v>
      </c>
      <c r="AF42" s="1">
        <f>AF2</f>
        <v>34.651112366176775</v>
      </c>
      <c r="AG42" s="1"/>
      <c r="AH42" s="1"/>
      <c r="AI42" s="1"/>
      <c r="AJ42" s="1"/>
      <c r="AK42" s="1"/>
      <c r="AL42" s="1"/>
      <c r="AM42" s="1"/>
      <c r="AN42" s="1"/>
      <c r="AO42" s="1"/>
      <c r="AP42" s="69" t="s">
        <v>1000</v>
      </c>
      <c r="AQ42" s="1">
        <f>AQ2</f>
        <v>34.769817192402854</v>
      </c>
      <c r="AR42" s="1"/>
      <c r="AS42" s="1"/>
      <c r="AT42" s="1"/>
      <c r="AU42" s="1"/>
      <c r="AV42" s="1"/>
      <c r="AW42" s="1"/>
      <c r="AX42" s="1"/>
      <c r="AY42" s="1"/>
      <c r="AZ42" s="1"/>
      <c r="BA42" s="1"/>
      <c r="BB42" s="69" t="s">
        <v>1000</v>
      </c>
      <c r="BC42" s="1">
        <f>BC2</f>
        <v>31.361919927121836</v>
      </c>
      <c r="BD42" s="1"/>
      <c r="BE42" s="1"/>
      <c r="BF42" s="1"/>
      <c r="BG42" s="1"/>
      <c r="BH42" s="1"/>
      <c r="BI42" s="1"/>
      <c r="BJ42" s="1"/>
      <c r="BK42" s="1"/>
      <c r="BL42" s="1"/>
      <c r="BM42" s="1"/>
      <c r="BN42" s="511" t="s">
        <v>1000</v>
      </c>
      <c r="BO42" s="1">
        <f>BO2</f>
        <v>27.105807371056041</v>
      </c>
      <c r="BP42" s="1"/>
      <c r="BQ42" s="1"/>
      <c r="BR42" s="1"/>
      <c r="BS42" s="1"/>
      <c r="BT42" s="1"/>
      <c r="BU42" s="1"/>
      <c r="BV42" s="1"/>
      <c r="BW42" s="1"/>
      <c r="BX42" s="1"/>
      <c r="BY42" s="1"/>
      <c r="BZ42" s="2" t="s">
        <v>1000</v>
      </c>
      <c r="CA42" s="1">
        <f>CA2</f>
        <v>25.604853834503633</v>
      </c>
      <c r="CB42" s="1"/>
      <c r="CC42" s="1"/>
      <c r="CD42" s="1"/>
      <c r="CE42" s="1"/>
      <c r="CF42" s="1"/>
      <c r="CG42" s="1"/>
      <c r="CH42" s="1"/>
      <c r="CI42" s="1"/>
      <c r="CJ42" s="1"/>
      <c r="CK42" s="1"/>
      <c r="CL42" s="2" t="s">
        <v>1000</v>
      </c>
      <c r="CM42" s="1">
        <f>CM2</f>
        <v>28.20092490297106</v>
      </c>
      <c r="CN42" s="1"/>
      <c r="CO42" s="1"/>
      <c r="CP42" s="1"/>
      <c r="CQ42" s="1"/>
      <c r="CR42" s="1"/>
      <c r="CS42" s="1"/>
      <c r="CT42" s="1"/>
      <c r="CU42" s="1"/>
      <c r="CV42" s="1"/>
      <c r="CW42" s="1"/>
      <c r="CX42" s="1"/>
      <c r="CY42" s="69" t="s">
        <v>1000</v>
      </c>
      <c r="CZ42" s="1">
        <f>CZ2</f>
        <v>27.581368352854152</v>
      </c>
      <c r="DA42" s="1"/>
      <c r="DB42" s="1"/>
      <c r="DC42" s="1"/>
      <c r="DD42" s="1"/>
      <c r="DE42" s="1"/>
      <c r="DF42" s="1"/>
      <c r="DG42" s="1"/>
      <c r="DH42" s="1"/>
      <c r="DI42" s="1"/>
      <c r="DJ42" s="1"/>
      <c r="DK42" s="1"/>
      <c r="DL42" s="69" t="s">
        <v>1000</v>
      </c>
      <c r="DM42" s="1">
        <f>DM2</f>
        <v>28.215289776272307</v>
      </c>
      <c r="DN42" s="1"/>
      <c r="DO42" s="1"/>
      <c r="DP42" s="1"/>
      <c r="DQ42" s="1"/>
      <c r="DR42" s="1"/>
      <c r="DS42" s="1"/>
      <c r="DT42" s="1"/>
      <c r="DU42" s="1"/>
      <c r="DV42" s="1"/>
      <c r="DW42" s="1"/>
      <c r="DX42" s="1"/>
      <c r="DY42" s="69" t="s">
        <v>1000</v>
      </c>
      <c r="DZ42" s="1">
        <f>DZ2</f>
        <v>28.797297847009972</v>
      </c>
      <c r="EA42" s="1"/>
      <c r="EB42" s="1"/>
      <c r="EC42" s="1"/>
      <c r="ED42" s="1"/>
      <c r="EE42" s="1"/>
      <c r="EF42" s="1"/>
      <c r="EG42" s="1"/>
      <c r="EH42" s="1"/>
      <c r="EI42" s="1"/>
      <c r="EJ42" s="1"/>
      <c r="EK42" s="1"/>
      <c r="EL42" s="1" t="s">
        <v>1000</v>
      </c>
      <c r="EM42" s="1">
        <f>EM2</f>
        <v>26.842853183929893</v>
      </c>
      <c r="EN42" s="1"/>
      <c r="EO42" s="1"/>
      <c r="EP42" s="1"/>
      <c r="EQ42" s="1"/>
      <c r="ER42" s="1"/>
      <c r="ES42" s="1"/>
      <c r="ET42" s="1"/>
      <c r="EU42" s="1"/>
      <c r="EV42" s="1"/>
      <c r="EW42" s="1"/>
      <c r="EX42" s="1"/>
      <c r="EY42" s="1" t="s">
        <v>1000</v>
      </c>
      <c r="EZ42" s="1">
        <f>EZ2</f>
        <v>26.805948798725272</v>
      </c>
      <c r="FB42" s="139"/>
      <c r="FC42" s="144"/>
      <c r="FD42" s="96"/>
    </row>
    <row r="43" spans="1:166" ht="15.75" customHeight="1">
      <c r="A43" s="2" t="s">
        <v>37</v>
      </c>
      <c r="B43" s="1">
        <f>SUM(B2:B5)</f>
        <v>64.95494992583447</v>
      </c>
      <c r="C43" s="1"/>
      <c r="D43" s="1"/>
      <c r="E43" s="1"/>
      <c r="F43" s="1"/>
      <c r="G43" s="1"/>
      <c r="H43" s="1"/>
      <c r="I43" s="1"/>
      <c r="J43" s="1"/>
      <c r="K43" s="2" t="s">
        <v>37</v>
      </c>
      <c r="L43" s="1">
        <f>SUM(L2:L5)</f>
        <v>59.921487658697885</v>
      </c>
      <c r="M43" s="1"/>
      <c r="N43" s="1"/>
      <c r="O43" s="1"/>
      <c r="P43" s="1"/>
      <c r="Q43" s="1"/>
      <c r="R43" s="1"/>
      <c r="S43" s="1"/>
      <c r="T43" s="1"/>
      <c r="U43" s="2" t="s">
        <v>37</v>
      </c>
      <c r="V43" s="1">
        <f>SUM(V2:V5)</f>
        <v>58.149392812498455</v>
      </c>
      <c r="W43" s="1"/>
      <c r="X43" s="1"/>
      <c r="Y43" s="1"/>
      <c r="Z43" s="1"/>
      <c r="AA43" s="1"/>
      <c r="AB43" s="1"/>
      <c r="AC43" s="1"/>
      <c r="AD43" s="1"/>
      <c r="AE43" s="2" t="s">
        <v>37</v>
      </c>
      <c r="AF43" s="1">
        <f>SUM(AF2+AF3+AF4+AF5)</f>
        <v>55.636109822683935</v>
      </c>
      <c r="AG43" s="1"/>
      <c r="AH43" s="1"/>
      <c r="AI43" s="1"/>
      <c r="AJ43" s="1"/>
      <c r="AK43" s="1"/>
      <c r="AL43" s="1"/>
      <c r="AM43" s="1"/>
      <c r="AN43" s="1"/>
      <c r="AO43" s="1"/>
      <c r="AP43" s="2" t="s">
        <v>37</v>
      </c>
      <c r="AQ43" s="1">
        <f>SUM(AQ2:AQ5)</f>
        <v>60.408649503081719</v>
      </c>
      <c r="AR43" s="1"/>
      <c r="AS43" s="1"/>
      <c r="AT43" s="1"/>
      <c r="AU43" s="1"/>
      <c r="AV43" s="1"/>
      <c r="AW43" s="1"/>
      <c r="AX43" s="1"/>
      <c r="AY43" s="1"/>
      <c r="AZ43" s="1"/>
      <c r="BA43" s="1"/>
      <c r="BB43" s="2" t="s">
        <v>37</v>
      </c>
      <c r="BC43" s="1">
        <f>SUM(BC2:BC5)</f>
        <v>60.64538322595385</v>
      </c>
      <c r="BD43" s="1"/>
      <c r="BE43" s="1"/>
      <c r="BF43" s="1"/>
      <c r="BG43" s="1"/>
      <c r="BH43" s="1"/>
      <c r="BI43" s="1"/>
      <c r="BJ43" s="1"/>
      <c r="BK43" s="1"/>
      <c r="BL43" s="1"/>
      <c r="BM43" s="1"/>
      <c r="BN43" s="511" t="s">
        <v>37</v>
      </c>
      <c r="BO43" s="36">
        <f>SUM(BO2:BO5)</f>
        <v>63.811973322510553</v>
      </c>
      <c r="BP43" s="1"/>
      <c r="BQ43" s="1"/>
      <c r="BR43" s="1"/>
      <c r="BS43" s="1"/>
      <c r="BT43" s="1"/>
      <c r="BU43" s="1"/>
      <c r="BV43" s="1"/>
      <c r="BW43" s="1"/>
      <c r="BX43" s="1"/>
      <c r="BY43" s="1"/>
      <c r="BZ43" s="2" t="s">
        <v>37</v>
      </c>
      <c r="CA43" s="1">
        <f>SUM(CA2:CA5)</f>
        <v>63.183810211033304</v>
      </c>
      <c r="CB43" s="1"/>
      <c r="CC43" s="1"/>
      <c r="CD43" s="1"/>
      <c r="CE43" s="1"/>
      <c r="CF43" s="1"/>
      <c r="CG43" s="1"/>
      <c r="CH43" s="1"/>
      <c r="CI43" s="1"/>
      <c r="CJ43" s="1"/>
      <c r="CK43" s="1"/>
      <c r="CL43" s="2" t="s">
        <v>37</v>
      </c>
      <c r="CM43" s="1">
        <f>SUM(CM2:CM5)</f>
        <v>68.824182453467088</v>
      </c>
      <c r="CN43" s="1"/>
      <c r="CO43" s="1"/>
      <c r="CP43" s="1"/>
      <c r="CQ43" s="1"/>
      <c r="CR43" s="1"/>
      <c r="CS43" s="1"/>
      <c r="CT43" s="1"/>
      <c r="CU43" s="1"/>
      <c r="CV43" s="1"/>
      <c r="CW43" s="1"/>
      <c r="CX43" s="1"/>
      <c r="CY43" s="2" t="s">
        <v>37</v>
      </c>
      <c r="CZ43" s="1">
        <f>SUM(CZ2:CZ5)</f>
        <v>66.980443946383076</v>
      </c>
      <c r="DA43" s="1"/>
      <c r="DB43" s="1"/>
      <c r="DC43" s="1"/>
      <c r="DD43" s="1"/>
      <c r="DE43" s="1"/>
      <c r="DF43" s="1"/>
      <c r="DG43" s="1"/>
      <c r="DH43" s="1"/>
      <c r="DI43" s="1"/>
      <c r="DJ43" s="1"/>
      <c r="DK43" s="1"/>
      <c r="DL43" s="2" t="s">
        <v>37</v>
      </c>
      <c r="DM43" s="1">
        <f>SUM(DM2:DM5)</f>
        <v>67.954876517861095</v>
      </c>
      <c r="DN43" s="1"/>
      <c r="DO43" s="1"/>
      <c r="DP43" s="1"/>
      <c r="DQ43" s="1"/>
      <c r="DR43" s="1"/>
      <c r="DS43" s="1"/>
      <c r="DT43" s="1"/>
      <c r="DU43" s="1"/>
      <c r="DV43" s="1"/>
      <c r="DW43" s="1"/>
      <c r="DX43" s="1"/>
      <c r="DY43" s="2" t="s">
        <v>37</v>
      </c>
      <c r="DZ43" s="1">
        <f>SUM(DZ2:DZ5)</f>
        <v>69.033468323466479</v>
      </c>
      <c r="EA43" s="1"/>
      <c r="EB43" s="1"/>
      <c r="EC43" s="1"/>
      <c r="ED43" s="1"/>
      <c r="EE43" s="1"/>
      <c r="EF43" s="1"/>
      <c r="EG43" s="1"/>
      <c r="EH43" s="1"/>
      <c r="EI43" s="1"/>
      <c r="EJ43" s="1"/>
      <c r="EK43" s="1"/>
      <c r="EL43" s="1" t="s">
        <v>37</v>
      </c>
      <c r="EM43" s="1">
        <f>SUM(EM2:EM5)</f>
        <v>66.741714357423149</v>
      </c>
      <c r="EN43" s="1"/>
      <c r="EO43" s="1"/>
      <c r="EP43" s="1"/>
      <c r="EQ43" s="1"/>
      <c r="ER43" s="1"/>
      <c r="ES43" s="1"/>
      <c r="ET43" s="1"/>
      <c r="EU43" s="1"/>
      <c r="EV43" s="1"/>
      <c r="EW43" s="1"/>
      <c r="EX43" s="1"/>
      <c r="EY43" s="1" t="s">
        <v>37</v>
      </c>
      <c r="EZ43" s="1">
        <f>SUM(EZ2:EZ5)</f>
        <v>66.408953355398765</v>
      </c>
      <c r="FB43" s="658"/>
      <c r="FC43" s="659"/>
      <c r="FD43" s="96"/>
      <c r="FF43" s="54"/>
    </row>
    <row r="44" spans="1:166" ht="15.75" customHeight="1">
      <c r="A44" s="2" t="s">
        <v>1086</v>
      </c>
      <c r="B44" s="1">
        <f>SUM(B2:B12)</f>
        <v>78.502947141165635</v>
      </c>
      <c r="C44" s="1"/>
      <c r="D44" s="1"/>
      <c r="E44" s="1"/>
      <c r="F44" s="1"/>
      <c r="G44" s="1"/>
      <c r="H44" s="1"/>
      <c r="I44" s="1"/>
      <c r="J44" s="1"/>
      <c r="K44" s="69" t="s">
        <v>922</v>
      </c>
      <c r="L44" s="1">
        <f>SUM(L2:L12)</f>
        <v>76.365675531444666</v>
      </c>
      <c r="M44" s="1"/>
      <c r="N44" s="1"/>
      <c r="O44" s="1"/>
      <c r="P44" s="1"/>
      <c r="Q44" s="1"/>
      <c r="R44" s="1"/>
      <c r="S44" s="1"/>
      <c r="T44" s="1"/>
      <c r="U44" s="2" t="s">
        <v>922</v>
      </c>
      <c r="V44" s="1">
        <f>SUM(V2+V3+V4+V5+V6+V7+V13+V8+V9+V10)</f>
        <v>75.341136661597858</v>
      </c>
      <c r="W44" s="1"/>
      <c r="X44" s="1"/>
      <c r="Y44" s="1"/>
      <c r="Z44" s="1"/>
      <c r="AA44" s="1"/>
      <c r="AB44" s="1"/>
      <c r="AC44" s="1"/>
      <c r="AD44" s="1"/>
      <c r="AE44" s="2" t="s">
        <v>922</v>
      </c>
      <c r="AF44" s="1">
        <f>SUM(AF2+AF3+AF4+AF5+AF6+AF7+AF8+AF9+AF10+AF27)</f>
        <v>70.725043224885539</v>
      </c>
      <c r="AG44" s="1"/>
      <c r="AH44" s="1"/>
      <c r="AI44" s="1"/>
      <c r="AJ44" s="1"/>
      <c r="AK44" s="1"/>
      <c r="AL44" s="1"/>
      <c r="AM44" s="1"/>
      <c r="AN44" s="1"/>
      <c r="AO44" s="1"/>
      <c r="AP44" s="2" t="s">
        <v>922</v>
      </c>
      <c r="AQ44" s="1">
        <f>SUM(AQ2+AQ3+AQ4+AQ5+AQ6+AQ7+AQ8+AQ9+AQ10+AQ13)</f>
        <v>74.826332318336796</v>
      </c>
      <c r="AR44" s="1"/>
      <c r="AS44" s="1"/>
      <c r="AT44" s="1"/>
      <c r="AU44" s="1"/>
      <c r="AV44" s="1"/>
      <c r="AW44" s="1"/>
      <c r="AX44" s="1"/>
      <c r="AY44" s="1"/>
      <c r="AZ44" s="1"/>
      <c r="BA44" s="1"/>
      <c r="BB44" s="69" t="s">
        <v>922</v>
      </c>
      <c r="BC44" s="1">
        <f>SUM(BC2:BC12)</f>
        <v>78.702111862458366</v>
      </c>
      <c r="BD44" s="1"/>
      <c r="BE44" s="1"/>
      <c r="BF44" s="1"/>
      <c r="BG44" s="1"/>
      <c r="BH44" s="1"/>
      <c r="BI44" s="1"/>
      <c r="BJ44" s="1"/>
      <c r="BK44" s="1"/>
      <c r="BL44" s="1"/>
      <c r="BM44" s="1"/>
      <c r="BN44" s="511" t="s">
        <v>922</v>
      </c>
      <c r="BO44" s="1">
        <f>SUM(BO2+BO3+BO4+BO5+BO6+BO7+BO8+BO9+BO10+BO12)</f>
        <v>82.968540373373614</v>
      </c>
      <c r="BP44" s="1"/>
      <c r="BQ44" s="1"/>
      <c r="BR44" s="1"/>
      <c r="BS44" s="1"/>
      <c r="BT44" s="1"/>
      <c r="BU44" s="1"/>
      <c r="BV44" s="1"/>
      <c r="BW44" s="1"/>
      <c r="BX44" s="1"/>
      <c r="BY44" s="1"/>
      <c r="BZ44" s="2" t="s">
        <v>922</v>
      </c>
      <c r="CA44" s="1">
        <f>SUM(CA2:CA13)</f>
        <v>83.4826185538206</v>
      </c>
      <c r="CB44" s="1"/>
      <c r="CC44" s="1"/>
      <c r="CD44" s="1"/>
      <c r="CE44" s="1"/>
      <c r="CF44" s="1"/>
      <c r="CG44" s="1"/>
      <c r="CH44" s="1"/>
      <c r="CI44" s="1"/>
      <c r="CJ44" s="1"/>
      <c r="CK44" s="1"/>
      <c r="CL44" s="2" t="s">
        <v>922</v>
      </c>
      <c r="CM44" s="1">
        <f>SUM(CM2:CM12)</f>
        <v>85.816383127412706</v>
      </c>
      <c r="CN44" s="1"/>
      <c r="CO44" s="1"/>
      <c r="CP44" s="1"/>
      <c r="CQ44" s="1"/>
      <c r="CR44" s="1"/>
      <c r="CS44" s="1"/>
      <c r="CT44" s="1"/>
      <c r="CU44" s="1"/>
      <c r="CV44" s="1"/>
      <c r="CW44" s="1"/>
      <c r="CX44" s="1"/>
      <c r="CY44" s="69" t="s">
        <v>922</v>
      </c>
      <c r="CZ44" s="1">
        <f>SUM(CZ2:CZ12)</f>
        <v>84.085722125152245</v>
      </c>
      <c r="DA44" s="1"/>
      <c r="DB44" s="1"/>
      <c r="DC44" s="1"/>
      <c r="DD44" s="1"/>
      <c r="DE44" s="1"/>
      <c r="DF44" s="1"/>
      <c r="DG44" s="1"/>
      <c r="DH44" s="1"/>
      <c r="DI44" s="1"/>
      <c r="DJ44" s="1"/>
      <c r="DK44" s="1"/>
      <c r="DL44" s="69" t="s">
        <v>922</v>
      </c>
      <c r="DM44" s="1">
        <f>SUM(DM2+DM3+DM4+DM5+DM6+DM7+DM8+DM9+DM10+DM12)</f>
        <v>83.586686097999802</v>
      </c>
      <c r="DN44" s="1"/>
      <c r="DO44" s="1"/>
      <c r="DP44" s="1"/>
      <c r="DQ44" s="1"/>
      <c r="DR44" s="1"/>
      <c r="DS44" s="1"/>
      <c r="DT44" s="1"/>
      <c r="DU44" s="1"/>
      <c r="DV44" s="1"/>
      <c r="DW44" s="1"/>
      <c r="DX44" s="1"/>
      <c r="DY44" s="69" t="s">
        <v>922</v>
      </c>
      <c r="DZ44" s="1">
        <f>SUM(DZ2+DZ3+DZ4+DZ5+DZ6+DZ8+DZ9+DZ7+DZ10+DZ12)</f>
        <v>84.716701382805908</v>
      </c>
      <c r="EA44" s="1"/>
      <c r="EB44" s="1"/>
      <c r="EC44" s="1"/>
      <c r="ED44" s="1"/>
      <c r="EE44" s="1"/>
      <c r="EF44" s="1"/>
      <c r="EG44" s="1"/>
      <c r="EH44" s="1"/>
      <c r="EI44" s="1"/>
      <c r="EJ44" s="1"/>
      <c r="EK44" s="1"/>
      <c r="EL44" s="1" t="s">
        <v>922</v>
      </c>
      <c r="EM44" s="1">
        <f>SUM(EM2+EM3+EM4+EM5+EM6+EM8+EM9+EM7+EM10+EM12)</f>
        <v>78.341194356063653</v>
      </c>
      <c r="EN44" s="1"/>
      <c r="EO44" s="1"/>
      <c r="EP44" s="1"/>
      <c r="EQ44" s="1"/>
      <c r="ER44" s="1"/>
      <c r="ES44" s="1"/>
      <c r="ET44" s="1"/>
      <c r="EU44" s="1"/>
      <c r="EV44" s="1"/>
      <c r="EW44" s="1"/>
      <c r="EX44" s="1"/>
      <c r="EY44" s="1" t="s">
        <v>922</v>
      </c>
      <c r="EZ44" s="1">
        <f>SUM(EZ2+EZ3+EZ4+EZ5+EZ6+EZ8+EZ12+EZ7+EZ10+EZ9)</f>
        <v>80.752953070625324</v>
      </c>
      <c r="FD44" s="134"/>
      <c r="FE44" s="434"/>
      <c r="FF44" s="53"/>
    </row>
    <row r="45" spans="1:166" ht="15.75" customHeight="1">
      <c r="A45" s="69" t="s">
        <v>44</v>
      </c>
      <c r="B45" s="1">
        <f>SUMSQ(B2:B34)</f>
        <v>2341.7013581838819</v>
      </c>
      <c r="C45" s="1"/>
      <c r="D45" s="1"/>
      <c r="E45" s="1"/>
      <c r="F45" s="1"/>
      <c r="G45" s="1"/>
      <c r="H45" s="1"/>
      <c r="I45" s="1"/>
      <c r="J45" s="1"/>
      <c r="K45" s="2" t="s">
        <v>44</v>
      </c>
      <c r="L45" s="1">
        <f>SUMSQ(L2:L36)</f>
        <v>1888.2614631769854</v>
      </c>
      <c r="M45" s="1"/>
      <c r="N45" s="1"/>
      <c r="O45" s="1"/>
      <c r="P45" s="1"/>
      <c r="Q45" s="1"/>
      <c r="R45" s="1"/>
      <c r="S45" s="1"/>
      <c r="T45" s="1"/>
      <c r="U45" s="69" t="s">
        <v>44</v>
      </c>
      <c r="V45" s="1">
        <f>SUMSQ(V2:V34)</f>
        <v>1776.9866347046723</v>
      </c>
      <c r="W45" s="1"/>
      <c r="X45" s="1"/>
      <c r="Y45" s="1"/>
      <c r="Z45" s="1"/>
      <c r="AA45" s="1"/>
      <c r="AB45" s="1"/>
      <c r="AC45" s="1"/>
      <c r="AD45" s="1"/>
      <c r="AE45" s="2" t="s">
        <v>44</v>
      </c>
      <c r="AF45" s="1">
        <f>SUMSQ(AF2:AF31)</f>
        <v>1412.8466091165042</v>
      </c>
      <c r="AG45" s="1"/>
      <c r="AH45" s="1"/>
      <c r="AI45" s="1"/>
      <c r="AJ45" s="1"/>
      <c r="AK45" s="1"/>
      <c r="AL45" s="1"/>
      <c r="AM45" s="1"/>
      <c r="AN45" s="1"/>
      <c r="AO45" s="1"/>
      <c r="AP45" s="2" t="s">
        <v>44</v>
      </c>
      <c r="AQ45" s="1">
        <f>SUMSQ(AQ2:AQ28)</f>
        <v>1537.0103158220575</v>
      </c>
      <c r="AR45" s="1"/>
      <c r="AS45" s="1"/>
      <c r="AT45" s="1"/>
      <c r="AU45" s="1"/>
      <c r="AV45" s="1"/>
      <c r="AW45" s="1"/>
      <c r="AX45" s="1"/>
      <c r="AY45" s="1"/>
      <c r="AZ45" s="1"/>
      <c r="BA45" s="1"/>
      <c r="BB45" s="2" t="s">
        <v>44</v>
      </c>
      <c r="BC45" s="1">
        <f>SUMSQ(BC2:BC28)</f>
        <v>1371.9149696790555</v>
      </c>
      <c r="BD45" s="1"/>
      <c r="BE45" s="1"/>
      <c r="BF45" s="1"/>
      <c r="BG45" s="1"/>
      <c r="BH45" s="1"/>
      <c r="BI45" s="1"/>
      <c r="BJ45" s="1"/>
      <c r="BK45" s="1"/>
      <c r="BL45" s="1"/>
      <c r="BM45" s="1"/>
      <c r="BN45" s="511" t="s">
        <v>44</v>
      </c>
      <c r="BO45" s="1">
        <f>SUMSQ(BO2:BO18)</f>
        <v>1316.9872062406582</v>
      </c>
      <c r="BP45" s="1"/>
      <c r="BQ45" s="1"/>
      <c r="BR45" s="1"/>
      <c r="BS45" s="1"/>
      <c r="BT45" s="1"/>
      <c r="BU45" s="1"/>
      <c r="BV45" s="1"/>
      <c r="BW45" s="1"/>
      <c r="BX45" s="1"/>
      <c r="BY45" s="1"/>
      <c r="BZ45" s="2" t="s">
        <v>44</v>
      </c>
      <c r="CA45" s="1">
        <f>SUMSQ(CA2:CA17)</f>
        <v>1233.7996013742725</v>
      </c>
      <c r="CB45" s="1"/>
      <c r="CC45" s="1"/>
      <c r="CD45" s="1"/>
      <c r="CE45" s="1"/>
      <c r="CF45" s="1"/>
      <c r="CG45" s="1"/>
      <c r="CH45" s="1"/>
      <c r="CI45" s="1"/>
      <c r="CJ45" s="1"/>
      <c r="CK45" s="1"/>
      <c r="CL45" s="2" t="s">
        <v>44</v>
      </c>
      <c r="CM45" s="1">
        <f>SUMSQ(CM2:CM19)</f>
        <v>1436.1355571589563</v>
      </c>
      <c r="CN45" s="1"/>
      <c r="CO45" s="1"/>
      <c r="CP45" s="1"/>
      <c r="CQ45" s="1"/>
      <c r="CR45" s="1"/>
      <c r="CS45" s="1"/>
      <c r="CT45" s="1"/>
      <c r="CU45" s="1"/>
      <c r="CV45" s="1"/>
      <c r="CW45" s="1"/>
      <c r="CX45" s="1"/>
      <c r="CY45" s="2" t="s">
        <v>44</v>
      </c>
      <c r="CZ45" s="1">
        <f>SUMSQ(CZ2:CZ17)</f>
        <v>1381.8514243764403</v>
      </c>
      <c r="DA45" s="1"/>
      <c r="DB45" s="1"/>
      <c r="DC45" s="1"/>
      <c r="DD45" s="1"/>
      <c r="DE45" s="1"/>
      <c r="DF45" s="1"/>
      <c r="DG45" s="1"/>
      <c r="DH45" s="1"/>
      <c r="DI45" s="1"/>
      <c r="DJ45" s="1"/>
      <c r="DK45" s="1"/>
      <c r="DL45" s="2" t="s">
        <v>44</v>
      </c>
      <c r="DM45" s="1">
        <f>SUMSQ(DM2:DM17)</f>
        <v>1424.9857277126434</v>
      </c>
      <c r="DN45" s="1"/>
      <c r="DO45" s="1"/>
      <c r="DP45" s="1"/>
      <c r="DQ45" s="1"/>
      <c r="DR45" s="1"/>
      <c r="DS45" s="1"/>
      <c r="DT45" s="1"/>
      <c r="DU45" s="1"/>
      <c r="DV45" s="1"/>
      <c r="DW45" s="1"/>
      <c r="DX45" s="1"/>
      <c r="DY45" s="2" t="s">
        <v>44</v>
      </c>
      <c r="DZ45" s="1">
        <f>SUMSQ(DZ2:DZ17)</f>
        <v>1470.4160558939134</v>
      </c>
      <c r="EA45" s="1"/>
      <c r="EB45" s="1"/>
      <c r="EC45" s="1"/>
      <c r="ED45" s="1"/>
      <c r="EE45" s="1"/>
      <c r="EF45" s="1"/>
      <c r="EG45" s="1"/>
      <c r="EH45" s="1"/>
      <c r="EI45" s="1"/>
      <c r="EJ45" s="1"/>
      <c r="EK45" s="1"/>
      <c r="EL45" s="1" t="s">
        <v>44</v>
      </c>
      <c r="EM45" s="1">
        <f>SUMSQ(EM2:EM18)</f>
        <v>1343.7006181548436</v>
      </c>
      <c r="EN45" s="1"/>
      <c r="EO45" s="1"/>
      <c r="EP45" s="1"/>
      <c r="EQ45" s="1"/>
      <c r="ER45" s="1"/>
      <c r="ES45" s="1"/>
      <c r="ET45" s="1"/>
      <c r="EU45" s="1"/>
      <c r="EV45" s="1"/>
      <c r="EW45" s="1"/>
      <c r="EX45" s="1"/>
      <c r="EY45" s="1" t="s">
        <v>44</v>
      </c>
      <c r="EZ45" s="1">
        <f>SUMSQ(EZ2:EZ19)</f>
        <v>1335.9216388820175</v>
      </c>
      <c r="FD45" s="96"/>
    </row>
    <row r="46" spans="1:16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61"/>
      <c r="FD46" s="96"/>
      <c r="FE46" s="102"/>
      <c r="FI46" s="102"/>
      <c r="FJ46" s="102"/>
    </row>
    <row r="47" spans="1:166" ht="15.75" customHeight="1">
      <c r="A47" s="14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96"/>
      <c r="EA47" s="1"/>
      <c r="EB47" s="1"/>
      <c r="EC47" s="1"/>
      <c r="ED47" s="1"/>
      <c r="EE47" s="1"/>
      <c r="EF47" s="1"/>
      <c r="EG47" s="1"/>
      <c r="EH47" s="1"/>
      <c r="EI47" s="1"/>
      <c r="EJ47" s="1"/>
      <c r="EK47" s="1"/>
      <c r="EL47" s="1"/>
      <c r="EM47" s="1"/>
      <c r="EN47" s="1"/>
      <c r="EO47" s="1"/>
      <c r="EP47" s="1"/>
      <c r="EQ47" s="1"/>
      <c r="ER47" s="1"/>
      <c r="ES47" s="1"/>
      <c r="ET47" s="1"/>
      <c r="EU47" s="1"/>
      <c r="EV47" s="1"/>
      <c r="EW47" s="1"/>
      <c r="EX47" s="1"/>
      <c r="EY47" s="61"/>
      <c r="FE47" s="102"/>
      <c r="FF47" s="102"/>
      <c r="FG47" s="102"/>
      <c r="FH47" s="661"/>
    </row>
    <row r="48" spans="1:16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662"/>
      <c r="DX48" s="1"/>
      <c r="DY48" s="6"/>
      <c r="DZ48" s="6"/>
      <c r="EA48" s="6"/>
      <c r="EB48" s="6"/>
      <c r="EC48" s="6"/>
      <c r="ED48" s="6"/>
      <c r="EE48" s="6"/>
      <c r="EF48" s="6"/>
      <c r="EG48" s="6"/>
      <c r="EH48" s="1"/>
      <c r="EI48" s="1"/>
      <c r="EJ48" s="1"/>
      <c r="EK48" s="1"/>
      <c r="EL48" s="1"/>
      <c r="EM48" s="1"/>
      <c r="EN48" s="1"/>
      <c r="EO48" s="1"/>
      <c r="EP48" s="1"/>
      <c r="EQ48" s="1"/>
      <c r="ER48" s="1"/>
      <c r="ES48" s="1"/>
      <c r="ET48" s="1"/>
      <c r="EU48" s="1"/>
      <c r="EV48" s="1"/>
      <c r="EW48" s="1"/>
      <c r="EX48" s="1"/>
      <c r="EY48" s="61"/>
      <c r="FD48" s="285"/>
      <c r="FE48" s="54"/>
      <c r="FF48" s="54"/>
      <c r="FG48" s="54"/>
      <c r="FH48" s="393"/>
      <c r="FI48" s="54"/>
    </row>
    <row r="49" spans="1:16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662"/>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61"/>
      <c r="FD49" s="102"/>
      <c r="FE49" s="659"/>
      <c r="FF49" s="101"/>
      <c r="FG49" s="101"/>
      <c r="FH49" s="101"/>
    </row>
    <row r="50" spans="1:16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662"/>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61"/>
      <c r="FI50" s="393"/>
    </row>
    <row r="51" spans="1:16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662"/>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61"/>
    </row>
    <row r="52" spans="1:16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662"/>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724"/>
      <c r="EY52" s="687"/>
      <c r="EZ52" s="687"/>
      <c r="FA52" s="687"/>
      <c r="FB52" s="687"/>
      <c r="FC52" s="687"/>
      <c r="FI52" s="54"/>
      <c r="FJ52" s="54"/>
    </row>
    <row r="53" spans="1:16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662"/>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665"/>
      <c r="EY53" s="434"/>
      <c r="EZ53" s="434"/>
      <c r="FA53" s="434"/>
      <c r="FB53" s="434"/>
      <c r="FC53" s="434"/>
    </row>
    <row r="54" spans="1:16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662"/>
      <c r="DX54" s="1"/>
      <c r="DY54" s="2"/>
      <c r="DZ54" s="1"/>
      <c r="EA54" s="2"/>
      <c r="EB54" s="2"/>
      <c r="EC54" s="2"/>
      <c r="ED54" s="2"/>
      <c r="EE54" s="2"/>
      <c r="EF54" s="2"/>
      <c r="EG54" s="2"/>
      <c r="EH54" s="1"/>
      <c r="EI54" s="1"/>
      <c r="EJ54" s="1"/>
      <c r="EK54" s="1"/>
      <c r="EL54" s="1"/>
      <c r="EM54" s="1"/>
      <c r="EN54" s="1"/>
      <c r="EO54" s="1"/>
      <c r="EP54" s="1"/>
      <c r="EQ54" s="1"/>
      <c r="ER54" s="1"/>
      <c r="ES54" s="1"/>
      <c r="ET54" s="1"/>
      <c r="EU54" s="1"/>
      <c r="EV54" s="1"/>
      <c r="EW54" s="1"/>
      <c r="EX54" s="666"/>
      <c r="EY54" s="442"/>
      <c r="EZ54" s="442"/>
      <c r="FA54" s="442"/>
      <c r="FB54" s="667"/>
      <c r="FC54" s="667"/>
      <c r="FI54" s="54"/>
    </row>
    <row r="55" spans="1:16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662"/>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666"/>
      <c r="EY55" s="442"/>
      <c r="EZ55" s="442"/>
      <c r="FA55" s="442"/>
      <c r="FB55" s="667"/>
      <c r="FC55" s="667"/>
    </row>
    <row r="56" spans="1:16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662"/>
      <c r="DX56" s="1"/>
      <c r="DY56" s="1"/>
      <c r="DZ56" s="1"/>
      <c r="EA56" s="662"/>
      <c r="EB56" s="1"/>
      <c r="EC56" s="1"/>
      <c r="ED56" s="1"/>
      <c r="EE56" s="1"/>
      <c r="EF56" s="1"/>
      <c r="EG56" s="645"/>
      <c r="EH56" s="1"/>
      <c r="EI56" s="1"/>
      <c r="EJ56" s="1"/>
      <c r="EK56" s="1"/>
      <c r="EL56" s="1"/>
      <c r="EM56" s="1"/>
      <c r="EN56" s="1"/>
      <c r="EO56" s="1"/>
      <c r="EP56" s="1"/>
      <c r="EQ56" s="1"/>
      <c r="ER56" s="1"/>
      <c r="ES56" s="1"/>
      <c r="ET56" s="1"/>
      <c r="EU56" s="1"/>
      <c r="EV56" s="1"/>
      <c r="EW56" s="1"/>
      <c r="EX56" s="665"/>
      <c r="EY56" s="442"/>
      <c r="EZ56" s="442"/>
      <c r="FA56" s="442"/>
      <c r="FB56" s="442"/>
      <c r="FC56" s="442"/>
      <c r="FE56" s="102"/>
      <c r="FF56" s="101"/>
      <c r="FG56" s="101"/>
      <c r="FH56" s="101"/>
      <c r="FI56" s="102"/>
      <c r="FJ56" s="102"/>
    </row>
    <row r="57" spans="1:16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662"/>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666"/>
      <c r="EY57" s="442"/>
      <c r="EZ57" s="442"/>
      <c r="FA57" s="442"/>
      <c r="FB57" s="667"/>
      <c r="FC57" s="667"/>
      <c r="FE57" s="102"/>
      <c r="FF57" s="102"/>
      <c r="FG57" s="102"/>
      <c r="FH57" s="661"/>
    </row>
    <row r="58" spans="1:16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662"/>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666"/>
      <c r="EY58" s="442"/>
      <c r="EZ58" s="442"/>
      <c r="FA58" s="442"/>
      <c r="FB58" s="433"/>
      <c r="FC58" s="667"/>
      <c r="FD58" s="433"/>
      <c r="FG58" s="54"/>
      <c r="FH58" s="54"/>
      <c r="FI58" s="54"/>
    </row>
    <row r="59" spans="1:16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662"/>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665"/>
      <c r="EY59" s="442"/>
      <c r="EZ59" s="442"/>
      <c r="FA59" s="442"/>
      <c r="FB59" s="442"/>
      <c r="FC59" s="442"/>
      <c r="FD59" s="434"/>
      <c r="FH59" s="54"/>
    </row>
    <row r="60" spans="1:16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662"/>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666"/>
      <c r="EY60" s="442"/>
      <c r="EZ60" s="442"/>
      <c r="FA60" s="442"/>
      <c r="FB60" s="433"/>
      <c r="FC60" s="433"/>
      <c r="FD60" s="433"/>
      <c r="FI60" s="393"/>
    </row>
    <row r="61" spans="1:16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662"/>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666"/>
      <c r="EY61" s="442"/>
      <c r="EZ61" s="442"/>
      <c r="FA61" s="442"/>
      <c r="FB61" s="442"/>
      <c r="FC61" s="442"/>
      <c r="FD61" s="667"/>
      <c r="FI61" s="54"/>
    </row>
    <row r="62" spans="1:16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662"/>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666"/>
      <c r="EY62" s="442"/>
      <c r="EZ62" s="442"/>
      <c r="FA62" s="442"/>
      <c r="FB62" s="433"/>
      <c r="FC62" s="433"/>
      <c r="FD62" s="433"/>
      <c r="FH62" s="668"/>
    </row>
    <row r="63" spans="1:16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662"/>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61"/>
    </row>
    <row r="64" spans="1:16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662"/>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61"/>
    </row>
    <row r="65" spans="1:15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96"/>
      <c r="DX65" s="382"/>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61"/>
    </row>
    <row r="66" spans="1:155"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96"/>
      <c r="DX66" s="382"/>
      <c r="DY66" s="96"/>
      <c r="DZ66" s="96"/>
      <c r="EA66" s="96"/>
      <c r="EB66" s="96"/>
      <c r="EC66" s="96"/>
      <c r="ED66" s="96"/>
      <c r="EE66" s="96"/>
      <c r="EF66" s="96"/>
      <c r="EG66" s="96"/>
      <c r="EH66" s="1"/>
      <c r="EI66" s="1"/>
      <c r="EJ66" s="1"/>
      <c r="EK66" s="1"/>
      <c r="EL66" s="1"/>
      <c r="EM66" s="1"/>
      <c r="EN66" s="1"/>
      <c r="EO66" s="1"/>
      <c r="EP66" s="1"/>
      <c r="EQ66" s="1"/>
      <c r="ER66" s="1"/>
      <c r="ES66" s="1"/>
      <c r="ET66" s="1"/>
      <c r="EU66" s="1"/>
      <c r="EV66" s="1"/>
      <c r="EW66" s="1"/>
      <c r="EX66" s="1"/>
      <c r="EY66" s="61"/>
    </row>
    <row r="67" spans="1:155"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96"/>
      <c r="DX67" s="382"/>
      <c r="DY67" s="96"/>
      <c r="DZ67" s="96"/>
      <c r="EA67" s="96"/>
      <c r="EB67" s="96"/>
      <c r="EC67" s="96"/>
      <c r="ED67" s="96"/>
      <c r="EE67" s="96"/>
      <c r="EF67" s="96"/>
      <c r="EG67" s="96"/>
      <c r="EH67" s="1"/>
      <c r="EI67" s="1"/>
      <c r="EJ67" s="1"/>
      <c r="EK67" s="1"/>
      <c r="EL67" s="1"/>
      <c r="EM67" s="1"/>
      <c r="EN67" s="1"/>
      <c r="EO67" s="1"/>
      <c r="EP67" s="1"/>
      <c r="EQ67" s="1"/>
      <c r="ER67" s="1"/>
      <c r="ES67" s="1"/>
      <c r="ET67" s="1"/>
      <c r="EU67" s="1"/>
      <c r="EV67" s="1"/>
      <c r="EW67" s="1"/>
      <c r="EX67" s="1"/>
      <c r="EY67" s="61"/>
    </row>
    <row r="68" spans="1:155"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96"/>
      <c r="DX68" s="382"/>
      <c r="DY68" s="96"/>
      <c r="DZ68" s="96"/>
      <c r="EA68" s="96"/>
      <c r="EB68" s="96"/>
      <c r="EC68" s="96"/>
      <c r="ED68" s="96"/>
      <c r="EE68" s="96"/>
      <c r="EF68" s="96"/>
      <c r="EG68" s="96"/>
      <c r="EH68" s="1"/>
      <c r="EI68" s="1"/>
      <c r="EJ68" s="1"/>
      <c r="EK68" s="1"/>
      <c r="EL68" s="1"/>
      <c r="EM68" s="1"/>
      <c r="EN68" s="1"/>
      <c r="EO68" s="1"/>
      <c r="EP68" s="1"/>
      <c r="EQ68" s="1"/>
      <c r="ER68" s="1"/>
      <c r="ES68" s="1"/>
      <c r="ET68" s="1"/>
      <c r="EU68" s="1"/>
      <c r="EV68" s="1"/>
      <c r="EW68" s="1"/>
      <c r="EX68" s="1"/>
      <c r="EY68" s="61"/>
    </row>
    <row r="69" spans="1:155"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96"/>
      <c r="DX69" s="382"/>
      <c r="DY69" s="96"/>
      <c r="DZ69" s="96"/>
      <c r="EA69" s="96"/>
      <c r="EB69" s="96"/>
      <c r="EC69" s="96"/>
      <c r="ED69" s="96"/>
      <c r="EE69" s="96"/>
      <c r="EF69" s="96"/>
      <c r="EG69" s="96"/>
      <c r="EH69" s="1"/>
      <c r="EI69" s="1"/>
      <c r="EJ69" s="1"/>
      <c r="EK69" s="1"/>
      <c r="EL69" s="1"/>
      <c r="EM69" s="1"/>
      <c r="EN69" s="1"/>
      <c r="EO69" s="1"/>
      <c r="EP69" s="1"/>
      <c r="EQ69" s="1"/>
      <c r="ER69" s="1"/>
      <c r="ES69" s="1"/>
      <c r="ET69" s="1"/>
      <c r="EU69" s="1"/>
      <c r="EV69" s="1"/>
      <c r="EW69" s="1"/>
      <c r="EX69" s="1"/>
      <c r="EY69" s="61"/>
    </row>
    <row r="70" spans="1:155"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96"/>
      <c r="DX70" s="382"/>
      <c r="DY70" s="96"/>
      <c r="DZ70" s="96"/>
      <c r="EA70" s="96"/>
      <c r="EB70" s="96"/>
      <c r="EC70" s="96"/>
      <c r="ED70" s="96"/>
      <c r="EE70" s="96"/>
      <c r="EF70" s="96"/>
      <c r="EG70" s="96"/>
      <c r="EH70" s="1"/>
      <c r="EI70" s="1"/>
      <c r="EJ70" s="1"/>
      <c r="EK70" s="1"/>
      <c r="EL70" s="1"/>
      <c r="EM70" s="1"/>
      <c r="EN70" s="1"/>
      <c r="EO70" s="1"/>
      <c r="EP70" s="1"/>
      <c r="EQ70" s="1"/>
      <c r="ER70" s="1"/>
      <c r="ES70" s="1"/>
      <c r="ET70" s="1"/>
      <c r="EU70" s="1"/>
      <c r="EV70" s="1"/>
      <c r="EW70" s="1"/>
      <c r="EX70" s="1"/>
      <c r="EY70" s="61"/>
    </row>
    <row r="71" spans="1:155"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96"/>
      <c r="DX71" s="382"/>
      <c r="DY71" s="96"/>
      <c r="DZ71" s="96"/>
      <c r="EA71" s="96"/>
      <c r="EB71" s="96"/>
      <c r="EC71" s="96"/>
      <c r="ED71" s="96"/>
      <c r="EE71" s="96"/>
      <c r="EF71" s="96"/>
      <c r="EG71" s="96"/>
      <c r="EH71" s="1"/>
      <c r="EI71" s="1"/>
      <c r="EJ71" s="1"/>
      <c r="EK71" s="1"/>
      <c r="EL71" s="1"/>
      <c r="EM71" s="1"/>
      <c r="EN71" s="1"/>
      <c r="EO71" s="1"/>
      <c r="EP71" s="1"/>
      <c r="EQ71" s="1"/>
      <c r="ER71" s="1"/>
      <c r="ES71" s="1"/>
      <c r="ET71" s="1"/>
      <c r="EU71" s="1"/>
      <c r="EV71" s="1"/>
      <c r="EW71" s="1"/>
      <c r="EX71" s="1"/>
      <c r="EY71" s="61"/>
    </row>
    <row r="72" spans="1:155"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96"/>
      <c r="DX72" s="382"/>
      <c r="DY72" s="96"/>
      <c r="DZ72" s="96"/>
      <c r="EA72" s="96"/>
      <c r="EB72" s="96"/>
      <c r="EC72" s="96"/>
      <c r="ED72" s="96"/>
      <c r="EE72" s="96"/>
      <c r="EF72" s="96"/>
      <c r="EG72" s="96"/>
      <c r="EH72" s="1"/>
      <c r="EI72" s="1"/>
      <c r="EJ72" s="1"/>
      <c r="EK72" s="1"/>
      <c r="EL72" s="1"/>
      <c r="EM72" s="1"/>
      <c r="EN72" s="1"/>
      <c r="EO72" s="1"/>
      <c r="EP72" s="1"/>
      <c r="EQ72" s="1"/>
      <c r="ER72" s="1"/>
      <c r="ES72" s="1"/>
      <c r="ET72" s="1"/>
      <c r="EU72" s="1"/>
      <c r="EV72" s="1"/>
      <c r="EW72" s="1"/>
      <c r="EX72" s="1"/>
      <c r="EY72" s="61"/>
    </row>
    <row r="73" spans="1:155"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96"/>
      <c r="DX73" s="382"/>
      <c r="DY73" s="96"/>
      <c r="DZ73" s="96"/>
      <c r="EA73" s="96"/>
      <c r="EB73" s="96"/>
      <c r="EC73" s="96"/>
      <c r="ED73" s="96"/>
      <c r="EE73" s="96"/>
      <c r="EF73" s="96"/>
      <c r="EG73" s="96"/>
      <c r="EH73" s="1"/>
      <c r="EI73" s="1"/>
      <c r="EJ73" s="1"/>
      <c r="EK73" s="1"/>
      <c r="EL73" s="1"/>
      <c r="EM73" s="1"/>
      <c r="EN73" s="1"/>
      <c r="EO73" s="1"/>
      <c r="EP73" s="1"/>
      <c r="EQ73" s="1"/>
      <c r="ER73" s="1"/>
      <c r="ES73" s="1"/>
      <c r="ET73" s="1"/>
      <c r="EU73" s="1"/>
      <c r="EV73" s="1"/>
      <c r="EW73" s="1"/>
      <c r="EX73" s="1"/>
      <c r="EY73" s="61"/>
    </row>
    <row r="74" spans="1:155"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96"/>
      <c r="DX74" s="382"/>
      <c r="DY74" s="96"/>
      <c r="DZ74" s="96"/>
      <c r="EA74" s="96"/>
      <c r="EB74" s="96"/>
      <c r="EC74" s="96"/>
      <c r="ED74" s="96"/>
      <c r="EE74" s="96"/>
      <c r="EF74" s="96"/>
      <c r="EG74" s="96"/>
      <c r="EH74" s="1"/>
      <c r="EI74" s="1"/>
      <c r="EJ74" s="1"/>
      <c r="EK74" s="1"/>
      <c r="EL74" s="1"/>
      <c r="EM74" s="1"/>
      <c r="EN74" s="1"/>
      <c r="EO74" s="1"/>
      <c r="EP74" s="1"/>
      <c r="EQ74" s="1"/>
      <c r="ER74" s="1"/>
      <c r="ES74" s="1"/>
      <c r="ET74" s="1"/>
      <c r="EU74" s="1"/>
      <c r="EV74" s="1"/>
      <c r="EW74" s="1"/>
      <c r="EX74" s="1"/>
      <c r="EY74" s="61"/>
    </row>
    <row r="75" spans="1:15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96"/>
      <c r="DX75" s="382"/>
      <c r="DY75" s="96"/>
      <c r="DZ75" s="96"/>
      <c r="EA75" s="96"/>
      <c r="EB75" s="96"/>
      <c r="EC75" s="96"/>
      <c r="ED75" s="96"/>
      <c r="EE75" s="96"/>
      <c r="EF75" s="96"/>
      <c r="EG75" s="96"/>
      <c r="EH75" s="1"/>
      <c r="EI75" s="1"/>
      <c r="EJ75" s="1"/>
      <c r="EK75" s="1"/>
      <c r="EL75" s="1"/>
      <c r="EM75" s="1"/>
      <c r="EN75" s="1"/>
      <c r="EO75" s="1"/>
      <c r="EP75" s="1"/>
      <c r="EQ75" s="1"/>
      <c r="ER75" s="1"/>
      <c r="ES75" s="1"/>
      <c r="ET75" s="1"/>
      <c r="EU75" s="1"/>
      <c r="EV75" s="1"/>
      <c r="EW75" s="1"/>
      <c r="EX75" s="1"/>
      <c r="EY75" s="61"/>
    </row>
    <row r="76" spans="1:155"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96"/>
      <c r="DX76" s="382"/>
      <c r="DY76" s="96"/>
      <c r="DZ76" s="96"/>
      <c r="EA76" s="96"/>
      <c r="EB76" s="96"/>
      <c r="EC76" s="96"/>
      <c r="ED76" s="96"/>
      <c r="EE76" s="96"/>
      <c r="EF76" s="96"/>
      <c r="EG76" s="96"/>
      <c r="EH76" s="1"/>
      <c r="EI76" s="1"/>
      <c r="EJ76" s="1"/>
      <c r="EK76" s="1"/>
      <c r="EL76" s="1"/>
      <c r="EM76" s="1"/>
      <c r="EN76" s="1"/>
      <c r="EO76" s="1"/>
      <c r="EP76" s="1"/>
      <c r="EQ76" s="1"/>
      <c r="ER76" s="1"/>
      <c r="ES76" s="1"/>
      <c r="ET76" s="1"/>
      <c r="EU76" s="1"/>
      <c r="EV76" s="1"/>
      <c r="EW76" s="1"/>
      <c r="EX76" s="1"/>
      <c r="EY76" s="61"/>
    </row>
    <row r="77" spans="1:155"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96"/>
      <c r="DX77" s="382"/>
      <c r="DY77" s="96"/>
      <c r="DZ77" s="96"/>
      <c r="EA77" s="96"/>
      <c r="EB77" s="96"/>
      <c r="EC77" s="96"/>
      <c r="ED77" s="96"/>
      <c r="EE77" s="96"/>
      <c r="EF77" s="96"/>
      <c r="EG77" s="96"/>
      <c r="EH77" s="1"/>
      <c r="EI77" s="1"/>
      <c r="EJ77" s="1"/>
      <c r="EK77" s="1"/>
      <c r="EL77" s="1"/>
      <c r="EM77" s="1"/>
      <c r="EN77" s="1"/>
      <c r="EO77" s="1"/>
      <c r="EP77" s="1"/>
      <c r="EQ77" s="1"/>
      <c r="ER77" s="1"/>
      <c r="ES77" s="1"/>
      <c r="ET77" s="1"/>
      <c r="EU77" s="1"/>
      <c r="EV77" s="1"/>
      <c r="EW77" s="1"/>
      <c r="EX77" s="1"/>
      <c r="EY77" s="61"/>
    </row>
    <row r="78" spans="1:155"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96"/>
      <c r="DX78" s="382"/>
      <c r="DY78" s="96"/>
      <c r="DZ78" s="96"/>
      <c r="EA78" s="96"/>
      <c r="EB78" s="96"/>
      <c r="EC78" s="96"/>
      <c r="ED78" s="96"/>
      <c r="EE78" s="96"/>
      <c r="EF78" s="96"/>
      <c r="EG78" s="96"/>
      <c r="EH78" s="1"/>
      <c r="EI78" s="1"/>
      <c r="EJ78" s="1"/>
      <c r="EK78" s="1"/>
      <c r="EL78" s="1"/>
      <c r="EM78" s="1"/>
      <c r="EN78" s="1"/>
      <c r="EO78" s="1"/>
      <c r="EP78" s="1"/>
      <c r="EQ78" s="1"/>
      <c r="ER78" s="1"/>
      <c r="ES78" s="1"/>
      <c r="ET78" s="1"/>
      <c r="EU78" s="1"/>
      <c r="EV78" s="1"/>
      <c r="EW78" s="1"/>
      <c r="EX78" s="1"/>
      <c r="EY78" s="61"/>
    </row>
    <row r="79" spans="1:155"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96"/>
      <c r="DX79" s="382"/>
      <c r="DY79" s="96"/>
      <c r="DZ79" s="96"/>
      <c r="EA79" s="96"/>
      <c r="EB79" s="96"/>
      <c r="EC79" s="96"/>
      <c r="ED79" s="96"/>
      <c r="EE79" s="96"/>
      <c r="EF79" s="96"/>
      <c r="EG79" s="96"/>
      <c r="EH79" s="1"/>
      <c r="EI79" s="1"/>
      <c r="EJ79" s="1"/>
      <c r="EK79" s="1"/>
      <c r="EL79" s="1"/>
      <c r="EM79" s="1"/>
      <c r="EN79" s="1"/>
      <c r="EO79" s="1"/>
      <c r="EP79" s="1"/>
      <c r="EQ79" s="1"/>
      <c r="ER79" s="1"/>
      <c r="ES79" s="1"/>
      <c r="ET79" s="1"/>
      <c r="EU79" s="1"/>
      <c r="EV79" s="1"/>
      <c r="EW79" s="1"/>
      <c r="EX79" s="1"/>
      <c r="EY79" s="61"/>
    </row>
    <row r="80" spans="1:155" ht="12.7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row>
    <row r="81" spans="1:155" ht="12.7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row>
    <row r="82" spans="1:155" ht="12.7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row>
    <row r="83" spans="1:155" ht="12.7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row>
    <row r="84" spans="1:155" ht="12.7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row>
    <row r="85" spans="1:155" ht="12.7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row>
    <row r="86" spans="1:155" ht="12.7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row>
    <row r="87" spans="1:155" ht="12.7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row>
    <row r="88" spans="1:155" ht="12.7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row>
    <row r="89" spans="1:155" ht="12.7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row>
    <row r="90" spans="1:155" ht="12.7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row>
    <row r="91" spans="1:155" ht="12.7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row>
    <row r="92" spans="1:155" ht="12.7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row>
    <row r="93" spans="1:155" ht="12.7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row>
    <row r="94" spans="1:155" ht="12.7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row>
    <row r="95" spans="1:155" ht="12.7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row>
    <row r="96" spans="1:155"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row>
    <row r="97" spans="1:155"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row>
    <row r="98" spans="1:155"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row>
    <row r="99" spans="1:155"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row>
    <row r="100" spans="1:155"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row>
    <row r="101" spans="1:155"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row>
    <row r="102" spans="1:155"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row>
    <row r="103" spans="1:155"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row>
    <row r="104" spans="1:155"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row>
    <row r="105" spans="1:155"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row>
    <row r="106" spans="1:155"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row>
    <row r="107" spans="1:155"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row>
    <row r="108" spans="1:155"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row>
    <row r="109" spans="1:155"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row>
    <row r="110" spans="1:155"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c r="EO110" s="61"/>
      <c r="EP110" s="61"/>
      <c r="EQ110" s="61"/>
      <c r="ER110" s="61"/>
      <c r="ES110" s="61"/>
      <c r="ET110" s="61"/>
      <c r="EU110" s="61"/>
      <c r="EV110" s="61"/>
      <c r="EW110" s="61"/>
      <c r="EX110" s="61"/>
      <c r="EY110" s="61"/>
    </row>
    <row r="111" spans="1:155"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row>
    <row r="112" spans="1:155"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row>
    <row r="113" spans="1:155"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row>
    <row r="114" spans="1:155"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c r="DS114" s="61"/>
      <c r="DT114" s="61"/>
      <c r="DU114" s="61"/>
      <c r="DV114" s="61"/>
      <c r="DW114" s="61"/>
      <c r="DX114" s="61"/>
      <c r="DY114" s="61"/>
      <c r="DZ114" s="61"/>
      <c r="EA114" s="61"/>
      <c r="EB114" s="61"/>
      <c r="EC114" s="61"/>
      <c r="ED114" s="61"/>
      <c r="EE114" s="61"/>
      <c r="EF114" s="61"/>
      <c r="EG114" s="61"/>
      <c r="EH114" s="61"/>
      <c r="EI114" s="61"/>
      <c r="EJ114" s="61"/>
      <c r="EK114" s="61"/>
      <c r="EL114" s="61"/>
      <c r="EM114" s="61"/>
      <c r="EN114" s="61"/>
      <c r="EO114" s="61"/>
      <c r="EP114" s="61"/>
      <c r="EQ114" s="61"/>
      <c r="ER114" s="61"/>
      <c r="ES114" s="61"/>
      <c r="ET114" s="61"/>
      <c r="EU114" s="61"/>
      <c r="EV114" s="61"/>
      <c r="EW114" s="61"/>
      <c r="EX114" s="61"/>
      <c r="EY114" s="61"/>
    </row>
    <row r="115" spans="1:155"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c r="EO115" s="61"/>
      <c r="EP115" s="61"/>
      <c r="EQ115" s="61"/>
      <c r="ER115" s="61"/>
      <c r="ES115" s="61"/>
      <c r="ET115" s="61"/>
      <c r="EU115" s="61"/>
      <c r="EV115" s="61"/>
      <c r="EW115" s="61"/>
      <c r="EX115" s="61"/>
      <c r="EY115" s="61"/>
    </row>
    <row r="116" spans="1:155"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c r="EP116" s="61"/>
      <c r="EQ116" s="61"/>
      <c r="ER116" s="61"/>
      <c r="ES116" s="61"/>
      <c r="ET116" s="61"/>
      <c r="EU116" s="61"/>
      <c r="EV116" s="61"/>
      <c r="EW116" s="61"/>
      <c r="EX116" s="61"/>
      <c r="EY116" s="61"/>
    </row>
    <row r="117" spans="1:155"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c r="EP117" s="61"/>
      <c r="EQ117" s="61"/>
      <c r="ER117" s="61"/>
      <c r="ES117" s="61"/>
      <c r="ET117" s="61"/>
      <c r="EU117" s="61"/>
      <c r="EV117" s="61"/>
      <c r="EW117" s="61"/>
      <c r="EX117" s="61"/>
      <c r="EY117" s="61"/>
    </row>
    <row r="118" spans="1:155"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61"/>
      <c r="CO118" s="61"/>
      <c r="CP118" s="61"/>
      <c r="CQ118" s="61"/>
      <c r="CR118" s="61"/>
      <c r="CS118" s="61"/>
      <c r="CT118" s="61"/>
      <c r="CU118" s="61"/>
      <c r="CV118" s="61"/>
      <c r="CW118" s="61"/>
      <c r="CX118" s="61"/>
      <c r="CY118" s="61"/>
      <c r="CZ118" s="61"/>
      <c r="DA118" s="61"/>
      <c r="DB118" s="61"/>
      <c r="DC118" s="61"/>
      <c r="DD118" s="61"/>
      <c r="DE118" s="61"/>
      <c r="DF118" s="61"/>
      <c r="DG118" s="61"/>
      <c r="DH118" s="61"/>
      <c r="DI118" s="61"/>
      <c r="DJ118" s="61"/>
      <c r="DK118" s="61"/>
      <c r="DL118" s="61"/>
      <c r="DM118" s="61"/>
      <c r="DN118" s="61"/>
      <c r="DO118" s="61"/>
      <c r="DP118" s="61"/>
      <c r="DQ118" s="61"/>
      <c r="DR118" s="61"/>
      <c r="DS118" s="61"/>
      <c r="DT118" s="61"/>
      <c r="DU118" s="61"/>
      <c r="DV118" s="61"/>
      <c r="DW118" s="61"/>
      <c r="DX118" s="61"/>
      <c r="DY118" s="61"/>
      <c r="DZ118" s="61"/>
      <c r="EA118" s="61"/>
      <c r="EB118" s="61"/>
      <c r="EC118" s="61"/>
      <c r="ED118" s="61"/>
      <c r="EE118" s="61"/>
      <c r="EF118" s="61"/>
      <c r="EG118" s="61"/>
      <c r="EH118" s="61"/>
      <c r="EI118" s="61"/>
      <c r="EJ118" s="61"/>
      <c r="EK118" s="61"/>
      <c r="EL118" s="61"/>
      <c r="EM118" s="61"/>
      <c r="EN118" s="61"/>
      <c r="EO118" s="61"/>
      <c r="EP118" s="61"/>
      <c r="EQ118" s="61"/>
      <c r="ER118" s="61"/>
      <c r="ES118" s="61"/>
      <c r="ET118" s="61"/>
      <c r="EU118" s="61"/>
      <c r="EV118" s="61"/>
      <c r="EW118" s="61"/>
      <c r="EX118" s="61"/>
      <c r="EY118" s="61"/>
    </row>
    <row r="119" spans="1:155"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row>
    <row r="120" spans="1:155"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c r="CL120" s="61"/>
      <c r="CM120" s="61"/>
      <c r="CN120" s="61"/>
      <c r="CO120" s="61"/>
      <c r="CP120" s="61"/>
      <c r="CQ120" s="61"/>
      <c r="CR120" s="61"/>
      <c r="CS120" s="61"/>
      <c r="CT120" s="61"/>
      <c r="CU120" s="61"/>
      <c r="CV120" s="61"/>
      <c r="CW120" s="61"/>
      <c r="CX120" s="61"/>
      <c r="CY120" s="61"/>
      <c r="CZ120" s="61"/>
      <c r="DA120" s="61"/>
      <c r="DB120" s="61"/>
      <c r="DC120" s="61"/>
      <c r="DD120" s="61"/>
      <c r="DE120" s="61"/>
      <c r="DF120" s="61"/>
      <c r="DG120" s="61"/>
      <c r="DH120" s="61"/>
      <c r="DI120" s="61"/>
      <c r="DJ120" s="61"/>
      <c r="DK120" s="61"/>
      <c r="DL120" s="61"/>
      <c r="DM120" s="61"/>
      <c r="DN120" s="61"/>
      <c r="DO120" s="61"/>
      <c r="DP120" s="61"/>
      <c r="DQ120" s="61"/>
      <c r="DR120" s="61"/>
      <c r="DS120" s="61"/>
      <c r="DT120" s="61"/>
      <c r="DU120" s="61"/>
      <c r="DV120" s="61"/>
      <c r="DW120" s="61"/>
      <c r="DX120" s="61"/>
      <c r="DY120" s="61"/>
      <c r="DZ120" s="61"/>
      <c r="EA120" s="61"/>
      <c r="EB120" s="61"/>
      <c r="EC120" s="61"/>
      <c r="ED120" s="61"/>
      <c r="EE120" s="61"/>
      <c r="EF120" s="61"/>
      <c r="EG120" s="61"/>
      <c r="EH120" s="61"/>
      <c r="EI120" s="61"/>
      <c r="EJ120" s="61"/>
      <c r="EK120" s="61"/>
      <c r="EL120" s="61"/>
      <c r="EM120" s="61"/>
      <c r="EN120" s="61"/>
      <c r="EO120" s="61"/>
      <c r="EP120" s="61"/>
      <c r="EQ120" s="61"/>
      <c r="ER120" s="61"/>
      <c r="ES120" s="61"/>
      <c r="ET120" s="61"/>
      <c r="EU120" s="61"/>
      <c r="EV120" s="61"/>
      <c r="EW120" s="61"/>
      <c r="EX120" s="61"/>
      <c r="EY120" s="61"/>
    </row>
    <row r="121" spans="1:155"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row>
    <row r="122" spans="1:155"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1"/>
      <c r="DZ122" s="61"/>
      <c r="EA122" s="61"/>
      <c r="EB122" s="61"/>
      <c r="EC122" s="61"/>
      <c r="ED122" s="61"/>
      <c r="EE122" s="61"/>
      <c r="EF122" s="61"/>
      <c r="EG122" s="61"/>
      <c r="EH122" s="61"/>
      <c r="EI122" s="61"/>
      <c r="EJ122" s="61"/>
      <c r="EK122" s="61"/>
      <c r="EL122" s="61"/>
      <c r="EM122" s="61"/>
      <c r="EN122" s="61"/>
      <c r="EO122" s="61"/>
      <c r="EP122" s="61"/>
      <c r="EQ122" s="61"/>
      <c r="ER122" s="61"/>
      <c r="ES122" s="61"/>
      <c r="ET122" s="61"/>
      <c r="EU122" s="61"/>
      <c r="EV122" s="61"/>
      <c r="EW122" s="61"/>
      <c r="EX122" s="61"/>
      <c r="EY122" s="61"/>
    </row>
    <row r="123" spans="1:155"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c r="DK123" s="61"/>
      <c r="DL123" s="61"/>
      <c r="DM123" s="61"/>
      <c r="DN123" s="61"/>
      <c r="DO123" s="61"/>
      <c r="DP123" s="61"/>
      <c r="DQ123" s="61"/>
      <c r="DR123" s="61"/>
      <c r="DS123" s="61"/>
      <c r="DT123" s="61"/>
      <c r="DU123" s="61"/>
      <c r="DV123" s="61"/>
      <c r="DW123" s="61"/>
      <c r="DX123" s="61"/>
      <c r="DY123" s="61"/>
      <c r="DZ123" s="61"/>
      <c r="EA123" s="61"/>
      <c r="EB123" s="61"/>
      <c r="EC123" s="61"/>
      <c r="ED123" s="61"/>
      <c r="EE123" s="61"/>
      <c r="EF123" s="61"/>
      <c r="EG123" s="61"/>
      <c r="EH123" s="61"/>
      <c r="EI123" s="61"/>
      <c r="EJ123" s="61"/>
      <c r="EK123" s="61"/>
      <c r="EL123" s="61"/>
      <c r="EM123" s="61"/>
      <c r="EN123" s="61"/>
      <c r="EO123" s="61"/>
      <c r="EP123" s="61"/>
      <c r="EQ123" s="61"/>
      <c r="ER123" s="61"/>
      <c r="ES123" s="61"/>
      <c r="ET123" s="61"/>
      <c r="EU123" s="61"/>
      <c r="EV123" s="61"/>
      <c r="EW123" s="61"/>
      <c r="EX123" s="61"/>
      <c r="EY123" s="61"/>
    </row>
    <row r="124" spans="1:155"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c r="DS124" s="61"/>
      <c r="DT124" s="61"/>
      <c r="DU124" s="61"/>
      <c r="DV124" s="61"/>
      <c r="DW124" s="61"/>
      <c r="DX124" s="61"/>
      <c r="DY124" s="61"/>
      <c r="DZ124" s="61"/>
      <c r="EA124" s="61"/>
      <c r="EB124" s="61"/>
      <c r="EC124" s="61"/>
      <c r="ED124" s="61"/>
      <c r="EE124" s="61"/>
      <c r="EF124" s="61"/>
      <c r="EG124" s="61"/>
      <c r="EH124" s="61"/>
      <c r="EI124" s="61"/>
      <c r="EJ124" s="61"/>
      <c r="EK124" s="61"/>
      <c r="EL124" s="61"/>
      <c r="EM124" s="61"/>
      <c r="EN124" s="61"/>
      <c r="EO124" s="61"/>
      <c r="EP124" s="61"/>
      <c r="EQ124" s="61"/>
      <c r="ER124" s="61"/>
      <c r="ES124" s="61"/>
      <c r="ET124" s="61"/>
      <c r="EU124" s="61"/>
      <c r="EV124" s="61"/>
      <c r="EW124" s="61"/>
      <c r="EX124" s="61"/>
      <c r="EY124" s="61"/>
    </row>
    <row r="125" spans="1:155"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61"/>
      <c r="EU125" s="61"/>
      <c r="EV125" s="61"/>
      <c r="EW125" s="61"/>
      <c r="EX125" s="61"/>
      <c r="EY125" s="61"/>
    </row>
    <row r="126" spans="1:155"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c r="DS126" s="61"/>
      <c r="DT126" s="61"/>
      <c r="DU126" s="61"/>
      <c r="DV126" s="61"/>
      <c r="DW126" s="61"/>
      <c r="DX126" s="61"/>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61"/>
      <c r="EU126" s="61"/>
      <c r="EV126" s="61"/>
      <c r="EW126" s="61"/>
      <c r="EX126" s="61"/>
      <c r="EY126" s="61"/>
    </row>
    <row r="127" spans="1:155"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c r="CG127" s="61"/>
      <c r="CH127" s="61"/>
      <c r="CI127" s="61"/>
      <c r="CJ127" s="61"/>
      <c r="CK127" s="61"/>
      <c r="CL127" s="61"/>
      <c r="CM127" s="61"/>
      <c r="CN127" s="61"/>
      <c r="CO127" s="61"/>
      <c r="CP127" s="61"/>
      <c r="CQ127" s="61"/>
      <c r="CR127" s="61"/>
      <c r="CS127" s="61"/>
      <c r="CT127" s="61"/>
      <c r="CU127" s="61"/>
      <c r="CV127" s="61"/>
      <c r="CW127" s="61"/>
      <c r="CX127" s="61"/>
      <c r="CY127" s="61"/>
      <c r="CZ127" s="61"/>
      <c r="DA127" s="61"/>
      <c r="DB127" s="61"/>
      <c r="DC127" s="61"/>
      <c r="DD127" s="61"/>
      <c r="DE127" s="61"/>
      <c r="DF127" s="61"/>
      <c r="DG127" s="61"/>
      <c r="DH127" s="61"/>
      <c r="DI127" s="61"/>
      <c r="DJ127" s="61"/>
      <c r="DK127" s="61"/>
      <c r="DL127" s="61"/>
      <c r="DM127" s="61"/>
      <c r="DN127" s="61"/>
      <c r="DO127" s="61"/>
      <c r="DP127" s="61"/>
      <c r="DQ127" s="61"/>
      <c r="DR127" s="61"/>
      <c r="DS127" s="61"/>
      <c r="DT127" s="61"/>
      <c r="DU127" s="61"/>
      <c r="DV127" s="61"/>
      <c r="DW127" s="61"/>
      <c r="DX127" s="61"/>
      <c r="DY127" s="61"/>
      <c r="DZ127" s="61"/>
      <c r="EA127" s="61"/>
      <c r="EB127" s="61"/>
      <c r="EC127" s="61"/>
      <c r="ED127" s="61"/>
      <c r="EE127" s="61"/>
      <c r="EF127" s="61"/>
      <c r="EG127" s="61"/>
      <c r="EH127" s="61"/>
      <c r="EI127" s="61"/>
      <c r="EJ127" s="61"/>
      <c r="EK127" s="61"/>
      <c r="EL127" s="61"/>
      <c r="EM127" s="61"/>
      <c r="EN127" s="61"/>
      <c r="EO127" s="61"/>
      <c r="EP127" s="61"/>
      <c r="EQ127" s="61"/>
      <c r="ER127" s="61"/>
      <c r="ES127" s="61"/>
      <c r="ET127" s="61"/>
      <c r="EU127" s="61"/>
      <c r="EV127" s="61"/>
      <c r="EW127" s="61"/>
      <c r="EX127" s="61"/>
      <c r="EY127" s="61"/>
    </row>
    <row r="128" spans="1:155"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row>
    <row r="129" spans="1:155"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row>
    <row r="130" spans="1:155"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1"/>
      <c r="EN130" s="61"/>
      <c r="EO130" s="61"/>
      <c r="EP130" s="61"/>
      <c r="EQ130" s="61"/>
      <c r="ER130" s="61"/>
      <c r="ES130" s="61"/>
      <c r="ET130" s="61"/>
      <c r="EU130" s="61"/>
      <c r="EV130" s="61"/>
      <c r="EW130" s="61"/>
      <c r="EX130" s="61"/>
      <c r="EY130" s="61"/>
    </row>
    <row r="131" spans="1:155"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c r="CG131" s="61"/>
      <c r="CH131" s="61"/>
      <c r="CI131" s="61"/>
      <c r="CJ131" s="61"/>
      <c r="CK131" s="61"/>
      <c r="CL131" s="61"/>
      <c r="CM131" s="61"/>
      <c r="CN131" s="61"/>
      <c r="CO131" s="61"/>
      <c r="CP131" s="61"/>
      <c r="CQ131" s="61"/>
      <c r="CR131" s="61"/>
      <c r="CS131" s="61"/>
      <c r="CT131" s="61"/>
      <c r="CU131" s="61"/>
      <c r="CV131" s="61"/>
      <c r="CW131" s="61"/>
      <c r="CX131" s="61"/>
      <c r="CY131" s="61"/>
      <c r="CZ131" s="61"/>
      <c r="DA131" s="61"/>
      <c r="DB131" s="61"/>
      <c r="DC131" s="61"/>
      <c r="DD131" s="61"/>
      <c r="DE131" s="61"/>
      <c r="DF131" s="61"/>
      <c r="DG131" s="61"/>
      <c r="DH131" s="61"/>
      <c r="DI131" s="61"/>
      <c r="DJ131" s="61"/>
      <c r="DK131" s="61"/>
      <c r="DL131" s="61"/>
      <c r="DM131" s="61"/>
      <c r="DN131" s="61"/>
      <c r="DO131" s="61"/>
      <c r="DP131" s="61"/>
      <c r="DQ131" s="61"/>
      <c r="DR131" s="61"/>
      <c r="DS131" s="61"/>
      <c r="DT131" s="61"/>
      <c r="DU131" s="61"/>
      <c r="DV131" s="61"/>
      <c r="DW131" s="61"/>
      <c r="DX131" s="61"/>
      <c r="DY131" s="61"/>
      <c r="DZ131" s="61"/>
      <c r="EA131" s="61"/>
      <c r="EB131" s="61"/>
      <c r="EC131" s="61"/>
      <c r="ED131" s="61"/>
      <c r="EE131" s="61"/>
      <c r="EF131" s="61"/>
      <c r="EG131" s="61"/>
      <c r="EH131" s="61"/>
      <c r="EI131" s="61"/>
      <c r="EJ131" s="61"/>
      <c r="EK131" s="61"/>
      <c r="EL131" s="61"/>
      <c r="EM131" s="61"/>
      <c r="EN131" s="61"/>
      <c r="EO131" s="61"/>
      <c r="EP131" s="61"/>
      <c r="EQ131" s="61"/>
      <c r="ER131" s="61"/>
      <c r="ES131" s="61"/>
      <c r="ET131" s="61"/>
      <c r="EU131" s="61"/>
      <c r="EV131" s="61"/>
      <c r="EW131" s="61"/>
      <c r="EX131" s="61"/>
      <c r="EY131" s="61"/>
    </row>
    <row r="132" spans="1:155"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row>
    <row r="133" spans="1:155"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row>
    <row r="134" spans="1:155"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row>
    <row r="135" spans="1:155"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row>
    <row r="136" spans="1:155"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1"/>
      <c r="CI136" s="61"/>
      <c r="CJ136" s="61"/>
      <c r="CK136" s="61"/>
      <c r="CL136" s="61"/>
      <c r="CM136" s="61"/>
      <c r="CN136" s="61"/>
      <c r="CO136" s="61"/>
      <c r="CP136" s="61"/>
      <c r="CQ136" s="61"/>
      <c r="CR136" s="61"/>
      <c r="CS136" s="61"/>
      <c r="CT136" s="61"/>
      <c r="CU136" s="61"/>
      <c r="CV136" s="61"/>
      <c r="CW136" s="61"/>
      <c r="CX136" s="61"/>
      <c r="CY136" s="61"/>
      <c r="CZ136" s="61"/>
      <c r="DA136" s="61"/>
      <c r="DB136" s="61"/>
      <c r="DC136" s="61"/>
      <c r="DD136" s="61"/>
      <c r="DE136" s="61"/>
      <c r="DF136" s="61"/>
      <c r="DG136" s="61"/>
      <c r="DH136" s="61"/>
      <c r="DI136" s="61"/>
      <c r="DJ136" s="61"/>
      <c r="DK136" s="61"/>
      <c r="DL136" s="61"/>
      <c r="DM136" s="61"/>
      <c r="DN136" s="61"/>
      <c r="DO136" s="61"/>
      <c r="DP136" s="61"/>
      <c r="DQ136" s="61"/>
      <c r="DR136" s="61"/>
      <c r="DS136" s="61"/>
      <c r="DT136" s="61"/>
      <c r="DU136" s="61"/>
      <c r="DV136" s="61"/>
      <c r="DW136" s="61"/>
      <c r="DX136" s="61"/>
      <c r="DY136" s="61"/>
      <c r="DZ136" s="61"/>
      <c r="EA136" s="61"/>
      <c r="EB136" s="61"/>
      <c r="EC136" s="61"/>
      <c r="ED136" s="61"/>
      <c r="EE136" s="61"/>
      <c r="EF136" s="61"/>
      <c r="EG136" s="61"/>
      <c r="EH136" s="61"/>
      <c r="EI136" s="61"/>
      <c r="EJ136" s="61"/>
      <c r="EK136" s="61"/>
      <c r="EL136" s="61"/>
      <c r="EM136" s="61"/>
      <c r="EN136" s="61"/>
      <c r="EO136" s="61"/>
      <c r="EP136" s="61"/>
      <c r="EQ136" s="61"/>
      <c r="ER136" s="61"/>
      <c r="ES136" s="61"/>
      <c r="ET136" s="61"/>
      <c r="EU136" s="61"/>
      <c r="EV136" s="61"/>
      <c r="EW136" s="61"/>
      <c r="EX136" s="61"/>
      <c r="EY136" s="61"/>
    </row>
    <row r="137" spans="1:155"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row>
    <row r="138" spans="1:155"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1"/>
      <c r="DB138" s="61"/>
      <c r="DC138" s="61"/>
      <c r="DD138" s="61"/>
      <c r="DE138" s="61"/>
      <c r="DF138" s="61"/>
      <c r="DG138" s="61"/>
      <c r="DH138" s="61"/>
      <c r="DI138" s="61"/>
      <c r="DJ138" s="61"/>
      <c r="DK138" s="61"/>
      <c r="DL138" s="61"/>
      <c r="DM138" s="61"/>
      <c r="DN138" s="61"/>
      <c r="DO138" s="61"/>
      <c r="DP138" s="61"/>
      <c r="DQ138" s="61"/>
      <c r="DR138" s="61"/>
      <c r="DS138" s="61"/>
      <c r="DT138" s="61"/>
      <c r="DU138" s="61"/>
      <c r="DV138" s="61"/>
      <c r="DW138" s="61"/>
      <c r="DX138" s="61"/>
      <c r="DY138" s="61"/>
      <c r="DZ138" s="61"/>
      <c r="EA138" s="61"/>
      <c r="EB138" s="61"/>
      <c r="EC138" s="61"/>
      <c r="ED138" s="61"/>
      <c r="EE138" s="61"/>
      <c r="EF138" s="61"/>
      <c r="EG138" s="61"/>
      <c r="EH138" s="61"/>
      <c r="EI138" s="61"/>
      <c r="EJ138" s="61"/>
      <c r="EK138" s="61"/>
      <c r="EL138" s="61"/>
      <c r="EM138" s="61"/>
      <c r="EN138" s="61"/>
      <c r="EO138" s="61"/>
      <c r="EP138" s="61"/>
      <c r="EQ138" s="61"/>
      <c r="ER138" s="61"/>
      <c r="ES138" s="61"/>
      <c r="ET138" s="61"/>
      <c r="EU138" s="61"/>
      <c r="EV138" s="61"/>
      <c r="EW138" s="61"/>
      <c r="EX138" s="61"/>
      <c r="EY138" s="61"/>
    </row>
    <row r="139" spans="1:155"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c r="DS139" s="61"/>
      <c r="DT139" s="61"/>
      <c r="DU139" s="61"/>
      <c r="DV139" s="61"/>
      <c r="DW139" s="61"/>
      <c r="DX139" s="61"/>
      <c r="DY139" s="61"/>
      <c r="DZ139" s="61"/>
      <c r="EA139" s="61"/>
      <c r="EB139" s="61"/>
      <c r="EC139" s="61"/>
      <c r="ED139" s="61"/>
      <c r="EE139" s="61"/>
      <c r="EF139" s="61"/>
      <c r="EG139" s="61"/>
      <c r="EH139" s="61"/>
      <c r="EI139" s="61"/>
      <c r="EJ139" s="61"/>
      <c r="EK139" s="61"/>
      <c r="EL139" s="61"/>
      <c r="EM139" s="61"/>
      <c r="EN139" s="61"/>
      <c r="EO139" s="61"/>
      <c r="EP139" s="61"/>
      <c r="EQ139" s="61"/>
      <c r="ER139" s="61"/>
      <c r="ES139" s="61"/>
      <c r="ET139" s="61"/>
      <c r="EU139" s="61"/>
      <c r="EV139" s="61"/>
      <c r="EW139" s="61"/>
      <c r="EX139" s="61"/>
      <c r="EY139" s="61"/>
    </row>
    <row r="140" spans="1:155"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row>
    <row r="141" spans="1:155"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1"/>
      <c r="DZ141" s="61"/>
      <c r="EA141" s="61"/>
      <c r="EB141" s="61"/>
      <c r="EC141" s="61"/>
      <c r="ED141" s="61"/>
      <c r="EE141" s="61"/>
      <c r="EF141" s="61"/>
      <c r="EG141" s="61"/>
      <c r="EH141" s="61"/>
      <c r="EI141" s="61"/>
      <c r="EJ141" s="61"/>
      <c r="EK141" s="61"/>
      <c r="EL141" s="61"/>
      <c r="EM141" s="61"/>
      <c r="EN141" s="61"/>
      <c r="EO141" s="61"/>
      <c r="EP141" s="61"/>
      <c r="EQ141" s="61"/>
      <c r="ER141" s="61"/>
      <c r="ES141" s="61"/>
      <c r="ET141" s="61"/>
      <c r="EU141" s="61"/>
      <c r="EV141" s="61"/>
      <c r="EW141" s="61"/>
      <c r="EX141" s="61"/>
      <c r="EY141" s="61"/>
    </row>
    <row r="142" spans="1:155"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1"/>
      <c r="DZ142" s="61"/>
      <c r="EA142" s="61"/>
      <c r="EB142" s="61"/>
      <c r="EC142" s="61"/>
      <c r="ED142" s="61"/>
      <c r="EE142" s="61"/>
      <c r="EF142" s="61"/>
      <c r="EG142" s="61"/>
      <c r="EH142" s="61"/>
      <c r="EI142" s="61"/>
      <c r="EJ142" s="61"/>
      <c r="EK142" s="61"/>
      <c r="EL142" s="61"/>
      <c r="EM142" s="61"/>
      <c r="EN142" s="61"/>
      <c r="EO142" s="61"/>
      <c r="EP142" s="61"/>
      <c r="EQ142" s="61"/>
      <c r="ER142" s="61"/>
      <c r="ES142" s="61"/>
      <c r="ET142" s="61"/>
      <c r="EU142" s="61"/>
      <c r="EV142" s="61"/>
      <c r="EW142" s="61"/>
      <c r="EX142" s="61"/>
      <c r="EY142" s="61"/>
    </row>
    <row r="143" spans="1:155"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c r="ET143" s="61"/>
      <c r="EU143" s="61"/>
      <c r="EV143" s="61"/>
      <c r="EW143" s="61"/>
      <c r="EX143" s="61"/>
      <c r="EY143" s="61"/>
    </row>
    <row r="144" spans="1:155"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row>
    <row r="145" spans="1:155"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1"/>
      <c r="DZ145" s="61"/>
      <c r="EA145" s="61"/>
      <c r="EB145" s="61"/>
      <c r="EC145" s="61"/>
      <c r="ED145" s="61"/>
      <c r="EE145" s="61"/>
      <c r="EF145" s="61"/>
      <c r="EG145" s="61"/>
      <c r="EH145" s="61"/>
      <c r="EI145" s="61"/>
      <c r="EJ145" s="61"/>
      <c r="EK145" s="61"/>
      <c r="EL145" s="61"/>
      <c r="EM145" s="61"/>
      <c r="EN145" s="61"/>
      <c r="EO145" s="61"/>
      <c r="EP145" s="61"/>
      <c r="EQ145" s="61"/>
      <c r="ER145" s="61"/>
      <c r="ES145" s="61"/>
      <c r="ET145" s="61"/>
      <c r="EU145" s="61"/>
      <c r="EV145" s="61"/>
      <c r="EW145" s="61"/>
      <c r="EX145" s="61"/>
      <c r="EY145" s="61"/>
    </row>
    <row r="146" spans="1:155"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1"/>
      <c r="DZ146" s="61"/>
      <c r="EA146" s="61"/>
      <c r="EB146" s="61"/>
      <c r="EC146" s="61"/>
      <c r="ED146" s="61"/>
      <c r="EE146" s="61"/>
      <c r="EF146" s="61"/>
      <c r="EG146" s="61"/>
      <c r="EH146" s="61"/>
      <c r="EI146" s="61"/>
      <c r="EJ146" s="61"/>
      <c r="EK146" s="61"/>
      <c r="EL146" s="61"/>
      <c r="EM146" s="61"/>
      <c r="EN146" s="61"/>
      <c r="EO146" s="61"/>
      <c r="EP146" s="61"/>
      <c r="EQ146" s="61"/>
      <c r="ER146" s="61"/>
      <c r="ES146" s="61"/>
      <c r="ET146" s="61"/>
      <c r="EU146" s="61"/>
      <c r="EV146" s="61"/>
      <c r="EW146" s="61"/>
      <c r="EX146" s="61"/>
      <c r="EY146" s="61"/>
    </row>
    <row r="147" spans="1:155"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c r="DS147" s="61"/>
      <c r="DT147" s="61"/>
      <c r="DU147" s="61"/>
      <c r="DV147" s="61"/>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c r="ET147" s="61"/>
      <c r="EU147" s="61"/>
      <c r="EV147" s="61"/>
      <c r="EW147" s="61"/>
      <c r="EX147" s="61"/>
      <c r="EY147" s="61"/>
    </row>
    <row r="148" spans="1:155"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c r="DI148" s="61"/>
      <c r="DJ148" s="61"/>
      <c r="DK148" s="61"/>
      <c r="DL148" s="61"/>
      <c r="DM148" s="61"/>
      <c r="DN148" s="61"/>
      <c r="DO148" s="61"/>
      <c r="DP148" s="61"/>
      <c r="DQ148" s="61"/>
      <c r="DR148" s="61"/>
      <c r="DS148" s="61"/>
      <c r="DT148" s="61"/>
      <c r="DU148" s="61"/>
      <c r="DV148" s="61"/>
      <c r="DW148" s="61"/>
      <c r="DX148" s="61"/>
      <c r="DY148" s="61"/>
      <c r="DZ148" s="61"/>
      <c r="EA148" s="61"/>
      <c r="EB148" s="61"/>
      <c r="EC148" s="61"/>
      <c r="ED148" s="61"/>
      <c r="EE148" s="61"/>
      <c r="EF148" s="61"/>
      <c r="EG148" s="61"/>
      <c r="EH148" s="61"/>
      <c r="EI148" s="61"/>
      <c r="EJ148" s="61"/>
      <c r="EK148" s="61"/>
      <c r="EL148" s="61"/>
      <c r="EM148" s="61"/>
      <c r="EN148" s="61"/>
      <c r="EO148" s="61"/>
      <c r="EP148" s="61"/>
      <c r="EQ148" s="61"/>
      <c r="ER148" s="61"/>
      <c r="ES148" s="61"/>
      <c r="ET148" s="61"/>
      <c r="EU148" s="61"/>
      <c r="EV148" s="61"/>
      <c r="EW148" s="61"/>
      <c r="EX148" s="61"/>
      <c r="EY148" s="61"/>
    </row>
    <row r="149" spans="1:155"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c r="ET149" s="61"/>
      <c r="EU149" s="61"/>
      <c r="EV149" s="61"/>
      <c r="EW149" s="61"/>
      <c r="EX149" s="61"/>
      <c r="EY149" s="61"/>
    </row>
    <row r="150" spans="1:155"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row>
    <row r="151" spans="1:155"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c r="DS151" s="61"/>
      <c r="DT151" s="61"/>
      <c r="DU151" s="61"/>
      <c r="DV151" s="61"/>
      <c r="DW151" s="61"/>
      <c r="DX151" s="61"/>
      <c r="DY151" s="61"/>
      <c r="DZ151" s="61"/>
      <c r="EA151" s="61"/>
      <c r="EB151" s="61"/>
      <c r="EC151" s="61"/>
      <c r="ED151" s="61"/>
      <c r="EE151" s="61"/>
      <c r="EF151" s="61"/>
      <c r="EG151" s="61"/>
      <c r="EH151" s="61"/>
      <c r="EI151" s="61"/>
      <c r="EJ151" s="61"/>
      <c r="EK151" s="61"/>
      <c r="EL151" s="61"/>
      <c r="EM151" s="61"/>
      <c r="EN151" s="61"/>
      <c r="EO151" s="61"/>
      <c r="EP151" s="61"/>
      <c r="EQ151" s="61"/>
      <c r="ER151" s="61"/>
      <c r="ES151" s="61"/>
      <c r="ET151" s="61"/>
      <c r="EU151" s="61"/>
      <c r="EV151" s="61"/>
      <c r="EW151" s="61"/>
      <c r="EX151" s="61"/>
      <c r="EY151" s="61"/>
    </row>
    <row r="152" spans="1:155"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61"/>
      <c r="DL152" s="61"/>
      <c r="DM152" s="61"/>
      <c r="DN152" s="61"/>
      <c r="DO152" s="61"/>
      <c r="DP152" s="61"/>
      <c r="DQ152" s="61"/>
      <c r="DR152" s="61"/>
      <c r="DS152" s="61"/>
      <c r="DT152" s="61"/>
      <c r="DU152" s="61"/>
      <c r="DV152" s="61"/>
      <c r="DW152" s="61"/>
      <c r="DX152" s="61"/>
      <c r="DY152" s="61"/>
      <c r="DZ152" s="61"/>
      <c r="EA152" s="61"/>
      <c r="EB152" s="61"/>
      <c r="EC152" s="61"/>
      <c r="ED152" s="61"/>
      <c r="EE152" s="61"/>
      <c r="EF152" s="61"/>
      <c r="EG152" s="61"/>
      <c r="EH152" s="61"/>
      <c r="EI152" s="61"/>
      <c r="EJ152" s="61"/>
      <c r="EK152" s="61"/>
      <c r="EL152" s="61"/>
      <c r="EM152" s="61"/>
      <c r="EN152" s="61"/>
      <c r="EO152" s="61"/>
      <c r="EP152" s="61"/>
      <c r="EQ152" s="61"/>
      <c r="ER152" s="61"/>
      <c r="ES152" s="61"/>
      <c r="ET152" s="61"/>
      <c r="EU152" s="61"/>
      <c r="EV152" s="61"/>
      <c r="EW152" s="61"/>
      <c r="EX152" s="61"/>
      <c r="EY152" s="61"/>
    </row>
    <row r="153" spans="1:155"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61"/>
      <c r="DL153" s="61"/>
      <c r="DM153" s="61"/>
      <c r="DN153" s="61"/>
      <c r="DO153" s="61"/>
      <c r="DP153" s="61"/>
      <c r="DQ153" s="61"/>
      <c r="DR153" s="61"/>
      <c r="DS153" s="61"/>
      <c r="DT153" s="61"/>
      <c r="DU153" s="61"/>
      <c r="DV153" s="61"/>
      <c r="DW153" s="61"/>
      <c r="DX153" s="61"/>
      <c r="DY153" s="61"/>
      <c r="DZ153" s="61"/>
      <c r="EA153" s="61"/>
      <c r="EB153" s="61"/>
      <c r="EC153" s="61"/>
      <c r="ED153" s="61"/>
      <c r="EE153" s="61"/>
      <c r="EF153" s="61"/>
      <c r="EG153" s="61"/>
      <c r="EH153" s="61"/>
      <c r="EI153" s="61"/>
      <c r="EJ153" s="61"/>
      <c r="EK153" s="61"/>
      <c r="EL153" s="61"/>
      <c r="EM153" s="61"/>
      <c r="EN153" s="61"/>
      <c r="EO153" s="61"/>
      <c r="EP153" s="61"/>
      <c r="EQ153" s="61"/>
      <c r="ER153" s="61"/>
      <c r="ES153" s="61"/>
      <c r="ET153" s="61"/>
      <c r="EU153" s="61"/>
      <c r="EV153" s="61"/>
      <c r="EW153" s="61"/>
      <c r="EX153" s="61"/>
      <c r="EY153" s="61"/>
    </row>
    <row r="154" spans="1:155"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row>
    <row r="155" spans="1:155"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c r="EV155" s="61"/>
      <c r="EW155" s="61"/>
      <c r="EX155" s="61"/>
      <c r="EY155" s="61"/>
    </row>
    <row r="156" spans="1:155"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row>
    <row r="157" spans="1:155"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61"/>
      <c r="DL157" s="61"/>
      <c r="DM157" s="61"/>
      <c r="DN157" s="61"/>
      <c r="DO157" s="61"/>
      <c r="DP157" s="61"/>
      <c r="DQ157" s="61"/>
      <c r="DR157" s="61"/>
      <c r="DS157" s="61"/>
      <c r="DT157" s="61"/>
      <c r="DU157" s="61"/>
      <c r="DV157" s="61"/>
      <c r="DW157" s="61"/>
      <c r="DX157" s="61"/>
      <c r="DY157" s="61"/>
      <c r="DZ157" s="61"/>
      <c r="EA157" s="61"/>
      <c r="EB157" s="61"/>
      <c r="EC157" s="61"/>
      <c r="ED157" s="61"/>
      <c r="EE157" s="61"/>
      <c r="EF157" s="61"/>
      <c r="EG157" s="61"/>
      <c r="EH157" s="61"/>
      <c r="EI157" s="61"/>
      <c r="EJ157" s="61"/>
      <c r="EK157" s="61"/>
      <c r="EL157" s="61"/>
      <c r="EM157" s="61"/>
      <c r="EN157" s="61"/>
      <c r="EO157" s="61"/>
      <c r="EP157" s="61"/>
      <c r="EQ157" s="61"/>
      <c r="ER157" s="61"/>
      <c r="ES157" s="61"/>
      <c r="ET157" s="61"/>
      <c r="EU157" s="61"/>
      <c r="EV157" s="61"/>
      <c r="EW157" s="61"/>
      <c r="EX157" s="61"/>
      <c r="EY157" s="61"/>
    </row>
    <row r="158" spans="1:155"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61"/>
      <c r="DL158" s="61"/>
      <c r="DM158" s="61"/>
      <c r="DN158" s="61"/>
      <c r="DO158" s="61"/>
      <c r="DP158" s="61"/>
      <c r="DQ158" s="61"/>
      <c r="DR158" s="61"/>
      <c r="DS158" s="61"/>
      <c r="DT158" s="61"/>
      <c r="DU158" s="61"/>
      <c r="DV158" s="61"/>
      <c r="DW158" s="61"/>
      <c r="DX158" s="61"/>
      <c r="DY158" s="61"/>
      <c r="DZ158" s="61"/>
      <c r="EA158" s="61"/>
      <c r="EB158" s="61"/>
      <c r="EC158" s="61"/>
      <c r="ED158" s="61"/>
      <c r="EE158" s="61"/>
      <c r="EF158" s="61"/>
      <c r="EG158" s="61"/>
      <c r="EH158" s="61"/>
      <c r="EI158" s="61"/>
      <c r="EJ158" s="61"/>
      <c r="EK158" s="61"/>
      <c r="EL158" s="61"/>
      <c r="EM158" s="61"/>
      <c r="EN158" s="61"/>
      <c r="EO158" s="61"/>
      <c r="EP158" s="61"/>
      <c r="EQ158" s="61"/>
      <c r="ER158" s="61"/>
      <c r="ES158" s="61"/>
      <c r="ET158" s="61"/>
      <c r="EU158" s="61"/>
      <c r="EV158" s="61"/>
      <c r="EW158" s="61"/>
      <c r="EX158" s="61"/>
      <c r="EY158" s="61"/>
    </row>
    <row r="159" spans="1:155"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row>
    <row r="160" spans="1:155"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c r="DK160" s="61"/>
      <c r="DL160" s="61"/>
      <c r="DM160" s="61"/>
      <c r="DN160" s="61"/>
      <c r="DO160" s="61"/>
      <c r="DP160" s="61"/>
      <c r="DQ160" s="61"/>
      <c r="DR160" s="61"/>
      <c r="DS160" s="61"/>
      <c r="DT160" s="61"/>
      <c r="DU160" s="61"/>
      <c r="DV160" s="61"/>
      <c r="DW160" s="61"/>
      <c r="DX160" s="61"/>
      <c r="DY160" s="61"/>
      <c r="DZ160" s="61"/>
      <c r="EA160" s="61"/>
      <c r="EB160" s="61"/>
      <c r="EC160" s="61"/>
      <c r="ED160" s="61"/>
      <c r="EE160" s="61"/>
      <c r="EF160" s="61"/>
      <c r="EG160" s="61"/>
      <c r="EH160" s="61"/>
      <c r="EI160" s="61"/>
      <c r="EJ160" s="61"/>
      <c r="EK160" s="61"/>
      <c r="EL160" s="61"/>
      <c r="EM160" s="61"/>
      <c r="EN160" s="61"/>
      <c r="EO160" s="61"/>
      <c r="EP160" s="61"/>
      <c r="EQ160" s="61"/>
      <c r="ER160" s="61"/>
      <c r="ES160" s="61"/>
      <c r="ET160" s="61"/>
      <c r="EU160" s="61"/>
      <c r="EV160" s="61"/>
      <c r="EW160" s="61"/>
      <c r="EX160" s="61"/>
      <c r="EY160" s="61"/>
    </row>
    <row r="161" spans="1:155"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c r="DK161" s="61"/>
      <c r="DL161" s="61"/>
      <c r="DM161" s="61"/>
      <c r="DN161" s="61"/>
      <c r="DO161" s="61"/>
      <c r="DP161" s="61"/>
      <c r="DQ161" s="61"/>
      <c r="DR161" s="61"/>
      <c r="DS161" s="61"/>
      <c r="DT161" s="61"/>
      <c r="DU161" s="61"/>
      <c r="DV161" s="61"/>
      <c r="DW161" s="61"/>
      <c r="DX161" s="61"/>
      <c r="DY161" s="61"/>
      <c r="DZ161" s="61"/>
      <c r="EA161" s="61"/>
      <c r="EB161" s="61"/>
      <c r="EC161" s="61"/>
      <c r="ED161" s="61"/>
      <c r="EE161" s="61"/>
      <c r="EF161" s="61"/>
      <c r="EG161" s="61"/>
      <c r="EH161" s="61"/>
      <c r="EI161" s="61"/>
      <c r="EJ161" s="61"/>
      <c r="EK161" s="61"/>
      <c r="EL161" s="61"/>
      <c r="EM161" s="61"/>
      <c r="EN161" s="61"/>
      <c r="EO161" s="61"/>
      <c r="EP161" s="61"/>
      <c r="EQ161" s="61"/>
      <c r="ER161" s="61"/>
      <c r="ES161" s="61"/>
      <c r="ET161" s="61"/>
      <c r="EU161" s="61"/>
      <c r="EV161" s="61"/>
      <c r="EW161" s="61"/>
      <c r="EX161" s="61"/>
      <c r="EY161" s="61"/>
    </row>
    <row r="162" spans="1:155"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c r="DK162" s="61"/>
      <c r="DL162" s="61"/>
      <c r="DM162" s="61"/>
      <c r="DN162" s="61"/>
      <c r="DO162" s="61"/>
      <c r="DP162" s="61"/>
      <c r="DQ162" s="61"/>
      <c r="DR162" s="61"/>
      <c r="DS162" s="61"/>
      <c r="DT162" s="61"/>
      <c r="DU162" s="61"/>
      <c r="DV162" s="61"/>
      <c r="DW162" s="61"/>
      <c r="DX162" s="61"/>
      <c r="DY162" s="61"/>
      <c r="DZ162" s="61"/>
      <c r="EA162" s="61"/>
      <c r="EB162" s="61"/>
      <c r="EC162" s="61"/>
      <c r="ED162" s="61"/>
      <c r="EE162" s="61"/>
      <c r="EF162" s="61"/>
      <c r="EG162" s="61"/>
      <c r="EH162" s="61"/>
      <c r="EI162" s="61"/>
      <c r="EJ162" s="61"/>
      <c r="EK162" s="61"/>
      <c r="EL162" s="61"/>
      <c r="EM162" s="61"/>
      <c r="EN162" s="61"/>
      <c r="EO162" s="61"/>
      <c r="EP162" s="61"/>
      <c r="EQ162" s="61"/>
      <c r="ER162" s="61"/>
      <c r="ES162" s="61"/>
      <c r="ET162" s="61"/>
      <c r="EU162" s="61"/>
      <c r="EV162" s="61"/>
      <c r="EW162" s="61"/>
      <c r="EX162" s="61"/>
      <c r="EY162" s="61"/>
    </row>
    <row r="163" spans="1:155"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c r="DK163" s="61"/>
      <c r="DL163" s="61"/>
      <c r="DM163" s="61"/>
      <c r="DN163" s="61"/>
      <c r="DO163" s="61"/>
      <c r="DP163" s="61"/>
      <c r="DQ163" s="61"/>
      <c r="DR163" s="61"/>
      <c r="DS163" s="61"/>
      <c r="DT163" s="61"/>
      <c r="DU163" s="61"/>
      <c r="DV163" s="61"/>
      <c r="DW163" s="61"/>
      <c r="DX163" s="61"/>
      <c r="DY163" s="61"/>
      <c r="DZ163" s="61"/>
      <c r="EA163" s="61"/>
      <c r="EB163" s="61"/>
      <c r="EC163" s="61"/>
      <c r="ED163" s="61"/>
      <c r="EE163" s="61"/>
      <c r="EF163" s="61"/>
      <c r="EG163" s="61"/>
      <c r="EH163" s="61"/>
      <c r="EI163" s="61"/>
      <c r="EJ163" s="61"/>
      <c r="EK163" s="61"/>
      <c r="EL163" s="61"/>
      <c r="EM163" s="61"/>
      <c r="EN163" s="61"/>
      <c r="EO163" s="61"/>
      <c r="EP163" s="61"/>
      <c r="EQ163" s="61"/>
      <c r="ER163" s="61"/>
      <c r="ES163" s="61"/>
      <c r="ET163" s="61"/>
      <c r="EU163" s="61"/>
      <c r="EV163" s="61"/>
      <c r="EW163" s="61"/>
      <c r="EX163" s="61"/>
      <c r="EY163" s="61"/>
    </row>
    <row r="164" spans="1:155"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c r="DK164" s="61"/>
      <c r="DL164" s="61"/>
      <c r="DM164" s="61"/>
      <c r="DN164" s="61"/>
      <c r="DO164" s="61"/>
      <c r="DP164" s="61"/>
      <c r="DQ164" s="61"/>
      <c r="DR164" s="61"/>
      <c r="DS164" s="61"/>
      <c r="DT164" s="61"/>
      <c r="DU164" s="61"/>
      <c r="DV164" s="61"/>
      <c r="DW164" s="61"/>
      <c r="DX164" s="61"/>
      <c r="DY164" s="61"/>
      <c r="DZ164" s="61"/>
      <c r="EA164" s="61"/>
      <c r="EB164" s="61"/>
      <c r="EC164" s="61"/>
      <c r="ED164" s="61"/>
      <c r="EE164" s="61"/>
      <c r="EF164" s="61"/>
      <c r="EG164" s="61"/>
      <c r="EH164" s="61"/>
      <c r="EI164" s="61"/>
      <c r="EJ164" s="61"/>
      <c r="EK164" s="61"/>
      <c r="EL164" s="61"/>
      <c r="EM164" s="61"/>
      <c r="EN164" s="61"/>
      <c r="EO164" s="61"/>
      <c r="EP164" s="61"/>
      <c r="EQ164" s="61"/>
      <c r="ER164" s="61"/>
      <c r="ES164" s="61"/>
      <c r="ET164" s="61"/>
      <c r="EU164" s="61"/>
      <c r="EV164" s="61"/>
      <c r="EW164" s="61"/>
      <c r="EX164" s="61"/>
      <c r="EY164" s="61"/>
    </row>
    <row r="165" spans="1:155"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61"/>
      <c r="DH165" s="61"/>
      <c r="DI165" s="61"/>
      <c r="DJ165" s="61"/>
      <c r="DK165" s="61"/>
      <c r="DL165" s="61"/>
      <c r="DM165" s="61"/>
      <c r="DN165" s="61"/>
      <c r="DO165" s="61"/>
      <c r="DP165" s="61"/>
      <c r="DQ165" s="61"/>
      <c r="DR165" s="61"/>
      <c r="DS165" s="61"/>
      <c r="DT165" s="61"/>
      <c r="DU165" s="61"/>
      <c r="DV165" s="61"/>
      <c r="DW165" s="61"/>
      <c r="DX165" s="61"/>
      <c r="DY165" s="61"/>
      <c r="DZ165" s="61"/>
      <c r="EA165" s="61"/>
      <c r="EB165" s="61"/>
      <c r="EC165" s="61"/>
      <c r="ED165" s="61"/>
      <c r="EE165" s="61"/>
      <c r="EF165" s="61"/>
      <c r="EG165" s="61"/>
      <c r="EH165" s="61"/>
      <c r="EI165" s="61"/>
      <c r="EJ165" s="61"/>
      <c r="EK165" s="61"/>
      <c r="EL165" s="61"/>
      <c r="EM165" s="61"/>
      <c r="EN165" s="61"/>
      <c r="EO165" s="61"/>
      <c r="EP165" s="61"/>
      <c r="EQ165" s="61"/>
      <c r="ER165" s="61"/>
      <c r="ES165" s="61"/>
      <c r="ET165" s="61"/>
      <c r="EU165" s="61"/>
      <c r="EV165" s="61"/>
      <c r="EW165" s="61"/>
      <c r="EX165" s="61"/>
      <c r="EY165" s="61"/>
    </row>
    <row r="166" spans="1:155"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61"/>
      <c r="DI166" s="61"/>
      <c r="DJ166" s="61"/>
      <c r="DK166" s="61"/>
      <c r="DL166" s="61"/>
      <c r="DM166" s="61"/>
      <c r="DN166" s="61"/>
      <c r="DO166" s="61"/>
      <c r="DP166" s="61"/>
      <c r="DQ166" s="61"/>
      <c r="DR166" s="61"/>
      <c r="DS166" s="61"/>
      <c r="DT166" s="61"/>
      <c r="DU166" s="61"/>
      <c r="DV166" s="61"/>
      <c r="DW166" s="61"/>
      <c r="DX166" s="61"/>
      <c r="DY166" s="61"/>
      <c r="DZ166" s="61"/>
      <c r="EA166" s="61"/>
      <c r="EB166" s="61"/>
      <c r="EC166" s="61"/>
      <c r="ED166" s="61"/>
      <c r="EE166" s="61"/>
      <c r="EF166" s="61"/>
      <c r="EG166" s="61"/>
      <c r="EH166" s="61"/>
      <c r="EI166" s="61"/>
      <c r="EJ166" s="61"/>
      <c r="EK166" s="61"/>
      <c r="EL166" s="61"/>
      <c r="EM166" s="61"/>
      <c r="EN166" s="61"/>
      <c r="EO166" s="61"/>
      <c r="EP166" s="61"/>
      <c r="EQ166" s="61"/>
      <c r="ER166" s="61"/>
      <c r="ES166" s="61"/>
      <c r="ET166" s="61"/>
      <c r="EU166" s="61"/>
      <c r="EV166" s="61"/>
      <c r="EW166" s="61"/>
      <c r="EX166" s="61"/>
      <c r="EY166" s="61"/>
    </row>
    <row r="167" spans="1:155"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61"/>
      <c r="DI167" s="61"/>
      <c r="DJ167" s="61"/>
      <c r="DK167" s="61"/>
      <c r="DL167" s="61"/>
      <c r="DM167" s="61"/>
      <c r="DN167" s="61"/>
      <c r="DO167" s="61"/>
      <c r="DP167" s="61"/>
      <c r="DQ167" s="61"/>
      <c r="DR167" s="61"/>
      <c r="DS167" s="61"/>
      <c r="DT167" s="61"/>
      <c r="DU167" s="61"/>
      <c r="DV167" s="61"/>
      <c r="DW167" s="61"/>
      <c r="DX167" s="61"/>
      <c r="DY167" s="61"/>
      <c r="DZ167" s="61"/>
      <c r="EA167" s="61"/>
      <c r="EB167" s="61"/>
      <c r="EC167" s="61"/>
      <c r="ED167" s="61"/>
      <c r="EE167" s="61"/>
      <c r="EF167" s="61"/>
      <c r="EG167" s="61"/>
      <c r="EH167" s="61"/>
      <c r="EI167" s="61"/>
      <c r="EJ167" s="61"/>
      <c r="EK167" s="61"/>
      <c r="EL167" s="61"/>
      <c r="EM167" s="61"/>
      <c r="EN167" s="61"/>
      <c r="EO167" s="61"/>
      <c r="EP167" s="61"/>
      <c r="EQ167" s="61"/>
      <c r="ER167" s="61"/>
      <c r="ES167" s="61"/>
      <c r="ET167" s="61"/>
      <c r="EU167" s="61"/>
      <c r="EV167" s="61"/>
      <c r="EW167" s="61"/>
      <c r="EX167" s="61"/>
      <c r="EY167" s="61"/>
    </row>
    <row r="168" spans="1:155"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61"/>
      <c r="DI168" s="61"/>
      <c r="DJ168" s="61"/>
      <c r="DK168" s="61"/>
      <c r="DL168" s="61"/>
      <c r="DM168" s="61"/>
      <c r="DN168" s="61"/>
      <c r="DO168" s="61"/>
      <c r="DP168" s="61"/>
      <c r="DQ168" s="61"/>
      <c r="DR168" s="61"/>
      <c r="DS168" s="61"/>
      <c r="DT168" s="61"/>
      <c r="DU168" s="61"/>
      <c r="DV168" s="61"/>
      <c r="DW168" s="61"/>
      <c r="DX168" s="61"/>
      <c r="DY168" s="61"/>
      <c r="DZ168" s="61"/>
      <c r="EA168" s="61"/>
      <c r="EB168" s="61"/>
      <c r="EC168" s="61"/>
      <c r="ED168" s="61"/>
      <c r="EE168" s="61"/>
      <c r="EF168" s="61"/>
      <c r="EG168" s="61"/>
      <c r="EH168" s="61"/>
      <c r="EI168" s="61"/>
      <c r="EJ168" s="61"/>
      <c r="EK168" s="61"/>
      <c r="EL168" s="61"/>
      <c r="EM168" s="61"/>
      <c r="EN168" s="61"/>
      <c r="EO168" s="61"/>
      <c r="EP168" s="61"/>
      <c r="EQ168" s="61"/>
      <c r="ER168" s="61"/>
      <c r="ES168" s="61"/>
      <c r="ET168" s="61"/>
      <c r="EU168" s="61"/>
      <c r="EV168" s="61"/>
      <c r="EW168" s="61"/>
      <c r="EX168" s="61"/>
      <c r="EY168" s="61"/>
    </row>
    <row r="169" spans="1:155"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c r="DS169" s="61"/>
      <c r="DT169" s="61"/>
      <c r="DU169" s="61"/>
      <c r="DV169" s="61"/>
      <c r="DW169" s="61"/>
      <c r="DX169" s="61"/>
      <c r="DY169" s="61"/>
      <c r="DZ169" s="61"/>
      <c r="EA169" s="61"/>
      <c r="EB169" s="61"/>
      <c r="EC169" s="61"/>
      <c r="ED169" s="61"/>
      <c r="EE169" s="61"/>
      <c r="EF169" s="61"/>
      <c r="EG169" s="61"/>
      <c r="EH169" s="61"/>
      <c r="EI169" s="61"/>
      <c r="EJ169" s="61"/>
      <c r="EK169" s="61"/>
      <c r="EL169" s="61"/>
      <c r="EM169" s="61"/>
      <c r="EN169" s="61"/>
      <c r="EO169" s="61"/>
      <c r="EP169" s="61"/>
      <c r="EQ169" s="61"/>
      <c r="ER169" s="61"/>
      <c r="ES169" s="61"/>
      <c r="ET169" s="61"/>
      <c r="EU169" s="61"/>
      <c r="EV169" s="61"/>
      <c r="EW169" s="61"/>
      <c r="EX169" s="61"/>
      <c r="EY169" s="61"/>
    </row>
    <row r="170" spans="1:155"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61"/>
      <c r="DI170" s="61"/>
      <c r="DJ170" s="61"/>
      <c r="DK170" s="61"/>
      <c r="DL170" s="61"/>
      <c r="DM170" s="61"/>
      <c r="DN170" s="61"/>
      <c r="DO170" s="61"/>
      <c r="DP170" s="61"/>
      <c r="DQ170" s="61"/>
      <c r="DR170" s="61"/>
      <c r="DS170" s="61"/>
      <c r="DT170" s="61"/>
      <c r="DU170" s="61"/>
      <c r="DV170" s="61"/>
      <c r="DW170" s="61"/>
      <c r="DX170" s="61"/>
      <c r="DY170" s="61"/>
      <c r="DZ170" s="61"/>
      <c r="EA170" s="61"/>
      <c r="EB170" s="61"/>
      <c r="EC170" s="61"/>
      <c r="ED170" s="61"/>
      <c r="EE170" s="61"/>
      <c r="EF170" s="61"/>
      <c r="EG170" s="61"/>
      <c r="EH170" s="61"/>
      <c r="EI170" s="61"/>
      <c r="EJ170" s="61"/>
      <c r="EK170" s="61"/>
      <c r="EL170" s="61"/>
      <c r="EM170" s="61"/>
      <c r="EN170" s="61"/>
      <c r="EO170" s="61"/>
      <c r="EP170" s="61"/>
      <c r="EQ170" s="61"/>
      <c r="ER170" s="61"/>
      <c r="ES170" s="61"/>
      <c r="ET170" s="61"/>
      <c r="EU170" s="61"/>
      <c r="EV170" s="61"/>
      <c r="EW170" s="61"/>
      <c r="EX170" s="61"/>
      <c r="EY170" s="61"/>
    </row>
    <row r="171" spans="1:155"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61"/>
      <c r="DI171" s="61"/>
      <c r="DJ171" s="61"/>
      <c r="DK171" s="61"/>
      <c r="DL171" s="61"/>
      <c r="DM171" s="61"/>
      <c r="DN171" s="61"/>
      <c r="DO171" s="61"/>
      <c r="DP171" s="61"/>
      <c r="DQ171" s="61"/>
      <c r="DR171" s="61"/>
      <c r="DS171" s="61"/>
      <c r="DT171" s="61"/>
      <c r="DU171" s="61"/>
      <c r="DV171" s="61"/>
      <c r="DW171" s="61"/>
      <c r="DX171" s="61"/>
      <c r="DY171" s="61"/>
      <c r="DZ171" s="61"/>
      <c r="EA171" s="61"/>
      <c r="EB171" s="61"/>
      <c r="EC171" s="61"/>
      <c r="ED171" s="61"/>
      <c r="EE171" s="61"/>
      <c r="EF171" s="61"/>
      <c r="EG171" s="61"/>
      <c r="EH171" s="61"/>
      <c r="EI171" s="61"/>
      <c r="EJ171" s="61"/>
      <c r="EK171" s="61"/>
      <c r="EL171" s="61"/>
      <c r="EM171" s="61"/>
      <c r="EN171" s="61"/>
      <c r="EO171" s="61"/>
      <c r="EP171" s="61"/>
      <c r="EQ171" s="61"/>
      <c r="ER171" s="61"/>
      <c r="ES171" s="61"/>
      <c r="ET171" s="61"/>
      <c r="EU171" s="61"/>
      <c r="EV171" s="61"/>
      <c r="EW171" s="61"/>
      <c r="EX171" s="61"/>
      <c r="EY171" s="61"/>
    </row>
    <row r="172" spans="1:155"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61"/>
      <c r="DI172" s="61"/>
      <c r="DJ172" s="61"/>
      <c r="DK172" s="61"/>
      <c r="DL172" s="61"/>
      <c r="DM172" s="61"/>
      <c r="DN172" s="61"/>
      <c r="DO172" s="61"/>
      <c r="DP172" s="61"/>
      <c r="DQ172" s="61"/>
      <c r="DR172" s="61"/>
      <c r="DS172" s="61"/>
      <c r="DT172" s="61"/>
      <c r="DU172" s="61"/>
      <c r="DV172" s="61"/>
      <c r="DW172" s="61"/>
      <c r="DX172" s="61"/>
      <c r="DY172" s="61"/>
      <c r="DZ172" s="61"/>
      <c r="EA172" s="61"/>
      <c r="EB172" s="61"/>
      <c r="EC172" s="61"/>
      <c r="ED172" s="61"/>
      <c r="EE172" s="61"/>
      <c r="EF172" s="61"/>
      <c r="EG172" s="61"/>
      <c r="EH172" s="61"/>
      <c r="EI172" s="61"/>
      <c r="EJ172" s="61"/>
      <c r="EK172" s="61"/>
      <c r="EL172" s="61"/>
      <c r="EM172" s="61"/>
      <c r="EN172" s="61"/>
      <c r="EO172" s="61"/>
      <c r="EP172" s="61"/>
      <c r="EQ172" s="61"/>
      <c r="ER172" s="61"/>
      <c r="ES172" s="61"/>
      <c r="ET172" s="61"/>
      <c r="EU172" s="61"/>
      <c r="EV172" s="61"/>
      <c r="EW172" s="61"/>
      <c r="EX172" s="61"/>
      <c r="EY172" s="61"/>
    </row>
    <row r="173" spans="1:155"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c r="DE173" s="61"/>
      <c r="DF173" s="61"/>
      <c r="DG173" s="61"/>
      <c r="DH173" s="61"/>
      <c r="DI173" s="61"/>
      <c r="DJ173" s="61"/>
      <c r="DK173" s="61"/>
      <c r="DL173" s="61"/>
      <c r="DM173" s="61"/>
      <c r="DN173" s="61"/>
      <c r="DO173" s="61"/>
      <c r="DP173" s="61"/>
      <c r="DQ173" s="61"/>
      <c r="DR173" s="61"/>
      <c r="DS173" s="61"/>
      <c r="DT173" s="61"/>
      <c r="DU173" s="61"/>
      <c r="DV173" s="61"/>
      <c r="DW173" s="61"/>
      <c r="DX173" s="61"/>
      <c r="DY173" s="61"/>
      <c r="DZ173" s="61"/>
      <c r="EA173" s="61"/>
      <c r="EB173" s="61"/>
      <c r="EC173" s="61"/>
      <c r="ED173" s="61"/>
      <c r="EE173" s="61"/>
      <c r="EF173" s="61"/>
      <c r="EG173" s="61"/>
      <c r="EH173" s="61"/>
      <c r="EI173" s="61"/>
      <c r="EJ173" s="61"/>
      <c r="EK173" s="61"/>
      <c r="EL173" s="61"/>
      <c r="EM173" s="61"/>
      <c r="EN173" s="61"/>
      <c r="EO173" s="61"/>
      <c r="EP173" s="61"/>
      <c r="EQ173" s="61"/>
      <c r="ER173" s="61"/>
      <c r="ES173" s="61"/>
      <c r="ET173" s="61"/>
      <c r="EU173" s="61"/>
      <c r="EV173" s="61"/>
      <c r="EW173" s="61"/>
      <c r="EX173" s="61"/>
      <c r="EY173" s="61"/>
    </row>
    <row r="174" spans="1:155"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row>
    <row r="175" spans="1:155"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c r="DS175" s="61"/>
      <c r="DT175" s="61"/>
      <c r="DU175" s="61"/>
      <c r="DV175" s="61"/>
      <c r="DW175" s="61"/>
      <c r="DX175" s="61"/>
      <c r="DY175" s="61"/>
      <c r="DZ175" s="61"/>
      <c r="EA175" s="61"/>
      <c r="EB175" s="61"/>
      <c r="EC175" s="61"/>
      <c r="ED175" s="61"/>
      <c r="EE175" s="61"/>
      <c r="EF175" s="61"/>
      <c r="EG175" s="61"/>
      <c r="EH175" s="61"/>
      <c r="EI175" s="61"/>
      <c r="EJ175" s="61"/>
      <c r="EK175" s="61"/>
      <c r="EL175" s="61"/>
      <c r="EM175" s="61"/>
      <c r="EN175" s="61"/>
      <c r="EO175" s="61"/>
      <c r="EP175" s="61"/>
      <c r="EQ175" s="61"/>
      <c r="ER175" s="61"/>
      <c r="ES175" s="61"/>
      <c r="ET175" s="61"/>
      <c r="EU175" s="61"/>
      <c r="EV175" s="61"/>
      <c r="EW175" s="61"/>
      <c r="EX175" s="61"/>
      <c r="EY175" s="61"/>
    </row>
    <row r="176" spans="1:155"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1"/>
      <c r="DZ176" s="61"/>
      <c r="EA176" s="61"/>
      <c r="EB176" s="61"/>
      <c r="EC176" s="61"/>
      <c r="ED176" s="61"/>
      <c r="EE176" s="61"/>
      <c r="EF176" s="61"/>
      <c r="EG176" s="61"/>
      <c r="EH176" s="61"/>
      <c r="EI176" s="61"/>
      <c r="EJ176" s="61"/>
      <c r="EK176" s="61"/>
      <c r="EL176" s="61"/>
      <c r="EM176" s="61"/>
      <c r="EN176" s="61"/>
      <c r="EO176" s="61"/>
      <c r="EP176" s="61"/>
      <c r="EQ176" s="61"/>
      <c r="ER176" s="61"/>
      <c r="ES176" s="61"/>
      <c r="ET176" s="61"/>
      <c r="EU176" s="61"/>
      <c r="EV176" s="61"/>
      <c r="EW176" s="61"/>
      <c r="EX176" s="61"/>
      <c r="EY176" s="61"/>
    </row>
    <row r="177" spans="1:155"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row>
    <row r="178" spans="1:155"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c r="DS178" s="61"/>
      <c r="DT178" s="61"/>
      <c r="DU178" s="61"/>
      <c r="DV178" s="61"/>
      <c r="DW178" s="61"/>
      <c r="DX178" s="61"/>
      <c r="DY178" s="61"/>
      <c r="DZ178" s="61"/>
      <c r="EA178" s="61"/>
      <c r="EB178" s="61"/>
      <c r="EC178" s="61"/>
      <c r="ED178" s="61"/>
      <c r="EE178" s="61"/>
      <c r="EF178" s="61"/>
      <c r="EG178" s="61"/>
      <c r="EH178" s="61"/>
      <c r="EI178" s="61"/>
      <c r="EJ178" s="61"/>
      <c r="EK178" s="61"/>
      <c r="EL178" s="61"/>
      <c r="EM178" s="61"/>
      <c r="EN178" s="61"/>
      <c r="EO178" s="61"/>
      <c r="EP178" s="61"/>
      <c r="EQ178" s="61"/>
      <c r="ER178" s="61"/>
      <c r="ES178" s="61"/>
      <c r="ET178" s="61"/>
      <c r="EU178" s="61"/>
      <c r="EV178" s="61"/>
      <c r="EW178" s="61"/>
      <c r="EX178" s="61"/>
      <c r="EY178" s="61"/>
    </row>
    <row r="179" spans="1:155"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c r="DS179" s="61"/>
      <c r="DT179" s="61"/>
      <c r="DU179" s="61"/>
      <c r="DV179" s="61"/>
      <c r="DW179" s="61"/>
      <c r="DX179" s="61"/>
      <c r="DY179" s="61"/>
      <c r="DZ179" s="61"/>
      <c r="EA179" s="61"/>
      <c r="EB179" s="61"/>
      <c r="EC179" s="61"/>
      <c r="ED179" s="61"/>
      <c r="EE179" s="61"/>
      <c r="EF179" s="61"/>
      <c r="EG179" s="61"/>
      <c r="EH179" s="61"/>
      <c r="EI179" s="61"/>
      <c r="EJ179" s="61"/>
      <c r="EK179" s="61"/>
      <c r="EL179" s="61"/>
      <c r="EM179" s="61"/>
      <c r="EN179" s="61"/>
      <c r="EO179" s="61"/>
      <c r="EP179" s="61"/>
      <c r="EQ179" s="61"/>
      <c r="ER179" s="61"/>
      <c r="ES179" s="61"/>
      <c r="ET179" s="61"/>
      <c r="EU179" s="61"/>
      <c r="EV179" s="61"/>
      <c r="EW179" s="61"/>
      <c r="EX179" s="61"/>
      <c r="EY179" s="61"/>
    </row>
    <row r="180" spans="1:155"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row>
    <row r="181" spans="1:155"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c r="DI181" s="61"/>
      <c r="DJ181" s="61"/>
      <c r="DK181" s="61"/>
      <c r="DL181" s="61"/>
      <c r="DM181" s="61"/>
      <c r="DN181" s="61"/>
      <c r="DO181" s="61"/>
      <c r="DP181" s="61"/>
      <c r="DQ181" s="61"/>
      <c r="DR181" s="61"/>
      <c r="DS181" s="61"/>
      <c r="DT181" s="61"/>
      <c r="DU181" s="61"/>
      <c r="DV181" s="61"/>
      <c r="DW181" s="61"/>
      <c r="DX181" s="61"/>
      <c r="DY181" s="61"/>
      <c r="DZ181" s="61"/>
      <c r="EA181" s="61"/>
      <c r="EB181" s="61"/>
      <c r="EC181" s="61"/>
      <c r="ED181" s="61"/>
      <c r="EE181" s="61"/>
      <c r="EF181" s="61"/>
      <c r="EG181" s="61"/>
      <c r="EH181" s="61"/>
      <c r="EI181" s="61"/>
      <c r="EJ181" s="61"/>
      <c r="EK181" s="61"/>
      <c r="EL181" s="61"/>
      <c r="EM181" s="61"/>
      <c r="EN181" s="61"/>
      <c r="EO181" s="61"/>
      <c r="EP181" s="61"/>
      <c r="EQ181" s="61"/>
      <c r="ER181" s="61"/>
      <c r="ES181" s="61"/>
      <c r="ET181" s="61"/>
      <c r="EU181" s="61"/>
      <c r="EV181" s="61"/>
      <c r="EW181" s="61"/>
      <c r="EX181" s="61"/>
      <c r="EY181" s="61"/>
    </row>
    <row r="182" spans="1:155"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61"/>
      <c r="DI182" s="61"/>
      <c r="DJ182" s="61"/>
      <c r="DK182" s="61"/>
      <c r="DL182" s="61"/>
      <c r="DM182" s="61"/>
      <c r="DN182" s="61"/>
      <c r="DO182" s="61"/>
      <c r="DP182" s="61"/>
      <c r="DQ182" s="61"/>
      <c r="DR182" s="61"/>
      <c r="DS182" s="61"/>
      <c r="DT182" s="61"/>
      <c r="DU182" s="61"/>
      <c r="DV182" s="61"/>
      <c r="DW182" s="61"/>
      <c r="DX182" s="61"/>
      <c r="DY182" s="61"/>
      <c r="DZ182" s="61"/>
      <c r="EA182" s="61"/>
      <c r="EB182" s="61"/>
      <c r="EC182" s="61"/>
      <c r="ED182" s="61"/>
      <c r="EE182" s="61"/>
      <c r="EF182" s="61"/>
      <c r="EG182" s="61"/>
      <c r="EH182" s="61"/>
      <c r="EI182" s="61"/>
      <c r="EJ182" s="61"/>
      <c r="EK182" s="61"/>
      <c r="EL182" s="61"/>
      <c r="EM182" s="61"/>
      <c r="EN182" s="61"/>
      <c r="EO182" s="61"/>
      <c r="EP182" s="61"/>
      <c r="EQ182" s="61"/>
      <c r="ER182" s="61"/>
      <c r="ES182" s="61"/>
      <c r="ET182" s="61"/>
      <c r="EU182" s="61"/>
      <c r="EV182" s="61"/>
      <c r="EW182" s="61"/>
      <c r="EX182" s="61"/>
      <c r="EY182" s="61"/>
    </row>
    <row r="183" spans="1:155"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61"/>
      <c r="DQ183" s="61"/>
      <c r="DR183" s="61"/>
      <c r="DS183" s="61"/>
      <c r="DT183" s="61"/>
      <c r="DU183" s="61"/>
      <c r="DV183" s="61"/>
      <c r="DW183" s="61"/>
      <c r="DX183" s="61"/>
      <c r="DY183" s="61"/>
      <c r="DZ183" s="61"/>
      <c r="EA183" s="61"/>
      <c r="EB183" s="61"/>
      <c r="EC183" s="61"/>
      <c r="ED183" s="61"/>
      <c r="EE183" s="61"/>
      <c r="EF183" s="61"/>
      <c r="EG183" s="61"/>
      <c r="EH183" s="61"/>
      <c r="EI183" s="61"/>
      <c r="EJ183" s="61"/>
      <c r="EK183" s="61"/>
      <c r="EL183" s="61"/>
      <c r="EM183" s="61"/>
      <c r="EN183" s="61"/>
      <c r="EO183" s="61"/>
      <c r="EP183" s="61"/>
      <c r="EQ183" s="61"/>
      <c r="ER183" s="61"/>
      <c r="ES183" s="61"/>
      <c r="ET183" s="61"/>
      <c r="EU183" s="61"/>
      <c r="EV183" s="61"/>
      <c r="EW183" s="61"/>
      <c r="EX183" s="61"/>
      <c r="EY183" s="61"/>
    </row>
    <row r="184" spans="1:155"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c r="DE184" s="61"/>
      <c r="DF184" s="61"/>
      <c r="DG184" s="61"/>
      <c r="DH184" s="61"/>
      <c r="DI184" s="61"/>
      <c r="DJ184" s="61"/>
      <c r="DK184" s="61"/>
      <c r="DL184" s="61"/>
      <c r="DM184" s="61"/>
      <c r="DN184" s="61"/>
      <c r="DO184" s="61"/>
      <c r="DP184" s="61"/>
      <c r="DQ184" s="61"/>
      <c r="DR184" s="61"/>
      <c r="DS184" s="61"/>
      <c r="DT184" s="61"/>
      <c r="DU184" s="61"/>
      <c r="DV184" s="61"/>
      <c r="DW184" s="61"/>
      <c r="DX184" s="61"/>
      <c r="DY184" s="61"/>
      <c r="DZ184" s="61"/>
      <c r="EA184" s="61"/>
      <c r="EB184" s="61"/>
      <c r="EC184" s="61"/>
      <c r="ED184" s="61"/>
      <c r="EE184" s="61"/>
      <c r="EF184" s="61"/>
      <c r="EG184" s="61"/>
      <c r="EH184" s="61"/>
      <c r="EI184" s="61"/>
      <c r="EJ184" s="61"/>
      <c r="EK184" s="61"/>
      <c r="EL184" s="61"/>
      <c r="EM184" s="61"/>
      <c r="EN184" s="61"/>
      <c r="EO184" s="61"/>
      <c r="EP184" s="61"/>
      <c r="EQ184" s="61"/>
      <c r="ER184" s="61"/>
      <c r="ES184" s="61"/>
      <c r="ET184" s="61"/>
      <c r="EU184" s="61"/>
      <c r="EV184" s="61"/>
      <c r="EW184" s="61"/>
      <c r="EX184" s="61"/>
      <c r="EY184" s="61"/>
    </row>
    <row r="185" spans="1:155"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c r="DE185" s="61"/>
      <c r="DF185" s="61"/>
      <c r="DG185" s="61"/>
      <c r="DH185" s="61"/>
      <c r="DI185" s="61"/>
      <c r="DJ185" s="61"/>
      <c r="DK185" s="61"/>
      <c r="DL185" s="61"/>
      <c r="DM185" s="61"/>
      <c r="DN185" s="61"/>
      <c r="DO185" s="61"/>
      <c r="DP185" s="61"/>
      <c r="DQ185" s="61"/>
      <c r="DR185" s="61"/>
      <c r="DS185" s="61"/>
      <c r="DT185" s="61"/>
      <c r="DU185" s="61"/>
      <c r="DV185" s="61"/>
      <c r="DW185" s="61"/>
      <c r="DX185" s="61"/>
      <c r="DY185" s="61"/>
      <c r="DZ185" s="61"/>
      <c r="EA185" s="61"/>
      <c r="EB185" s="61"/>
      <c r="EC185" s="61"/>
      <c r="ED185" s="61"/>
      <c r="EE185" s="61"/>
      <c r="EF185" s="61"/>
      <c r="EG185" s="61"/>
      <c r="EH185" s="61"/>
      <c r="EI185" s="61"/>
      <c r="EJ185" s="61"/>
      <c r="EK185" s="61"/>
      <c r="EL185" s="61"/>
      <c r="EM185" s="61"/>
      <c r="EN185" s="61"/>
      <c r="EO185" s="61"/>
      <c r="EP185" s="61"/>
      <c r="EQ185" s="61"/>
      <c r="ER185" s="61"/>
      <c r="ES185" s="61"/>
      <c r="ET185" s="61"/>
      <c r="EU185" s="61"/>
      <c r="EV185" s="61"/>
      <c r="EW185" s="61"/>
      <c r="EX185" s="61"/>
      <c r="EY185" s="61"/>
    </row>
    <row r="186" spans="1:155"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1"/>
      <c r="DF186" s="61"/>
      <c r="DG186" s="61"/>
      <c r="DH186" s="61"/>
      <c r="DI186" s="61"/>
      <c r="DJ186" s="61"/>
      <c r="DK186" s="61"/>
      <c r="DL186" s="61"/>
      <c r="DM186" s="61"/>
      <c r="DN186" s="61"/>
      <c r="DO186" s="61"/>
      <c r="DP186" s="61"/>
      <c r="DQ186" s="61"/>
      <c r="DR186" s="61"/>
      <c r="DS186" s="61"/>
      <c r="DT186" s="61"/>
      <c r="DU186" s="61"/>
      <c r="DV186" s="61"/>
      <c r="DW186" s="61"/>
      <c r="DX186" s="61"/>
      <c r="DY186" s="61"/>
      <c r="DZ186" s="61"/>
      <c r="EA186" s="61"/>
      <c r="EB186" s="61"/>
      <c r="EC186" s="61"/>
      <c r="ED186" s="61"/>
      <c r="EE186" s="61"/>
      <c r="EF186" s="61"/>
      <c r="EG186" s="61"/>
      <c r="EH186" s="61"/>
      <c r="EI186" s="61"/>
      <c r="EJ186" s="61"/>
      <c r="EK186" s="61"/>
      <c r="EL186" s="61"/>
      <c r="EM186" s="61"/>
      <c r="EN186" s="61"/>
      <c r="EO186" s="61"/>
      <c r="EP186" s="61"/>
      <c r="EQ186" s="61"/>
      <c r="ER186" s="61"/>
      <c r="ES186" s="61"/>
      <c r="ET186" s="61"/>
      <c r="EU186" s="61"/>
      <c r="EV186" s="61"/>
      <c r="EW186" s="61"/>
      <c r="EX186" s="61"/>
      <c r="EY186" s="61"/>
    </row>
    <row r="187" spans="1:155"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c r="DE187" s="61"/>
      <c r="DF187" s="61"/>
      <c r="DG187" s="61"/>
      <c r="DH187" s="61"/>
      <c r="DI187" s="61"/>
      <c r="DJ187" s="61"/>
      <c r="DK187" s="61"/>
      <c r="DL187" s="61"/>
      <c r="DM187" s="61"/>
      <c r="DN187" s="61"/>
      <c r="DO187" s="61"/>
      <c r="DP187" s="61"/>
      <c r="DQ187" s="61"/>
      <c r="DR187" s="61"/>
      <c r="DS187" s="61"/>
      <c r="DT187" s="61"/>
      <c r="DU187" s="61"/>
      <c r="DV187" s="61"/>
      <c r="DW187" s="61"/>
      <c r="DX187" s="61"/>
      <c r="DY187" s="61"/>
      <c r="DZ187" s="61"/>
      <c r="EA187" s="61"/>
      <c r="EB187" s="61"/>
      <c r="EC187" s="61"/>
      <c r="ED187" s="61"/>
      <c r="EE187" s="61"/>
      <c r="EF187" s="61"/>
      <c r="EG187" s="61"/>
      <c r="EH187" s="61"/>
      <c r="EI187" s="61"/>
      <c r="EJ187" s="61"/>
      <c r="EK187" s="61"/>
      <c r="EL187" s="61"/>
      <c r="EM187" s="61"/>
      <c r="EN187" s="61"/>
      <c r="EO187" s="61"/>
      <c r="EP187" s="61"/>
      <c r="EQ187" s="61"/>
      <c r="ER187" s="61"/>
      <c r="ES187" s="61"/>
      <c r="ET187" s="61"/>
      <c r="EU187" s="61"/>
      <c r="EV187" s="61"/>
      <c r="EW187" s="61"/>
      <c r="EX187" s="61"/>
      <c r="EY187" s="61"/>
    </row>
    <row r="188" spans="1:155"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61"/>
      <c r="DH188" s="61"/>
      <c r="DI188" s="61"/>
      <c r="DJ188" s="61"/>
      <c r="DK188" s="61"/>
      <c r="DL188" s="61"/>
      <c r="DM188" s="61"/>
      <c r="DN188" s="61"/>
      <c r="DO188" s="61"/>
      <c r="DP188" s="61"/>
      <c r="DQ188" s="61"/>
      <c r="DR188" s="61"/>
      <c r="DS188" s="61"/>
      <c r="DT188" s="61"/>
      <c r="DU188" s="61"/>
      <c r="DV188" s="61"/>
      <c r="DW188" s="61"/>
      <c r="DX188" s="61"/>
      <c r="DY188" s="61"/>
      <c r="DZ188" s="61"/>
      <c r="EA188" s="61"/>
      <c r="EB188" s="61"/>
      <c r="EC188" s="61"/>
      <c r="ED188" s="61"/>
      <c r="EE188" s="61"/>
      <c r="EF188" s="61"/>
      <c r="EG188" s="61"/>
      <c r="EH188" s="61"/>
      <c r="EI188" s="61"/>
      <c r="EJ188" s="61"/>
      <c r="EK188" s="61"/>
      <c r="EL188" s="61"/>
      <c r="EM188" s="61"/>
      <c r="EN188" s="61"/>
      <c r="EO188" s="61"/>
      <c r="EP188" s="61"/>
      <c r="EQ188" s="61"/>
      <c r="ER188" s="61"/>
      <c r="ES188" s="61"/>
      <c r="ET188" s="61"/>
      <c r="EU188" s="61"/>
      <c r="EV188" s="61"/>
      <c r="EW188" s="61"/>
      <c r="EX188" s="61"/>
      <c r="EY188" s="61"/>
    </row>
    <row r="189" spans="1:155"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c r="CU189" s="61"/>
      <c r="CV189" s="61"/>
      <c r="CW189" s="61"/>
      <c r="CX189" s="61"/>
      <c r="CY189" s="61"/>
      <c r="CZ189" s="61"/>
      <c r="DA189" s="61"/>
      <c r="DB189" s="61"/>
      <c r="DC189" s="61"/>
      <c r="DD189" s="61"/>
      <c r="DE189" s="61"/>
      <c r="DF189" s="61"/>
      <c r="DG189" s="61"/>
      <c r="DH189" s="61"/>
      <c r="DI189" s="61"/>
      <c r="DJ189" s="61"/>
      <c r="DK189" s="61"/>
      <c r="DL189" s="61"/>
      <c r="DM189" s="61"/>
      <c r="DN189" s="61"/>
      <c r="DO189" s="61"/>
      <c r="DP189" s="61"/>
      <c r="DQ189" s="61"/>
      <c r="DR189" s="61"/>
      <c r="DS189" s="61"/>
      <c r="DT189" s="61"/>
      <c r="DU189" s="61"/>
      <c r="DV189" s="61"/>
      <c r="DW189" s="61"/>
      <c r="DX189" s="61"/>
      <c r="DY189" s="61"/>
      <c r="DZ189" s="61"/>
      <c r="EA189" s="61"/>
      <c r="EB189" s="61"/>
      <c r="EC189" s="61"/>
      <c r="ED189" s="61"/>
      <c r="EE189" s="61"/>
      <c r="EF189" s="61"/>
      <c r="EG189" s="61"/>
      <c r="EH189" s="61"/>
      <c r="EI189" s="61"/>
      <c r="EJ189" s="61"/>
      <c r="EK189" s="61"/>
      <c r="EL189" s="61"/>
      <c r="EM189" s="61"/>
      <c r="EN189" s="61"/>
      <c r="EO189" s="61"/>
      <c r="EP189" s="61"/>
      <c r="EQ189" s="61"/>
      <c r="ER189" s="61"/>
      <c r="ES189" s="61"/>
      <c r="ET189" s="61"/>
      <c r="EU189" s="61"/>
      <c r="EV189" s="61"/>
      <c r="EW189" s="61"/>
      <c r="EX189" s="61"/>
      <c r="EY189" s="61"/>
    </row>
    <row r="190" spans="1:155"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c r="CU190" s="61"/>
      <c r="CV190" s="61"/>
      <c r="CW190" s="61"/>
      <c r="CX190" s="61"/>
      <c r="CY190" s="61"/>
      <c r="CZ190" s="61"/>
      <c r="DA190" s="61"/>
      <c r="DB190" s="61"/>
      <c r="DC190" s="61"/>
      <c r="DD190" s="61"/>
      <c r="DE190" s="61"/>
      <c r="DF190" s="61"/>
      <c r="DG190" s="61"/>
      <c r="DH190" s="61"/>
      <c r="DI190" s="61"/>
      <c r="DJ190" s="61"/>
      <c r="DK190" s="61"/>
      <c r="DL190" s="61"/>
      <c r="DM190" s="61"/>
      <c r="DN190" s="61"/>
      <c r="DO190" s="61"/>
      <c r="DP190" s="61"/>
      <c r="DQ190" s="61"/>
      <c r="DR190" s="61"/>
      <c r="DS190" s="61"/>
      <c r="DT190" s="61"/>
      <c r="DU190" s="61"/>
      <c r="DV190" s="61"/>
      <c r="DW190" s="61"/>
      <c r="DX190" s="61"/>
      <c r="DY190" s="61"/>
      <c r="DZ190" s="61"/>
      <c r="EA190" s="61"/>
      <c r="EB190" s="61"/>
      <c r="EC190" s="61"/>
      <c r="ED190" s="61"/>
      <c r="EE190" s="61"/>
      <c r="EF190" s="61"/>
      <c r="EG190" s="61"/>
      <c r="EH190" s="61"/>
      <c r="EI190" s="61"/>
      <c r="EJ190" s="61"/>
      <c r="EK190" s="61"/>
      <c r="EL190" s="61"/>
      <c r="EM190" s="61"/>
      <c r="EN190" s="61"/>
      <c r="EO190" s="61"/>
      <c r="EP190" s="61"/>
      <c r="EQ190" s="61"/>
      <c r="ER190" s="61"/>
      <c r="ES190" s="61"/>
      <c r="ET190" s="61"/>
      <c r="EU190" s="61"/>
      <c r="EV190" s="61"/>
      <c r="EW190" s="61"/>
      <c r="EX190" s="61"/>
      <c r="EY190" s="61"/>
    </row>
    <row r="191" spans="1:155"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c r="DE191" s="61"/>
      <c r="DF191" s="61"/>
      <c r="DG191" s="61"/>
      <c r="DH191" s="61"/>
      <c r="DI191" s="61"/>
      <c r="DJ191" s="61"/>
      <c r="DK191" s="61"/>
      <c r="DL191" s="61"/>
      <c r="DM191" s="61"/>
      <c r="DN191" s="61"/>
      <c r="DO191" s="61"/>
      <c r="DP191" s="61"/>
      <c r="DQ191" s="61"/>
      <c r="DR191" s="61"/>
      <c r="DS191" s="61"/>
      <c r="DT191" s="61"/>
      <c r="DU191" s="61"/>
      <c r="DV191" s="61"/>
      <c r="DW191" s="61"/>
      <c r="DX191" s="61"/>
      <c r="DY191" s="61"/>
      <c r="DZ191" s="61"/>
      <c r="EA191" s="61"/>
      <c r="EB191" s="61"/>
      <c r="EC191" s="61"/>
      <c r="ED191" s="61"/>
      <c r="EE191" s="61"/>
      <c r="EF191" s="61"/>
      <c r="EG191" s="61"/>
      <c r="EH191" s="61"/>
      <c r="EI191" s="61"/>
      <c r="EJ191" s="61"/>
      <c r="EK191" s="61"/>
      <c r="EL191" s="61"/>
      <c r="EM191" s="61"/>
      <c r="EN191" s="61"/>
      <c r="EO191" s="61"/>
      <c r="EP191" s="61"/>
      <c r="EQ191" s="61"/>
      <c r="ER191" s="61"/>
      <c r="ES191" s="61"/>
      <c r="ET191" s="61"/>
      <c r="EU191" s="61"/>
      <c r="EV191" s="61"/>
      <c r="EW191" s="61"/>
      <c r="EX191" s="61"/>
      <c r="EY191" s="61"/>
    </row>
    <row r="192" spans="1:155"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61"/>
      <c r="DH192" s="61"/>
      <c r="DI192" s="61"/>
      <c r="DJ192" s="61"/>
      <c r="DK192" s="61"/>
      <c r="DL192" s="61"/>
      <c r="DM192" s="61"/>
      <c r="DN192" s="61"/>
      <c r="DO192" s="61"/>
      <c r="DP192" s="61"/>
      <c r="DQ192" s="61"/>
      <c r="DR192" s="61"/>
      <c r="DS192" s="61"/>
      <c r="DT192" s="61"/>
      <c r="DU192" s="61"/>
      <c r="DV192" s="61"/>
      <c r="DW192" s="61"/>
      <c r="DX192" s="61"/>
      <c r="DY192" s="61"/>
      <c r="DZ192" s="61"/>
      <c r="EA192" s="61"/>
      <c r="EB192" s="61"/>
      <c r="EC192" s="61"/>
      <c r="ED192" s="61"/>
      <c r="EE192" s="61"/>
      <c r="EF192" s="61"/>
      <c r="EG192" s="61"/>
      <c r="EH192" s="61"/>
      <c r="EI192" s="61"/>
      <c r="EJ192" s="61"/>
      <c r="EK192" s="61"/>
      <c r="EL192" s="61"/>
      <c r="EM192" s="61"/>
      <c r="EN192" s="61"/>
      <c r="EO192" s="61"/>
      <c r="EP192" s="61"/>
      <c r="EQ192" s="61"/>
      <c r="ER192" s="61"/>
      <c r="ES192" s="61"/>
      <c r="ET192" s="61"/>
      <c r="EU192" s="61"/>
      <c r="EV192" s="61"/>
      <c r="EW192" s="61"/>
      <c r="EX192" s="61"/>
      <c r="EY192" s="61"/>
    </row>
    <row r="193" spans="1:155"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c r="CU193" s="61"/>
      <c r="CV193" s="61"/>
      <c r="CW193" s="61"/>
      <c r="CX193" s="61"/>
      <c r="CY193" s="61"/>
      <c r="CZ193" s="61"/>
      <c r="DA193" s="61"/>
      <c r="DB193" s="61"/>
      <c r="DC193" s="61"/>
      <c r="DD193" s="61"/>
      <c r="DE193" s="61"/>
      <c r="DF193" s="61"/>
      <c r="DG193" s="61"/>
      <c r="DH193" s="61"/>
      <c r="DI193" s="61"/>
      <c r="DJ193" s="61"/>
      <c r="DK193" s="61"/>
      <c r="DL193" s="61"/>
      <c r="DM193" s="61"/>
      <c r="DN193" s="61"/>
      <c r="DO193" s="61"/>
      <c r="DP193" s="61"/>
      <c r="DQ193" s="61"/>
      <c r="DR193" s="61"/>
      <c r="DS193" s="61"/>
      <c r="DT193" s="61"/>
      <c r="DU193" s="61"/>
      <c r="DV193" s="61"/>
      <c r="DW193" s="61"/>
      <c r="DX193" s="61"/>
      <c r="DY193" s="61"/>
      <c r="DZ193" s="61"/>
      <c r="EA193" s="61"/>
      <c r="EB193" s="61"/>
      <c r="EC193" s="61"/>
      <c r="ED193" s="61"/>
      <c r="EE193" s="61"/>
      <c r="EF193" s="61"/>
      <c r="EG193" s="61"/>
      <c r="EH193" s="61"/>
      <c r="EI193" s="61"/>
      <c r="EJ193" s="61"/>
      <c r="EK193" s="61"/>
      <c r="EL193" s="61"/>
      <c r="EM193" s="61"/>
      <c r="EN193" s="61"/>
      <c r="EO193" s="61"/>
      <c r="EP193" s="61"/>
      <c r="EQ193" s="61"/>
      <c r="ER193" s="61"/>
      <c r="ES193" s="61"/>
      <c r="ET193" s="61"/>
      <c r="EU193" s="61"/>
      <c r="EV193" s="61"/>
      <c r="EW193" s="61"/>
      <c r="EX193" s="61"/>
      <c r="EY193" s="61"/>
    </row>
    <row r="194" spans="1:155"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c r="DE194" s="61"/>
      <c r="DF194" s="61"/>
      <c r="DG194" s="61"/>
      <c r="DH194" s="61"/>
      <c r="DI194" s="61"/>
      <c r="DJ194" s="61"/>
      <c r="DK194" s="61"/>
      <c r="DL194" s="61"/>
      <c r="DM194" s="61"/>
      <c r="DN194" s="61"/>
      <c r="DO194" s="61"/>
      <c r="DP194" s="61"/>
      <c r="DQ194" s="61"/>
      <c r="DR194" s="61"/>
      <c r="DS194" s="61"/>
      <c r="DT194" s="61"/>
      <c r="DU194" s="61"/>
      <c r="DV194" s="61"/>
      <c r="DW194" s="61"/>
      <c r="DX194" s="61"/>
      <c r="DY194" s="61"/>
      <c r="DZ194" s="61"/>
      <c r="EA194" s="61"/>
      <c r="EB194" s="61"/>
      <c r="EC194" s="61"/>
      <c r="ED194" s="61"/>
      <c r="EE194" s="61"/>
      <c r="EF194" s="61"/>
      <c r="EG194" s="61"/>
      <c r="EH194" s="61"/>
      <c r="EI194" s="61"/>
      <c r="EJ194" s="61"/>
      <c r="EK194" s="61"/>
      <c r="EL194" s="61"/>
      <c r="EM194" s="61"/>
      <c r="EN194" s="61"/>
      <c r="EO194" s="61"/>
      <c r="EP194" s="61"/>
      <c r="EQ194" s="61"/>
      <c r="ER194" s="61"/>
      <c r="ES194" s="61"/>
      <c r="ET194" s="61"/>
      <c r="EU194" s="61"/>
      <c r="EV194" s="61"/>
      <c r="EW194" s="61"/>
      <c r="EX194" s="61"/>
      <c r="EY194" s="61"/>
    </row>
    <row r="195" spans="1:155"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c r="DE195" s="61"/>
      <c r="DF195" s="61"/>
      <c r="DG195" s="61"/>
      <c r="DH195" s="61"/>
      <c r="DI195" s="61"/>
      <c r="DJ195" s="61"/>
      <c r="DK195" s="61"/>
      <c r="DL195" s="61"/>
      <c r="DM195" s="61"/>
      <c r="DN195" s="61"/>
      <c r="DO195" s="61"/>
      <c r="DP195" s="61"/>
      <c r="DQ195" s="61"/>
      <c r="DR195" s="61"/>
      <c r="DS195" s="61"/>
      <c r="DT195" s="61"/>
      <c r="DU195" s="61"/>
      <c r="DV195" s="61"/>
      <c r="DW195" s="61"/>
      <c r="DX195" s="61"/>
      <c r="DY195" s="61"/>
      <c r="DZ195" s="61"/>
      <c r="EA195" s="61"/>
      <c r="EB195" s="61"/>
      <c r="EC195" s="61"/>
      <c r="ED195" s="61"/>
      <c r="EE195" s="61"/>
      <c r="EF195" s="61"/>
      <c r="EG195" s="61"/>
      <c r="EH195" s="61"/>
      <c r="EI195" s="61"/>
      <c r="EJ195" s="61"/>
      <c r="EK195" s="61"/>
      <c r="EL195" s="61"/>
      <c r="EM195" s="61"/>
      <c r="EN195" s="61"/>
      <c r="EO195" s="61"/>
      <c r="EP195" s="61"/>
      <c r="EQ195" s="61"/>
      <c r="ER195" s="61"/>
      <c r="ES195" s="61"/>
      <c r="ET195" s="61"/>
      <c r="EU195" s="61"/>
      <c r="EV195" s="61"/>
      <c r="EW195" s="61"/>
      <c r="EX195" s="61"/>
      <c r="EY195" s="61"/>
    </row>
    <row r="196" spans="1:155"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61"/>
      <c r="DH196" s="61"/>
      <c r="DI196" s="61"/>
      <c r="DJ196" s="61"/>
      <c r="DK196" s="61"/>
      <c r="DL196" s="61"/>
      <c r="DM196" s="61"/>
      <c r="DN196" s="61"/>
      <c r="DO196" s="61"/>
      <c r="DP196" s="61"/>
      <c r="DQ196" s="61"/>
      <c r="DR196" s="61"/>
      <c r="DS196" s="61"/>
      <c r="DT196" s="61"/>
      <c r="DU196" s="61"/>
      <c r="DV196" s="61"/>
      <c r="DW196" s="61"/>
      <c r="DX196" s="61"/>
      <c r="DY196" s="61"/>
      <c r="DZ196" s="61"/>
      <c r="EA196" s="61"/>
      <c r="EB196" s="61"/>
      <c r="EC196" s="61"/>
      <c r="ED196" s="61"/>
      <c r="EE196" s="61"/>
      <c r="EF196" s="61"/>
      <c r="EG196" s="61"/>
      <c r="EH196" s="61"/>
      <c r="EI196" s="61"/>
      <c r="EJ196" s="61"/>
      <c r="EK196" s="61"/>
      <c r="EL196" s="61"/>
      <c r="EM196" s="61"/>
      <c r="EN196" s="61"/>
      <c r="EO196" s="61"/>
      <c r="EP196" s="61"/>
      <c r="EQ196" s="61"/>
      <c r="ER196" s="61"/>
      <c r="ES196" s="61"/>
      <c r="ET196" s="61"/>
      <c r="EU196" s="61"/>
      <c r="EV196" s="61"/>
      <c r="EW196" s="61"/>
      <c r="EX196" s="61"/>
      <c r="EY196" s="61"/>
    </row>
    <row r="197" spans="1:155"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c r="CT197" s="61"/>
      <c r="CU197" s="61"/>
      <c r="CV197" s="61"/>
      <c r="CW197" s="61"/>
      <c r="CX197" s="61"/>
      <c r="CY197" s="61"/>
      <c r="CZ197" s="61"/>
      <c r="DA197" s="61"/>
      <c r="DB197" s="61"/>
      <c r="DC197" s="61"/>
      <c r="DD197" s="61"/>
      <c r="DE197" s="61"/>
      <c r="DF197" s="61"/>
      <c r="DG197" s="61"/>
      <c r="DH197" s="61"/>
      <c r="DI197" s="61"/>
      <c r="DJ197" s="61"/>
      <c r="DK197" s="61"/>
      <c r="DL197" s="61"/>
      <c r="DM197" s="61"/>
      <c r="DN197" s="61"/>
      <c r="DO197" s="61"/>
      <c r="DP197" s="61"/>
      <c r="DQ197" s="61"/>
      <c r="DR197" s="61"/>
      <c r="DS197" s="61"/>
      <c r="DT197" s="61"/>
      <c r="DU197" s="61"/>
      <c r="DV197" s="61"/>
      <c r="DW197" s="61"/>
      <c r="DX197" s="61"/>
      <c r="DY197" s="61"/>
      <c r="DZ197" s="61"/>
      <c r="EA197" s="61"/>
      <c r="EB197" s="61"/>
      <c r="EC197" s="61"/>
      <c r="ED197" s="61"/>
      <c r="EE197" s="61"/>
      <c r="EF197" s="61"/>
      <c r="EG197" s="61"/>
      <c r="EH197" s="61"/>
      <c r="EI197" s="61"/>
      <c r="EJ197" s="61"/>
      <c r="EK197" s="61"/>
      <c r="EL197" s="61"/>
      <c r="EM197" s="61"/>
      <c r="EN197" s="61"/>
      <c r="EO197" s="61"/>
      <c r="EP197" s="61"/>
      <c r="EQ197" s="61"/>
      <c r="ER197" s="61"/>
      <c r="ES197" s="61"/>
      <c r="ET197" s="61"/>
      <c r="EU197" s="61"/>
      <c r="EV197" s="61"/>
      <c r="EW197" s="61"/>
      <c r="EX197" s="61"/>
      <c r="EY197" s="61"/>
    </row>
    <row r="198" spans="1:155"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61"/>
      <c r="DH198" s="61"/>
      <c r="DI198" s="61"/>
      <c r="DJ198" s="61"/>
      <c r="DK198" s="61"/>
      <c r="DL198" s="61"/>
      <c r="DM198" s="61"/>
      <c r="DN198" s="61"/>
      <c r="DO198" s="61"/>
      <c r="DP198" s="61"/>
      <c r="DQ198" s="61"/>
      <c r="DR198" s="61"/>
      <c r="DS198" s="61"/>
      <c r="DT198" s="61"/>
      <c r="DU198" s="61"/>
      <c r="DV198" s="61"/>
      <c r="DW198" s="61"/>
      <c r="DX198" s="61"/>
      <c r="DY198" s="61"/>
      <c r="DZ198" s="61"/>
      <c r="EA198" s="61"/>
      <c r="EB198" s="61"/>
      <c r="EC198" s="61"/>
      <c r="ED198" s="61"/>
      <c r="EE198" s="61"/>
      <c r="EF198" s="61"/>
      <c r="EG198" s="61"/>
      <c r="EH198" s="61"/>
      <c r="EI198" s="61"/>
      <c r="EJ198" s="61"/>
      <c r="EK198" s="61"/>
      <c r="EL198" s="61"/>
      <c r="EM198" s="61"/>
      <c r="EN198" s="61"/>
      <c r="EO198" s="61"/>
      <c r="EP198" s="61"/>
      <c r="EQ198" s="61"/>
      <c r="ER198" s="61"/>
      <c r="ES198" s="61"/>
      <c r="ET198" s="61"/>
      <c r="EU198" s="61"/>
      <c r="EV198" s="61"/>
      <c r="EW198" s="61"/>
      <c r="EX198" s="61"/>
      <c r="EY198" s="61"/>
    </row>
    <row r="199" spans="1:155"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61"/>
      <c r="DH199" s="61"/>
      <c r="DI199" s="61"/>
      <c r="DJ199" s="61"/>
      <c r="DK199" s="61"/>
      <c r="DL199" s="61"/>
      <c r="DM199" s="61"/>
      <c r="DN199" s="61"/>
      <c r="DO199" s="61"/>
      <c r="DP199" s="61"/>
      <c r="DQ199" s="61"/>
      <c r="DR199" s="61"/>
      <c r="DS199" s="61"/>
      <c r="DT199" s="61"/>
      <c r="DU199" s="61"/>
      <c r="DV199" s="61"/>
      <c r="DW199" s="61"/>
      <c r="DX199" s="61"/>
      <c r="DY199" s="61"/>
      <c r="DZ199" s="61"/>
      <c r="EA199" s="61"/>
      <c r="EB199" s="61"/>
      <c r="EC199" s="61"/>
      <c r="ED199" s="61"/>
      <c r="EE199" s="61"/>
      <c r="EF199" s="61"/>
      <c r="EG199" s="61"/>
      <c r="EH199" s="61"/>
      <c r="EI199" s="61"/>
      <c r="EJ199" s="61"/>
      <c r="EK199" s="61"/>
      <c r="EL199" s="61"/>
      <c r="EM199" s="61"/>
      <c r="EN199" s="61"/>
      <c r="EO199" s="61"/>
      <c r="EP199" s="61"/>
      <c r="EQ199" s="61"/>
      <c r="ER199" s="61"/>
      <c r="ES199" s="61"/>
      <c r="ET199" s="61"/>
      <c r="EU199" s="61"/>
      <c r="EV199" s="61"/>
      <c r="EW199" s="61"/>
      <c r="EX199" s="61"/>
      <c r="EY199" s="61"/>
    </row>
    <row r="200" spans="1:155"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61"/>
      <c r="DH200" s="61"/>
      <c r="DI200" s="61"/>
      <c r="DJ200" s="61"/>
      <c r="DK200" s="61"/>
      <c r="DL200" s="61"/>
      <c r="DM200" s="61"/>
      <c r="DN200" s="61"/>
      <c r="DO200" s="61"/>
      <c r="DP200" s="61"/>
      <c r="DQ200" s="61"/>
      <c r="DR200" s="61"/>
      <c r="DS200" s="61"/>
      <c r="DT200" s="61"/>
      <c r="DU200" s="61"/>
      <c r="DV200" s="61"/>
      <c r="DW200" s="61"/>
      <c r="DX200" s="61"/>
      <c r="DY200" s="61"/>
      <c r="DZ200" s="61"/>
      <c r="EA200" s="61"/>
      <c r="EB200" s="61"/>
      <c r="EC200" s="61"/>
      <c r="ED200" s="61"/>
      <c r="EE200" s="61"/>
      <c r="EF200" s="61"/>
      <c r="EG200" s="61"/>
      <c r="EH200" s="61"/>
      <c r="EI200" s="61"/>
      <c r="EJ200" s="61"/>
      <c r="EK200" s="61"/>
      <c r="EL200" s="61"/>
      <c r="EM200" s="61"/>
      <c r="EN200" s="61"/>
      <c r="EO200" s="61"/>
      <c r="EP200" s="61"/>
      <c r="EQ200" s="61"/>
      <c r="ER200" s="61"/>
      <c r="ES200" s="61"/>
      <c r="ET200" s="61"/>
      <c r="EU200" s="61"/>
      <c r="EV200" s="61"/>
      <c r="EW200" s="61"/>
      <c r="EX200" s="61"/>
      <c r="EY200" s="61"/>
    </row>
    <row r="201" spans="1:155"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61"/>
      <c r="DH201" s="61"/>
      <c r="DI201" s="61"/>
      <c r="DJ201" s="61"/>
      <c r="DK201" s="61"/>
      <c r="DL201" s="61"/>
      <c r="DM201" s="61"/>
      <c r="DN201" s="61"/>
      <c r="DO201" s="61"/>
      <c r="DP201" s="61"/>
      <c r="DQ201" s="61"/>
      <c r="DR201" s="61"/>
      <c r="DS201" s="61"/>
      <c r="DT201" s="61"/>
      <c r="DU201" s="61"/>
      <c r="DV201" s="61"/>
      <c r="DW201" s="61"/>
      <c r="DX201" s="61"/>
      <c r="DY201" s="61"/>
      <c r="DZ201" s="61"/>
      <c r="EA201" s="61"/>
      <c r="EB201" s="61"/>
      <c r="EC201" s="61"/>
      <c r="ED201" s="61"/>
      <c r="EE201" s="61"/>
      <c r="EF201" s="61"/>
      <c r="EG201" s="61"/>
      <c r="EH201" s="61"/>
      <c r="EI201" s="61"/>
      <c r="EJ201" s="61"/>
      <c r="EK201" s="61"/>
      <c r="EL201" s="61"/>
      <c r="EM201" s="61"/>
      <c r="EN201" s="61"/>
      <c r="EO201" s="61"/>
      <c r="EP201" s="61"/>
      <c r="EQ201" s="61"/>
      <c r="ER201" s="61"/>
      <c r="ES201" s="61"/>
      <c r="ET201" s="61"/>
      <c r="EU201" s="61"/>
      <c r="EV201" s="61"/>
      <c r="EW201" s="61"/>
      <c r="EX201" s="61"/>
      <c r="EY201" s="61"/>
    </row>
    <row r="202" spans="1:155"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61"/>
      <c r="DI202" s="61"/>
      <c r="DJ202" s="61"/>
      <c r="DK202" s="61"/>
      <c r="DL202" s="61"/>
      <c r="DM202" s="61"/>
      <c r="DN202" s="61"/>
      <c r="DO202" s="61"/>
      <c r="DP202" s="61"/>
      <c r="DQ202" s="61"/>
      <c r="DR202" s="61"/>
      <c r="DS202" s="61"/>
      <c r="DT202" s="61"/>
      <c r="DU202" s="61"/>
      <c r="DV202" s="61"/>
      <c r="DW202" s="61"/>
      <c r="DX202" s="61"/>
      <c r="DY202" s="61"/>
      <c r="DZ202" s="61"/>
      <c r="EA202" s="61"/>
      <c r="EB202" s="61"/>
      <c r="EC202" s="61"/>
      <c r="ED202" s="61"/>
      <c r="EE202" s="61"/>
      <c r="EF202" s="61"/>
      <c r="EG202" s="61"/>
      <c r="EH202" s="61"/>
      <c r="EI202" s="61"/>
      <c r="EJ202" s="61"/>
      <c r="EK202" s="61"/>
      <c r="EL202" s="61"/>
      <c r="EM202" s="61"/>
      <c r="EN202" s="61"/>
      <c r="EO202" s="61"/>
      <c r="EP202" s="61"/>
      <c r="EQ202" s="61"/>
      <c r="ER202" s="61"/>
      <c r="ES202" s="61"/>
      <c r="ET202" s="61"/>
      <c r="EU202" s="61"/>
      <c r="EV202" s="61"/>
      <c r="EW202" s="61"/>
      <c r="EX202" s="61"/>
      <c r="EY202" s="61"/>
    </row>
    <row r="203" spans="1:155"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c r="DI203" s="61"/>
      <c r="DJ203" s="61"/>
      <c r="DK203" s="61"/>
      <c r="DL203" s="61"/>
      <c r="DM203" s="61"/>
      <c r="DN203" s="61"/>
      <c r="DO203" s="61"/>
      <c r="DP203" s="61"/>
      <c r="DQ203" s="61"/>
      <c r="DR203" s="61"/>
      <c r="DS203" s="61"/>
      <c r="DT203" s="61"/>
      <c r="DU203" s="61"/>
      <c r="DV203" s="61"/>
      <c r="DW203" s="61"/>
      <c r="DX203" s="61"/>
      <c r="DY203" s="61"/>
      <c r="DZ203" s="61"/>
      <c r="EA203" s="61"/>
      <c r="EB203" s="61"/>
      <c r="EC203" s="61"/>
      <c r="ED203" s="61"/>
      <c r="EE203" s="61"/>
      <c r="EF203" s="61"/>
      <c r="EG203" s="61"/>
      <c r="EH203" s="61"/>
      <c r="EI203" s="61"/>
      <c r="EJ203" s="61"/>
      <c r="EK203" s="61"/>
      <c r="EL203" s="61"/>
      <c r="EM203" s="61"/>
      <c r="EN203" s="61"/>
      <c r="EO203" s="61"/>
      <c r="EP203" s="61"/>
      <c r="EQ203" s="61"/>
      <c r="ER203" s="61"/>
      <c r="ES203" s="61"/>
      <c r="ET203" s="61"/>
      <c r="EU203" s="61"/>
      <c r="EV203" s="61"/>
      <c r="EW203" s="61"/>
      <c r="EX203" s="61"/>
      <c r="EY203" s="61"/>
    </row>
    <row r="204" spans="1:155"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61"/>
      <c r="DH204" s="61"/>
      <c r="DI204" s="61"/>
      <c r="DJ204" s="61"/>
      <c r="DK204" s="61"/>
      <c r="DL204" s="61"/>
      <c r="DM204" s="61"/>
      <c r="DN204" s="61"/>
      <c r="DO204" s="61"/>
      <c r="DP204" s="61"/>
      <c r="DQ204" s="61"/>
      <c r="DR204" s="61"/>
      <c r="DS204" s="61"/>
      <c r="DT204" s="61"/>
      <c r="DU204" s="61"/>
      <c r="DV204" s="61"/>
      <c r="DW204" s="61"/>
      <c r="DX204" s="61"/>
      <c r="DY204" s="61"/>
      <c r="DZ204" s="61"/>
      <c r="EA204" s="61"/>
      <c r="EB204" s="61"/>
      <c r="EC204" s="61"/>
      <c r="ED204" s="61"/>
      <c r="EE204" s="61"/>
      <c r="EF204" s="61"/>
      <c r="EG204" s="61"/>
      <c r="EH204" s="61"/>
      <c r="EI204" s="61"/>
      <c r="EJ204" s="61"/>
      <c r="EK204" s="61"/>
      <c r="EL204" s="61"/>
      <c r="EM204" s="61"/>
      <c r="EN204" s="61"/>
      <c r="EO204" s="61"/>
      <c r="EP204" s="61"/>
      <c r="EQ204" s="61"/>
      <c r="ER204" s="61"/>
      <c r="ES204" s="61"/>
      <c r="ET204" s="61"/>
      <c r="EU204" s="61"/>
      <c r="EV204" s="61"/>
      <c r="EW204" s="61"/>
      <c r="EX204" s="61"/>
      <c r="EY204" s="61"/>
    </row>
    <row r="205" spans="1:155"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c r="DE205" s="61"/>
      <c r="DF205" s="61"/>
      <c r="DG205" s="61"/>
      <c r="DH205" s="61"/>
      <c r="DI205" s="61"/>
      <c r="DJ205" s="61"/>
      <c r="DK205" s="61"/>
      <c r="DL205" s="61"/>
      <c r="DM205" s="61"/>
      <c r="DN205" s="61"/>
      <c r="DO205" s="61"/>
      <c r="DP205" s="61"/>
      <c r="DQ205" s="61"/>
      <c r="DR205" s="61"/>
      <c r="DS205" s="61"/>
      <c r="DT205" s="61"/>
      <c r="DU205" s="61"/>
      <c r="DV205" s="61"/>
      <c r="DW205" s="61"/>
      <c r="DX205" s="61"/>
      <c r="DY205" s="61"/>
      <c r="DZ205" s="61"/>
      <c r="EA205" s="61"/>
      <c r="EB205" s="61"/>
      <c r="EC205" s="61"/>
      <c r="ED205" s="61"/>
      <c r="EE205" s="61"/>
      <c r="EF205" s="61"/>
      <c r="EG205" s="61"/>
      <c r="EH205" s="61"/>
      <c r="EI205" s="61"/>
      <c r="EJ205" s="61"/>
      <c r="EK205" s="61"/>
      <c r="EL205" s="61"/>
      <c r="EM205" s="61"/>
      <c r="EN205" s="61"/>
      <c r="EO205" s="61"/>
      <c r="EP205" s="61"/>
      <c r="EQ205" s="61"/>
      <c r="ER205" s="61"/>
      <c r="ES205" s="61"/>
      <c r="ET205" s="61"/>
      <c r="EU205" s="61"/>
      <c r="EV205" s="61"/>
      <c r="EW205" s="61"/>
      <c r="EX205" s="61"/>
      <c r="EY205" s="61"/>
    </row>
    <row r="206" spans="1:155"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61"/>
      <c r="DH206" s="61"/>
      <c r="DI206" s="61"/>
      <c r="DJ206" s="61"/>
      <c r="DK206" s="61"/>
      <c r="DL206" s="61"/>
      <c r="DM206" s="61"/>
      <c r="DN206" s="61"/>
      <c r="DO206" s="61"/>
      <c r="DP206" s="61"/>
      <c r="DQ206" s="61"/>
      <c r="DR206" s="61"/>
      <c r="DS206" s="61"/>
      <c r="DT206" s="61"/>
      <c r="DU206" s="61"/>
      <c r="DV206" s="61"/>
      <c r="DW206" s="61"/>
      <c r="DX206" s="61"/>
      <c r="DY206" s="61"/>
      <c r="DZ206" s="61"/>
      <c r="EA206" s="61"/>
      <c r="EB206" s="61"/>
      <c r="EC206" s="61"/>
      <c r="ED206" s="61"/>
      <c r="EE206" s="61"/>
      <c r="EF206" s="61"/>
      <c r="EG206" s="61"/>
      <c r="EH206" s="61"/>
      <c r="EI206" s="61"/>
      <c r="EJ206" s="61"/>
      <c r="EK206" s="61"/>
      <c r="EL206" s="61"/>
      <c r="EM206" s="61"/>
      <c r="EN206" s="61"/>
      <c r="EO206" s="61"/>
      <c r="EP206" s="61"/>
      <c r="EQ206" s="61"/>
      <c r="ER206" s="61"/>
      <c r="ES206" s="61"/>
      <c r="ET206" s="61"/>
      <c r="EU206" s="61"/>
      <c r="EV206" s="61"/>
      <c r="EW206" s="61"/>
      <c r="EX206" s="61"/>
      <c r="EY206" s="61"/>
    </row>
    <row r="207" spans="1:155"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61"/>
      <c r="DI207" s="61"/>
      <c r="DJ207" s="61"/>
      <c r="DK207" s="61"/>
      <c r="DL207" s="61"/>
      <c r="DM207" s="61"/>
      <c r="DN207" s="61"/>
      <c r="DO207" s="61"/>
      <c r="DP207" s="61"/>
      <c r="DQ207" s="61"/>
      <c r="DR207" s="61"/>
      <c r="DS207" s="61"/>
      <c r="DT207" s="61"/>
      <c r="DU207" s="61"/>
      <c r="DV207" s="61"/>
      <c r="DW207" s="61"/>
      <c r="DX207" s="61"/>
      <c r="DY207" s="61"/>
      <c r="DZ207" s="61"/>
      <c r="EA207" s="61"/>
      <c r="EB207" s="61"/>
      <c r="EC207" s="61"/>
      <c r="ED207" s="61"/>
      <c r="EE207" s="61"/>
      <c r="EF207" s="61"/>
      <c r="EG207" s="61"/>
      <c r="EH207" s="61"/>
      <c r="EI207" s="61"/>
      <c r="EJ207" s="61"/>
      <c r="EK207" s="61"/>
      <c r="EL207" s="61"/>
      <c r="EM207" s="61"/>
      <c r="EN207" s="61"/>
      <c r="EO207" s="61"/>
      <c r="EP207" s="61"/>
      <c r="EQ207" s="61"/>
      <c r="ER207" s="61"/>
      <c r="ES207" s="61"/>
      <c r="ET207" s="61"/>
      <c r="EU207" s="61"/>
      <c r="EV207" s="61"/>
      <c r="EW207" s="61"/>
      <c r="EX207" s="61"/>
      <c r="EY207" s="61"/>
    </row>
    <row r="208" spans="1:155"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61"/>
      <c r="DI208" s="61"/>
      <c r="DJ208" s="61"/>
      <c r="DK208" s="61"/>
      <c r="DL208" s="61"/>
      <c r="DM208" s="61"/>
      <c r="DN208" s="61"/>
      <c r="DO208" s="61"/>
      <c r="DP208" s="61"/>
      <c r="DQ208" s="61"/>
      <c r="DR208" s="61"/>
      <c r="DS208" s="61"/>
      <c r="DT208" s="61"/>
      <c r="DU208" s="61"/>
      <c r="DV208" s="61"/>
      <c r="DW208" s="61"/>
      <c r="DX208" s="61"/>
      <c r="DY208" s="61"/>
      <c r="DZ208" s="61"/>
      <c r="EA208" s="61"/>
      <c r="EB208" s="61"/>
      <c r="EC208" s="61"/>
      <c r="ED208" s="61"/>
      <c r="EE208" s="61"/>
      <c r="EF208" s="61"/>
      <c r="EG208" s="61"/>
      <c r="EH208" s="61"/>
      <c r="EI208" s="61"/>
      <c r="EJ208" s="61"/>
      <c r="EK208" s="61"/>
      <c r="EL208" s="61"/>
      <c r="EM208" s="61"/>
      <c r="EN208" s="61"/>
      <c r="EO208" s="61"/>
      <c r="EP208" s="61"/>
      <c r="EQ208" s="61"/>
      <c r="ER208" s="61"/>
      <c r="ES208" s="61"/>
      <c r="ET208" s="61"/>
      <c r="EU208" s="61"/>
      <c r="EV208" s="61"/>
      <c r="EW208" s="61"/>
      <c r="EX208" s="61"/>
      <c r="EY208" s="61"/>
    </row>
    <row r="209" spans="1:155"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c r="DE209" s="61"/>
      <c r="DF209" s="61"/>
      <c r="DG209" s="61"/>
      <c r="DH209" s="61"/>
      <c r="DI209" s="61"/>
      <c r="DJ209" s="61"/>
      <c r="DK209" s="61"/>
      <c r="DL209" s="61"/>
      <c r="DM209" s="61"/>
      <c r="DN209" s="61"/>
      <c r="DO209" s="61"/>
      <c r="DP209" s="61"/>
      <c r="DQ209" s="61"/>
      <c r="DR209" s="61"/>
      <c r="DS209" s="61"/>
      <c r="DT209" s="61"/>
      <c r="DU209" s="61"/>
      <c r="DV209" s="61"/>
      <c r="DW209" s="61"/>
      <c r="DX209" s="61"/>
      <c r="DY209" s="61"/>
      <c r="DZ209" s="61"/>
      <c r="EA209" s="61"/>
      <c r="EB209" s="61"/>
      <c r="EC209" s="61"/>
      <c r="ED209" s="61"/>
      <c r="EE209" s="61"/>
      <c r="EF209" s="61"/>
      <c r="EG209" s="61"/>
      <c r="EH209" s="61"/>
      <c r="EI209" s="61"/>
      <c r="EJ209" s="61"/>
      <c r="EK209" s="61"/>
      <c r="EL209" s="61"/>
      <c r="EM209" s="61"/>
      <c r="EN209" s="61"/>
      <c r="EO209" s="61"/>
      <c r="EP209" s="61"/>
      <c r="EQ209" s="61"/>
      <c r="ER209" s="61"/>
      <c r="ES209" s="61"/>
      <c r="ET209" s="61"/>
      <c r="EU209" s="61"/>
      <c r="EV209" s="61"/>
      <c r="EW209" s="61"/>
      <c r="EX209" s="61"/>
      <c r="EY209" s="61"/>
    </row>
    <row r="210" spans="1:155"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c r="DE210" s="61"/>
      <c r="DF210" s="61"/>
      <c r="DG210" s="61"/>
      <c r="DH210" s="61"/>
      <c r="DI210" s="61"/>
      <c r="DJ210" s="61"/>
      <c r="DK210" s="61"/>
      <c r="DL210" s="61"/>
      <c r="DM210" s="61"/>
      <c r="DN210" s="61"/>
      <c r="DO210" s="61"/>
      <c r="DP210" s="61"/>
      <c r="DQ210" s="61"/>
      <c r="DR210" s="61"/>
      <c r="DS210" s="61"/>
      <c r="DT210" s="61"/>
      <c r="DU210" s="61"/>
      <c r="DV210" s="61"/>
      <c r="DW210" s="61"/>
      <c r="DX210" s="61"/>
      <c r="DY210" s="61"/>
      <c r="DZ210" s="61"/>
      <c r="EA210" s="61"/>
      <c r="EB210" s="61"/>
      <c r="EC210" s="61"/>
      <c r="ED210" s="61"/>
      <c r="EE210" s="61"/>
      <c r="EF210" s="61"/>
      <c r="EG210" s="61"/>
      <c r="EH210" s="61"/>
      <c r="EI210" s="61"/>
      <c r="EJ210" s="61"/>
      <c r="EK210" s="61"/>
      <c r="EL210" s="61"/>
      <c r="EM210" s="61"/>
      <c r="EN210" s="61"/>
      <c r="EO210" s="61"/>
      <c r="EP210" s="61"/>
      <c r="EQ210" s="61"/>
      <c r="ER210" s="61"/>
      <c r="ES210" s="61"/>
      <c r="ET210" s="61"/>
      <c r="EU210" s="61"/>
      <c r="EV210" s="61"/>
      <c r="EW210" s="61"/>
      <c r="EX210" s="61"/>
      <c r="EY210" s="61"/>
    </row>
    <row r="211" spans="1:155"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61"/>
      <c r="DH211" s="61"/>
      <c r="DI211" s="61"/>
      <c r="DJ211" s="61"/>
      <c r="DK211" s="61"/>
      <c r="DL211" s="61"/>
      <c r="DM211" s="61"/>
      <c r="DN211" s="61"/>
      <c r="DO211" s="61"/>
      <c r="DP211" s="61"/>
      <c r="DQ211" s="61"/>
      <c r="DR211" s="61"/>
      <c r="DS211" s="61"/>
      <c r="DT211" s="61"/>
      <c r="DU211" s="61"/>
      <c r="DV211" s="61"/>
      <c r="DW211" s="61"/>
      <c r="DX211" s="61"/>
      <c r="DY211" s="61"/>
      <c r="DZ211" s="61"/>
      <c r="EA211" s="61"/>
      <c r="EB211" s="61"/>
      <c r="EC211" s="61"/>
      <c r="ED211" s="61"/>
      <c r="EE211" s="61"/>
      <c r="EF211" s="61"/>
      <c r="EG211" s="61"/>
      <c r="EH211" s="61"/>
      <c r="EI211" s="61"/>
      <c r="EJ211" s="61"/>
      <c r="EK211" s="61"/>
      <c r="EL211" s="61"/>
      <c r="EM211" s="61"/>
      <c r="EN211" s="61"/>
      <c r="EO211" s="61"/>
      <c r="EP211" s="61"/>
      <c r="EQ211" s="61"/>
      <c r="ER211" s="61"/>
      <c r="ES211" s="61"/>
      <c r="ET211" s="61"/>
      <c r="EU211" s="61"/>
      <c r="EV211" s="61"/>
      <c r="EW211" s="61"/>
      <c r="EX211" s="61"/>
      <c r="EY211" s="61"/>
    </row>
    <row r="212" spans="1:155"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c r="DE212" s="61"/>
      <c r="DF212" s="61"/>
      <c r="DG212" s="61"/>
      <c r="DH212" s="61"/>
      <c r="DI212" s="61"/>
      <c r="DJ212" s="61"/>
      <c r="DK212" s="61"/>
      <c r="DL212" s="61"/>
      <c r="DM212" s="61"/>
      <c r="DN212" s="61"/>
      <c r="DO212" s="61"/>
      <c r="DP212" s="61"/>
      <c r="DQ212" s="61"/>
      <c r="DR212" s="61"/>
      <c r="DS212" s="61"/>
      <c r="DT212" s="61"/>
      <c r="DU212" s="61"/>
      <c r="DV212" s="61"/>
      <c r="DW212" s="61"/>
      <c r="DX212" s="61"/>
      <c r="DY212" s="61"/>
      <c r="DZ212" s="61"/>
      <c r="EA212" s="61"/>
      <c r="EB212" s="61"/>
      <c r="EC212" s="61"/>
      <c r="ED212" s="61"/>
      <c r="EE212" s="61"/>
      <c r="EF212" s="61"/>
      <c r="EG212" s="61"/>
      <c r="EH212" s="61"/>
      <c r="EI212" s="61"/>
      <c r="EJ212" s="61"/>
      <c r="EK212" s="61"/>
      <c r="EL212" s="61"/>
      <c r="EM212" s="61"/>
      <c r="EN212" s="61"/>
      <c r="EO212" s="61"/>
      <c r="EP212" s="61"/>
      <c r="EQ212" s="61"/>
      <c r="ER212" s="61"/>
      <c r="ES212" s="61"/>
      <c r="ET212" s="61"/>
      <c r="EU212" s="61"/>
      <c r="EV212" s="61"/>
      <c r="EW212" s="61"/>
      <c r="EX212" s="61"/>
      <c r="EY212" s="61"/>
    </row>
    <row r="213" spans="1:155"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c r="DS213" s="61"/>
      <c r="DT213" s="61"/>
      <c r="DU213" s="61"/>
      <c r="DV213" s="61"/>
      <c r="DW213" s="61"/>
      <c r="DX213" s="61"/>
      <c r="DY213" s="61"/>
      <c r="DZ213" s="61"/>
      <c r="EA213" s="61"/>
      <c r="EB213" s="61"/>
      <c r="EC213" s="61"/>
      <c r="ED213" s="61"/>
      <c r="EE213" s="61"/>
      <c r="EF213" s="61"/>
      <c r="EG213" s="61"/>
      <c r="EH213" s="61"/>
      <c r="EI213" s="61"/>
      <c r="EJ213" s="61"/>
      <c r="EK213" s="61"/>
      <c r="EL213" s="61"/>
      <c r="EM213" s="61"/>
      <c r="EN213" s="61"/>
      <c r="EO213" s="61"/>
      <c r="EP213" s="61"/>
      <c r="EQ213" s="61"/>
      <c r="ER213" s="61"/>
      <c r="ES213" s="61"/>
      <c r="ET213" s="61"/>
      <c r="EU213" s="61"/>
      <c r="EV213" s="61"/>
      <c r="EW213" s="61"/>
      <c r="EX213" s="61"/>
      <c r="EY213" s="61"/>
    </row>
    <row r="214" spans="1:155"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c r="DI214" s="61"/>
      <c r="DJ214" s="61"/>
      <c r="DK214" s="61"/>
      <c r="DL214" s="61"/>
      <c r="DM214" s="61"/>
      <c r="DN214" s="61"/>
      <c r="DO214" s="61"/>
      <c r="DP214" s="61"/>
      <c r="DQ214" s="61"/>
      <c r="DR214" s="61"/>
      <c r="DS214" s="61"/>
      <c r="DT214" s="61"/>
      <c r="DU214" s="61"/>
      <c r="DV214" s="61"/>
      <c r="DW214" s="61"/>
      <c r="DX214" s="61"/>
      <c r="DY214" s="61"/>
      <c r="DZ214" s="61"/>
      <c r="EA214" s="61"/>
      <c r="EB214" s="61"/>
      <c r="EC214" s="61"/>
      <c r="ED214" s="61"/>
      <c r="EE214" s="61"/>
      <c r="EF214" s="61"/>
      <c r="EG214" s="61"/>
      <c r="EH214" s="61"/>
      <c r="EI214" s="61"/>
      <c r="EJ214" s="61"/>
      <c r="EK214" s="61"/>
      <c r="EL214" s="61"/>
      <c r="EM214" s="61"/>
      <c r="EN214" s="61"/>
      <c r="EO214" s="61"/>
      <c r="EP214" s="61"/>
      <c r="EQ214" s="61"/>
      <c r="ER214" s="61"/>
      <c r="ES214" s="61"/>
      <c r="ET214" s="61"/>
      <c r="EU214" s="61"/>
      <c r="EV214" s="61"/>
      <c r="EW214" s="61"/>
      <c r="EX214" s="61"/>
      <c r="EY214" s="61"/>
    </row>
    <row r="215" spans="1:155"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61"/>
      <c r="DI215" s="61"/>
      <c r="DJ215" s="61"/>
      <c r="DK215" s="61"/>
      <c r="DL215" s="61"/>
      <c r="DM215" s="61"/>
      <c r="DN215" s="61"/>
      <c r="DO215" s="61"/>
      <c r="DP215" s="61"/>
      <c r="DQ215" s="61"/>
      <c r="DR215" s="61"/>
      <c r="DS215" s="61"/>
      <c r="DT215" s="61"/>
      <c r="DU215" s="61"/>
      <c r="DV215" s="61"/>
      <c r="DW215" s="61"/>
      <c r="DX215" s="61"/>
      <c r="DY215" s="61"/>
      <c r="DZ215" s="61"/>
      <c r="EA215" s="61"/>
      <c r="EB215" s="61"/>
      <c r="EC215" s="61"/>
      <c r="ED215" s="61"/>
      <c r="EE215" s="61"/>
      <c r="EF215" s="61"/>
      <c r="EG215" s="61"/>
      <c r="EH215" s="61"/>
      <c r="EI215" s="61"/>
      <c r="EJ215" s="61"/>
      <c r="EK215" s="61"/>
      <c r="EL215" s="61"/>
      <c r="EM215" s="61"/>
      <c r="EN215" s="61"/>
      <c r="EO215" s="61"/>
      <c r="EP215" s="61"/>
      <c r="EQ215" s="61"/>
      <c r="ER215" s="61"/>
      <c r="ES215" s="61"/>
      <c r="ET215" s="61"/>
      <c r="EU215" s="61"/>
      <c r="EV215" s="61"/>
      <c r="EW215" s="61"/>
      <c r="EX215" s="61"/>
      <c r="EY215" s="61"/>
    </row>
    <row r="216" spans="1:155"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c r="DI216" s="61"/>
      <c r="DJ216" s="61"/>
      <c r="DK216" s="61"/>
      <c r="DL216" s="61"/>
      <c r="DM216" s="61"/>
      <c r="DN216" s="61"/>
      <c r="DO216" s="61"/>
      <c r="DP216" s="61"/>
      <c r="DQ216" s="61"/>
      <c r="DR216" s="61"/>
      <c r="DS216" s="61"/>
      <c r="DT216" s="61"/>
      <c r="DU216" s="61"/>
      <c r="DV216" s="61"/>
      <c r="DW216" s="61"/>
      <c r="DX216" s="61"/>
      <c r="DY216" s="61"/>
      <c r="DZ216" s="61"/>
      <c r="EA216" s="61"/>
      <c r="EB216" s="61"/>
      <c r="EC216" s="61"/>
      <c r="ED216" s="61"/>
      <c r="EE216" s="61"/>
      <c r="EF216" s="61"/>
      <c r="EG216" s="61"/>
      <c r="EH216" s="61"/>
      <c r="EI216" s="61"/>
      <c r="EJ216" s="61"/>
      <c r="EK216" s="61"/>
      <c r="EL216" s="61"/>
      <c r="EM216" s="61"/>
      <c r="EN216" s="61"/>
      <c r="EO216" s="61"/>
      <c r="EP216" s="61"/>
      <c r="EQ216" s="61"/>
      <c r="ER216" s="61"/>
      <c r="ES216" s="61"/>
      <c r="ET216" s="61"/>
      <c r="EU216" s="61"/>
      <c r="EV216" s="61"/>
      <c r="EW216" s="61"/>
      <c r="EX216" s="61"/>
      <c r="EY216" s="61"/>
    </row>
    <row r="217" spans="1:155"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61"/>
      <c r="DK217" s="61"/>
      <c r="DL217" s="61"/>
      <c r="DM217" s="61"/>
      <c r="DN217" s="61"/>
      <c r="DO217" s="61"/>
      <c r="DP217" s="61"/>
      <c r="DQ217" s="61"/>
      <c r="DR217" s="61"/>
      <c r="DS217" s="61"/>
      <c r="DT217" s="61"/>
      <c r="DU217" s="61"/>
      <c r="DV217" s="61"/>
      <c r="DW217" s="61"/>
      <c r="DX217" s="61"/>
      <c r="DY217" s="61"/>
      <c r="DZ217" s="61"/>
      <c r="EA217" s="61"/>
      <c r="EB217" s="61"/>
      <c r="EC217" s="61"/>
      <c r="ED217" s="61"/>
      <c r="EE217" s="61"/>
      <c r="EF217" s="61"/>
      <c r="EG217" s="61"/>
      <c r="EH217" s="61"/>
      <c r="EI217" s="61"/>
      <c r="EJ217" s="61"/>
      <c r="EK217" s="61"/>
      <c r="EL217" s="61"/>
      <c r="EM217" s="61"/>
      <c r="EN217" s="61"/>
      <c r="EO217" s="61"/>
      <c r="EP217" s="61"/>
      <c r="EQ217" s="61"/>
      <c r="ER217" s="61"/>
      <c r="ES217" s="61"/>
      <c r="ET217" s="61"/>
      <c r="EU217" s="61"/>
      <c r="EV217" s="61"/>
      <c r="EW217" s="61"/>
      <c r="EX217" s="61"/>
      <c r="EY217" s="61"/>
    </row>
    <row r="218" spans="1:155"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61"/>
      <c r="DH218" s="61"/>
      <c r="DI218" s="61"/>
      <c r="DJ218" s="61"/>
      <c r="DK218" s="61"/>
      <c r="DL218" s="61"/>
      <c r="DM218" s="61"/>
      <c r="DN218" s="61"/>
      <c r="DO218" s="61"/>
      <c r="DP218" s="61"/>
      <c r="DQ218" s="61"/>
      <c r="DR218" s="61"/>
      <c r="DS218" s="61"/>
      <c r="DT218" s="61"/>
      <c r="DU218" s="61"/>
      <c r="DV218" s="61"/>
      <c r="DW218" s="61"/>
      <c r="DX218" s="61"/>
      <c r="DY218" s="61"/>
      <c r="DZ218" s="61"/>
      <c r="EA218" s="61"/>
      <c r="EB218" s="61"/>
      <c r="EC218" s="61"/>
      <c r="ED218" s="61"/>
      <c r="EE218" s="61"/>
      <c r="EF218" s="61"/>
      <c r="EG218" s="61"/>
      <c r="EH218" s="61"/>
      <c r="EI218" s="61"/>
      <c r="EJ218" s="61"/>
      <c r="EK218" s="61"/>
      <c r="EL218" s="61"/>
      <c r="EM218" s="61"/>
      <c r="EN218" s="61"/>
      <c r="EO218" s="61"/>
      <c r="EP218" s="61"/>
      <c r="EQ218" s="61"/>
      <c r="ER218" s="61"/>
      <c r="ES218" s="61"/>
      <c r="ET218" s="61"/>
      <c r="EU218" s="61"/>
      <c r="EV218" s="61"/>
      <c r="EW218" s="61"/>
      <c r="EX218" s="61"/>
      <c r="EY218" s="61"/>
    </row>
    <row r="219" spans="1:155"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c r="DE219" s="61"/>
      <c r="DF219" s="61"/>
      <c r="DG219" s="61"/>
      <c r="DH219" s="61"/>
      <c r="DI219" s="61"/>
      <c r="DJ219" s="61"/>
      <c r="DK219" s="61"/>
      <c r="DL219" s="61"/>
      <c r="DM219" s="61"/>
      <c r="DN219" s="61"/>
      <c r="DO219" s="61"/>
      <c r="DP219" s="61"/>
      <c r="DQ219" s="61"/>
      <c r="DR219" s="61"/>
      <c r="DS219" s="61"/>
      <c r="DT219" s="61"/>
      <c r="DU219" s="61"/>
      <c r="DV219" s="61"/>
      <c r="DW219" s="61"/>
      <c r="DX219" s="61"/>
      <c r="DY219" s="61"/>
      <c r="DZ219" s="61"/>
      <c r="EA219" s="61"/>
      <c r="EB219" s="61"/>
      <c r="EC219" s="61"/>
      <c r="ED219" s="61"/>
      <c r="EE219" s="61"/>
      <c r="EF219" s="61"/>
      <c r="EG219" s="61"/>
      <c r="EH219" s="61"/>
      <c r="EI219" s="61"/>
      <c r="EJ219" s="61"/>
      <c r="EK219" s="61"/>
      <c r="EL219" s="61"/>
      <c r="EM219" s="61"/>
      <c r="EN219" s="61"/>
      <c r="EO219" s="61"/>
      <c r="EP219" s="61"/>
      <c r="EQ219" s="61"/>
      <c r="ER219" s="61"/>
      <c r="ES219" s="61"/>
      <c r="ET219" s="61"/>
      <c r="EU219" s="61"/>
      <c r="EV219" s="61"/>
      <c r="EW219" s="61"/>
      <c r="EX219" s="61"/>
      <c r="EY219" s="61"/>
    </row>
    <row r="220" spans="1:155"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c r="DE220" s="61"/>
      <c r="DF220" s="61"/>
      <c r="DG220" s="61"/>
      <c r="DH220" s="61"/>
      <c r="DI220" s="61"/>
      <c r="DJ220" s="61"/>
      <c r="DK220" s="61"/>
      <c r="DL220" s="61"/>
      <c r="DM220" s="61"/>
      <c r="DN220" s="61"/>
      <c r="DO220" s="61"/>
      <c r="DP220" s="61"/>
      <c r="DQ220" s="61"/>
      <c r="DR220" s="61"/>
      <c r="DS220" s="61"/>
      <c r="DT220" s="61"/>
      <c r="DU220" s="61"/>
      <c r="DV220" s="61"/>
      <c r="DW220" s="61"/>
      <c r="DX220" s="61"/>
      <c r="DY220" s="61"/>
      <c r="DZ220" s="61"/>
      <c r="EA220" s="61"/>
      <c r="EB220" s="61"/>
      <c r="EC220" s="61"/>
      <c r="ED220" s="61"/>
      <c r="EE220" s="61"/>
      <c r="EF220" s="61"/>
      <c r="EG220" s="61"/>
      <c r="EH220" s="61"/>
      <c r="EI220" s="61"/>
      <c r="EJ220" s="61"/>
      <c r="EK220" s="61"/>
      <c r="EL220" s="61"/>
      <c r="EM220" s="61"/>
      <c r="EN220" s="61"/>
      <c r="EO220" s="61"/>
      <c r="EP220" s="61"/>
      <c r="EQ220" s="61"/>
      <c r="ER220" s="61"/>
      <c r="ES220" s="61"/>
      <c r="ET220" s="61"/>
      <c r="EU220" s="61"/>
      <c r="EV220" s="61"/>
      <c r="EW220" s="61"/>
      <c r="EX220" s="61"/>
      <c r="EY220" s="61"/>
    </row>
    <row r="221" spans="1:155"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c r="DE221" s="61"/>
      <c r="DF221" s="61"/>
      <c r="DG221" s="61"/>
      <c r="DH221" s="61"/>
      <c r="DI221" s="61"/>
      <c r="DJ221" s="61"/>
      <c r="DK221" s="61"/>
      <c r="DL221" s="61"/>
      <c r="DM221" s="61"/>
      <c r="DN221" s="61"/>
      <c r="DO221" s="61"/>
      <c r="DP221" s="61"/>
      <c r="DQ221" s="61"/>
      <c r="DR221" s="61"/>
      <c r="DS221" s="61"/>
      <c r="DT221" s="61"/>
      <c r="DU221" s="61"/>
      <c r="DV221" s="61"/>
      <c r="DW221" s="61"/>
      <c r="DX221" s="61"/>
      <c r="DY221" s="61"/>
      <c r="DZ221" s="61"/>
      <c r="EA221" s="61"/>
      <c r="EB221" s="61"/>
      <c r="EC221" s="61"/>
      <c r="ED221" s="61"/>
      <c r="EE221" s="61"/>
      <c r="EF221" s="61"/>
      <c r="EG221" s="61"/>
      <c r="EH221" s="61"/>
      <c r="EI221" s="61"/>
      <c r="EJ221" s="61"/>
      <c r="EK221" s="61"/>
      <c r="EL221" s="61"/>
      <c r="EM221" s="61"/>
      <c r="EN221" s="61"/>
      <c r="EO221" s="61"/>
      <c r="EP221" s="61"/>
      <c r="EQ221" s="61"/>
      <c r="ER221" s="61"/>
      <c r="ES221" s="61"/>
      <c r="ET221" s="61"/>
      <c r="EU221" s="61"/>
      <c r="EV221" s="61"/>
      <c r="EW221" s="61"/>
      <c r="EX221" s="61"/>
      <c r="EY221" s="61"/>
    </row>
    <row r="222" spans="1:155"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c r="DE222" s="61"/>
      <c r="DF222" s="61"/>
      <c r="DG222" s="61"/>
      <c r="DH222" s="61"/>
      <c r="DI222" s="61"/>
      <c r="DJ222" s="61"/>
      <c r="DK222" s="61"/>
      <c r="DL222" s="61"/>
      <c r="DM222" s="61"/>
      <c r="DN222" s="61"/>
      <c r="DO222" s="61"/>
      <c r="DP222" s="61"/>
      <c r="DQ222" s="61"/>
      <c r="DR222" s="61"/>
      <c r="DS222" s="61"/>
      <c r="DT222" s="61"/>
      <c r="DU222" s="61"/>
      <c r="DV222" s="61"/>
      <c r="DW222" s="61"/>
      <c r="DX222" s="61"/>
      <c r="DY222" s="61"/>
      <c r="DZ222" s="61"/>
      <c r="EA222" s="61"/>
      <c r="EB222" s="61"/>
      <c r="EC222" s="61"/>
      <c r="ED222" s="61"/>
      <c r="EE222" s="61"/>
      <c r="EF222" s="61"/>
      <c r="EG222" s="61"/>
      <c r="EH222" s="61"/>
      <c r="EI222" s="61"/>
      <c r="EJ222" s="61"/>
      <c r="EK222" s="61"/>
      <c r="EL222" s="61"/>
      <c r="EM222" s="61"/>
      <c r="EN222" s="61"/>
      <c r="EO222" s="61"/>
      <c r="EP222" s="61"/>
      <c r="EQ222" s="61"/>
      <c r="ER222" s="61"/>
      <c r="ES222" s="61"/>
      <c r="ET222" s="61"/>
      <c r="EU222" s="61"/>
      <c r="EV222" s="61"/>
      <c r="EW222" s="61"/>
      <c r="EX222" s="61"/>
      <c r="EY222" s="61"/>
    </row>
    <row r="223" spans="1:155"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c r="DE223" s="61"/>
      <c r="DF223" s="61"/>
      <c r="DG223" s="61"/>
      <c r="DH223" s="61"/>
      <c r="DI223" s="61"/>
      <c r="DJ223" s="61"/>
      <c r="DK223" s="61"/>
      <c r="DL223" s="61"/>
      <c r="DM223" s="61"/>
      <c r="DN223" s="61"/>
      <c r="DO223" s="61"/>
      <c r="DP223" s="61"/>
      <c r="DQ223" s="61"/>
      <c r="DR223" s="61"/>
      <c r="DS223" s="61"/>
      <c r="DT223" s="61"/>
      <c r="DU223" s="61"/>
      <c r="DV223" s="61"/>
      <c r="DW223" s="61"/>
      <c r="DX223" s="61"/>
      <c r="DY223" s="61"/>
      <c r="DZ223" s="61"/>
      <c r="EA223" s="61"/>
      <c r="EB223" s="61"/>
      <c r="EC223" s="61"/>
      <c r="ED223" s="61"/>
      <c r="EE223" s="61"/>
      <c r="EF223" s="61"/>
      <c r="EG223" s="61"/>
      <c r="EH223" s="61"/>
      <c r="EI223" s="61"/>
      <c r="EJ223" s="61"/>
      <c r="EK223" s="61"/>
      <c r="EL223" s="61"/>
      <c r="EM223" s="61"/>
      <c r="EN223" s="61"/>
      <c r="EO223" s="61"/>
      <c r="EP223" s="61"/>
      <c r="EQ223" s="61"/>
      <c r="ER223" s="61"/>
      <c r="ES223" s="61"/>
      <c r="ET223" s="61"/>
      <c r="EU223" s="61"/>
      <c r="EV223" s="61"/>
      <c r="EW223" s="61"/>
      <c r="EX223" s="61"/>
      <c r="EY223" s="61"/>
    </row>
    <row r="224" spans="1:155"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61"/>
      <c r="DI224" s="61"/>
      <c r="DJ224" s="61"/>
      <c r="DK224" s="61"/>
      <c r="DL224" s="61"/>
      <c r="DM224" s="61"/>
      <c r="DN224" s="61"/>
      <c r="DO224" s="61"/>
      <c r="DP224" s="61"/>
      <c r="DQ224" s="61"/>
      <c r="DR224" s="61"/>
      <c r="DS224" s="61"/>
      <c r="DT224" s="61"/>
      <c r="DU224" s="61"/>
      <c r="DV224" s="61"/>
      <c r="DW224" s="61"/>
      <c r="DX224" s="61"/>
      <c r="DY224" s="61"/>
      <c r="DZ224" s="61"/>
      <c r="EA224" s="61"/>
      <c r="EB224" s="61"/>
      <c r="EC224" s="61"/>
      <c r="ED224" s="61"/>
      <c r="EE224" s="61"/>
      <c r="EF224" s="61"/>
      <c r="EG224" s="61"/>
      <c r="EH224" s="61"/>
      <c r="EI224" s="61"/>
      <c r="EJ224" s="61"/>
      <c r="EK224" s="61"/>
      <c r="EL224" s="61"/>
      <c r="EM224" s="61"/>
      <c r="EN224" s="61"/>
      <c r="EO224" s="61"/>
      <c r="EP224" s="61"/>
      <c r="EQ224" s="61"/>
      <c r="ER224" s="61"/>
      <c r="ES224" s="61"/>
      <c r="ET224" s="61"/>
      <c r="EU224" s="61"/>
      <c r="EV224" s="61"/>
      <c r="EW224" s="61"/>
      <c r="EX224" s="61"/>
      <c r="EY224" s="61"/>
    </row>
    <row r="225" spans="1:155"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c r="DI225" s="61"/>
      <c r="DJ225" s="61"/>
      <c r="DK225" s="61"/>
      <c r="DL225" s="61"/>
      <c r="DM225" s="61"/>
      <c r="DN225" s="61"/>
      <c r="DO225" s="61"/>
      <c r="DP225" s="61"/>
      <c r="DQ225" s="61"/>
      <c r="DR225" s="61"/>
      <c r="DS225" s="61"/>
      <c r="DT225" s="61"/>
      <c r="DU225" s="61"/>
      <c r="DV225" s="61"/>
      <c r="DW225" s="61"/>
      <c r="DX225" s="61"/>
      <c r="DY225" s="61"/>
      <c r="DZ225" s="61"/>
      <c r="EA225" s="61"/>
      <c r="EB225" s="61"/>
      <c r="EC225" s="61"/>
      <c r="ED225" s="61"/>
      <c r="EE225" s="61"/>
      <c r="EF225" s="61"/>
      <c r="EG225" s="61"/>
      <c r="EH225" s="61"/>
      <c r="EI225" s="61"/>
      <c r="EJ225" s="61"/>
      <c r="EK225" s="61"/>
      <c r="EL225" s="61"/>
      <c r="EM225" s="61"/>
      <c r="EN225" s="61"/>
      <c r="EO225" s="61"/>
      <c r="EP225" s="61"/>
      <c r="EQ225" s="61"/>
      <c r="ER225" s="61"/>
      <c r="ES225" s="61"/>
      <c r="ET225" s="61"/>
      <c r="EU225" s="61"/>
      <c r="EV225" s="61"/>
      <c r="EW225" s="61"/>
      <c r="EX225" s="61"/>
      <c r="EY225" s="61"/>
    </row>
    <row r="226" spans="1:155"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c r="EO226" s="61"/>
      <c r="EP226" s="61"/>
      <c r="EQ226" s="61"/>
      <c r="ER226" s="61"/>
      <c r="ES226" s="61"/>
      <c r="ET226" s="61"/>
      <c r="EU226" s="61"/>
      <c r="EV226" s="61"/>
      <c r="EW226" s="61"/>
      <c r="EX226" s="61"/>
      <c r="EY226" s="61"/>
    </row>
    <row r="227" spans="1:155"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c r="DS227" s="61"/>
      <c r="DT227" s="61"/>
      <c r="DU227" s="61"/>
      <c r="DV227" s="61"/>
      <c r="DW227" s="61"/>
      <c r="DX227" s="61"/>
      <c r="DY227" s="61"/>
      <c r="DZ227" s="61"/>
      <c r="EA227" s="61"/>
      <c r="EB227" s="61"/>
      <c r="EC227" s="61"/>
      <c r="ED227" s="61"/>
      <c r="EE227" s="61"/>
      <c r="EF227" s="61"/>
      <c r="EG227" s="61"/>
      <c r="EH227" s="61"/>
      <c r="EI227" s="61"/>
      <c r="EJ227" s="61"/>
      <c r="EK227" s="61"/>
      <c r="EL227" s="61"/>
      <c r="EM227" s="61"/>
      <c r="EN227" s="61"/>
      <c r="EO227" s="61"/>
      <c r="EP227" s="61"/>
      <c r="EQ227" s="61"/>
      <c r="ER227" s="61"/>
      <c r="ES227" s="61"/>
      <c r="ET227" s="61"/>
      <c r="EU227" s="61"/>
      <c r="EV227" s="61"/>
      <c r="EW227" s="61"/>
      <c r="EX227" s="61"/>
      <c r="EY227" s="61"/>
    </row>
    <row r="228" spans="1:155"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1"/>
      <c r="CI228" s="61"/>
      <c r="CJ228" s="61"/>
      <c r="CK228" s="61"/>
      <c r="CL228" s="61"/>
      <c r="CM228" s="61"/>
      <c r="CN228" s="61"/>
      <c r="CO228" s="61"/>
      <c r="CP228" s="61"/>
      <c r="CQ228" s="61"/>
      <c r="CR228" s="61"/>
      <c r="CS228" s="61"/>
      <c r="CT228" s="61"/>
      <c r="CU228" s="61"/>
      <c r="CV228" s="61"/>
      <c r="CW228" s="61"/>
      <c r="CX228" s="61"/>
      <c r="CY228" s="61"/>
      <c r="CZ228" s="61"/>
      <c r="DA228" s="61"/>
      <c r="DB228" s="61"/>
      <c r="DC228" s="61"/>
      <c r="DD228" s="61"/>
      <c r="DE228" s="61"/>
      <c r="DF228" s="61"/>
      <c r="DG228" s="61"/>
      <c r="DH228" s="61"/>
      <c r="DI228" s="61"/>
      <c r="DJ228" s="61"/>
      <c r="DK228" s="61"/>
      <c r="DL228" s="61"/>
      <c r="DM228" s="61"/>
      <c r="DN228" s="61"/>
      <c r="DO228" s="61"/>
      <c r="DP228" s="61"/>
      <c r="DQ228" s="61"/>
      <c r="DR228" s="61"/>
      <c r="DS228" s="61"/>
      <c r="DT228" s="61"/>
      <c r="DU228" s="61"/>
      <c r="DV228" s="61"/>
      <c r="DW228" s="61"/>
      <c r="DX228" s="61"/>
      <c r="DY228" s="61"/>
      <c r="DZ228" s="61"/>
      <c r="EA228" s="61"/>
      <c r="EB228" s="61"/>
      <c r="EC228" s="61"/>
      <c r="ED228" s="61"/>
      <c r="EE228" s="61"/>
      <c r="EF228" s="61"/>
      <c r="EG228" s="61"/>
      <c r="EH228" s="61"/>
      <c r="EI228" s="61"/>
      <c r="EJ228" s="61"/>
      <c r="EK228" s="61"/>
      <c r="EL228" s="61"/>
      <c r="EM228" s="61"/>
      <c r="EN228" s="61"/>
      <c r="EO228" s="61"/>
      <c r="EP228" s="61"/>
      <c r="EQ228" s="61"/>
      <c r="ER228" s="61"/>
      <c r="ES228" s="61"/>
      <c r="ET228" s="61"/>
      <c r="EU228" s="61"/>
      <c r="EV228" s="61"/>
      <c r="EW228" s="61"/>
      <c r="EX228" s="61"/>
      <c r="EY228" s="61"/>
    </row>
    <row r="229" spans="1:155"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61"/>
      <c r="DK229" s="61"/>
      <c r="DL229" s="61"/>
      <c r="DM229" s="61"/>
      <c r="DN229" s="61"/>
      <c r="DO229" s="61"/>
      <c r="DP229" s="61"/>
      <c r="DQ229" s="61"/>
      <c r="DR229" s="61"/>
      <c r="DS229" s="61"/>
      <c r="DT229" s="61"/>
      <c r="DU229" s="61"/>
      <c r="DV229" s="61"/>
      <c r="DW229" s="61"/>
      <c r="DX229" s="61"/>
      <c r="DY229" s="61"/>
      <c r="DZ229" s="61"/>
      <c r="EA229" s="61"/>
      <c r="EB229" s="61"/>
      <c r="EC229" s="61"/>
      <c r="ED229" s="61"/>
      <c r="EE229" s="61"/>
      <c r="EF229" s="61"/>
      <c r="EG229" s="61"/>
      <c r="EH229" s="61"/>
      <c r="EI229" s="61"/>
      <c r="EJ229" s="61"/>
      <c r="EK229" s="61"/>
      <c r="EL229" s="61"/>
      <c r="EM229" s="61"/>
      <c r="EN229" s="61"/>
      <c r="EO229" s="61"/>
      <c r="EP229" s="61"/>
      <c r="EQ229" s="61"/>
      <c r="ER229" s="61"/>
      <c r="ES229" s="61"/>
      <c r="ET229" s="61"/>
      <c r="EU229" s="61"/>
      <c r="EV229" s="61"/>
      <c r="EW229" s="61"/>
      <c r="EX229" s="61"/>
      <c r="EY229" s="61"/>
    </row>
    <row r="230" spans="1:155"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61"/>
      <c r="DI230" s="61"/>
      <c r="DJ230" s="61"/>
      <c r="DK230" s="61"/>
      <c r="DL230" s="61"/>
      <c r="DM230" s="61"/>
      <c r="DN230" s="61"/>
      <c r="DO230" s="61"/>
      <c r="DP230" s="61"/>
      <c r="DQ230" s="61"/>
      <c r="DR230" s="61"/>
      <c r="DS230" s="61"/>
      <c r="DT230" s="61"/>
      <c r="DU230" s="61"/>
      <c r="DV230" s="61"/>
      <c r="DW230" s="61"/>
      <c r="DX230" s="61"/>
      <c r="DY230" s="61"/>
      <c r="DZ230" s="61"/>
      <c r="EA230" s="61"/>
      <c r="EB230" s="61"/>
      <c r="EC230" s="61"/>
      <c r="ED230" s="61"/>
      <c r="EE230" s="61"/>
      <c r="EF230" s="61"/>
      <c r="EG230" s="61"/>
      <c r="EH230" s="61"/>
      <c r="EI230" s="61"/>
      <c r="EJ230" s="61"/>
      <c r="EK230" s="61"/>
      <c r="EL230" s="61"/>
      <c r="EM230" s="61"/>
      <c r="EN230" s="61"/>
      <c r="EO230" s="61"/>
      <c r="EP230" s="61"/>
      <c r="EQ230" s="61"/>
      <c r="ER230" s="61"/>
      <c r="ES230" s="61"/>
      <c r="ET230" s="61"/>
      <c r="EU230" s="61"/>
      <c r="EV230" s="61"/>
      <c r="EW230" s="61"/>
      <c r="EX230" s="61"/>
      <c r="EY230" s="61"/>
    </row>
    <row r="231" spans="1:155"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61"/>
      <c r="DI231" s="61"/>
      <c r="DJ231" s="61"/>
      <c r="DK231" s="61"/>
      <c r="DL231" s="61"/>
      <c r="DM231" s="61"/>
      <c r="DN231" s="61"/>
      <c r="DO231" s="61"/>
      <c r="DP231" s="61"/>
      <c r="DQ231" s="61"/>
      <c r="DR231" s="61"/>
      <c r="DS231" s="61"/>
      <c r="DT231" s="61"/>
      <c r="DU231" s="61"/>
      <c r="DV231" s="61"/>
      <c r="DW231" s="61"/>
      <c r="DX231" s="61"/>
      <c r="DY231" s="61"/>
      <c r="DZ231" s="61"/>
      <c r="EA231" s="61"/>
      <c r="EB231" s="61"/>
      <c r="EC231" s="61"/>
      <c r="ED231" s="61"/>
      <c r="EE231" s="61"/>
      <c r="EF231" s="61"/>
      <c r="EG231" s="61"/>
      <c r="EH231" s="61"/>
      <c r="EI231" s="61"/>
      <c r="EJ231" s="61"/>
      <c r="EK231" s="61"/>
      <c r="EL231" s="61"/>
      <c r="EM231" s="61"/>
      <c r="EN231" s="61"/>
      <c r="EO231" s="61"/>
      <c r="EP231" s="61"/>
      <c r="EQ231" s="61"/>
      <c r="ER231" s="61"/>
      <c r="ES231" s="61"/>
      <c r="ET231" s="61"/>
      <c r="EU231" s="61"/>
      <c r="EV231" s="61"/>
      <c r="EW231" s="61"/>
      <c r="EX231" s="61"/>
      <c r="EY231" s="61"/>
    </row>
    <row r="232" spans="1:155"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61"/>
      <c r="DI232" s="61"/>
      <c r="DJ232" s="61"/>
      <c r="DK232" s="61"/>
      <c r="DL232" s="61"/>
      <c r="DM232" s="61"/>
      <c r="DN232" s="61"/>
      <c r="DO232" s="61"/>
      <c r="DP232" s="61"/>
      <c r="DQ232" s="61"/>
      <c r="DR232" s="61"/>
      <c r="DS232" s="61"/>
      <c r="DT232" s="61"/>
      <c r="DU232" s="61"/>
      <c r="DV232" s="61"/>
      <c r="DW232" s="61"/>
      <c r="DX232" s="61"/>
      <c r="DY232" s="61"/>
      <c r="DZ232" s="61"/>
      <c r="EA232" s="61"/>
      <c r="EB232" s="61"/>
      <c r="EC232" s="61"/>
      <c r="ED232" s="61"/>
      <c r="EE232" s="61"/>
      <c r="EF232" s="61"/>
      <c r="EG232" s="61"/>
      <c r="EH232" s="61"/>
      <c r="EI232" s="61"/>
      <c r="EJ232" s="61"/>
      <c r="EK232" s="61"/>
      <c r="EL232" s="61"/>
      <c r="EM232" s="61"/>
      <c r="EN232" s="61"/>
      <c r="EO232" s="61"/>
      <c r="EP232" s="61"/>
      <c r="EQ232" s="61"/>
      <c r="ER232" s="61"/>
      <c r="ES232" s="61"/>
      <c r="ET232" s="61"/>
      <c r="EU232" s="61"/>
      <c r="EV232" s="61"/>
      <c r="EW232" s="61"/>
      <c r="EX232" s="61"/>
      <c r="EY232" s="61"/>
    </row>
    <row r="233" spans="1:155"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61"/>
      <c r="DH233" s="61"/>
      <c r="DI233" s="61"/>
      <c r="DJ233" s="61"/>
      <c r="DK233" s="61"/>
      <c r="DL233" s="61"/>
      <c r="DM233" s="61"/>
      <c r="DN233" s="61"/>
      <c r="DO233" s="61"/>
      <c r="DP233" s="61"/>
      <c r="DQ233" s="61"/>
      <c r="DR233" s="61"/>
      <c r="DS233" s="61"/>
      <c r="DT233" s="61"/>
      <c r="DU233" s="61"/>
      <c r="DV233" s="61"/>
      <c r="DW233" s="61"/>
      <c r="DX233" s="61"/>
      <c r="DY233" s="61"/>
      <c r="DZ233" s="61"/>
      <c r="EA233" s="61"/>
      <c r="EB233" s="61"/>
      <c r="EC233" s="61"/>
      <c r="ED233" s="61"/>
      <c r="EE233" s="61"/>
      <c r="EF233" s="61"/>
      <c r="EG233" s="61"/>
      <c r="EH233" s="61"/>
      <c r="EI233" s="61"/>
      <c r="EJ233" s="61"/>
      <c r="EK233" s="61"/>
      <c r="EL233" s="61"/>
      <c r="EM233" s="61"/>
      <c r="EN233" s="61"/>
      <c r="EO233" s="61"/>
      <c r="EP233" s="61"/>
      <c r="EQ233" s="61"/>
      <c r="ER233" s="61"/>
      <c r="ES233" s="61"/>
      <c r="ET233" s="61"/>
      <c r="EU233" s="61"/>
      <c r="EV233" s="61"/>
      <c r="EW233" s="61"/>
      <c r="EX233" s="61"/>
      <c r="EY233" s="61"/>
    </row>
    <row r="234" spans="1:155"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61"/>
      <c r="DI234" s="61"/>
      <c r="DJ234" s="61"/>
      <c r="DK234" s="61"/>
      <c r="DL234" s="61"/>
      <c r="DM234" s="61"/>
      <c r="DN234" s="61"/>
      <c r="DO234" s="61"/>
      <c r="DP234" s="61"/>
      <c r="DQ234" s="61"/>
      <c r="DR234" s="61"/>
      <c r="DS234" s="61"/>
      <c r="DT234" s="61"/>
      <c r="DU234" s="61"/>
      <c r="DV234" s="61"/>
      <c r="DW234" s="61"/>
      <c r="DX234" s="61"/>
      <c r="DY234" s="61"/>
      <c r="DZ234" s="61"/>
      <c r="EA234" s="61"/>
      <c r="EB234" s="61"/>
      <c r="EC234" s="61"/>
      <c r="ED234" s="61"/>
      <c r="EE234" s="61"/>
      <c r="EF234" s="61"/>
      <c r="EG234" s="61"/>
      <c r="EH234" s="61"/>
      <c r="EI234" s="61"/>
      <c r="EJ234" s="61"/>
      <c r="EK234" s="61"/>
      <c r="EL234" s="61"/>
      <c r="EM234" s="61"/>
      <c r="EN234" s="61"/>
      <c r="EO234" s="61"/>
      <c r="EP234" s="61"/>
      <c r="EQ234" s="61"/>
      <c r="ER234" s="61"/>
      <c r="ES234" s="61"/>
      <c r="ET234" s="61"/>
      <c r="EU234" s="61"/>
      <c r="EV234" s="61"/>
      <c r="EW234" s="61"/>
      <c r="EX234" s="61"/>
      <c r="EY234" s="61"/>
    </row>
    <row r="235" spans="1:155"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1"/>
      <c r="CZ235" s="61"/>
      <c r="DA235" s="61"/>
      <c r="DB235" s="61"/>
      <c r="DC235" s="61"/>
      <c r="DD235" s="61"/>
      <c r="DE235" s="61"/>
      <c r="DF235" s="61"/>
      <c r="DG235" s="61"/>
      <c r="DH235" s="61"/>
      <c r="DI235" s="61"/>
      <c r="DJ235" s="61"/>
      <c r="DK235" s="61"/>
      <c r="DL235" s="61"/>
      <c r="DM235" s="61"/>
      <c r="DN235" s="61"/>
      <c r="DO235" s="61"/>
      <c r="DP235" s="61"/>
      <c r="DQ235" s="61"/>
      <c r="DR235" s="61"/>
      <c r="DS235" s="61"/>
      <c r="DT235" s="61"/>
      <c r="DU235" s="61"/>
      <c r="DV235" s="61"/>
      <c r="DW235" s="61"/>
      <c r="DX235" s="61"/>
      <c r="DY235" s="61"/>
      <c r="DZ235" s="61"/>
      <c r="EA235" s="61"/>
      <c r="EB235" s="61"/>
      <c r="EC235" s="61"/>
      <c r="ED235" s="61"/>
      <c r="EE235" s="61"/>
      <c r="EF235" s="61"/>
      <c r="EG235" s="61"/>
      <c r="EH235" s="61"/>
      <c r="EI235" s="61"/>
      <c r="EJ235" s="61"/>
      <c r="EK235" s="61"/>
      <c r="EL235" s="61"/>
      <c r="EM235" s="61"/>
      <c r="EN235" s="61"/>
      <c r="EO235" s="61"/>
      <c r="EP235" s="61"/>
      <c r="EQ235" s="61"/>
      <c r="ER235" s="61"/>
      <c r="ES235" s="61"/>
      <c r="ET235" s="61"/>
      <c r="EU235" s="61"/>
      <c r="EV235" s="61"/>
      <c r="EW235" s="61"/>
      <c r="EX235" s="61"/>
      <c r="EY235" s="61"/>
    </row>
    <row r="236" spans="1:155"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61"/>
      <c r="DH236" s="61"/>
      <c r="DI236" s="61"/>
      <c r="DJ236" s="61"/>
      <c r="DK236" s="61"/>
      <c r="DL236" s="61"/>
      <c r="DM236" s="61"/>
      <c r="DN236" s="61"/>
      <c r="DO236" s="61"/>
      <c r="DP236" s="61"/>
      <c r="DQ236" s="61"/>
      <c r="DR236" s="61"/>
      <c r="DS236" s="61"/>
      <c r="DT236" s="61"/>
      <c r="DU236" s="61"/>
      <c r="DV236" s="61"/>
      <c r="DW236" s="61"/>
      <c r="DX236" s="61"/>
      <c r="DY236" s="61"/>
      <c r="DZ236" s="61"/>
      <c r="EA236" s="61"/>
      <c r="EB236" s="61"/>
      <c r="EC236" s="61"/>
      <c r="ED236" s="61"/>
      <c r="EE236" s="61"/>
      <c r="EF236" s="61"/>
      <c r="EG236" s="61"/>
      <c r="EH236" s="61"/>
      <c r="EI236" s="61"/>
      <c r="EJ236" s="61"/>
      <c r="EK236" s="61"/>
      <c r="EL236" s="61"/>
      <c r="EM236" s="61"/>
      <c r="EN236" s="61"/>
      <c r="EO236" s="61"/>
      <c r="EP236" s="61"/>
      <c r="EQ236" s="61"/>
      <c r="ER236" s="61"/>
      <c r="ES236" s="61"/>
      <c r="ET236" s="61"/>
      <c r="EU236" s="61"/>
      <c r="EV236" s="61"/>
      <c r="EW236" s="61"/>
      <c r="EX236" s="61"/>
      <c r="EY236" s="61"/>
    </row>
    <row r="237" spans="1:155"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1"/>
      <c r="CZ237" s="61"/>
      <c r="DA237" s="61"/>
      <c r="DB237" s="61"/>
      <c r="DC237" s="61"/>
      <c r="DD237" s="61"/>
      <c r="DE237" s="61"/>
      <c r="DF237" s="61"/>
      <c r="DG237" s="61"/>
      <c r="DH237" s="61"/>
      <c r="DI237" s="61"/>
      <c r="DJ237" s="61"/>
      <c r="DK237" s="61"/>
      <c r="DL237" s="61"/>
      <c r="DM237" s="61"/>
      <c r="DN237" s="61"/>
      <c r="DO237" s="61"/>
      <c r="DP237" s="61"/>
      <c r="DQ237" s="61"/>
      <c r="DR237" s="61"/>
      <c r="DS237" s="61"/>
      <c r="DT237" s="61"/>
      <c r="DU237" s="61"/>
      <c r="DV237" s="61"/>
      <c r="DW237" s="61"/>
      <c r="DX237" s="61"/>
      <c r="DY237" s="61"/>
      <c r="DZ237" s="61"/>
      <c r="EA237" s="61"/>
      <c r="EB237" s="61"/>
      <c r="EC237" s="61"/>
      <c r="ED237" s="61"/>
      <c r="EE237" s="61"/>
      <c r="EF237" s="61"/>
      <c r="EG237" s="61"/>
      <c r="EH237" s="61"/>
      <c r="EI237" s="61"/>
      <c r="EJ237" s="61"/>
      <c r="EK237" s="61"/>
      <c r="EL237" s="61"/>
      <c r="EM237" s="61"/>
      <c r="EN237" s="61"/>
      <c r="EO237" s="61"/>
      <c r="EP237" s="61"/>
      <c r="EQ237" s="61"/>
      <c r="ER237" s="61"/>
      <c r="ES237" s="61"/>
      <c r="ET237" s="61"/>
      <c r="EU237" s="61"/>
      <c r="EV237" s="61"/>
      <c r="EW237" s="61"/>
      <c r="EX237" s="61"/>
      <c r="EY237" s="61"/>
    </row>
    <row r="238" spans="1:155"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c r="CL238" s="61"/>
      <c r="CM238" s="61"/>
      <c r="CN238" s="61"/>
      <c r="CO238" s="61"/>
      <c r="CP238" s="61"/>
      <c r="CQ238" s="61"/>
      <c r="CR238" s="61"/>
      <c r="CS238" s="61"/>
      <c r="CT238" s="61"/>
      <c r="CU238" s="61"/>
      <c r="CV238" s="61"/>
      <c r="CW238" s="61"/>
      <c r="CX238" s="61"/>
      <c r="CY238" s="61"/>
      <c r="CZ238" s="61"/>
      <c r="DA238" s="61"/>
      <c r="DB238" s="61"/>
      <c r="DC238" s="61"/>
      <c r="DD238" s="61"/>
      <c r="DE238" s="61"/>
      <c r="DF238" s="61"/>
      <c r="DG238" s="61"/>
      <c r="DH238" s="61"/>
      <c r="DI238" s="61"/>
      <c r="DJ238" s="61"/>
      <c r="DK238" s="61"/>
      <c r="DL238" s="61"/>
      <c r="DM238" s="61"/>
      <c r="DN238" s="61"/>
      <c r="DO238" s="61"/>
      <c r="DP238" s="61"/>
      <c r="DQ238" s="61"/>
      <c r="DR238" s="61"/>
      <c r="DS238" s="61"/>
      <c r="DT238" s="61"/>
      <c r="DU238" s="61"/>
      <c r="DV238" s="61"/>
      <c r="DW238" s="61"/>
      <c r="DX238" s="61"/>
      <c r="DY238" s="61"/>
      <c r="DZ238" s="61"/>
      <c r="EA238" s="61"/>
      <c r="EB238" s="61"/>
      <c r="EC238" s="61"/>
      <c r="ED238" s="61"/>
      <c r="EE238" s="61"/>
      <c r="EF238" s="61"/>
      <c r="EG238" s="61"/>
      <c r="EH238" s="61"/>
      <c r="EI238" s="61"/>
      <c r="EJ238" s="61"/>
      <c r="EK238" s="61"/>
      <c r="EL238" s="61"/>
      <c r="EM238" s="61"/>
      <c r="EN238" s="61"/>
      <c r="EO238" s="61"/>
      <c r="EP238" s="61"/>
      <c r="EQ238" s="61"/>
      <c r="ER238" s="61"/>
      <c r="ES238" s="61"/>
      <c r="ET238" s="61"/>
      <c r="EU238" s="61"/>
      <c r="EV238" s="61"/>
      <c r="EW238" s="61"/>
      <c r="EX238" s="61"/>
      <c r="EY238" s="61"/>
    </row>
    <row r="239" spans="1:155"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c r="BZ239" s="61"/>
      <c r="CA239" s="61"/>
      <c r="CB239" s="61"/>
      <c r="CC239" s="61"/>
      <c r="CD239" s="61"/>
      <c r="CE239" s="61"/>
      <c r="CF239" s="61"/>
      <c r="CG239" s="61"/>
      <c r="CH239" s="61"/>
      <c r="CI239" s="61"/>
      <c r="CJ239" s="61"/>
      <c r="CK239" s="61"/>
      <c r="CL239" s="61"/>
      <c r="CM239" s="61"/>
      <c r="CN239" s="61"/>
      <c r="CO239" s="61"/>
      <c r="CP239" s="61"/>
      <c r="CQ239" s="61"/>
      <c r="CR239" s="61"/>
      <c r="CS239" s="61"/>
      <c r="CT239" s="61"/>
      <c r="CU239" s="61"/>
      <c r="CV239" s="61"/>
      <c r="CW239" s="61"/>
      <c r="CX239" s="61"/>
      <c r="CY239" s="61"/>
      <c r="CZ239" s="61"/>
      <c r="DA239" s="61"/>
      <c r="DB239" s="61"/>
      <c r="DC239" s="61"/>
      <c r="DD239" s="61"/>
      <c r="DE239" s="61"/>
      <c r="DF239" s="61"/>
      <c r="DG239" s="61"/>
      <c r="DH239" s="61"/>
      <c r="DI239" s="61"/>
      <c r="DJ239" s="61"/>
      <c r="DK239" s="61"/>
      <c r="DL239" s="61"/>
      <c r="DM239" s="61"/>
      <c r="DN239" s="61"/>
      <c r="DO239" s="61"/>
      <c r="DP239" s="61"/>
      <c r="DQ239" s="61"/>
      <c r="DR239" s="61"/>
      <c r="DS239" s="61"/>
      <c r="DT239" s="61"/>
      <c r="DU239" s="61"/>
      <c r="DV239" s="61"/>
      <c r="DW239" s="61"/>
      <c r="DX239" s="61"/>
      <c r="DY239" s="61"/>
      <c r="DZ239" s="61"/>
      <c r="EA239" s="61"/>
      <c r="EB239" s="61"/>
      <c r="EC239" s="61"/>
      <c r="ED239" s="61"/>
      <c r="EE239" s="61"/>
      <c r="EF239" s="61"/>
      <c r="EG239" s="61"/>
      <c r="EH239" s="61"/>
      <c r="EI239" s="61"/>
      <c r="EJ239" s="61"/>
      <c r="EK239" s="61"/>
      <c r="EL239" s="61"/>
      <c r="EM239" s="61"/>
      <c r="EN239" s="61"/>
      <c r="EO239" s="61"/>
      <c r="EP239" s="61"/>
      <c r="EQ239" s="61"/>
      <c r="ER239" s="61"/>
      <c r="ES239" s="61"/>
      <c r="ET239" s="61"/>
      <c r="EU239" s="61"/>
      <c r="EV239" s="61"/>
      <c r="EW239" s="61"/>
      <c r="EX239" s="61"/>
      <c r="EY239" s="61"/>
    </row>
    <row r="240" spans="1:155"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c r="BZ240" s="61"/>
      <c r="CA240" s="61"/>
      <c r="CB240" s="61"/>
      <c r="CC240" s="61"/>
      <c r="CD240" s="61"/>
      <c r="CE240" s="61"/>
      <c r="CF240" s="61"/>
      <c r="CG240" s="61"/>
      <c r="CH240" s="61"/>
      <c r="CI240" s="61"/>
      <c r="CJ240" s="61"/>
      <c r="CK240" s="61"/>
      <c r="CL240" s="61"/>
      <c r="CM240" s="61"/>
      <c r="CN240" s="61"/>
      <c r="CO240" s="61"/>
      <c r="CP240" s="61"/>
      <c r="CQ240" s="61"/>
      <c r="CR240" s="61"/>
      <c r="CS240" s="61"/>
      <c r="CT240" s="61"/>
      <c r="CU240" s="61"/>
      <c r="CV240" s="61"/>
      <c r="CW240" s="61"/>
      <c r="CX240" s="61"/>
      <c r="CY240" s="61"/>
      <c r="CZ240" s="61"/>
      <c r="DA240" s="61"/>
      <c r="DB240" s="61"/>
      <c r="DC240" s="61"/>
      <c r="DD240" s="61"/>
      <c r="DE240" s="61"/>
      <c r="DF240" s="61"/>
      <c r="DG240" s="61"/>
      <c r="DH240" s="61"/>
      <c r="DI240" s="61"/>
      <c r="DJ240" s="61"/>
      <c r="DK240" s="61"/>
      <c r="DL240" s="61"/>
      <c r="DM240" s="61"/>
      <c r="DN240" s="61"/>
      <c r="DO240" s="61"/>
      <c r="DP240" s="61"/>
      <c r="DQ240" s="61"/>
      <c r="DR240" s="61"/>
      <c r="DS240" s="61"/>
      <c r="DT240" s="61"/>
      <c r="DU240" s="61"/>
      <c r="DV240" s="61"/>
      <c r="DW240" s="61"/>
      <c r="DX240" s="61"/>
      <c r="DY240" s="61"/>
      <c r="DZ240" s="61"/>
      <c r="EA240" s="61"/>
      <c r="EB240" s="61"/>
      <c r="EC240" s="61"/>
      <c r="ED240" s="61"/>
      <c r="EE240" s="61"/>
      <c r="EF240" s="61"/>
      <c r="EG240" s="61"/>
      <c r="EH240" s="61"/>
      <c r="EI240" s="61"/>
      <c r="EJ240" s="61"/>
      <c r="EK240" s="61"/>
      <c r="EL240" s="61"/>
      <c r="EM240" s="61"/>
      <c r="EN240" s="61"/>
      <c r="EO240" s="61"/>
      <c r="EP240" s="61"/>
      <c r="EQ240" s="61"/>
      <c r="ER240" s="61"/>
      <c r="ES240" s="61"/>
      <c r="ET240" s="61"/>
      <c r="EU240" s="61"/>
      <c r="EV240" s="61"/>
      <c r="EW240" s="61"/>
      <c r="EX240" s="61"/>
      <c r="EY240" s="61"/>
    </row>
    <row r="241" spans="1:155"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c r="BZ241" s="61"/>
      <c r="CA241" s="61"/>
      <c r="CB241" s="61"/>
      <c r="CC241" s="61"/>
      <c r="CD241" s="61"/>
      <c r="CE241" s="61"/>
      <c r="CF241" s="61"/>
      <c r="CG241" s="61"/>
      <c r="CH241" s="61"/>
      <c r="CI241" s="61"/>
      <c r="CJ241" s="61"/>
      <c r="CK241" s="61"/>
      <c r="CL241" s="61"/>
      <c r="CM241" s="61"/>
      <c r="CN241" s="61"/>
      <c r="CO241" s="61"/>
      <c r="CP241" s="61"/>
      <c r="CQ241" s="61"/>
      <c r="CR241" s="61"/>
      <c r="CS241" s="61"/>
      <c r="CT241" s="61"/>
      <c r="CU241" s="61"/>
      <c r="CV241" s="61"/>
      <c r="CW241" s="61"/>
      <c r="CX241" s="61"/>
      <c r="CY241" s="61"/>
      <c r="CZ241" s="61"/>
      <c r="DA241" s="61"/>
      <c r="DB241" s="61"/>
      <c r="DC241" s="61"/>
      <c r="DD241" s="61"/>
      <c r="DE241" s="61"/>
      <c r="DF241" s="61"/>
      <c r="DG241" s="61"/>
      <c r="DH241" s="61"/>
      <c r="DI241" s="61"/>
      <c r="DJ241" s="61"/>
      <c r="DK241" s="61"/>
      <c r="DL241" s="61"/>
      <c r="DM241" s="61"/>
      <c r="DN241" s="61"/>
      <c r="DO241" s="61"/>
      <c r="DP241" s="61"/>
      <c r="DQ241" s="61"/>
      <c r="DR241" s="61"/>
      <c r="DS241" s="61"/>
      <c r="DT241" s="61"/>
      <c r="DU241" s="61"/>
      <c r="DV241" s="61"/>
      <c r="DW241" s="61"/>
      <c r="DX241" s="61"/>
      <c r="DY241" s="61"/>
      <c r="DZ241" s="61"/>
      <c r="EA241" s="61"/>
      <c r="EB241" s="61"/>
      <c r="EC241" s="61"/>
      <c r="ED241" s="61"/>
      <c r="EE241" s="61"/>
      <c r="EF241" s="61"/>
      <c r="EG241" s="61"/>
      <c r="EH241" s="61"/>
      <c r="EI241" s="61"/>
      <c r="EJ241" s="61"/>
      <c r="EK241" s="61"/>
      <c r="EL241" s="61"/>
      <c r="EM241" s="61"/>
      <c r="EN241" s="61"/>
      <c r="EO241" s="61"/>
      <c r="EP241" s="61"/>
      <c r="EQ241" s="61"/>
      <c r="ER241" s="61"/>
      <c r="ES241" s="61"/>
      <c r="ET241" s="61"/>
      <c r="EU241" s="61"/>
      <c r="EV241" s="61"/>
      <c r="EW241" s="61"/>
      <c r="EX241" s="61"/>
      <c r="EY241" s="61"/>
    </row>
    <row r="242" spans="1:155"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c r="BZ242" s="61"/>
      <c r="CA242" s="61"/>
      <c r="CB242" s="61"/>
      <c r="CC242" s="61"/>
      <c r="CD242" s="61"/>
      <c r="CE242" s="61"/>
      <c r="CF242" s="61"/>
      <c r="CG242" s="61"/>
      <c r="CH242" s="61"/>
      <c r="CI242" s="61"/>
      <c r="CJ242" s="61"/>
      <c r="CK242" s="61"/>
      <c r="CL242" s="61"/>
      <c r="CM242" s="61"/>
      <c r="CN242" s="61"/>
      <c r="CO242" s="61"/>
      <c r="CP242" s="61"/>
      <c r="CQ242" s="61"/>
      <c r="CR242" s="61"/>
      <c r="CS242" s="61"/>
      <c r="CT242" s="61"/>
      <c r="CU242" s="61"/>
      <c r="CV242" s="61"/>
      <c r="CW242" s="61"/>
      <c r="CX242" s="61"/>
      <c r="CY242" s="61"/>
      <c r="CZ242" s="61"/>
      <c r="DA242" s="61"/>
      <c r="DB242" s="61"/>
      <c r="DC242" s="61"/>
      <c r="DD242" s="61"/>
      <c r="DE242" s="61"/>
      <c r="DF242" s="61"/>
      <c r="DG242" s="61"/>
      <c r="DH242" s="61"/>
      <c r="DI242" s="61"/>
      <c r="DJ242" s="61"/>
      <c r="DK242" s="61"/>
      <c r="DL242" s="61"/>
      <c r="DM242" s="61"/>
      <c r="DN242" s="61"/>
      <c r="DO242" s="61"/>
      <c r="DP242" s="61"/>
      <c r="DQ242" s="61"/>
      <c r="DR242" s="61"/>
      <c r="DS242" s="61"/>
      <c r="DT242" s="61"/>
      <c r="DU242" s="61"/>
      <c r="DV242" s="61"/>
      <c r="DW242" s="61"/>
      <c r="DX242" s="61"/>
      <c r="DY242" s="61"/>
      <c r="DZ242" s="61"/>
      <c r="EA242" s="61"/>
      <c r="EB242" s="61"/>
      <c r="EC242" s="61"/>
      <c r="ED242" s="61"/>
      <c r="EE242" s="61"/>
      <c r="EF242" s="61"/>
      <c r="EG242" s="61"/>
      <c r="EH242" s="61"/>
      <c r="EI242" s="61"/>
      <c r="EJ242" s="61"/>
      <c r="EK242" s="61"/>
      <c r="EL242" s="61"/>
      <c r="EM242" s="61"/>
      <c r="EN242" s="61"/>
      <c r="EO242" s="61"/>
      <c r="EP242" s="61"/>
      <c r="EQ242" s="61"/>
      <c r="ER242" s="61"/>
      <c r="ES242" s="61"/>
      <c r="ET242" s="61"/>
      <c r="EU242" s="61"/>
      <c r="EV242" s="61"/>
      <c r="EW242" s="61"/>
      <c r="EX242" s="61"/>
      <c r="EY242" s="61"/>
    </row>
    <row r="243" spans="1:155"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c r="BZ243" s="61"/>
      <c r="CA243" s="61"/>
      <c r="CB243" s="61"/>
      <c r="CC243" s="61"/>
      <c r="CD243" s="61"/>
      <c r="CE243" s="61"/>
      <c r="CF243" s="61"/>
      <c r="CG243" s="61"/>
      <c r="CH243" s="61"/>
      <c r="CI243" s="61"/>
      <c r="CJ243" s="61"/>
      <c r="CK243" s="61"/>
      <c r="CL243" s="61"/>
      <c r="CM243" s="61"/>
      <c r="CN243" s="61"/>
      <c r="CO243" s="61"/>
      <c r="CP243" s="61"/>
      <c r="CQ243" s="61"/>
      <c r="CR243" s="61"/>
      <c r="CS243" s="61"/>
      <c r="CT243" s="61"/>
      <c r="CU243" s="61"/>
      <c r="CV243" s="61"/>
      <c r="CW243" s="61"/>
      <c r="CX243" s="61"/>
      <c r="CY243" s="61"/>
      <c r="CZ243" s="61"/>
      <c r="DA243" s="61"/>
      <c r="DB243" s="61"/>
      <c r="DC243" s="61"/>
      <c r="DD243" s="61"/>
      <c r="DE243" s="61"/>
      <c r="DF243" s="61"/>
      <c r="DG243" s="61"/>
      <c r="DH243" s="61"/>
      <c r="DI243" s="61"/>
      <c r="DJ243" s="61"/>
      <c r="DK243" s="61"/>
      <c r="DL243" s="61"/>
      <c r="DM243" s="61"/>
      <c r="DN243" s="61"/>
      <c r="DO243" s="61"/>
      <c r="DP243" s="61"/>
      <c r="DQ243" s="61"/>
      <c r="DR243" s="61"/>
      <c r="DS243" s="61"/>
      <c r="DT243" s="61"/>
      <c r="DU243" s="61"/>
      <c r="DV243" s="61"/>
      <c r="DW243" s="61"/>
      <c r="DX243" s="61"/>
      <c r="DY243" s="61"/>
      <c r="DZ243" s="61"/>
      <c r="EA243" s="61"/>
      <c r="EB243" s="61"/>
      <c r="EC243" s="61"/>
      <c r="ED243" s="61"/>
      <c r="EE243" s="61"/>
      <c r="EF243" s="61"/>
      <c r="EG243" s="61"/>
      <c r="EH243" s="61"/>
      <c r="EI243" s="61"/>
      <c r="EJ243" s="61"/>
      <c r="EK243" s="61"/>
      <c r="EL243" s="61"/>
      <c r="EM243" s="61"/>
      <c r="EN243" s="61"/>
      <c r="EO243" s="61"/>
      <c r="EP243" s="61"/>
      <c r="EQ243" s="61"/>
      <c r="ER243" s="61"/>
      <c r="ES243" s="61"/>
      <c r="ET243" s="61"/>
      <c r="EU243" s="61"/>
      <c r="EV243" s="61"/>
      <c r="EW243" s="61"/>
      <c r="EX243" s="61"/>
      <c r="EY243" s="61"/>
    </row>
    <row r="244" spans="1:155"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c r="BZ244" s="61"/>
      <c r="CA244" s="61"/>
      <c r="CB244" s="61"/>
      <c r="CC244" s="61"/>
      <c r="CD244" s="61"/>
      <c r="CE244" s="61"/>
      <c r="CF244" s="61"/>
      <c r="CG244" s="61"/>
      <c r="CH244" s="61"/>
      <c r="CI244" s="61"/>
      <c r="CJ244" s="61"/>
      <c r="CK244" s="61"/>
      <c r="CL244" s="61"/>
      <c r="CM244" s="61"/>
      <c r="CN244" s="61"/>
      <c r="CO244" s="61"/>
      <c r="CP244" s="61"/>
      <c r="CQ244" s="61"/>
      <c r="CR244" s="61"/>
      <c r="CS244" s="61"/>
      <c r="CT244" s="61"/>
      <c r="CU244" s="61"/>
      <c r="CV244" s="61"/>
      <c r="CW244" s="61"/>
      <c r="CX244" s="61"/>
      <c r="CY244" s="61"/>
      <c r="CZ244" s="61"/>
      <c r="DA244" s="61"/>
      <c r="DB244" s="61"/>
      <c r="DC244" s="61"/>
      <c r="DD244" s="61"/>
      <c r="DE244" s="61"/>
      <c r="DF244" s="61"/>
      <c r="DG244" s="61"/>
      <c r="DH244" s="61"/>
      <c r="DI244" s="61"/>
      <c r="DJ244" s="61"/>
      <c r="DK244" s="61"/>
      <c r="DL244" s="61"/>
      <c r="DM244" s="61"/>
      <c r="DN244" s="61"/>
      <c r="DO244" s="61"/>
      <c r="DP244" s="61"/>
      <c r="DQ244" s="61"/>
      <c r="DR244" s="61"/>
      <c r="DS244" s="61"/>
      <c r="DT244" s="61"/>
      <c r="DU244" s="61"/>
      <c r="DV244" s="61"/>
      <c r="DW244" s="61"/>
      <c r="DX244" s="61"/>
      <c r="DY244" s="61"/>
      <c r="DZ244" s="61"/>
      <c r="EA244" s="61"/>
      <c r="EB244" s="61"/>
      <c r="EC244" s="61"/>
      <c r="ED244" s="61"/>
      <c r="EE244" s="61"/>
      <c r="EF244" s="61"/>
      <c r="EG244" s="61"/>
      <c r="EH244" s="61"/>
      <c r="EI244" s="61"/>
      <c r="EJ244" s="61"/>
      <c r="EK244" s="61"/>
      <c r="EL244" s="61"/>
      <c r="EM244" s="61"/>
      <c r="EN244" s="61"/>
      <c r="EO244" s="61"/>
      <c r="EP244" s="61"/>
      <c r="EQ244" s="61"/>
      <c r="ER244" s="61"/>
      <c r="ES244" s="61"/>
      <c r="ET244" s="61"/>
      <c r="EU244" s="61"/>
      <c r="EV244" s="61"/>
      <c r="EW244" s="61"/>
      <c r="EX244" s="61"/>
      <c r="EY244" s="61"/>
    </row>
    <row r="245" spans="1:155"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c r="BZ245" s="61"/>
      <c r="CA245" s="61"/>
      <c r="CB245" s="61"/>
      <c r="CC245" s="61"/>
      <c r="CD245" s="61"/>
      <c r="CE245" s="61"/>
      <c r="CF245" s="61"/>
      <c r="CG245" s="61"/>
      <c r="CH245" s="61"/>
      <c r="CI245" s="61"/>
      <c r="CJ245" s="61"/>
      <c r="CK245" s="61"/>
      <c r="CL245" s="61"/>
      <c r="CM245" s="61"/>
      <c r="CN245" s="61"/>
      <c r="CO245" s="61"/>
      <c r="CP245" s="61"/>
      <c r="CQ245" s="61"/>
      <c r="CR245" s="61"/>
      <c r="CS245" s="61"/>
      <c r="CT245" s="61"/>
      <c r="CU245" s="61"/>
      <c r="CV245" s="61"/>
      <c r="CW245" s="61"/>
      <c r="CX245" s="61"/>
      <c r="CY245" s="61"/>
      <c r="CZ245" s="61"/>
      <c r="DA245" s="61"/>
      <c r="DB245" s="61"/>
      <c r="DC245" s="61"/>
      <c r="DD245" s="61"/>
      <c r="DE245" s="61"/>
      <c r="DF245" s="61"/>
      <c r="DG245" s="61"/>
      <c r="DH245" s="61"/>
      <c r="DI245" s="61"/>
      <c r="DJ245" s="61"/>
      <c r="DK245" s="61"/>
      <c r="DL245" s="61"/>
      <c r="DM245" s="61"/>
      <c r="DN245" s="61"/>
      <c r="DO245" s="61"/>
      <c r="DP245" s="61"/>
      <c r="DQ245" s="61"/>
      <c r="DR245" s="61"/>
      <c r="DS245" s="61"/>
      <c r="DT245" s="61"/>
      <c r="DU245" s="61"/>
      <c r="DV245" s="61"/>
      <c r="DW245" s="61"/>
      <c r="DX245" s="61"/>
      <c r="DY245" s="61"/>
      <c r="DZ245" s="61"/>
      <c r="EA245" s="61"/>
      <c r="EB245" s="61"/>
      <c r="EC245" s="61"/>
      <c r="ED245" s="61"/>
      <c r="EE245" s="61"/>
      <c r="EF245" s="61"/>
      <c r="EG245" s="61"/>
      <c r="EH245" s="61"/>
      <c r="EI245" s="61"/>
      <c r="EJ245" s="61"/>
      <c r="EK245" s="61"/>
      <c r="EL245" s="61"/>
      <c r="EM245" s="61"/>
      <c r="EN245" s="61"/>
      <c r="EO245" s="61"/>
      <c r="EP245" s="61"/>
      <c r="EQ245" s="61"/>
      <c r="ER245" s="61"/>
      <c r="ES245" s="61"/>
      <c r="ET245" s="61"/>
      <c r="EU245" s="61"/>
      <c r="EV245" s="61"/>
      <c r="EW245" s="61"/>
      <c r="EX245" s="61"/>
      <c r="EY245" s="61"/>
    </row>
    <row r="246" spans="1:155"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c r="BZ246" s="61"/>
      <c r="CA246" s="61"/>
      <c r="CB246" s="61"/>
      <c r="CC246" s="61"/>
      <c r="CD246" s="61"/>
      <c r="CE246" s="61"/>
      <c r="CF246" s="61"/>
      <c r="CG246" s="61"/>
      <c r="CH246" s="61"/>
      <c r="CI246" s="61"/>
      <c r="CJ246" s="61"/>
      <c r="CK246" s="61"/>
      <c r="CL246" s="61"/>
      <c r="CM246" s="61"/>
      <c r="CN246" s="61"/>
      <c r="CO246" s="61"/>
      <c r="CP246" s="61"/>
      <c r="CQ246" s="61"/>
      <c r="CR246" s="61"/>
      <c r="CS246" s="61"/>
      <c r="CT246" s="61"/>
      <c r="CU246" s="61"/>
      <c r="CV246" s="61"/>
      <c r="CW246" s="61"/>
      <c r="CX246" s="61"/>
      <c r="CY246" s="61"/>
      <c r="CZ246" s="61"/>
      <c r="DA246" s="61"/>
      <c r="DB246" s="61"/>
      <c r="DC246" s="61"/>
      <c r="DD246" s="61"/>
      <c r="DE246" s="61"/>
      <c r="DF246" s="61"/>
      <c r="DG246" s="61"/>
      <c r="DH246" s="61"/>
      <c r="DI246" s="61"/>
      <c r="DJ246" s="61"/>
      <c r="DK246" s="61"/>
      <c r="DL246" s="61"/>
      <c r="DM246" s="61"/>
      <c r="DN246" s="61"/>
      <c r="DO246" s="61"/>
      <c r="DP246" s="61"/>
      <c r="DQ246" s="61"/>
      <c r="DR246" s="61"/>
      <c r="DS246" s="61"/>
      <c r="DT246" s="61"/>
      <c r="DU246" s="61"/>
      <c r="DV246" s="61"/>
      <c r="DW246" s="61"/>
      <c r="DX246" s="61"/>
      <c r="DY246" s="61"/>
      <c r="DZ246" s="61"/>
      <c r="EA246" s="61"/>
      <c r="EB246" s="61"/>
      <c r="EC246" s="61"/>
      <c r="ED246" s="61"/>
      <c r="EE246" s="61"/>
      <c r="EF246" s="61"/>
      <c r="EG246" s="61"/>
      <c r="EH246" s="61"/>
      <c r="EI246" s="61"/>
      <c r="EJ246" s="61"/>
      <c r="EK246" s="61"/>
      <c r="EL246" s="61"/>
      <c r="EM246" s="61"/>
      <c r="EN246" s="61"/>
      <c r="EO246" s="61"/>
      <c r="EP246" s="61"/>
      <c r="EQ246" s="61"/>
      <c r="ER246" s="61"/>
      <c r="ES246" s="61"/>
      <c r="ET246" s="61"/>
      <c r="EU246" s="61"/>
      <c r="EV246" s="61"/>
      <c r="EW246" s="61"/>
      <c r="EX246" s="61"/>
      <c r="EY246" s="61"/>
    </row>
    <row r="247" spans="1:155"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c r="BZ247" s="61"/>
      <c r="CA247" s="61"/>
      <c r="CB247" s="61"/>
      <c r="CC247" s="61"/>
      <c r="CD247" s="61"/>
      <c r="CE247" s="61"/>
      <c r="CF247" s="61"/>
      <c r="CG247" s="61"/>
      <c r="CH247" s="61"/>
      <c r="CI247" s="61"/>
      <c r="CJ247" s="61"/>
      <c r="CK247" s="61"/>
      <c r="CL247" s="61"/>
      <c r="CM247" s="61"/>
      <c r="CN247" s="61"/>
      <c r="CO247" s="61"/>
      <c r="CP247" s="61"/>
      <c r="CQ247" s="61"/>
      <c r="CR247" s="61"/>
      <c r="CS247" s="61"/>
      <c r="CT247" s="61"/>
      <c r="CU247" s="61"/>
      <c r="CV247" s="61"/>
      <c r="CW247" s="61"/>
      <c r="CX247" s="61"/>
      <c r="CY247" s="61"/>
      <c r="CZ247" s="61"/>
      <c r="DA247" s="61"/>
      <c r="DB247" s="61"/>
      <c r="DC247" s="61"/>
      <c r="DD247" s="61"/>
      <c r="DE247" s="61"/>
      <c r="DF247" s="61"/>
      <c r="DG247" s="61"/>
      <c r="DH247" s="61"/>
      <c r="DI247" s="61"/>
      <c r="DJ247" s="61"/>
      <c r="DK247" s="61"/>
      <c r="DL247" s="61"/>
      <c r="DM247" s="61"/>
      <c r="DN247" s="61"/>
      <c r="DO247" s="61"/>
      <c r="DP247" s="61"/>
      <c r="DQ247" s="61"/>
      <c r="DR247" s="61"/>
      <c r="DS247" s="61"/>
      <c r="DT247" s="61"/>
      <c r="DU247" s="61"/>
      <c r="DV247" s="61"/>
      <c r="DW247" s="61"/>
      <c r="DX247" s="61"/>
      <c r="DY247" s="61"/>
      <c r="DZ247" s="61"/>
      <c r="EA247" s="61"/>
      <c r="EB247" s="61"/>
      <c r="EC247" s="61"/>
      <c r="ED247" s="61"/>
      <c r="EE247" s="61"/>
      <c r="EF247" s="61"/>
      <c r="EG247" s="61"/>
      <c r="EH247" s="61"/>
      <c r="EI247" s="61"/>
      <c r="EJ247" s="61"/>
      <c r="EK247" s="61"/>
      <c r="EL247" s="61"/>
      <c r="EM247" s="61"/>
      <c r="EN247" s="61"/>
      <c r="EO247" s="61"/>
      <c r="EP247" s="61"/>
      <c r="EQ247" s="61"/>
      <c r="ER247" s="61"/>
      <c r="ES247" s="61"/>
      <c r="ET247" s="61"/>
      <c r="EU247" s="61"/>
      <c r="EV247" s="61"/>
      <c r="EW247" s="61"/>
      <c r="EX247" s="61"/>
      <c r="EY247" s="61"/>
    </row>
    <row r="248" spans="1:155"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c r="BZ248" s="61"/>
      <c r="CA248" s="61"/>
      <c r="CB248" s="61"/>
      <c r="CC248" s="61"/>
      <c r="CD248" s="61"/>
      <c r="CE248" s="61"/>
      <c r="CF248" s="61"/>
      <c r="CG248" s="61"/>
      <c r="CH248" s="61"/>
      <c r="CI248" s="61"/>
      <c r="CJ248" s="61"/>
      <c r="CK248" s="61"/>
      <c r="CL248" s="61"/>
      <c r="CM248" s="61"/>
      <c r="CN248" s="61"/>
      <c r="CO248" s="61"/>
      <c r="CP248" s="61"/>
      <c r="CQ248" s="61"/>
      <c r="CR248" s="61"/>
      <c r="CS248" s="61"/>
      <c r="CT248" s="61"/>
      <c r="CU248" s="61"/>
      <c r="CV248" s="61"/>
      <c r="CW248" s="61"/>
      <c r="CX248" s="61"/>
      <c r="CY248" s="61"/>
      <c r="CZ248" s="61"/>
      <c r="DA248" s="61"/>
      <c r="DB248" s="61"/>
      <c r="DC248" s="61"/>
      <c r="DD248" s="61"/>
      <c r="DE248" s="61"/>
      <c r="DF248" s="61"/>
      <c r="DG248" s="61"/>
      <c r="DH248" s="61"/>
      <c r="DI248" s="61"/>
      <c r="DJ248" s="61"/>
      <c r="DK248" s="61"/>
      <c r="DL248" s="61"/>
      <c r="DM248" s="61"/>
      <c r="DN248" s="61"/>
      <c r="DO248" s="61"/>
      <c r="DP248" s="61"/>
      <c r="DQ248" s="61"/>
      <c r="DR248" s="61"/>
      <c r="DS248" s="61"/>
      <c r="DT248" s="61"/>
      <c r="DU248" s="61"/>
      <c r="DV248" s="61"/>
      <c r="DW248" s="61"/>
      <c r="DX248" s="61"/>
      <c r="DY248" s="61"/>
      <c r="DZ248" s="61"/>
      <c r="EA248" s="61"/>
      <c r="EB248" s="61"/>
      <c r="EC248" s="61"/>
      <c r="ED248" s="61"/>
      <c r="EE248" s="61"/>
      <c r="EF248" s="61"/>
      <c r="EG248" s="61"/>
      <c r="EH248" s="61"/>
      <c r="EI248" s="61"/>
      <c r="EJ248" s="61"/>
      <c r="EK248" s="61"/>
      <c r="EL248" s="61"/>
      <c r="EM248" s="61"/>
      <c r="EN248" s="61"/>
      <c r="EO248" s="61"/>
      <c r="EP248" s="61"/>
      <c r="EQ248" s="61"/>
      <c r="ER248" s="61"/>
      <c r="ES248" s="61"/>
      <c r="ET248" s="61"/>
      <c r="EU248" s="61"/>
      <c r="EV248" s="61"/>
      <c r="EW248" s="61"/>
      <c r="EX248" s="61"/>
      <c r="EY248" s="61"/>
    </row>
    <row r="249" spans="1:155"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c r="BZ249" s="61"/>
      <c r="CA249" s="61"/>
      <c r="CB249" s="61"/>
      <c r="CC249" s="61"/>
      <c r="CD249" s="61"/>
      <c r="CE249" s="61"/>
      <c r="CF249" s="61"/>
      <c r="CG249" s="61"/>
      <c r="CH249" s="61"/>
      <c r="CI249" s="61"/>
      <c r="CJ249" s="61"/>
      <c r="CK249" s="61"/>
      <c r="CL249" s="61"/>
      <c r="CM249" s="61"/>
      <c r="CN249" s="61"/>
      <c r="CO249" s="61"/>
      <c r="CP249" s="61"/>
      <c r="CQ249" s="61"/>
      <c r="CR249" s="61"/>
      <c r="CS249" s="61"/>
      <c r="CT249" s="61"/>
      <c r="CU249" s="61"/>
      <c r="CV249" s="61"/>
      <c r="CW249" s="61"/>
      <c r="CX249" s="61"/>
      <c r="CY249" s="61"/>
      <c r="CZ249" s="61"/>
      <c r="DA249" s="61"/>
      <c r="DB249" s="61"/>
      <c r="DC249" s="61"/>
      <c r="DD249" s="61"/>
      <c r="DE249" s="61"/>
      <c r="DF249" s="61"/>
      <c r="DG249" s="61"/>
      <c r="DH249" s="61"/>
      <c r="DI249" s="61"/>
      <c r="DJ249" s="61"/>
      <c r="DK249" s="61"/>
      <c r="DL249" s="61"/>
      <c r="DM249" s="61"/>
      <c r="DN249" s="61"/>
      <c r="DO249" s="61"/>
      <c r="DP249" s="61"/>
      <c r="DQ249" s="61"/>
      <c r="DR249" s="61"/>
      <c r="DS249" s="61"/>
      <c r="DT249" s="61"/>
      <c r="DU249" s="61"/>
      <c r="DV249" s="61"/>
      <c r="DW249" s="61"/>
      <c r="DX249" s="61"/>
      <c r="DY249" s="61"/>
      <c r="DZ249" s="61"/>
      <c r="EA249" s="61"/>
      <c r="EB249" s="61"/>
      <c r="EC249" s="61"/>
      <c r="ED249" s="61"/>
      <c r="EE249" s="61"/>
      <c r="EF249" s="61"/>
      <c r="EG249" s="61"/>
      <c r="EH249" s="61"/>
      <c r="EI249" s="61"/>
      <c r="EJ249" s="61"/>
      <c r="EK249" s="61"/>
      <c r="EL249" s="61"/>
      <c r="EM249" s="61"/>
      <c r="EN249" s="61"/>
      <c r="EO249" s="61"/>
      <c r="EP249" s="61"/>
      <c r="EQ249" s="61"/>
      <c r="ER249" s="61"/>
      <c r="ES249" s="61"/>
      <c r="ET249" s="61"/>
      <c r="EU249" s="61"/>
      <c r="EV249" s="61"/>
      <c r="EW249" s="61"/>
      <c r="EX249" s="61"/>
      <c r="EY249" s="61"/>
    </row>
    <row r="250" spans="1:155"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c r="BZ250" s="61"/>
      <c r="CA250" s="61"/>
      <c r="CB250" s="61"/>
      <c r="CC250" s="61"/>
      <c r="CD250" s="61"/>
      <c r="CE250" s="61"/>
      <c r="CF250" s="61"/>
      <c r="CG250" s="61"/>
      <c r="CH250" s="61"/>
      <c r="CI250" s="61"/>
      <c r="CJ250" s="61"/>
      <c r="CK250" s="61"/>
      <c r="CL250" s="61"/>
      <c r="CM250" s="61"/>
      <c r="CN250" s="61"/>
      <c r="CO250" s="61"/>
      <c r="CP250" s="61"/>
      <c r="CQ250" s="61"/>
      <c r="CR250" s="61"/>
      <c r="CS250" s="61"/>
      <c r="CT250" s="61"/>
      <c r="CU250" s="61"/>
      <c r="CV250" s="61"/>
      <c r="CW250" s="61"/>
      <c r="CX250" s="61"/>
      <c r="CY250" s="61"/>
      <c r="CZ250" s="61"/>
      <c r="DA250" s="61"/>
      <c r="DB250" s="61"/>
      <c r="DC250" s="61"/>
      <c r="DD250" s="61"/>
      <c r="DE250" s="61"/>
      <c r="DF250" s="61"/>
      <c r="DG250" s="61"/>
      <c r="DH250" s="61"/>
      <c r="DI250" s="61"/>
      <c r="DJ250" s="61"/>
      <c r="DK250" s="61"/>
      <c r="DL250" s="61"/>
      <c r="DM250" s="61"/>
      <c r="DN250" s="61"/>
      <c r="DO250" s="61"/>
      <c r="DP250" s="61"/>
      <c r="DQ250" s="61"/>
      <c r="DR250" s="61"/>
      <c r="DS250" s="61"/>
      <c r="DT250" s="61"/>
      <c r="DU250" s="61"/>
      <c r="DV250" s="61"/>
      <c r="DW250" s="61"/>
      <c r="DX250" s="61"/>
      <c r="DY250" s="61"/>
      <c r="DZ250" s="61"/>
      <c r="EA250" s="61"/>
      <c r="EB250" s="61"/>
      <c r="EC250" s="61"/>
      <c r="ED250" s="61"/>
      <c r="EE250" s="61"/>
      <c r="EF250" s="61"/>
      <c r="EG250" s="61"/>
      <c r="EH250" s="61"/>
      <c r="EI250" s="61"/>
      <c r="EJ250" s="61"/>
      <c r="EK250" s="61"/>
      <c r="EL250" s="61"/>
      <c r="EM250" s="61"/>
      <c r="EN250" s="61"/>
      <c r="EO250" s="61"/>
      <c r="EP250" s="61"/>
      <c r="EQ250" s="61"/>
      <c r="ER250" s="61"/>
      <c r="ES250" s="61"/>
      <c r="ET250" s="61"/>
      <c r="EU250" s="61"/>
      <c r="EV250" s="61"/>
      <c r="EW250" s="61"/>
      <c r="EX250" s="61"/>
      <c r="EY250" s="61"/>
    </row>
    <row r="251" spans="1:155"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1"/>
      <c r="CY251" s="61"/>
      <c r="CZ251" s="61"/>
      <c r="DA251" s="61"/>
      <c r="DB251" s="61"/>
      <c r="DC251" s="61"/>
      <c r="DD251" s="61"/>
      <c r="DE251" s="61"/>
      <c r="DF251" s="61"/>
      <c r="DG251" s="61"/>
      <c r="DH251" s="61"/>
      <c r="DI251" s="61"/>
      <c r="DJ251" s="61"/>
      <c r="DK251" s="61"/>
      <c r="DL251" s="61"/>
      <c r="DM251" s="61"/>
      <c r="DN251" s="61"/>
      <c r="DO251" s="61"/>
      <c r="DP251" s="61"/>
      <c r="DQ251" s="61"/>
      <c r="DR251" s="61"/>
      <c r="DS251" s="61"/>
      <c r="DT251" s="61"/>
      <c r="DU251" s="61"/>
      <c r="DV251" s="61"/>
      <c r="DW251" s="61"/>
      <c r="DX251" s="61"/>
      <c r="DY251" s="61"/>
      <c r="DZ251" s="61"/>
      <c r="EA251" s="61"/>
      <c r="EB251" s="61"/>
      <c r="EC251" s="61"/>
      <c r="ED251" s="61"/>
      <c r="EE251" s="61"/>
      <c r="EF251" s="61"/>
      <c r="EG251" s="61"/>
      <c r="EH251" s="61"/>
      <c r="EI251" s="61"/>
      <c r="EJ251" s="61"/>
      <c r="EK251" s="61"/>
      <c r="EL251" s="61"/>
      <c r="EM251" s="61"/>
      <c r="EN251" s="61"/>
      <c r="EO251" s="61"/>
      <c r="EP251" s="61"/>
      <c r="EQ251" s="61"/>
      <c r="ER251" s="61"/>
      <c r="ES251" s="61"/>
      <c r="ET251" s="61"/>
      <c r="EU251" s="61"/>
      <c r="EV251" s="61"/>
      <c r="EW251" s="61"/>
      <c r="EX251" s="61"/>
      <c r="EY251" s="61"/>
    </row>
    <row r="252" spans="1:155"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c r="BZ252" s="61"/>
      <c r="CA252" s="61"/>
      <c r="CB252" s="61"/>
      <c r="CC252" s="61"/>
      <c r="CD252" s="61"/>
      <c r="CE252" s="61"/>
      <c r="CF252" s="61"/>
      <c r="CG252" s="61"/>
      <c r="CH252" s="61"/>
      <c r="CI252" s="61"/>
      <c r="CJ252" s="61"/>
      <c r="CK252" s="61"/>
      <c r="CL252" s="61"/>
      <c r="CM252" s="61"/>
      <c r="CN252" s="61"/>
      <c r="CO252" s="61"/>
      <c r="CP252" s="61"/>
      <c r="CQ252" s="61"/>
      <c r="CR252" s="61"/>
      <c r="CS252" s="61"/>
      <c r="CT252" s="61"/>
      <c r="CU252" s="61"/>
      <c r="CV252" s="61"/>
      <c r="CW252" s="61"/>
      <c r="CX252" s="61"/>
      <c r="CY252" s="61"/>
      <c r="CZ252" s="61"/>
      <c r="DA252" s="61"/>
      <c r="DB252" s="61"/>
      <c r="DC252" s="61"/>
      <c r="DD252" s="61"/>
      <c r="DE252" s="61"/>
      <c r="DF252" s="61"/>
      <c r="DG252" s="61"/>
      <c r="DH252" s="61"/>
      <c r="DI252" s="61"/>
      <c r="DJ252" s="61"/>
      <c r="DK252" s="61"/>
      <c r="DL252" s="61"/>
      <c r="DM252" s="61"/>
      <c r="DN252" s="61"/>
      <c r="DO252" s="61"/>
      <c r="DP252" s="61"/>
      <c r="DQ252" s="61"/>
      <c r="DR252" s="61"/>
      <c r="DS252" s="61"/>
      <c r="DT252" s="61"/>
      <c r="DU252" s="61"/>
      <c r="DV252" s="61"/>
      <c r="DW252" s="61"/>
      <c r="DX252" s="61"/>
      <c r="DY252" s="61"/>
      <c r="DZ252" s="61"/>
      <c r="EA252" s="61"/>
      <c r="EB252" s="61"/>
      <c r="EC252" s="61"/>
      <c r="ED252" s="61"/>
      <c r="EE252" s="61"/>
      <c r="EF252" s="61"/>
      <c r="EG252" s="61"/>
      <c r="EH252" s="61"/>
      <c r="EI252" s="61"/>
      <c r="EJ252" s="61"/>
      <c r="EK252" s="61"/>
      <c r="EL252" s="61"/>
      <c r="EM252" s="61"/>
      <c r="EN252" s="61"/>
      <c r="EO252" s="61"/>
      <c r="EP252" s="61"/>
      <c r="EQ252" s="61"/>
      <c r="ER252" s="61"/>
      <c r="ES252" s="61"/>
      <c r="ET252" s="61"/>
      <c r="EU252" s="61"/>
      <c r="EV252" s="61"/>
      <c r="EW252" s="61"/>
      <c r="EX252" s="61"/>
      <c r="EY252" s="61"/>
    </row>
    <row r="253" spans="1:155"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c r="BZ253" s="61"/>
      <c r="CA253" s="61"/>
      <c r="CB253" s="61"/>
      <c r="CC253" s="61"/>
      <c r="CD253" s="61"/>
      <c r="CE253" s="61"/>
      <c r="CF253" s="61"/>
      <c r="CG253" s="61"/>
      <c r="CH253" s="61"/>
      <c r="CI253" s="61"/>
      <c r="CJ253" s="61"/>
      <c r="CK253" s="61"/>
      <c r="CL253" s="61"/>
      <c r="CM253" s="61"/>
      <c r="CN253" s="61"/>
      <c r="CO253" s="61"/>
      <c r="CP253" s="61"/>
      <c r="CQ253" s="61"/>
      <c r="CR253" s="61"/>
      <c r="CS253" s="61"/>
      <c r="CT253" s="61"/>
      <c r="CU253" s="61"/>
      <c r="CV253" s="61"/>
      <c r="CW253" s="61"/>
      <c r="CX253" s="61"/>
      <c r="CY253" s="61"/>
      <c r="CZ253" s="61"/>
      <c r="DA253" s="61"/>
      <c r="DB253" s="61"/>
      <c r="DC253" s="61"/>
      <c r="DD253" s="61"/>
      <c r="DE253" s="61"/>
      <c r="DF253" s="61"/>
      <c r="DG253" s="61"/>
      <c r="DH253" s="61"/>
      <c r="DI253" s="61"/>
      <c r="DJ253" s="61"/>
      <c r="DK253" s="61"/>
      <c r="DL253" s="61"/>
      <c r="DM253" s="61"/>
      <c r="DN253" s="61"/>
      <c r="DO253" s="61"/>
      <c r="DP253" s="61"/>
      <c r="DQ253" s="61"/>
      <c r="DR253" s="61"/>
      <c r="DS253" s="61"/>
      <c r="DT253" s="61"/>
      <c r="DU253" s="61"/>
      <c r="DV253" s="61"/>
      <c r="DW253" s="61"/>
      <c r="DX253" s="61"/>
      <c r="DY253" s="61"/>
      <c r="DZ253" s="61"/>
      <c r="EA253" s="61"/>
      <c r="EB253" s="61"/>
      <c r="EC253" s="61"/>
      <c r="ED253" s="61"/>
      <c r="EE253" s="61"/>
      <c r="EF253" s="61"/>
      <c r="EG253" s="61"/>
      <c r="EH253" s="61"/>
      <c r="EI253" s="61"/>
      <c r="EJ253" s="61"/>
      <c r="EK253" s="61"/>
      <c r="EL253" s="61"/>
      <c r="EM253" s="61"/>
      <c r="EN253" s="61"/>
      <c r="EO253" s="61"/>
      <c r="EP253" s="61"/>
      <c r="EQ253" s="61"/>
      <c r="ER253" s="61"/>
      <c r="ES253" s="61"/>
      <c r="ET253" s="61"/>
      <c r="EU253" s="61"/>
      <c r="EV253" s="61"/>
      <c r="EW253" s="61"/>
      <c r="EX253" s="61"/>
      <c r="EY253" s="61"/>
    </row>
    <row r="254" spans="1:155"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c r="BZ254" s="61"/>
      <c r="CA254" s="61"/>
      <c r="CB254" s="61"/>
      <c r="CC254" s="61"/>
      <c r="CD254" s="61"/>
      <c r="CE254" s="61"/>
      <c r="CF254" s="61"/>
      <c r="CG254" s="61"/>
      <c r="CH254" s="61"/>
      <c r="CI254" s="61"/>
      <c r="CJ254" s="61"/>
      <c r="CK254" s="61"/>
      <c r="CL254" s="61"/>
      <c r="CM254" s="61"/>
      <c r="CN254" s="61"/>
      <c r="CO254" s="61"/>
      <c r="CP254" s="61"/>
      <c r="CQ254" s="61"/>
      <c r="CR254" s="61"/>
      <c r="CS254" s="61"/>
      <c r="CT254" s="61"/>
      <c r="CU254" s="61"/>
      <c r="CV254" s="61"/>
      <c r="CW254" s="61"/>
      <c r="CX254" s="61"/>
      <c r="CY254" s="61"/>
      <c r="CZ254" s="61"/>
      <c r="DA254" s="61"/>
      <c r="DB254" s="61"/>
      <c r="DC254" s="61"/>
      <c r="DD254" s="61"/>
      <c r="DE254" s="61"/>
      <c r="DF254" s="61"/>
      <c r="DG254" s="61"/>
      <c r="DH254" s="61"/>
      <c r="DI254" s="61"/>
      <c r="DJ254" s="61"/>
      <c r="DK254" s="61"/>
      <c r="DL254" s="61"/>
      <c r="DM254" s="61"/>
      <c r="DN254" s="61"/>
      <c r="DO254" s="61"/>
      <c r="DP254" s="61"/>
      <c r="DQ254" s="61"/>
      <c r="DR254" s="61"/>
      <c r="DS254" s="61"/>
      <c r="DT254" s="61"/>
      <c r="DU254" s="61"/>
      <c r="DV254" s="61"/>
      <c r="DW254" s="61"/>
      <c r="DX254" s="61"/>
      <c r="DY254" s="61"/>
      <c r="DZ254" s="61"/>
      <c r="EA254" s="61"/>
      <c r="EB254" s="61"/>
      <c r="EC254" s="61"/>
      <c r="ED254" s="61"/>
      <c r="EE254" s="61"/>
      <c r="EF254" s="61"/>
      <c r="EG254" s="61"/>
      <c r="EH254" s="61"/>
      <c r="EI254" s="61"/>
      <c r="EJ254" s="61"/>
      <c r="EK254" s="61"/>
      <c r="EL254" s="61"/>
      <c r="EM254" s="61"/>
      <c r="EN254" s="61"/>
      <c r="EO254" s="61"/>
      <c r="EP254" s="61"/>
      <c r="EQ254" s="61"/>
      <c r="ER254" s="61"/>
      <c r="ES254" s="61"/>
      <c r="ET254" s="61"/>
      <c r="EU254" s="61"/>
      <c r="EV254" s="61"/>
      <c r="EW254" s="61"/>
      <c r="EX254" s="61"/>
      <c r="EY254" s="61"/>
    </row>
    <row r="255" spans="1:155"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c r="BZ255" s="61"/>
      <c r="CA255" s="61"/>
      <c r="CB255" s="61"/>
      <c r="CC255" s="61"/>
      <c r="CD255" s="61"/>
      <c r="CE255" s="61"/>
      <c r="CF255" s="61"/>
      <c r="CG255" s="61"/>
      <c r="CH255" s="61"/>
      <c r="CI255" s="61"/>
      <c r="CJ255" s="61"/>
      <c r="CK255" s="61"/>
      <c r="CL255" s="61"/>
      <c r="CM255" s="61"/>
      <c r="CN255" s="61"/>
      <c r="CO255" s="61"/>
      <c r="CP255" s="61"/>
      <c r="CQ255" s="61"/>
      <c r="CR255" s="61"/>
      <c r="CS255" s="61"/>
      <c r="CT255" s="61"/>
      <c r="CU255" s="61"/>
      <c r="CV255" s="61"/>
      <c r="CW255" s="61"/>
      <c r="CX255" s="61"/>
      <c r="CY255" s="61"/>
      <c r="CZ255" s="61"/>
      <c r="DA255" s="61"/>
      <c r="DB255" s="61"/>
      <c r="DC255" s="61"/>
      <c r="DD255" s="61"/>
      <c r="DE255" s="61"/>
      <c r="DF255" s="61"/>
      <c r="DG255" s="61"/>
      <c r="DH255" s="61"/>
      <c r="DI255" s="61"/>
      <c r="DJ255" s="61"/>
      <c r="DK255" s="61"/>
      <c r="DL255" s="61"/>
      <c r="DM255" s="61"/>
      <c r="DN255" s="61"/>
      <c r="DO255" s="61"/>
      <c r="DP255" s="61"/>
      <c r="DQ255" s="61"/>
      <c r="DR255" s="61"/>
      <c r="DS255" s="61"/>
      <c r="DT255" s="61"/>
      <c r="DU255" s="61"/>
      <c r="DV255" s="61"/>
      <c r="DW255" s="61"/>
      <c r="DX255" s="61"/>
      <c r="DY255" s="61"/>
      <c r="DZ255" s="61"/>
      <c r="EA255" s="61"/>
      <c r="EB255" s="61"/>
      <c r="EC255" s="61"/>
      <c r="ED255" s="61"/>
      <c r="EE255" s="61"/>
      <c r="EF255" s="61"/>
      <c r="EG255" s="61"/>
      <c r="EH255" s="61"/>
      <c r="EI255" s="61"/>
      <c r="EJ255" s="61"/>
      <c r="EK255" s="61"/>
      <c r="EL255" s="61"/>
      <c r="EM255" s="61"/>
      <c r="EN255" s="61"/>
      <c r="EO255" s="61"/>
      <c r="EP255" s="61"/>
      <c r="EQ255" s="61"/>
      <c r="ER255" s="61"/>
      <c r="ES255" s="61"/>
      <c r="ET255" s="61"/>
      <c r="EU255" s="61"/>
      <c r="EV255" s="61"/>
      <c r="EW255" s="61"/>
      <c r="EX255" s="61"/>
      <c r="EY255" s="61"/>
    </row>
    <row r="256" spans="1:155"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c r="BZ256" s="61"/>
      <c r="CA256" s="61"/>
      <c r="CB256" s="61"/>
      <c r="CC256" s="61"/>
      <c r="CD256" s="61"/>
      <c r="CE256" s="61"/>
      <c r="CF256" s="61"/>
      <c r="CG256" s="61"/>
      <c r="CH256" s="61"/>
      <c r="CI256" s="61"/>
      <c r="CJ256" s="61"/>
      <c r="CK256" s="61"/>
      <c r="CL256" s="61"/>
      <c r="CM256" s="61"/>
      <c r="CN256" s="61"/>
      <c r="CO256" s="61"/>
      <c r="CP256" s="61"/>
      <c r="CQ256" s="61"/>
      <c r="CR256" s="61"/>
      <c r="CS256" s="61"/>
      <c r="CT256" s="61"/>
      <c r="CU256" s="61"/>
      <c r="CV256" s="61"/>
      <c r="CW256" s="61"/>
      <c r="CX256" s="61"/>
      <c r="CY256" s="61"/>
      <c r="CZ256" s="61"/>
      <c r="DA256" s="61"/>
      <c r="DB256" s="61"/>
      <c r="DC256" s="61"/>
      <c r="DD256" s="61"/>
      <c r="DE256" s="61"/>
      <c r="DF256" s="61"/>
      <c r="DG256" s="61"/>
      <c r="DH256" s="61"/>
      <c r="DI256" s="61"/>
      <c r="DJ256" s="61"/>
      <c r="DK256" s="61"/>
      <c r="DL256" s="61"/>
      <c r="DM256" s="61"/>
      <c r="DN256" s="61"/>
      <c r="DO256" s="61"/>
      <c r="DP256" s="61"/>
      <c r="DQ256" s="61"/>
      <c r="DR256" s="61"/>
      <c r="DS256" s="61"/>
      <c r="DT256" s="61"/>
      <c r="DU256" s="61"/>
      <c r="DV256" s="61"/>
      <c r="DW256" s="61"/>
      <c r="DX256" s="61"/>
      <c r="DY256" s="61"/>
      <c r="DZ256" s="61"/>
      <c r="EA256" s="61"/>
      <c r="EB256" s="61"/>
      <c r="EC256" s="61"/>
      <c r="ED256" s="61"/>
      <c r="EE256" s="61"/>
      <c r="EF256" s="61"/>
      <c r="EG256" s="61"/>
      <c r="EH256" s="61"/>
      <c r="EI256" s="61"/>
      <c r="EJ256" s="61"/>
      <c r="EK256" s="61"/>
      <c r="EL256" s="61"/>
      <c r="EM256" s="61"/>
      <c r="EN256" s="61"/>
      <c r="EO256" s="61"/>
      <c r="EP256" s="61"/>
      <c r="EQ256" s="61"/>
      <c r="ER256" s="61"/>
      <c r="ES256" s="61"/>
      <c r="ET256" s="61"/>
      <c r="EU256" s="61"/>
      <c r="EV256" s="61"/>
      <c r="EW256" s="61"/>
      <c r="EX256" s="61"/>
      <c r="EY256" s="61"/>
    </row>
    <row r="257" spans="1:155"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c r="BZ257" s="61"/>
      <c r="CA257" s="61"/>
      <c r="CB257" s="61"/>
      <c r="CC257" s="61"/>
      <c r="CD257" s="61"/>
      <c r="CE257" s="61"/>
      <c r="CF257" s="61"/>
      <c r="CG257" s="61"/>
      <c r="CH257" s="61"/>
      <c r="CI257" s="61"/>
      <c r="CJ257" s="61"/>
      <c r="CK257" s="61"/>
      <c r="CL257" s="61"/>
      <c r="CM257" s="61"/>
      <c r="CN257" s="61"/>
      <c r="CO257" s="61"/>
      <c r="CP257" s="61"/>
      <c r="CQ257" s="61"/>
      <c r="CR257" s="61"/>
      <c r="CS257" s="61"/>
      <c r="CT257" s="61"/>
      <c r="CU257" s="61"/>
      <c r="CV257" s="61"/>
      <c r="CW257" s="61"/>
      <c r="CX257" s="61"/>
      <c r="CY257" s="61"/>
      <c r="CZ257" s="61"/>
      <c r="DA257" s="61"/>
      <c r="DB257" s="61"/>
      <c r="DC257" s="61"/>
      <c r="DD257" s="61"/>
      <c r="DE257" s="61"/>
      <c r="DF257" s="61"/>
      <c r="DG257" s="61"/>
      <c r="DH257" s="61"/>
      <c r="DI257" s="61"/>
      <c r="DJ257" s="61"/>
      <c r="DK257" s="61"/>
      <c r="DL257" s="61"/>
      <c r="DM257" s="61"/>
      <c r="DN257" s="61"/>
      <c r="DO257" s="61"/>
      <c r="DP257" s="61"/>
      <c r="DQ257" s="61"/>
      <c r="DR257" s="61"/>
      <c r="DS257" s="61"/>
      <c r="DT257" s="61"/>
      <c r="DU257" s="61"/>
      <c r="DV257" s="61"/>
      <c r="DW257" s="61"/>
      <c r="DX257" s="61"/>
      <c r="DY257" s="61"/>
      <c r="DZ257" s="61"/>
      <c r="EA257" s="61"/>
      <c r="EB257" s="61"/>
      <c r="EC257" s="61"/>
      <c r="ED257" s="61"/>
      <c r="EE257" s="61"/>
      <c r="EF257" s="61"/>
      <c r="EG257" s="61"/>
      <c r="EH257" s="61"/>
      <c r="EI257" s="61"/>
      <c r="EJ257" s="61"/>
      <c r="EK257" s="61"/>
      <c r="EL257" s="61"/>
      <c r="EM257" s="61"/>
      <c r="EN257" s="61"/>
      <c r="EO257" s="61"/>
      <c r="EP257" s="61"/>
      <c r="EQ257" s="61"/>
      <c r="ER257" s="61"/>
      <c r="ES257" s="61"/>
      <c r="ET257" s="61"/>
      <c r="EU257" s="61"/>
      <c r="EV257" s="61"/>
      <c r="EW257" s="61"/>
      <c r="EX257" s="61"/>
      <c r="EY257" s="61"/>
    </row>
    <row r="258" spans="1:155"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c r="BZ258" s="61"/>
      <c r="CA258" s="61"/>
      <c r="CB258" s="61"/>
      <c r="CC258" s="61"/>
      <c r="CD258" s="61"/>
      <c r="CE258" s="61"/>
      <c r="CF258" s="61"/>
      <c r="CG258" s="61"/>
      <c r="CH258" s="61"/>
      <c r="CI258" s="61"/>
      <c r="CJ258" s="61"/>
      <c r="CK258" s="61"/>
      <c r="CL258" s="61"/>
      <c r="CM258" s="61"/>
      <c r="CN258" s="61"/>
      <c r="CO258" s="61"/>
      <c r="CP258" s="61"/>
      <c r="CQ258" s="61"/>
      <c r="CR258" s="61"/>
      <c r="CS258" s="61"/>
      <c r="CT258" s="61"/>
      <c r="CU258" s="61"/>
      <c r="CV258" s="61"/>
      <c r="CW258" s="61"/>
      <c r="CX258" s="61"/>
      <c r="CY258" s="61"/>
      <c r="CZ258" s="61"/>
      <c r="DA258" s="61"/>
      <c r="DB258" s="61"/>
      <c r="DC258" s="61"/>
      <c r="DD258" s="61"/>
      <c r="DE258" s="61"/>
      <c r="DF258" s="61"/>
      <c r="DG258" s="61"/>
      <c r="DH258" s="61"/>
      <c r="DI258" s="61"/>
      <c r="DJ258" s="61"/>
      <c r="DK258" s="61"/>
      <c r="DL258" s="61"/>
      <c r="DM258" s="61"/>
      <c r="DN258" s="61"/>
      <c r="DO258" s="61"/>
      <c r="DP258" s="61"/>
      <c r="DQ258" s="61"/>
      <c r="DR258" s="61"/>
      <c r="DS258" s="61"/>
      <c r="DT258" s="61"/>
      <c r="DU258" s="61"/>
      <c r="DV258" s="61"/>
      <c r="DW258" s="61"/>
      <c r="DX258" s="61"/>
      <c r="DY258" s="61"/>
      <c r="DZ258" s="61"/>
      <c r="EA258" s="61"/>
      <c r="EB258" s="61"/>
      <c r="EC258" s="61"/>
      <c r="ED258" s="61"/>
      <c r="EE258" s="61"/>
      <c r="EF258" s="61"/>
      <c r="EG258" s="61"/>
      <c r="EH258" s="61"/>
      <c r="EI258" s="61"/>
      <c r="EJ258" s="61"/>
      <c r="EK258" s="61"/>
      <c r="EL258" s="61"/>
      <c r="EM258" s="61"/>
      <c r="EN258" s="61"/>
      <c r="EO258" s="61"/>
      <c r="EP258" s="61"/>
      <c r="EQ258" s="61"/>
      <c r="ER258" s="61"/>
      <c r="ES258" s="61"/>
      <c r="ET258" s="61"/>
      <c r="EU258" s="61"/>
      <c r="EV258" s="61"/>
      <c r="EW258" s="61"/>
      <c r="EX258" s="61"/>
      <c r="EY258" s="61"/>
    </row>
    <row r="259" spans="1:155"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c r="BZ259" s="61"/>
      <c r="CA259" s="61"/>
      <c r="CB259" s="61"/>
      <c r="CC259" s="61"/>
      <c r="CD259" s="61"/>
      <c r="CE259" s="61"/>
      <c r="CF259" s="61"/>
      <c r="CG259" s="61"/>
      <c r="CH259" s="61"/>
      <c r="CI259" s="61"/>
      <c r="CJ259" s="61"/>
      <c r="CK259" s="61"/>
      <c r="CL259" s="61"/>
      <c r="CM259" s="61"/>
      <c r="CN259" s="61"/>
      <c r="CO259" s="61"/>
      <c r="CP259" s="61"/>
      <c r="CQ259" s="61"/>
      <c r="CR259" s="61"/>
      <c r="CS259" s="61"/>
      <c r="CT259" s="61"/>
      <c r="CU259" s="61"/>
      <c r="CV259" s="61"/>
      <c r="CW259" s="61"/>
      <c r="CX259" s="61"/>
      <c r="CY259" s="61"/>
      <c r="CZ259" s="61"/>
      <c r="DA259" s="61"/>
      <c r="DB259" s="61"/>
      <c r="DC259" s="61"/>
      <c r="DD259" s="61"/>
      <c r="DE259" s="61"/>
      <c r="DF259" s="61"/>
      <c r="DG259" s="61"/>
      <c r="DH259" s="61"/>
      <c r="DI259" s="61"/>
      <c r="DJ259" s="61"/>
      <c r="DK259" s="61"/>
      <c r="DL259" s="61"/>
      <c r="DM259" s="61"/>
      <c r="DN259" s="61"/>
      <c r="DO259" s="61"/>
      <c r="DP259" s="61"/>
      <c r="DQ259" s="61"/>
      <c r="DR259" s="61"/>
      <c r="DS259" s="61"/>
      <c r="DT259" s="61"/>
      <c r="DU259" s="61"/>
      <c r="DV259" s="61"/>
      <c r="DW259" s="61"/>
      <c r="DX259" s="61"/>
      <c r="DY259" s="61"/>
      <c r="DZ259" s="61"/>
      <c r="EA259" s="61"/>
      <c r="EB259" s="61"/>
      <c r="EC259" s="61"/>
      <c r="ED259" s="61"/>
      <c r="EE259" s="61"/>
      <c r="EF259" s="61"/>
      <c r="EG259" s="61"/>
      <c r="EH259" s="61"/>
      <c r="EI259" s="61"/>
      <c r="EJ259" s="61"/>
      <c r="EK259" s="61"/>
      <c r="EL259" s="61"/>
      <c r="EM259" s="61"/>
      <c r="EN259" s="61"/>
      <c r="EO259" s="61"/>
      <c r="EP259" s="61"/>
      <c r="EQ259" s="61"/>
      <c r="ER259" s="61"/>
      <c r="ES259" s="61"/>
      <c r="ET259" s="61"/>
      <c r="EU259" s="61"/>
      <c r="EV259" s="61"/>
      <c r="EW259" s="61"/>
      <c r="EX259" s="61"/>
      <c r="EY259" s="61"/>
    </row>
    <row r="260" spans="1:155"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c r="BZ260" s="61"/>
      <c r="CA260" s="61"/>
      <c r="CB260" s="61"/>
      <c r="CC260" s="61"/>
      <c r="CD260" s="61"/>
      <c r="CE260" s="61"/>
      <c r="CF260" s="61"/>
      <c r="CG260" s="61"/>
      <c r="CH260" s="61"/>
      <c r="CI260" s="61"/>
      <c r="CJ260" s="61"/>
      <c r="CK260" s="61"/>
      <c r="CL260" s="61"/>
      <c r="CM260" s="61"/>
      <c r="CN260" s="61"/>
      <c r="CO260" s="61"/>
      <c r="CP260" s="61"/>
      <c r="CQ260" s="61"/>
      <c r="CR260" s="61"/>
      <c r="CS260" s="61"/>
      <c r="CT260" s="61"/>
      <c r="CU260" s="61"/>
      <c r="CV260" s="61"/>
      <c r="CW260" s="61"/>
      <c r="CX260" s="61"/>
      <c r="CY260" s="61"/>
      <c r="CZ260" s="61"/>
      <c r="DA260" s="61"/>
      <c r="DB260" s="61"/>
      <c r="DC260" s="61"/>
      <c r="DD260" s="61"/>
      <c r="DE260" s="61"/>
      <c r="DF260" s="61"/>
      <c r="DG260" s="61"/>
      <c r="DH260" s="61"/>
      <c r="DI260" s="61"/>
      <c r="DJ260" s="61"/>
      <c r="DK260" s="61"/>
      <c r="DL260" s="61"/>
      <c r="DM260" s="61"/>
      <c r="DN260" s="61"/>
      <c r="DO260" s="61"/>
      <c r="DP260" s="61"/>
      <c r="DQ260" s="61"/>
      <c r="DR260" s="61"/>
      <c r="DS260" s="61"/>
      <c r="DT260" s="61"/>
      <c r="DU260" s="61"/>
      <c r="DV260" s="61"/>
      <c r="DW260" s="61"/>
      <c r="DX260" s="61"/>
      <c r="DY260" s="61"/>
      <c r="DZ260" s="61"/>
      <c r="EA260" s="61"/>
      <c r="EB260" s="61"/>
      <c r="EC260" s="61"/>
      <c r="ED260" s="61"/>
      <c r="EE260" s="61"/>
      <c r="EF260" s="61"/>
      <c r="EG260" s="61"/>
      <c r="EH260" s="61"/>
      <c r="EI260" s="61"/>
      <c r="EJ260" s="61"/>
      <c r="EK260" s="61"/>
      <c r="EL260" s="61"/>
      <c r="EM260" s="61"/>
      <c r="EN260" s="61"/>
      <c r="EO260" s="61"/>
      <c r="EP260" s="61"/>
      <c r="EQ260" s="61"/>
      <c r="ER260" s="61"/>
      <c r="ES260" s="61"/>
      <c r="ET260" s="61"/>
      <c r="EU260" s="61"/>
      <c r="EV260" s="61"/>
      <c r="EW260" s="61"/>
      <c r="EX260" s="61"/>
      <c r="EY260" s="61"/>
    </row>
    <row r="261" spans="1:155"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c r="BZ261" s="61"/>
      <c r="CA261" s="61"/>
      <c r="CB261" s="61"/>
      <c r="CC261" s="61"/>
      <c r="CD261" s="61"/>
      <c r="CE261" s="61"/>
      <c r="CF261" s="61"/>
      <c r="CG261" s="61"/>
      <c r="CH261" s="61"/>
      <c r="CI261" s="61"/>
      <c r="CJ261" s="61"/>
      <c r="CK261" s="61"/>
      <c r="CL261" s="61"/>
      <c r="CM261" s="61"/>
      <c r="CN261" s="61"/>
      <c r="CO261" s="61"/>
      <c r="CP261" s="61"/>
      <c r="CQ261" s="61"/>
      <c r="CR261" s="61"/>
      <c r="CS261" s="61"/>
      <c r="CT261" s="61"/>
      <c r="CU261" s="61"/>
      <c r="CV261" s="61"/>
      <c r="CW261" s="61"/>
      <c r="CX261" s="61"/>
      <c r="CY261" s="61"/>
      <c r="CZ261" s="61"/>
      <c r="DA261" s="61"/>
      <c r="DB261" s="61"/>
      <c r="DC261" s="61"/>
      <c r="DD261" s="61"/>
      <c r="DE261" s="61"/>
      <c r="DF261" s="61"/>
      <c r="DG261" s="61"/>
      <c r="DH261" s="61"/>
      <c r="DI261" s="61"/>
      <c r="DJ261" s="61"/>
      <c r="DK261" s="61"/>
      <c r="DL261" s="61"/>
      <c r="DM261" s="61"/>
      <c r="DN261" s="61"/>
      <c r="DO261" s="61"/>
      <c r="DP261" s="61"/>
      <c r="DQ261" s="61"/>
      <c r="DR261" s="61"/>
      <c r="DS261" s="61"/>
      <c r="DT261" s="61"/>
      <c r="DU261" s="61"/>
      <c r="DV261" s="61"/>
      <c r="DW261" s="61"/>
      <c r="DX261" s="61"/>
      <c r="DY261" s="61"/>
      <c r="DZ261" s="61"/>
      <c r="EA261" s="61"/>
      <c r="EB261" s="61"/>
      <c r="EC261" s="61"/>
      <c r="ED261" s="61"/>
      <c r="EE261" s="61"/>
      <c r="EF261" s="61"/>
      <c r="EG261" s="61"/>
      <c r="EH261" s="61"/>
      <c r="EI261" s="61"/>
      <c r="EJ261" s="61"/>
      <c r="EK261" s="61"/>
      <c r="EL261" s="61"/>
      <c r="EM261" s="61"/>
      <c r="EN261" s="61"/>
      <c r="EO261" s="61"/>
      <c r="EP261" s="61"/>
      <c r="EQ261" s="61"/>
      <c r="ER261" s="61"/>
      <c r="ES261" s="61"/>
      <c r="ET261" s="61"/>
      <c r="EU261" s="61"/>
      <c r="EV261" s="61"/>
      <c r="EW261" s="61"/>
      <c r="EX261" s="61"/>
      <c r="EY261" s="61"/>
    </row>
    <row r="262" spans="1:155"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c r="BZ262" s="61"/>
      <c r="CA262" s="61"/>
      <c r="CB262" s="61"/>
      <c r="CC262" s="61"/>
      <c r="CD262" s="61"/>
      <c r="CE262" s="61"/>
      <c r="CF262" s="61"/>
      <c r="CG262" s="61"/>
      <c r="CH262" s="61"/>
      <c r="CI262" s="61"/>
      <c r="CJ262" s="61"/>
      <c r="CK262" s="61"/>
      <c r="CL262" s="61"/>
      <c r="CM262" s="61"/>
      <c r="CN262" s="61"/>
      <c r="CO262" s="61"/>
      <c r="CP262" s="61"/>
      <c r="CQ262" s="61"/>
      <c r="CR262" s="61"/>
      <c r="CS262" s="61"/>
      <c r="CT262" s="61"/>
      <c r="CU262" s="61"/>
      <c r="CV262" s="61"/>
      <c r="CW262" s="61"/>
      <c r="CX262" s="61"/>
      <c r="CY262" s="61"/>
      <c r="CZ262" s="61"/>
      <c r="DA262" s="61"/>
      <c r="DB262" s="61"/>
      <c r="DC262" s="61"/>
      <c r="DD262" s="61"/>
      <c r="DE262" s="61"/>
      <c r="DF262" s="61"/>
      <c r="DG262" s="61"/>
      <c r="DH262" s="61"/>
      <c r="DI262" s="61"/>
      <c r="DJ262" s="61"/>
      <c r="DK262" s="61"/>
      <c r="DL262" s="61"/>
      <c r="DM262" s="61"/>
      <c r="DN262" s="61"/>
      <c r="DO262" s="61"/>
      <c r="DP262" s="61"/>
      <c r="DQ262" s="61"/>
      <c r="DR262" s="61"/>
      <c r="DS262" s="61"/>
      <c r="DT262" s="61"/>
      <c r="DU262" s="61"/>
      <c r="DV262" s="61"/>
      <c r="DW262" s="61"/>
      <c r="DX262" s="61"/>
      <c r="DY262" s="61"/>
      <c r="DZ262" s="61"/>
      <c r="EA262" s="61"/>
      <c r="EB262" s="61"/>
      <c r="EC262" s="61"/>
      <c r="ED262" s="61"/>
      <c r="EE262" s="61"/>
      <c r="EF262" s="61"/>
      <c r="EG262" s="61"/>
      <c r="EH262" s="61"/>
      <c r="EI262" s="61"/>
      <c r="EJ262" s="61"/>
      <c r="EK262" s="61"/>
      <c r="EL262" s="61"/>
      <c r="EM262" s="61"/>
      <c r="EN262" s="61"/>
      <c r="EO262" s="61"/>
      <c r="EP262" s="61"/>
      <c r="EQ262" s="61"/>
      <c r="ER262" s="61"/>
      <c r="ES262" s="61"/>
      <c r="ET262" s="61"/>
      <c r="EU262" s="61"/>
      <c r="EV262" s="61"/>
      <c r="EW262" s="61"/>
      <c r="EX262" s="61"/>
      <c r="EY262" s="61"/>
    </row>
    <row r="263" spans="1:155"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c r="BZ263" s="61"/>
      <c r="CA263" s="61"/>
      <c r="CB263" s="61"/>
      <c r="CC263" s="61"/>
      <c r="CD263" s="61"/>
      <c r="CE263" s="61"/>
      <c r="CF263" s="61"/>
      <c r="CG263" s="61"/>
      <c r="CH263" s="61"/>
      <c r="CI263" s="61"/>
      <c r="CJ263" s="61"/>
      <c r="CK263" s="61"/>
      <c r="CL263" s="61"/>
      <c r="CM263" s="61"/>
      <c r="CN263" s="61"/>
      <c r="CO263" s="61"/>
      <c r="CP263" s="61"/>
      <c r="CQ263" s="61"/>
      <c r="CR263" s="61"/>
      <c r="CS263" s="61"/>
      <c r="CT263" s="61"/>
      <c r="CU263" s="61"/>
      <c r="CV263" s="61"/>
      <c r="CW263" s="61"/>
      <c r="CX263" s="61"/>
      <c r="CY263" s="61"/>
      <c r="CZ263" s="61"/>
      <c r="DA263" s="61"/>
      <c r="DB263" s="61"/>
      <c r="DC263" s="61"/>
      <c r="DD263" s="61"/>
      <c r="DE263" s="61"/>
      <c r="DF263" s="61"/>
      <c r="DG263" s="61"/>
      <c r="DH263" s="61"/>
      <c r="DI263" s="61"/>
      <c r="DJ263" s="61"/>
      <c r="DK263" s="61"/>
      <c r="DL263" s="61"/>
      <c r="DM263" s="61"/>
      <c r="DN263" s="61"/>
      <c r="DO263" s="61"/>
      <c r="DP263" s="61"/>
      <c r="DQ263" s="61"/>
      <c r="DR263" s="61"/>
      <c r="DS263" s="61"/>
      <c r="DT263" s="61"/>
      <c r="DU263" s="61"/>
      <c r="DV263" s="61"/>
      <c r="DW263" s="61"/>
      <c r="DX263" s="61"/>
      <c r="DY263" s="61"/>
      <c r="DZ263" s="61"/>
      <c r="EA263" s="61"/>
      <c r="EB263" s="61"/>
      <c r="EC263" s="61"/>
      <c r="ED263" s="61"/>
      <c r="EE263" s="61"/>
      <c r="EF263" s="61"/>
      <c r="EG263" s="61"/>
      <c r="EH263" s="61"/>
      <c r="EI263" s="61"/>
      <c r="EJ263" s="61"/>
      <c r="EK263" s="61"/>
      <c r="EL263" s="61"/>
      <c r="EM263" s="61"/>
      <c r="EN263" s="61"/>
      <c r="EO263" s="61"/>
      <c r="EP263" s="61"/>
      <c r="EQ263" s="61"/>
      <c r="ER263" s="61"/>
      <c r="ES263" s="61"/>
      <c r="ET263" s="61"/>
      <c r="EU263" s="61"/>
      <c r="EV263" s="61"/>
      <c r="EW263" s="61"/>
      <c r="EX263" s="61"/>
      <c r="EY263" s="61"/>
    </row>
    <row r="264" spans="1:155"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c r="BZ264" s="61"/>
      <c r="CA264" s="61"/>
      <c r="CB264" s="61"/>
      <c r="CC264" s="61"/>
      <c r="CD264" s="61"/>
      <c r="CE264" s="61"/>
      <c r="CF264" s="61"/>
      <c r="CG264" s="61"/>
      <c r="CH264" s="61"/>
      <c r="CI264" s="61"/>
      <c r="CJ264" s="61"/>
      <c r="CK264" s="61"/>
      <c r="CL264" s="61"/>
      <c r="CM264" s="61"/>
      <c r="CN264" s="61"/>
      <c r="CO264" s="61"/>
      <c r="CP264" s="61"/>
      <c r="CQ264" s="61"/>
      <c r="CR264" s="61"/>
      <c r="CS264" s="61"/>
      <c r="CT264" s="61"/>
      <c r="CU264" s="61"/>
      <c r="CV264" s="61"/>
      <c r="CW264" s="61"/>
      <c r="CX264" s="61"/>
      <c r="CY264" s="61"/>
      <c r="CZ264" s="61"/>
      <c r="DA264" s="61"/>
      <c r="DB264" s="61"/>
      <c r="DC264" s="61"/>
      <c r="DD264" s="61"/>
      <c r="DE264" s="61"/>
      <c r="DF264" s="61"/>
      <c r="DG264" s="61"/>
      <c r="DH264" s="61"/>
      <c r="DI264" s="61"/>
      <c r="DJ264" s="61"/>
      <c r="DK264" s="61"/>
      <c r="DL264" s="61"/>
      <c r="DM264" s="61"/>
      <c r="DN264" s="61"/>
      <c r="DO264" s="61"/>
      <c r="DP264" s="61"/>
      <c r="DQ264" s="61"/>
      <c r="DR264" s="61"/>
      <c r="DS264" s="61"/>
      <c r="DT264" s="61"/>
      <c r="DU264" s="61"/>
      <c r="DV264" s="61"/>
      <c r="DW264" s="61"/>
      <c r="DX264" s="61"/>
      <c r="DY264" s="61"/>
      <c r="DZ264" s="61"/>
      <c r="EA264" s="61"/>
      <c r="EB264" s="61"/>
      <c r="EC264" s="61"/>
      <c r="ED264" s="61"/>
      <c r="EE264" s="61"/>
      <c r="EF264" s="61"/>
      <c r="EG264" s="61"/>
      <c r="EH264" s="61"/>
      <c r="EI264" s="61"/>
      <c r="EJ264" s="61"/>
      <c r="EK264" s="61"/>
      <c r="EL264" s="61"/>
      <c r="EM264" s="61"/>
      <c r="EN264" s="61"/>
      <c r="EO264" s="61"/>
      <c r="EP264" s="61"/>
      <c r="EQ264" s="61"/>
      <c r="ER264" s="61"/>
      <c r="ES264" s="61"/>
      <c r="ET264" s="61"/>
      <c r="EU264" s="61"/>
      <c r="EV264" s="61"/>
      <c r="EW264" s="61"/>
      <c r="EX264" s="61"/>
      <c r="EY264" s="61"/>
    </row>
    <row r="265" spans="1:155"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c r="BZ265" s="61"/>
      <c r="CA265" s="61"/>
      <c r="CB265" s="61"/>
      <c r="CC265" s="61"/>
      <c r="CD265" s="61"/>
      <c r="CE265" s="61"/>
      <c r="CF265" s="61"/>
      <c r="CG265" s="61"/>
      <c r="CH265" s="61"/>
      <c r="CI265" s="61"/>
      <c r="CJ265" s="61"/>
      <c r="CK265" s="61"/>
      <c r="CL265" s="61"/>
      <c r="CM265" s="61"/>
      <c r="CN265" s="61"/>
      <c r="CO265" s="61"/>
      <c r="CP265" s="61"/>
      <c r="CQ265" s="61"/>
      <c r="CR265" s="61"/>
      <c r="CS265" s="61"/>
      <c r="CT265" s="61"/>
      <c r="CU265" s="61"/>
      <c r="CV265" s="61"/>
      <c r="CW265" s="61"/>
      <c r="CX265" s="61"/>
      <c r="CY265" s="61"/>
      <c r="CZ265" s="61"/>
      <c r="DA265" s="61"/>
      <c r="DB265" s="61"/>
      <c r="DC265" s="61"/>
      <c r="DD265" s="61"/>
      <c r="DE265" s="61"/>
      <c r="DF265" s="61"/>
      <c r="DG265" s="61"/>
      <c r="DH265" s="61"/>
      <c r="DI265" s="61"/>
      <c r="DJ265" s="61"/>
      <c r="DK265" s="61"/>
      <c r="DL265" s="61"/>
      <c r="DM265" s="61"/>
      <c r="DN265" s="61"/>
      <c r="DO265" s="61"/>
      <c r="DP265" s="61"/>
      <c r="DQ265" s="61"/>
      <c r="DR265" s="61"/>
      <c r="DS265" s="61"/>
      <c r="DT265" s="61"/>
      <c r="DU265" s="61"/>
      <c r="DV265" s="61"/>
      <c r="DW265" s="61"/>
      <c r="DX265" s="61"/>
      <c r="DY265" s="61"/>
      <c r="DZ265" s="61"/>
      <c r="EA265" s="61"/>
      <c r="EB265" s="61"/>
      <c r="EC265" s="61"/>
      <c r="ED265" s="61"/>
      <c r="EE265" s="61"/>
      <c r="EF265" s="61"/>
      <c r="EG265" s="61"/>
      <c r="EH265" s="61"/>
      <c r="EI265" s="61"/>
      <c r="EJ265" s="61"/>
      <c r="EK265" s="61"/>
      <c r="EL265" s="61"/>
      <c r="EM265" s="61"/>
      <c r="EN265" s="61"/>
      <c r="EO265" s="61"/>
      <c r="EP265" s="61"/>
      <c r="EQ265" s="61"/>
      <c r="ER265" s="61"/>
      <c r="ES265" s="61"/>
      <c r="ET265" s="61"/>
      <c r="EU265" s="61"/>
      <c r="EV265" s="61"/>
      <c r="EW265" s="61"/>
      <c r="EX265" s="61"/>
      <c r="EY265" s="61"/>
    </row>
    <row r="266" spans="1:155"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c r="BZ266" s="61"/>
      <c r="CA266" s="61"/>
      <c r="CB266" s="61"/>
      <c r="CC266" s="61"/>
      <c r="CD266" s="61"/>
      <c r="CE266" s="61"/>
      <c r="CF266" s="61"/>
      <c r="CG266" s="61"/>
      <c r="CH266" s="61"/>
      <c r="CI266" s="61"/>
      <c r="CJ266" s="61"/>
      <c r="CK266" s="61"/>
      <c r="CL266" s="61"/>
      <c r="CM266" s="61"/>
      <c r="CN266" s="61"/>
      <c r="CO266" s="61"/>
      <c r="CP266" s="61"/>
      <c r="CQ266" s="61"/>
      <c r="CR266" s="61"/>
      <c r="CS266" s="61"/>
      <c r="CT266" s="61"/>
      <c r="CU266" s="61"/>
      <c r="CV266" s="61"/>
      <c r="CW266" s="61"/>
      <c r="CX266" s="61"/>
      <c r="CY266" s="61"/>
      <c r="CZ266" s="61"/>
      <c r="DA266" s="61"/>
      <c r="DB266" s="61"/>
      <c r="DC266" s="61"/>
      <c r="DD266" s="61"/>
      <c r="DE266" s="61"/>
      <c r="DF266" s="61"/>
      <c r="DG266" s="61"/>
      <c r="DH266" s="61"/>
      <c r="DI266" s="61"/>
      <c r="DJ266" s="61"/>
      <c r="DK266" s="61"/>
      <c r="DL266" s="61"/>
      <c r="DM266" s="61"/>
      <c r="DN266" s="61"/>
      <c r="DO266" s="61"/>
      <c r="DP266" s="61"/>
      <c r="DQ266" s="61"/>
      <c r="DR266" s="61"/>
      <c r="DS266" s="61"/>
      <c r="DT266" s="61"/>
      <c r="DU266" s="61"/>
      <c r="DV266" s="61"/>
      <c r="DW266" s="61"/>
      <c r="DX266" s="61"/>
      <c r="DY266" s="61"/>
      <c r="DZ266" s="61"/>
      <c r="EA266" s="61"/>
      <c r="EB266" s="61"/>
      <c r="EC266" s="61"/>
      <c r="ED266" s="61"/>
      <c r="EE266" s="61"/>
      <c r="EF266" s="61"/>
      <c r="EG266" s="61"/>
      <c r="EH266" s="61"/>
      <c r="EI266" s="61"/>
      <c r="EJ266" s="61"/>
      <c r="EK266" s="61"/>
      <c r="EL266" s="61"/>
      <c r="EM266" s="61"/>
      <c r="EN266" s="61"/>
      <c r="EO266" s="61"/>
      <c r="EP266" s="61"/>
      <c r="EQ266" s="61"/>
      <c r="ER266" s="61"/>
      <c r="ES266" s="61"/>
      <c r="ET266" s="61"/>
      <c r="EU266" s="61"/>
      <c r="EV266" s="61"/>
      <c r="EW266" s="61"/>
      <c r="EX266" s="61"/>
      <c r="EY266" s="61"/>
    </row>
    <row r="267" spans="1:155"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c r="BZ267" s="61"/>
      <c r="CA267" s="61"/>
      <c r="CB267" s="61"/>
      <c r="CC267" s="61"/>
      <c r="CD267" s="61"/>
      <c r="CE267" s="61"/>
      <c r="CF267" s="61"/>
      <c r="CG267" s="61"/>
      <c r="CH267" s="61"/>
      <c r="CI267" s="61"/>
      <c r="CJ267" s="61"/>
      <c r="CK267" s="61"/>
      <c r="CL267" s="61"/>
      <c r="CM267" s="61"/>
      <c r="CN267" s="61"/>
      <c r="CO267" s="61"/>
      <c r="CP267" s="61"/>
      <c r="CQ267" s="61"/>
      <c r="CR267" s="61"/>
      <c r="CS267" s="61"/>
      <c r="CT267" s="61"/>
      <c r="CU267" s="61"/>
      <c r="CV267" s="61"/>
      <c r="CW267" s="61"/>
      <c r="CX267" s="61"/>
      <c r="CY267" s="61"/>
      <c r="CZ267" s="61"/>
      <c r="DA267" s="61"/>
      <c r="DB267" s="61"/>
      <c r="DC267" s="61"/>
      <c r="DD267" s="61"/>
      <c r="DE267" s="61"/>
      <c r="DF267" s="61"/>
      <c r="DG267" s="61"/>
      <c r="DH267" s="61"/>
      <c r="DI267" s="61"/>
      <c r="DJ267" s="61"/>
      <c r="DK267" s="61"/>
      <c r="DL267" s="61"/>
      <c r="DM267" s="61"/>
      <c r="DN267" s="61"/>
      <c r="DO267" s="61"/>
      <c r="DP267" s="61"/>
      <c r="DQ267" s="61"/>
      <c r="DR267" s="61"/>
      <c r="DS267" s="61"/>
      <c r="DT267" s="61"/>
      <c r="DU267" s="61"/>
      <c r="DV267" s="61"/>
      <c r="DW267" s="61"/>
      <c r="DX267" s="61"/>
      <c r="DY267" s="61"/>
      <c r="DZ267" s="61"/>
      <c r="EA267" s="61"/>
      <c r="EB267" s="61"/>
      <c r="EC267" s="61"/>
      <c r="ED267" s="61"/>
      <c r="EE267" s="61"/>
      <c r="EF267" s="61"/>
      <c r="EG267" s="61"/>
      <c r="EH267" s="61"/>
      <c r="EI267" s="61"/>
      <c r="EJ267" s="61"/>
      <c r="EK267" s="61"/>
      <c r="EL267" s="61"/>
      <c r="EM267" s="61"/>
      <c r="EN267" s="61"/>
      <c r="EO267" s="61"/>
      <c r="EP267" s="61"/>
      <c r="EQ267" s="61"/>
      <c r="ER267" s="61"/>
      <c r="ES267" s="61"/>
      <c r="ET267" s="61"/>
      <c r="EU267" s="61"/>
      <c r="EV267" s="61"/>
      <c r="EW267" s="61"/>
      <c r="EX267" s="61"/>
      <c r="EY267" s="61"/>
    </row>
    <row r="268" spans="1:155"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c r="BZ268" s="61"/>
      <c r="CA268" s="61"/>
      <c r="CB268" s="61"/>
      <c r="CC268" s="61"/>
      <c r="CD268" s="61"/>
      <c r="CE268" s="61"/>
      <c r="CF268" s="61"/>
      <c r="CG268" s="61"/>
      <c r="CH268" s="61"/>
      <c r="CI268" s="61"/>
      <c r="CJ268" s="61"/>
      <c r="CK268" s="61"/>
      <c r="CL268" s="61"/>
      <c r="CM268" s="61"/>
      <c r="CN268" s="61"/>
      <c r="CO268" s="61"/>
      <c r="CP268" s="61"/>
      <c r="CQ268" s="61"/>
      <c r="CR268" s="61"/>
      <c r="CS268" s="61"/>
      <c r="CT268" s="61"/>
      <c r="CU268" s="61"/>
      <c r="CV268" s="61"/>
      <c r="CW268" s="61"/>
      <c r="CX268" s="61"/>
      <c r="CY268" s="61"/>
      <c r="CZ268" s="61"/>
      <c r="DA268" s="61"/>
      <c r="DB268" s="61"/>
      <c r="DC268" s="61"/>
      <c r="DD268" s="61"/>
      <c r="DE268" s="61"/>
      <c r="DF268" s="61"/>
      <c r="DG268" s="61"/>
      <c r="DH268" s="61"/>
      <c r="DI268" s="61"/>
      <c r="DJ268" s="61"/>
      <c r="DK268" s="61"/>
      <c r="DL268" s="61"/>
      <c r="DM268" s="61"/>
      <c r="DN268" s="61"/>
      <c r="DO268" s="61"/>
      <c r="DP268" s="61"/>
      <c r="DQ268" s="61"/>
      <c r="DR268" s="61"/>
      <c r="DS268" s="61"/>
      <c r="DT268" s="61"/>
      <c r="DU268" s="61"/>
      <c r="DV268" s="61"/>
      <c r="DW268" s="61"/>
      <c r="DX268" s="61"/>
      <c r="DY268" s="61"/>
      <c r="DZ268" s="61"/>
      <c r="EA268" s="61"/>
      <c r="EB268" s="61"/>
      <c r="EC268" s="61"/>
      <c r="ED268" s="61"/>
      <c r="EE268" s="61"/>
      <c r="EF268" s="61"/>
      <c r="EG268" s="61"/>
      <c r="EH268" s="61"/>
      <c r="EI268" s="61"/>
      <c r="EJ268" s="61"/>
      <c r="EK268" s="61"/>
      <c r="EL268" s="61"/>
      <c r="EM268" s="61"/>
      <c r="EN268" s="61"/>
      <c r="EO268" s="61"/>
      <c r="EP268" s="61"/>
      <c r="EQ268" s="61"/>
      <c r="ER268" s="61"/>
      <c r="ES268" s="61"/>
      <c r="ET268" s="61"/>
      <c r="EU268" s="61"/>
      <c r="EV268" s="61"/>
      <c r="EW268" s="61"/>
      <c r="EX268" s="61"/>
      <c r="EY268" s="61"/>
    </row>
    <row r="269" spans="1:155"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c r="BZ269" s="61"/>
      <c r="CA269" s="61"/>
      <c r="CB269" s="61"/>
      <c r="CC269" s="61"/>
      <c r="CD269" s="61"/>
      <c r="CE269" s="61"/>
      <c r="CF269" s="61"/>
      <c r="CG269" s="61"/>
      <c r="CH269" s="61"/>
      <c r="CI269" s="61"/>
      <c r="CJ269" s="61"/>
      <c r="CK269" s="61"/>
      <c r="CL269" s="61"/>
      <c r="CM269" s="61"/>
      <c r="CN269" s="61"/>
      <c r="CO269" s="61"/>
      <c r="CP269" s="61"/>
      <c r="CQ269" s="61"/>
      <c r="CR269" s="61"/>
      <c r="CS269" s="61"/>
      <c r="CT269" s="61"/>
      <c r="CU269" s="61"/>
      <c r="CV269" s="61"/>
      <c r="CW269" s="61"/>
      <c r="CX269" s="61"/>
      <c r="CY269" s="61"/>
      <c r="CZ269" s="61"/>
      <c r="DA269" s="61"/>
      <c r="DB269" s="61"/>
      <c r="DC269" s="61"/>
      <c r="DD269" s="61"/>
      <c r="DE269" s="61"/>
      <c r="DF269" s="61"/>
      <c r="DG269" s="61"/>
      <c r="DH269" s="61"/>
      <c r="DI269" s="61"/>
      <c r="DJ269" s="61"/>
      <c r="DK269" s="61"/>
      <c r="DL269" s="61"/>
      <c r="DM269" s="61"/>
      <c r="DN269" s="61"/>
      <c r="DO269" s="61"/>
      <c r="DP269" s="61"/>
      <c r="DQ269" s="61"/>
      <c r="DR269" s="61"/>
      <c r="DS269" s="61"/>
      <c r="DT269" s="61"/>
      <c r="DU269" s="61"/>
      <c r="DV269" s="61"/>
      <c r="DW269" s="61"/>
      <c r="DX269" s="61"/>
      <c r="DY269" s="61"/>
      <c r="DZ269" s="61"/>
      <c r="EA269" s="61"/>
      <c r="EB269" s="61"/>
      <c r="EC269" s="61"/>
      <c r="ED269" s="61"/>
      <c r="EE269" s="61"/>
      <c r="EF269" s="61"/>
      <c r="EG269" s="61"/>
      <c r="EH269" s="61"/>
      <c r="EI269" s="61"/>
      <c r="EJ269" s="61"/>
      <c r="EK269" s="61"/>
      <c r="EL269" s="61"/>
      <c r="EM269" s="61"/>
      <c r="EN269" s="61"/>
      <c r="EO269" s="61"/>
      <c r="EP269" s="61"/>
      <c r="EQ269" s="61"/>
      <c r="ER269" s="61"/>
      <c r="ES269" s="61"/>
      <c r="ET269" s="61"/>
      <c r="EU269" s="61"/>
      <c r="EV269" s="61"/>
      <c r="EW269" s="61"/>
      <c r="EX269" s="61"/>
      <c r="EY269" s="61"/>
    </row>
    <row r="270" spans="1:155"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c r="BZ270" s="61"/>
      <c r="CA270" s="61"/>
      <c r="CB270" s="61"/>
      <c r="CC270" s="61"/>
      <c r="CD270" s="61"/>
      <c r="CE270" s="61"/>
      <c r="CF270" s="61"/>
      <c r="CG270" s="61"/>
      <c r="CH270" s="61"/>
      <c r="CI270" s="61"/>
      <c r="CJ270" s="61"/>
      <c r="CK270" s="61"/>
      <c r="CL270" s="61"/>
      <c r="CM270" s="61"/>
      <c r="CN270" s="61"/>
      <c r="CO270" s="61"/>
      <c r="CP270" s="61"/>
      <c r="CQ270" s="61"/>
      <c r="CR270" s="61"/>
      <c r="CS270" s="61"/>
      <c r="CT270" s="61"/>
      <c r="CU270" s="61"/>
      <c r="CV270" s="61"/>
      <c r="CW270" s="61"/>
      <c r="CX270" s="61"/>
      <c r="CY270" s="61"/>
      <c r="CZ270" s="61"/>
      <c r="DA270" s="61"/>
      <c r="DB270" s="61"/>
      <c r="DC270" s="61"/>
      <c r="DD270" s="61"/>
      <c r="DE270" s="61"/>
      <c r="DF270" s="61"/>
      <c r="DG270" s="61"/>
      <c r="DH270" s="61"/>
      <c r="DI270" s="61"/>
      <c r="DJ270" s="61"/>
      <c r="DK270" s="61"/>
      <c r="DL270" s="61"/>
      <c r="DM270" s="61"/>
      <c r="DN270" s="61"/>
      <c r="DO270" s="61"/>
      <c r="DP270" s="61"/>
      <c r="DQ270" s="61"/>
      <c r="DR270" s="61"/>
      <c r="DS270" s="61"/>
      <c r="DT270" s="61"/>
      <c r="DU270" s="61"/>
      <c r="DV270" s="61"/>
      <c r="DW270" s="61"/>
      <c r="DX270" s="61"/>
      <c r="DY270" s="61"/>
      <c r="DZ270" s="61"/>
      <c r="EA270" s="61"/>
      <c r="EB270" s="61"/>
      <c r="EC270" s="61"/>
      <c r="ED270" s="61"/>
      <c r="EE270" s="61"/>
      <c r="EF270" s="61"/>
      <c r="EG270" s="61"/>
      <c r="EH270" s="61"/>
      <c r="EI270" s="61"/>
      <c r="EJ270" s="61"/>
      <c r="EK270" s="61"/>
      <c r="EL270" s="61"/>
      <c r="EM270" s="61"/>
      <c r="EN270" s="61"/>
      <c r="EO270" s="61"/>
      <c r="EP270" s="61"/>
      <c r="EQ270" s="61"/>
      <c r="ER270" s="61"/>
      <c r="ES270" s="61"/>
      <c r="ET270" s="61"/>
      <c r="EU270" s="61"/>
      <c r="EV270" s="61"/>
      <c r="EW270" s="61"/>
      <c r="EX270" s="61"/>
      <c r="EY270" s="61"/>
    </row>
    <row r="271" spans="1:155"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1"/>
      <c r="CY271" s="61"/>
      <c r="CZ271" s="61"/>
      <c r="DA271" s="61"/>
      <c r="DB271" s="61"/>
      <c r="DC271" s="61"/>
      <c r="DD271" s="61"/>
      <c r="DE271" s="61"/>
      <c r="DF271" s="61"/>
      <c r="DG271" s="61"/>
      <c r="DH271" s="61"/>
      <c r="DI271" s="61"/>
      <c r="DJ271" s="61"/>
      <c r="DK271" s="61"/>
      <c r="DL271" s="61"/>
      <c r="DM271" s="61"/>
      <c r="DN271" s="61"/>
      <c r="DO271" s="61"/>
      <c r="DP271" s="61"/>
      <c r="DQ271" s="61"/>
      <c r="DR271" s="61"/>
      <c r="DS271" s="61"/>
      <c r="DT271" s="61"/>
      <c r="DU271" s="61"/>
      <c r="DV271" s="61"/>
      <c r="DW271" s="61"/>
      <c r="DX271" s="61"/>
      <c r="DY271" s="61"/>
      <c r="DZ271" s="61"/>
      <c r="EA271" s="61"/>
      <c r="EB271" s="61"/>
      <c r="EC271" s="61"/>
      <c r="ED271" s="61"/>
      <c r="EE271" s="61"/>
      <c r="EF271" s="61"/>
      <c r="EG271" s="61"/>
      <c r="EH271" s="61"/>
      <c r="EI271" s="61"/>
      <c r="EJ271" s="61"/>
      <c r="EK271" s="61"/>
      <c r="EL271" s="61"/>
      <c r="EM271" s="61"/>
      <c r="EN271" s="61"/>
      <c r="EO271" s="61"/>
      <c r="EP271" s="61"/>
      <c r="EQ271" s="61"/>
      <c r="ER271" s="61"/>
      <c r="ES271" s="61"/>
      <c r="ET271" s="61"/>
      <c r="EU271" s="61"/>
      <c r="EV271" s="61"/>
      <c r="EW271" s="61"/>
      <c r="EX271" s="61"/>
      <c r="EY271" s="61"/>
    </row>
    <row r="272" spans="1:155"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c r="BZ272" s="61"/>
      <c r="CA272" s="61"/>
      <c r="CB272" s="61"/>
      <c r="CC272" s="61"/>
      <c r="CD272" s="61"/>
      <c r="CE272" s="61"/>
      <c r="CF272" s="61"/>
      <c r="CG272" s="61"/>
      <c r="CH272" s="61"/>
      <c r="CI272" s="61"/>
      <c r="CJ272" s="61"/>
      <c r="CK272" s="61"/>
      <c r="CL272" s="61"/>
      <c r="CM272" s="61"/>
      <c r="CN272" s="61"/>
      <c r="CO272" s="61"/>
      <c r="CP272" s="61"/>
      <c r="CQ272" s="61"/>
      <c r="CR272" s="61"/>
      <c r="CS272" s="61"/>
      <c r="CT272" s="61"/>
      <c r="CU272" s="61"/>
      <c r="CV272" s="61"/>
      <c r="CW272" s="61"/>
      <c r="CX272" s="61"/>
      <c r="CY272" s="61"/>
      <c r="CZ272" s="61"/>
      <c r="DA272" s="61"/>
      <c r="DB272" s="61"/>
      <c r="DC272" s="61"/>
      <c r="DD272" s="61"/>
      <c r="DE272" s="61"/>
      <c r="DF272" s="61"/>
      <c r="DG272" s="61"/>
      <c r="DH272" s="61"/>
      <c r="DI272" s="61"/>
      <c r="DJ272" s="61"/>
      <c r="DK272" s="61"/>
      <c r="DL272" s="61"/>
      <c r="DM272" s="61"/>
      <c r="DN272" s="61"/>
      <c r="DO272" s="61"/>
      <c r="DP272" s="61"/>
      <c r="DQ272" s="61"/>
      <c r="DR272" s="61"/>
      <c r="DS272" s="61"/>
      <c r="DT272" s="61"/>
      <c r="DU272" s="61"/>
      <c r="DV272" s="61"/>
      <c r="DW272" s="61"/>
      <c r="DX272" s="61"/>
      <c r="DY272" s="61"/>
      <c r="DZ272" s="61"/>
      <c r="EA272" s="61"/>
      <c r="EB272" s="61"/>
      <c r="EC272" s="61"/>
      <c r="ED272" s="61"/>
      <c r="EE272" s="61"/>
      <c r="EF272" s="61"/>
      <c r="EG272" s="61"/>
      <c r="EH272" s="61"/>
      <c r="EI272" s="61"/>
      <c r="EJ272" s="61"/>
      <c r="EK272" s="61"/>
      <c r="EL272" s="61"/>
      <c r="EM272" s="61"/>
      <c r="EN272" s="61"/>
      <c r="EO272" s="61"/>
      <c r="EP272" s="61"/>
      <c r="EQ272" s="61"/>
      <c r="ER272" s="61"/>
      <c r="ES272" s="61"/>
      <c r="ET272" s="61"/>
      <c r="EU272" s="61"/>
      <c r="EV272" s="61"/>
      <c r="EW272" s="61"/>
      <c r="EX272" s="61"/>
      <c r="EY272" s="61"/>
    </row>
    <row r="273" spans="1:155"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c r="BZ273" s="61"/>
      <c r="CA273" s="61"/>
      <c r="CB273" s="61"/>
      <c r="CC273" s="61"/>
      <c r="CD273" s="61"/>
      <c r="CE273" s="61"/>
      <c r="CF273" s="61"/>
      <c r="CG273" s="61"/>
      <c r="CH273" s="61"/>
      <c r="CI273" s="61"/>
      <c r="CJ273" s="61"/>
      <c r="CK273" s="61"/>
      <c r="CL273" s="61"/>
      <c r="CM273" s="61"/>
      <c r="CN273" s="61"/>
      <c r="CO273" s="61"/>
      <c r="CP273" s="61"/>
      <c r="CQ273" s="61"/>
      <c r="CR273" s="61"/>
      <c r="CS273" s="61"/>
      <c r="CT273" s="61"/>
      <c r="CU273" s="61"/>
      <c r="CV273" s="61"/>
      <c r="CW273" s="61"/>
      <c r="CX273" s="61"/>
      <c r="CY273" s="61"/>
      <c r="CZ273" s="61"/>
      <c r="DA273" s="61"/>
      <c r="DB273" s="61"/>
      <c r="DC273" s="61"/>
      <c r="DD273" s="61"/>
      <c r="DE273" s="61"/>
      <c r="DF273" s="61"/>
      <c r="DG273" s="61"/>
      <c r="DH273" s="61"/>
      <c r="DI273" s="61"/>
      <c r="DJ273" s="61"/>
      <c r="DK273" s="61"/>
      <c r="DL273" s="61"/>
      <c r="DM273" s="61"/>
      <c r="DN273" s="61"/>
      <c r="DO273" s="61"/>
      <c r="DP273" s="61"/>
      <c r="DQ273" s="61"/>
      <c r="DR273" s="61"/>
      <c r="DS273" s="61"/>
      <c r="DT273" s="61"/>
      <c r="DU273" s="61"/>
      <c r="DV273" s="61"/>
      <c r="DW273" s="61"/>
      <c r="DX273" s="61"/>
      <c r="DY273" s="61"/>
      <c r="DZ273" s="61"/>
      <c r="EA273" s="61"/>
      <c r="EB273" s="61"/>
      <c r="EC273" s="61"/>
      <c r="ED273" s="61"/>
      <c r="EE273" s="61"/>
      <c r="EF273" s="61"/>
      <c r="EG273" s="61"/>
      <c r="EH273" s="61"/>
      <c r="EI273" s="61"/>
      <c r="EJ273" s="61"/>
      <c r="EK273" s="61"/>
      <c r="EL273" s="61"/>
      <c r="EM273" s="61"/>
      <c r="EN273" s="61"/>
      <c r="EO273" s="61"/>
      <c r="EP273" s="61"/>
      <c r="EQ273" s="61"/>
      <c r="ER273" s="61"/>
      <c r="ES273" s="61"/>
      <c r="ET273" s="61"/>
      <c r="EU273" s="61"/>
      <c r="EV273" s="61"/>
      <c r="EW273" s="61"/>
      <c r="EX273" s="61"/>
      <c r="EY273" s="61"/>
    </row>
    <row r="274" spans="1:155"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c r="BZ274" s="61"/>
      <c r="CA274" s="61"/>
      <c r="CB274" s="61"/>
      <c r="CC274" s="61"/>
      <c r="CD274" s="61"/>
      <c r="CE274" s="61"/>
      <c r="CF274" s="61"/>
      <c r="CG274" s="61"/>
      <c r="CH274" s="61"/>
      <c r="CI274" s="61"/>
      <c r="CJ274" s="61"/>
      <c r="CK274" s="61"/>
      <c r="CL274" s="61"/>
      <c r="CM274" s="61"/>
      <c r="CN274" s="61"/>
      <c r="CO274" s="61"/>
      <c r="CP274" s="61"/>
      <c r="CQ274" s="61"/>
      <c r="CR274" s="61"/>
      <c r="CS274" s="61"/>
      <c r="CT274" s="61"/>
      <c r="CU274" s="61"/>
      <c r="CV274" s="61"/>
      <c r="CW274" s="61"/>
      <c r="CX274" s="61"/>
      <c r="CY274" s="61"/>
      <c r="CZ274" s="61"/>
      <c r="DA274" s="61"/>
      <c r="DB274" s="61"/>
      <c r="DC274" s="61"/>
      <c r="DD274" s="61"/>
      <c r="DE274" s="61"/>
      <c r="DF274" s="61"/>
      <c r="DG274" s="61"/>
      <c r="DH274" s="61"/>
      <c r="DI274" s="61"/>
      <c r="DJ274" s="61"/>
      <c r="DK274" s="61"/>
      <c r="DL274" s="61"/>
      <c r="DM274" s="61"/>
      <c r="DN274" s="61"/>
      <c r="DO274" s="61"/>
      <c r="DP274" s="61"/>
      <c r="DQ274" s="61"/>
      <c r="DR274" s="61"/>
      <c r="DS274" s="61"/>
      <c r="DT274" s="61"/>
      <c r="DU274" s="61"/>
      <c r="DV274" s="61"/>
      <c r="DW274" s="61"/>
      <c r="DX274" s="61"/>
      <c r="DY274" s="61"/>
      <c r="DZ274" s="61"/>
      <c r="EA274" s="61"/>
      <c r="EB274" s="61"/>
      <c r="EC274" s="61"/>
      <c r="ED274" s="61"/>
      <c r="EE274" s="61"/>
      <c r="EF274" s="61"/>
      <c r="EG274" s="61"/>
      <c r="EH274" s="61"/>
      <c r="EI274" s="61"/>
      <c r="EJ274" s="61"/>
      <c r="EK274" s="61"/>
      <c r="EL274" s="61"/>
      <c r="EM274" s="61"/>
      <c r="EN274" s="61"/>
      <c r="EO274" s="61"/>
      <c r="EP274" s="61"/>
      <c r="EQ274" s="61"/>
      <c r="ER274" s="61"/>
      <c r="ES274" s="61"/>
      <c r="ET274" s="61"/>
      <c r="EU274" s="61"/>
      <c r="EV274" s="61"/>
      <c r="EW274" s="61"/>
      <c r="EX274" s="61"/>
      <c r="EY274" s="61"/>
    </row>
    <row r="275" spans="1:155"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c r="BZ275" s="61"/>
      <c r="CA275" s="61"/>
      <c r="CB275" s="61"/>
      <c r="CC275" s="61"/>
      <c r="CD275" s="61"/>
      <c r="CE275" s="61"/>
      <c r="CF275" s="61"/>
      <c r="CG275" s="61"/>
      <c r="CH275" s="61"/>
      <c r="CI275" s="61"/>
      <c r="CJ275" s="61"/>
      <c r="CK275" s="61"/>
      <c r="CL275" s="61"/>
      <c r="CM275" s="61"/>
      <c r="CN275" s="61"/>
      <c r="CO275" s="61"/>
      <c r="CP275" s="61"/>
      <c r="CQ275" s="61"/>
      <c r="CR275" s="61"/>
      <c r="CS275" s="61"/>
      <c r="CT275" s="61"/>
      <c r="CU275" s="61"/>
      <c r="CV275" s="61"/>
      <c r="CW275" s="61"/>
      <c r="CX275" s="61"/>
      <c r="CY275" s="61"/>
      <c r="CZ275" s="61"/>
      <c r="DA275" s="61"/>
      <c r="DB275" s="61"/>
      <c r="DC275" s="61"/>
      <c r="DD275" s="61"/>
      <c r="DE275" s="61"/>
      <c r="DF275" s="61"/>
      <c r="DG275" s="61"/>
      <c r="DH275" s="61"/>
      <c r="DI275" s="61"/>
      <c r="DJ275" s="61"/>
      <c r="DK275" s="61"/>
      <c r="DL275" s="61"/>
      <c r="DM275" s="61"/>
      <c r="DN275" s="61"/>
      <c r="DO275" s="61"/>
      <c r="DP275" s="61"/>
      <c r="DQ275" s="61"/>
      <c r="DR275" s="61"/>
      <c r="DS275" s="61"/>
      <c r="DT275" s="61"/>
      <c r="DU275" s="61"/>
      <c r="DV275" s="61"/>
      <c r="DW275" s="61"/>
      <c r="DX275" s="61"/>
      <c r="DY275" s="61"/>
      <c r="DZ275" s="61"/>
      <c r="EA275" s="61"/>
      <c r="EB275" s="61"/>
      <c r="EC275" s="61"/>
      <c r="ED275" s="61"/>
      <c r="EE275" s="61"/>
      <c r="EF275" s="61"/>
      <c r="EG275" s="61"/>
      <c r="EH275" s="61"/>
      <c r="EI275" s="61"/>
      <c r="EJ275" s="61"/>
      <c r="EK275" s="61"/>
      <c r="EL275" s="61"/>
      <c r="EM275" s="61"/>
      <c r="EN275" s="61"/>
      <c r="EO275" s="61"/>
      <c r="EP275" s="61"/>
      <c r="EQ275" s="61"/>
      <c r="ER275" s="61"/>
      <c r="ES275" s="61"/>
      <c r="ET275" s="61"/>
      <c r="EU275" s="61"/>
      <c r="EV275" s="61"/>
      <c r="EW275" s="61"/>
      <c r="EX275" s="61"/>
      <c r="EY275" s="61"/>
    </row>
    <row r="276" spans="1:155"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c r="BZ276" s="61"/>
      <c r="CA276" s="61"/>
      <c r="CB276" s="61"/>
      <c r="CC276" s="61"/>
      <c r="CD276" s="61"/>
      <c r="CE276" s="61"/>
      <c r="CF276" s="61"/>
      <c r="CG276" s="61"/>
      <c r="CH276" s="61"/>
      <c r="CI276" s="61"/>
      <c r="CJ276" s="61"/>
      <c r="CK276" s="61"/>
      <c r="CL276" s="61"/>
      <c r="CM276" s="61"/>
      <c r="CN276" s="61"/>
      <c r="CO276" s="61"/>
      <c r="CP276" s="61"/>
      <c r="CQ276" s="61"/>
      <c r="CR276" s="61"/>
      <c r="CS276" s="61"/>
      <c r="CT276" s="61"/>
      <c r="CU276" s="61"/>
      <c r="CV276" s="61"/>
      <c r="CW276" s="61"/>
      <c r="CX276" s="61"/>
      <c r="CY276" s="61"/>
      <c r="CZ276" s="61"/>
      <c r="DA276" s="61"/>
      <c r="DB276" s="61"/>
      <c r="DC276" s="61"/>
      <c r="DD276" s="61"/>
      <c r="DE276" s="61"/>
      <c r="DF276" s="61"/>
      <c r="DG276" s="61"/>
      <c r="DH276" s="61"/>
      <c r="DI276" s="61"/>
      <c r="DJ276" s="61"/>
      <c r="DK276" s="61"/>
      <c r="DL276" s="61"/>
      <c r="DM276" s="61"/>
      <c r="DN276" s="61"/>
      <c r="DO276" s="61"/>
      <c r="DP276" s="61"/>
      <c r="DQ276" s="61"/>
      <c r="DR276" s="61"/>
      <c r="DS276" s="61"/>
      <c r="DT276" s="61"/>
      <c r="DU276" s="61"/>
      <c r="DV276" s="61"/>
      <c r="DW276" s="61"/>
      <c r="DX276" s="61"/>
      <c r="DY276" s="61"/>
      <c r="DZ276" s="61"/>
      <c r="EA276" s="61"/>
      <c r="EB276" s="61"/>
      <c r="EC276" s="61"/>
      <c r="ED276" s="61"/>
      <c r="EE276" s="61"/>
      <c r="EF276" s="61"/>
      <c r="EG276" s="61"/>
      <c r="EH276" s="61"/>
      <c r="EI276" s="61"/>
      <c r="EJ276" s="61"/>
      <c r="EK276" s="61"/>
      <c r="EL276" s="61"/>
      <c r="EM276" s="61"/>
      <c r="EN276" s="61"/>
      <c r="EO276" s="61"/>
      <c r="EP276" s="61"/>
      <c r="EQ276" s="61"/>
      <c r="ER276" s="61"/>
      <c r="ES276" s="61"/>
      <c r="ET276" s="61"/>
      <c r="EU276" s="61"/>
      <c r="EV276" s="61"/>
      <c r="EW276" s="61"/>
      <c r="EX276" s="61"/>
      <c r="EY276" s="61"/>
    </row>
    <row r="277" spans="1:155"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c r="BZ277" s="61"/>
      <c r="CA277" s="61"/>
      <c r="CB277" s="61"/>
      <c r="CC277" s="61"/>
      <c r="CD277" s="61"/>
      <c r="CE277" s="61"/>
      <c r="CF277" s="61"/>
      <c r="CG277" s="61"/>
      <c r="CH277" s="61"/>
      <c r="CI277" s="61"/>
      <c r="CJ277" s="61"/>
      <c r="CK277" s="61"/>
      <c r="CL277" s="61"/>
      <c r="CM277" s="61"/>
      <c r="CN277" s="61"/>
      <c r="CO277" s="61"/>
      <c r="CP277" s="61"/>
      <c r="CQ277" s="61"/>
      <c r="CR277" s="61"/>
      <c r="CS277" s="61"/>
      <c r="CT277" s="61"/>
      <c r="CU277" s="61"/>
      <c r="CV277" s="61"/>
      <c r="CW277" s="61"/>
      <c r="CX277" s="61"/>
      <c r="CY277" s="61"/>
      <c r="CZ277" s="61"/>
      <c r="DA277" s="61"/>
      <c r="DB277" s="61"/>
      <c r="DC277" s="61"/>
      <c r="DD277" s="61"/>
      <c r="DE277" s="61"/>
      <c r="DF277" s="61"/>
      <c r="DG277" s="61"/>
      <c r="DH277" s="61"/>
      <c r="DI277" s="61"/>
      <c r="DJ277" s="61"/>
      <c r="DK277" s="61"/>
      <c r="DL277" s="61"/>
      <c r="DM277" s="61"/>
      <c r="DN277" s="61"/>
      <c r="DO277" s="61"/>
      <c r="DP277" s="61"/>
      <c r="DQ277" s="61"/>
      <c r="DR277" s="61"/>
      <c r="DS277" s="61"/>
      <c r="DT277" s="61"/>
      <c r="DU277" s="61"/>
      <c r="DV277" s="61"/>
      <c r="DW277" s="61"/>
      <c r="DX277" s="61"/>
      <c r="DY277" s="61"/>
      <c r="DZ277" s="61"/>
      <c r="EA277" s="61"/>
      <c r="EB277" s="61"/>
      <c r="EC277" s="61"/>
      <c r="ED277" s="61"/>
      <c r="EE277" s="61"/>
      <c r="EF277" s="61"/>
      <c r="EG277" s="61"/>
      <c r="EH277" s="61"/>
      <c r="EI277" s="61"/>
      <c r="EJ277" s="61"/>
      <c r="EK277" s="61"/>
      <c r="EL277" s="61"/>
      <c r="EM277" s="61"/>
      <c r="EN277" s="61"/>
      <c r="EO277" s="61"/>
      <c r="EP277" s="61"/>
      <c r="EQ277" s="61"/>
      <c r="ER277" s="61"/>
      <c r="ES277" s="61"/>
      <c r="ET277" s="61"/>
      <c r="EU277" s="61"/>
      <c r="EV277" s="61"/>
      <c r="EW277" s="61"/>
      <c r="EX277" s="61"/>
      <c r="EY277" s="61"/>
    </row>
    <row r="278" spans="1:155"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c r="BZ278" s="61"/>
      <c r="CA278" s="61"/>
      <c r="CB278" s="61"/>
      <c r="CC278" s="61"/>
      <c r="CD278" s="61"/>
      <c r="CE278" s="61"/>
      <c r="CF278" s="61"/>
      <c r="CG278" s="61"/>
      <c r="CH278" s="61"/>
      <c r="CI278" s="61"/>
      <c r="CJ278" s="61"/>
      <c r="CK278" s="61"/>
      <c r="CL278" s="61"/>
      <c r="CM278" s="61"/>
      <c r="CN278" s="61"/>
      <c r="CO278" s="61"/>
      <c r="CP278" s="61"/>
      <c r="CQ278" s="61"/>
      <c r="CR278" s="61"/>
      <c r="CS278" s="61"/>
      <c r="CT278" s="61"/>
      <c r="CU278" s="61"/>
      <c r="CV278" s="61"/>
      <c r="CW278" s="61"/>
      <c r="CX278" s="61"/>
      <c r="CY278" s="61"/>
      <c r="CZ278" s="61"/>
      <c r="DA278" s="61"/>
      <c r="DB278" s="61"/>
      <c r="DC278" s="61"/>
      <c r="DD278" s="61"/>
      <c r="DE278" s="61"/>
      <c r="DF278" s="61"/>
      <c r="DG278" s="61"/>
      <c r="DH278" s="61"/>
      <c r="DI278" s="61"/>
      <c r="DJ278" s="61"/>
      <c r="DK278" s="61"/>
      <c r="DL278" s="61"/>
      <c r="DM278" s="61"/>
      <c r="DN278" s="61"/>
      <c r="DO278" s="61"/>
      <c r="DP278" s="61"/>
      <c r="DQ278" s="61"/>
      <c r="DR278" s="61"/>
      <c r="DS278" s="61"/>
      <c r="DT278" s="61"/>
      <c r="DU278" s="61"/>
      <c r="DV278" s="61"/>
      <c r="DW278" s="61"/>
      <c r="DX278" s="61"/>
      <c r="DY278" s="61"/>
      <c r="DZ278" s="61"/>
      <c r="EA278" s="61"/>
      <c r="EB278" s="61"/>
      <c r="EC278" s="61"/>
      <c r="ED278" s="61"/>
      <c r="EE278" s="61"/>
      <c r="EF278" s="61"/>
      <c r="EG278" s="61"/>
      <c r="EH278" s="61"/>
      <c r="EI278" s="61"/>
      <c r="EJ278" s="61"/>
      <c r="EK278" s="61"/>
      <c r="EL278" s="61"/>
      <c r="EM278" s="61"/>
      <c r="EN278" s="61"/>
      <c r="EO278" s="61"/>
      <c r="EP278" s="61"/>
      <c r="EQ278" s="61"/>
      <c r="ER278" s="61"/>
      <c r="ES278" s="61"/>
      <c r="ET278" s="61"/>
      <c r="EU278" s="61"/>
      <c r="EV278" s="61"/>
      <c r="EW278" s="61"/>
      <c r="EX278" s="61"/>
      <c r="EY278" s="61"/>
    </row>
    <row r="279" spans="1:155"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c r="BZ279" s="61"/>
      <c r="CA279" s="61"/>
      <c r="CB279" s="61"/>
      <c r="CC279" s="61"/>
      <c r="CD279" s="61"/>
      <c r="CE279" s="61"/>
      <c r="CF279" s="61"/>
      <c r="CG279" s="61"/>
      <c r="CH279" s="61"/>
      <c r="CI279" s="61"/>
      <c r="CJ279" s="61"/>
      <c r="CK279" s="61"/>
      <c r="CL279" s="61"/>
      <c r="CM279" s="61"/>
      <c r="CN279" s="61"/>
      <c r="CO279" s="61"/>
      <c r="CP279" s="61"/>
      <c r="CQ279" s="61"/>
      <c r="CR279" s="61"/>
      <c r="CS279" s="61"/>
      <c r="CT279" s="61"/>
      <c r="CU279" s="61"/>
      <c r="CV279" s="61"/>
      <c r="CW279" s="61"/>
      <c r="CX279" s="61"/>
      <c r="CY279" s="61"/>
      <c r="CZ279" s="61"/>
      <c r="DA279" s="61"/>
      <c r="DB279" s="61"/>
      <c r="DC279" s="61"/>
      <c r="DD279" s="61"/>
      <c r="DE279" s="61"/>
      <c r="DF279" s="61"/>
      <c r="DG279" s="61"/>
      <c r="DH279" s="61"/>
      <c r="DI279" s="61"/>
      <c r="DJ279" s="61"/>
      <c r="DK279" s="61"/>
      <c r="DL279" s="61"/>
      <c r="DM279" s="61"/>
      <c r="DN279" s="61"/>
      <c r="DO279" s="61"/>
      <c r="DP279" s="61"/>
      <c r="DQ279" s="61"/>
      <c r="DR279" s="61"/>
      <c r="DS279" s="61"/>
      <c r="DT279" s="61"/>
      <c r="DU279" s="61"/>
      <c r="DV279" s="61"/>
      <c r="DW279" s="61"/>
      <c r="DX279" s="61"/>
      <c r="DY279" s="61"/>
      <c r="DZ279" s="61"/>
      <c r="EA279" s="61"/>
      <c r="EB279" s="61"/>
      <c r="EC279" s="61"/>
      <c r="ED279" s="61"/>
      <c r="EE279" s="61"/>
      <c r="EF279" s="61"/>
      <c r="EG279" s="61"/>
      <c r="EH279" s="61"/>
      <c r="EI279" s="61"/>
      <c r="EJ279" s="61"/>
      <c r="EK279" s="61"/>
      <c r="EL279" s="61"/>
      <c r="EM279" s="61"/>
      <c r="EN279" s="61"/>
      <c r="EO279" s="61"/>
      <c r="EP279" s="61"/>
      <c r="EQ279" s="61"/>
      <c r="ER279" s="61"/>
      <c r="ES279" s="61"/>
      <c r="ET279" s="61"/>
      <c r="EU279" s="61"/>
      <c r="EV279" s="61"/>
      <c r="EW279" s="61"/>
      <c r="EX279" s="61"/>
      <c r="EY279" s="61"/>
    </row>
    <row r="280" spans="1:155"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c r="BZ280" s="61"/>
      <c r="CA280" s="61"/>
      <c r="CB280" s="61"/>
      <c r="CC280" s="61"/>
      <c r="CD280" s="61"/>
      <c r="CE280" s="61"/>
      <c r="CF280" s="61"/>
      <c r="CG280" s="61"/>
      <c r="CH280" s="61"/>
      <c r="CI280" s="61"/>
      <c r="CJ280" s="61"/>
      <c r="CK280" s="61"/>
      <c r="CL280" s="61"/>
      <c r="CM280" s="61"/>
      <c r="CN280" s="61"/>
      <c r="CO280" s="61"/>
      <c r="CP280" s="61"/>
      <c r="CQ280" s="61"/>
      <c r="CR280" s="61"/>
      <c r="CS280" s="61"/>
      <c r="CT280" s="61"/>
      <c r="CU280" s="61"/>
      <c r="CV280" s="61"/>
      <c r="CW280" s="61"/>
      <c r="CX280" s="61"/>
      <c r="CY280" s="61"/>
      <c r="CZ280" s="61"/>
      <c r="DA280" s="61"/>
      <c r="DB280" s="61"/>
      <c r="DC280" s="61"/>
      <c r="DD280" s="61"/>
      <c r="DE280" s="61"/>
      <c r="DF280" s="61"/>
      <c r="DG280" s="61"/>
      <c r="DH280" s="61"/>
      <c r="DI280" s="61"/>
      <c r="DJ280" s="61"/>
      <c r="DK280" s="61"/>
      <c r="DL280" s="61"/>
      <c r="DM280" s="61"/>
      <c r="DN280" s="61"/>
      <c r="DO280" s="61"/>
      <c r="DP280" s="61"/>
      <c r="DQ280" s="61"/>
      <c r="DR280" s="61"/>
      <c r="DS280" s="61"/>
      <c r="DT280" s="61"/>
      <c r="DU280" s="61"/>
      <c r="DV280" s="61"/>
      <c r="DW280" s="61"/>
      <c r="DX280" s="61"/>
      <c r="DY280" s="61"/>
      <c r="DZ280" s="61"/>
      <c r="EA280" s="61"/>
      <c r="EB280" s="61"/>
      <c r="EC280" s="61"/>
      <c r="ED280" s="61"/>
      <c r="EE280" s="61"/>
      <c r="EF280" s="61"/>
      <c r="EG280" s="61"/>
      <c r="EH280" s="61"/>
      <c r="EI280" s="61"/>
      <c r="EJ280" s="61"/>
      <c r="EK280" s="61"/>
      <c r="EL280" s="61"/>
      <c r="EM280" s="61"/>
      <c r="EN280" s="61"/>
      <c r="EO280" s="61"/>
      <c r="EP280" s="61"/>
      <c r="EQ280" s="61"/>
      <c r="ER280" s="61"/>
      <c r="ES280" s="61"/>
      <c r="ET280" s="61"/>
      <c r="EU280" s="61"/>
      <c r="EV280" s="61"/>
      <c r="EW280" s="61"/>
      <c r="EX280" s="61"/>
      <c r="EY280" s="61"/>
    </row>
    <row r="281" spans="1:155"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c r="BZ281" s="61"/>
      <c r="CA281" s="61"/>
      <c r="CB281" s="61"/>
      <c r="CC281" s="61"/>
      <c r="CD281" s="61"/>
      <c r="CE281" s="61"/>
      <c r="CF281" s="61"/>
      <c r="CG281" s="61"/>
      <c r="CH281" s="61"/>
      <c r="CI281" s="61"/>
      <c r="CJ281" s="61"/>
      <c r="CK281" s="61"/>
      <c r="CL281" s="61"/>
      <c r="CM281" s="61"/>
      <c r="CN281" s="61"/>
      <c r="CO281" s="61"/>
      <c r="CP281" s="61"/>
      <c r="CQ281" s="61"/>
      <c r="CR281" s="61"/>
      <c r="CS281" s="61"/>
      <c r="CT281" s="61"/>
      <c r="CU281" s="61"/>
      <c r="CV281" s="61"/>
      <c r="CW281" s="61"/>
      <c r="CX281" s="61"/>
      <c r="CY281" s="61"/>
      <c r="CZ281" s="61"/>
      <c r="DA281" s="61"/>
      <c r="DB281" s="61"/>
      <c r="DC281" s="61"/>
      <c r="DD281" s="61"/>
      <c r="DE281" s="61"/>
      <c r="DF281" s="61"/>
      <c r="DG281" s="61"/>
      <c r="DH281" s="61"/>
      <c r="DI281" s="61"/>
      <c r="DJ281" s="61"/>
      <c r="DK281" s="61"/>
      <c r="DL281" s="61"/>
      <c r="DM281" s="61"/>
      <c r="DN281" s="61"/>
      <c r="DO281" s="61"/>
      <c r="DP281" s="61"/>
      <c r="DQ281" s="61"/>
      <c r="DR281" s="61"/>
      <c r="DS281" s="61"/>
      <c r="DT281" s="61"/>
      <c r="DU281" s="61"/>
      <c r="DV281" s="61"/>
      <c r="DW281" s="61"/>
      <c r="DX281" s="61"/>
      <c r="DY281" s="61"/>
      <c r="DZ281" s="61"/>
      <c r="EA281" s="61"/>
      <c r="EB281" s="61"/>
      <c r="EC281" s="61"/>
      <c r="ED281" s="61"/>
      <c r="EE281" s="61"/>
      <c r="EF281" s="61"/>
      <c r="EG281" s="61"/>
      <c r="EH281" s="61"/>
      <c r="EI281" s="61"/>
      <c r="EJ281" s="61"/>
      <c r="EK281" s="61"/>
      <c r="EL281" s="61"/>
      <c r="EM281" s="61"/>
      <c r="EN281" s="61"/>
      <c r="EO281" s="61"/>
      <c r="EP281" s="61"/>
      <c r="EQ281" s="61"/>
      <c r="ER281" s="61"/>
      <c r="ES281" s="61"/>
      <c r="ET281" s="61"/>
      <c r="EU281" s="61"/>
      <c r="EV281" s="61"/>
      <c r="EW281" s="61"/>
      <c r="EX281" s="61"/>
      <c r="EY281" s="61"/>
    </row>
    <row r="282" spans="1:155"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c r="BZ282" s="61"/>
      <c r="CA282" s="61"/>
      <c r="CB282" s="61"/>
      <c r="CC282" s="61"/>
      <c r="CD282" s="61"/>
      <c r="CE282" s="61"/>
      <c r="CF282" s="61"/>
      <c r="CG282" s="61"/>
      <c r="CH282" s="61"/>
      <c r="CI282" s="61"/>
      <c r="CJ282" s="61"/>
      <c r="CK282" s="61"/>
      <c r="CL282" s="61"/>
      <c r="CM282" s="61"/>
      <c r="CN282" s="61"/>
      <c r="CO282" s="61"/>
      <c r="CP282" s="61"/>
      <c r="CQ282" s="61"/>
      <c r="CR282" s="61"/>
      <c r="CS282" s="61"/>
      <c r="CT282" s="61"/>
      <c r="CU282" s="61"/>
      <c r="CV282" s="61"/>
      <c r="CW282" s="61"/>
      <c r="CX282" s="61"/>
      <c r="CY282" s="61"/>
      <c r="CZ282" s="61"/>
      <c r="DA282" s="61"/>
      <c r="DB282" s="61"/>
      <c r="DC282" s="61"/>
      <c r="DD282" s="61"/>
      <c r="DE282" s="61"/>
      <c r="DF282" s="61"/>
      <c r="DG282" s="61"/>
      <c r="DH282" s="61"/>
      <c r="DI282" s="61"/>
      <c r="DJ282" s="61"/>
      <c r="DK282" s="61"/>
      <c r="DL282" s="61"/>
      <c r="DM282" s="61"/>
      <c r="DN282" s="61"/>
      <c r="DO282" s="61"/>
      <c r="DP282" s="61"/>
      <c r="DQ282" s="61"/>
      <c r="DR282" s="61"/>
      <c r="DS282" s="61"/>
      <c r="DT282" s="61"/>
      <c r="DU282" s="61"/>
      <c r="DV282" s="61"/>
      <c r="DW282" s="61"/>
      <c r="DX282" s="61"/>
      <c r="DY282" s="61"/>
      <c r="DZ282" s="61"/>
      <c r="EA282" s="61"/>
      <c r="EB282" s="61"/>
      <c r="EC282" s="61"/>
      <c r="ED282" s="61"/>
      <c r="EE282" s="61"/>
      <c r="EF282" s="61"/>
      <c r="EG282" s="61"/>
      <c r="EH282" s="61"/>
      <c r="EI282" s="61"/>
      <c r="EJ282" s="61"/>
      <c r="EK282" s="61"/>
      <c r="EL282" s="61"/>
      <c r="EM282" s="61"/>
      <c r="EN282" s="61"/>
      <c r="EO282" s="61"/>
      <c r="EP282" s="61"/>
      <c r="EQ282" s="61"/>
      <c r="ER282" s="61"/>
      <c r="ES282" s="61"/>
      <c r="ET282" s="61"/>
      <c r="EU282" s="61"/>
      <c r="EV282" s="61"/>
      <c r="EW282" s="61"/>
      <c r="EX282" s="61"/>
      <c r="EY282" s="61"/>
    </row>
    <row r="283" spans="1:155"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c r="BZ283" s="61"/>
      <c r="CA283" s="61"/>
      <c r="CB283" s="61"/>
      <c r="CC283" s="61"/>
      <c r="CD283" s="61"/>
      <c r="CE283" s="61"/>
      <c r="CF283" s="61"/>
      <c r="CG283" s="61"/>
      <c r="CH283" s="61"/>
      <c r="CI283" s="61"/>
      <c r="CJ283" s="61"/>
      <c r="CK283" s="61"/>
      <c r="CL283" s="61"/>
      <c r="CM283" s="61"/>
      <c r="CN283" s="61"/>
      <c r="CO283" s="61"/>
      <c r="CP283" s="61"/>
      <c r="CQ283" s="61"/>
      <c r="CR283" s="61"/>
      <c r="CS283" s="61"/>
      <c r="CT283" s="61"/>
      <c r="CU283" s="61"/>
      <c r="CV283" s="61"/>
      <c r="CW283" s="61"/>
      <c r="CX283" s="61"/>
      <c r="CY283" s="61"/>
      <c r="CZ283" s="61"/>
      <c r="DA283" s="61"/>
      <c r="DB283" s="61"/>
      <c r="DC283" s="61"/>
      <c r="DD283" s="61"/>
      <c r="DE283" s="61"/>
      <c r="DF283" s="61"/>
      <c r="DG283" s="61"/>
      <c r="DH283" s="61"/>
      <c r="DI283" s="61"/>
      <c r="DJ283" s="61"/>
      <c r="DK283" s="61"/>
      <c r="DL283" s="61"/>
      <c r="DM283" s="61"/>
      <c r="DN283" s="61"/>
      <c r="DO283" s="61"/>
      <c r="DP283" s="61"/>
      <c r="DQ283" s="61"/>
      <c r="DR283" s="61"/>
      <c r="DS283" s="61"/>
      <c r="DT283" s="61"/>
      <c r="DU283" s="61"/>
      <c r="DV283" s="61"/>
      <c r="DW283" s="61"/>
      <c r="DX283" s="61"/>
      <c r="DY283" s="61"/>
      <c r="DZ283" s="61"/>
      <c r="EA283" s="61"/>
      <c r="EB283" s="61"/>
      <c r="EC283" s="61"/>
      <c r="ED283" s="61"/>
      <c r="EE283" s="61"/>
      <c r="EF283" s="61"/>
      <c r="EG283" s="61"/>
      <c r="EH283" s="61"/>
      <c r="EI283" s="61"/>
      <c r="EJ283" s="61"/>
      <c r="EK283" s="61"/>
      <c r="EL283" s="61"/>
      <c r="EM283" s="61"/>
      <c r="EN283" s="61"/>
      <c r="EO283" s="61"/>
      <c r="EP283" s="61"/>
      <c r="EQ283" s="61"/>
      <c r="ER283" s="61"/>
      <c r="ES283" s="61"/>
      <c r="ET283" s="61"/>
      <c r="EU283" s="61"/>
      <c r="EV283" s="61"/>
      <c r="EW283" s="61"/>
      <c r="EX283" s="61"/>
      <c r="EY283" s="61"/>
    </row>
    <row r="284" spans="1:155"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c r="BZ284" s="61"/>
      <c r="CA284" s="61"/>
      <c r="CB284" s="61"/>
      <c r="CC284" s="61"/>
      <c r="CD284" s="61"/>
      <c r="CE284" s="61"/>
      <c r="CF284" s="61"/>
      <c r="CG284" s="61"/>
      <c r="CH284" s="61"/>
      <c r="CI284" s="61"/>
      <c r="CJ284" s="61"/>
      <c r="CK284" s="61"/>
      <c r="CL284" s="61"/>
      <c r="CM284" s="61"/>
      <c r="CN284" s="61"/>
      <c r="CO284" s="61"/>
      <c r="CP284" s="61"/>
      <c r="CQ284" s="61"/>
      <c r="CR284" s="61"/>
      <c r="CS284" s="61"/>
      <c r="CT284" s="61"/>
      <c r="CU284" s="61"/>
      <c r="CV284" s="61"/>
      <c r="CW284" s="61"/>
      <c r="CX284" s="61"/>
      <c r="CY284" s="61"/>
      <c r="CZ284" s="61"/>
      <c r="DA284" s="61"/>
      <c r="DB284" s="61"/>
      <c r="DC284" s="61"/>
      <c r="DD284" s="61"/>
      <c r="DE284" s="61"/>
      <c r="DF284" s="61"/>
      <c r="DG284" s="61"/>
      <c r="DH284" s="61"/>
      <c r="DI284" s="61"/>
      <c r="DJ284" s="61"/>
      <c r="DK284" s="61"/>
      <c r="DL284" s="61"/>
      <c r="DM284" s="61"/>
      <c r="DN284" s="61"/>
      <c r="DO284" s="61"/>
      <c r="DP284" s="61"/>
      <c r="DQ284" s="61"/>
      <c r="DR284" s="61"/>
      <c r="DS284" s="61"/>
      <c r="DT284" s="61"/>
      <c r="DU284" s="61"/>
      <c r="DV284" s="61"/>
      <c r="DW284" s="61"/>
      <c r="DX284" s="61"/>
      <c r="DY284" s="61"/>
      <c r="DZ284" s="61"/>
      <c r="EA284" s="61"/>
      <c r="EB284" s="61"/>
      <c r="EC284" s="61"/>
      <c r="ED284" s="61"/>
      <c r="EE284" s="61"/>
      <c r="EF284" s="61"/>
      <c r="EG284" s="61"/>
      <c r="EH284" s="61"/>
      <c r="EI284" s="61"/>
      <c r="EJ284" s="61"/>
      <c r="EK284" s="61"/>
      <c r="EL284" s="61"/>
      <c r="EM284" s="61"/>
      <c r="EN284" s="61"/>
      <c r="EO284" s="61"/>
      <c r="EP284" s="61"/>
      <c r="EQ284" s="61"/>
      <c r="ER284" s="61"/>
      <c r="ES284" s="61"/>
      <c r="ET284" s="61"/>
      <c r="EU284" s="61"/>
      <c r="EV284" s="61"/>
      <c r="EW284" s="61"/>
      <c r="EX284" s="61"/>
      <c r="EY284" s="61"/>
    </row>
    <row r="285" spans="1:155"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c r="BZ285" s="61"/>
      <c r="CA285" s="61"/>
      <c r="CB285" s="61"/>
      <c r="CC285" s="61"/>
      <c r="CD285" s="61"/>
      <c r="CE285" s="61"/>
      <c r="CF285" s="61"/>
      <c r="CG285" s="61"/>
      <c r="CH285" s="61"/>
      <c r="CI285" s="61"/>
      <c r="CJ285" s="61"/>
      <c r="CK285" s="61"/>
      <c r="CL285" s="61"/>
      <c r="CM285" s="61"/>
      <c r="CN285" s="61"/>
      <c r="CO285" s="61"/>
      <c r="CP285" s="61"/>
      <c r="CQ285" s="61"/>
      <c r="CR285" s="61"/>
      <c r="CS285" s="61"/>
      <c r="CT285" s="61"/>
      <c r="CU285" s="61"/>
      <c r="CV285" s="61"/>
      <c r="CW285" s="61"/>
      <c r="CX285" s="61"/>
      <c r="CY285" s="61"/>
      <c r="CZ285" s="61"/>
      <c r="DA285" s="61"/>
      <c r="DB285" s="61"/>
      <c r="DC285" s="61"/>
      <c r="DD285" s="61"/>
      <c r="DE285" s="61"/>
      <c r="DF285" s="61"/>
      <c r="DG285" s="61"/>
      <c r="DH285" s="61"/>
      <c r="DI285" s="61"/>
      <c r="DJ285" s="61"/>
      <c r="DK285" s="61"/>
      <c r="DL285" s="61"/>
      <c r="DM285" s="61"/>
      <c r="DN285" s="61"/>
      <c r="DO285" s="61"/>
      <c r="DP285" s="61"/>
      <c r="DQ285" s="61"/>
      <c r="DR285" s="61"/>
      <c r="DS285" s="61"/>
      <c r="DT285" s="61"/>
      <c r="DU285" s="61"/>
      <c r="DV285" s="61"/>
      <c r="DW285" s="61"/>
      <c r="DX285" s="61"/>
      <c r="DY285" s="61"/>
      <c r="DZ285" s="61"/>
      <c r="EA285" s="61"/>
      <c r="EB285" s="61"/>
      <c r="EC285" s="61"/>
      <c r="ED285" s="61"/>
      <c r="EE285" s="61"/>
      <c r="EF285" s="61"/>
      <c r="EG285" s="61"/>
      <c r="EH285" s="61"/>
      <c r="EI285" s="61"/>
      <c r="EJ285" s="61"/>
      <c r="EK285" s="61"/>
      <c r="EL285" s="61"/>
      <c r="EM285" s="61"/>
      <c r="EN285" s="61"/>
      <c r="EO285" s="61"/>
      <c r="EP285" s="61"/>
      <c r="EQ285" s="61"/>
      <c r="ER285" s="61"/>
      <c r="ES285" s="61"/>
      <c r="ET285" s="61"/>
      <c r="EU285" s="61"/>
      <c r="EV285" s="61"/>
      <c r="EW285" s="61"/>
      <c r="EX285" s="61"/>
      <c r="EY285" s="61"/>
    </row>
    <row r="286" spans="1:155"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c r="BZ286" s="61"/>
      <c r="CA286" s="61"/>
      <c r="CB286" s="61"/>
      <c r="CC286" s="61"/>
      <c r="CD286" s="61"/>
      <c r="CE286" s="61"/>
      <c r="CF286" s="61"/>
      <c r="CG286" s="61"/>
      <c r="CH286" s="61"/>
      <c r="CI286" s="61"/>
      <c r="CJ286" s="61"/>
      <c r="CK286" s="61"/>
      <c r="CL286" s="61"/>
      <c r="CM286" s="61"/>
      <c r="CN286" s="61"/>
      <c r="CO286" s="61"/>
      <c r="CP286" s="61"/>
      <c r="CQ286" s="61"/>
      <c r="CR286" s="61"/>
      <c r="CS286" s="61"/>
      <c r="CT286" s="61"/>
      <c r="CU286" s="61"/>
      <c r="CV286" s="61"/>
      <c r="CW286" s="61"/>
      <c r="CX286" s="61"/>
      <c r="CY286" s="61"/>
      <c r="CZ286" s="61"/>
      <c r="DA286" s="61"/>
      <c r="DB286" s="61"/>
      <c r="DC286" s="61"/>
      <c r="DD286" s="61"/>
      <c r="DE286" s="61"/>
      <c r="DF286" s="61"/>
      <c r="DG286" s="61"/>
      <c r="DH286" s="61"/>
      <c r="DI286" s="61"/>
      <c r="DJ286" s="61"/>
      <c r="DK286" s="61"/>
      <c r="DL286" s="61"/>
      <c r="DM286" s="61"/>
      <c r="DN286" s="61"/>
      <c r="DO286" s="61"/>
      <c r="DP286" s="61"/>
      <c r="DQ286" s="61"/>
      <c r="DR286" s="61"/>
      <c r="DS286" s="61"/>
      <c r="DT286" s="61"/>
      <c r="DU286" s="61"/>
      <c r="DV286" s="61"/>
      <c r="DW286" s="61"/>
      <c r="DX286" s="61"/>
      <c r="DY286" s="61"/>
      <c r="DZ286" s="61"/>
      <c r="EA286" s="61"/>
      <c r="EB286" s="61"/>
      <c r="EC286" s="61"/>
      <c r="ED286" s="61"/>
      <c r="EE286" s="61"/>
      <c r="EF286" s="61"/>
      <c r="EG286" s="61"/>
      <c r="EH286" s="61"/>
      <c r="EI286" s="61"/>
      <c r="EJ286" s="61"/>
      <c r="EK286" s="61"/>
      <c r="EL286" s="61"/>
      <c r="EM286" s="61"/>
      <c r="EN286" s="61"/>
      <c r="EO286" s="61"/>
      <c r="EP286" s="61"/>
      <c r="EQ286" s="61"/>
      <c r="ER286" s="61"/>
      <c r="ES286" s="61"/>
      <c r="ET286" s="61"/>
      <c r="EU286" s="61"/>
      <c r="EV286" s="61"/>
      <c r="EW286" s="61"/>
      <c r="EX286" s="61"/>
      <c r="EY286" s="61"/>
    </row>
    <row r="287" spans="1:155"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c r="BZ287" s="61"/>
      <c r="CA287" s="61"/>
      <c r="CB287" s="61"/>
      <c r="CC287" s="61"/>
      <c r="CD287" s="61"/>
      <c r="CE287" s="61"/>
      <c r="CF287" s="61"/>
      <c r="CG287" s="61"/>
      <c r="CH287" s="61"/>
      <c r="CI287" s="61"/>
      <c r="CJ287" s="61"/>
      <c r="CK287" s="61"/>
      <c r="CL287" s="61"/>
      <c r="CM287" s="61"/>
      <c r="CN287" s="61"/>
      <c r="CO287" s="61"/>
      <c r="CP287" s="61"/>
      <c r="CQ287" s="61"/>
      <c r="CR287" s="61"/>
      <c r="CS287" s="61"/>
      <c r="CT287" s="61"/>
      <c r="CU287" s="61"/>
      <c r="CV287" s="61"/>
      <c r="CW287" s="61"/>
      <c r="CX287" s="61"/>
      <c r="CY287" s="61"/>
      <c r="CZ287" s="61"/>
      <c r="DA287" s="61"/>
      <c r="DB287" s="61"/>
      <c r="DC287" s="61"/>
      <c r="DD287" s="61"/>
      <c r="DE287" s="61"/>
      <c r="DF287" s="61"/>
      <c r="DG287" s="61"/>
      <c r="DH287" s="61"/>
      <c r="DI287" s="61"/>
      <c r="DJ287" s="61"/>
      <c r="DK287" s="61"/>
      <c r="DL287" s="61"/>
      <c r="DM287" s="61"/>
      <c r="DN287" s="61"/>
      <c r="DO287" s="61"/>
      <c r="DP287" s="61"/>
      <c r="DQ287" s="61"/>
      <c r="DR287" s="61"/>
      <c r="DS287" s="61"/>
      <c r="DT287" s="61"/>
      <c r="DU287" s="61"/>
      <c r="DV287" s="61"/>
      <c r="DW287" s="61"/>
      <c r="DX287" s="61"/>
      <c r="DY287" s="61"/>
      <c r="DZ287" s="61"/>
      <c r="EA287" s="61"/>
      <c r="EB287" s="61"/>
      <c r="EC287" s="61"/>
      <c r="ED287" s="61"/>
      <c r="EE287" s="61"/>
      <c r="EF287" s="61"/>
      <c r="EG287" s="61"/>
      <c r="EH287" s="61"/>
      <c r="EI287" s="61"/>
      <c r="EJ287" s="61"/>
      <c r="EK287" s="61"/>
      <c r="EL287" s="61"/>
      <c r="EM287" s="61"/>
      <c r="EN287" s="61"/>
      <c r="EO287" s="61"/>
      <c r="EP287" s="61"/>
      <c r="EQ287" s="61"/>
      <c r="ER287" s="61"/>
      <c r="ES287" s="61"/>
      <c r="ET287" s="61"/>
      <c r="EU287" s="61"/>
      <c r="EV287" s="61"/>
      <c r="EW287" s="61"/>
      <c r="EX287" s="61"/>
      <c r="EY287" s="61"/>
    </row>
    <row r="288" spans="1:155"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c r="BZ288" s="61"/>
      <c r="CA288" s="61"/>
      <c r="CB288" s="61"/>
      <c r="CC288" s="61"/>
      <c r="CD288" s="61"/>
      <c r="CE288" s="61"/>
      <c r="CF288" s="61"/>
      <c r="CG288" s="61"/>
      <c r="CH288" s="61"/>
      <c r="CI288" s="61"/>
      <c r="CJ288" s="61"/>
      <c r="CK288" s="61"/>
      <c r="CL288" s="61"/>
      <c r="CM288" s="61"/>
      <c r="CN288" s="61"/>
      <c r="CO288" s="61"/>
      <c r="CP288" s="61"/>
      <c r="CQ288" s="61"/>
      <c r="CR288" s="61"/>
      <c r="CS288" s="61"/>
      <c r="CT288" s="61"/>
      <c r="CU288" s="61"/>
      <c r="CV288" s="61"/>
      <c r="CW288" s="61"/>
      <c r="CX288" s="61"/>
      <c r="CY288" s="61"/>
      <c r="CZ288" s="61"/>
      <c r="DA288" s="61"/>
      <c r="DB288" s="61"/>
      <c r="DC288" s="61"/>
      <c r="DD288" s="61"/>
      <c r="DE288" s="61"/>
      <c r="DF288" s="61"/>
      <c r="DG288" s="61"/>
      <c r="DH288" s="61"/>
      <c r="DI288" s="61"/>
      <c r="DJ288" s="61"/>
      <c r="DK288" s="61"/>
      <c r="DL288" s="61"/>
      <c r="DM288" s="61"/>
      <c r="DN288" s="61"/>
      <c r="DO288" s="61"/>
      <c r="DP288" s="61"/>
      <c r="DQ288" s="61"/>
      <c r="DR288" s="61"/>
      <c r="DS288" s="61"/>
      <c r="DT288" s="61"/>
      <c r="DU288" s="61"/>
      <c r="DV288" s="61"/>
      <c r="DW288" s="61"/>
      <c r="DX288" s="61"/>
      <c r="DY288" s="61"/>
      <c r="DZ288" s="61"/>
      <c r="EA288" s="61"/>
      <c r="EB288" s="61"/>
      <c r="EC288" s="61"/>
      <c r="ED288" s="61"/>
      <c r="EE288" s="61"/>
      <c r="EF288" s="61"/>
      <c r="EG288" s="61"/>
      <c r="EH288" s="61"/>
      <c r="EI288" s="61"/>
      <c r="EJ288" s="61"/>
      <c r="EK288" s="61"/>
      <c r="EL288" s="61"/>
      <c r="EM288" s="61"/>
      <c r="EN288" s="61"/>
      <c r="EO288" s="61"/>
      <c r="EP288" s="61"/>
      <c r="EQ288" s="61"/>
      <c r="ER288" s="61"/>
      <c r="ES288" s="61"/>
      <c r="ET288" s="61"/>
      <c r="EU288" s="61"/>
      <c r="EV288" s="61"/>
      <c r="EW288" s="61"/>
      <c r="EX288" s="61"/>
      <c r="EY288" s="61"/>
    </row>
    <row r="289" spans="1:155"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c r="BZ289" s="61"/>
      <c r="CA289" s="61"/>
      <c r="CB289" s="61"/>
      <c r="CC289" s="61"/>
      <c r="CD289" s="61"/>
      <c r="CE289" s="61"/>
      <c r="CF289" s="61"/>
      <c r="CG289" s="61"/>
      <c r="CH289" s="61"/>
      <c r="CI289" s="61"/>
      <c r="CJ289" s="61"/>
      <c r="CK289" s="61"/>
      <c r="CL289" s="61"/>
      <c r="CM289" s="61"/>
      <c r="CN289" s="61"/>
      <c r="CO289" s="61"/>
      <c r="CP289" s="61"/>
      <c r="CQ289" s="61"/>
      <c r="CR289" s="61"/>
      <c r="CS289" s="61"/>
      <c r="CT289" s="61"/>
      <c r="CU289" s="61"/>
      <c r="CV289" s="61"/>
      <c r="CW289" s="61"/>
      <c r="CX289" s="61"/>
      <c r="CY289" s="61"/>
      <c r="CZ289" s="61"/>
      <c r="DA289" s="61"/>
      <c r="DB289" s="61"/>
      <c r="DC289" s="61"/>
      <c r="DD289" s="61"/>
      <c r="DE289" s="61"/>
      <c r="DF289" s="61"/>
      <c r="DG289" s="61"/>
      <c r="DH289" s="61"/>
      <c r="DI289" s="61"/>
      <c r="DJ289" s="61"/>
      <c r="DK289" s="61"/>
      <c r="DL289" s="61"/>
      <c r="DM289" s="61"/>
      <c r="DN289" s="61"/>
      <c r="DO289" s="61"/>
      <c r="DP289" s="61"/>
      <c r="DQ289" s="61"/>
      <c r="DR289" s="61"/>
      <c r="DS289" s="61"/>
      <c r="DT289" s="61"/>
      <c r="DU289" s="61"/>
      <c r="DV289" s="61"/>
      <c r="DW289" s="61"/>
      <c r="DX289" s="61"/>
      <c r="DY289" s="61"/>
      <c r="DZ289" s="61"/>
      <c r="EA289" s="61"/>
      <c r="EB289" s="61"/>
      <c r="EC289" s="61"/>
      <c r="ED289" s="61"/>
      <c r="EE289" s="61"/>
      <c r="EF289" s="61"/>
      <c r="EG289" s="61"/>
      <c r="EH289" s="61"/>
      <c r="EI289" s="61"/>
      <c r="EJ289" s="61"/>
      <c r="EK289" s="61"/>
      <c r="EL289" s="61"/>
      <c r="EM289" s="61"/>
      <c r="EN289" s="61"/>
      <c r="EO289" s="61"/>
      <c r="EP289" s="61"/>
      <c r="EQ289" s="61"/>
      <c r="ER289" s="61"/>
      <c r="ES289" s="61"/>
      <c r="ET289" s="61"/>
      <c r="EU289" s="61"/>
      <c r="EV289" s="61"/>
      <c r="EW289" s="61"/>
      <c r="EX289" s="61"/>
      <c r="EY289" s="61"/>
    </row>
    <row r="290" spans="1:155"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c r="BZ290" s="61"/>
      <c r="CA290" s="61"/>
      <c r="CB290" s="61"/>
      <c r="CC290" s="61"/>
      <c r="CD290" s="61"/>
      <c r="CE290" s="61"/>
      <c r="CF290" s="61"/>
      <c r="CG290" s="61"/>
      <c r="CH290" s="61"/>
      <c r="CI290" s="61"/>
      <c r="CJ290" s="61"/>
      <c r="CK290" s="61"/>
      <c r="CL290" s="61"/>
      <c r="CM290" s="61"/>
      <c r="CN290" s="61"/>
      <c r="CO290" s="61"/>
      <c r="CP290" s="61"/>
      <c r="CQ290" s="61"/>
      <c r="CR290" s="61"/>
      <c r="CS290" s="61"/>
      <c r="CT290" s="61"/>
      <c r="CU290" s="61"/>
      <c r="CV290" s="61"/>
      <c r="CW290" s="61"/>
      <c r="CX290" s="61"/>
      <c r="CY290" s="61"/>
      <c r="CZ290" s="61"/>
      <c r="DA290" s="61"/>
      <c r="DB290" s="61"/>
      <c r="DC290" s="61"/>
      <c r="DD290" s="61"/>
      <c r="DE290" s="61"/>
      <c r="DF290" s="61"/>
      <c r="DG290" s="61"/>
      <c r="DH290" s="61"/>
      <c r="DI290" s="61"/>
      <c r="DJ290" s="61"/>
      <c r="DK290" s="61"/>
      <c r="DL290" s="61"/>
      <c r="DM290" s="61"/>
      <c r="DN290" s="61"/>
      <c r="DO290" s="61"/>
      <c r="DP290" s="61"/>
      <c r="DQ290" s="61"/>
      <c r="DR290" s="61"/>
      <c r="DS290" s="61"/>
      <c r="DT290" s="61"/>
      <c r="DU290" s="61"/>
      <c r="DV290" s="61"/>
      <c r="DW290" s="61"/>
      <c r="DX290" s="61"/>
      <c r="DY290" s="61"/>
      <c r="DZ290" s="61"/>
      <c r="EA290" s="61"/>
      <c r="EB290" s="61"/>
      <c r="EC290" s="61"/>
      <c r="ED290" s="61"/>
      <c r="EE290" s="61"/>
      <c r="EF290" s="61"/>
      <c r="EG290" s="61"/>
      <c r="EH290" s="61"/>
      <c r="EI290" s="61"/>
      <c r="EJ290" s="61"/>
      <c r="EK290" s="61"/>
      <c r="EL290" s="61"/>
      <c r="EM290" s="61"/>
      <c r="EN290" s="61"/>
      <c r="EO290" s="61"/>
      <c r="EP290" s="61"/>
      <c r="EQ290" s="61"/>
      <c r="ER290" s="61"/>
      <c r="ES290" s="61"/>
      <c r="ET290" s="61"/>
      <c r="EU290" s="61"/>
      <c r="EV290" s="61"/>
      <c r="EW290" s="61"/>
      <c r="EX290" s="61"/>
      <c r="EY290" s="61"/>
    </row>
    <row r="291" spans="1:155"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c r="CB291" s="61"/>
      <c r="CC291" s="61"/>
      <c r="CD291" s="61"/>
      <c r="CE291" s="61"/>
      <c r="CF291" s="61"/>
      <c r="CG291" s="61"/>
      <c r="CH291" s="61"/>
      <c r="CI291" s="61"/>
      <c r="CJ291" s="61"/>
      <c r="CK291" s="61"/>
      <c r="CL291" s="61"/>
      <c r="CM291" s="61"/>
      <c r="CN291" s="61"/>
      <c r="CO291" s="61"/>
      <c r="CP291" s="61"/>
      <c r="CQ291" s="61"/>
      <c r="CR291" s="61"/>
      <c r="CS291" s="61"/>
      <c r="CT291" s="61"/>
      <c r="CU291" s="61"/>
      <c r="CV291" s="61"/>
      <c r="CW291" s="61"/>
      <c r="CX291" s="61"/>
      <c r="CY291" s="61"/>
      <c r="CZ291" s="61"/>
      <c r="DA291" s="61"/>
      <c r="DB291" s="61"/>
      <c r="DC291" s="61"/>
      <c r="DD291" s="61"/>
      <c r="DE291" s="61"/>
      <c r="DF291" s="61"/>
      <c r="DG291" s="61"/>
      <c r="DH291" s="61"/>
      <c r="DI291" s="61"/>
      <c r="DJ291" s="61"/>
      <c r="DK291" s="61"/>
      <c r="DL291" s="61"/>
      <c r="DM291" s="61"/>
      <c r="DN291" s="61"/>
      <c r="DO291" s="61"/>
      <c r="DP291" s="61"/>
      <c r="DQ291" s="61"/>
      <c r="DR291" s="61"/>
      <c r="DS291" s="61"/>
      <c r="DT291" s="61"/>
      <c r="DU291" s="61"/>
      <c r="DV291" s="61"/>
      <c r="DW291" s="61"/>
      <c r="DX291" s="61"/>
      <c r="DY291" s="61"/>
      <c r="DZ291" s="61"/>
      <c r="EA291" s="61"/>
      <c r="EB291" s="61"/>
      <c r="EC291" s="61"/>
      <c r="ED291" s="61"/>
      <c r="EE291" s="61"/>
      <c r="EF291" s="61"/>
      <c r="EG291" s="61"/>
      <c r="EH291" s="61"/>
      <c r="EI291" s="61"/>
      <c r="EJ291" s="61"/>
      <c r="EK291" s="61"/>
      <c r="EL291" s="61"/>
      <c r="EM291" s="61"/>
      <c r="EN291" s="61"/>
      <c r="EO291" s="61"/>
      <c r="EP291" s="61"/>
      <c r="EQ291" s="61"/>
      <c r="ER291" s="61"/>
      <c r="ES291" s="61"/>
      <c r="ET291" s="61"/>
      <c r="EU291" s="61"/>
      <c r="EV291" s="61"/>
      <c r="EW291" s="61"/>
      <c r="EX291" s="61"/>
      <c r="EY291" s="61"/>
    </row>
    <row r="292" spans="1:155"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c r="BZ292" s="61"/>
      <c r="CA292" s="61"/>
      <c r="CB292" s="61"/>
      <c r="CC292" s="61"/>
      <c r="CD292" s="61"/>
      <c r="CE292" s="61"/>
      <c r="CF292" s="61"/>
      <c r="CG292" s="61"/>
      <c r="CH292" s="61"/>
      <c r="CI292" s="61"/>
      <c r="CJ292" s="61"/>
      <c r="CK292" s="61"/>
      <c r="CL292" s="61"/>
      <c r="CM292" s="61"/>
      <c r="CN292" s="61"/>
      <c r="CO292" s="61"/>
      <c r="CP292" s="61"/>
      <c r="CQ292" s="61"/>
      <c r="CR292" s="61"/>
      <c r="CS292" s="61"/>
      <c r="CT292" s="61"/>
      <c r="CU292" s="61"/>
      <c r="CV292" s="61"/>
      <c r="CW292" s="61"/>
      <c r="CX292" s="61"/>
      <c r="CY292" s="61"/>
      <c r="CZ292" s="61"/>
      <c r="DA292" s="61"/>
      <c r="DB292" s="61"/>
      <c r="DC292" s="61"/>
      <c r="DD292" s="61"/>
      <c r="DE292" s="61"/>
      <c r="DF292" s="61"/>
      <c r="DG292" s="61"/>
      <c r="DH292" s="61"/>
      <c r="DI292" s="61"/>
      <c r="DJ292" s="61"/>
      <c r="DK292" s="61"/>
      <c r="DL292" s="61"/>
      <c r="DM292" s="61"/>
      <c r="DN292" s="61"/>
      <c r="DO292" s="61"/>
      <c r="DP292" s="61"/>
      <c r="DQ292" s="61"/>
      <c r="DR292" s="61"/>
      <c r="DS292" s="61"/>
      <c r="DT292" s="61"/>
      <c r="DU292" s="61"/>
      <c r="DV292" s="61"/>
      <c r="DW292" s="61"/>
      <c r="DX292" s="61"/>
      <c r="DY292" s="61"/>
      <c r="DZ292" s="61"/>
      <c r="EA292" s="61"/>
      <c r="EB292" s="61"/>
      <c r="EC292" s="61"/>
      <c r="ED292" s="61"/>
      <c r="EE292" s="61"/>
      <c r="EF292" s="61"/>
      <c r="EG292" s="61"/>
      <c r="EH292" s="61"/>
      <c r="EI292" s="61"/>
      <c r="EJ292" s="61"/>
      <c r="EK292" s="61"/>
      <c r="EL292" s="61"/>
      <c r="EM292" s="61"/>
      <c r="EN292" s="61"/>
      <c r="EO292" s="61"/>
      <c r="EP292" s="61"/>
      <c r="EQ292" s="61"/>
      <c r="ER292" s="61"/>
      <c r="ES292" s="61"/>
      <c r="ET292" s="61"/>
      <c r="EU292" s="61"/>
      <c r="EV292" s="61"/>
      <c r="EW292" s="61"/>
      <c r="EX292" s="61"/>
      <c r="EY292" s="61"/>
    </row>
    <row r="293" spans="1:155"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c r="CB293" s="61"/>
      <c r="CC293" s="61"/>
      <c r="CD293" s="61"/>
      <c r="CE293" s="61"/>
      <c r="CF293" s="61"/>
      <c r="CG293" s="61"/>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c r="DS293" s="61"/>
      <c r="DT293" s="61"/>
      <c r="DU293" s="61"/>
      <c r="DV293" s="61"/>
      <c r="DW293" s="61"/>
      <c r="DX293" s="61"/>
      <c r="DY293" s="61"/>
      <c r="DZ293" s="61"/>
      <c r="EA293" s="61"/>
      <c r="EB293" s="61"/>
      <c r="EC293" s="61"/>
      <c r="ED293" s="61"/>
      <c r="EE293" s="61"/>
      <c r="EF293" s="61"/>
      <c r="EG293" s="61"/>
      <c r="EH293" s="61"/>
      <c r="EI293" s="61"/>
      <c r="EJ293" s="61"/>
      <c r="EK293" s="61"/>
      <c r="EL293" s="61"/>
      <c r="EM293" s="61"/>
      <c r="EN293" s="61"/>
      <c r="EO293" s="61"/>
      <c r="EP293" s="61"/>
      <c r="EQ293" s="61"/>
      <c r="ER293" s="61"/>
      <c r="ES293" s="61"/>
      <c r="ET293" s="61"/>
      <c r="EU293" s="61"/>
      <c r="EV293" s="61"/>
      <c r="EW293" s="61"/>
      <c r="EX293" s="61"/>
      <c r="EY293" s="61"/>
    </row>
    <row r="294" spans="1:155"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c r="BZ294" s="61"/>
      <c r="CA294" s="61"/>
      <c r="CB294" s="61"/>
      <c r="CC294" s="61"/>
      <c r="CD294" s="61"/>
      <c r="CE294" s="61"/>
      <c r="CF294" s="61"/>
      <c r="CG294" s="61"/>
      <c r="CH294" s="61"/>
      <c r="CI294" s="61"/>
      <c r="CJ294" s="61"/>
      <c r="CK294" s="61"/>
      <c r="CL294" s="61"/>
      <c r="CM294" s="61"/>
      <c r="CN294" s="61"/>
      <c r="CO294" s="61"/>
      <c r="CP294" s="61"/>
      <c r="CQ294" s="61"/>
      <c r="CR294" s="61"/>
      <c r="CS294" s="61"/>
      <c r="CT294" s="61"/>
      <c r="CU294" s="61"/>
      <c r="CV294" s="61"/>
      <c r="CW294" s="61"/>
      <c r="CX294" s="61"/>
      <c r="CY294" s="61"/>
      <c r="CZ294" s="61"/>
      <c r="DA294" s="61"/>
      <c r="DB294" s="61"/>
      <c r="DC294" s="61"/>
      <c r="DD294" s="61"/>
      <c r="DE294" s="61"/>
      <c r="DF294" s="61"/>
      <c r="DG294" s="61"/>
      <c r="DH294" s="61"/>
      <c r="DI294" s="61"/>
      <c r="DJ294" s="61"/>
      <c r="DK294" s="61"/>
      <c r="DL294" s="61"/>
      <c r="DM294" s="61"/>
      <c r="DN294" s="61"/>
      <c r="DO294" s="61"/>
      <c r="DP294" s="61"/>
      <c r="DQ294" s="61"/>
      <c r="DR294" s="61"/>
      <c r="DS294" s="61"/>
      <c r="DT294" s="61"/>
      <c r="DU294" s="61"/>
      <c r="DV294" s="61"/>
      <c r="DW294" s="61"/>
      <c r="DX294" s="61"/>
      <c r="DY294" s="61"/>
      <c r="DZ294" s="61"/>
      <c r="EA294" s="61"/>
      <c r="EB294" s="61"/>
      <c r="EC294" s="61"/>
      <c r="ED294" s="61"/>
      <c r="EE294" s="61"/>
      <c r="EF294" s="61"/>
      <c r="EG294" s="61"/>
      <c r="EH294" s="61"/>
      <c r="EI294" s="61"/>
      <c r="EJ294" s="61"/>
      <c r="EK294" s="61"/>
      <c r="EL294" s="61"/>
      <c r="EM294" s="61"/>
      <c r="EN294" s="61"/>
      <c r="EO294" s="61"/>
      <c r="EP294" s="61"/>
      <c r="EQ294" s="61"/>
      <c r="ER294" s="61"/>
      <c r="ES294" s="61"/>
      <c r="ET294" s="61"/>
      <c r="EU294" s="61"/>
      <c r="EV294" s="61"/>
      <c r="EW294" s="61"/>
      <c r="EX294" s="61"/>
      <c r="EY294" s="61"/>
    </row>
    <row r="295" spans="1:155"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c r="BZ295" s="61"/>
      <c r="CA295" s="61"/>
      <c r="CB295" s="61"/>
      <c r="CC295" s="61"/>
      <c r="CD295" s="61"/>
      <c r="CE295" s="61"/>
      <c r="CF295" s="61"/>
      <c r="CG295" s="61"/>
      <c r="CH295" s="61"/>
      <c r="CI295" s="61"/>
      <c r="CJ295" s="61"/>
      <c r="CK295" s="61"/>
      <c r="CL295" s="61"/>
      <c r="CM295" s="61"/>
      <c r="CN295" s="61"/>
      <c r="CO295" s="61"/>
      <c r="CP295" s="61"/>
      <c r="CQ295" s="61"/>
      <c r="CR295" s="61"/>
      <c r="CS295" s="61"/>
      <c r="CT295" s="61"/>
      <c r="CU295" s="61"/>
      <c r="CV295" s="61"/>
      <c r="CW295" s="61"/>
      <c r="CX295" s="61"/>
      <c r="CY295" s="61"/>
      <c r="CZ295" s="61"/>
      <c r="DA295" s="61"/>
      <c r="DB295" s="61"/>
      <c r="DC295" s="61"/>
      <c r="DD295" s="61"/>
      <c r="DE295" s="61"/>
      <c r="DF295" s="61"/>
      <c r="DG295" s="61"/>
      <c r="DH295" s="61"/>
      <c r="DI295" s="61"/>
      <c r="DJ295" s="61"/>
      <c r="DK295" s="61"/>
      <c r="DL295" s="61"/>
      <c r="DM295" s="61"/>
      <c r="DN295" s="61"/>
      <c r="DO295" s="61"/>
      <c r="DP295" s="61"/>
      <c r="DQ295" s="61"/>
      <c r="DR295" s="61"/>
      <c r="DS295" s="61"/>
      <c r="DT295" s="61"/>
      <c r="DU295" s="61"/>
      <c r="DV295" s="61"/>
      <c r="DW295" s="61"/>
      <c r="DX295" s="61"/>
      <c r="DY295" s="61"/>
      <c r="DZ295" s="61"/>
      <c r="EA295" s="61"/>
      <c r="EB295" s="61"/>
      <c r="EC295" s="61"/>
      <c r="ED295" s="61"/>
      <c r="EE295" s="61"/>
      <c r="EF295" s="61"/>
      <c r="EG295" s="61"/>
      <c r="EH295" s="61"/>
      <c r="EI295" s="61"/>
      <c r="EJ295" s="61"/>
      <c r="EK295" s="61"/>
      <c r="EL295" s="61"/>
      <c r="EM295" s="61"/>
      <c r="EN295" s="61"/>
      <c r="EO295" s="61"/>
      <c r="EP295" s="61"/>
      <c r="EQ295" s="61"/>
      <c r="ER295" s="61"/>
      <c r="ES295" s="61"/>
      <c r="ET295" s="61"/>
      <c r="EU295" s="61"/>
      <c r="EV295" s="61"/>
      <c r="EW295" s="61"/>
      <c r="EX295" s="61"/>
      <c r="EY295" s="61"/>
    </row>
    <row r="296" spans="1:155"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c r="BZ296" s="61"/>
      <c r="CA296" s="61"/>
      <c r="CB296" s="61"/>
      <c r="CC296" s="61"/>
      <c r="CD296" s="61"/>
      <c r="CE296" s="61"/>
      <c r="CF296" s="61"/>
      <c r="CG296" s="61"/>
      <c r="CH296" s="61"/>
      <c r="CI296" s="61"/>
      <c r="CJ296" s="61"/>
      <c r="CK296" s="61"/>
      <c r="CL296" s="61"/>
      <c r="CM296" s="61"/>
      <c r="CN296" s="61"/>
      <c r="CO296" s="61"/>
      <c r="CP296" s="61"/>
      <c r="CQ296" s="61"/>
      <c r="CR296" s="61"/>
      <c r="CS296" s="61"/>
      <c r="CT296" s="61"/>
      <c r="CU296" s="61"/>
      <c r="CV296" s="61"/>
      <c r="CW296" s="61"/>
      <c r="CX296" s="61"/>
      <c r="CY296" s="61"/>
      <c r="CZ296" s="61"/>
      <c r="DA296" s="61"/>
      <c r="DB296" s="61"/>
      <c r="DC296" s="61"/>
      <c r="DD296" s="61"/>
      <c r="DE296" s="61"/>
      <c r="DF296" s="61"/>
      <c r="DG296" s="61"/>
      <c r="DH296" s="61"/>
      <c r="DI296" s="61"/>
      <c r="DJ296" s="61"/>
      <c r="DK296" s="61"/>
      <c r="DL296" s="61"/>
      <c r="DM296" s="61"/>
      <c r="DN296" s="61"/>
      <c r="DO296" s="61"/>
      <c r="DP296" s="61"/>
      <c r="DQ296" s="61"/>
      <c r="DR296" s="61"/>
      <c r="DS296" s="61"/>
      <c r="DT296" s="61"/>
      <c r="DU296" s="61"/>
      <c r="DV296" s="61"/>
      <c r="DW296" s="61"/>
      <c r="DX296" s="61"/>
      <c r="DY296" s="61"/>
      <c r="DZ296" s="61"/>
      <c r="EA296" s="61"/>
      <c r="EB296" s="61"/>
      <c r="EC296" s="61"/>
      <c r="ED296" s="61"/>
      <c r="EE296" s="61"/>
      <c r="EF296" s="61"/>
      <c r="EG296" s="61"/>
      <c r="EH296" s="61"/>
      <c r="EI296" s="61"/>
      <c r="EJ296" s="61"/>
      <c r="EK296" s="61"/>
      <c r="EL296" s="61"/>
      <c r="EM296" s="61"/>
      <c r="EN296" s="61"/>
      <c r="EO296" s="61"/>
      <c r="EP296" s="61"/>
      <c r="EQ296" s="61"/>
      <c r="ER296" s="61"/>
      <c r="ES296" s="61"/>
      <c r="ET296" s="61"/>
      <c r="EU296" s="61"/>
      <c r="EV296" s="61"/>
      <c r="EW296" s="61"/>
      <c r="EX296" s="61"/>
      <c r="EY296" s="61"/>
    </row>
    <row r="297" spans="1:155"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c r="BZ297" s="61"/>
      <c r="CA297" s="61"/>
      <c r="CB297" s="61"/>
      <c r="CC297" s="61"/>
      <c r="CD297" s="61"/>
      <c r="CE297" s="61"/>
      <c r="CF297" s="61"/>
      <c r="CG297" s="61"/>
      <c r="CH297" s="61"/>
      <c r="CI297" s="61"/>
      <c r="CJ297" s="61"/>
      <c r="CK297" s="61"/>
      <c r="CL297" s="61"/>
      <c r="CM297" s="61"/>
      <c r="CN297" s="61"/>
      <c r="CO297" s="61"/>
      <c r="CP297" s="61"/>
      <c r="CQ297" s="61"/>
      <c r="CR297" s="61"/>
      <c r="CS297" s="61"/>
      <c r="CT297" s="61"/>
      <c r="CU297" s="61"/>
      <c r="CV297" s="61"/>
      <c r="CW297" s="61"/>
      <c r="CX297" s="61"/>
      <c r="CY297" s="61"/>
      <c r="CZ297" s="61"/>
      <c r="DA297" s="61"/>
      <c r="DB297" s="61"/>
      <c r="DC297" s="61"/>
      <c r="DD297" s="61"/>
      <c r="DE297" s="61"/>
      <c r="DF297" s="61"/>
      <c r="DG297" s="61"/>
      <c r="DH297" s="61"/>
      <c r="DI297" s="61"/>
      <c r="DJ297" s="61"/>
      <c r="DK297" s="61"/>
      <c r="DL297" s="61"/>
      <c r="DM297" s="61"/>
      <c r="DN297" s="61"/>
      <c r="DO297" s="61"/>
      <c r="DP297" s="61"/>
      <c r="DQ297" s="61"/>
      <c r="DR297" s="61"/>
      <c r="DS297" s="61"/>
      <c r="DT297" s="61"/>
      <c r="DU297" s="61"/>
      <c r="DV297" s="61"/>
      <c r="DW297" s="61"/>
      <c r="DX297" s="61"/>
      <c r="DY297" s="61"/>
      <c r="DZ297" s="61"/>
      <c r="EA297" s="61"/>
      <c r="EB297" s="61"/>
      <c r="EC297" s="61"/>
      <c r="ED297" s="61"/>
      <c r="EE297" s="61"/>
      <c r="EF297" s="61"/>
      <c r="EG297" s="61"/>
      <c r="EH297" s="61"/>
      <c r="EI297" s="61"/>
      <c r="EJ297" s="61"/>
      <c r="EK297" s="61"/>
      <c r="EL297" s="61"/>
      <c r="EM297" s="61"/>
      <c r="EN297" s="61"/>
      <c r="EO297" s="61"/>
      <c r="EP297" s="61"/>
      <c r="EQ297" s="61"/>
      <c r="ER297" s="61"/>
      <c r="ES297" s="61"/>
      <c r="ET297" s="61"/>
      <c r="EU297" s="61"/>
      <c r="EV297" s="61"/>
      <c r="EW297" s="61"/>
      <c r="EX297" s="61"/>
      <c r="EY297" s="61"/>
    </row>
    <row r="298" spans="1:155"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c r="BZ298" s="61"/>
      <c r="CA298" s="61"/>
      <c r="CB298" s="61"/>
      <c r="CC298" s="61"/>
      <c r="CD298" s="61"/>
      <c r="CE298" s="61"/>
      <c r="CF298" s="61"/>
      <c r="CG298" s="61"/>
      <c r="CH298" s="61"/>
      <c r="CI298" s="61"/>
      <c r="CJ298" s="61"/>
      <c r="CK298" s="61"/>
      <c r="CL298" s="61"/>
      <c r="CM298" s="61"/>
      <c r="CN298" s="61"/>
      <c r="CO298" s="61"/>
      <c r="CP298" s="61"/>
      <c r="CQ298" s="61"/>
      <c r="CR298" s="61"/>
      <c r="CS298" s="61"/>
      <c r="CT298" s="61"/>
      <c r="CU298" s="61"/>
      <c r="CV298" s="61"/>
      <c r="CW298" s="61"/>
      <c r="CX298" s="61"/>
      <c r="CY298" s="61"/>
      <c r="CZ298" s="61"/>
      <c r="DA298" s="61"/>
      <c r="DB298" s="61"/>
      <c r="DC298" s="61"/>
      <c r="DD298" s="61"/>
      <c r="DE298" s="61"/>
      <c r="DF298" s="61"/>
      <c r="DG298" s="61"/>
      <c r="DH298" s="61"/>
      <c r="DI298" s="61"/>
      <c r="DJ298" s="61"/>
      <c r="DK298" s="61"/>
      <c r="DL298" s="61"/>
      <c r="DM298" s="61"/>
      <c r="DN298" s="61"/>
      <c r="DO298" s="61"/>
      <c r="DP298" s="61"/>
      <c r="DQ298" s="61"/>
      <c r="DR298" s="61"/>
      <c r="DS298" s="61"/>
      <c r="DT298" s="61"/>
      <c r="DU298" s="61"/>
      <c r="DV298" s="61"/>
      <c r="DW298" s="61"/>
      <c r="DX298" s="61"/>
      <c r="DY298" s="61"/>
      <c r="DZ298" s="61"/>
      <c r="EA298" s="61"/>
      <c r="EB298" s="61"/>
      <c r="EC298" s="61"/>
      <c r="ED298" s="61"/>
      <c r="EE298" s="61"/>
      <c r="EF298" s="61"/>
      <c r="EG298" s="61"/>
      <c r="EH298" s="61"/>
      <c r="EI298" s="61"/>
      <c r="EJ298" s="61"/>
      <c r="EK298" s="61"/>
      <c r="EL298" s="61"/>
      <c r="EM298" s="61"/>
      <c r="EN298" s="61"/>
      <c r="EO298" s="61"/>
      <c r="EP298" s="61"/>
      <c r="EQ298" s="61"/>
      <c r="ER298" s="61"/>
      <c r="ES298" s="61"/>
      <c r="ET298" s="61"/>
      <c r="EU298" s="61"/>
      <c r="EV298" s="61"/>
      <c r="EW298" s="61"/>
      <c r="EX298" s="61"/>
      <c r="EY298" s="61"/>
    </row>
    <row r="299" spans="1:155"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c r="BZ299" s="61"/>
      <c r="CA299" s="61"/>
      <c r="CB299" s="61"/>
      <c r="CC299" s="61"/>
      <c r="CD299" s="61"/>
      <c r="CE299" s="61"/>
      <c r="CF299" s="61"/>
      <c r="CG299" s="61"/>
      <c r="CH299" s="61"/>
      <c r="CI299" s="61"/>
      <c r="CJ299" s="61"/>
      <c r="CK299" s="61"/>
      <c r="CL299" s="61"/>
      <c r="CM299" s="61"/>
      <c r="CN299" s="61"/>
      <c r="CO299" s="61"/>
      <c r="CP299" s="61"/>
      <c r="CQ299" s="61"/>
      <c r="CR299" s="61"/>
      <c r="CS299" s="61"/>
      <c r="CT299" s="61"/>
      <c r="CU299" s="61"/>
      <c r="CV299" s="61"/>
      <c r="CW299" s="61"/>
      <c r="CX299" s="61"/>
      <c r="CY299" s="61"/>
      <c r="CZ299" s="61"/>
      <c r="DA299" s="61"/>
      <c r="DB299" s="61"/>
      <c r="DC299" s="61"/>
      <c r="DD299" s="61"/>
      <c r="DE299" s="61"/>
      <c r="DF299" s="61"/>
      <c r="DG299" s="61"/>
      <c r="DH299" s="61"/>
      <c r="DI299" s="61"/>
      <c r="DJ299" s="61"/>
      <c r="DK299" s="61"/>
      <c r="DL299" s="61"/>
      <c r="DM299" s="61"/>
      <c r="DN299" s="61"/>
      <c r="DO299" s="61"/>
      <c r="DP299" s="61"/>
      <c r="DQ299" s="61"/>
      <c r="DR299" s="61"/>
      <c r="DS299" s="61"/>
      <c r="DT299" s="61"/>
      <c r="DU299" s="61"/>
      <c r="DV299" s="61"/>
      <c r="DW299" s="61"/>
      <c r="DX299" s="61"/>
      <c r="DY299" s="61"/>
      <c r="DZ299" s="61"/>
      <c r="EA299" s="61"/>
      <c r="EB299" s="61"/>
      <c r="EC299" s="61"/>
      <c r="ED299" s="61"/>
      <c r="EE299" s="61"/>
      <c r="EF299" s="61"/>
      <c r="EG299" s="61"/>
      <c r="EH299" s="61"/>
      <c r="EI299" s="61"/>
      <c r="EJ299" s="61"/>
      <c r="EK299" s="61"/>
      <c r="EL299" s="61"/>
      <c r="EM299" s="61"/>
      <c r="EN299" s="61"/>
      <c r="EO299" s="61"/>
      <c r="EP299" s="61"/>
      <c r="EQ299" s="61"/>
      <c r="ER299" s="61"/>
      <c r="ES299" s="61"/>
      <c r="ET299" s="61"/>
      <c r="EU299" s="61"/>
      <c r="EV299" s="61"/>
      <c r="EW299" s="61"/>
      <c r="EX299" s="61"/>
      <c r="EY299" s="61"/>
    </row>
    <row r="300" spans="1:155"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c r="BZ300" s="61"/>
      <c r="CA300" s="61"/>
      <c r="CB300" s="61"/>
      <c r="CC300" s="61"/>
      <c r="CD300" s="61"/>
      <c r="CE300" s="61"/>
      <c r="CF300" s="61"/>
      <c r="CG300" s="61"/>
      <c r="CH300" s="61"/>
      <c r="CI300" s="61"/>
      <c r="CJ300" s="61"/>
      <c r="CK300" s="61"/>
      <c r="CL300" s="61"/>
      <c r="CM300" s="61"/>
      <c r="CN300" s="61"/>
      <c r="CO300" s="61"/>
      <c r="CP300" s="61"/>
      <c r="CQ300" s="61"/>
      <c r="CR300" s="61"/>
      <c r="CS300" s="61"/>
      <c r="CT300" s="61"/>
      <c r="CU300" s="61"/>
      <c r="CV300" s="61"/>
      <c r="CW300" s="61"/>
      <c r="CX300" s="61"/>
      <c r="CY300" s="61"/>
      <c r="CZ300" s="61"/>
      <c r="DA300" s="61"/>
      <c r="DB300" s="61"/>
      <c r="DC300" s="61"/>
      <c r="DD300" s="61"/>
      <c r="DE300" s="61"/>
      <c r="DF300" s="61"/>
      <c r="DG300" s="61"/>
      <c r="DH300" s="61"/>
      <c r="DI300" s="61"/>
      <c r="DJ300" s="61"/>
      <c r="DK300" s="61"/>
      <c r="DL300" s="61"/>
      <c r="DM300" s="61"/>
      <c r="DN300" s="61"/>
      <c r="DO300" s="61"/>
      <c r="DP300" s="61"/>
      <c r="DQ300" s="61"/>
      <c r="DR300" s="61"/>
      <c r="DS300" s="61"/>
      <c r="DT300" s="61"/>
      <c r="DU300" s="61"/>
      <c r="DV300" s="61"/>
      <c r="DW300" s="61"/>
      <c r="DX300" s="61"/>
      <c r="DY300" s="61"/>
      <c r="DZ300" s="61"/>
      <c r="EA300" s="61"/>
      <c r="EB300" s="61"/>
      <c r="EC300" s="61"/>
      <c r="ED300" s="61"/>
      <c r="EE300" s="61"/>
      <c r="EF300" s="61"/>
      <c r="EG300" s="61"/>
      <c r="EH300" s="61"/>
      <c r="EI300" s="61"/>
      <c r="EJ300" s="61"/>
      <c r="EK300" s="61"/>
      <c r="EL300" s="61"/>
      <c r="EM300" s="61"/>
      <c r="EN300" s="61"/>
      <c r="EO300" s="61"/>
      <c r="EP300" s="61"/>
      <c r="EQ300" s="61"/>
      <c r="ER300" s="61"/>
      <c r="ES300" s="61"/>
      <c r="ET300" s="61"/>
      <c r="EU300" s="61"/>
      <c r="EV300" s="61"/>
      <c r="EW300" s="61"/>
      <c r="EX300" s="61"/>
      <c r="EY300" s="61"/>
    </row>
    <row r="301" spans="1:155"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c r="BZ301" s="61"/>
      <c r="CA301" s="61"/>
      <c r="CB301" s="61"/>
      <c r="CC301" s="61"/>
      <c r="CD301" s="61"/>
      <c r="CE301" s="61"/>
      <c r="CF301" s="61"/>
      <c r="CG301" s="61"/>
      <c r="CH301" s="61"/>
      <c r="CI301" s="61"/>
      <c r="CJ301" s="61"/>
      <c r="CK301" s="61"/>
      <c r="CL301" s="61"/>
      <c r="CM301" s="61"/>
      <c r="CN301" s="61"/>
      <c r="CO301" s="61"/>
      <c r="CP301" s="61"/>
      <c r="CQ301" s="61"/>
      <c r="CR301" s="61"/>
      <c r="CS301" s="61"/>
      <c r="CT301" s="61"/>
      <c r="CU301" s="61"/>
      <c r="CV301" s="61"/>
      <c r="CW301" s="61"/>
      <c r="CX301" s="61"/>
      <c r="CY301" s="61"/>
      <c r="CZ301" s="61"/>
      <c r="DA301" s="61"/>
      <c r="DB301" s="61"/>
      <c r="DC301" s="61"/>
      <c r="DD301" s="61"/>
      <c r="DE301" s="61"/>
      <c r="DF301" s="61"/>
      <c r="DG301" s="61"/>
      <c r="DH301" s="61"/>
      <c r="DI301" s="61"/>
      <c r="DJ301" s="61"/>
      <c r="DK301" s="61"/>
      <c r="DL301" s="61"/>
      <c r="DM301" s="61"/>
      <c r="DN301" s="61"/>
      <c r="DO301" s="61"/>
      <c r="DP301" s="61"/>
      <c r="DQ301" s="61"/>
      <c r="DR301" s="61"/>
      <c r="DS301" s="61"/>
      <c r="DT301" s="61"/>
      <c r="DU301" s="61"/>
      <c r="DV301" s="61"/>
      <c r="DW301" s="61"/>
      <c r="DX301" s="61"/>
      <c r="DY301" s="61"/>
      <c r="DZ301" s="61"/>
      <c r="EA301" s="61"/>
      <c r="EB301" s="61"/>
      <c r="EC301" s="61"/>
      <c r="ED301" s="61"/>
      <c r="EE301" s="61"/>
      <c r="EF301" s="61"/>
      <c r="EG301" s="61"/>
      <c r="EH301" s="61"/>
      <c r="EI301" s="61"/>
      <c r="EJ301" s="61"/>
      <c r="EK301" s="61"/>
      <c r="EL301" s="61"/>
      <c r="EM301" s="61"/>
      <c r="EN301" s="61"/>
      <c r="EO301" s="61"/>
      <c r="EP301" s="61"/>
      <c r="EQ301" s="61"/>
      <c r="ER301" s="61"/>
      <c r="ES301" s="61"/>
      <c r="ET301" s="61"/>
      <c r="EU301" s="61"/>
      <c r="EV301" s="61"/>
      <c r="EW301" s="61"/>
      <c r="EX301" s="61"/>
      <c r="EY301" s="61"/>
    </row>
    <row r="302" spans="1:155"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c r="BZ302" s="61"/>
      <c r="CA302" s="61"/>
      <c r="CB302" s="61"/>
      <c r="CC302" s="61"/>
      <c r="CD302" s="61"/>
      <c r="CE302" s="61"/>
      <c r="CF302" s="61"/>
      <c r="CG302" s="61"/>
      <c r="CH302" s="61"/>
      <c r="CI302" s="61"/>
      <c r="CJ302" s="61"/>
      <c r="CK302" s="61"/>
      <c r="CL302" s="61"/>
      <c r="CM302" s="61"/>
      <c r="CN302" s="61"/>
      <c r="CO302" s="61"/>
      <c r="CP302" s="61"/>
      <c r="CQ302" s="61"/>
      <c r="CR302" s="61"/>
      <c r="CS302" s="61"/>
      <c r="CT302" s="61"/>
      <c r="CU302" s="61"/>
      <c r="CV302" s="61"/>
      <c r="CW302" s="61"/>
      <c r="CX302" s="61"/>
      <c r="CY302" s="61"/>
      <c r="CZ302" s="61"/>
      <c r="DA302" s="61"/>
      <c r="DB302" s="61"/>
      <c r="DC302" s="61"/>
      <c r="DD302" s="61"/>
      <c r="DE302" s="61"/>
      <c r="DF302" s="61"/>
      <c r="DG302" s="61"/>
      <c r="DH302" s="61"/>
      <c r="DI302" s="61"/>
      <c r="DJ302" s="61"/>
      <c r="DK302" s="61"/>
      <c r="DL302" s="61"/>
      <c r="DM302" s="61"/>
      <c r="DN302" s="61"/>
      <c r="DO302" s="61"/>
      <c r="DP302" s="61"/>
      <c r="DQ302" s="61"/>
      <c r="DR302" s="61"/>
      <c r="DS302" s="61"/>
      <c r="DT302" s="61"/>
      <c r="DU302" s="61"/>
      <c r="DV302" s="61"/>
      <c r="DW302" s="61"/>
      <c r="DX302" s="61"/>
      <c r="DY302" s="61"/>
      <c r="DZ302" s="61"/>
      <c r="EA302" s="61"/>
      <c r="EB302" s="61"/>
      <c r="EC302" s="61"/>
      <c r="ED302" s="61"/>
      <c r="EE302" s="61"/>
      <c r="EF302" s="61"/>
      <c r="EG302" s="61"/>
      <c r="EH302" s="61"/>
      <c r="EI302" s="61"/>
      <c r="EJ302" s="61"/>
      <c r="EK302" s="61"/>
      <c r="EL302" s="61"/>
      <c r="EM302" s="61"/>
      <c r="EN302" s="61"/>
      <c r="EO302" s="61"/>
      <c r="EP302" s="61"/>
      <c r="EQ302" s="61"/>
      <c r="ER302" s="61"/>
      <c r="ES302" s="61"/>
      <c r="ET302" s="61"/>
      <c r="EU302" s="61"/>
      <c r="EV302" s="61"/>
      <c r="EW302" s="61"/>
      <c r="EX302" s="61"/>
      <c r="EY302" s="61"/>
    </row>
    <row r="303" spans="1:155"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c r="BZ303" s="61"/>
      <c r="CA303" s="61"/>
      <c r="CB303" s="61"/>
      <c r="CC303" s="61"/>
      <c r="CD303" s="61"/>
      <c r="CE303" s="61"/>
      <c r="CF303" s="61"/>
      <c r="CG303" s="61"/>
      <c r="CH303" s="61"/>
      <c r="CI303" s="61"/>
      <c r="CJ303" s="61"/>
      <c r="CK303" s="61"/>
      <c r="CL303" s="61"/>
      <c r="CM303" s="61"/>
      <c r="CN303" s="61"/>
      <c r="CO303" s="61"/>
      <c r="CP303" s="61"/>
      <c r="CQ303" s="61"/>
      <c r="CR303" s="61"/>
      <c r="CS303" s="61"/>
      <c r="CT303" s="61"/>
      <c r="CU303" s="61"/>
      <c r="CV303" s="61"/>
      <c r="CW303" s="61"/>
      <c r="CX303" s="61"/>
      <c r="CY303" s="61"/>
      <c r="CZ303" s="61"/>
      <c r="DA303" s="61"/>
      <c r="DB303" s="61"/>
      <c r="DC303" s="61"/>
      <c r="DD303" s="61"/>
      <c r="DE303" s="61"/>
      <c r="DF303" s="61"/>
      <c r="DG303" s="61"/>
      <c r="DH303" s="61"/>
      <c r="DI303" s="61"/>
      <c r="DJ303" s="61"/>
      <c r="DK303" s="61"/>
      <c r="DL303" s="61"/>
      <c r="DM303" s="61"/>
      <c r="DN303" s="61"/>
      <c r="DO303" s="61"/>
      <c r="DP303" s="61"/>
      <c r="DQ303" s="61"/>
      <c r="DR303" s="61"/>
      <c r="DS303" s="61"/>
      <c r="DT303" s="61"/>
      <c r="DU303" s="61"/>
      <c r="DV303" s="61"/>
      <c r="DW303" s="61"/>
      <c r="DX303" s="61"/>
      <c r="DY303" s="61"/>
      <c r="DZ303" s="61"/>
      <c r="EA303" s="61"/>
      <c r="EB303" s="61"/>
      <c r="EC303" s="61"/>
      <c r="ED303" s="61"/>
      <c r="EE303" s="61"/>
      <c r="EF303" s="61"/>
      <c r="EG303" s="61"/>
      <c r="EH303" s="61"/>
      <c r="EI303" s="61"/>
      <c r="EJ303" s="61"/>
      <c r="EK303" s="61"/>
      <c r="EL303" s="61"/>
      <c r="EM303" s="61"/>
      <c r="EN303" s="61"/>
      <c r="EO303" s="61"/>
      <c r="EP303" s="61"/>
      <c r="EQ303" s="61"/>
      <c r="ER303" s="61"/>
      <c r="ES303" s="61"/>
      <c r="ET303" s="61"/>
      <c r="EU303" s="61"/>
      <c r="EV303" s="61"/>
      <c r="EW303" s="61"/>
      <c r="EX303" s="61"/>
      <c r="EY303" s="61"/>
    </row>
    <row r="304" spans="1:155"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c r="BZ304" s="61"/>
      <c r="CA304" s="61"/>
      <c r="CB304" s="61"/>
      <c r="CC304" s="61"/>
      <c r="CD304" s="61"/>
      <c r="CE304" s="61"/>
      <c r="CF304" s="61"/>
      <c r="CG304" s="61"/>
      <c r="CH304" s="61"/>
      <c r="CI304" s="61"/>
      <c r="CJ304" s="61"/>
      <c r="CK304" s="61"/>
      <c r="CL304" s="61"/>
      <c r="CM304" s="61"/>
      <c r="CN304" s="61"/>
      <c r="CO304" s="61"/>
      <c r="CP304" s="61"/>
      <c r="CQ304" s="61"/>
      <c r="CR304" s="61"/>
      <c r="CS304" s="61"/>
      <c r="CT304" s="61"/>
      <c r="CU304" s="61"/>
      <c r="CV304" s="61"/>
      <c r="CW304" s="61"/>
      <c r="CX304" s="61"/>
      <c r="CY304" s="61"/>
      <c r="CZ304" s="61"/>
      <c r="DA304" s="61"/>
      <c r="DB304" s="61"/>
      <c r="DC304" s="61"/>
      <c r="DD304" s="61"/>
      <c r="DE304" s="61"/>
      <c r="DF304" s="61"/>
      <c r="DG304" s="61"/>
      <c r="DH304" s="61"/>
      <c r="DI304" s="61"/>
      <c r="DJ304" s="61"/>
      <c r="DK304" s="61"/>
      <c r="DL304" s="61"/>
      <c r="DM304" s="61"/>
      <c r="DN304" s="61"/>
      <c r="DO304" s="61"/>
      <c r="DP304" s="61"/>
      <c r="DQ304" s="61"/>
      <c r="DR304" s="61"/>
      <c r="DS304" s="61"/>
      <c r="DT304" s="61"/>
      <c r="DU304" s="61"/>
      <c r="DV304" s="61"/>
      <c r="DW304" s="61"/>
      <c r="DX304" s="61"/>
      <c r="DY304" s="61"/>
      <c r="DZ304" s="61"/>
      <c r="EA304" s="61"/>
      <c r="EB304" s="61"/>
      <c r="EC304" s="61"/>
      <c r="ED304" s="61"/>
      <c r="EE304" s="61"/>
      <c r="EF304" s="61"/>
      <c r="EG304" s="61"/>
      <c r="EH304" s="61"/>
      <c r="EI304" s="61"/>
      <c r="EJ304" s="61"/>
      <c r="EK304" s="61"/>
      <c r="EL304" s="61"/>
      <c r="EM304" s="61"/>
      <c r="EN304" s="61"/>
      <c r="EO304" s="61"/>
      <c r="EP304" s="61"/>
      <c r="EQ304" s="61"/>
      <c r="ER304" s="61"/>
      <c r="ES304" s="61"/>
      <c r="ET304" s="61"/>
      <c r="EU304" s="61"/>
      <c r="EV304" s="61"/>
      <c r="EW304" s="61"/>
      <c r="EX304" s="61"/>
      <c r="EY304" s="61"/>
    </row>
    <row r="305" spans="1:155"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c r="BZ305" s="61"/>
      <c r="CA305" s="61"/>
      <c r="CB305" s="61"/>
      <c r="CC305" s="61"/>
      <c r="CD305" s="61"/>
      <c r="CE305" s="61"/>
      <c r="CF305" s="61"/>
      <c r="CG305" s="61"/>
      <c r="CH305" s="61"/>
      <c r="CI305" s="61"/>
      <c r="CJ305" s="61"/>
      <c r="CK305" s="61"/>
      <c r="CL305" s="61"/>
      <c r="CM305" s="61"/>
      <c r="CN305" s="61"/>
      <c r="CO305" s="61"/>
      <c r="CP305" s="61"/>
      <c r="CQ305" s="61"/>
      <c r="CR305" s="61"/>
      <c r="CS305" s="61"/>
      <c r="CT305" s="61"/>
      <c r="CU305" s="61"/>
      <c r="CV305" s="61"/>
      <c r="CW305" s="61"/>
      <c r="CX305" s="61"/>
      <c r="CY305" s="61"/>
      <c r="CZ305" s="61"/>
      <c r="DA305" s="61"/>
      <c r="DB305" s="61"/>
      <c r="DC305" s="61"/>
      <c r="DD305" s="61"/>
      <c r="DE305" s="61"/>
      <c r="DF305" s="61"/>
      <c r="DG305" s="61"/>
      <c r="DH305" s="61"/>
      <c r="DI305" s="61"/>
      <c r="DJ305" s="61"/>
      <c r="DK305" s="61"/>
      <c r="DL305" s="61"/>
      <c r="DM305" s="61"/>
      <c r="DN305" s="61"/>
      <c r="DO305" s="61"/>
      <c r="DP305" s="61"/>
      <c r="DQ305" s="61"/>
      <c r="DR305" s="61"/>
      <c r="DS305" s="61"/>
      <c r="DT305" s="61"/>
      <c r="DU305" s="61"/>
      <c r="DV305" s="61"/>
      <c r="DW305" s="61"/>
      <c r="DX305" s="61"/>
      <c r="DY305" s="61"/>
      <c r="DZ305" s="61"/>
      <c r="EA305" s="61"/>
      <c r="EB305" s="61"/>
      <c r="EC305" s="61"/>
      <c r="ED305" s="61"/>
      <c r="EE305" s="61"/>
      <c r="EF305" s="61"/>
      <c r="EG305" s="61"/>
      <c r="EH305" s="61"/>
      <c r="EI305" s="61"/>
      <c r="EJ305" s="61"/>
      <c r="EK305" s="61"/>
      <c r="EL305" s="61"/>
      <c r="EM305" s="61"/>
      <c r="EN305" s="61"/>
      <c r="EO305" s="61"/>
      <c r="EP305" s="61"/>
      <c r="EQ305" s="61"/>
      <c r="ER305" s="61"/>
      <c r="ES305" s="61"/>
      <c r="ET305" s="61"/>
      <c r="EU305" s="61"/>
      <c r="EV305" s="61"/>
      <c r="EW305" s="61"/>
      <c r="EX305" s="61"/>
      <c r="EY305" s="61"/>
    </row>
    <row r="306" spans="1:155"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c r="BZ306" s="61"/>
      <c r="CA306" s="61"/>
      <c r="CB306" s="61"/>
      <c r="CC306" s="61"/>
      <c r="CD306" s="61"/>
      <c r="CE306" s="61"/>
      <c r="CF306" s="61"/>
      <c r="CG306" s="61"/>
      <c r="CH306" s="61"/>
      <c r="CI306" s="61"/>
      <c r="CJ306" s="61"/>
      <c r="CK306" s="61"/>
      <c r="CL306" s="61"/>
      <c r="CM306" s="61"/>
      <c r="CN306" s="61"/>
      <c r="CO306" s="61"/>
      <c r="CP306" s="61"/>
      <c r="CQ306" s="61"/>
      <c r="CR306" s="61"/>
      <c r="CS306" s="61"/>
      <c r="CT306" s="61"/>
      <c r="CU306" s="61"/>
      <c r="CV306" s="61"/>
      <c r="CW306" s="61"/>
      <c r="CX306" s="61"/>
      <c r="CY306" s="61"/>
      <c r="CZ306" s="61"/>
      <c r="DA306" s="61"/>
      <c r="DB306" s="61"/>
      <c r="DC306" s="61"/>
      <c r="DD306" s="61"/>
      <c r="DE306" s="61"/>
      <c r="DF306" s="61"/>
      <c r="DG306" s="61"/>
      <c r="DH306" s="61"/>
      <c r="DI306" s="61"/>
      <c r="DJ306" s="61"/>
      <c r="DK306" s="61"/>
      <c r="DL306" s="61"/>
      <c r="DM306" s="61"/>
      <c r="DN306" s="61"/>
      <c r="DO306" s="61"/>
      <c r="DP306" s="61"/>
      <c r="DQ306" s="61"/>
      <c r="DR306" s="61"/>
      <c r="DS306" s="61"/>
      <c r="DT306" s="61"/>
      <c r="DU306" s="61"/>
      <c r="DV306" s="61"/>
      <c r="DW306" s="61"/>
      <c r="DX306" s="61"/>
      <c r="DY306" s="61"/>
      <c r="DZ306" s="61"/>
      <c r="EA306" s="61"/>
      <c r="EB306" s="61"/>
      <c r="EC306" s="61"/>
      <c r="ED306" s="61"/>
      <c r="EE306" s="61"/>
      <c r="EF306" s="61"/>
      <c r="EG306" s="61"/>
      <c r="EH306" s="61"/>
      <c r="EI306" s="61"/>
      <c r="EJ306" s="61"/>
      <c r="EK306" s="61"/>
      <c r="EL306" s="61"/>
      <c r="EM306" s="61"/>
      <c r="EN306" s="61"/>
      <c r="EO306" s="61"/>
      <c r="EP306" s="61"/>
      <c r="EQ306" s="61"/>
      <c r="ER306" s="61"/>
      <c r="ES306" s="61"/>
      <c r="ET306" s="61"/>
      <c r="EU306" s="61"/>
      <c r="EV306" s="61"/>
      <c r="EW306" s="61"/>
      <c r="EX306" s="61"/>
      <c r="EY306" s="61"/>
    </row>
    <row r="307" spans="1:155"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c r="BZ307" s="61"/>
      <c r="CA307" s="61"/>
      <c r="CB307" s="61"/>
      <c r="CC307" s="61"/>
      <c r="CD307" s="61"/>
      <c r="CE307" s="61"/>
      <c r="CF307" s="61"/>
      <c r="CG307" s="61"/>
      <c r="CH307" s="61"/>
      <c r="CI307" s="61"/>
      <c r="CJ307" s="61"/>
      <c r="CK307" s="61"/>
      <c r="CL307" s="61"/>
      <c r="CM307" s="61"/>
      <c r="CN307" s="61"/>
      <c r="CO307" s="61"/>
      <c r="CP307" s="61"/>
      <c r="CQ307" s="61"/>
      <c r="CR307" s="61"/>
      <c r="CS307" s="61"/>
      <c r="CT307" s="61"/>
      <c r="CU307" s="61"/>
      <c r="CV307" s="61"/>
      <c r="CW307" s="61"/>
      <c r="CX307" s="61"/>
      <c r="CY307" s="61"/>
      <c r="CZ307" s="61"/>
      <c r="DA307" s="61"/>
      <c r="DB307" s="61"/>
      <c r="DC307" s="61"/>
      <c r="DD307" s="61"/>
      <c r="DE307" s="61"/>
      <c r="DF307" s="61"/>
      <c r="DG307" s="61"/>
      <c r="DH307" s="61"/>
      <c r="DI307" s="61"/>
      <c r="DJ307" s="61"/>
      <c r="DK307" s="61"/>
      <c r="DL307" s="61"/>
      <c r="DM307" s="61"/>
      <c r="DN307" s="61"/>
      <c r="DO307" s="61"/>
      <c r="DP307" s="61"/>
      <c r="DQ307" s="61"/>
      <c r="DR307" s="61"/>
      <c r="DS307" s="61"/>
      <c r="DT307" s="61"/>
      <c r="DU307" s="61"/>
      <c r="DV307" s="61"/>
      <c r="DW307" s="61"/>
      <c r="DX307" s="61"/>
      <c r="DY307" s="61"/>
      <c r="DZ307" s="61"/>
      <c r="EA307" s="61"/>
      <c r="EB307" s="61"/>
      <c r="EC307" s="61"/>
      <c r="ED307" s="61"/>
      <c r="EE307" s="61"/>
      <c r="EF307" s="61"/>
      <c r="EG307" s="61"/>
      <c r="EH307" s="61"/>
      <c r="EI307" s="61"/>
      <c r="EJ307" s="61"/>
      <c r="EK307" s="61"/>
      <c r="EL307" s="61"/>
      <c r="EM307" s="61"/>
      <c r="EN307" s="61"/>
      <c r="EO307" s="61"/>
      <c r="EP307" s="61"/>
      <c r="EQ307" s="61"/>
      <c r="ER307" s="61"/>
      <c r="ES307" s="61"/>
      <c r="ET307" s="61"/>
      <c r="EU307" s="61"/>
      <c r="EV307" s="61"/>
      <c r="EW307" s="61"/>
      <c r="EX307" s="61"/>
      <c r="EY307" s="61"/>
    </row>
    <row r="308" spans="1:155"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c r="BZ308" s="61"/>
      <c r="CA308" s="61"/>
      <c r="CB308" s="61"/>
      <c r="CC308" s="61"/>
      <c r="CD308" s="61"/>
      <c r="CE308" s="61"/>
      <c r="CF308" s="61"/>
      <c r="CG308" s="61"/>
      <c r="CH308" s="61"/>
      <c r="CI308" s="61"/>
      <c r="CJ308" s="61"/>
      <c r="CK308" s="61"/>
      <c r="CL308" s="61"/>
      <c r="CM308" s="61"/>
      <c r="CN308" s="61"/>
      <c r="CO308" s="61"/>
      <c r="CP308" s="61"/>
      <c r="CQ308" s="61"/>
      <c r="CR308" s="61"/>
      <c r="CS308" s="61"/>
      <c r="CT308" s="61"/>
      <c r="CU308" s="61"/>
      <c r="CV308" s="61"/>
      <c r="CW308" s="61"/>
      <c r="CX308" s="61"/>
      <c r="CY308" s="61"/>
      <c r="CZ308" s="61"/>
      <c r="DA308" s="61"/>
      <c r="DB308" s="61"/>
      <c r="DC308" s="61"/>
      <c r="DD308" s="61"/>
      <c r="DE308" s="61"/>
      <c r="DF308" s="61"/>
      <c r="DG308" s="61"/>
      <c r="DH308" s="61"/>
      <c r="DI308" s="61"/>
      <c r="DJ308" s="61"/>
      <c r="DK308" s="61"/>
      <c r="DL308" s="61"/>
      <c r="DM308" s="61"/>
      <c r="DN308" s="61"/>
      <c r="DO308" s="61"/>
      <c r="DP308" s="61"/>
      <c r="DQ308" s="61"/>
      <c r="DR308" s="61"/>
      <c r="DS308" s="61"/>
      <c r="DT308" s="61"/>
      <c r="DU308" s="61"/>
      <c r="DV308" s="61"/>
      <c r="DW308" s="61"/>
      <c r="DX308" s="61"/>
      <c r="DY308" s="61"/>
      <c r="DZ308" s="61"/>
      <c r="EA308" s="61"/>
      <c r="EB308" s="61"/>
      <c r="EC308" s="61"/>
      <c r="ED308" s="61"/>
      <c r="EE308" s="61"/>
      <c r="EF308" s="61"/>
      <c r="EG308" s="61"/>
      <c r="EH308" s="61"/>
      <c r="EI308" s="61"/>
      <c r="EJ308" s="61"/>
      <c r="EK308" s="61"/>
      <c r="EL308" s="61"/>
      <c r="EM308" s="61"/>
      <c r="EN308" s="61"/>
      <c r="EO308" s="61"/>
      <c r="EP308" s="61"/>
      <c r="EQ308" s="61"/>
      <c r="ER308" s="61"/>
      <c r="ES308" s="61"/>
      <c r="ET308" s="61"/>
      <c r="EU308" s="61"/>
      <c r="EV308" s="61"/>
      <c r="EW308" s="61"/>
      <c r="EX308" s="61"/>
      <c r="EY308" s="61"/>
    </row>
    <row r="309" spans="1:155"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61"/>
      <c r="BZ309" s="61"/>
      <c r="CA309" s="61"/>
      <c r="CB309" s="61"/>
      <c r="CC309" s="61"/>
      <c r="CD309" s="61"/>
      <c r="CE309" s="61"/>
      <c r="CF309" s="61"/>
      <c r="CG309" s="61"/>
      <c r="CH309" s="61"/>
      <c r="CI309" s="61"/>
      <c r="CJ309" s="61"/>
      <c r="CK309" s="61"/>
      <c r="CL309" s="61"/>
      <c r="CM309" s="61"/>
      <c r="CN309" s="61"/>
      <c r="CO309" s="61"/>
      <c r="CP309" s="61"/>
      <c r="CQ309" s="61"/>
      <c r="CR309" s="61"/>
      <c r="CS309" s="61"/>
      <c r="CT309" s="61"/>
      <c r="CU309" s="61"/>
      <c r="CV309" s="61"/>
      <c r="CW309" s="61"/>
      <c r="CX309" s="61"/>
      <c r="CY309" s="61"/>
      <c r="CZ309" s="61"/>
      <c r="DA309" s="61"/>
      <c r="DB309" s="61"/>
      <c r="DC309" s="61"/>
      <c r="DD309" s="61"/>
      <c r="DE309" s="61"/>
      <c r="DF309" s="61"/>
      <c r="DG309" s="61"/>
      <c r="DH309" s="61"/>
      <c r="DI309" s="61"/>
      <c r="DJ309" s="61"/>
      <c r="DK309" s="61"/>
      <c r="DL309" s="61"/>
      <c r="DM309" s="61"/>
      <c r="DN309" s="61"/>
      <c r="DO309" s="61"/>
      <c r="DP309" s="61"/>
      <c r="DQ309" s="61"/>
      <c r="DR309" s="61"/>
      <c r="DS309" s="61"/>
      <c r="DT309" s="61"/>
      <c r="DU309" s="61"/>
      <c r="DV309" s="61"/>
      <c r="DW309" s="61"/>
      <c r="DX309" s="61"/>
      <c r="DY309" s="61"/>
      <c r="DZ309" s="61"/>
      <c r="EA309" s="61"/>
      <c r="EB309" s="61"/>
      <c r="EC309" s="61"/>
      <c r="ED309" s="61"/>
      <c r="EE309" s="61"/>
      <c r="EF309" s="61"/>
      <c r="EG309" s="61"/>
      <c r="EH309" s="61"/>
      <c r="EI309" s="61"/>
      <c r="EJ309" s="61"/>
      <c r="EK309" s="61"/>
      <c r="EL309" s="61"/>
      <c r="EM309" s="61"/>
      <c r="EN309" s="61"/>
      <c r="EO309" s="61"/>
      <c r="EP309" s="61"/>
      <c r="EQ309" s="61"/>
      <c r="ER309" s="61"/>
      <c r="ES309" s="61"/>
      <c r="ET309" s="61"/>
      <c r="EU309" s="61"/>
      <c r="EV309" s="61"/>
      <c r="EW309" s="61"/>
      <c r="EX309" s="61"/>
      <c r="EY309" s="61"/>
    </row>
    <row r="310" spans="1:155"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c r="BZ310" s="61"/>
      <c r="CA310" s="61"/>
      <c r="CB310" s="61"/>
      <c r="CC310" s="61"/>
      <c r="CD310" s="61"/>
      <c r="CE310" s="61"/>
      <c r="CF310" s="61"/>
      <c r="CG310" s="61"/>
      <c r="CH310" s="61"/>
      <c r="CI310" s="61"/>
      <c r="CJ310" s="61"/>
      <c r="CK310" s="61"/>
      <c r="CL310" s="61"/>
      <c r="CM310" s="61"/>
      <c r="CN310" s="61"/>
      <c r="CO310" s="61"/>
      <c r="CP310" s="61"/>
      <c r="CQ310" s="61"/>
      <c r="CR310" s="61"/>
      <c r="CS310" s="61"/>
      <c r="CT310" s="61"/>
      <c r="CU310" s="61"/>
      <c r="CV310" s="61"/>
      <c r="CW310" s="61"/>
      <c r="CX310" s="61"/>
      <c r="CY310" s="61"/>
      <c r="CZ310" s="61"/>
      <c r="DA310" s="61"/>
      <c r="DB310" s="61"/>
      <c r="DC310" s="61"/>
      <c r="DD310" s="61"/>
      <c r="DE310" s="61"/>
      <c r="DF310" s="61"/>
      <c r="DG310" s="61"/>
      <c r="DH310" s="61"/>
      <c r="DI310" s="61"/>
      <c r="DJ310" s="61"/>
      <c r="DK310" s="61"/>
      <c r="DL310" s="61"/>
      <c r="DM310" s="61"/>
      <c r="DN310" s="61"/>
      <c r="DO310" s="61"/>
      <c r="DP310" s="61"/>
      <c r="DQ310" s="61"/>
      <c r="DR310" s="61"/>
      <c r="DS310" s="61"/>
      <c r="DT310" s="61"/>
      <c r="DU310" s="61"/>
      <c r="DV310" s="61"/>
      <c r="DW310" s="61"/>
      <c r="DX310" s="61"/>
      <c r="DY310" s="61"/>
      <c r="DZ310" s="61"/>
      <c r="EA310" s="61"/>
      <c r="EB310" s="61"/>
      <c r="EC310" s="61"/>
      <c r="ED310" s="61"/>
      <c r="EE310" s="61"/>
      <c r="EF310" s="61"/>
      <c r="EG310" s="61"/>
      <c r="EH310" s="61"/>
      <c r="EI310" s="61"/>
      <c r="EJ310" s="61"/>
      <c r="EK310" s="61"/>
      <c r="EL310" s="61"/>
      <c r="EM310" s="61"/>
      <c r="EN310" s="61"/>
      <c r="EO310" s="61"/>
      <c r="EP310" s="61"/>
      <c r="EQ310" s="61"/>
      <c r="ER310" s="61"/>
      <c r="ES310" s="61"/>
      <c r="ET310" s="61"/>
      <c r="EU310" s="61"/>
      <c r="EV310" s="61"/>
      <c r="EW310" s="61"/>
      <c r="EX310" s="61"/>
      <c r="EY310" s="61"/>
    </row>
    <row r="311" spans="1:155"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c r="BZ311" s="61"/>
      <c r="CA311" s="61"/>
      <c r="CB311" s="61"/>
      <c r="CC311" s="61"/>
      <c r="CD311" s="61"/>
      <c r="CE311" s="61"/>
      <c r="CF311" s="61"/>
      <c r="CG311" s="61"/>
      <c r="CH311" s="61"/>
      <c r="CI311" s="61"/>
      <c r="CJ311" s="61"/>
      <c r="CK311" s="61"/>
      <c r="CL311" s="61"/>
      <c r="CM311" s="61"/>
      <c r="CN311" s="61"/>
      <c r="CO311" s="61"/>
      <c r="CP311" s="61"/>
      <c r="CQ311" s="61"/>
      <c r="CR311" s="61"/>
      <c r="CS311" s="61"/>
      <c r="CT311" s="61"/>
      <c r="CU311" s="61"/>
      <c r="CV311" s="61"/>
      <c r="CW311" s="61"/>
      <c r="CX311" s="61"/>
      <c r="CY311" s="61"/>
      <c r="CZ311" s="61"/>
      <c r="DA311" s="61"/>
      <c r="DB311" s="61"/>
      <c r="DC311" s="61"/>
      <c r="DD311" s="61"/>
      <c r="DE311" s="61"/>
      <c r="DF311" s="61"/>
      <c r="DG311" s="61"/>
      <c r="DH311" s="61"/>
      <c r="DI311" s="61"/>
      <c r="DJ311" s="61"/>
      <c r="DK311" s="61"/>
      <c r="DL311" s="61"/>
      <c r="DM311" s="61"/>
      <c r="DN311" s="61"/>
      <c r="DO311" s="61"/>
      <c r="DP311" s="61"/>
      <c r="DQ311" s="61"/>
      <c r="DR311" s="61"/>
      <c r="DS311" s="61"/>
      <c r="DT311" s="61"/>
      <c r="DU311" s="61"/>
      <c r="DV311" s="61"/>
      <c r="DW311" s="61"/>
      <c r="DX311" s="61"/>
      <c r="DY311" s="61"/>
      <c r="DZ311" s="61"/>
      <c r="EA311" s="61"/>
      <c r="EB311" s="61"/>
      <c r="EC311" s="61"/>
      <c r="ED311" s="61"/>
      <c r="EE311" s="61"/>
      <c r="EF311" s="61"/>
      <c r="EG311" s="61"/>
      <c r="EH311" s="61"/>
      <c r="EI311" s="61"/>
      <c r="EJ311" s="61"/>
      <c r="EK311" s="61"/>
      <c r="EL311" s="61"/>
      <c r="EM311" s="61"/>
      <c r="EN311" s="61"/>
      <c r="EO311" s="61"/>
      <c r="EP311" s="61"/>
      <c r="EQ311" s="61"/>
      <c r="ER311" s="61"/>
      <c r="ES311" s="61"/>
      <c r="ET311" s="61"/>
      <c r="EU311" s="61"/>
      <c r="EV311" s="61"/>
      <c r="EW311" s="61"/>
      <c r="EX311" s="61"/>
      <c r="EY311" s="61"/>
    </row>
    <row r="312" spans="1:155"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c r="BZ312" s="61"/>
      <c r="CA312" s="61"/>
      <c r="CB312" s="61"/>
      <c r="CC312" s="61"/>
      <c r="CD312" s="61"/>
      <c r="CE312" s="61"/>
      <c r="CF312" s="61"/>
      <c r="CG312" s="61"/>
      <c r="CH312" s="61"/>
      <c r="CI312" s="61"/>
      <c r="CJ312" s="61"/>
      <c r="CK312" s="61"/>
      <c r="CL312" s="61"/>
      <c r="CM312" s="61"/>
      <c r="CN312" s="61"/>
      <c r="CO312" s="61"/>
      <c r="CP312" s="61"/>
      <c r="CQ312" s="61"/>
      <c r="CR312" s="61"/>
      <c r="CS312" s="61"/>
      <c r="CT312" s="61"/>
      <c r="CU312" s="61"/>
      <c r="CV312" s="61"/>
      <c r="CW312" s="61"/>
      <c r="CX312" s="61"/>
      <c r="CY312" s="61"/>
      <c r="CZ312" s="61"/>
      <c r="DA312" s="61"/>
      <c r="DB312" s="61"/>
      <c r="DC312" s="61"/>
      <c r="DD312" s="61"/>
      <c r="DE312" s="61"/>
      <c r="DF312" s="61"/>
      <c r="DG312" s="61"/>
      <c r="DH312" s="61"/>
      <c r="DI312" s="61"/>
      <c r="DJ312" s="61"/>
      <c r="DK312" s="61"/>
      <c r="DL312" s="61"/>
      <c r="DM312" s="61"/>
      <c r="DN312" s="61"/>
      <c r="DO312" s="61"/>
      <c r="DP312" s="61"/>
      <c r="DQ312" s="61"/>
      <c r="DR312" s="61"/>
      <c r="DS312" s="61"/>
      <c r="DT312" s="61"/>
      <c r="DU312" s="61"/>
      <c r="DV312" s="61"/>
      <c r="DW312" s="61"/>
      <c r="DX312" s="61"/>
      <c r="DY312" s="61"/>
      <c r="DZ312" s="61"/>
      <c r="EA312" s="61"/>
      <c r="EB312" s="61"/>
      <c r="EC312" s="61"/>
      <c r="ED312" s="61"/>
      <c r="EE312" s="61"/>
      <c r="EF312" s="61"/>
      <c r="EG312" s="61"/>
      <c r="EH312" s="61"/>
      <c r="EI312" s="61"/>
      <c r="EJ312" s="61"/>
      <c r="EK312" s="61"/>
      <c r="EL312" s="61"/>
      <c r="EM312" s="61"/>
      <c r="EN312" s="61"/>
      <c r="EO312" s="61"/>
      <c r="EP312" s="61"/>
      <c r="EQ312" s="61"/>
      <c r="ER312" s="61"/>
      <c r="ES312" s="61"/>
      <c r="ET312" s="61"/>
      <c r="EU312" s="61"/>
      <c r="EV312" s="61"/>
      <c r="EW312" s="61"/>
      <c r="EX312" s="61"/>
      <c r="EY312" s="61"/>
    </row>
    <row r="313" spans="1:155"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c r="BZ313" s="61"/>
      <c r="CA313" s="61"/>
      <c r="CB313" s="61"/>
      <c r="CC313" s="61"/>
      <c r="CD313" s="61"/>
      <c r="CE313" s="61"/>
      <c r="CF313" s="61"/>
      <c r="CG313" s="61"/>
      <c r="CH313" s="61"/>
      <c r="CI313" s="61"/>
      <c r="CJ313" s="61"/>
      <c r="CK313" s="61"/>
      <c r="CL313" s="61"/>
      <c r="CM313" s="61"/>
      <c r="CN313" s="61"/>
      <c r="CO313" s="61"/>
      <c r="CP313" s="61"/>
      <c r="CQ313" s="61"/>
      <c r="CR313" s="61"/>
      <c r="CS313" s="61"/>
      <c r="CT313" s="61"/>
      <c r="CU313" s="61"/>
      <c r="CV313" s="61"/>
      <c r="CW313" s="61"/>
      <c r="CX313" s="61"/>
      <c r="CY313" s="61"/>
      <c r="CZ313" s="61"/>
      <c r="DA313" s="61"/>
      <c r="DB313" s="61"/>
      <c r="DC313" s="61"/>
      <c r="DD313" s="61"/>
      <c r="DE313" s="61"/>
      <c r="DF313" s="61"/>
      <c r="DG313" s="61"/>
      <c r="DH313" s="61"/>
      <c r="DI313" s="61"/>
      <c r="DJ313" s="61"/>
      <c r="DK313" s="61"/>
      <c r="DL313" s="61"/>
      <c r="DM313" s="61"/>
      <c r="DN313" s="61"/>
      <c r="DO313" s="61"/>
      <c r="DP313" s="61"/>
      <c r="DQ313" s="61"/>
      <c r="DR313" s="61"/>
      <c r="DS313" s="61"/>
      <c r="DT313" s="61"/>
      <c r="DU313" s="61"/>
      <c r="DV313" s="61"/>
      <c r="DW313" s="61"/>
      <c r="DX313" s="61"/>
      <c r="DY313" s="61"/>
      <c r="DZ313" s="61"/>
      <c r="EA313" s="61"/>
      <c r="EB313" s="61"/>
      <c r="EC313" s="61"/>
      <c r="ED313" s="61"/>
      <c r="EE313" s="61"/>
      <c r="EF313" s="61"/>
      <c r="EG313" s="61"/>
      <c r="EH313" s="61"/>
      <c r="EI313" s="61"/>
      <c r="EJ313" s="61"/>
      <c r="EK313" s="61"/>
      <c r="EL313" s="61"/>
      <c r="EM313" s="61"/>
      <c r="EN313" s="61"/>
      <c r="EO313" s="61"/>
      <c r="EP313" s="61"/>
      <c r="EQ313" s="61"/>
      <c r="ER313" s="61"/>
      <c r="ES313" s="61"/>
      <c r="ET313" s="61"/>
      <c r="EU313" s="61"/>
      <c r="EV313" s="61"/>
      <c r="EW313" s="61"/>
      <c r="EX313" s="61"/>
      <c r="EY313" s="61"/>
    </row>
    <row r="314" spans="1:155"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1"/>
      <c r="CY314" s="61"/>
      <c r="CZ314" s="61"/>
      <c r="DA314" s="61"/>
      <c r="DB314" s="61"/>
      <c r="DC314" s="61"/>
      <c r="DD314" s="61"/>
      <c r="DE314" s="61"/>
      <c r="DF314" s="61"/>
      <c r="DG314" s="61"/>
      <c r="DH314" s="61"/>
      <c r="DI314" s="61"/>
      <c r="DJ314" s="61"/>
      <c r="DK314" s="61"/>
      <c r="DL314" s="61"/>
      <c r="DM314" s="61"/>
      <c r="DN314" s="61"/>
      <c r="DO314" s="61"/>
      <c r="DP314" s="61"/>
      <c r="DQ314" s="61"/>
      <c r="DR314" s="61"/>
      <c r="DS314" s="61"/>
      <c r="DT314" s="61"/>
      <c r="DU314" s="61"/>
      <c r="DV314" s="61"/>
      <c r="DW314" s="61"/>
      <c r="DX314" s="61"/>
      <c r="DY314" s="61"/>
      <c r="DZ314" s="61"/>
      <c r="EA314" s="61"/>
      <c r="EB314" s="61"/>
      <c r="EC314" s="61"/>
      <c r="ED314" s="61"/>
      <c r="EE314" s="61"/>
      <c r="EF314" s="61"/>
      <c r="EG314" s="61"/>
      <c r="EH314" s="61"/>
      <c r="EI314" s="61"/>
      <c r="EJ314" s="61"/>
      <c r="EK314" s="61"/>
      <c r="EL314" s="61"/>
      <c r="EM314" s="61"/>
      <c r="EN314" s="61"/>
      <c r="EO314" s="61"/>
      <c r="EP314" s="61"/>
      <c r="EQ314" s="61"/>
      <c r="ER314" s="61"/>
      <c r="ES314" s="61"/>
      <c r="ET314" s="61"/>
      <c r="EU314" s="61"/>
      <c r="EV314" s="61"/>
      <c r="EW314" s="61"/>
      <c r="EX314" s="61"/>
      <c r="EY314" s="61"/>
    </row>
    <row r="315" spans="1:155"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c r="BZ315" s="61"/>
      <c r="CA315" s="61"/>
      <c r="CB315" s="61"/>
      <c r="CC315" s="61"/>
      <c r="CD315" s="61"/>
      <c r="CE315" s="61"/>
      <c r="CF315" s="61"/>
      <c r="CG315" s="61"/>
      <c r="CH315" s="61"/>
      <c r="CI315" s="61"/>
      <c r="CJ315" s="61"/>
      <c r="CK315" s="61"/>
      <c r="CL315" s="61"/>
      <c r="CM315" s="61"/>
      <c r="CN315" s="61"/>
      <c r="CO315" s="61"/>
      <c r="CP315" s="61"/>
      <c r="CQ315" s="61"/>
      <c r="CR315" s="61"/>
      <c r="CS315" s="61"/>
      <c r="CT315" s="61"/>
      <c r="CU315" s="61"/>
      <c r="CV315" s="61"/>
      <c r="CW315" s="61"/>
      <c r="CX315" s="61"/>
      <c r="CY315" s="61"/>
      <c r="CZ315" s="61"/>
      <c r="DA315" s="61"/>
      <c r="DB315" s="61"/>
      <c r="DC315" s="61"/>
      <c r="DD315" s="61"/>
      <c r="DE315" s="61"/>
      <c r="DF315" s="61"/>
      <c r="DG315" s="61"/>
      <c r="DH315" s="61"/>
      <c r="DI315" s="61"/>
      <c r="DJ315" s="61"/>
      <c r="DK315" s="61"/>
      <c r="DL315" s="61"/>
      <c r="DM315" s="61"/>
      <c r="DN315" s="61"/>
      <c r="DO315" s="61"/>
      <c r="DP315" s="61"/>
      <c r="DQ315" s="61"/>
      <c r="DR315" s="61"/>
      <c r="DS315" s="61"/>
      <c r="DT315" s="61"/>
      <c r="DU315" s="61"/>
      <c r="DV315" s="61"/>
      <c r="DW315" s="61"/>
      <c r="DX315" s="61"/>
      <c r="DY315" s="61"/>
      <c r="DZ315" s="61"/>
      <c r="EA315" s="61"/>
      <c r="EB315" s="61"/>
      <c r="EC315" s="61"/>
      <c r="ED315" s="61"/>
      <c r="EE315" s="61"/>
      <c r="EF315" s="61"/>
      <c r="EG315" s="61"/>
      <c r="EH315" s="61"/>
      <c r="EI315" s="61"/>
      <c r="EJ315" s="61"/>
      <c r="EK315" s="61"/>
      <c r="EL315" s="61"/>
      <c r="EM315" s="61"/>
      <c r="EN315" s="61"/>
      <c r="EO315" s="61"/>
      <c r="EP315" s="61"/>
      <c r="EQ315" s="61"/>
      <c r="ER315" s="61"/>
      <c r="ES315" s="61"/>
      <c r="ET315" s="61"/>
      <c r="EU315" s="61"/>
      <c r="EV315" s="61"/>
      <c r="EW315" s="61"/>
      <c r="EX315" s="61"/>
      <c r="EY315" s="61"/>
    </row>
    <row r="316" spans="1:155"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c r="BZ316" s="61"/>
      <c r="CA316" s="61"/>
      <c r="CB316" s="61"/>
      <c r="CC316" s="61"/>
      <c r="CD316" s="61"/>
      <c r="CE316" s="61"/>
      <c r="CF316" s="61"/>
      <c r="CG316" s="61"/>
      <c r="CH316" s="61"/>
      <c r="CI316" s="61"/>
      <c r="CJ316" s="61"/>
      <c r="CK316" s="61"/>
      <c r="CL316" s="61"/>
      <c r="CM316" s="61"/>
      <c r="CN316" s="61"/>
      <c r="CO316" s="61"/>
      <c r="CP316" s="61"/>
      <c r="CQ316" s="61"/>
      <c r="CR316" s="61"/>
      <c r="CS316" s="61"/>
      <c r="CT316" s="61"/>
      <c r="CU316" s="61"/>
      <c r="CV316" s="61"/>
      <c r="CW316" s="61"/>
      <c r="CX316" s="61"/>
      <c r="CY316" s="61"/>
      <c r="CZ316" s="61"/>
      <c r="DA316" s="61"/>
      <c r="DB316" s="61"/>
      <c r="DC316" s="61"/>
      <c r="DD316" s="61"/>
      <c r="DE316" s="61"/>
      <c r="DF316" s="61"/>
      <c r="DG316" s="61"/>
      <c r="DH316" s="61"/>
      <c r="DI316" s="61"/>
      <c r="DJ316" s="61"/>
      <c r="DK316" s="61"/>
      <c r="DL316" s="61"/>
      <c r="DM316" s="61"/>
      <c r="DN316" s="61"/>
      <c r="DO316" s="61"/>
      <c r="DP316" s="61"/>
      <c r="DQ316" s="61"/>
      <c r="DR316" s="61"/>
      <c r="DS316" s="61"/>
      <c r="DT316" s="61"/>
      <c r="DU316" s="61"/>
      <c r="DV316" s="61"/>
      <c r="DW316" s="61"/>
      <c r="DX316" s="61"/>
      <c r="DY316" s="61"/>
      <c r="DZ316" s="61"/>
      <c r="EA316" s="61"/>
      <c r="EB316" s="61"/>
      <c r="EC316" s="61"/>
      <c r="ED316" s="61"/>
      <c r="EE316" s="61"/>
      <c r="EF316" s="61"/>
      <c r="EG316" s="61"/>
      <c r="EH316" s="61"/>
      <c r="EI316" s="61"/>
      <c r="EJ316" s="61"/>
      <c r="EK316" s="61"/>
      <c r="EL316" s="61"/>
      <c r="EM316" s="61"/>
      <c r="EN316" s="61"/>
      <c r="EO316" s="61"/>
      <c r="EP316" s="61"/>
      <c r="EQ316" s="61"/>
      <c r="ER316" s="61"/>
      <c r="ES316" s="61"/>
      <c r="ET316" s="61"/>
      <c r="EU316" s="61"/>
      <c r="EV316" s="61"/>
      <c r="EW316" s="61"/>
      <c r="EX316" s="61"/>
      <c r="EY316" s="61"/>
    </row>
    <row r="317" spans="1:155"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c r="BZ317" s="61"/>
      <c r="CA317" s="61"/>
      <c r="CB317" s="61"/>
      <c r="CC317" s="61"/>
      <c r="CD317" s="61"/>
      <c r="CE317" s="61"/>
      <c r="CF317" s="61"/>
      <c r="CG317" s="61"/>
      <c r="CH317" s="61"/>
      <c r="CI317" s="61"/>
      <c r="CJ317" s="61"/>
      <c r="CK317" s="61"/>
      <c r="CL317" s="61"/>
      <c r="CM317" s="61"/>
      <c r="CN317" s="61"/>
      <c r="CO317" s="61"/>
      <c r="CP317" s="61"/>
      <c r="CQ317" s="61"/>
      <c r="CR317" s="61"/>
      <c r="CS317" s="61"/>
      <c r="CT317" s="61"/>
      <c r="CU317" s="61"/>
      <c r="CV317" s="61"/>
      <c r="CW317" s="61"/>
      <c r="CX317" s="61"/>
      <c r="CY317" s="61"/>
      <c r="CZ317" s="61"/>
      <c r="DA317" s="61"/>
      <c r="DB317" s="61"/>
      <c r="DC317" s="61"/>
      <c r="DD317" s="61"/>
      <c r="DE317" s="61"/>
      <c r="DF317" s="61"/>
      <c r="DG317" s="61"/>
      <c r="DH317" s="61"/>
      <c r="DI317" s="61"/>
      <c r="DJ317" s="61"/>
      <c r="DK317" s="61"/>
      <c r="DL317" s="61"/>
      <c r="DM317" s="61"/>
      <c r="DN317" s="61"/>
      <c r="DO317" s="61"/>
      <c r="DP317" s="61"/>
      <c r="DQ317" s="61"/>
      <c r="DR317" s="61"/>
      <c r="DS317" s="61"/>
      <c r="DT317" s="61"/>
      <c r="DU317" s="61"/>
      <c r="DV317" s="61"/>
      <c r="DW317" s="61"/>
      <c r="DX317" s="61"/>
      <c r="DY317" s="61"/>
      <c r="DZ317" s="61"/>
      <c r="EA317" s="61"/>
      <c r="EB317" s="61"/>
      <c r="EC317" s="61"/>
      <c r="ED317" s="61"/>
      <c r="EE317" s="61"/>
      <c r="EF317" s="61"/>
      <c r="EG317" s="61"/>
      <c r="EH317" s="61"/>
      <c r="EI317" s="61"/>
      <c r="EJ317" s="61"/>
      <c r="EK317" s="61"/>
      <c r="EL317" s="61"/>
      <c r="EM317" s="61"/>
      <c r="EN317" s="61"/>
      <c r="EO317" s="61"/>
      <c r="EP317" s="61"/>
      <c r="EQ317" s="61"/>
      <c r="ER317" s="61"/>
      <c r="ES317" s="61"/>
      <c r="ET317" s="61"/>
      <c r="EU317" s="61"/>
      <c r="EV317" s="61"/>
      <c r="EW317" s="61"/>
      <c r="EX317" s="61"/>
      <c r="EY317" s="61"/>
    </row>
    <row r="318" spans="1:155"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c r="BZ318" s="61"/>
      <c r="CA318" s="61"/>
      <c r="CB318" s="61"/>
      <c r="CC318" s="61"/>
      <c r="CD318" s="61"/>
      <c r="CE318" s="61"/>
      <c r="CF318" s="61"/>
      <c r="CG318" s="61"/>
      <c r="CH318" s="61"/>
      <c r="CI318" s="61"/>
      <c r="CJ318" s="61"/>
      <c r="CK318" s="61"/>
      <c r="CL318" s="61"/>
      <c r="CM318" s="61"/>
      <c r="CN318" s="61"/>
      <c r="CO318" s="61"/>
      <c r="CP318" s="61"/>
      <c r="CQ318" s="61"/>
      <c r="CR318" s="61"/>
      <c r="CS318" s="61"/>
      <c r="CT318" s="61"/>
      <c r="CU318" s="61"/>
      <c r="CV318" s="61"/>
      <c r="CW318" s="61"/>
      <c r="CX318" s="61"/>
      <c r="CY318" s="61"/>
      <c r="CZ318" s="61"/>
      <c r="DA318" s="61"/>
      <c r="DB318" s="61"/>
      <c r="DC318" s="61"/>
      <c r="DD318" s="61"/>
      <c r="DE318" s="61"/>
      <c r="DF318" s="61"/>
      <c r="DG318" s="61"/>
      <c r="DH318" s="61"/>
      <c r="DI318" s="61"/>
      <c r="DJ318" s="61"/>
      <c r="DK318" s="61"/>
      <c r="DL318" s="61"/>
      <c r="DM318" s="61"/>
      <c r="DN318" s="61"/>
      <c r="DO318" s="61"/>
      <c r="DP318" s="61"/>
      <c r="DQ318" s="61"/>
      <c r="DR318" s="61"/>
      <c r="DS318" s="61"/>
      <c r="DT318" s="61"/>
      <c r="DU318" s="61"/>
      <c r="DV318" s="61"/>
      <c r="DW318" s="61"/>
      <c r="DX318" s="61"/>
      <c r="DY318" s="61"/>
      <c r="DZ318" s="61"/>
      <c r="EA318" s="61"/>
      <c r="EB318" s="61"/>
      <c r="EC318" s="61"/>
      <c r="ED318" s="61"/>
      <c r="EE318" s="61"/>
      <c r="EF318" s="61"/>
      <c r="EG318" s="61"/>
      <c r="EH318" s="61"/>
      <c r="EI318" s="61"/>
      <c r="EJ318" s="61"/>
      <c r="EK318" s="61"/>
      <c r="EL318" s="61"/>
      <c r="EM318" s="61"/>
      <c r="EN318" s="61"/>
      <c r="EO318" s="61"/>
      <c r="EP318" s="61"/>
      <c r="EQ318" s="61"/>
      <c r="ER318" s="61"/>
      <c r="ES318" s="61"/>
      <c r="ET318" s="61"/>
      <c r="EU318" s="61"/>
      <c r="EV318" s="61"/>
      <c r="EW318" s="61"/>
      <c r="EX318" s="61"/>
      <c r="EY318" s="61"/>
    </row>
    <row r="319" spans="1:155"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c r="BZ319" s="61"/>
      <c r="CA319" s="61"/>
      <c r="CB319" s="61"/>
      <c r="CC319" s="61"/>
      <c r="CD319" s="61"/>
      <c r="CE319" s="61"/>
      <c r="CF319" s="61"/>
      <c r="CG319" s="61"/>
      <c r="CH319" s="61"/>
      <c r="CI319" s="61"/>
      <c r="CJ319" s="61"/>
      <c r="CK319" s="61"/>
      <c r="CL319" s="61"/>
      <c r="CM319" s="61"/>
      <c r="CN319" s="61"/>
      <c r="CO319" s="61"/>
      <c r="CP319" s="61"/>
      <c r="CQ319" s="61"/>
      <c r="CR319" s="61"/>
      <c r="CS319" s="61"/>
      <c r="CT319" s="61"/>
      <c r="CU319" s="61"/>
      <c r="CV319" s="61"/>
      <c r="CW319" s="61"/>
      <c r="CX319" s="61"/>
      <c r="CY319" s="61"/>
      <c r="CZ319" s="61"/>
      <c r="DA319" s="61"/>
      <c r="DB319" s="61"/>
      <c r="DC319" s="61"/>
      <c r="DD319" s="61"/>
      <c r="DE319" s="61"/>
      <c r="DF319" s="61"/>
      <c r="DG319" s="61"/>
      <c r="DH319" s="61"/>
      <c r="DI319" s="61"/>
      <c r="DJ319" s="61"/>
      <c r="DK319" s="61"/>
      <c r="DL319" s="61"/>
      <c r="DM319" s="61"/>
      <c r="DN319" s="61"/>
      <c r="DO319" s="61"/>
      <c r="DP319" s="61"/>
      <c r="DQ319" s="61"/>
      <c r="DR319" s="61"/>
      <c r="DS319" s="61"/>
      <c r="DT319" s="61"/>
      <c r="DU319" s="61"/>
      <c r="DV319" s="61"/>
      <c r="DW319" s="61"/>
      <c r="DX319" s="61"/>
      <c r="DY319" s="61"/>
      <c r="DZ319" s="61"/>
      <c r="EA319" s="61"/>
      <c r="EB319" s="61"/>
      <c r="EC319" s="61"/>
      <c r="ED319" s="61"/>
      <c r="EE319" s="61"/>
      <c r="EF319" s="61"/>
      <c r="EG319" s="61"/>
      <c r="EH319" s="61"/>
      <c r="EI319" s="61"/>
      <c r="EJ319" s="61"/>
      <c r="EK319" s="61"/>
      <c r="EL319" s="61"/>
      <c r="EM319" s="61"/>
      <c r="EN319" s="61"/>
      <c r="EO319" s="61"/>
      <c r="EP319" s="61"/>
      <c r="EQ319" s="61"/>
      <c r="ER319" s="61"/>
      <c r="ES319" s="61"/>
      <c r="ET319" s="61"/>
      <c r="EU319" s="61"/>
      <c r="EV319" s="61"/>
      <c r="EW319" s="61"/>
      <c r="EX319" s="61"/>
      <c r="EY319" s="61"/>
    </row>
    <row r="320" spans="1:155"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c r="BQ320" s="61"/>
      <c r="BR320" s="61"/>
      <c r="BS320" s="61"/>
      <c r="BT320" s="61"/>
      <c r="BU320" s="61"/>
      <c r="BV320" s="61"/>
      <c r="BW320" s="61"/>
      <c r="BX320" s="61"/>
      <c r="BY320" s="61"/>
      <c r="BZ320" s="61"/>
      <c r="CA320" s="61"/>
      <c r="CB320" s="61"/>
      <c r="CC320" s="61"/>
      <c r="CD320" s="61"/>
      <c r="CE320" s="61"/>
      <c r="CF320" s="61"/>
      <c r="CG320" s="61"/>
      <c r="CH320" s="61"/>
      <c r="CI320" s="61"/>
      <c r="CJ320" s="61"/>
      <c r="CK320" s="61"/>
      <c r="CL320" s="61"/>
      <c r="CM320" s="61"/>
      <c r="CN320" s="61"/>
      <c r="CO320" s="61"/>
      <c r="CP320" s="61"/>
      <c r="CQ320" s="61"/>
      <c r="CR320" s="61"/>
      <c r="CS320" s="61"/>
      <c r="CT320" s="61"/>
      <c r="CU320" s="61"/>
      <c r="CV320" s="61"/>
      <c r="CW320" s="61"/>
      <c r="CX320" s="61"/>
      <c r="CY320" s="61"/>
      <c r="CZ320" s="61"/>
      <c r="DA320" s="61"/>
      <c r="DB320" s="61"/>
      <c r="DC320" s="61"/>
      <c r="DD320" s="61"/>
      <c r="DE320" s="61"/>
      <c r="DF320" s="61"/>
      <c r="DG320" s="61"/>
      <c r="DH320" s="61"/>
      <c r="DI320" s="61"/>
      <c r="DJ320" s="61"/>
      <c r="DK320" s="61"/>
      <c r="DL320" s="61"/>
      <c r="DM320" s="61"/>
      <c r="DN320" s="61"/>
      <c r="DO320" s="61"/>
      <c r="DP320" s="61"/>
      <c r="DQ320" s="61"/>
      <c r="DR320" s="61"/>
      <c r="DS320" s="61"/>
      <c r="DT320" s="61"/>
      <c r="DU320" s="61"/>
      <c r="DV320" s="61"/>
      <c r="DW320" s="61"/>
      <c r="DX320" s="61"/>
      <c r="DY320" s="61"/>
      <c r="DZ320" s="61"/>
      <c r="EA320" s="61"/>
      <c r="EB320" s="61"/>
      <c r="EC320" s="61"/>
      <c r="ED320" s="61"/>
      <c r="EE320" s="61"/>
      <c r="EF320" s="61"/>
      <c r="EG320" s="61"/>
      <c r="EH320" s="61"/>
      <c r="EI320" s="61"/>
      <c r="EJ320" s="61"/>
      <c r="EK320" s="61"/>
      <c r="EL320" s="61"/>
      <c r="EM320" s="61"/>
      <c r="EN320" s="61"/>
      <c r="EO320" s="61"/>
      <c r="EP320" s="61"/>
      <c r="EQ320" s="61"/>
      <c r="ER320" s="61"/>
      <c r="ES320" s="61"/>
      <c r="ET320" s="61"/>
      <c r="EU320" s="61"/>
      <c r="EV320" s="61"/>
      <c r="EW320" s="61"/>
      <c r="EX320" s="61"/>
      <c r="EY320" s="61"/>
    </row>
    <row r="321" spans="1:155"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c r="BZ321" s="61"/>
      <c r="CA321" s="61"/>
      <c r="CB321" s="61"/>
      <c r="CC321" s="61"/>
      <c r="CD321" s="61"/>
      <c r="CE321" s="61"/>
      <c r="CF321" s="61"/>
      <c r="CG321" s="61"/>
      <c r="CH321" s="61"/>
      <c r="CI321" s="61"/>
      <c r="CJ321" s="61"/>
      <c r="CK321" s="61"/>
      <c r="CL321" s="61"/>
      <c r="CM321" s="61"/>
      <c r="CN321" s="61"/>
      <c r="CO321" s="61"/>
      <c r="CP321" s="61"/>
      <c r="CQ321" s="61"/>
      <c r="CR321" s="61"/>
      <c r="CS321" s="61"/>
      <c r="CT321" s="61"/>
      <c r="CU321" s="61"/>
      <c r="CV321" s="61"/>
      <c r="CW321" s="61"/>
      <c r="CX321" s="61"/>
      <c r="CY321" s="61"/>
      <c r="CZ321" s="61"/>
      <c r="DA321" s="61"/>
      <c r="DB321" s="61"/>
      <c r="DC321" s="61"/>
      <c r="DD321" s="61"/>
      <c r="DE321" s="61"/>
      <c r="DF321" s="61"/>
      <c r="DG321" s="61"/>
      <c r="DH321" s="61"/>
      <c r="DI321" s="61"/>
      <c r="DJ321" s="61"/>
      <c r="DK321" s="61"/>
      <c r="DL321" s="61"/>
      <c r="DM321" s="61"/>
      <c r="DN321" s="61"/>
      <c r="DO321" s="61"/>
      <c r="DP321" s="61"/>
      <c r="DQ321" s="61"/>
      <c r="DR321" s="61"/>
      <c r="DS321" s="61"/>
      <c r="DT321" s="61"/>
      <c r="DU321" s="61"/>
      <c r="DV321" s="61"/>
      <c r="DW321" s="61"/>
      <c r="DX321" s="61"/>
      <c r="DY321" s="61"/>
      <c r="DZ321" s="61"/>
      <c r="EA321" s="61"/>
      <c r="EB321" s="61"/>
      <c r="EC321" s="61"/>
      <c r="ED321" s="61"/>
      <c r="EE321" s="61"/>
      <c r="EF321" s="61"/>
      <c r="EG321" s="61"/>
      <c r="EH321" s="61"/>
      <c r="EI321" s="61"/>
      <c r="EJ321" s="61"/>
      <c r="EK321" s="61"/>
      <c r="EL321" s="61"/>
      <c r="EM321" s="61"/>
      <c r="EN321" s="61"/>
      <c r="EO321" s="61"/>
      <c r="EP321" s="61"/>
      <c r="EQ321" s="61"/>
      <c r="ER321" s="61"/>
      <c r="ES321" s="61"/>
      <c r="ET321" s="61"/>
      <c r="EU321" s="61"/>
      <c r="EV321" s="61"/>
      <c r="EW321" s="61"/>
      <c r="EX321" s="61"/>
      <c r="EY321" s="61"/>
    </row>
    <row r="322" spans="1:155"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c r="BZ322" s="61"/>
      <c r="CA322" s="61"/>
      <c r="CB322" s="61"/>
      <c r="CC322" s="61"/>
      <c r="CD322" s="61"/>
      <c r="CE322" s="61"/>
      <c r="CF322" s="61"/>
      <c r="CG322" s="61"/>
      <c r="CH322" s="61"/>
      <c r="CI322" s="61"/>
      <c r="CJ322" s="61"/>
      <c r="CK322" s="61"/>
      <c r="CL322" s="61"/>
      <c r="CM322" s="61"/>
      <c r="CN322" s="61"/>
      <c r="CO322" s="61"/>
      <c r="CP322" s="61"/>
      <c r="CQ322" s="61"/>
      <c r="CR322" s="61"/>
      <c r="CS322" s="61"/>
      <c r="CT322" s="61"/>
      <c r="CU322" s="61"/>
      <c r="CV322" s="61"/>
      <c r="CW322" s="61"/>
      <c r="CX322" s="61"/>
      <c r="CY322" s="61"/>
      <c r="CZ322" s="61"/>
      <c r="DA322" s="61"/>
      <c r="DB322" s="61"/>
      <c r="DC322" s="61"/>
      <c r="DD322" s="61"/>
      <c r="DE322" s="61"/>
      <c r="DF322" s="61"/>
      <c r="DG322" s="61"/>
      <c r="DH322" s="61"/>
      <c r="DI322" s="61"/>
      <c r="DJ322" s="61"/>
      <c r="DK322" s="61"/>
      <c r="DL322" s="61"/>
      <c r="DM322" s="61"/>
      <c r="DN322" s="61"/>
      <c r="DO322" s="61"/>
      <c r="DP322" s="61"/>
      <c r="DQ322" s="61"/>
      <c r="DR322" s="61"/>
      <c r="DS322" s="61"/>
      <c r="DT322" s="61"/>
      <c r="DU322" s="61"/>
      <c r="DV322" s="61"/>
      <c r="DW322" s="61"/>
      <c r="DX322" s="61"/>
      <c r="DY322" s="61"/>
      <c r="DZ322" s="61"/>
      <c r="EA322" s="61"/>
      <c r="EB322" s="61"/>
      <c r="EC322" s="61"/>
      <c r="ED322" s="61"/>
      <c r="EE322" s="61"/>
      <c r="EF322" s="61"/>
      <c r="EG322" s="61"/>
      <c r="EH322" s="61"/>
      <c r="EI322" s="61"/>
      <c r="EJ322" s="61"/>
      <c r="EK322" s="61"/>
      <c r="EL322" s="61"/>
      <c r="EM322" s="61"/>
      <c r="EN322" s="61"/>
      <c r="EO322" s="61"/>
      <c r="EP322" s="61"/>
      <c r="EQ322" s="61"/>
      <c r="ER322" s="61"/>
      <c r="ES322" s="61"/>
      <c r="ET322" s="61"/>
      <c r="EU322" s="61"/>
      <c r="EV322" s="61"/>
      <c r="EW322" s="61"/>
      <c r="EX322" s="61"/>
      <c r="EY322" s="61"/>
    </row>
    <row r="323" spans="1:155"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c r="BZ323" s="61"/>
      <c r="CA323" s="61"/>
      <c r="CB323" s="61"/>
      <c r="CC323" s="61"/>
      <c r="CD323" s="61"/>
      <c r="CE323" s="61"/>
      <c r="CF323" s="61"/>
      <c r="CG323" s="61"/>
      <c r="CH323" s="61"/>
      <c r="CI323" s="61"/>
      <c r="CJ323" s="61"/>
      <c r="CK323" s="61"/>
      <c r="CL323" s="61"/>
      <c r="CM323" s="61"/>
      <c r="CN323" s="61"/>
      <c r="CO323" s="61"/>
      <c r="CP323" s="61"/>
      <c r="CQ323" s="61"/>
      <c r="CR323" s="61"/>
      <c r="CS323" s="61"/>
      <c r="CT323" s="61"/>
      <c r="CU323" s="61"/>
      <c r="CV323" s="61"/>
      <c r="CW323" s="61"/>
      <c r="CX323" s="61"/>
      <c r="CY323" s="61"/>
      <c r="CZ323" s="61"/>
      <c r="DA323" s="61"/>
      <c r="DB323" s="61"/>
      <c r="DC323" s="61"/>
      <c r="DD323" s="61"/>
      <c r="DE323" s="61"/>
      <c r="DF323" s="61"/>
      <c r="DG323" s="61"/>
      <c r="DH323" s="61"/>
      <c r="DI323" s="61"/>
      <c r="DJ323" s="61"/>
      <c r="DK323" s="61"/>
      <c r="DL323" s="61"/>
      <c r="DM323" s="61"/>
      <c r="DN323" s="61"/>
      <c r="DO323" s="61"/>
      <c r="DP323" s="61"/>
      <c r="DQ323" s="61"/>
      <c r="DR323" s="61"/>
      <c r="DS323" s="61"/>
      <c r="DT323" s="61"/>
      <c r="DU323" s="61"/>
      <c r="DV323" s="61"/>
      <c r="DW323" s="61"/>
      <c r="DX323" s="61"/>
      <c r="DY323" s="61"/>
      <c r="DZ323" s="61"/>
      <c r="EA323" s="61"/>
      <c r="EB323" s="61"/>
      <c r="EC323" s="61"/>
      <c r="ED323" s="61"/>
      <c r="EE323" s="61"/>
      <c r="EF323" s="61"/>
      <c r="EG323" s="61"/>
      <c r="EH323" s="61"/>
      <c r="EI323" s="61"/>
      <c r="EJ323" s="61"/>
      <c r="EK323" s="61"/>
      <c r="EL323" s="61"/>
      <c r="EM323" s="61"/>
      <c r="EN323" s="61"/>
      <c r="EO323" s="61"/>
      <c r="EP323" s="61"/>
      <c r="EQ323" s="61"/>
      <c r="ER323" s="61"/>
      <c r="ES323" s="61"/>
      <c r="ET323" s="61"/>
      <c r="EU323" s="61"/>
      <c r="EV323" s="61"/>
      <c r="EW323" s="61"/>
      <c r="EX323" s="61"/>
      <c r="EY323" s="61"/>
    </row>
    <row r="324" spans="1:155"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c r="BQ324" s="61"/>
      <c r="BR324" s="61"/>
      <c r="BS324" s="61"/>
      <c r="BT324" s="61"/>
      <c r="BU324" s="61"/>
      <c r="BV324" s="61"/>
      <c r="BW324" s="61"/>
      <c r="BX324" s="61"/>
      <c r="BY324" s="61"/>
      <c r="BZ324" s="61"/>
      <c r="CA324" s="61"/>
      <c r="CB324" s="61"/>
      <c r="CC324" s="61"/>
      <c r="CD324" s="61"/>
      <c r="CE324" s="61"/>
      <c r="CF324" s="61"/>
      <c r="CG324" s="61"/>
      <c r="CH324" s="61"/>
      <c r="CI324" s="61"/>
      <c r="CJ324" s="61"/>
      <c r="CK324" s="61"/>
      <c r="CL324" s="61"/>
      <c r="CM324" s="61"/>
      <c r="CN324" s="61"/>
      <c r="CO324" s="61"/>
      <c r="CP324" s="61"/>
      <c r="CQ324" s="61"/>
      <c r="CR324" s="61"/>
      <c r="CS324" s="61"/>
      <c r="CT324" s="61"/>
      <c r="CU324" s="61"/>
      <c r="CV324" s="61"/>
      <c r="CW324" s="61"/>
      <c r="CX324" s="61"/>
      <c r="CY324" s="61"/>
      <c r="CZ324" s="61"/>
      <c r="DA324" s="61"/>
      <c r="DB324" s="61"/>
      <c r="DC324" s="61"/>
      <c r="DD324" s="61"/>
      <c r="DE324" s="61"/>
      <c r="DF324" s="61"/>
      <c r="DG324" s="61"/>
      <c r="DH324" s="61"/>
      <c r="DI324" s="61"/>
      <c r="DJ324" s="61"/>
      <c r="DK324" s="61"/>
      <c r="DL324" s="61"/>
      <c r="DM324" s="61"/>
      <c r="DN324" s="61"/>
      <c r="DO324" s="61"/>
      <c r="DP324" s="61"/>
      <c r="DQ324" s="61"/>
      <c r="DR324" s="61"/>
      <c r="DS324" s="61"/>
      <c r="DT324" s="61"/>
      <c r="DU324" s="61"/>
      <c r="DV324" s="61"/>
      <c r="DW324" s="61"/>
      <c r="DX324" s="61"/>
      <c r="DY324" s="61"/>
      <c r="DZ324" s="61"/>
      <c r="EA324" s="61"/>
      <c r="EB324" s="61"/>
      <c r="EC324" s="61"/>
      <c r="ED324" s="61"/>
      <c r="EE324" s="61"/>
      <c r="EF324" s="61"/>
      <c r="EG324" s="61"/>
      <c r="EH324" s="61"/>
      <c r="EI324" s="61"/>
      <c r="EJ324" s="61"/>
      <c r="EK324" s="61"/>
      <c r="EL324" s="61"/>
      <c r="EM324" s="61"/>
      <c r="EN324" s="61"/>
      <c r="EO324" s="61"/>
      <c r="EP324" s="61"/>
      <c r="EQ324" s="61"/>
      <c r="ER324" s="61"/>
      <c r="ES324" s="61"/>
      <c r="ET324" s="61"/>
      <c r="EU324" s="61"/>
      <c r="EV324" s="61"/>
      <c r="EW324" s="61"/>
      <c r="EX324" s="61"/>
      <c r="EY324" s="61"/>
    </row>
    <row r="325" spans="1:155"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c r="BQ325" s="61"/>
      <c r="BR325" s="61"/>
      <c r="BS325" s="61"/>
      <c r="BT325" s="61"/>
      <c r="BU325" s="61"/>
      <c r="BV325" s="61"/>
      <c r="BW325" s="61"/>
      <c r="BX325" s="61"/>
      <c r="BY325" s="61"/>
      <c r="BZ325" s="61"/>
      <c r="CA325" s="61"/>
      <c r="CB325" s="61"/>
      <c r="CC325" s="61"/>
      <c r="CD325" s="61"/>
      <c r="CE325" s="61"/>
      <c r="CF325" s="61"/>
      <c r="CG325" s="61"/>
      <c r="CH325" s="61"/>
      <c r="CI325" s="61"/>
      <c r="CJ325" s="61"/>
      <c r="CK325" s="61"/>
      <c r="CL325" s="61"/>
      <c r="CM325" s="61"/>
      <c r="CN325" s="61"/>
      <c r="CO325" s="61"/>
      <c r="CP325" s="61"/>
      <c r="CQ325" s="61"/>
      <c r="CR325" s="61"/>
      <c r="CS325" s="61"/>
      <c r="CT325" s="61"/>
      <c r="CU325" s="61"/>
      <c r="CV325" s="61"/>
      <c r="CW325" s="61"/>
      <c r="CX325" s="61"/>
      <c r="CY325" s="61"/>
      <c r="CZ325" s="61"/>
      <c r="DA325" s="61"/>
      <c r="DB325" s="61"/>
      <c r="DC325" s="61"/>
      <c r="DD325" s="61"/>
      <c r="DE325" s="61"/>
      <c r="DF325" s="61"/>
      <c r="DG325" s="61"/>
      <c r="DH325" s="61"/>
      <c r="DI325" s="61"/>
      <c r="DJ325" s="61"/>
      <c r="DK325" s="61"/>
      <c r="DL325" s="61"/>
      <c r="DM325" s="61"/>
      <c r="DN325" s="61"/>
      <c r="DO325" s="61"/>
      <c r="DP325" s="61"/>
      <c r="DQ325" s="61"/>
      <c r="DR325" s="61"/>
      <c r="DS325" s="61"/>
      <c r="DT325" s="61"/>
      <c r="DU325" s="61"/>
      <c r="DV325" s="61"/>
      <c r="DW325" s="61"/>
      <c r="DX325" s="61"/>
      <c r="DY325" s="61"/>
      <c r="DZ325" s="61"/>
      <c r="EA325" s="61"/>
      <c r="EB325" s="61"/>
      <c r="EC325" s="61"/>
      <c r="ED325" s="61"/>
      <c r="EE325" s="61"/>
      <c r="EF325" s="61"/>
      <c r="EG325" s="61"/>
      <c r="EH325" s="61"/>
      <c r="EI325" s="61"/>
      <c r="EJ325" s="61"/>
      <c r="EK325" s="61"/>
      <c r="EL325" s="61"/>
      <c r="EM325" s="61"/>
      <c r="EN325" s="61"/>
      <c r="EO325" s="61"/>
      <c r="EP325" s="61"/>
      <c r="EQ325" s="61"/>
      <c r="ER325" s="61"/>
      <c r="ES325" s="61"/>
      <c r="ET325" s="61"/>
      <c r="EU325" s="61"/>
      <c r="EV325" s="61"/>
      <c r="EW325" s="61"/>
      <c r="EX325" s="61"/>
      <c r="EY325" s="61"/>
    </row>
    <row r="326" spans="1:155"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c r="BN326" s="61"/>
      <c r="BO326" s="61"/>
      <c r="BP326" s="61"/>
      <c r="BQ326" s="61"/>
      <c r="BR326" s="61"/>
      <c r="BS326" s="61"/>
      <c r="BT326" s="61"/>
      <c r="BU326" s="61"/>
      <c r="BV326" s="61"/>
      <c r="BW326" s="61"/>
      <c r="BX326" s="61"/>
      <c r="BY326" s="61"/>
      <c r="BZ326" s="61"/>
      <c r="CA326" s="61"/>
      <c r="CB326" s="61"/>
      <c r="CC326" s="61"/>
      <c r="CD326" s="61"/>
      <c r="CE326" s="61"/>
      <c r="CF326" s="61"/>
      <c r="CG326" s="61"/>
      <c r="CH326" s="61"/>
      <c r="CI326" s="61"/>
      <c r="CJ326" s="61"/>
      <c r="CK326" s="61"/>
      <c r="CL326" s="61"/>
      <c r="CM326" s="61"/>
      <c r="CN326" s="61"/>
      <c r="CO326" s="61"/>
      <c r="CP326" s="61"/>
      <c r="CQ326" s="61"/>
      <c r="CR326" s="61"/>
      <c r="CS326" s="61"/>
      <c r="CT326" s="61"/>
      <c r="CU326" s="61"/>
      <c r="CV326" s="61"/>
      <c r="CW326" s="61"/>
      <c r="CX326" s="61"/>
      <c r="CY326" s="61"/>
      <c r="CZ326" s="61"/>
      <c r="DA326" s="61"/>
      <c r="DB326" s="61"/>
      <c r="DC326" s="61"/>
      <c r="DD326" s="61"/>
      <c r="DE326" s="61"/>
      <c r="DF326" s="61"/>
      <c r="DG326" s="61"/>
      <c r="DH326" s="61"/>
      <c r="DI326" s="61"/>
      <c r="DJ326" s="61"/>
      <c r="DK326" s="61"/>
      <c r="DL326" s="61"/>
      <c r="DM326" s="61"/>
      <c r="DN326" s="61"/>
      <c r="DO326" s="61"/>
      <c r="DP326" s="61"/>
      <c r="DQ326" s="61"/>
      <c r="DR326" s="61"/>
      <c r="DS326" s="61"/>
      <c r="DT326" s="61"/>
      <c r="DU326" s="61"/>
      <c r="DV326" s="61"/>
      <c r="DW326" s="61"/>
      <c r="DX326" s="61"/>
      <c r="DY326" s="61"/>
      <c r="DZ326" s="61"/>
      <c r="EA326" s="61"/>
      <c r="EB326" s="61"/>
      <c r="EC326" s="61"/>
      <c r="ED326" s="61"/>
      <c r="EE326" s="61"/>
      <c r="EF326" s="61"/>
      <c r="EG326" s="61"/>
      <c r="EH326" s="61"/>
      <c r="EI326" s="61"/>
      <c r="EJ326" s="61"/>
      <c r="EK326" s="61"/>
      <c r="EL326" s="61"/>
      <c r="EM326" s="61"/>
      <c r="EN326" s="61"/>
      <c r="EO326" s="61"/>
      <c r="EP326" s="61"/>
      <c r="EQ326" s="61"/>
      <c r="ER326" s="61"/>
      <c r="ES326" s="61"/>
      <c r="ET326" s="61"/>
      <c r="EU326" s="61"/>
      <c r="EV326" s="61"/>
      <c r="EW326" s="61"/>
      <c r="EX326" s="61"/>
      <c r="EY326" s="61"/>
    </row>
    <row r="327" spans="1:155"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c r="BN327" s="61"/>
      <c r="BO327" s="61"/>
      <c r="BP327" s="61"/>
      <c r="BQ327" s="61"/>
      <c r="BR327" s="61"/>
      <c r="BS327" s="61"/>
      <c r="BT327" s="61"/>
      <c r="BU327" s="61"/>
      <c r="BV327" s="61"/>
      <c r="BW327" s="61"/>
      <c r="BX327" s="61"/>
      <c r="BY327" s="61"/>
      <c r="BZ327" s="61"/>
      <c r="CA327" s="61"/>
      <c r="CB327" s="61"/>
      <c r="CC327" s="61"/>
      <c r="CD327" s="61"/>
      <c r="CE327" s="61"/>
      <c r="CF327" s="61"/>
      <c r="CG327" s="61"/>
      <c r="CH327" s="61"/>
      <c r="CI327" s="61"/>
      <c r="CJ327" s="61"/>
      <c r="CK327" s="61"/>
      <c r="CL327" s="61"/>
      <c r="CM327" s="61"/>
      <c r="CN327" s="61"/>
      <c r="CO327" s="61"/>
      <c r="CP327" s="61"/>
      <c r="CQ327" s="61"/>
      <c r="CR327" s="61"/>
      <c r="CS327" s="61"/>
      <c r="CT327" s="61"/>
      <c r="CU327" s="61"/>
      <c r="CV327" s="61"/>
      <c r="CW327" s="61"/>
      <c r="CX327" s="61"/>
      <c r="CY327" s="61"/>
      <c r="CZ327" s="61"/>
      <c r="DA327" s="61"/>
      <c r="DB327" s="61"/>
      <c r="DC327" s="61"/>
      <c r="DD327" s="61"/>
      <c r="DE327" s="61"/>
      <c r="DF327" s="61"/>
      <c r="DG327" s="61"/>
      <c r="DH327" s="61"/>
      <c r="DI327" s="61"/>
      <c r="DJ327" s="61"/>
      <c r="DK327" s="61"/>
      <c r="DL327" s="61"/>
      <c r="DM327" s="61"/>
      <c r="DN327" s="61"/>
      <c r="DO327" s="61"/>
      <c r="DP327" s="61"/>
      <c r="DQ327" s="61"/>
      <c r="DR327" s="61"/>
      <c r="DS327" s="61"/>
      <c r="DT327" s="61"/>
      <c r="DU327" s="61"/>
      <c r="DV327" s="61"/>
      <c r="DW327" s="61"/>
      <c r="DX327" s="61"/>
      <c r="DY327" s="61"/>
      <c r="DZ327" s="61"/>
      <c r="EA327" s="61"/>
      <c r="EB327" s="61"/>
      <c r="EC327" s="61"/>
      <c r="ED327" s="61"/>
      <c r="EE327" s="61"/>
      <c r="EF327" s="61"/>
      <c r="EG327" s="61"/>
      <c r="EH327" s="61"/>
      <c r="EI327" s="61"/>
      <c r="EJ327" s="61"/>
      <c r="EK327" s="61"/>
      <c r="EL327" s="61"/>
      <c r="EM327" s="61"/>
      <c r="EN327" s="61"/>
      <c r="EO327" s="61"/>
      <c r="EP327" s="61"/>
      <c r="EQ327" s="61"/>
      <c r="ER327" s="61"/>
      <c r="ES327" s="61"/>
      <c r="ET327" s="61"/>
      <c r="EU327" s="61"/>
      <c r="EV327" s="61"/>
      <c r="EW327" s="61"/>
      <c r="EX327" s="61"/>
      <c r="EY327" s="61"/>
    </row>
    <row r="328" spans="1:155"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c r="BN328" s="61"/>
      <c r="BO328" s="61"/>
      <c r="BP328" s="61"/>
      <c r="BQ328" s="61"/>
      <c r="BR328" s="61"/>
      <c r="BS328" s="61"/>
      <c r="BT328" s="61"/>
      <c r="BU328" s="61"/>
      <c r="BV328" s="61"/>
      <c r="BW328" s="61"/>
      <c r="BX328" s="61"/>
      <c r="BY328" s="61"/>
      <c r="BZ328" s="61"/>
      <c r="CA328" s="61"/>
      <c r="CB328" s="61"/>
      <c r="CC328" s="61"/>
      <c r="CD328" s="61"/>
      <c r="CE328" s="61"/>
      <c r="CF328" s="61"/>
      <c r="CG328" s="61"/>
      <c r="CH328" s="61"/>
      <c r="CI328" s="61"/>
      <c r="CJ328" s="61"/>
      <c r="CK328" s="61"/>
      <c r="CL328" s="61"/>
      <c r="CM328" s="61"/>
      <c r="CN328" s="61"/>
      <c r="CO328" s="61"/>
      <c r="CP328" s="61"/>
      <c r="CQ328" s="61"/>
      <c r="CR328" s="61"/>
      <c r="CS328" s="61"/>
      <c r="CT328" s="61"/>
      <c r="CU328" s="61"/>
      <c r="CV328" s="61"/>
      <c r="CW328" s="61"/>
      <c r="CX328" s="61"/>
      <c r="CY328" s="61"/>
      <c r="CZ328" s="61"/>
      <c r="DA328" s="61"/>
      <c r="DB328" s="61"/>
      <c r="DC328" s="61"/>
      <c r="DD328" s="61"/>
      <c r="DE328" s="61"/>
      <c r="DF328" s="61"/>
      <c r="DG328" s="61"/>
      <c r="DH328" s="61"/>
      <c r="DI328" s="61"/>
      <c r="DJ328" s="61"/>
      <c r="DK328" s="61"/>
      <c r="DL328" s="61"/>
      <c r="DM328" s="61"/>
      <c r="DN328" s="61"/>
      <c r="DO328" s="61"/>
      <c r="DP328" s="61"/>
      <c r="DQ328" s="61"/>
      <c r="DR328" s="61"/>
      <c r="DS328" s="61"/>
      <c r="DT328" s="61"/>
      <c r="DU328" s="61"/>
      <c r="DV328" s="61"/>
      <c r="DW328" s="61"/>
      <c r="DX328" s="61"/>
      <c r="DY328" s="61"/>
      <c r="DZ328" s="61"/>
      <c r="EA328" s="61"/>
      <c r="EB328" s="61"/>
      <c r="EC328" s="61"/>
      <c r="ED328" s="61"/>
      <c r="EE328" s="61"/>
      <c r="EF328" s="61"/>
      <c r="EG328" s="61"/>
      <c r="EH328" s="61"/>
      <c r="EI328" s="61"/>
      <c r="EJ328" s="61"/>
      <c r="EK328" s="61"/>
      <c r="EL328" s="61"/>
      <c r="EM328" s="61"/>
      <c r="EN328" s="61"/>
      <c r="EO328" s="61"/>
      <c r="EP328" s="61"/>
      <c r="EQ328" s="61"/>
      <c r="ER328" s="61"/>
      <c r="ES328" s="61"/>
      <c r="ET328" s="61"/>
      <c r="EU328" s="61"/>
      <c r="EV328" s="61"/>
      <c r="EW328" s="61"/>
      <c r="EX328" s="61"/>
      <c r="EY328" s="61"/>
    </row>
    <row r="329" spans="1:155"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c r="BN329" s="61"/>
      <c r="BO329" s="61"/>
      <c r="BP329" s="61"/>
      <c r="BQ329" s="61"/>
      <c r="BR329" s="61"/>
      <c r="BS329" s="61"/>
      <c r="BT329" s="61"/>
      <c r="BU329" s="61"/>
      <c r="BV329" s="61"/>
      <c r="BW329" s="61"/>
      <c r="BX329" s="61"/>
      <c r="BY329" s="61"/>
      <c r="BZ329" s="61"/>
      <c r="CA329" s="61"/>
      <c r="CB329" s="61"/>
      <c r="CC329" s="61"/>
      <c r="CD329" s="61"/>
      <c r="CE329" s="61"/>
      <c r="CF329" s="61"/>
      <c r="CG329" s="61"/>
      <c r="CH329" s="61"/>
      <c r="CI329" s="61"/>
      <c r="CJ329" s="61"/>
      <c r="CK329" s="61"/>
      <c r="CL329" s="61"/>
      <c r="CM329" s="61"/>
      <c r="CN329" s="61"/>
      <c r="CO329" s="61"/>
      <c r="CP329" s="61"/>
      <c r="CQ329" s="61"/>
      <c r="CR329" s="61"/>
      <c r="CS329" s="61"/>
      <c r="CT329" s="61"/>
      <c r="CU329" s="61"/>
      <c r="CV329" s="61"/>
      <c r="CW329" s="61"/>
      <c r="CX329" s="61"/>
      <c r="CY329" s="61"/>
      <c r="CZ329" s="61"/>
      <c r="DA329" s="61"/>
      <c r="DB329" s="61"/>
      <c r="DC329" s="61"/>
      <c r="DD329" s="61"/>
      <c r="DE329" s="61"/>
      <c r="DF329" s="61"/>
      <c r="DG329" s="61"/>
      <c r="DH329" s="61"/>
      <c r="DI329" s="61"/>
      <c r="DJ329" s="61"/>
      <c r="DK329" s="61"/>
      <c r="DL329" s="61"/>
      <c r="DM329" s="61"/>
      <c r="DN329" s="61"/>
      <c r="DO329" s="61"/>
      <c r="DP329" s="61"/>
      <c r="DQ329" s="61"/>
      <c r="DR329" s="61"/>
      <c r="DS329" s="61"/>
      <c r="DT329" s="61"/>
      <c r="DU329" s="61"/>
      <c r="DV329" s="61"/>
      <c r="DW329" s="61"/>
      <c r="DX329" s="61"/>
      <c r="DY329" s="61"/>
      <c r="DZ329" s="61"/>
      <c r="EA329" s="61"/>
      <c r="EB329" s="61"/>
      <c r="EC329" s="61"/>
      <c r="ED329" s="61"/>
      <c r="EE329" s="61"/>
      <c r="EF329" s="61"/>
      <c r="EG329" s="61"/>
      <c r="EH329" s="61"/>
      <c r="EI329" s="61"/>
      <c r="EJ329" s="61"/>
      <c r="EK329" s="61"/>
      <c r="EL329" s="61"/>
      <c r="EM329" s="61"/>
      <c r="EN329" s="61"/>
      <c r="EO329" s="61"/>
      <c r="EP329" s="61"/>
      <c r="EQ329" s="61"/>
      <c r="ER329" s="61"/>
      <c r="ES329" s="61"/>
      <c r="ET329" s="61"/>
      <c r="EU329" s="61"/>
      <c r="EV329" s="61"/>
      <c r="EW329" s="61"/>
      <c r="EX329" s="61"/>
      <c r="EY329" s="61"/>
    </row>
    <row r="330" spans="1:155"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61"/>
      <c r="DH330" s="61"/>
      <c r="DI330" s="61"/>
      <c r="DJ330" s="61"/>
      <c r="DK330" s="61"/>
      <c r="DL330" s="61"/>
      <c r="DM330" s="61"/>
      <c r="DN330" s="61"/>
      <c r="DO330" s="61"/>
      <c r="DP330" s="61"/>
      <c r="DQ330" s="61"/>
      <c r="DR330" s="61"/>
      <c r="DS330" s="61"/>
      <c r="DT330" s="61"/>
      <c r="DU330" s="61"/>
      <c r="DV330" s="61"/>
      <c r="DW330" s="61"/>
      <c r="DX330" s="61"/>
      <c r="DY330" s="61"/>
      <c r="DZ330" s="61"/>
      <c r="EA330" s="61"/>
      <c r="EB330" s="61"/>
      <c r="EC330" s="61"/>
      <c r="ED330" s="61"/>
      <c r="EE330" s="61"/>
      <c r="EF330" s="61"/>
      <c r="EG330" s="61"/>
      <c r="EH330" s="61"/>
      <c r="EI330" s="61"/>
      <c r="EJ330" s="61"/>
      <c r="EK330" s="61"/>
      <c r="EL330" s="61"/>
      <c r="EM330" s="61"/>
      <c r="EN330" s="61"/>
      <c r="EO330" s="61"/>
      <c r="EP330" s="61"/>
      <c r="EQ330" s="61"/>
      <c r="ER330" s="61"/>
      <c r="ES330" s="61"/>
      <c r="ET330" s="61"/>
      <c r="EU330" s="61"/>
      <c r="EV330" s="61"/>
      <c r="EW330" s="61"/>
      <c r="EX330" s="61"/>
      <c r="EY330" s="61"/>
    </row>
    <row r="331" spans="1:155"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c r="BN331" s="61"/>
      <c r="BO331" s="61"/>
      <c r="BP331" s="61"/>
      <c r="BQ331" s="61"/>
      <c r="BR331" s="61"/>
      <c r="BS331" s="61"/>
      <c r="BT331" s="61"/>
      <c r="BU331" s="61"/>
      <c r="BV331" s="61"/>
      <c r="BW331" s="61"/>
      <c r="BX331" s="61"/>
      <c r="BY331" s="61"/>
      <c r="BZ331" s="61"/>
      <c r="CA331" s="61"/>
      <c r="CB331" s="61"/>
      <c r="CC331" s="61"/>
      <c r="CD331" s="61"/>
      <c r="CE331" s="61"/>
      <c r="CF331" s="61"/>
      <c r="CG331" s="61"/>
      <c r="CH331" s="61"/>
      <c r="CI331" s="61"/>
      <c r="CJ331" s="61"/>
      <c r="CK331" s="61"/>
      <c r="CL331" s="61"/>
      <c r="CM331" s="61"/>
      <c r="CN331" s="61"/>
      <c r="CO331" s="61"/>
      <c r="CP331" s="61"/>
      <c r="CQ331" s="61"/>
      <c r="CR331" s="61"/>
      <c r="CS331" s="61"/>
      <c r="CT331" s="61"/>
      <c r="CU331" s="61"/>
      <c r="CV331" s="61"/>
      <c r="CW331" s="61"/>
      <c r="CX331" s="61"/>
      <c r="CY331" s="61"/>
      <c r="CZ331" s="61"/>
      <c r="DA331" s="61"/>
      <c r="DB331" s="61"/>
      <c r="DC331" s="61"/>
      <c r="DD331" s="61"/>
      <c r="DE331" s="61"/>
      <c r="DF331" s="61"/>
      <c r="DG331" s="61"/>
      <c r="DH331" s="61"/>
      <c r="DI331" s="61"/>
      <c r="DJ331" s="61"/>
      <c r="DK331" s="61"/>
      <c r="DL331" s="61"/>
      <c r="DM331" s="61"/>
      <c r="DN331" s="61"/>
      <c r="DO331" s="61"/>
      <c r="DP331" s="61"/>
      <c r="DQ331" s="61"/>
      <c r="DR331" s="61"/>
      <c r="DS331" s="61"/>
      <c r="DT331" s="61"/>
      <c r="DU331" s="61"/>
      <c r="DV331" s="61"/>
      <c r="DW331" s="61"/>
      <c r="DX331" s="61"/>
      <c r="DY331" s="61"/>
      <c r="DZ331" s="61"/>
      <c r="EA331" s="61"/>
      <c r="EB331" s="61"/>
      <c r="EC331" s="61"/>
      <c r="ED331" s="61"/>
      <c r="EE331" s="61"/>
      <c r="EF331" s="61"/>
      <c r="EG331" s="61"/>
      <c r="EH331" s="61"/>
      <c r="EI331" s="61"/>
      <c r="EJ331" s="61"/>
      <c r="EK331" s="61"/>
      <c r="EL331" s="61"/>
      <c r="EM331" s="61"/>
      <c r="EN331" s="61"/>
      <c r="EO331" s="61"/>
      <c r="EP331" s="61"/>
      <c r="EQ331" s="61"/>
      <c r="ER331" s="61"/>
      <c r="ES331" s="61"/>
      <c r="ET331" s="61"/>
      <c r="EU331" s="61"/>
      <c r="EV331" s="61"/>
      <c r="EW331" s="61"/>
      <c r="EX331" s="61"/>
      <c r="EY331" s="61"/>
    </row>
    <row r="332" spans="1:155"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c r="BN332" s="61"/>
      <c r="BO332" s="61"/>
      <c r="BP332" s="61"/>
      <c r="BQ332" s="61"/>
      <c r="BR332" s="61"/>
      <c r="BS332" s="61"/>
      <c r="BT332" s="61"/>
      <c r="BU332" s="61"/>
      <c r="BV332" s="61"/>
      <c r="BW332" s="61"/>
      <c r="BX332" s="61"/>
      <c r="BY332" s="61"/>
      <c r="BZ332" s="61"/>
      <c r="CA332" s="61"/>
      <c r="CB332" s="61"/>
      <c r="CC332" s="61"/>
      <c r="CD332" s="61"/>
      <c r="CE332" s="61"/>
      <c r="CF332" s="61"/>
      <c r="CG332" s="61"/>
      <c r="CH332" s="61"/>
      <c r="CI332" s="61"/>
      <c r="CJ332" s="61"/>
      <c r="CK332" s="61"/>
      <c r="CL332" s="61"/>
      <c r="CM332" s="61"/>
      <c r="CN332" s="61"/>
      <c r="CO332" s="61"/>
      <c r="CP332" s="61"/>
      <c r="CQ332" s="61"/>
      <c r="CR332" s="61"/>
      <c r="CS332" s="61"/>
      <c r="CT332" s="61"/>
      <c r="CU332" s="61"/>
      <c r="CV332" s="61"/>
      <c r="CW332" s="61"/>
      <c r="CX332" s="61"/>
      <c r="CY332" s="61"/>
      <c r="CZ332" s="61"/>
      <c r="DA332" s="61"/>
      <c r="DB332" s="61"/>
      <c r="DC332" s="61"/>
      <c r="DD332" s="61"/>
      <c r="DE332" s="61"/>
      <c r="DF332" s="61"/>
      <c r="DG332" s="61"/>
      <c r="DH332" s="61"/>
      <c r="DI332" s="61"/>
      <c r="DJ332" s="61"/>
      <c r="DK332" s="61"/>
      <c r="DL332" s="61"/>
      <c r="DM332" s="61"/>
      <c r="DN332" s="61"/>
      <c r="DO332" s="61"/>
      <c r="DP332" s="61"/>
      <c r="DQ332" s="61"/>
      <c r="DR332" s="61"/>
      <c r="DS332" s="61"/>
      <c r="DT332" s="61"/>
      <c r="DU332" s="61"/>
      <c r="DV332" s="61"/>
      <c r="DW332" s="61"/>
      <c r="DX332" s="61"/>
      <c r="DY332" s="61"/>
      <c r="DZ332" s="61"/>
      <c r="EA332" s="61"/>
      <c r="EB332" s="61"/>
      <c r="EC332" s="61"/>
      <c r="ED332" s="61"/>
      <c r="EE332" s="61"/>
      <c r="EF332" s="61"/>
      <c r="EG332" s="61"/>
      <c r="EH332" s="61"/>
      <c r="EI332" s="61"/>
      <c r="EJ332" s="61"/>
      <c r="EK332" s="61"/>
      <c r="EL332" s="61"/>
      <c r="EM332" s="61"/>
      <c r="EN332" s="61"/>
      <c r="EO332" s="61"/>
      <c r="EP332" s="61"/>
      <c r="EQ332" s="61"/>
      <c r="ER332" s="61"/>
      <c r="ES332" s="61"/>
      <c r="ET332" s="61"/>
      <c r="EU332" s="61"/>
      <c r="EV332" s="61"/>
      <c r="EW332" s="61"/>
      <c r="EX332" s="61"/>
      <c r="EY332" s="61"/>
    </row>
    <row r="333" spans="1:155"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c r="BN333" s="61"/>
      <c r="BO333" s="61"/>
      <c r="BP333" s="61"/>
      <c r="BQ333" s="61"/>
      <c r="BR333" s="61"/>
      <c r="BS333" s="61"/>
      <c r="BT333" s="61"/>
      <c r="BU333" s="61"/>
      <c r="BV333" s="61"/>
      <c r="BW333" s="61"/>
      <c r="BX333" s="61"/>
      <c r="BY333" s="61"/>
      <c r="BZ333" s="61"/>
      <c r="CA333" s="61"/>
      <c r="CB333" s="61"/>
      <c r="CC333" s="61"/>
      <c r="CD333" s="61"/>
      <c r="CE333" s="61"/>
      <c r="CF333" s="61"/>
      <c r="CG333" s="61"/>
      <c r="CH333" s="61"/>
      <c r="CI333" s="61"/>
      <c r="CJ333" s="61"/>
      <c r="CK333" s="61"/>
      <c r="CL333" s="61"/>
      <c r="CM333" s="61"/>
      <c r="CN333" s="61"/>
      <c r="CO333" s="61"/>
      <c r="CP333" s="61"/>
      <c r="CQ333" s="61"/>
      <c r="CR333" s="61"/>
      <c r="CS333" s="61"/>
      <c r="CT333" s="61"/>
      <c r="CU333" s="61"/>
      <c r="CV333" s="61"/>
      <c r="CW333" s="61"/>
      <c r="CX333" s="61"/>
      <c r="CY333" s="61"/>
      <c r="CZ333" s="61"/>
      <c r="DA333" s="61"/>
      <c r="DB333" s="61"/>
      <c r="DC333" s="61"/>
      <c r="DD333" s="61"/>
      <c r="DE333" s="61"/>
      <c r="DF333" s="61"/>
      <c r="DG333" s="61"/>
      <c r="DH333" s="61"/>
      <c r="DI333" s="61"/>
      <c r="DJ333" s="61"/>
      <c r="DK333" s="61"/>
      <c r="DL333" s="61"/>
      <c r="DM333" s="61"/>
      <c r="DN333" s="61"/>
      <c r="DO333" s="61"/>
      <c r="DP333" s="61"/>
      <c r="DQ333" s="61"/>
      <c r="DR333" s="61"/>
      <c r="DS333" s="61"/>
      <c r="DT333" s="61"/>
      <c r="DU333" s="61"/>
      <c r="DV333" s="61"/>
      <c r="DW333" s="61"/>
      <c r="DX333" s="61"/>
      <c r="DY333" s="61"/>
      <c r="DZ333" s="61"/>
      <c r="EA333" s="61"/>
      <c r="EB333" s="61"/>
      <c r="EC333" s="61"/>
      <c r="ED333" s="61"/>
      <c r="EE333" s="61"/>
      <c r="EF333" s="61"/>
      <c r="EG333" s="61"/>
      <c r="EH333" s="61"/>
      <c r="EI333" s="61"/>
      <c r="EJ333" s="61"/>
      <c r="EK333" s="61"/>
      <c r="EL333" s="61"/>
      <c r="EM333" s="61"/>
      <c r="EN333" s="61"/>
      <c r="EO333" s="61"/>
      <c r="EP333" s="61"/>
      <c r="EQ333" s="61"/>
      <c r="ER333" s="61"/>
      <c r="ES333" s="61"/>
      <c r="ET333" s="61"/>
      <c r="EU333" s="61"/>
      <c r="EV333" s="61"/>
      <c r="EW333" s="61"/>
      <c r="EX333" s="61"/>
      <c r="EY333" s="61"/>
    </row>
    <row r="334" spans="1:155"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c r="BN334" s="61"/>
      <c r="BO334" s="61"/>
      <c r="BP334" s="61"/>
      <c r="BQ334" s="61"/>
      <c r="BR334" s="61"/>
      <c r="BS334" s="61"/>
      <c r="BT334" s="61"/>
      <c r="BU334" s="61"/>
      <c r="BV334" s="61"/>
      <c r="BW334" s="61"/>
      <c r="BX334" s="61"/>
      <c r="BY334" s="61"/>
      <c r="BZ334" s="61"/>
      <c r="CA334" s="61"/>
      <c r="CB334" s="61"/>
      <c r="CC334" s="61"/>
      <c r="CD334" s="61"/>
      <c r="CE334" s="61"/>
      <c r="CF334" s="61"/>
      <c r="CG334" s="61"/>
      <c r="CH334" s="61"/>
      <c r="CI334" s="61"/>
      <c r="CJ334" s="61"/>
      <c r="CK334" s="61"/>
      <c r="CL334" s="61"/>
      <c r="CM334" s="61"/>
      <c r="CN334" s="61"/>
      <c r="CO334" s="61"/>
      <c r="CP334" s="61"/>
      <c r="CQ334" s="61"/>
      <c r="CR334" s="61"/>
      <c r="CS334" s="61"/>
      <c r="CT334" s="61"/>
      <c r="CU334" s="61"/>
      <c r="CV334" s="61"/>
      <c r="CW334" s="61"/>
      <c r="CX334" s="61"/>
      <c r="CY334" s="61"/>
      <c r="CZ334" s="61"/>
      <c r="DA334" s="61"/>
      <c r="DB334" s="61"/>
      <c r="DC334" s="61"/>
      <c r="DD334" s="61"/>
      <c r="DE334" s="61"/>
      <c r="DF334" s="61"/>
      <c r="DG334" s="61"/>
      <c r="DH334" s="61"/>
      <c r="DI334" s="61"/>
      <c r="DJ334" s="61"/>
      <c r="DK334" s="61"/>
      <c r="DL334" s="61"/>
      <c r="DM334" s="61"/>
      <c r="DN334" s="61"/>
      <c r="DO334" s="61"/>
      <c r="DP334" s="61"/>
      <c r="DQ334" s="61"/>
      <c r="DR334" s="61"/>
      <c r="DS334" s="61"/>
      <c r="DT334" s="61"/>
      <c r="DU334" s="61"/>
      <c r="DV334" s="61"/>
      <c r="DW334" s="61"/>
      <c r="DX334" s="61"/>
      <c r="DY334" s="61"/>
      <c r="DZ334" s="61"/>
      <c r="EA334" s="61"/>
      <c r="EB334" s="61"/>
      <c r="EC334" s="61"/>
      <c r="ED334" s="61"/>
      <c r="EE334" s="61"/>
      <c r="EF334" s="61"/>
      <c r="EG334" s="61"/>
      <c r="EH334" s="61"/>
      <c r="EI334" s="61"/>
      <c r="EJ334" s="61"/>
      <c r="EK334" s="61"/>
      <c r="EL334" s="61"/>
      <c r="EM334" s="61"/>
      <c r="EN334" s="61"/>
      <c r="EO334" s="61"/>
      <c r="EP334" s="61"/>
      <c r="EQ334" s="61"/>
      <c r="ER334" s="61"/>
      <c r="ES334" s="61"/>
      <c r="ET334" s="61"/>
      <c r="EU334" s="61"/>
      <c r="EV334" s="61"/>
      <c r="EW334" s="61"/>
      <c r="EX334" s="61"/>
      <c r="EY334" s="61"/>
    </row>
    <row r="335" spans="1:155"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c r="BN335" s="61"/>
      <c r="BO335" s="61"/>
      <c r="BP335" s="61"/>
      <c r="BQ335" s="61"/>
      <c r="BR335" s="61"/>
      <c r="BS335" s="61"/>
      <c r="BT335" s="61"/>
      <c r="BU335" s="61"/>
      <c r="BV335" s="61"/>
      <c r="BW335" s="61"/>
      <c r="BX335" s="61"/>
      <c r="BY335" s="61"/>
      <c r="BZ335" s="61"/>
      <c r="CA335" s="61"/>
      <c r="CB335" s="61"/>
      <c r="CC335" s="61"/>
      <c r="CD335" s="61"/>
      <c r="CE335" s="61"/>
      <c r="CF335" s="61"/>
      <c r="CG335" s="61"/>
      <c r="CH335" s="61"/>
      <c r="CI335" s="61"/>
      <c r="CJ335" s="61"/>
      <c r="CK335" s="61"/>
      <c r="CL335" s="61"/>
      <c r="CM335" s="61"/>
      <c r="CN335" s="61"/>
      <c r="CO335" s="61"/>
      <c r="CP335" s="61"/>
      <c r="CQ335" s="61"/>
      <c r="CR335" s="61"/>
      <c r="CS335" s="61"/>
      <c r="CT335" s="61"/>
      <c r="CU335" s="61"/>
      <c r="CV335" s="61"/>
      <c r="CW335" s="61"/>
      <c r="CX335" s="61"/>
      <c r="CY335" s="61"/>
      <c r="CZ335" s="61"/>
      <c r="DA335" s="61"/>
      <c r="DB335" s="61"/>
      <c r="DC335" s="61"/>
      <c r="DD335" s="61"/>
      <c r="DE335" s="61"/>
      <c r="DF335" s="61"/>
      <c r="DG335" s="61"/>
      <c r="DH335" s="61"/>
      <c r="DI335" s="61"/>
      <c r="DJ335" s="61"/>
      <c r="DK335" s="61"/>
      <c r="DL335" s="61"/>
      <c r="DM335" s="61"/>
      <c r="DN335" s="61"/>
      <c r="DO335" s="61"/>
      <c r="DP335" s="61"/>
      <c r="DQ335" s="61"/>
      <c r="DR335" s="61"/>
      <c r="DS335" s="61"/>
      <c r="DT335" s="61"/>
      <c r="DU335" s="61"/>
      <c r="DV335" s="61"/>
      <c r="DW335" s="61"/>
      <c r="DX335" s="61"/>
      <c r="DY335" s="61"/>
      <c r="DZ335" s="61"/>
      <c r="EA335" s="61"/>
      <c r="EB335" s="61"/>
      <c r="EC335" s="61"/>
      <c r="ED335" s="61"/>
      <c r="EE335" s="61"/>
      <c r="EF335" s="61"/>
      <c r="EG335" s="61"/>
      <c r="EH335" s="61"/>
      <c r="EI335" s="61"/>
      <c r="EJ335" s="61"/>
      <c r="EK335" s="61"/>
      <c r="EL335" s="61"/>
      <c r="EM335" s="61"/>
      <c r="EN335" s="61"/>
      <c r="EO335" s="61"/>
      <c r="EP335" s="61"/>
      <c r="EQ335" s="61"/>
      <c r="ER335" s="61"/>
      <c r="ES335" s="61"/>
      <c r="ET335" s="61"/>
      <c r="EU335" s="61"/>
      <c r="EV335" s="61"/>
      <c r="EW335" s="61"/>
      <c r="EX335" s="61"/>
      <c r="EY335" s="61"/>
    </row>
    <row r="336" spans="1:155"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c r="BN336" s="61"/>
      <c r="BO336" s="61"/>
      <c r="BP336" s="61"/>
      <c r="BQ336" s="61"/>
      <c r="BR336" s="61"/>
      <c r="BS336" s="61"/>
      <c r="BT336" s="61"/>
      <c r="BU336" s="61"/>
      <c r="BV336" s="61"/>
      <c r="BW336" s="61"/>
      <c r="BX336" s="61"/>
      <c r="BY336" s="61"/>
      <c r="BZ336" s="61"/>
      <c r="CA336" s="61"/>
      <c r="CB336" s="61"/>
      <c r="CC336" s="61"/>
      <c r="CD336" s="61"/>
      <c r="CE336" s="61"/>
      <c r="CF336" s="61"/>
      <c r="CG336" s="61"/>
      <c r="CH336" s="61"/>
      <c r="CI336" s="61"/>
      <c r="CJ336" s="61"/>
      <c r="CK336" s="61"/>
      <c r="CL336" s="61"/>
      <c r="CM336" s="61"/>
      <c r="CN336" s="61"/>
      <c r="CO336" s="61"/>
      <c r="CP336" s="61"/>
      <c r="CQ336" s="61"/>
      <c r="CR336" s="61"/>
      <c r="CS336" s="61"/>
      <c r="CT336" s="61"/>
      <c r="CU336" s="61"/>
      <c r="CV336" s="61"/>
      <c r="CW336" s="61"/>
      <c r="CX336" s="61"/>
      <c r="CY336" s="61"/>
      <c r="CZ336" s="61"/>
      <c r="DA336" s="61"/>
      <c r="DB336" s="61"/>
      <c r="DC336" s="61"/>
      <c r="DD336" s="61"/>
      <c r="DE336" s="61"/>
      <c r="DF336" s="61"/>
      <c r="DG336" s="61"/>
      <c r="DH336" s="61"/>
      <c r="DI336" s="61"/>
      <c r="DJ336" s="61"/>
      <c r="DK336" s="61"/>
      <c r="DL336" s="61"/>
      <c r="DM336" s="61"/>
      <c r="DN336" s="61"/>
      <c r="DO336" s="61"/>
      <c r="DP336" s="61"/>
      <c r="DQ336" s="61"/>
      <c r="DR336" s="61"/>
      <c r="DS336" s="61"/>
      <c r="DT336" s="61"/>
      <c r="DU336" s="61"/>
      <c r="DV336" s="61"/>
      <c r="DW336" s="61"/>
      <c r="DX336" s="61"/>
      <c r="DY336" s="61"/>
      <c r="DZ336" s="61"/>
      <c r="EA336" s="61"/>
      <c r="EB336" s="61"/>
      <c r="EC336" s="61"/>
      <c r="ED336" s="61"/>
      <c r="EE336" s="61"/>
      <c r="EF336" s="61"/>
      <c r="EG336" s="61"/>
      <c r="EH336" s="61"/>
      <c r="EI336" s="61"/>
      <c r="EJ336" s="61"/>
      <c r="EK336" s="61"/>
      <c r="EL336" s="61"/>
      <c r="EM336" s="61"/>
      <c r="EN336" s="61"/>
      <c r="EO336" s="61"/>
      <c r="EP336" s="61"/>
      <c r="EQ336" s="61"/>
      <c r="ER336" s="61"/>
      <c r="ES336" s="61"/>
      <c r="ET336" s="61"/>
      <c r="EU336" s="61"/>
      <c r="EV336" s="61"/>
      <c r="EW336" s="61"/>
      <c r="EX336" s="61"/>
      <c r="EY336" s="61"/>
    </row>
    <row r="337" spans="1:155"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c r="BN337" s="61"/>
      <c r="BO337" s="61"/>
      <c r="BP337" s="61"/>
      <c r="BQ337" s="61"/>
      <c r="BR337" s="61"/>
      <c r="BS337" s="61"/>
      <c r="BT337" s="61"/>
      <c r="BU337" s="61"/>
      <c r="BV337" s="61"/>
      <c r="BW337" s="61"/>
      <c r="BX337" s="61"/>
      <c r="BY337" s="61"/>
      <c r="BZ337" s="61"/>
      <c r="CA337" s="61"/>
      <c r="CB337" s="61"/>
      <c r="CC337" s="61"/>
      <c r="CD337" s="61"/>
      <c r="CE337" s="61"/>
      <c r="CF337" s="61"/>
      <c r="CG337" s="61"/>
      <c r="CH337" s="61"/>
      <c r="CI337" s="61"/>
      <c r="CJ337" s="61"/>
      <c r="CK337" s="61"/>
      <c r="CL337" s="61"/>
      <c r="CM337" s="61"/>
      <c r="CN337" s="61"/>
      <c r="CO337" s="61"/>
      <c r="CP337" s="61"/>
      <c r="CQ337" s="61"/>
      <c r="CR337" s="61"/>
      <c r="CS337" s="61"/>
      <c r="CT337" s="61"/>
      <c r="CU337" s="61"/>
      <c r="CV337" s="61"/>
      <c r="CW337" s="61"/>
      <c r="CX337" s="61"/>
      <c r="CY337" s="61"/>
      <c r="CZ337" s="61"/>
      <c r="DA337" s="61"/>
      <c r="DB337" s="61"/>
      <c r="DC337" s="61"/>
      <c r="DD337" s="61"/>
      <c r="DE337" s="61"/>
      <c r="DF337" s="61"/>
      <c r="DG337" s="61"/>
      <c r="DH337" s="61"/>
      <c r="DI337" s="61"/>
      <c r="DJ337" s="61"/>
      <c r="DK337" s="61"/>
      <c r="DL337" s="61"/>
      <c r="DM337" s="61"/>
      <c r="DN337" s="61"/>
      <c r="DO337" s="61"/>
      <c r="DP337" s="61"/>
      <c r="DQ337" s="61"/>
      <c r="DR337" s="61"/>
      <c r="DS337" s="61"/>
      <c r="DT337" s="61"/>
      <c r="DU337" s="61"/>
      <c r="DV337" s="61"/>
      <c r="DW337" s="61"/>
      <c r="DX337" s="61"/>
      <c r="DY337" s="61"/>
      <c r="DZ337" s="61"/>
      <c r="EA337" s="61"/>
      <c r="EB337" s="61"/>
      <c r="EC337" s="61"/>
      <c r="ED337" s="61"/>
      <c r="EE337" s="61"/>
      <c r="EF337" s="61"/>
      <c r="EG337" s="61"/>
      <c r="EH337" s="61"/>
      <c r="EI337" s="61"/>
      <c r="EJ337" s="61"/>
      <c r="EK337" s="61"/>
      <c r="EL337" s="61"/>
      <c r="EM337" s="61"/>
      <c r="EN337" s="61"/>
      <c r="EO337" s="61"/>
      <c r="EP337" s="61"/>
      <c r="EQ337" s="61"/>
      <c r="ER337" s="61"/>
      <c r="ES337" s="61"/>
      <c r="ET337" s="61"/>
      <c r="EU337" s="61"/>
      <c r="EV337" s="61"/>
      <c r="EW337" s="61"/>
      <c r="EX337" s="61"/>
      <c r="EY337" s="61"/>
    </row>
    <row r="338" spans="1:155"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c r="BD338" s="61"/>
      <c r="BE338" s="61"/>
      <c r="BF338" s="61"/>
      <c r="BG338" s="61"/>
      <c r="BH338" s="61"/>
      <c r="BI338" s="61"/>
      <c r="BJ338" s="61"/>
      <c r="BK338" s="61"/>
      <c r="BL338" s="61"/>
      <c r="BM338" s="61"/>
      <c r="BN338" s="61"/>
      <c r="BO338" s="61"/>
      <c r="BP338" s="61"/>
      <c r="BQ338" s="61"/>
      <c r="BR338" s="61"/>
      <c r="BS338" s="61"/>
      <c r="BT338" s="61"/>
      <c r="BU338" s="61"/>
      <c r="BV338" s="61"/>
      <c r="BW338" s="61"/>
      <c r="BX338" s="61"/>
      <c r="BY338" s="61"/>
      <c r="BZ338" s="61"/>
      <c r="CA338" s="61"/>
      <c r="CB338" s="61"/>
      <c r="CC338" s="61"/>
      <c r="CD338" s="61"/>
      <c r="CE338" s="61"/>
      <c r="CF338" s="61"/>
      <c r="CG338" s="61"/>
      <c r="CH338" s="61"/>
      <c r="CI338" s="61"/>
      <c r="CJ338" s="61"/>
      <c r="CK338" s="61"/>
      <c r="CL338" s="61"/>
      <c r="CM338" s="61"/>
      <c r="CN338" s="61"/>
      <c r="CO338" s="61"/>
      <c r="CP338" s="61"/>
      <c r="CQ338" s="61"/>
      <c r="CR338" s="61"/>
      <c r="CS338" s="61"/>
      <c r="CT338" s="61"/>
      <c r="CU338" s="61"/>
      <c r="CV338" s="61"/>
      <c r="CW338" s="61"/>
      <c r="CX338" s="61"/>
      <c r="CY338" s="61"/>
      <c r="CZ338" s="61"/>
      <c r="DA338" s="61"/>
      <c r="DB338" s="61"/>
      <c r="DC338" s="61"/>
      <c r="DD338" s="61"/>
      <c r="DE338" s="61"/>
      <c r="DF338" s="61"/>
      <c r="DG338" s="61"/>
      <c r="DH338" s="61"/>
      <c r="DI338" s="61"/>
      <c r="DJ338" s="61"/>
      <c r="DK338" s="61"/>
      <c r="DL338" s="61"/>
      <c r="DM338" s="61"/>
      <c r="DN338" s="61"/>
      <c r="DO338" s="61"/>
      <c r="DP338" s="61"/>
      <c r="DQ338" s="61"/>
      <c r="DR338" s="61"/>
      <c r="DS338" s="61"/>
      <c r="DT338" s="61"/>
      <c r="DU338" s="61"/>
      <c r="DV338" s="61"/>
      <c r="DW338" s="61"/>
      <c r="DX338" s="61"/>
      <c r="DY338" s="61"/>
      <c r="DZ338" s="61"/>
      <c r="EA338" s="61"/>
      <c r="EB338" s="61"/>
      <c r="EC338" s="61"/>
      <c r="ED338" s="61"/>
      <c r="EE338" s="61"/>
      <c r="EF338" s="61"/>
      <c r="EG338" s="61"/>
      <c r="EH338" s="61"/>
      <c r="EI338" s="61"/>
      <c r="EJ338" s="61"/>
      <c r="EK338" s="61"/>
      <c r="EL338" s="61"/>
      <c r="EM338" s="61"/>
      <c r="EN338" s="61"/>
      <c r="EO338" s="61"/>
      <c r="EP338" s="61"/>
      <c r="EQ338" s="61"/>
      <c r="ER338" s="61"/>
      <c r="ES338" s="61"/>
      <c r="ET338" s="61"/>
      <c r="EU338" s="61"/>
      <c r="EV338" s="61"/>
      <c r="EW338" s="61"/>
      <c r="EX338" s="61"/>
      <c r="EY338" s="61"/>
    </row>
    <row r="339" spans="1:155"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61"/>
      <c r="BC339" s="61"/>
      <c r="BD339" s="61"/>
      <c r="BE339" s="61"/>
      <c r="BF339" s="61"/>
      <c r="BG339" s="61"/>
      <c r="BH339" s="61"/>
      <c r="BI339" s="61"/>
      <c r="BJ339" s="61"/>
      <c r="BK339" s="61"/>
      <c r="BL339" s="61"/>
      <c r="BM339" s="61"/>
      <c r="BN339" s="61"/>
      <c r="BO339" s="61"/>
      <c r="BP339" s="61"/>
      <c r="BQ339" s="61"/>
      <c r="BR339" s="61"/>
      <c r="BS339" s="61"/>
      <c r="BT339" s="61"/>
      <c r="BU339" s="61"/>
      <c r="BV339" s="61"/>
      <c r="BW339" s="61"/>
      <c r="BX339" s="61"/>
      <c r="BY339" s="61"/>
      <c r="BZ339" s="61"/>
      <c r="CA339" s="61"/>
      <c r="CB339" s="61"/>
      <c r="CC339" s="61"/>
      <c r="CD339" s="61"/>
      <c r="CE339" s="61"/>
      <c r="CF339" s="61"/>
      <c r="CG339" s="61"/>
      <c r="CH339" s="61"/>
      <c r="CI339" s="61"/>
      <c r="CJ339" s="61"/>
      <c r="CK339" s="61"/>
      <c r="CL339" s="61"/>
      <c r="CM339" s="61"/>
      <c r="CN339" s="61"/>
      <c r="CO339" s="61"/>
      <c r="CP339" s="61"/>
      <c r="CQ339" s="61"/>
      <c r="CR339" s="61"/>
      <c r="CS339" s="61"/>
      <c r="CT339" s="61"/>
      <c r="CU339" s="61"/>
      <c r="CV339" s="61"/>
      <c r="CW339" s="61"/>
      <c r="CX339" s="61"/>
      <c r="CY339" s="61"/>
      <c r="CZ339" s="61"/>
      <c r="DA339" s="61"/>
      <c r="DB339" s="61"/>
      <c r="DC339" s="61"/>
      <c r="DD339" s="61"/>
      <c r="DE339" s="61"/>
      <c r="DF339" s="61"/>
      <c r="DG339" s="61"/>
      <c r="DH339" s="61"/>
      <c r="DI339" s="61"/>
      <c r="DJ339" s="61"/>
      <c r="DK339" s="61"/>
      <c r="DL339" s="61"/>
      <c r="DM339" s="61"/>
      <c r="DN339" s="61"/>
      <c r="DO339" s="61"/>
      <c r="DP339" s="61"/>
      <c r="DQ339" s="61"/>
      <c r="DR339" s="61"/>
      <c r="DS339" s="61"/>
      <c r="DT339" s="61"/>
      <c r="DU339" s="61"/>
      <c r="DV339" s="61"/>
      <c r="DW339" s="61"/>
      <c r="DX339" s="61"/>
      <c r="DY339" s="61"/>
      <c r="DZ339" s="61"/>
      <c r="EA339" s="61"/>
      <c r="EB339" s="61"/>
      <c r="EC339" s="61"/>
      <c r="ED339" s="61"/>
      <c r="EE339" s="61"/>
      <c r="EF339" s="61"/>
      <c r="EG339" s="61"/>
      <c r="EH339" s="61"/>
      <c r="EI339" s="61"/>
      <c r="EJ339" s="61"/>
      <c r="EK339" s="61"/>
      <c r="EL339" s="61"/>
      <c r="EM339" s="61"/>
      <c r="EN339" s="61"/>
      <c r="EO339" s="61"/>
      <c r="EP339" s="61"/>
      <c r="EQ339" s="61"/>
      <c r="ER339" s="61"/>
      <c r="ES339" s="61"/>
      <c r="ET339" s="61"/>
      <c r="EU339" s="61"/>
      <c r="EV339" s="61"/>
      <c r="EW339" s="61"/>
      <c r="EX339" s="61"/>
      <c r="EY339" s="61"/>
    </row>
    <row r="340" spans="1:155"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61"/>
      <c r="BC340" s="61"/>
      <c r="BD340" s="61"/>
      <c r="BE340" s="61"/>
      <c r="BF340" s="61"/>
      <c r="BG340" s="61"/>
      <c r="BH340" s="61"/>
      <c r="BI340" s="61"/>
      <c r="BJ340" s="61"/>
      <c r="BK340" s="61"/>
      <c r="BL340" s="61"/>
      <c r="BM340" s="61"/>
      <c r="BN340" s="61"/>
      <c r="BO340" s="61"/>
      <c r="BP340" s="61"/>
      <c r="BQ340" s="61"/>
      <c r="BR340" s="61"/>
      <c r="BS340" s="61"/>
      <c r="BT340" s="61"/>
      <c r="BU340" s="61"/>
      <c r="BV340" s="61"/>
      <c r="BW340" s="61"/>
      <c r="BX340" s="61"/>
      <c r="BY340" s="61"/>
      <c r="BZ340" s="61"/>
      <c r="CA340" s="61"/>
      <c r="CB340" s="61"/>
      <c r="CC340" s="61"/>
      <c r="CD340" s="61"/>
      <c r="CE340" s="61"/>
      <c r="CF340" s="61"/>
      <c r="CG340" s="61"/>
      <c r="CH340" s="61"/>
      <c r="CI340" s="61"/>
      <c r="CJ340" s="61"/>
      <c r="CK340" s="61"/>
      <c r="CL340" s="61"/>
      <c r="CM340" s="61"/>
      <c r="CN340" s="61"/>
      <c r="CO340" s="61"/>
      <c r="CP340" s="61"/>
      <c r="CQ340" s="61"/>
      <c r="CR340" s="61"/>
      <c r="CS340" s="61"/>
      <c r="CT340" s="61"/>
      <c r="CU340" s="61"/>
      <c r="CV340" s="61"/>
      <c r="CW340" s="61"/>
      <c r="CX340" s="61"/>
      <c r="CY340" s="61"/>
      <c r="CZ340" s="61"/>
      <c r="DA340" s="61"/>
      <c r="DB340" s="61"/>
      <c r="DC340" s="61"/>
      <c r="DD340" s="61"/>
      <c r="DE340" s="61"/>
      <c r="DF340" s="61"/>
      <c r="DG340" s="61"/>
      <c r="DH340" s="61"/>
      <c r="DI340" s="61"/>
      <c r="DJ340" s="61"/>
      <c r="DK340" s="61"/>
      <c r="DL340" s="61"/>
      <c r="DM340" s="61"/>
      <c r="DN340" s="61"/>
      <c r="DO340" s="61"/>
      <c r="DP340" s="61"/>
      <c r="DQ340" s="61"/>
      <c r="DR340" s="61"/>
      <c r="DS340" s="61"/>
      <c r="DT340" s="61"/>
      <c r="DU340" s="61"/>
      <c r="DV340" s="61"/>
      <c r="DW340" s="61"/>
      <c r="DX340" s="61"/>
      <c r="DY340" s="61"/>
      <c r="DZ340" s="61"/>
      <c r="EA340" s="61"/>
      <c r="EB340" s="61"/>
      <c r="EC340" s="61"/>
      <c r="ED340" s="61"/>
      <c r="EE340" s="61"/>
      <c r="EF340" s="61"/>
      <c r="EG340" s="61"/>
      <c r="EH340" s="61"/>
      <c r="EI340" s="61"/>
      <c r="EJ340" s="61"/>
      <c r="EK340" s="61"/>
      <c r="EL340" s="61"/>
      <c r="EM340" s="61"/>
      <c r="EN340" s="61"/>
      <c r="EO340" s="61"/>
      <c r="EP340" s="61"/>
      <c r="EQ340" s="61"/>
      <c r="ER340" s="61"/>
      <c r="ES340" s="61"/>
      <c r="ET340" s="61"/>
      <c r="EU340" s="61"/>
      <c r="EV340" s="61"/>
      <c r="EW340" s="61"/>
      <c r="EX340" s="61"/>
      <c r="EY340" s="61"/>
    </row>
    <row r="341" spans="1:155"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c r="BD341" s="61"/>
      <c r="BE341" s="61"/>
      <c r="BF341" s="61"/>
      <c r="BG341" s="61"/>
      <c r="BH341" s="61"/>
      <c r="BI341" s="61"/>
      <c r="BJ341" s="61"/>
      <c r="BK341" s="61"/>
      <c r="BL341" s="61"/>
      <c r="BM341" s="61"/>
      <c r="BN341" s="61"/>
      <c r="BO341" s="61"/>
      <c r="BP341" s="61"/>
      <c r="BQ341" s="61"/>
      <c r="BR341" s="61"/>
      <c r="BS341" s="61"/>
      <c r="BT341" s="61"/>
      <c r="BU341" s="61"/>
      <c r="BV341" s="61"/>
      <c r="BW341" s="61"/>
      <c r="BX341" s="61"/>
      <c r="BY341" s="61"/>
      <c r="BZ341" s="61"/>
      <c r="CA341" s="61"/>
      <c r="CB341" s="61"/>
      <c r="CC341" s="61"/>
      <c r="CD341" s="61"/>
      <c r="CE341" s="61"/>
      <c r="CF341" s="61"/>
      <c r="CG341" s="61"/>
      <c r="CH341" s="61"/>
      <c r="CI341" s="61"/>
      <c r="CJ341" s="61"/>
      <c r="CK341" s="61"/>
      <c r="CL341" s="61"/>
      <c r="CM341" s="61"/>
      <c r="CN341" s="61"/>
      <c r="CO341" s="61"/>
      <c r="CP341" s="61"/>
      <c r="CQ341" s="61"/>
      <c r="CR341" s="61"/>
      <c r="CS341" s="61"/>
      <c r="CT341" s="61"/>
      <c r="CU341" s="61"/>
      <c r="CV341" s="61"/>
      <c r="CW341" s="61"/>
      <c r="CX341" s="61"/>
      <c r="CY341" s="61"/>
      <c r="CZ341" s="61"/>
      <c r="DA341" s="61"/>
      <c r="DB341" s="61"/>
      <c r="DC341" s="61"/>
      <c r="DD341" s="61"/>
      <c r="DE341" s="61"/>
      <c r="DF341" s="61"/>
      <c r="DG341" s="61"/>
      <c r="DH341" s="61"/>
      <c r="DI341" s="61"/>
      <c r="DJ341" s="61"/>
      <c r="DK341" s="61"/>
      <c r="DL341" s="61"/>
      <c r="DM341" s="61"/>
      <c r="DN341" s="61"/>
      <c r="DO341" s="61"/>
      <c r="DP341" s="61"/>
      <c r="DQ341" s="61"/>
      <c r="DR341" s="61"/>
      <c r="DS341" s="61"/>
      <c r="DT341" s="61"/>
      <c r="DU341" s="61"/>
      <c r="DV341" s="61"/>
      <c r="DW341" s="61"/>
      <c r="DX341" s="61"/>
      <c r="DY341" s="61"/>
      <c r="DZ341" s="61"/>
      <c r="EA341" s="61"/>
      <c r="EB341" s="61"/>
      <c r="EC341" s="61"/>
      <c r="ED341" s="61"/>
      <c r="EE341" s="61"/>
      <c r="EF341" s="61"/>
      <c r="EG341" s="61"/>
      <c r="EH341" s="61"/>
      <c r="EI341" s="61"/>
      <c r="EJ341" s="61"/>
      <c r="EK341" s="61"/>
      <c r="EL341" s="61"/>
      <c r="EM341" s="61"/>
      <c r="EN341" s="61"/>
      <c r="EO341" s="61"/>
      <c r="EP341" s="61"/>
      <c r="EQ341" s="61"/>
      <c r="ER341" s="61"/>
      <c r="ES341" s="61"/>
      <c r="ET341" s="61"/>
      <c r="EU341" s="61"/>
      <c r="EV341" s="61"/>
      <c r="EW341" s="61"/>
      <c r="EX341" s="61"/>
      <c r="EY341" s="61"/>
    </row>
    <row r="342" spans="1:155"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61"/>
      <c r="BC342" s="61"/>
      <c r="BD342" s="61"/>
      <c r="BE342" s="61"/>
      <c r="BF342" s="61"/>
      <c r="BG342" s="61"/>
      <c r="BH342" s="61"/>
      <c r="BI342" s="61"/>
      <c r="BJ342" s="61"/>
      <c r="BK342" s="61"/>
      <c r="BL342" s="61"/>
      <c r="BM342" s="61"/>
      <c r="BN342" s="61"/>
      <c r="BO342" s="61"/>
      <c r="BP342" s="61"/>
      <c r="BQ342" s="61"/>
      <c r="BR342" s="61"/>
      <c r="BS342" s="61"/>
      <c r="BT342" s="61"/>
      <c r="BU342" s="61"/>
      <c r="BV342" s="61"/>
      <c r="BW342" s="61"/>
      <c r="BX342" s="61"/>
      <c r="BY342" s="61"/>
      <c r="BZ342" s="61"/>
      <c r="CA342" s="61"/>
      <c r="CB342" s="61"/>
      <c r="CC342" s="61"/>
      <c r="CD342" s="61"/>
      <c r="CE342" s="61"/>
      <c r="CF342" s="61"/>
      <c r="CG342" s="61"/>
      <c r="CH342" s="61"/>
      <c r="CI342" s="61"/>
      <c r="CJ342" s="61"/>
      <c r="CK342" s="61"/>
      <c r="CL342" s="61"/>
      <c r="CM342" s="61"/>
      <c r="CN342" s="61"/>
      <c r="CO342" s="61"/>
      <c r="CP342" s="61"/>
      <c r="CQ342" s="61"/>
      <c r="CR342" s="61"/>
      <c r="CS342" s="61"/>
      <c r="CT342" s="61"/>
      <c r="CU342" s="61"/>
      <c r="CV342" s="61"/>
      <c r="CW342" s="61"/>
      <c r="CX342" s="61"/>
      <c r="CY342" s="61"/>
      <c r="CZ342" s="61"/>
      <c r="DA342" s="61"/>
      <c r="DB342" s="61"/>
      <c r="DC342" s="61"/>
      <c r="DD342" s="61"/>
      <c r="DE342" s="61"/>
      <c r="DF342" s="61"/>
      <c r="DG342" s="61"/>
      <c r="DH342" s="61"/>
      <c r="DI342" s="61"/>
      <c r="DJ342" s="61"/>
      <c r="DK342" s="61"/>
      <c r="DL342" s="61"/>
      <c r="DM342" s="61"/>
      <c r="DN342" s="61"/>
      <c r="DO342" s="61"/>
      <c r="DP342" s="61"/>
      <c r="DQ342" s="61"/>
      <c r="DR342" s="61"/>
      <c r="DS342" s="61"/>
      <c r="DT342" s="61"/>
      <c r="DU342" s="61"/>
      <c r="DV342" s="61"/>
      <c r="DW342" s="61"/>
      <c r="DX342" s="61"/>
      <c r="DY342" s="61"/>
      <c r="DZ342" s="61"/>
      <c r="EA342" s="61"/>
      <c r="EB342" s="61"/>
      <c r="EC342" s="61"/>
      <c r="ED342" s="61"/>
      <c r="EE342" s="61"/>
      <c r="EF342" s="61"/>
      <c r="EG342" s="61"/>
      <c r="EH342" s="61"/>
      <c r="EI342" s="61"/>
      <c r="EJ342" s="61"/>
      <c r="EK342" s="61"/>
      <c r="EL342" s="61"/>
      <c r="EM342" s="61"/>
      <c r="EN342" s="61"/>
      <c r="EO342" s="61"/>
      <c r="EP342" s="61"/>
      <c r="EQ342" s="61"/>
      <c r="ER342" s="61"/>
      <c r="ES342" s="61"/>
      <c r="ET342" s="61"/>
      <c r="EU342" s="61"/>
      <c r="EV342" s="61"/>
      <c r="EW342" s="61"/>
      <c r="EX342" s="61"/>
      <c r="EY342" s="61"/>
    </row>
    <row r="343" spans="1:155"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c r="AZ343" s="61"/>
      <c r="BA343" s="61"/>
      <c r="BB343" s="61"/>
      <c r="BC343" s="61"/>
      <c r="BD343" s="61"/>
      <c r="BE343" s="61"/>
      <c r="BF343" s="61"/>
      <c r="BG343" s="61"/>
      <c r="BH343" s="61"/>
      <c r="BI343" s="61"/>
      <c r="BJ343" s="61"/>
      <c r="BK343" s="61"/>
      <c r="BL343" s="61"/>
      <c r="BM343" s="61"/>
      <c r="BN343" s="61"/>
      <c r="BO343" s="61"/>
      <c r="BP343" s="61"/>
      <c r="BQ343" s="61"/>
      <c r="BR343" s="61"/>
      <c r="BS343" s="61"/>
      <c r="BT343" s="61"/>
      <c r="BU343" s="61"/>
      <c r="BV343" s="61"/>
      <c r="BW343" s="61"/>
      <c r="BX343" s="61"/>
      <c r="BY343" s="61"/>
      <c r="BZ343" s="61"/>
      <c r="CA343" s="61"/>
      <c r="CB343" s="61"/>
      <c r="CC343" s="61"/>
      <c r="CD343" s="61"/>
      <c r="CE343" s="61"/>
      <c r="CF343" s="61"/>
      <c r="CG343" s="61"/>
      <c r="CH343" s="61"/>
      <c r="CI343" s="61"/>
      <c r="CJ343" s="61"/>
      <c r="CK343" s="61"/>
      <c r="CL343" s="61"/>
      <c r="CM343" s="61"/>
      <c r="CN343" s="61"/>
      <c r="CO343" s="61"/>
      <c r="CP343" s="61"/>
      <c r="CQ343" s="61"/>
      <c r="CR343" s="61"/>
      <c r="CS343" s="61"/>
      <c r="CT343" s="61"/>
      <c r="CU343" s="61"/>
      <c r="CV343" s="61"/>
      <c r="CW343" s="61"/>
      <c r="CX343" s="61"/>
      <c r="CY343" s="61"/>
      <c r="CZ343" s="61"/>
      <c r="DA343" s="61"/>
      <c r="DB343" s="61"/>
      <c r="DC343" s="61"/>
      <c r="DD343" s="61"/>
      <c r="DE343" s="61"/>
      <c r="DF343" s="61"/>
      <c r="DG343" s="61"/>
      <c r="DH343" s="61"/>
      <c r="DI343" s="61"/>
      <c r="DJ343" s="61"/>
      <c r="DK343" s="61"/>
      <c r="DL343" s="61"/>
      <c r="DM343" s="61"/>
      <c r="DN343" s="61"/>
      <c r="DO343" s="61"/>
      <c r="DP343" s="61"/>
      <c r="DQ343" s="61"/>
      <c r="DR343" s="61"/>
      <c r="DS343" s="61"/>
      <c r="DT343" s="61"/>
      <c r="DU343" s="61"/>
      <c r="DV343" s="61"/>
      <c r="DW343" s="61"/>
      <c r="DX343" s="61"/>
      <c r="DY343" s="61"/>
      <c r="DZ343" s="61"/>
      <c r="EA343" s="61"/>
      <c r="EB343" s="61"/>
      <c r="EC343" s="61"/>
      <c r="ED343" s="61"/>
      <c r="EE343" s="61"/>
      <c r="EF343" s="61"/>
      <c r="EG343" s="61"/>
      <c r="EH343" s="61"/>
      <c r="EI343" s="61"/>
      <c r="EJ343" s="61"/>
      <c r="EK343" s="61"/>
      <c r="EL343" s="61"/>
      <c r="EM343" s="61"/>
      <c r="EN343" s="61"/>
      <c r="EO343" s="61"/>
      <c r="EP343" s="61"/>
      <c r="EQ343" s="61"/>
      <c r="ER343" s="61"/>
      <c r="ES343" s="61"/>
      <c r="ET343" s="61"/>
      <c r="EU343" s="61"/>
      <c r="EV343" s="61"/>
      <c r="EW343" s="61"/>
      <c r="EX343" s="61"/>
      <c r="EY343" s="61"/>
    </row>
    <row r="344" spans="1:155"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61"/>
      <c r="BH344" s="61"/>
      <c r="BI344" s="61"/>
      <c r="BJ344" s="61"/>
      <c r="BK344" s="61"/>
      <c r="BL344" s="61"/>
      <c r="BM344" s="61"/>
      <c r="BN344" s="61"/>
      <c r="BO344" s="61"/>
      <c r="BP344" s="61"/>
      <c r="BQ344" s="61"/>
      <c r="BR344" s="61"/>
      <c r="BS344" s="61"/>
      <c r="BT344" s="61"/>
      <c r="BU344" s="61"/>
      <c r="BV344" s="61"/>
      <c r="BW344" s="61"/>
      <c r="BX344" s="61"/>
      <c r="BY344" s="61"/>
      <c r="BZ344" s="61"/>
      <c r="CA344" s="61"/>
      <c r="CB344" s="61"/>
      <c r="CC344" s="61"/>
      <c r="CD344" s="61"/>
      <c r="CE344" s="61"/>
      <c r="CF344" s="61"/>
      <c r="CG344" s="61"/>
      <c r="CH344" s="61"/>
      <c r="CI344" s="61"/>
      <c r="CJ344" s="61"/>
      <c r="CK344" s="61"/>
      <c r="CL344" s="61"/>
      <c r="CM344" s="61"/>
      <c r="CN344" s="61"/>
      <c r="CO344" s="61"/>
      <c r="CP344" s="61"/>
      <c r="CQ344" s="61"/>
      <c r="CR344" s="61"/>
      <c r="CS344" s="61"/>
      <c r="CT344" s="61"/>
      <c r="CU344" s="61"/>
      <c r="CV344" s="61"/>
      <c r="CW344" s="61"/>
      <c r="CX344" s="61"/>
      <c r="CY344" s="61"/>
      <c r="CZ344" s="61"/>
      <c r="DA344" s="61"/>
      <c r="DB344" s="61"/>
      <c r="DC344" s="61"/>
      <c r="DD344" s="61"/>
      <c r="DE344" s="61"/>
      <c r="DF344" s="61"/>
      <c r="DG344" s="61"/>
      <c r="DH344" s="61"/>
      <c r="DI344" s="61"/>
      <c r="DJ344" s="61"/>
      <c r="DK344" s="61"/>
      <c r="DL344" s="61"/>
      <c r="DM344" s="61"/>
      <c r="DN344" s="61"/>
      <c r="DO344" s="61"/>
      <c r="DP344" s="61"/>
      <c r="DQ344" s="61"/>
      <c r="DR344" s="61"/>
      <c r="DS344" s="61"/>
      <c r="DT344" s="61"/>
      <c r="DU344" s="61"/>
      <c r="DV344" s="61"/>
      <c r="DW344" s="61"/>
      <c r="DX344" s="61"/>
      <c r="DY344" s="61"/>
      <c r="DZ344" s="61"/>
      <c r="EA344" s="61"/>
      <c r="EB344" s="61"/>
      <c r="EC344" s="61"/>
      <c r="ED344" s="61"/>
      <c r="EE344" s="61"/>
      <c r="EF344" s="61"/>
      <c r="EG344" s="61"/>
      <c r="EH344" s="61"/>
      <c r="EI344" s="61"/>
      <c r="EJ344" s="61"/>
      <c r="EK344" s="61"/>
      <c r="EL344" s="61"/>
      <c r="EM344" s="61"/>
      <c r="EN344" s="61"/>
      <c r="EO344" s="61"/>
      <c r="EP344" s="61"/>
      <c r="EQ344" s="61"/>
      <c r="ER344" s="61"/>
      <c r="ES344" s="61"/>
      <c r="ET344" s="61"/>
      <c r="EU344" s="61"/>
      <c r="EV344" s="61"/>
      <c r="EW344" s="61"/>
      <c r="EX344" s="61"/>
      <c r="EY344" s="61"/>
    </row>
    <row r="345" spans="1:155"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61"/>
      <c r="BH345" s="61"/>
      <c r="BI345" s="61"/>
      <c r="BJ345" s="61"/>
      <c r="BK345" s="61"/>
      <c r="BL345" s="61"/>
      <c r="BM345" s="61"/>
      <c r="BN345" s="61"/>
      <c r="BO345" s="61"/>
      <c r="BP345" s="61"/>
      <c r="BQ345" s="61"/>
      <c r="BR345" s="61"/>
      <c r="BS345" s="61"/>
      <c r="BT345" s="61"/>
      <c r="BU345" s="61"/>
      <c r="BV345" s="61"/>
      <c r="BW345" s="61"/>
      <c r="BX345" s="61"/>
      <c r="BY345" s="61"/>
      <c r="BZ345" s="61"/>
      <c r="CA345" s="61"/>
      <c r="CB345" s="61"/>
      <c r="CC345" s="61"/>
      <c r="CD345" s="61"/>
      <c r="CE345" s="61"/>
      <c r="CF345" s="61"/>
      <c r="CG345" s="61"/>
      <c r="CH345" s="61"/>
      <c r="CI345" s="61"/>
      <c r="CJ345" s="61"/>
      <c r="CK345" s="61"/>
      <c r="CL345" s="61"/>
      <c r="CM345" s="61"/>
      <c r="CN345" s="61"/>
      <c r="CO345" s="61"/>
      <c r="CP345" s="61"/>
      <c r="CQ345" s="61"/>
      <c r="CR345" s="61"/>
      <c r="CS345" s="61"/>
      <c r="CT345" s="61"/>
      <c r="CU345" s="61"/>
      <c r="CV345" s="61"/>
      <c r="CW345" s="61"/>
      <c r="CX345" s="61"/>
      <c r="CY345" s="61"/>
      <c r="CZ345" s="61"/>
      <c r="DA345" s="61"/>
      <c r="DB345" s="61"/>
      <c r="DC345" s="61"/>
      <c r="DD345" s="61"/>
      <c r="DE345" s="61"/>
      <c r="DF345" s="61"/>
      <c r="DG345" s="61"/>
      <c r="DH345" s="61"/>
      <c r="DI345" s="61"/>
      <c r="DJ345" s="61"/>
      <c r="DK345" s="61"/>
      <c r="DL345" s="61"/>
      <c r="DM345" s="61"/>
      <c r="DN345" s="61"/>
      <c r="DO345" s="61"/>
      <c r="DP345" s="61"/>
      <c r="DQ345" s="61"/>
      <c r="DR345" s="61"/>
      <c r="DS345" s="61"/>
      <c r="DT345" s="61"/>
      <c r="DU345" s="61"/>
      <c r="DV345" s="61"/>
      <c r="DW345" s="61"/>
      <c r="DX345" s="61"/>
      <c r="DY345" s="61"/>
      <c r="DZ345" s="61"/>
      <c r="EA345" s="61"/>
      <c r="EB345" s="61"/>
      <c r="EC345" s="61"/>
      <c r="ED345" s="61"/>
      <c r="EE345" s="61"/>
      <c r="EF345" s="61"/>
      <c r="EG345" s="61"/>
      <c r="EH345" s="61"/>
      <c r="EI345" s="61"/>
      <c r="EJ345" s="61"/>
      <c r="EK345" s="61"/>
      <c r="EL345" s="61"/>
      <c r="EM345" s="61"/>
      <c r="EN345" s="61"/>
      <c r="EO345" s="61"/>
      <c r="EP345" s="61"/>
      <c r="EQ345" s="61"/>
      <c r="ER345" s="61"/>
      <c r="ES345" s="61"/>
      <c r="ET345" s="61"/>
      <c r="EU345" s="61"/>
      <c r="EV345" s="61"/>
      <c r="EW345" s="61"/>
      <c r="EX345" s="61"/>
      <c r="EY345" s="61"/>
    </row>
    <row r="346" spans="1:155"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61"/>
      <c r="BH346" s="61"/>
      <c r="BI346" s="61"/>
      <c r="BJ346" s="61"/>
      <c r="BK346" s="61"/>
      <c r="BL346" s="61"/>
      <c r="BM346" s="61"/>
      <c r="BN346" s="61"/>
      <c r="BO346" s="61"/>
      <c r="BP346" s="61"/>
      <c r="BQ346" s="61"/>
      <c r="BR346" s="61"/>
      <c r="BS346" s="61"/>
      <c r="BT346" s="61"/>
      <c r="BU346" s="61"/>
      <c r="BV346" s="61"/>
      <c r="BW346" s="61"/>
      <c r="BX346" s="61"/>
      <c r="BY346" s="61"/>
      <c r="BZ346" s="61"/>
      <c r="CA346" s="61"/>
      <c r="CB346" s="61"/>
      <c r="CC346" s="61"/>
      <c r="CD346" s="61"/>
      <c r="CE346" s="61"/>
      <c r="CF346" s="61"/>
      <c r="CG346" s="61"/>
      <c r="CH346" s="61"/>
      <c r="CI346" s="61"/>
      <c r="CJ346" s="61"/>
      <c r="CK346" s="61"/>
      <c r="CL346" s="61"/>
      <c r="CM346" s="61"/>
      <c r="CN346" s="61"/>
      <c r="CO346" s="61"/>
      <c r="CP346" s="61"/>
      <c r="CQ346" s="61"/>
      <c r="CR346" s="61"/>
      <c r="CS346" s="61"/>
      <c r="CT346" s="61"/>
      <c r="CU346" s="61"/>
      <c r="CV346" s="61"/>
      <c r="CW346" s="61"/>
      <c r="CX346" s="61"/>
      <c r="CY346" s="61"/>
      <c r="CZ346" s="61"/>
      <c r="DA346" s="61"/>
      <c r="DB346" s="61"/>
      <c r="DC346" s="61"/>
      <c r="DD346" s="61"/>
      <c r="DE346" s="61"/>
      <c r="DF346" s="61"/>
      <c r="DG346" s="61"/>
      <c r="DH346" s="61"/>
      <c r="DI346" s="61"/>
      <c r="DJ346" s="61"/>
      <c r="DK346" s="61"/>
      <c r="DL346" s="61"/>
      <c r="DM346" s="61"/>
      <c r="DN346" s="61"/>
      <c r="DO346" s="61"/>
      <c r="DP346" s="61"/>
      <c r="DQ346" s="61"/>
      <c r="DR346" s="61"/>
      <c r="DS346" s="61"/>
      <c r="DT346" s="61"/>
      <c r="DU346" s="61"/>
      <c r="DV346" s="61"/>
      <c r="DW346" s="61"/>
      <c r="DX346" s="61"/>
      <c r="DY346" s="61"/>
      <c r="DZ346" s="61"/>
      <c r="EA346" s="61"/>
      <c r="EB346" s="61"/>
      <c r="EC346" s="61"/>
      <c r="ED346" s="61"/>
      <c r="EE346" s="61"/>
      <c r="EF346" s="61"/>
      <c r="EG346" s="61"/>
      <c r="EH346" s="61"/>
      <c r="EI346" s="61"/>
      <c r="EJ346" s="61"/>
      <c r="EK346" s="61"/>
      <c r="EL346" s="61"/>
      <c r="EM346" s="61"/>
      <c r="EN346" s="61"/>
      <c r="EO346" s="61"/>
      <c r="EP346" s="61"/>
      <c r="EQ346" s="61"/>
      <c r="ER346" s="61"/>
      <c r="ES346" s="61"/>
      <c r="ET346" s="61"/>
      <c r="EU346" s="61"/>
      <c r="EV346" s="61"/>
      <c r="EW346" s="61"/>
      <c r="EX346" s="61"/>
      <c r="EY346" s="61"/>
    </row>
    <row r="347" spans="1:155"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c r="BQ347" s="61"/>
      <c r="BR347" s="61"/>
      <c r="BS347" s="61"/>
      <c r="BT347" s="61"/>
      <c r="BU347" s="61"/>
      <c r="BV347" s="61"/>
      <c r="BW347" s="61"/>
      <c r="BX347" s="61"/>
      <c r="BY347" s="61"/>
      <c r="BZ347" s="61"/>
      <c r="CA347" s="61"/>
      <c r="CB347" s="61"/>
      <c r="CC347" s="61"/>
      <c r="CD347" s="61"/>
      <c r="CE347" s="61"/>
      <c r="CF347" s="61"/>
      <c r="CG347" s="61"/>
      <c r="CH347" s="61"/>
      <c r="CI347" s="61"/>
      <c r="CJ347" s="61"/>
      <c r="CK347" s="61"/>
      <c r="CL347" s="61"/>
      <c r="CM347" s="61"/>
      <c r="CN347" s="61"/>
      <c r="CO347" s="61"/>
      <c r="CP347" s="61"/>
      <c r="CQ347" s="61"/>
      <c r="CR347" s="61"/>
      <c r="CS347" s="61"/>
      <c r="CT347" s="61"/>
      <c r="CU347" s="61"/>
      <c r="CV347" s="61"/>
      <c r="CW347" s="61"/>
      <c r="CX347" s="61"/>
      <c r="CY347" s="61"/>
      <c r="CZ347" s="61"/>
      <c r="DA347" s="61"/>
      <c r="DB347" s="61"/>
      <c r="DC347" s="61"/>
      <c r="DD347" s="61"/>
      <c r="DE347" s="61"/>
      <c r="DF347" s="61"/>
      <c r="DG347" s="61"/>
      <c r="DH347" s="61"/>
      <c r="DI347" s="61"/>
      <c r="DJ347" s="61"/>
      <c r="DK347" s="61"/>
      <c r="DL347" s="61"/>
      <c r="DM347" s="61"/>
      <c r="DN347" s="61"/>
      <c r="DO347" s="61"/>
      <c r="DP347" s="61"/>
      <c r="DQ347" s="61"/>
      <c r="DR347" s="61"/>
      <c r="DS347" s="61"/>
      <c r="DT347" s="61"/>
      <c r="DU347" s="61"/>
      <c r="DV347" s="61"/>
      <c r="DW347" s="61"/>
      <c r="DX347" s="61"/>
      <c r="DY347" s="61"/>
      <c r="DZ347" s="61"/>
      <c r="EA347" s="61"/>
      <c r="EB347" s="61"/>
      <c r="EC347" s="61"/>
      <c r="ED347" s="61"/>
      <c r="EE347" s="61"/>
      <c r="EF347" s="61"/>
      <c r="EG347" s="61"/>
      <c r="EH347" s="61"/>
      <c r="EI347" s="61"/>
      <c r="EJ347" s="61"/>
      <c r="EK347" s="61"/>
      <c r="EL347" s="61"/>
      <c r="EM347" s="61"/>
      <c r="EN347" s="61"/>
      <c r="EO347" s="61"/>
      <c r="EP347" s="61"/>
      <c r="EQ347" s="61"/>
      <c r="ER347" s="61"/>
      <c r="ES347" s="61"/>
      <c r="ET347" s="61"/>
      <c r="EU347" s="61"/>
      <c r="EV347" s="61"/>
      <c r="EW347" s="61"/>
      <c r="EX347" s="61"/>
      <c r="EY347" s="61"/>
    </row>
    <row r="348" spans="1:155"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c r="BQ348" s="61"/>
      <c r="BR348" s="61"/>
      <c r="BS348" s="61"/>
      <c r="BT348" s="61"/>
      <c r="BU348" s="61"/>
      <c r="BV348" s="61"/>
      <c r="BW348" s="61"/>
      <c r="BX348" s="61"/>
      <c r="BY348" s="61"/>
      <c r="BZ348" s="61"/>
      <c r="CA348" s="61"/>
      <c r="CB348" s="61"/>
      <c r="CC348" s="61"/>
      <c r="CD348" s="61"/>
      <c r="CE348" s="61"/>
      <c r="CF348" s="61"/>
      <c r="CG348" s="61"/>
      <c r="CH348" s="61"/>
      <c r="CI348" s="61"/>
      <c r="CJ348" s="61"/>
      <c r="CK348" s="61"/>
      <c r="CL348" s="61"/>
      <c r="CM348" s="61"/>
      <c r="CN348" s="61"/>
      <c r="CO348" s="61"/>
      <c r="CP348" s="61"/>
      <c r="CQ348" s="61"/>
      <c r="CR348" s="61"/>
      <c r="CS348" s="61"/>
      <c r="CT348" s="61"/>
      <c r="CU348" s="61"/>
      <c r="CV348" s="61"/>
      <c r="CW348" s="61"/>
      <c r="CX348" s="61"/>
      <c r="CY348" s="61"/>
      <c r="CZ348" s="61"/>
      <c r="DA348" s="61"/>
      <c r="DB348" s="61"/>
      <c r="DC348" s="61"/>
      <c r="DD348" s="61"/>
      <c r="DE348" s="61"/>
      <c r="DF348" s="61"/>
      <c r="DG348" s="61"/>
      <c r="DH348" s="61"/>
      <c r="DI348" s="61"/>
      <c r="DJ348" s="61"/>
      <c r="DK348" s="61"/>
      <c r="DL348" s="61"/>
      <c r="DM348" s="61"/>
      <c r="DN348" s="61"/>
      <c r="DO348" s="61"/>
      <c r="DP348" s="61"/>
      <c r="DQ348" s="61"/>
      <c r="DR348" s="61"/>
      <c r="DS348" s="61"/>
      <c r="DT348" s="61"/>
      <c r="DU348" s="61"/>
      <c r="DV348" s="61"/>
      <c r="DW348" s="61"/>
      <c r="DX348" s="61"/>
      <c r="DY348" s="61"/>
      <c r="DZ348" s="61"/>
      <c r="EA348" s="61"/>
      <c r="EB348" s="61"/>
      <c r="EC348" s="61"/>
      <c r="ED348" s="61"/>
      <c r="EE348" s="61"/>
      <c r="EF348" s="61"/>
      <c r="EG348" s="61"/>
      <c r="EH348" s="61"/>
      <c r="EI348" s="61"/>
      <c r="EJ348" s="61"/>
      <c r="EK348" s="61"/>
      <c r="EL348" s="61"/>
      <c r="EM348" s="61"/>
      <c r="EN348" s="61"/>
      <c r="EO348" s="61"/>
      <c r="EP348" s="61"/>
      <c r="EQ348" s="61"/>
      <c r="ER348" s="61"/>
      <c r="ES348" s="61"/>
      <c r="ET348" s="61"/>
      <c r="EU348" s="61"/>
      <c r="EV348" s="61"/>
      <c r="EW348" s="61"/>
      <c r="EX348" s="61"/>
      <c r="EY348" s="61"/>
    </row>
    <row r="349" spans="1:155"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61"/>
      <c r="CQ349" s="61"/>
      <c r="CR349" s="61"/>
      <c r="CS349" s="61"/>
      <c r="CT349" s="61"/>
      <c r="CU349" s="61"/>
      <c r="CV349" s="61"/>
      <c r="CW349" s="61"/>
      <c r="CX349" s="61"/>
      <c r="CY349" s="61"/>
      <c r="CZ349" s="61"/>
      <c r="DA349" s="61"/>
      <c r="DB349" s="61"/>
      <c r="DC349" s="61"/>
      <c r="DD349" s="61"/>
      <c r="DE349" s="61"/>
      <c r="DF349" s="61"/>
      <c r="DG349" s="61"/>
      <c r="DH349" s="61"/>
      <c r="DI349" s="61"/>
      <c r="DJ349" s="61"/>
      <c r="DK349" s="61"/>
      <c r="DL349" s="61"/>
      <c r="DM349" s="61"/>
      <c r="DN349" s="61"/>
      <c r="DO349" s="61"/>
      <c r="DP349" s="61"/>
      <c r="DQ349" s="61"/>
      <c r="DR349" s="61"/>
      <c r="DS349" s="61"/>
      <c r="DT349" s="61"/>
      <c r="DU349" s="61"/>
      <c r="DV349" s="61"/>
      <c r="DW349" s="61"/>
      <c r="DX349" s="61"/>
      <c r="DY349" s="61"/>
      <c r="DZ349" s="61"/>
      <c r="EA349" s="61"/>
      <c r="EB349" s="61"/>
      <c r="EC349" s="61"/>
      <c r="ED349" s="61"/>
      <c r="EE349" s="61"/>
      <c r="EF349" s="61"/>
      <c r="EG349" s="61"/>
      <c r="EH349" s="61"/>
      <c r="EI349" s="61"/>
      <c r="EJ349" s="61"/>
      <c r="EK349" s="61"/>
      <c r="EL349" s="61"/>
      <c r="EM349" s="61"/>
      <c r="EN349" s="61"/>
      <c r="EO349" s="61"/>
      <c r="EP349" s="61"/>
      <c r="EQ349" s="61"/>
      <c r="ER349" s="61"/>
      <c r="ES349" s="61"/>
      <c r="ET349" s="61"/>
      <c r="EU349" s="61"/>
      <c r="EV349" s="61"/>
      <c r="EW349" s="61"/>
      <c r="EX349" s="61"/>
      <c r="EY349" s="61"/>
    </row>
    <row r="350" spans="1:155"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c r="DS350" s="61"/>
      <c r="DT350" s="61"/>
      <c r="DU350" s="61"/>
      <c r="DV350" s="61"/>
      <c r="DW350" s="61"/>
      <c r="DX350" s="61"/>
      <c r="DY350" s="61"/>
      <c r="DZ350" s="61"/>
      <c r="EA350" s="61"/>
      <c r="EB350" s="61"/>
      <c r="EC350" s="61"/>
      <c r="ED350" s="61"/>
      <c r="EE350" s="61"/>
      <c r="EF350" s="61"/>
      <c r="EG350" s="61"/>
      <c r="EH350" s="61"/>
      <c r="EI350" s="61"/>
      <c r="EJ350" s="61"/>
      <c r="EK350" s="61"/>
      <c r="EL350" s="61"/>
      <c r="EM350" s="61"/>
      <c r="EN350" s="61"/>
      <c r="EO350" s="61"/>
      <c r="EP350" s="61"/>
      <c r="EQ350" s="61"/>
      <c r="ER350" s="61"/>
      <c r="ES350" s="61"/>
      <c r="ET350" s="61"/>
      <c r="EU350" s="61"/>
      <c r="EV350" s="61"/>
      <c r="EW350" s="61"/>
      <c r="EX350" s="61"/>
      <c r="EY350" s="61"/>
    </row>
    <row r="351" spans="1:155"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c r="EO351" s="61"/>
      <c r="EP351" s="61"/>
      <c r="EQ351" s="61"/>
      <c r="ER351" s="61"/>
      <c r="ES351" s="61"/>
      <c r="ET351" s="61"/>
      <c r="EU351" s="61"/>
      <c r="EV351" s="61"/>
      <c r="EW351" s="61"/>
      <c r="EX351" s="61"/>
      <c r="EY351" s="61"/>
    </row>
    <row r="352" spans="1:155"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c r="EO352" s="61"/>
      <c r="EP352" s="61"/>
      <c r="EQ352" s="61"/>
      <c r="ER352" s="61"/>
      <c r="ES352" s="61"/>
      <c r="ET352" s="61"/>
      <c r="EU352" s="61"/>
      <c r="EV352" s="61"/>
      <c r="EW352" s="61"/>
      <c r="EX352" s="61"/>
      <c r="EY352" s="61"/>
    </row>
    <row r="353" spans="1:155"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61"/>
      <c r="EM353" s="61"/>
      <c r="EN353" s="61"/>
      <c r="EO353" s="61"/>
      <c r="EP353" s="61"/>
      <c r="EQ353" s="61"/>
      <c r="ER353" s="61"/>
      <c r="ES353" s="61"/>
      <c r="ET353" s="61"/>
      <c r="EU353" s="61"/>
      <c r="EV353" s="61"/>
      <c r="EW353" s="61"/>
      <c r="EX353" s="61"/>
      <c r="EY353" s="61"/>
    </row>
    <row r="354" spans="1:155"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61"/>
      <c r="EM354" s="61"/>
      <c r="EN354" s="61"/>
      <c r="EO354" s="61"/>
      <c r="EP354" s="61"/>
      <c r="EQ354" s="61"/>
      <c r="ER354" s="61"/>
      <c r="ES354" s="61"/>
      <c r="ET354" s="61"/>
      <c r="EU354" s="61"/>
      <c r="EV354" s="61"/>
      <c r="EW354" s="61"/>
      <c r="EX354" s="61"/>
      <c r="EY354" s="61"/>
    </row>
    <row r="355" spans="1:155"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row>
    <row r="356" spans="1:155"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row>
    <row r="357" spans="1:155"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row>
    <row r="358" spans="1:155"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row>
    <row r="359" spans="1:155"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row>
    <row r="360" spans="1:155"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row>
    <row r="361" spans="1:155"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row>
    <row r="362" spans="1:155"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row>
    <row r="363" spans="1:155"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row>
    <row r="364" spans="1:155"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row>
    <row r="365" spans="1:155"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row>
    <row r="366" spans="1:155"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row>
    <row r="367" spans="1:155"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row>
    <row r="368" spans="1:155"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row>
    <row r="369" spans="1:155"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row>
    <row r="370" spans="1:155"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row>
    <row r="371" spans="1:155"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row>
    <row r="372" spans="1:155"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row>
    <row r="373" spans="1:155"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row>
    <row r="374" spans="1:155"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row>
    <row r="375" spans="1:155"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61"/>
      <c r="EM375" s="61"/>
      <c r="EN375" s="61"/>
      <c r="EO375" s="61"/>
      <c r="EP375" s="61"/>
      <c r="EQ375" s="61"/>
      <c r="ER375" s="61"/>
      <c r="ES375" s="61"/>
      <c r="ET375" s="61"/>
      <c r="EU375" s="61"/>
      <c r="EV375" s="61"/>
      <c r="EW375" s="61"/>
      <c r="EX375" s="61"/>
      <c r="EY375" s="61"/>
    </row>
    <row r="376" spans="1:155"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c r="DS376" s="61"/>
      <c r="DT376" s="61"/>
      <c r="DU376" s="61"/>
      <c r="DV376" s="61"/>
      <c r="DW376" s="61"/>
      <c r="DX376" s="61"/>
      <c r="DY376" s="61"/>
      <c r="DZ376" s="61"/>
      <c r="EA376" s="61"/>
      <c r="EB376" s="61"/>
      <c r="EC376" s="61"/>
      <c r="ED376" s="61"/>
      <c r="EE376" s="61"/>
      <c r="EF376" s="61"/>
      <c r="EG376" s="61"/>
      <c r="EH376" s="61"/>
      <c r="EI376" s="61"/>
      <c r="EJ376" s="61"/>
      <c r="EK376" s="61"/>
      <c r="EL376" s="61"/>
      <c r="EM376" s="61"/>
      <c r="EN376" s="61"/>
      <c r="EO376" s="61"/>
      <c r="EP376" s="61"/>
      <c r="EQ376" s="61"/>
      <c r="ER376" s="61"/>
      <c r="ES376" s="61"/>
      <c r="ET376" s="61"/>
      <c r="EU376" s="61"/>
      <c r="EV376" s="61"/>
      <c r="EW376" s="61"/>
      <c r="EX376" s="61"/>
      <c r="EY376" s="61"/>
    </row>
    <row r="377" spans="1:155"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61"/>
      <c r="EM377" s="61"/>
      <c r="EN377" s="61"/>
      <c r="EO377" s="61"/>
      <c r="EP377" s="61"/>
      <c r="EQ377" s="61"/>
      <c r="ER377" s="61"/>
      <c r="ES377" s="61"/>
      <c r="ET377" s="61"/>
      <c r="EU377" s="61"/>
      <c r="EV377" s="61"/>
      <c r="EW377" s="61"/>
      <c r="EX377" s="61"/>
      <c r="EY377" s="61"/>
    </row>
    <row r="378" spans="1:155"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61"/>
      <c r="EM378" s="61"/>
      <c r="EN378" s="61"/>
      <c r="EO378" s="61"/>
      <c r="EP378" s="61"/>
      <c r="EQ378" s="61"/>
      <c r="ER378" s="61"/>
      <c r="ES378" s="61"/>
      <c r="ET378" s="61"/>
      <c r="EU378" s="61"/>
      <c r="EV378" s="61"/>
      <c r="EW378" s="61"/>
      <c r="EX378" s="61"/>
      <c r="EY378" s="61"/>
    </row>
    <row r="379" spans="1:155"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61"/>
      <c r="CQ379" s="61"/>
      <c r="CR379" s="61"/>
      <c r="CS379" s="61"/>
      <c r="CT379" s="61"/>
      <c r="CU379" s="61"/>
      <c r="CV379" s="61"/>
      <c r="CW379" s="61"/>
      <c r="CX379" s="61"/>
      <c r="CY379" s="61"/>
      <c r="CZ379" s="61"/>
      <c r="DA379" s="61"/>
      <c r="DB379" s="61"/>
      <c r="DC379" s="61"/>
      <c r="DD379" s="61"/>
      <c r="DE379" s="61"/>
      <c r="DF379" s="61"/>
      <c r="DG379" s="61"/>
      <c r="DH379" s="61"/>
      <c r="DI379" s="61"/>
      <c r="DJ379" s="61"/>
      <c r="DK379" s="61"/>
      <c r="DL379" s="61"/>
      <c r="DM379" s="61"/>
      <c r="DN379" s="61"/>
      <c r="DO379" s="61"/>
      <c r="DP379" s="61"/>
      <c r="DQ379" s="61"/>
      <c r="DR379" s="61"/>
      <c r="DS379" s="61"/>
      <c r="DT379" s="61"/>
      <c r="DU379" s="61"/>
      <c r="DV379" s="61"/>
      <c r="DW379" s="61"/>
      <c r="DX379" s="61"/>
      <c r="DY379" s="61"/>
      <c r="DZ379" s="61"/>
      <c r="EA379" s="61"/>
      <c r="EB379" s="61"/>
      <c r="EC379" s="61"/>
      <c r="ED379" s="61"/>
      <c r="EE379" s="61"/>
      <c r="EF379" s="61"/>
      <c r="EG379" s="61"/>
      <c r="EH379" s="61"/>
      <c r="EI379" s="61"/>
      <c r="EJ379" s="61"/>
      <c r="EK379" s="61"/>
      <c r="EL379" s="61"/>
      <c r="EM379" s="61"/>
      <c r="EN379" s="61"/>
      <c r="EO379" s="61"/>
      <c r="EP379" s="61"/>
      <c r="EQ379" s="61"/>
      <c r="ER379" s="61"/>
      <c r="ES379" s="61"/>
      <c r="ET379" s="61"/>
      <c r="EU379" s="61"/>
      <c r="EV379" s="61"/>
      <c r="EW379" s="61"/>
      <c r="EX379" s="61"/>
      <c r="EY379" s="61"/>
    </row>
    <row r="380" spans="1:155"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61"/>
      <c r="CQ380" s="61"/>
      <c r="CR380" s="61"/>
      <c r="CS380" s="61"/>
      <c r="CT380" s="61"/>
      <c r="CU380" s="61"/>
      <c r="CV380" s="61"/>
      <c r="CW380" s="61"/>
      <c r="CX380" s="61"/>
      <c r="CY380" s="61"/>
      <c r="CZ380" s="61"/>
      <c r="DA380" s="61"/>
      <c r="DB380" s="61"/>
      <c r="DC380" s="61"/>
      <c r="DD380" s="61"/>
      <c r="DE380" s="61"/>
      <c r="DF380" s="61"/>
      <c r="DG380" s="61"/>
      <c r="DH380" s="61"/>
      <c r="DI380" s="61"/>
      <c r="DJ380" s="61"/>
      <c r="DK380" s="61"/>
      <c r="DL380" s="61"/>
      <c r="DM380" s="61"/>
      <c r="DN380" s="61"/>
      <c r="DO380" s="61"/>
      <c r="DP380" s="61"/>
      <c r="DQ380" s="61"/>
      <c r="DR380" s="61"/>
      <c r="DS380" s="61"/>
      <c r="DT380" s="61"/>
      <c r="DU380" s="61"/>
      <c r="DV380" s="61"/>
      <c r="DW380" s="61"/>
      <c r="DX380" s="61"/>
      <c r="DY380" s="61"/>
      <c r="DZ380" s="61"/>
      <c r="EA380" s="61"/>
      <c r="EB380" s="61"/>
      <c r="EC380" s="61"/>
      <c r="ED380" s="61"/>
      <c r="EE380" s="61"/>
      <c r="EF380" s="61"/>
      <c r="EG380" s="61"/>
      <c r="EH380" s="61"/>
      <c r="EI380" s="61"/>
      <c r="EJ380" s="61"/>
      <c r="EK380" s="61"/>
      <c r="EL380" s="61"/>
      <c r="EM380" s="61"/>
      <c r="EN380" s="61"/>
      <c r="EO380" s="61"/>
      <c r="EP380" s="61"/>
      <c r="EQ380" s="61"/>
      <c r="ER380" s="61"/>
      <c r="ES380" s="61"/>
      <c r="ET380" s="61"/>
      <c r="EU380" s="61"/>
      <c r="EV380" s="61"/>
      <c r="EW380" s="61"/>
      <c r="EX380" s="61"/>
      <c r="EY380" s="61"/>
    </row>
    <row r="381" spans="1:155"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c r="DS381" s="61"/>
      <c r="DT381" s="61"/>
      <c r="DU381" s="61"/>
      <c r="DV381" s="61"/>
      <c r="DW381" s="61"/>
      <c r="DX381" s="61"/>
      <c r="DY381" s="61"/>
      <c r="DZ381" s="61"/>
      <c r="EA381" s="61"/>
      <c r="EB381" s="61"/>
      <c r="EC381" s="61"/>
      <c r="ED381" s="61"/>
      <c r="EE381" s="61"/>
      <c r="EF381" s="61"/>
      <c r="EG381" s="61"/>
      <c r="EH381" s="61"/>
      <c r="EI381" s="61"/>
      <c r="EJ381" s="61"/>
      <c r="EK381" s="61"/>
      <c r="EL381" s="61"/>
      <c r="EM381" s="61"/>
      <c r="EN381" s="61"/>
      <c r="EO381" s="61"/>
      <c r="EP381" s="61"/>
      <c r="EQ381" s="61"/>
      <c r="ER381" s="61"/>
      <c r="ES381" s="61"/>
      <c r="ET381" s="61"/>
      <c r="EU381" s="61"/>
      <c r="EV381" s="61"/>
      <c r="EW381" s="61"/>
      <c r="EX381" s="61"/>
      <c r="EY381" s="61"/>
    </row>
    <row r="382" spans="1:155"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61"/>
      <c r="BR382" s="61"/>
      <c r="BS382" s="61"/>
      <c r="BT382" s="61"/>
      <c r="BU382" s="61"/>
      <c r="BV382" s="61"/>
      <c r="BW382" s="61"/>
      <c r="BX382" s="61"/>
      <c r="BY382" s="61"/>
      <c r="BZ382" s="61"/>
      <c r="CA382" s="61"/>
      <c r="CB382" s="61"/>
      <c r="CC382" s="61"/>
      <c r="CD382" s="61"/>
      <c r="CE382" s="61"/>
      <c r="CF382" s="61"/>
      <c r="CG382" s="61"/>
      <c r="CH382" s="61"/>
      <c r="CI382" s="61"/>
      <c r="CJ382" s="61"/>
      <c r="CK382" s="61"/>
      <c r="CL382" s="61"/>
      <c r="CM382" s="61"/>
      <c r="CN382" s="61"/>
      <c r="CO382" s="61"/>
      <c r="CP382" s="61"/>
      <c r="CQ382" s="61"/>
      <c r="CR382" s="61"/>
      <c r="CS382" s="61"/>
      <c r="CT382" s="61"/>
      <c r="CU382" s="61"/>
      <c r="CV382" s="61"/>
      <c r="CW382" s="61"/>
      <c r="CX382" s="61"/>
      <c r="CY382" s="61"/>
      <c r="CZ382" s="61"/>
      <c r="DA382" s="61"/>
      <c r="DB382" s="61"/>
      <c r="DC382" s="61"/>
      <c r="DD382" s="61"/>
      <c r="DE382" s="61"/>
      <c r="DF382" s="61"/>
      <c r="DG382" s="61"/>
      <c r="DH382" s="61"/>
      <c r="DI382" s="61"/>
      <c r="DJ382" s="61"/>
      <c r="DK382" s="61"/>
      <c r="DL382" s="61"/>
      <c r="DM382" s="61"/>
      <c r="DN382" s="61"/>
      <c r="DO382" s="61"/>
      <c r="DP382" s="61"/>
      <c r="DQ382" s="61"/>
      <c r="DR382" s="61"/>
      <c r="DS382" s="61"/>
      <c r="DT382" s="61"/>
      <c r="DU382" s="61"/>
      <c r="DV382" s="61"/>
      <c r="DW382" s="61"/>
      <c r="DX382" s="61"/>
      <c r="DY382" s="61"/>
      <c r="DZ382" s="61"/>
      <c r="EA382" s="61"/>
      <c r="EB382" s="61"/>
      <c r="EC382" s="61"/>
      <c r="ED382" s="61"/>
      <c r="EE382" s="61"/>
      <c r="EF382" s="61"/>
      <c r="EG382" s="61"/>
      <c r="EH382" s="61"/>
      <c r="EI382" s="61"/>
      <c r="EJ382" s="61"/>
      <c r="EK382" s="61"/>
      <c r="EL382" s="61"/>
      <c r="EM382" s="61"/>
      <c r="EN382" s="61"/>
      <c r="EO382" s="61"/>
      <c r="EP382" s="61"/>
      <c r="EQ382" s="61"/>
      <c r="ER382" s="61"/>
      <c r="ES382" s="61"/>
      <c r="ET382" s="61"/>
      <c r="EU382" s="61"/>
      <c r="EV382" s="61"/>
      <c r="EW382" s="61"/>
      <c r="EX382" s="61"/>
      <c r="EY382" s="61"/>
    </row>
    <row r="383" spans="1:155"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c r="BQ383" s="61"/>
      <c r="BR383" s="61"/>
      <c r="BS383" s="61"/>
      <c r="BT383" s="61"/>
      <c r="BU383" s="61"/>
      <c r="BV383" s="61"/>
      <c r="BW383" s="61"/>
      <c r="BX383" s="61"/>
      <c r="BY383" s="61"/>
      <c r="BZ383" s="61"/>
      <c r="CA383" s="61"/>
      <c r="CB383" s="61"/>
      <c r="CC383" s="61"/>
      <c r="CD383" s="61"/>
      <c r="CE383" s="61"/>
      <c r="CF383" s="61"/>
      <c r="CG383" s="61"/>
      <c r="CH383" s="61"/>
      <c r="CI383" s="61"/>
      <c r="CJ383" s="61"/>
      <c r="CK383" s="61"/>
      <c r="CL383" s="61"/>
      <c r="CM383" s="61"/>
      <c r="CN383" s="61"/>
      <c r="CO383" s="61"/>
      <c r="CP383" s="61"/>
      <c r="CQ383" s="61"/>
      <c r="CR383" s="61"/>
      <c r="CS383" s="61"/>
      <c r="CT383" s="61"/>
      <c r="CU383" s="61"/>
      <c r="CV383" s="61"/>
      <c r="CW383" s="61"/>
      <c r="CX383" s="61"/>
      <c r="CY383" s="61"/>
      <c r="CZ383" s="61"/>
      <c r="DA383" s="61"/>
      <c r="DB383" s="61"/>
      <c r="DC383" s="61"/>
      <c r="DD383" s="61"/>
      <c r="DE383" s="61"/>
      <c r="DF383" s="61"/>
      <c r="DG383" s="61"/>
      <c r="DH383" s="61"/>
      <c r="DI383" s="61"/>
      <c r="DJ383" s="61"/>
      <c r="DK383" s="61"/>
      <c r="DL383" s="61"/>
      <c r="DM383" s="61"/>
      <c r="DN383" s="61"/>
      <c r="DO383" s="61"/>
      <c r="DP383" s="61"/>
      <c r="DQ383" s="61"/>
      <c r="DR383" s="61"/>
      <c r="DS383" s="61"/>
      <c r="DT383" s="61"/>
      <c r="DU383" s="61"/>
      <c r="DV383" s="61"/>
      <c r="DW383" s="61"/>
      <c r="DX383" s="61"/>
      <c r="DY383" s="61"/>
      <c r="DZ383" s="61"/>
      <c r="EA383" s="61"/>
      <c r="EB383" s="61"/>
      <c r="EC383" s="61"/>
      <c r="ED383" s="61"/>
      <c r="EE383" s="61"/>
      <c r="EF383" s="61"/>
      <c r="EG383" s="61"/>
      <c r="EH383" s="61"/>
      <c r="EI383" s="61"/>
      <c r="EJ383" s="61"/>
      <c r="EK383" s="61"/>
      <c r="EL383" s="61"/>
      <c r="EM383" s="61"/>
      <c r="EN383" s="61"/>
      <c r="EO383" s="61"/>
      <c r="EP383" s="61"/>
      <c r="EQ383" s="61"/>
      <c r="ER383" s="61"/>
      <c r="ES383" s="61"/>
      <c r="ET383" s="61"/>
      <c r="EU383" s="61"/>
      <c r="EV383" s="61"/>
      <c r="EW383" s="61"/>
      <c r="EX383" s="61"/>
      <c r="EY383" s="61"/>
    </row>
    <row r="384" spans="1:155"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c r="BQ384" s="61"/>
      <c r="BR384" s="61"/>
      <c r="BS384" s="61"/>
      <c r="BT384" s="61"/>
      <c r="BU384" s="61"/>
      <c r="BV384" s="61"/>
      <c r="BW384" s="61"/>
      <c r="BX384" s="61"/>
      <c r="BY384" s="61"/>
      <c r="BZ384" s="61"/>
      <c r="CA384" s="61"/>
      <c r="CB384" s="61"/>
      <c r="CC384" s="61"/>
      <c r="CD384" s="61"/>
      <c r="CE384" s="61"/>
      <c r="CF384" s="61"/>
      <c r="CG384" s="61"/>
      <c r="CH384" s="61"/>
      <c r="CI384" s="61"/>
      <c r="CJ384" s="61"/>
      <c r="CK384" s="61"/>
      <c r="CL384" s="61"/>
      <c r="CM384" s="61"/>
      <c r="CN384" s="61"/>
      <c r="CO384" s="61"/>
      <c r="CP384" s="61"/>
      <c r="CQ384" s="61"/>
      <c r="CR384" s="61"/>
      <c r="CS384" s="61"/>
      <c r="CT384" s="61"/>
      <c r="CU384" s="61"/>
      <c r="CV384" s="61"/>
      <c r="CW384" s="61"/>
      <c r="CX384" s="61"/>
      <c r="CY384" s="61"/>
      <c r="CZ384" s="61"/>
      <c r="DA384" s="61"/>
      <c r="DB384" s="61"/>
      <c r="DC384" s="61"/>
      <c r="DD384" s="61"/>
      <c r="DE384" s="61"/>
      <c r="DF384" s="61"/>
      <c r="DG384" s="61"/>
      <c r="DH384" s="61"/>
      <c r="DI384" s="61"/>
      <c r="DJ384" s="61"/>
      <c r="DK384" s="61"/>
      <c r="DL384" s="61"/>
      <c r="DM384" s="61"/>
      <c r="DN384" s="61"/>
      <c r="DO384" s="61"/>
      <c r="DP384" s="61"/>
      <c r="DQ384" s="61"/>
      <c r="DR384" s="61"/>
      <c r="DS384" s="61"/>
      <c r="DT384" s="61"/>
      <c r="DU384" s="61"/>
      <c r="DV384" s="61"/>
      <c r="DW384" s="61"/>
      <c r="DX384" s="61"/>
      <c r="DY384" s="61"/>
      <c r="DZ384" s="61"/>
      <c r="EA384" s="61"/>
      <c r="EB384" s="61"/>
      <c r="EC384" s="61"/>
      <c r="ED384" s="61"/>
      <c r="EE384" s="61"/>
      <c r="EF384" s="61"/>
      <c r="EG384" s="61"/>
      <c r="EH384" s="61"/>
      <c r="EI384" s="61"/>
      <c r="EJ384" s="61"/>
      <c r="EK384" s="61"/>
      <c r="EL384" s="61"/>
      <c r="EM384" s="61"/>
      <c r="EN384" s="61"/>
      <c r="EO384" s="61"/>
      <c r="EP384" s="61"/>
      <c r="EQ384" s="61"/>
      <c r="ER384" s="61"/>
      <c r="ES384" s="61"/>
      <c r="ET384" s="61"/>
      <c r="EU384" s="61"/>
      <c r="EV384" s="61"/>
      <c r="EW384" s="61"/>
      <c r="EX384" s="61"/>
      <c r="EY384" s="61"/>
    </row>
    <row r="385" spans="1:155"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c r="BQ385" s="61"/>
      <c r="BR385" s="61"/>
      <c r="BS385" s="61"/>
      <c r="BT385" s="61"/>
      <c r="BU385" s="61"/>
      <c r="BV385" s="61"/>
      <c r="BW385" s="61"/>
      <c r="BX385" s="61"/>
      <c r="BY385" s="61"/>
      <c r="BZ385" s="61"/>
      <c r="CA385" s="61"/>
      <c r="CB385" s="61"/>
      <c r="CC385" s="61"/>
      <c r="CD385" s="61"/>
      <c r="CE385" s="61"/>
      <c r="CF385" s="61"/>
      <c r="CG385" s="61"/>
      <c r="CH385" s="61"/>
      <c r="CI385" s="61"/>
      <c r="CJ385" s="61"/>
      <c r="CK385" s="61"/>
      <c r="CL385" s="61"/>
      <c r="CM385" s="61"/>
      <c r="CN385" s="61"/>
      <c r="CO385" s="61"/>
      <c r="CP385" s="61"/>
      <c r="CQ385" s="61"/>
      <c r="CR385" s="61"/>
      <c r="CS385" s="61"/>
      <c r="CT385" s="61"/>
      <c r="CU385" s="61"/>
      <c r="CV385" s="61"/>
      <c r="CW385" s="61"/>
      <c r="CX385" s="61"/>
      <c r="CY385" s="61"/>
      <c r="CZ385" s="61"/>
      <c r="DA385" s="61"/>
      <c r="DB385" s="61"/>
      <c r="DC385" s="61"/>
      <c r="DD385" s="61"/>
      <c r="DE385" s="61"/>
      <c r="DF385" s="61"/>
      <c r="DG385" s="61"/>
      <c r="DH385" s="61"/>
      <c r="DI385" s="61"/>
      <c r="DJ385" s="61"/>
      <c r="DK385" s="61"/>
      <c r="DL385" s="61"/>
      <c r="DM385" s="61"/>
      <c r="DN385" s="61"/>
      <c r="DO385" s="61"/>
      <c r="DP385" s="61"/>
      <c r="DQ385" s="61"/>
      <c r="DR385" s="61"/>
      <c r="DS385" s="61"/>
      <c r="DT385" s="61"/>
      <c r="DU385" s="61"/>
      <c r="DV385" s="61"/>
      <c r="DW385" s="61"/>
      <c r="DX385" s="61"/>
      <c r="DY385" s="61"/>
      <c r="DZ385" s="61"/>
      <c r="EA385" s="61"/>
      <c r="EB385" s="61"/>
      <c r="EC385" s="61"/>
      <c r="ED385" s="61"/>
      <c r="EE385" s="61"/>
      <c r="EF385" s="61"/>
      <c r="EG385" s="61"/>
      <c r="EH385" s="61"/>
      <c r="EI385" s="61"/>
      <c r="EJ385" s="61"/>
      <c r="EK385" s="61"/>
      <c r="EL385" s="61"/>
      <c r="EM385" s="61"/>
      <c r="EN385" s="61"/>
      <c r="EO385" s="61"/>
      <c r="EP385" s="61"/>
      <c r="EQ385" s="61"/>
      <c r="ER385" s="61"/>
      <c r="ES385" s="61"/>
      <c r="ET385" s="61"/>
      <c r="EU385" s="61"/>
      <c r="EV385" s="61"/>
      <c r="EW385" s="61"/>
      <c r="EX385" s="61"/>
      <c r="EY385" s="61"/>
    </row>
    <row r="386" spans="1:155"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c r="BQ386" s="61"/>
      <c r="BR386" s="61"/>
      <c r="BS386" s="61"/>
      <c r="BT386" s="61"/>
      <c r="BU386" s="61"/>
      <c r="BV386" s="61"/>
      <c r="BW386" s="61"/>
      <c r="BX386" s="61"/>
      <c r="BY386" s="61"/>
      <c r="BZ386" s="61"/>
      <c r="CA386" s="61"/>
      <c r="CB386" s="61"/>
      <c r="CC386" s="61"/>
      <c r="CD386" s="61"/>
      <c r="CE386" s="61"/>
      <c r="CF386" s="61"/>
      <c r="CG386" s="61"/>
      <c r="CH386" s="61"/>
      <c r="CI386" s="61"/>
      <c r="CJ386" s="61"/>
      <c r="CK386" s="61"/>
      <c r="CL386" s="61"/>
      <c r="CM386" s="61"/>
      <c r="CN386" s="61"/>
      <c r="CO386" s="61"/>
      <c r="CP386" s="61"/>
      <c r="CQ386" s="61"/>
      <c r="CR386" s="61"/>
      <c r="CS386" s="61"/>
      <c r="CT386" s="61"/>
      <c r="CU386" s="61"/>
      <c r="CV386" s="61"/>
      <c r="CW386" s="61"/>
      <c r="CX386" s="61"/>
      <c r="CY386" s="61"/>
      <c r="CZ386" s="61"/>
      <c r="DA386" s="61"/>
      <c r="DB386" s="61"/>
      <c r="DC386" s="61"/>
      <c r="DD386" s="61"/>
      <c r="DE386" s="61"/>
      <c r="DF386" s="61"/>
      <c r="DG386" s="61"/>
      <c r="DH386" s="61"/>
      <c r="DI386" s="61"/>
      <c r="DJ386" s="61"/>
      <c r="DK386" s="61"/>
      <c r="DL386" s="61"/>
      <c r="DM386" s="61"/>
      <c r="DN386" s="61"/>
      <c r="DO386" s="61"/>
      <c r="DP386" s="61"/>
      <c r="DQ386" s="61"/>
      <c r="DR386" s="61"/>
      <c r="DS386" s="61"/>
      <c r="DT386" s="61"/>
      <c r="DU386" s="61"/>
      <c r="DV386" s="61"/>
      <c r="DW386" s="61"/>
      <c r="DX386" s="61"/>
      <c r="DY386" s="61"/>
      <c r="DZ386" s="61"/>
      <c r="EA386" s="61"/>
      <c r="EB386" s="61"/>
      <c r="EC386" s="61"/>
      <c r="ED386" s="61"/>
      <c r="EE386" s="61"/>
      <c r="EF386" s="61"/>
      <c r="EG386" s="61"/>
      <c r="EH386" s="61"/>
      <c r="EI386" s="61"/>
      <c r="EJ386" s="61"/>
      <c r="EK386" s="61"/>
      <c r="EL386" s="61"/>
      <c r="EM386" s="61"/>
      <c r="EN386" s="61"/>
      <c r="EO386" s="61"/>
      <c r="EP386" s="61"/>
      <c r="EQ386" s="61"/>
      <c r="ER386" s="61"/>
      <c r="ES386" s="61"/>
      <c r="ET386" s="61"/>
      <c r="EU386" s="61"/>
      <c r="EV386" s="61"/>
      <c r="EW386" s="61"/>
      <c r="EX386" s="61"/>
      <c r="EY386" s="61"/>
    </row>
    <row r="387" spans="1:155"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c r="BQ387" s="61"/>
      <c r="BR387" s="61"/>
      <c r="BS387" s="61"/>
      <c r="BT387" s="61"/>
      <c r="BU387" s="61"/>
      <c r="BV387" s="61"/>
      <c r="BW387" s="61"/>
      <c r="BX387" s="61"/>
      <c r="BY387" s="61"/>
      <c r="BZ387" s="61"/>
      <c r="CA387" s="61"/>
      <c r="CB387" s="61"/>
      <c r="CC387" s="61"/>
      <c r="CD387" s="61"/>
      <c r="CE387" s="61"/>
      <c r="CF387" s="61"/>
      <c r="CG387" s="61"/>
      <c r="CH387" s="61"/>
      <c r="CI387" s="61"/>
      <c r="CJ387" s="61"/>
      <c r="CK387" s="61"/>
      <c r="CL387" s="61"/>
      <c r="CM387" s="61"/>
      <c r="CN387" s="61"/>
      <c r="CO387" s="61"/>
      <c r="CP387" s="61"/>
      <c r="CQ387" s="61"/>
      <c r="CR387" s="61"/>
      <c r="CS387" s="61"/>
      <c r="CT387" s="61"/>
      <c r="CU387" s="61"/>
      <c r="CV387" s="61"/>
      <c r="CW387" s="61"/>
      <c r="CX387" s="61"/>
      <c r="CY387" s="61"/>
      <c r="CZ387" s="61"/>
      <c r="DA387" s="61"/>
      <c r="DB387" s="61"/>
      <c r="DC387" s="61"/>
      <c r="DD387" s="61"/>
      <c r="DE387" s="61"/>
      <c r="DF387" s="61"/>
      <c r="DG387" s="61"/>
      <c r="DH387" s="61"/>
      <c r="DI387" s="61"/>
      <c r="DJ387" s="61"/>
      <c r="DK387" s="61"/>
      <c r="DL387" s="61"/>
      <c r="DM387" s="61"/>
      <c r="DN387" s="61"/>
      <c r="DO387" s="61"/>
      <c r="DP387" s="61"/>
      <c r="DQ387" s="61"/>
      <c r="DR387" s="61"/>
      <c r="DS387" s="61"/>
      <c r="DT387" s="61"/>
      <c r="DU387" s="61"/>
      <c r="DV387" s="61"/>
      <c r="DW387" s="61"/>
      <c r="DX387" s="61"/>
      <c r="DY387" s="61"/>
      <c r="DZ387" s="61"/>
      <c r="EA387" s="61"/>
      <c r="EB387" s="61"/>
      <c r="EC387" s="61"/>
      <c r="ED387" s="61"/>
      <c r="EE387" s="61"/>
      <c r="EF387" s="61"/>
      <c r="EG387" s="61"/>
      <c r="EH387" s="61"/>
      <c r="EI387" s="61"/>
      <c r="EJ387" s="61"/>
      <c r="EK387" s="61"/>
      <c r="EL387" s="61"/>
      <c r="EM387" s="61"/>
      <c r="EN387" s="61"/>
      <c r="EO387" s="61"/>
      <c r="EP387" s="61"/>
      <c r="EQ387" s="61"/>
      <c r="ER387" s="61"/>
      <c r="ES387" s="61"/>
      <c r="ET387" s="61"/>
      <c r="EU387" s="61"/>
      <c r="EV387" s="61"/>
      <c r="EW387" s="61"/>
      <c r="EX387" s="61"/>
      <c r="EY387" s="61"/>
    </row>
    <row r="388" spans="1:155"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61"/>
      <c r="BH388" s="61"/>
      <c r="BI388" s="61"/>
      <c r="BJ388" s="61"/>
      <c r="BK388" s="61"/>
      <c r="BL388" s="61"/>
      <c r="BM388" s="61"/>
      <c r="BN388" s="61"/>
      <c r="BO388" s="61"/>
      <c r="BP388" s="61"/>
      <c r="BQ388" s="61"/>
      <c r="BR388" s="61"/>
      <c r="BS388" s="61"/>
      <c r="BT388" s="61"/>
      <c r="BU388" s="61"/>
      <c r="BV388" s="61"/>
      <c r="BW388" s="61"/>
      <c r="BX388" s="61"/>
      <c r="BY388" s="61"/>
      <c r="BZ388" s="61"/>
      <c r="CA388" s="61"/>
      <c r="CB388" s="61"/>
      <c r="CC388" s="61"/>
      <c r="CD388" s="61"/>
      <c r="CE388" s="61"/>
      <c r="CF388" s="61"/>
      <c r="CG388" s="61"/>
      <c r="CH388" s="61"/>
      <c r="CI388" s="61"/>
      <c r="CJ388" s="61"/>
      <c r="CK388" s="61"/>
      <c r="CL388" s="61"/>
      <c r="CM388" s="61"/>
      <c r="CN388" s="61"/>
      <c r="CO388" s="61"/>
      <c r="CP388" s="61"/>
      <c r="CQ388" s="61"/>
      <c r="CR388" s="61"/>
      <c r="CS388" s="61"/>
      <c r="CT388" s="61"/>
      <c r="CU388" s="61"/>
      <c r="CV388" s="61"/>
      <c r="CW388" s="61"/>
      <c r="CX388" s="61"/>
      <c r="CY388" s="61"/>
      <c r="CZ388" s="61"/>
      <c r="DA388" s="61"/>
      <c r="DB388" s="61"/>
      <c r="DC388" s="61"/>
      <c r="DD388" s="61"/>
      <c r="DE388" s="61"/>
      <c r="DF388" s="61"/>
      <c r="DG388" s="61"/>
      <c r="DH388" s="61"/>
      <c r="DI388" s="61"/>
      <c r="DJ388" s="61"/>
      <c r="DK388" s="61"/>
      <c r="DL388" s="61"/>
      <c r="DM388" s="61"/>
      <c r="DN388" s="61"/>
      <c r="DO388" s="61"/>
      <c r="DP388" s="61"/>
      <c r="DQ388" s="61"/>
      <c r="DR388" s="61"/>
      <c r="DS388" s="61"/>
      <c r="DT388" s="61"/>
      <c r="DU388" s="61"/>
      <c r="DV388" s="61"/>
      <c r="DW388" s="61"/>
      <c r="DX388" s="61"/>
      <c r="DY388" s="61"/>
      <c r="DZ388" s="61"/>
      <c r="EA388" s="61"/>
      <c r="EB388" s="61"/>
      <c r="EC388" s="61"/>
      <c r="ED388" s="61"/>
      <c r="EE388" s="61"/>
      <c r="EF388" s="61"/>
      <c r="EG388" s="61"/>
      <c r="EH388" s="61"/>
      <c r="EI388" s="61"/>
      <c r="EJ388" s="61"/>
      <c r="EK388" s="61"/>
      <c r="EL388" s="61"/>
      <c r="EM388" s="61"/>
      <c r="EN388" s="61"/>
      <c r="EO388" s="61"/>
      <c r="EP388" s="61"/>
      <c r="EQ388" s="61"/>
      <c r="ER388" s="61"/>
      <c r="ES388" s="61"/>
      <c r="ET388" s="61"/>
      <c r="EU388" s="61"/>
      <c r="EV388" s="61"/>
      <c r="EW388" s="61"/>
      <c r="EX388" s="61"/>
      <c r="EY388" s="61"/>
    </row>
    <row r="389" spans="1:155"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61"/>
      <c r="BH389" s="61"/>
      <c r="BI389" s="61"/>
      <c r="BJ389" s="61"/>
      <c r="BK389" s="61"/>
      <c r="BL389" s="61"/>
      <c r="BM389" s="61"/>
      <c r="BN389" s="61"/>
      <c r="BO389" s="61"/>
      <c r="BP389" s="61"/>
      <c r="BQ389" s="61"/>
      <c r="BR389" s="61"/>
      <c r="BS389" s="61"/>
      <c r="BT389" s="61"/>
      <c r="BU389" s="61"/>
      <c r="BV389" s="61"/>
      <c r="BW389" s="61"/>
      <c r="BX389" s="61"/>
      <c r="BY389" s="61"/>
      <c r="BZ389" s="61"/>
      <c r="CA389" s="61"/>
      <c r="CB389" s="61"/>
      <c r="CC389" s="61"/>
      <c r="CD389" s="61"/>
      <c r="CE389" s="61"/>
      <c r="CF389" s="61"/>
      <c r="CG389" s="61"/>
      <c r="CH389" s="61"/>
      <c r="CI389" s="61"/>
      <c r="CJ389" s="61"/>
      <c r="CK389" s="61"/>
      <c r="CL389" s="61"/>
      <c r="CM389" s="61"/>
      <c r="CN389" s="61"/>
      <c r="CO389" s="61"/>
      <c r="CP389" s="61"/>
      <c r="CQ389" s="61"/>
      <c r="CR389" s="61"/>
      <c r="CS389" s="61"/>
      <c r="CT389" s="61"/>
      <c r="CU389" s="61"/>
      <c r="CV389" s="61"/>
      <c r="CW389" s="61"/>
      <c r="CX389" s="61"/>
      <c r="CY389" s="61"/>
      <c r="CZ389" s="61"/>
      <c r="DA389" s="61"/>
      <c r="DB389" s="61"/>
      <c r="DC389" s="61"/>
      <c r="DD389" s="61"/>
      <c r="DE389" s="61"/>
      <c r="DF389" s="61"/>
      <c r="DG389" s="61"/>
      <c r="DH389" s="61"/>
      <c r="DI389" s="61"/>
      <c r="DJ389" s="61"/>
      <c r="DK389" s="61"/>
      <c r="DL389" s="61"/>
      <c r="DM389" s="61"/>
      <c r="DN389" s="61"/>
      <c r="DO389" s="61"/>
      <c r="DP389" s="61"/>
      <c r="DQ389" s="61"/>
      <c r="DR389" s="61"/>
      <c r="DS389" s="61"/>
      <c r="DT389" s="61"/>
      <c r="DU389" s="61"/>
      <c r="DV389" s="61"/>
      <c r="DW389" s="61"/>
      <c r="DX389" s="61"/>
      <c r="DY389" s="61"/>
      <c r="DZ389" s="61"/>
      <c r="EA389" s="61"/>
      <c r="EB389" s="61"/>
      <c r="EC389" s="61"/>
      <c r="ED389" s="61"/>
      <c r="EE389" s="61"/>
      <c r="EF389" s="61"/>
      <c r="EG389" s="61"/>
      <c r="EH389" s="61"/>
      <c r="EI389" s="61"/>
      <c r="EJ389" s="61"/>
      <c r="EK389" s="61"/>
      <c r="EL389" s="61"/>
      <c r="EM389" s="61"/>
      <c r="EN389" s="61"/>
      <c r="EO389" s="61"/>
      <c r="EP389" s="61"/>
      <c r="EQ389" s="61"/>
      <c r="ER389" s="61"/>
      <c r="ES389" s="61"/>
      <c r="ET389" s="61"/>
      <c r="EU389" s="61"/>
      <c r="EV389" s="61"/>
      <c r="EW389" s="61"/>
      <c r="EX389" s="61"/>
      <c r="EY389" s="61"/>
    </row>
    <row r="390" spans="1:155"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61"/>
      <c r="BH390" s="61"/>
      <c r="BI390" s="61"/>
      <c r="BJ390" s="61"/>
      <c r="BK390" s="61"/>
      <c r="BL390" s="61"/>
      <c r="BM390" s="61"/>
      <c r="BN390" s="61"/>
      <c r="BO390" s="61"/>
      <c r="BP390" s="61"/>
      <c r="BQ390" s="61"/>
      <c r="BR390" s="61"/>
      <c r="BS390" s="61"/>
      <c r="BT390" s="61"/>
      <c r="BU390" s="61"/>
      <c r="BV390" s="61"/>
      <c r="BW390" s="61"/>
      <c r="BX390" s="61"/>
      <c r="BY390" s="61"/>
      <c r="BZ390" s="61"/>
      <c r="CA390" s="61"/>
      <c r="CB390" s="61"/>
      <c r="CC390" s="61"/>
      <c r="CD390" s="61"/>
      <c r="CE390" s="61"/>
      <c r="CF390" s="61"/>
      <c r="CG390" s="61"/>
      <c r="CH390" s="61"/>
      <c r="CI390" s="61"/>
      <c r="CJ390" s="61"/>
      <c r="CK390" s="61"/>
      <c r="CL390" s="61"/>
      <c r="CM390" s="61"/>
      <c r="CN390" s="61"/>
      <c r="CO390" s="61"/>
      <c r="CP390" s="61"/>
      <c r="CQ390" s="61"/>
      <c r="CR390" s="61"/>
      <c r="CS390" s="61"/>
      <c r="CT390" s="61"/>
      <c r="CU390" s="61"/>
      <c r="CV390" s="61"/>
      <c r="CW390" s="61"/>
      <c r="CX390" s="61"/>
      <c r="CY390" s="61"/>
      <c r="CZ390" s="61"/>
      <c r="DA390" s="61"/>
      <c r="DB390" s="61"/>
      <c r="DC390" s="61"/>
      <c r="DD390" s="61"/>
      <c r="DE390" s="61"/>
      <c r="DF390" s="61"/>
      <c r="DG390" s="61"/>
      <c r="DH390" s="61"/>
      <c r="DI390" s="61"/>
      <c r="DJ390" s="61"/>
      <c r="DK390" s="61"/>
      <c r="DL390" s="61"/>
      <c r="DM390" s="61"/>
      <c r="DN390" s="61"/>
      <c r="DO390" s="61"/>
      <c r="DP390" s="61"/>
      <c r="DQ390" s="61"/>
      <c r="DR390" s="61"/>
      <c r="DS390" s="61"/>
      <c r="DT390" s="61"/>
      <c r="DU390" s="61"/>
      <c r="DV390" s="61"/>
      <c r="DW390" s="61"/>
      <c r="DX390" s="61"/>
      <c r="DY390" s="61"/>
      <c r="DZ390" s="61"/>
      <c r="EA390" s="61"/>
      <c r="EB390" s="61"/>
      <c r="EC390" s="61"/>
      <c r="ED390" s="61"/>
      <c r="EE390" s="61"/>
      <c r="EF390" s="61"/>
      <c r="EG390" s="61"/>
      <c r="EH390" s="61"/>
      <c r="EI390" s="61"/>
      <c r="EJ390" s="61"/>
      <c r="EK390" s="61"/>
      <c r="EL390" s="61"/>
      <c r="EM390" s="61"/>
      <c r="EN390" s="61"/>
      <c r="EO390" s="61"/>
      <c r="EP390" s="61"/>
      <c r="EQ390" s="61"/>
      <c r="ER390" s="61"/>
      <c r="ES390" s="61"/>
      <c r="ET390" s="61"/>
      <c r="EU390" s="61"/>
      <c r="EV390" s="61"/>
      <c r="EW390" s="61"/>
      <c r="EX390" s="61"/>
      <c r="EY390" s="61"/>
    </row>
    <row r="391" spans="1:155"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1"/>
      <c r="BH391" s="61"/>
      <c r="BI391" s="61"/>
      <c r="BJ391" s="61"/>
      <c r="BK391" s="61"/>
      <c r="BL391" s="61"/>
      <c r="BM391" s="61"/>
      <c r="BN391" s="61"/>
      <c r="BO391" s="61"/>
      <c r="BP391" s="61"/>
      <c r="BQ391" s="61"/>
      <c r="BR391" s="61"/>
      <c r="BS391" s="61"/>
      <c r="BT391" s="61"/>
      <c r="BU391" s="61"/>
      <c r="BV391" s="61"/>
      <c r="BW391" s="61"/>
      <c r="BX391" s="61"/>
      <c r="BY391" s="61"/>
      <c r="BZ391" s="61"/>
      <c r="CA391" s="61"/>
      <c r="CB391" s="61"/>
      <c r="CC391" s="61"/>
      <c r="CD391" s="61"/>
      <c r="CE391" s="61"/>
      <c r="CF391" s="61"/>
      <c r="CG391" s="61"/>
      <c r="CH391" s="61"/>
      <c r="CI391" s="61"/>
      <c r="CJ391" s="61"/>
      <c r="CK391" s="61"/>
      <c r="CL391" s="61"/>
      <c r="CM391" s="61"/>
      <c r="CN391" s="61"/>
      <c r="CO391" s="61"/>
      <c r="CP391" s="61"/>
      <c r="CQ391" s="61"/>
      <c r="CR391" s="61"/>
      <c r="CS391" s="61"/>
      <c r="CT391" s="61"/>
      <c r="CU391" s="61"/>
      <c r="CV391" s="61"/>
      <c r="CW391" s="61"/>
      <c r="CX391" s="61"/>
      <c r="CY391" s="61"/>
      <c r="CZ391" s="61"/>
      <c r="DA391" s="61"/>
      <c r="DB391" s="61"/>
      <c r="DC391" s="61"/>
      <c r="DD391" s="61"/>
      <c r="DE391" s="61"/>
      <c r="DF391" s="61"/>
      <c r="DG391" s="61"/>
      <c r="DH391" s="61"/>
      <c r="DI391" s="61"/>
      <c r="DJ391" s="61"/>
      <c r="DK391" s="61"/>
      <c r="DL391" s="61"/>
      <c r="DM391" s="61"/>
      <c r="DN391" s="61"/>
      <c r="DO391" s="61"/>
      <c r="DP391" s="61"/>
      <c r="DQ391" s="61"/>
      <c r="DR391" s="61"/>
      <c r="DS391" s="61"/>
      <c r="DT391" s="61"/>
      <c r="DU391" s="61"/>
      <c r="DV391" s="61"/>
      <c r="DW391" s="61"/>
      <c r="DX391" s="61"/>
      <c r="DY391" s="61"/>
      <c r="DZ391" s="61"/>
      <c r="EA391" s="61"/>
      <c r="EB391" s="61"/>
      <c r="EC391" s="61"/>
      <c r="ED391" s="61"/>
      <c r="EE391" s="61"/>
      <c r="EF391" s="61"/>
      <c r="EG391" s="61"/>
      <c r="EH391" s="61"/>
      <c r="EI391" s="61"/>
      <c r="EJ391" s="61"/>
      <c r="EK391" s="61"/>
      <c r="EL391" s="61"/>
      <c r="EM391" s="61"/>
      <c r="EN391" s="61"/>
      <c r="EO391" s="61"/>
      <c r="EP391" s="61"/>
      <c r="EQ391" s="61"/>
      <c r="ER391" s="61"/>
      <c r="ES391" s="61"/>
      <c r="ET391" s="61"/>
      <c r="EU391" s="61"/>
      <c r="EV391" s="61"/>
      <c r="EW391" s="61"/>
      <c r="EX391" s="61"/>
      <c r="EY391" s="61"/>
    </row>
    <row r="392" spans="1:155"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61"/>
      <c r="BM392" s="61"/>
      <c r="BN392" s="61"/>
      <c r="BO392" s="61"/>
      <c r="BP392" s="61"/>
      <c r="BQ392" s="61"/>
      <c r="BR392" s="61"/>
      <c r="BS392" s="61"/>
      <c r="BT392" s="61"/>
      <c r="BU392" s="61"/>
      <c r="BV392" s="61"/>
      <c r="BW392" s="61"/>
      <c r="BX392" s="61"/>
      <c r="BY392" s="61"/>
      <c r="BZ392" s="61"/>
      <c r="CA392" s="61"/>
      <c r="CB392" s="61"/>
      <c r="CC392" s="61"/>
      <c r="CD392" s="61"/>
      <c r="CE392" s="61"/>
      <c r="CF392" s="61"/>
      <c r="CG392" s="61"/>
      <c r="CH392" s="61"/>
      <c r="CI392" s="61"/>
      <c r="CJ392" s="61"/>
      <c r="CK392" s="61"/>
      <c r="CL392" s="61"/>
      <c r="CM392" s="61"/>
      <c r="CN392" s="61"/>
      <c r="CO392" s="61"/>
      <c r="CP392" s="61"/>
      <c r="CQ392" s="61"/>
      <c r="CR392" s="61"/>
      <c r="CS392" s="61"/>
      <c r="CT392" s="61"/>
      <c r="CU392" s="61"/>
      <c r="CV392" s="61"/>
      <c r="CW392" s="61"/>
      <c r="CX392" s="61"/>
      <c r="CY392" s="61"/>
      <c r="CZ392" s="61"/>
      <c r="DA392" s="61"/>
      <c r="DB392" s="61"/>
      <c r="DC392" s="61"/>
      <c r="DD392" s="61"/>
      <c r="DE392" s="61"/>
      <c r="DF392" s="61"/>
      <c r="DG392" s="61"/>
      <c r="DH392" s="61"/>
      <c r="DI392" s="61"/>
      <c r="DJ392" s="61"/>
      <c r="DK392" s="61"/>
      <c r="DL392" s="61"/>
      <c r="DM392" s="61"/>
      <c r="DN392" s="61"/>
      <c r="DO392" s="61"/>
      <c r="DP392" s="61"/>
      <c r="DQ392" s="61"/>
      <c r="DR392" s="61"/>
      <c r="DS392" s="61"/>
      <c r="DT392" s="61"/>
      <c r="DU392" s="61"/>
      <c r="DV392" s="61"/>
      <c r="DW392" s="61"/>
      <c r="DX392" s="61"/>
      <c r="DY392" s="61"/>
      <c r="DZ392" s="61"/>
      <c r="EA392" s="61"/>
      <c r="EB392" s="61"/>
      <c r="EC392" s="61"/>
      <c r="ED392" s="61"/>
      <c r="EE392" s="61"/>
      <c r="EF392" s="61"/>
      <c r="EG392" s="61"/>
      <c r="EH392" s="61"/>
      <c r="EI392" s="61"/>
      <c r="EJ392" s="61"/>
      <c r="EK392" s="61"/>
      <c r="EL392" s="61"/>
      <c r="EM392" s="61"/>
      <c r="EN392" s="61"/>
      <c r="EO392" s="61"/>
      <c r="EP392" s="61"/>
      <c r="EQ392" s="61"/>
      <c r="ER392" s="61"/>
      <c r="ES392" s="61"/>
      <c r="ET392" s="61"/>
      <c r="EU392" s="61"/>
      <c r="EV392" s="61"/>
      <c r="EW392" s="61"/>
      <c r="EX392" s="61"/>
      <c r="EY392" s="61"/>
    </row>
    <row r="393" spans="1:155"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c r="BN393" s="61"/>
      <c r="BO393" s="61"/>
      <c r="BP393" s="61"/>
      <c r="BQ393" s="61"/>
      <c r="BR393" s="61"/>
      <c r="BS393" s="61"/>
      <c r="BT393" s="61"/>
      <c r="BU393" s="61"/>
      <c r="BV393" s="61"/>
      <c r="BW393" s="61"/>
      <c r="BX393" s="61"/>
      <c r="BY393" s="61"/>
      <c r="BZ393" s="61"/>
      <c r="CA393" s="61"/>
      <c r="CB393" s="61"/>
      <c r="CC393" s="61"/>
      <c r="CD393" s="61"/>
      <c r="CE393" s="61"/>
      <c r="CF393" s="61"/>
      <c r="CG393" s="61"/>
      <c r="CH393" s="61"/>
      <c r="CI393" s="61"/>
      <c r="CJ393" s="61"/>
      <c r="CK393" s="61"/>
      <c r="CL393" s="61"/>
      <c r="CM393" s="61"/>
      <c r="CN393" s="61"/>
      <c r="CO393" s="61"/>
      <c r="CP393" s="61"/>
      <c r="CQ393" s="61"/>
      <c r="CR393" s="61"/>
      <c r="CS393" s="61"/>
      <c r="CT393" s="61"/>
      <c r="CU393" s="61"/>
      <c r="CV393" s="61"/>
      <c r="CW393" s="61"/>
      <c r="CX393" s="61"/>
      <c r="CY393" s="61"/>
      <c r="CZ393" s="61"/>
      <c r="DA393" s="61"/>
      <c r="DB393" s="61"/>
      <c r="DC393" s="61"/>
      <c r="DD393" s="61"/>
      <c r="DE393" s="61"/>
      <c r="DF393" s="61"/>
      <c r="DG393" s="61"/>
      <c r="DH393" s="61"/>
      <c r="DI393" s="61"/>
      <c r="DJ393" s="61"/>
      <c r="DK393" s="61"/>
      <c r="DL393" s="61"/>
      <c r="DM393" s="61"/>
      <c r="DN393" s="61"/>
      <c r="DO393" s="61"/>
      <c r="DP393" s="61"/>
      <c r="DQ393" s="61"/>
      <c r="DR393" s="61"/>
      <c r="DS393" s="61"/>
      <c r="DT393" s="61"/>
      <c r="DU393" s="61"/>
      <c r="DV393" s="61"/>
      <c r="DW393" s="61"/>
      <c r="DX393" s="61"/>
      <c r="DY393" s="61"/>
      <c r="DZ393" s="61"/>
      <c r="EA393" s="61"/>
      <c r="EB393" s="61"/>
      <c r="EC393" s="61"/>
      <c r="ED393" s="61"/>
      <c r="EE393" s="61"/>
      <c r="EF393" s="61"/>
      <c r="EG393" s="61"/>
      <c r="EH393" s="61"/>
      <c r="EI393" s="61"/>
      <c r="EJ393" s="61"/>
      <c r="EK393" s="61"/>
      <c r="EL393" s="61"/>
      <c r="EM393" s="61"/>
      <c r="EN393" s="61"/>
      <c r="EO393" s="61"/>
      <c r="EP393" s="61"/>
      <c r="EQ393" s="61"/>
      <c r="ER393" s="61"/>
      <c r="ES393" s="61"/>
      <c r="ET393" s="61"/>
      <c r="EU393" s="61"/>
      <c r="EV393" s="61"/>
      <c r="EW393" s="61"/>
      <c r="EX393" s="61"/>
      <c r="EY393" s="61"/>
    </row>
    <row r="394" spans="1:155"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c r="BN394" s="61"/>
      <c r="BO394" s="61"/>
      <c r="BP394" s="61"/>
      <c r="BQ394" s="61"/>
      <c r="BR394" s="61"/>
      <c r="BS394" s="61"/>
      <c r="BT394" s="61"/>
      <c r="BU394" s="61"/>
      <c r="BV394" s="61"/>
      <c r="BW394" s="61"/>
      <c r="BX394" s="61"/>
      <c r="BY394" s="61"/>
      <c r="BZ394" s="61"/>
      <c r="CA394" s="61"/>
      <c r="CB394" s="61"/>
      <c r="CC394" s="61"/>
      <c r="CD394" s="61"/>
      <c r="CE394" s="61"/>
      <c r="CF394" s="61"/>
      <c r="CG394" s="61"/>
      <c r="CH394" s="61"/>
      <c r="CI394" s="61"/>
      <c r="CJ394" s="61"/>
      <c r="CK394" s="61"/>
      <c r="CL394" s="61"/>
      <c r="CM394" s="61"/>
      <c r="CN394" s="61"/>
      <c r="CO394" s="61"/>
      <c r="CP394" s="61"/>
      <c r="CQ394" s="61"/>
      <c r="CR394" s="61"/>
      <c r="CS394" s="61"/>
      <c r="CT394" s="61"/>
      <c r="CU394" s="61"/>
      <c r="CV394" s="61"/>
      <c r="CW394" s="61"/>
      <c r="CX394" s="61"/>
      <c r="CY394" s="61"/>
      <c r="CZ394" s="61"/>
      <c r="DA394" s="61"/>
      <c r="DB394" s="61"/>
      <c r="DC394" s="61"/>
      <c r="DD394" s="61"/>
      <c r="DE394" s="61"/>
      <c r="DF394" s="61"/>
      <c r="DG394" s="61"/>
      <c r="DH394" s="61"/>
      <c r="DI394" s="61"/>
      <c r="DJ394" s="61"/>
      <c r="DK394" s="61"/>
      <c r="DL394" s="61"/>
      <c r="DM394" s="61"/>
      <c r="DN394" s="61"/>
      <c r="DO394" s="61"/>
      <c r="DP394" s="61"/>
      <c r="DQ394" s="61"/>
      <c r="DR394" s="61"/>
      <c r="DS394" s="61"/>
      <c r="DT394" s="61"/>
      <c r="DU394" s="61"/>
      <c r="DV394" s="61"/>
      <c r="DW394" s="61"/>
      <c r="DX394" s="61"/>
      <c r="DY394" s="61"/>
      <c r="DZ394" s="61"/>
      <c r="EA394" s="61"/>
      <c r="EB394" s="61"/>
      <c r="EC394" s="61"/>
      <c r="ED394" s="61"/>
      <c r="EE394" s="61"/>
      <c r="EF394" s="61"/>
      <c r="EG394" s="61"/>
      <c r="EH394" s="61"/>
      <c r="EI394" s="61"/>
      <c r="EJ394" s="61"/>
      <c r="EK394" s="61"/>
      <c r="EL394" s="61"/>
      <c r="EM394" s="61"/>
      <c r="EN394" s="61"/>
      <c r="EO394" s="61"/>
      <c r="EP394" s="61"/>
      <c r="EQ394" s="61"/>
      <c r="ER394" s="61"/>
      <c r="ES394" s="61"/>
      <c r="ET394" s="61"/>
      <c r="EU394" s="61"/>
      <c r="EV394" s="61"/>
      <c r="EW394" s="61"/>
      <c r="EX394" s="61"/>
      <c r="EY394" s="61"/>
    </row>
    <row r="395" spans="1:155"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c r="BQ395" s="61"/>
      <c r="BR395" s="61"/>
      <c r="BS395" s="61"/>
      <c r="BT395" s="61"/>
      <c r="BU395" s="61"/>
      <c r="BV395" s="61"/>
      <c r="BW395" s="61"/>
      <c r="BX395" s="61"/>
      <c r="BY395" s="61"/>
      <c r="BZ395" s="61"/>
      <c r="CA395" s="61"/>
      <c r="CB395" s="61"/>
      <c r="CC395" s="61"/>
      <c r="CD395" s="61"/>
      <c r="CE395" s="61"/>
      <c r="CF395" s="61"/>
      <c r="CG395" s="61"/>
      <c r="CH395" s="61"/>
      <c r="CI395" s="61"/>
      <c r="CJ395" s="61"/>
      <c r="CK395" s="61"/>
      <c r="CL395" s="61"/>
      <c r="CM395" s="61"/>
      <c r="CN395" s="61"/>
      <c r="CO395" s="61"/>
      <c r="CP395" s="61"/>
      <c r="CQ395" s="61"/>
      <c r="CR395" s="61"/>
      <c r="CS395" s="61"/>
      <c r="CT395" s="61"/>
      <c r="CU395" s="61"/>
      <c r="CV395" s="61"/>
      <c r="CW395" s="61"/>
      <c r="CX395" s="61"/>
      <c r="CY395" s="61"/>
      <c r="CZ395" s="61"/>
      <c r="DA395" s="61"/>
      <c r="DB395" s="61"/>
      <c r="DC395" s="61"/>
      <c r="DD395" s="61"/>
      <c r="DE395" s="61"/>
      <c r="DF395" s="61"/>
      <c r="DG395" s="61"/>
      <c r="DH395" s="61"/>
      <c r="DI395" s="61"/>
      <c r="DJ395" s="61"/>
      <c r="DK395" s="61"/>
      <c r="DL395" s="61"/>
      <c r="DM395" s="61"/>
      <c r="DN395" s="61"/>
      <c r="DO395" s="61"/>
      <c r="DP395" s="61"/>
      <c r="DQ395" s="61"/>
      <c r="DR395" s="61"/>
      <c r="DS395" s="61"/>
      <c r="DT395" s="61"/>
      <c r="DU395" s="61"/>
      <c r="DV395" s="61"/>
      <c r="DW395" s="61"/>
      <c r="DX395" s="61"/>
      <c r="DY395" s="61"/>
      <c r="DZ395" s="61"/>
      <c r="EA395" s="61"/>
      <c r="EB395" s="61"/>
      <c r="EC395" s="61"/>
      <c r="ED395" s="61"/>
      <c r="EE395" s="61"/>
      <c r="EF395" s="61"/>
      <c r="EG395" s="61"/>
      <c r="EH395" s="61"/>
      <c r="EI395" s="61"/>
      <c r="EJ395" s="61"/>
      <c r="EK395" s="61"/>
      <c r="EL395" s="61"/>
      <c r="EM395" s="61"/>
      <c r="EN395" s="61"/>
      <c r="EO395" s="61"/>
      <c r="EP395" s="61"/>
      <c r="EQ395" s="61"/>
      <c r="ER395" s="61"/>
      <c r="ES395" s="61"/>
      <c r="ET395" s="61"/>
      <c r="EU395" s="61"/>
      <c r="EV395" s="61"/>
      <c r="EW395" s="61"/>
      <c r="EX395" s="61"/>
      <c r="EY395" s="61"/>
    </row>
    <row r="396" spans="1:155"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c r="CB396" s="61"/>
      <c r="CC396" s="61"/>
      <c r="CD396" s="61"/>
      <c r="CE396" s="61"/>
      <c r="CF396" s="61"/>
      <c r="CG396" s="61"/>
      <c r="CH396" s="61"/>
      <c r="CI396" s="61"/>
      <c r="CJ396" s="61"/>
      <c r="CK396" s="61"/>
      <c r="CL396" s="61"/>
      <c r="CM396" s="61"/>
      <c r="CN396" s="61"/>
      <c r="CO396" s="61"/>
      <c r="CP396" s="61"/>
      <c r="CQ396" s="61"/>
      <c r="CR396" s="61"/>
      <c r="CS396" s="61"/>
      <c r="CT396" s="61"/>
      <c r="CU396" s="61"/>
      <c r="CV396" s="61"/>
      <c r="CW396" s="61"/>
      <c r="CX396" s="61"/>
      <c r="CY396" s="61"/>
      <c r="CZ396" s="61"/>
      <c r="DA396" s="61"/>
      <c r="DB396" s="61"/>
      <c r="DC396" s="61"/>
      <c r="DD396" s="61"/>
      <c r="DE396" s="61"/>
      <c r="DF396" s="61"/>
      <c r="DG396" s="61"/>
      <c r="DH396" s="61"/>
      <c r="DI396" s="61"/>
      <c r="DJ396" s="61"/>
      <c r="DK396" s="61"/>
      <c r="DL396" s="61"/>
      <c r="DM396" s="61"/>
      <c r="DN396" s="61"/>
      <c r="DO396" s="61"/>
      <c r="DP396" s="61"/>
      <c r="DQ396" s="61"/>
      <c r="DR396" s="61"/>
      <c r="DS396" s="61"/>
      <c r="DT396" s="61"/>
      <c r="DU396" s="61"/>
      <c r="DV396" s="61"/>
      <c r="DW396" s="61"/>
      <c r="DX396" s="61"/>
      <c r="DY396" s="61"/>
      <c r="DZ396" s="61"/>
      <c r="EA396" s="61"/>
      <c r="EB396" s="61"/>
      <c r="EC396" s="61"/>
      <c r="ED396" s="61"/>
      <c r="EE396" s="61"/>
      <c r="EF396" s="61"/>
      <c r="EG396" s="61"/>
      <c r="EH396" s="61"/>
      <c r="EI396" s="61"/>
      <c r="EJ396" s="61"/>
      <c r="EK396" s="61"/>
      <c r="EL396" s="61"/>
      <c r="EM396" s="61"/>
      <c r="EN396" s="61"/>
      <c r="EO396" s="61"/>
      <c r="EP396" s="61"/>
      <c r="EQ396" s="61"/>
      <c r="ER396" s="61"/>
      <c r="ES396" s="61"/>
      <c r="ET396" s="61"/>
      <c r="EU396" s="61"/>
      <c r="EV396" s="61"/>
      <c r="EW396" s="61"/>
      <c r="EX396" s="61"/>
      <c r="EY396" s="61"/>
    </row>
    <row r="397" spans="1:155"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c r="BN397" s="61"/>
      <c r="BO397" s="61"/>
      <c r="BP397" s="61"/>
      <c r="BQ397" s="61"/>
      <c r="BR397" s="61"/>
      <c r="BS397" s="61"/>
      <c r="BT397" s="61"/>
      <c r="BU397" s="61"/>
      <c r="BV397" s="61"/>
      <c r="BW397" s="61"/>
      <c r="BX397" s="61"/>
      <c r="BY397" s="61"/>
      <c r="BZ397" s="61"/>
      <c r="CA397" s="61"/>
      <c r="CB397" s="61"/>
      <c r="CC397" s="61"/>
      <c r="CD397" s="61"/>
      <c r="CE397" s="61"/>
      <c r="CF397" s="61"/>
      <c r="CG397" s="61"/>
      <c r="CH397" s="61"/>
      <c r="CI397" s="61"/>
      <c r="CJ397" s="61"/>
      <c r="CK397" s="61"/>
      <c r="CL397" s="61"/>
      <c r="CM397" s="61"/>
      <c r="CN397" s="61"/>
      <c r="CO397" s="61"/>
      <c r="CP397" s="61"/>
      <c r="CQ397" s="61"/>
      <c r="CR397" s="61"/>
      <c r="CS397" s="61"/>
      <c r="CT397" s="61"/>
      <c r="CU397" s="61"/>
      <c r="CV397" s="61"/>
      <c r="CW397" s="61"/>
      <c r="CX397" s="61"/>
      <c r="CY397" s="61"/>
      <c r="CZ397" s="61"/>
      <c r="DA397" s="61"/>
      <c r="DB397" s="61"/>
      <c r="DC397" s="61"/>
      <c r="DD397" s="61"/>
      <c r="DE397" s="61"/>
      <c r="DF397" s="61"/>
      <c r="DG397" s="61"/>
      <c r="DH397" s="61"/>
      <c r="DI397" s="61"/>
      <c r="DJ397" s="61"/>
      <c r="DK397" s="61"/>
      <c r="DL397" s="61"/>
      <c r="DM397" s="61"/>
      <c r="DN397" s="61"/>
      <c r="DO397" s="61"/>
      <c r="DP397" s="61"/>
      <c r="DQ397" s="61"/>
      <c r="DR397" s="61"/>
      <c r="DS397" s="61"/>
      <c r="DT397" s="61"/>
      <c r="DU397" s="61"/>
      <c r="DV397" s="61"/>
      <c r="DW397" s="61"/>
      <c r="DX397" s="61"/>
      <c r="DY397" s="61"/>
      <c r="DZ397" s="61"/>
      <c r="EA397" s="61"/>
      <c r="EB397" s="61"/>
      <c r="EC397" s="61"/>
      <c r="ED397" s="61"/>
      <c r="EE397" s="61"/>
      <c r="EF397" s="61"/>
      <c r="EG397" s="61"/>
      <c r="EH397" s="61"/>
      <c r="EI397" s="61"/>
      <c r="EJ397" s="61"/>
      <c r="EK397" s="61"/>
      <c r="EL397" s="61"/>
      <c r="EM397" s="61"/>
      <c r="EN397" s="61"/>
      <c r="EO397" s="61"/>
      <c r="EP397" s="61"/>
      <c r="EQ397" s="61"/>
      <c r="ER397" s="61"/>
      <c r="ES397" s="61"/>
      <c r="ET397" s="61"/>
      <c r="EU397" s="61"/>
      <c r="EV397" s="61"/>
      <c r="EW397" s="61"/>
      <c r="EX397" s="61"/>
      <c r="EY397" s="61"/>
    </row>
    <row r="398" spans="1:155"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c r="BN398" s="61"/>
      <c r="BO398" s="61"/>
      <c r="BP398" s="61"/>
      <c r="BQ398" s="61"/>
      <c r="BR398" s="61"/>
      <c r="BS398" s="61"/>
      <c r="BT398" s="61"/>
      <c r="BU398" s="61"/>
      <c r="BV398" s="61"/>
      <c r="BW398" s="61"/>
      <c r="BX398" s="61"/>
      <c r="BY398" s="61"/>
      <c r="BZ398" s="61"/>
      <c r="CA398" s="61"/>
      <c r="CB398" s="61"/>
      <c r="CC398" s="61"/>
      <c r="CD398" s="61"/>
      <c r="CE398" s="61"/>
      <c r="CF398" s="61"/>
      <c r="CG398" s="61"/>
      <c r="CH398" s="61"/>
      <c r="CI398" s="61"/>
      <c r="CJ398" s="61"/>
      <c r="CK398" s="61"/>
      <c r="CL398" s="61"/>
      <c r="CM398" s="61"/>
      <c r="CN398" s="61"/>
      <c r="CO398" s="61"/>
      <c r="CP398" s="61"/>
      <c r="CQ398" s="61"/>
      <c r="CR398" s="61"/>
      <c r="CS398" s="61"/>
      <c r="CT398" s="61"/>
      <c r="CU398" s="61"/>
      <c r="CV398" s="61"/>
      <c r="CW398" s="61"/>
      <c r="CX398" s="61"/>
      <c r="CY398" s="61"/>
      <c r="CZ398" s="61"/>
      <c r="DA398" s="61"/>
      <c r="DB398" s="61"/>
      <c r="DC398" s="61"/>
      <c r="DD398" s="61"/>
      <c r="DE398" s="61"/>
      <c r="DF398" s="61"/>
      <c r="DG398" s="61"/>
      <c r="DH398" s="61"/>
      <c r="DI398" s="61"/>
      <c r="DJ398" s="61"/>
      <c r="DK398" s="61"/>
      <c r="DL398" s="61"/>
      <c r="DM398" s="61"/>
      <c r="DN398" s="61"/>
      <c r="DO398" s="61"/>
      <c r="DP398" s="61"/>
      <c r="DQ398" s="61"/>
      <c r="DR398" s="61"/>
      <c r="DS398" s="61"/>
      <c r="DT398" s="61"/>
      <c r="DU398" s="61"/>
      <c r="DV398" s="61"/>
      <c r="DW398" s="61"/>
      <c r="DX398" s="61"/>
      <c r="DY398" s="61"/>
      <c r="DZ398" s="61"/>
      <c r="EA398" s="61"/>
      <c r="EB398" s="61"/>
      <c r="EC398" s="61"/>
      <c r="ED398" s="61"/>
      <c r="EE398" s="61"/>
      <c r="EF398" s="61"/>
      <c r="EG398" s="61"/>
      <c r="EH398" s="61"/>
      <c r="EI398" s="61"/>
      <c r="EJ398" s="61"/>
      <c r="EK398" s="61"/>
      <c r="EL398" s="61"/>
      <c r="EM398" s="61"/>
      <c r="EN398" s="61"/>
      <c r="EO398" s="61"/>
      <c r="EP398" s="61"/>
      <c r="EQ398" s="61"/>
      <c r="ER398" s="61"/>
      <c r="ES398" s="61"/>
      <c r="ET398" s="61"/>
      <c r="EU398" s="61"/>
      <c r="EV398" s="61"/>
      <c r="EW398" s="61"/>
      <c r="EX398" s="61"/>
      <c r="EY398" s="61"/>
    </row>
    <row r="399" spans="1:155"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c r="BN399" s="61"/>
      <c r="BO399" s="61"/>
      <c r="BP399" s="61"/>
      <c r="BQ399" s="61"/>
      <c r="BR399" s="61"/>
      <c r="BS399" s="61"/>
      <c r="BT399" s="61"/>
      <c r="BU399" s="61"/>
      <c r="BV399" s="61"/>
      <c r="BW399" s="61"/>
      <c r="BX399" s="61"/>
      <c r="BY399" s="61"/>
      <c r="BZ399" s="61"/>
      <c r="CA399" s="61"/>
      <c r="CB399" s="61"/>
      <c r="CC399" s="61"/>
      <c r="CD399" s="61"/>
      <c r="CE399" s="61"/>
      <c r="CF399" s="61"/>
      <c r="CG399" s="61"/>
      <c r="CH399" s="61"/>
      <c r="CI399" s="61"/>
      <c r="CJ399" s="61"/>
      <c r="CK399" s="61"/>
      <c r="CL399" s="61"/>
      <c r="CM399" s="61"/>
      <c r="CN399" s="61"/>
      <c r="CO399" s="61"/>
      <c r="CP399" s="61"/>
      <c r="CQ399" s="61"/>
      <c r="CR399" s="61"/>
      <c r="CS399" s="61"/>
      <c r="CT399" s="61"/>
      <c r="CU399" s="61"/>
      <c r="CV399" s="61"/>
      <c r="CW399" s="61"/>
      <c r="CX399" s="61"/>
      <c r="CY399" s="61"/>
      <c r="CZ399" s="61"/>
      <c r="DA399" s="61"/>
      <c r="DB399" s="61"/>
      <c r="DC399" s="61"/>
      <c r="DD399" s="61"/>
      <c r="DE399" s="61"/>
      <c r="DF399" s="61"/>
      <c r="DG399" s="61"/>
      <c r="DH399" s="61"/>
      <c r="DI399" s="61"/>
      <c r="DJ399" s="61"/>
      <c r="DK399" s="61"/>
      <c r="DL399" s="61"/>
      <c r="DM399" s="61"/>
      <c r="DN399" s="61"/>
      <c r="DO399" s="61"/>
      <c r="DP399" s="61"/>
      <c r="DQ399" s="61"/>
      <c r="DR399" s="61"/>
      <c r="DS399" s="61"/>
      <c r="DT399" s="61"/>
      <c r="DU399" s="61"/>
      <c r="DV399" s="61"/>
      <c r="DW399" s="61"/>
      <c r="DX399" s="61"/>
      <c r="DY399" s="61"/>
      <c r="DZ399" s="61"/>
      <c r="EA399" s="61"/>
      <c r="EB399" s="61"/>
      <c r="EC399" s="61"/>
      <c r="ED399" s="61"/>
      <c r="EE399" s="61"/>
      <c r="EF399" s="61"/>
      <c r="EG399" s="61"/>
      <c r="EH399" s="61"/>
      <c r="EI399" s="61"/>
      <c r="EJ399" s="61"/>
      <c r="EK399" s="61"/>
      <c r="EL399" s="61"/>
      <c r="EM399" s="61"/>
      <c r="EN399" s="61"/>
      <c r="EO399" s="61"/>
      <c r="EP399" s="61"/>
      <c r="EQ399" s="61"/>
      <c r="ER399" s="61"/>
      <c r="ES399" s="61"/>
      <c r="ET399" s="61"/>
      <c r="EU399" s="61"/>
      <c r="EV399" s="61"/>
      <c r="EW399" s="61"/>
      <c r="EX399" s="61"/>
      <c r="EY399" s="61"/>
    </row>
    <row r="400" spans="1:155"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c r="BN400" s="61"/>
      <c r="BO400" s="61"/>
      <c r="BP400" s="61"/>
      <c r="BQ400" s="61"/>
      <c r="BR400" s="61"/>
      <c r="BS400" s="61"/>
      <c r="BT400" s="61"/>
      <c r="BU400" s="61"/>
      <c r="BV400" s="61"/>
      <c r="BW400" s="61"/>
      <c r="BX400" s="61"/>
      <c r="BY400" s="61"/>
      <c r="BZ400" s="61"/>
      <c r="CA400" s="61"/>
      <c r="CB400" s="61"/>
      <c r="CC400" s="61"/>
      <c r="CD400" s="61"/>
      <c r="CE400" s="61"/>
      <c r="CF400" s="61"/>
      <c r="CG400" s="61"/>
      <c r="CH400" s="61"/>
      <c r="CI400" s="61"/>
      <c r="CJ400" s="61"/>
      <c r="CK400" s="61"/>
      <c r="CL400" s="61"/>
      <c r="CM400" s="61"/>
      <c r="CN400" s="61"/>
      <c r="CO400" s="61"/>
      <c r="CP400" s="61"/>
      <c r="CQ400" s="61"/>
      <c r="CR400" s="61"/>
      <c r="CS400" s="61"/>
      <c r="CT400" s="61"/>
      <c r="CU400" s="61"/>
      <c r="CV400" s="61"/>
      <c r="CW400" s="61"/>
      <c r="CX400" s="61"/>
      <c r="CY400" s="61"/>
      <c r="CZ400" s="61"/>
      <c r="DA400" s="61"/>
      <c r="DB400" s="61"/>
      <c r="DC400" s="61"/>
      <c r="DD400" s="61"/>
      <c r="DE400" s="61"/>
      <c r="DF400" s="61"/>
      <c r="DG400" s="61"/>
      <c r="DH400" s="61"/>
      <c r="DI400" s="61"/>
      <c r="DJ400" s="61"/>
      <c r="DK400" s="61"/>
      <c r="DL400" s="61"/>
      <c r="DM400" s="61"/>
      <c r="DN400" s="61"/>
      <c r="DO400" s="61"/>
      <c r="DP400" s="61"/>
      <c r="DQ400" s="61"/>
      <c r="DR400" s="61"/>
      <c r="DS400" s="61"/>
      <c r="DT400" s="61"/>
      <c r="DU400" s="61"/>
      <c r="DV400" s="61"/>
      <c r="DW400" s="61"/>
      <c r="DX400" s="61"/>
      <c r="DY400" s="61"/>
      <c r="DZ400" s="61"/>
      <c r="EA400" s="61"/>
      <c r="EB400" s="61"/>
      <c r="EC400" s="61"/>
      <c r="ED400" s="61"/>
      <c r="EE400" s="61"/>
      <c r="EF400" s="61"/>
      <c r="EG400" s="61"/>
      <c r="EH400" s="61"/>
      <c r="EI400" s="61"/>
      <c r="EJ400" s="61"/>
      <c r="EK400" s="61"/>
      <c r="EL400" s="61"/>
      <c r="EM400" s="61"/>
      <c r="EN400" s="61"/>
      <c r="EO400" s="61"/>
      <c r="EP400" s="61"/>
      <c r="EQ400" s="61"/>
      <c r="ER400" s="61"/>
      <c r="ES400" s="61"/>
      <c r="ET400" s="61"/>
      <c r="EU400" s="61"/>
      <c r="EV400" s="61"/>
      <c r="EW400" s="61"/>
      <c r="EX400" s="61"/>
      <c r="EY400" s="61"/>
    </row>
    <row r="401" spans="1:155"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c r="BN401" s="61"/>
      <c r="BO401" s="61"/>
      <c r="BP401" s="61"/>
      <c r="BQ401" s="61"/>
      <c r="BR401" s="61"/>
      <c r="BS401" s="61"/>
      <c r="BT401" s="61"/>
      <c r="BU401" s="61"/>
      <c r="BV401" s="61"/>
      <c r="BW401" s="61"/>
      <c r="BX401" s="61"/>
      <c r="BY401" s="61"/>
      <c r="BZ401" s="61"/>
      <c r="CA401" s="61"/>
      <c r="CB401" s="61"/>
      <c r="CC401" s="61"/>
      <c r="CD401" s="61"/>
      <c r="CE401" s="61"/>
      <c r="CF401" s="61"/>
      <c r="CG401" s="61"/>
      <c r="CH401" s="61"/>
      <c r="CI401" s="61"/>
      <c r="CJ401" s="61"/>
      <c r="CK401" s="61"/>
      <c r="CL401" s="61"/>
      <c r="CM401" s="61"/>
      <c r="CN401" s="61"/>
      <c r="CO401" s="61"/>
      <c r="CP401" s="61"/>
      <c r="CQ401" s="61"/>
      <c r="CR401" s="61"/>
      <c r="CS401" s="61"/>
      <c r="CT401" s="61"/>
      <c r="CU401" s="61"/>
      <c r="CV401" s="61"/>
      <c r="CW401" s="61"/>
      <c r="CX401" s="61"/>
      <c r="CY401" s="61"/>
      <c r="CZ401" s="61"/>
      <c r="DA401" s="61"/>
      <c r="DB401" s="61"/>
      <c r="DC401" s="61"/>
      <c r="DD401" s="61"/>
      <c r="DE401" s="61"/>
      <c r="DF401" s="61"/>
      <c r="DG401" s="61"/>
      <c r="DH401" s="61"/>
      <c r="DI401" s="61"/>
      <c r="DJ401" s="61"/>
      <c r="DK401" s="61"/>
      <c r="DL401" s="61"/>
      <c r="DM401" s="61"/>
      <c r="DN401" s="61"/>
      <c r="DO401" s="61"/>
      <c r="DP401" s="61"/>
      <c r="DQ401" s="61"/>
      <c r="DR401" s="61"/>
      <c r="DS401" s="61"/>
      <c r="DT401" s="61"/>
      <c r="DU401" s="61"/>
      <c r="DV401" s="61"/>
      <c r="DW401" s="61"/>
      <c r="DX401" s="61"/>
      <c r="DY401" s="61"/>
      <c r="DZ401" s="61"/>
      <c r="EA401" s="61"/>
      <c r="EB401" s="61"/>
      <c r="EC401" s="61"/>
      <c r="ED401" s="61"/>
      <c r="EE401" s="61"/>
      <c r="EF401" s="61"/>
      <c r="EG401" s="61"/>
      <c r="EH401" s="61"/>
      <c r="EI401" s="61"/>
      <c r="EJ401" s="61"/>
      <c r="EK401" s="61"/>
      <c r="EL401" s="61"/>
      <c r="EM401" s="61"/>
      <c r="EN401" s="61"/>
      <c r="EO401" s="61"/>
      <c r="EP401" s="61"/>
      <c r="EQ401" s="61"/>
      <c r="ER401" s="61"/>
      <c r="ES401" s="61"/>
      <c r="ET401" s="61"/>
      <c r="EU401" s="61"/>
      <c r="EV401" s="61"/>
      <c r="EW401" s="61"/>
      <c r="EX401" s="61"/>
      <c r="EY401" s="61"/>
    </row>
    <row r="402" spans="1:155"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c r="BN402" s="61"/>
      <c r="BO402" s="61"/>
      <c r="BP402" s="61"/>
      <c r="BQ402" s="61"/>
      <c r="BR402" s="61"/>
      <c r="BS402" s="61"/>
      <c r="BT402" s="61"/>
      <c r="BU402" s="61"/>
      <c r="BV402" s="61"/>
      <c r="BW402" s="61"/>
      <c r="BX402" s="61"/>
      <c r="BY402" s="61"/>
      <c r="BZ402" s="61"/>
      <c r="CA402" s="61"/>
      <c r="CB402" s="61"/>
      <c r="CC402" s="61"/>
      <c r="CD402" s="61"/>
      <c r="CE402" s="61"/>
      <c r="CF402" s="61"/>
      <c r="CG402" s="61"/>
      <c r="CH402" s="61"/>
      <c r="CI402" s="61"/>
      <c r="CJ402" s="61"/>
      <c r="CK402" s="61"/>
      <c r="CL402" s="61"/>
      <c r="CM402" s="61"/>
      <c r="CN402" s="61"/>
      <c r="CO402" s="61"/>
      <c r="CP402" s="61"/>
      <c r="CQ402" s="61"/>
      <c r="CR402" s="61"/>
      <c r="CS402" s="61"/>
      <c r="CT402" s="61"/>
      <c r="CU402" s="61"/>
      <c r="CV402" s="61"/>
      <c r="CW402" s="61"/>
      <c r="CX402" s="61"/>
      <c r="CY402" s="61"/>
      <c r="CZ402" s="61"/>
      <c r="DA402" s="61"/>
      <c r="DB402" s="61"/>
      <c r="DC402" s="61"/>
      <c r="DD402" s="61"/>
      <c r="DE402" s="61"/>
      <c r="DF402" s="61"/>
      <c r="DG402" s="61"/>
      <c r="DH402" s="61"/>
      <c r="DI402" s="61"/>
      <c r="DJ402" s="61"/>
      <c r="DK402" s="61"/>
      <c r="DL402" s="61"/>
      <c r="DM402" s="61"/>
      <c r="DN402" s="61"/>
      <c r="DO402" s="61"/>
      <c r="DP402" s="61"/>
      <c r="DQ402" s="61"/>
      <c r="DR402" s="61"/>
      <c r="DS402" s="61"/>
      <c r="DT402" s="61"/>
      <c r="DU402" s="61"/>
      <c r="DV402" s="61"/>
      <c r="DW402" s="61"/>
      <c r="DX402" s="61"/>
      <c r="DY402" s="61"/>
      <c r="DZ402" s="61"/>
      <c r="EA402" s="61"/>
      <c r="EB402" s="61"/>
      <c r="EC402" s="61"/>
      <c r="ED402" s="61"/>
      <c r="EE402" s="61"/>
      <c r="EF402" s="61"/>
      <c r="EG402" s="61"/>
      <c r="EH402" s="61"/>
      <c r="EI402" s="61"/>
      <c r="EJ402" s="61"/>
      <c r="EK402" s="61"/>
      <c r="EL402" s="61"/>
      <c r="EM402" s="61"/>
      <c r="EN402" s="61"/>
      <c r="EO402" s="61"/>
      <c r="EP402" s="61"/>
      <c r="EQ402" s="61"/>
      <c r="ER402" s="61"/>
      <c r="ES402" s="61"/>
      <c r="ET402" s="61"/>
      <c r="EU402" s="61"/>
      <c r="EV402" s="61"/>
      <c r="EW402" s="61"/>
      <c r="EX402" s="61"/>
      <c r="EY402" s="61"/>
    </row>
    <row r="403" spans="1:155"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c r="BN403" s="61"/>
      <c r="BO403" s="61"/>
      <c r="BP403" s="61"/>
      <c r="BQ403" s="61"/>
      <c r="BR403" s="61"/>
      <c r="BS403" s="61"/>
      <c r="BT403" s="61"/>
      <c r="BU403" s="61"/>
      <c r="BV403" s="61"/>
      <c r="BW403" s="61"/>
      <c r="BX403" s="61"/>
      <c r="BY403" s="61"/>
      <c r="BZ403" s="61"/>
      <c r="CA403" s="61"/>
      <c r="CB403" s="61"/>
      <c r="CC403" s="61"/>
      <c r="CD403" s="61"/>
      <c r="CE403" s="61"/>
      <c r="CF403" s="61"/>
      <c r="CG403" s="61"/>
      <c r="CH403" s="61"/>
      <c r="CI403" s="61"/>
      <c r="CJ403" s="61"/>
      <c r="CK403" s="61"/>
      <c r="CL403" s="61"/>
      <c r="CM403" s="61"/>
      <c r="CN403" s="61"/>
      <c r="CO403" s="61"/>
      <c r="CP403" s="61"/>
      <c r="CQ403" s="61"/>
      <c r="CR403" s="61"/>
      <c r="CS403" s="61"/>
      <c r="CT403" s="61"/>
      <c r="CU403" s="61"/>
      <c r="CV403" s="61"/>
      <c r="CW403" s="61"/>
      <c r="CX403" s="61"/>
      <c r="CY403" s="61"/>
      <c r="CZ403" s="61"/>
      <c r="DA403" s="61"/>
      <c r="DB403" s="61"/>
      <c r="DC403" s="61"/>
      <c r="DD403" s="61"/>
      <c r="DE403" s="61"/>
      <c r="DF403" s="61"/>
      <c r="DG403" s="61"/>
      <c r="DH403" s="61"/>
      <c r="DI403" s="61"/>
      <c r="DJ403" s="61"/>
      <c r="DK403" s="61"/>
      <c r="DL403" s="61"/>
      <c r="DM403" s="61"/>
      <c r="DN403" s="61"/>
      <c r="DO403" s="61"/>
      <c r="DP403" s="61"/>
      <c r="DQ403" s="61"/>
      <c r="DR403" s="61"/>
      <c r="DS403" s="61"/>
      <c r="DT403" s="61"/>
      <c r="DU403" s="61"/>
      <c r="DV403" s="61"/>
      <c r="DW403" s="61"/>
      <c r="DX403" s="61"/>
      <c r="DY403" s="61"/>
      <c r="DZ403" s="61"/>
      <c r="EA403" s="61"/>
      <c r="EB403" s="61"/>
      <c r="EC403" s="61"/>
      <c r="ED403" s="61"/>
      <c r="EE403" s="61"/>
      <c r="EF403" s="61"/>
      <c r="EG403" s="61"/>
      <c r="EH403" s="61"/>
      <c r="EI403" s="61"/>
      <c r="EJ403" s="61"/>
      <c r="EK403" s="61"/>
      <c r="EL403" s="61"/>
      <c r="EM403" s="61"/>
      <c r="EN403" s="61"/>
      <c r="EO403" s="61"/>
      <c r="EP403" s="61"/>
      <c r="EQ403" s="61"/>
      <c r="ER403" s="61"/>
      <c r="ES403" s="61"/>
      <c r="ET403" s="61"/>
      <c r="EU403" s="61"/>
      <c r="EV403" s="61"/>
      <c r="EW403" s="61"/>
      <c r="EX403" s="61"/>
      <c r="EY403" s="61"/>
    </row>
    <row r="404" spans="1:155"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c r="BN404" s="61"/>
      <c r="BO404" s="61"/>
      <c r="BP404" s="61"/>
      <c r="BQ404" s="61"/>
      <c r="BR404" s="61"/>
      <c r="BS404" s="61"/>
      <c r="BT404" s="61"/>
      <c r="BU404" s="61"/>
      <c r="BV404" s="61"/>
      <c r="BW404" s="61"/>
      <c r="BX404" s="61"/>
      <c r="BY404" s="61"/>
      <c r="BZ404" s="61"/>
      <c r="CA404" s="61"/>
      <c r="CB404" s="61"/>
      <c r="CC404" s="61"/>
      <c r="CD404" s="61"/>
      <c r="CE404" s="61"/>
      <c r="CF404" s="61"/>
      <c r="CG404" s="61"/>
      <c r="CH404" s="61"/>
      <c r="CI404" s="61"/>
      <c r="CJ404" s="61"/>
      <c r="CK404" s="61"/>
      <c r="CL404" s="61"/>
      <c r="CM404" s="61"/>
      <c r="CN404" s="61"/>
      <c r="CO404" s="61"/>
      <c r="CP404" s="61"/>
      <c r="CQ404" s="61"/>
      <c r="CR404" s="61"/>
      <c r="CS404" s="61"/>
      <c r="CT404" s="61"/>
      <c r="CU404" s="61"/>
      <c r="CV404" s="61"/>
      <c r="CW404" s="61"/>
      <c r="CX404" s="61"/>
      <c r="CY404" s="61"/>
      <c r="CZ404" s="61"/>
      <c r="DA404" s="61"/>
      <c r="DB404" s="61"/>
      <c r="DC404" s="61"/>
      <c r="DD404" s="61"/>
      <c r="DE404" s="61"/>
      <c r="DF404" s="61"/>
      <c r="DG404" s="61"/>
      <c r="DH404" s="61"/>
      <c r="DI404" s="61"/>
      <c r="DJ404" s="61"/>
      <c r="DK404" s="61"/>
      <c r="DL404" s="61"/>
      <c r="DM404" s="61"/>
      <c r="DN404" s="61"/>
      <c r="DO404" s="61"/>
      <c r="DP404" s="61"/>
      <c r="DQ404" s="61"/>
      <c r="DR404" s="61"/>
      <c r="DS404" s="61"/>
      <c r="DT404" s="61"/>
      <c r="DU404" s="61"/>
      <c r="DV404" s="61"/>
      <c r="DW404" s="61"/>
      <c r="DX404" s="61"/>
      <c r="DY404" s="61"/>
      <c r="DZ404" s="61"/>
      <c r="EA404" s="61"/>
      <c r="EB404" s="61"/>
      <c r="EC404" s="61"/>
      <c r="ED404" s="61"/>
      <c r="EE404" s="61"/>
      <c r="EF404" s="61"/>
      <c r="EG404" s="61"/>
      <c r="EH404" s="61"/>
      <c r="EI404" s="61"/>
      <c r="EJ404" s="61"/>
      <c r="EK404" s="61"/>
      <c r="EL404" s="61"/>
      <c r="EM404" s="61"/>
      <c r="EN404" s="61"/>
      <c r="EO404" s="61"/>
      <c r="EP404" s="61"/>
      <c r="EQ404" s="61"/>
      <c r="ER404" s="61"/>
      <c r="ES404" s="61"/>
      <c r="ET404" s="61"/>
      <c r="EU404" s="61"/>
      <c r="EV404" s="61"/>
      <c r="EW404" s="61"/>
      <c r="EX404" s="61"/>
      <c r="EY404" s="61"/>
    </row>
    <row r="405" spans="1:155"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c r="BQ405" s="61"/>
      <c r="BR405" s="61"/>
      <c r="BS405" s="61"/>
      <c r="BT405" s="61"/>
      <c r="BU405" s="61"/>
      <c r="BV405" s="61"/>
      <c r="BW405" s="61"/>
      <c r="BX405" s="61"/>
      <c r="BY405" s="61"/>
      <c r="BZ405" s="61"/>
      <c r="CA405" s="61"/>
      <c r="CB405" s="61"/>
      <c r="CC405" s="61"/>
      <c r="CD405" s="61"/>
      <c r="CE405" s="61"/>
      <c r="CF405" s="61"/>
      <c r="CG405" s="61"/>
      <c r="CH405" s="61"/>
      <c r="CI405" s="61"/>
      <c r="CJ405" s="61"/>
      <c r="CK405" s="61"/>
      <c r="CL405" s="61"/>
      <c r="CM405" s="61"/>
      <c r="CN405" s="61"/>
      <c r="CO405" s="61"/>
      <c r="CP405" s="61"/>
      <c r="CQ405" s="61"/>
      <c r="CR405" s="61"/>
      <c r="CS405" s="61"/>
      <c r="CT405" s="61"/>
      <c r="CU405" s="61"/>
      <c r="CV405" s="61"/>
      <c r="CW405" s="61"/>
      <c r="CX405" s="61"/>
      <c r="CY405" s="61"/>
      <c r="CZ405" s="61"/>
      <c r="DA405" s="61"/>
      <c r="DB405" s="61"/>
      <c r="DC405" s="61"/>
      <c r="DD405" s="61"/>
      <c r="DE405" s="61"/>
      <c r="DF405" s="61"/>
      <c r="DG405" s="61"/>
      <c r="DH405" s="61"/>
      <c r="DI405" s="61"/>
      <c r="DJ405" s="61"/>
      <c r="DK405" s="61"/>
      <c r="DL405" s="61"/>
      <c r="DM405" s="61"/>
      <c r="DN405" s="61"/>
      <c r="DO405" s="61"/>
      <c r="DP405" s="61"/>
      <c r="DQ405" s="61"/>
      <c r="DR405" s="61"/>
      <c r="DS405" s="61"/>
      <c r="DT405" s="61"/>
      <c r="DU405" s="61"/>
      <c r="DV405" s="61"/>
      <c r="DW405" s="61"/>
      <c r="DX405" s="61"/>
      <c r="DY405" s="61"/>
      <c r="DZ405" s="61"/>
      <c r="EA405" s="61"/>
      <c r="EB405" s="61"/>
      <c r="EC405" s="61"/>
      <c r="ED405" s="61"/>
      <c r="EE405" s="61"/>
      <c r="EF405" s="61"/>
      <c r="EG405" s="61"/>
      <c r="EH405" s="61"/>
      <c r="EI405" s="61"/>
      <c r="EJ405" s="61"/>
      <c r="EK405" s="61"/>
      <c r="EL405" s="61"/>
      <c r="EM405" s="61"/>
      <c r="EN405" s="61"/>
      <c r="EO405" s="61"/>
      <c r="EP405" s="61"/>
      <c r="EQ405" s="61"/>
      <c r="ER405" s="61"/>
      <c r="ES405" s="61"/>
      <c r="ET405" s="61"/>
      <c r="EU405" s="61"/>
      <c r="EV405" s="61"/>
      <c r="EW405" s="61"/>
      <c r="EX405" s="61"/>
      <c r="EY405" s="61"/>
    </row>
    <row r="406" spans="1:155"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c r="BM406" s="61"/>
      <c r="BN406" s="61"/>
      <c r="BO406" s="61"/>
      <c r="BP406" s="61"/>
      <c r="BQ406" s="61"/>
      <c r="BR406" s="61"/>
      <c r="BS406" s="61"/>
      <c r="BT406" s="61"/>
      <c r="BU406" s="61"/>
      <c r="BV406" s="61"/>
      <c r="BW406" s="61"/>
      <c r="BX406" s="61"/>
      <c r="BY406" s="61"/>
      <c r="BZ406" s="61"/>
      <c r="CA406" s="61"/>
      <c r="CB406" s="61"/>
      <c r="CC406" s="61"/>
      <c r="CD406" s="61"/>
      <c r="CE406" s="61"/>
      <c r="CF406" s="61"/>
      <c r="CG406" s="61"/>
      <c r="CH406" s="61"/>
      <c r="CI406" s="61"/>
      <c r="CJ406" s="61"/>
      <c r="CK406" s="61"/>
      <c r="CL406" s="61"/>
      <c r="CM406" s="61"/>
      <c r="CN406" s="61"/>
      <c r="CO406" s="61"/>
      <c r="CP406" s="61"/>
      <c r="CQ406" s="61"/>
      <c r="CR406" s="61"/>
      <c r="CS406" s="61"/>
      <c r="CT406" s="61"/>
      <c r="CU406" s="61"/>
      <c r="CV406" s="61"/>
      <c r="CW406" s="61"/>
      <c r="CX406" s="61"/>
      <c r="CY406" s="61"/>
      <c r="CZ406" s="61"/>
      <c r="DA406" s="61"/>
      <c r="DB406" s="61"/>
      <c r="DC406" s="61"/>
      <c r="DD406" s="61"/>
      <c r="DE406" s="61"/>
      <c r="DF406" s="61"/>
      <c r="DG406" s="61"/>
      <c r="DH406" s="61"/>
      <c r="DI406" s="61"/>
      <c r="DJ406" s="61"/>
      <c r="DK406" s="61"/>
      <c r="DL406" s="61"/>
      <c r="DM406" s="61"/>
      <c r="DN406" s="61"/>
      <c r="DO406" s="61"/>
      <c r="DP406" s="61"/>
      <c r="DQ406" s="61"/>
      <c r="DR406" s="61"/>
      <c r="DS406" s="61"/>
      <c r="DT406" s="61"/>
      <c r="DU406" s="61"/>
      <c r="DV406" s="61"/>
      <c r="DW406" s="61"/>
      <c r="DX406" s="61"/>
      <c r="DY406" s="61"/>
      <c r="DZ406" s="61"/>
      <c r="EA406" s="61"/>
      <c r="EB406" s="61"/>
      <c r="EC406" s="61"/>
      <c r="ED406" s="61"/>
      <c r="EE406" s="61"/>
      <c r="EF406" s="61"/>
      <c r="EG406" s="61"/>
      <c r="EH406" s="61"/>
      <c r="EI406" s="61"/>
      <c r="EJ406" s="61"/>
      <c r="EK406" s="61"/>
      <c r="EL406" s="61"/>
      <c r="EM406" s="61"/>
      <c r="EN406" s="61"/>
      <c r="EO406" s="61"/>
      <c r="EP406" s="61"/>
      <c r="EQ406" s="61"/>
      <c r="ER406" s="61"/>
      <c r="ES406" s="61"/>
      <c r="ET406" s="61"/>
      <c r="EU406" s="61"/>
      <c r="EV406" s="61"/>
      <c r="EW406" s="61"/>
      <c r="EX406" s="61"/>
      <c r="EY406" s="61"/>
    </row>
    <row r="407" spans="1:155"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61"/>
      <c r="BH407" s="61"/>
      <c r="BI407" s="61"/>
      <c r="BJ407" s="61"/>
      <c r="BK407" s="61"/>
      <c r="BL407" s="61"/>
      <c r="BM407" s="61"/>
      <c r="BN407" s="61"/>
      <c r="BO407" s="61"/>
      <c r="BP407" s="61"/>
      <c r="BQ407" s="61"/>
      <c r="BR407" s="61"/>
      <c r="BS407" s="61"/>
      <c r="BT407" s="61"/>
      <c r="BU407" s="61"/>
      <c r="BV407" s="61"/>
      <c r="BW407" s="61"/>
      <c r="BX407" s="61"/>
      <c r="BY407" s="61"/>
      <c r="BZ407" s="61"/>
      <c r="CA407" s="61"/>
      <c r="CB407" s="61"/>
      <c r="CC407" s="61"/>
      <c r="CD407" s="61"/>
      <c r="CE407" s="61"/>
      <c r="CF407" s="61"/>
      <c r="CG407" s="61"/>
      <c r="CH407" s="61"/>
      <c r="CI407" s="61"/>
      <c r="CJ407" s="61"/>
      <c r="CK407" s="61"/>
      <c r="CL407" s="61"/>
      <c r="CM407" s="61"/>
      <c r="CN407" s="61"/>
      <c r="CO407" s="61"/>
      <c r="CP407" s="61"/>
      <c r="CQ407" s="61"/>
      <c r="CR407" s="61"/>
      <c r="CS407" s="61"/>
      <c r="CT407" s="61"/>
      <c r="CU407" s="61"/>
      <c r="CV407" s="61"/>
      <c r="CW407" s="61"/>
      <c r="CX407" s="61"/>
      <c r="CY407" s="61"/>
      <c r="CZ407" s="61"/>
      <c r="DA407" s="61"/>
      <c r="DB407" s="61"/>
      <c r="DC407" s="61"/>
      <c r="DD407" s="61"/>
      <c r="DE407" s="61"/>
      <c r="DF407" s="61"/>
      <c r="DG407" s="61"/>
      <c r="DH407" s="61"/>
      <c r="DI407" s="61"/>
      <c r="DJ407" s="61"/>
      <c r="DK407" s="61"/>
      <c r="DL407" s="61"/>
      <c r="DM407" s="61"/>
      <c r="DN407" s="61"/>
      <c r="DO407" s="61"/>
      <c r="DP407" s="61"/>
      <c r="DQ407" s="61"/>
      <c r="DR407" s="61"/>
      <c r="DS407" s="61"/>
      <c r="DT407" s="61"/>
      <c r="DU407" s="61"/>
      <c r="DV407" s="61"/>
      <c r="DW407" s="61"/>
      <c r="DX407" s="61"/>
      <c r="DY407" s="61"/>
      <c r="DZ407" s="61"/>
      <c r="EA407" s="61"/>
      <c r="EB407" s="61"/>
      <c r="EC407" s="61"/>
      <c r="ED407" s="61"/>
      <c r="EE407" s="61"/>
      <c r="EF407" s="61"/>
      <c r="EG407" s="61"/>
      <c r="EH407" s="61"/>
      <c r="EI407" s="61"/>
      <c r="EJ407" s="61"/>
      <c r="EK407" s="61"/>
      <c r="EL407" s="61"/>
      <c r="EM407" s="61"/>
      <c r="EN407" s="61"/>
      <c r="EO407" s="61"/>
      <c r="EP407" s="61"/>
      <c r="EQ407" s="61"/>
      <c r="ER407" s="61"/>
      <c r="ES407" s="61"/>
      <c r="ET407" s="61"/>
      <c r="EU407" s="61"/>
      <c r="EV407" s="61"/>
      <c r="EW407" s="61"/>
      <c r="EX407" s="61"/>
      <c r="EY407" s="61"/>
    </row>
    <row r="408" spans="1:155"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61"/>
      <c r="BH408" s="61"/>
      <c r="BI408" s="61"/>
      <c r="BJ408" s="61"/>
      <c r="BK408" s="61"/>
      <c r="BL408" s="61"/>
      <c r="BM408" s="61"/>
      <c r="BN408" s="61"/>
      <c r="BO408" s="61"/>
      <c r="BP408" s="61"/>
      <c r="BQ408" s="61"/>
      <c r="BR408" s="61"/>
      <c r="BS408" s="61"/>
      <c r="BT408" s="61"/>
      <c r="BU408" s="61"/>
      <c r="BV408" s="61"/>
      <c r="BW408" s="61"/>
      <c r="BX408" s="61"/>
      <c r="BY408" s="61"/>
      <c r="BZ408" s="61"/>
      <c r="CA408" s="61"/>
      <c r="CB408" s="61"/>
      <c r="CC408" s="61"/>
      <c r="CD408" s="61"/>
      <c r="CE408" s="61"/>
      <c r="CF408" s="61"/>
      <c r="CG408" s="61"/>
      <c r="CH408" s="61"/>
      <c r="CI408" s="61"/>
      <c r="CJ408" s="61"/>
      <c r="CK408" s="61"/>
      <c r="CL408" s="61"/>
      <c r="CM408" s="61"/>
      <c r="CN408" s="61"/>
      <c r="CO408" s="61"/>
      <c r="CP408" s="61"/>
      <c r="CQ408" s="61"/>
      <c r="CR408" s="61"/>
      <c r="CS408" s="61"/>
      <c r="CT408" s="61"/>
      <c r="CU408" s="61"/>
      <c r="CV408" s="61"/>
      <c r="CW408" s="61"/>
      <c r="CX408" s="61"/>
      <c r="CY408" s="61"/>
      <c r="CZ408" s="61"/>
      <c r="DA408" s="61"/>
      <c r="DB408" s="61"/>
      <c r="DC408" s="61"/>
      <c r="DD408" s="61"/>
      <c r="DE408" s="61"/>
      <c r="DF408" s="61"/>
      <c r="DG408" s="61"/>
      <c r="DH408" s="61"/>
      <c r="DI408" s="61"/>
      <c r="DJ408" s="61"/>
      <c r="DK408" s="61"/>
      <c r="DL408" s="61"/>
      <c r="DM408" s="61"/>
      <c r="DN408" s="61"/>
      <c r="DO408" s="61"/>
      <c r="DP408" s="61"/>
      <c r="DQ408" s="61"/>
      <c r="DR408" s="61"/>
      <c r="DS408" s="61"/>
      <c r="DT408" s="61"/>
      <c r="DU408" s="61"/>
      <c r="DV408" s="61"/>
      <c r="DW408" s="61"/>
      <c r="DX408" s="61"/>
      <c r="DY408" s="61"/>
      <c r="DZ408" s="61"/>
      <c r="EA408" s="61"/>
      <c r="EB408" s="61"/>
      <c r="EC408" s="61"/>
      <c r="ED408" s="61"/>
      <c r="EE408" s="61"/>
      <c r="EF408" s="61"/>
      <c r="EG408" s="61"/>
      <c r="EH408" s="61"/>
      <c r="EI408" s="61"/>
      <c r="EJ408" s="61"/>
      <c r="EK408" s="61"/>
      <c r="EL408" s="61"/>
      <c r="EM408" s="61"/>
      <c r="EN408" s="61"/>
      <c r="EO408" s="61"/>
      <c r="EP408" s="61"/>
      <c r="EQ408" s="61"/>
      <c r="ER408" s="61"/>
      <c r="ES408" s="61"/>
      <c r="ET408" s="61"/>
      <c r="EU408" s="61"/>
      <c r="EV408" s="61"/>
      <c r="EW408" s="61"/>
      <c r="EX408" s="61"/>
      <c r="EY408" s="61"/>
    </row>
    <row r="409" spans="1:155"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61"/>
      <c r="BH409" s="61"/>
      <c r="BI409" s="61"/>
      <c r="BJ409" s="61"/>
      <c r="BK409" s="61"/>
      <c r="BL409" s="61"/>
      <c r="BM409" s="61"/>
      <c r="BN409" s="61"/>
      <c r="BO409" s="61"/>
      <c r="BP409" s="61"/>
      <c r="BQ409" s="61"/>
      <c r="BR409" s="61"/>
      <c r="BS409" s="61"/>
      <c r="BT409" s="61"/>
      <c r="BU409" s="61"/>
      <c r="BV409" s="61"/>
      <c r="BW409" s="61"/>
      <c r="BX409" s="61"/>
      <c r="BY409" s="61"/>
      <c r="BZ409" s="61"/>
      <c r="CA409" s="61"/>
      <c r="CB409" s="61"/>
      <c r="CC409" s="61"/>
      <c r="CD409" s="61"/>
      <c r="CE409" s="61"/>
      <c r="CF409" s="61"/>
      <c r="CG409" s="61"/>
      <c r="CH409" s="61"/>
      <c r="CI409" s="61"/>
      <c r="CJ409" s="61"/>
      <c r="CK409" s="61"/>
      <c r="CL409" s="61"/>
      <c r="CM409" s="61"/>
      <c r="CN409" s="61"/>
      <c r="CO409" s="61"/>
      <c r="CP409" s="61"/>
      <c r="CQ409" s="61"/>
      <c r="CR409" s="61"/>
      <c r="CS409" s="61"/>
      <c r="CT409" s="61"/>
      <c r="CU409" s="61"/>
      <c r="CV409" s="61"/>
      <c r="CW409" s="61"/>
      <c r="CX409" s="61"/>
      <c r="CY409" s="61"/>
      <c r="CZ409" s="61"/>
      <c r="DA409" s="61"/>
      <c r="DB409" s="61"/>
      <c r="DC409" s="61"/>
      <c r="DD409" s="61"/>
      <c r="DE409" s="61"/>
      <c r="DF409" s="61"/>
      <c r="DG409" s="61"/>
      <c r="DH409" s="61"/>
      <c r="DI409" s="61"/>
      <c r="DJ409" s="61"/>
      <c r="DK409" s="61"/>
      <c r="DL409" s="61"/>
      <c r="DM409" s="61"/>
      <c r="DN409" s="61"/>
      <c r="DO409" s="61"/>
      <c r="DP409" s="61"/>
      <c r="DQ409" s="61"/>
      <c r="DR409" s="61"/>
      <c r="DS409" s="61"/>
      <c r="DT409" s="61"/>
      <c r="DU409" s="61"/>
      <c r="DV409" s="61"/>
      <c r="DW409" s="61"/>
      <c r="DX409" s="61"/>
      <c r="DY409" s="61"/>
      <c r="DZ409" s="61"/>
      <c r="EA409" s="61"/>
      <c r="EB409" s="61"/>
      <c r="EC409" s="61"/>
      <c r="ED409" s="61"/>
      <c r="EE409" s="61"/>
      <c r="EF409" s="61"/>
      <c r="EG409" s="61"/>
      <c r="EH409" s="61"/>
      <c r="EI409" s="61"/>
      <c r="EJ409" s="61"/>
      <c r="EK409" s="61"/>
      <c r="EL409" s="61"/>
      <c r="EM409" s="61"/>
      <c r="EN409" s="61"/>
      <c r="EO409" s="61"/>
      <c r="EP409" s="61"/>
      <c r="EQ409" s="61"/>
      <c r="ER409" s="61"/>
      <c r="ES409" s="61"/>
      <c r="ET409" s="61"/>
      <c r="EU409" s="61"/>
      <c r="EV409" s="61"/>
      <c r="EW409" s="61"/>
      <c r="EX409" s="61"/>
      <c r="EY409" s="61"/>
    </row>
    <row r="410" spans="1:155"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61"/>
      <c r="BH410" s="61"/>
      <c r="BI410" s="61"/>
      <c r="BJ410" s="61"/>
      <c r="BK410" s="61"/>
      <c r="BL410" s="61"/>
      <c r="BM410" s="61"/>
      <c r="BN410" s="61"/>
      <c r="BO410" s="61"/>
      <c r="BP410" s="61"/>
      <c r="BQ410" s="61"/>
      <c r="BR410" s="61"/>
      <c r="BS410" s="61"/>
      <c r="BT410" s="61"/>
      <c r="BU410" s="61"/>
      <c r="BV410" s="61"/>
      <c r="BW410" s="61"/>
      <c r="BX410" s="61"/>
      <c r="BY410" s="61"/>
      <c r="BZ410" s="61"/>
      <c r="CA410" s="61"/>
      <c r="CB410" s="61"/>
      <c r="CC410" s="61"/>
      <c r="CD410" s="61"/>
      <c r="CE410" s="61"/>
      <c r="CF410" s="61"/>
      <c r="CG410" s="61"/>
      <c r="CH410" s="61"/>
      <c r="CI410" s="61"/>
      <c r="CJ410" s="61"/>
      <c r="CK410" s="61"/>
      <c r="CL410" s="61"/>
      <c r="CM410" s="61"/>
      <c r="CN410" s="61"/>
      <c r="CO410" s="61"/>
      <c r="CP410" s="61"/>
      <c r="CQ410" s="61"/>
      <c r="CR410" s="61"/>
      <c r="CS410" s="61"/>
      <c r="CT410" s="61"/>
      <c r="CU410" s="61"/>
      <c r="CV410" s="61"/>
      <c r="CW410" s="61"/>
      <c r="CX410" s="61"/>
      <c r="CY410" s="61"/>
      <c r="CZ410" s="61"/>
      <c r="DA410" s="61"/>
      <c r="DB410" s="61"/>
      <c r="DC410" s="61"/>
      <c r="DD410" s="61"/>
      <c r="DE410" s="61"/>
      <c r="DF410" s="61"/>
      <c r="DG410" s="61"/>
      <c r="DH410" s="61"/>
      <c r="DI410" s="61"/>
      <c r="DJ410" s="61"/>
      <c r="DK410" s="61"/>
      <c r="DL410" s="61"/>
      <c r="DM410" s="61"/>
      <c r="DN410" s="61"/>
      <c r="DO410" s="61"/>
      <c r="DP410" s="61"/>
      <c r="DQ410" s="61"/>
      <c r="DR410" s="61"/>
      <c r="DS410" s="61"/>
      <c r="DT410" s="61"/>
      <c r="DU410" s="61"/>
      <c r="DV410" s="61"/>
      <c r="DW410" s="61"/>
      <c r="DX410" s="61"/>
      <c r="DY410" s="61"/>
      <c r="DZ410" s="61"/>
      <c r="EA410" s="61"/>
      <c r="EB410" s="61"/>
      <c r="EC410" s="61"/>
      <c r="ED410" s="61"/>
      <c r="EE410" s="61"/>
      <c r="EF410" s="61"/>
      <c r="EG410" s="61"/>
      <c r="EH410" s="61"/>
      <c r="EI410" s="61"/>
      <c r="EJ410" s="61"/>
      <c r="EK410" s="61"/>
      <c r="EL410" s="61"/>
      <c r="EM410" s="61"/>
      <c r="EN410" s="61"/>
      <c r="EO410" s="61"/>
      <c r="EP410" s="61"/>
      <c r="EQ410" s="61"/>
      <c r="ER410" s="61"/>
      <c r="ES410" s="61"/>
      <c r="ET410" s="61"/>
      <c r="EU410" s="61"/>
      <c r="EV410" s="61"/>
      <c r="EW410" s="61"/>
      <c r="EX410" s="61"/>
      <c r="EY410" s="61"/>
    </row>
    <row r="411" spans="1:155"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61"/>
      <c r="BH411" s="61"/>
      <c r="BI411" s="61"/>
      <c r="BJ411" s="61"/>
      <c r="BK411" s="61"/>
      <c r="BL411" s="61"/>
      <c r="BM411" s="61"/>
      <c r="BN411" s="61"/>
      <c r="BO411" s="61"/>
      <c r="BP411" s="61"/>
      <c r="BQ411" s="61"/>
      <c r="BR411" s="61"/>
      <c r="BS411" s="61"/>
      <c r="BT411" s="61"/>
      <c r="BU411" s="61"/>
      <c r="BV411" s="61"/>
      <c r="BW411" s="61"/>
      <c r="BX411" s="61"/>
      <c r="BY411" s="61"/>
      <c r="BZ411" s="61"/>
      <c r="CA411" s="61"/>
      <c r="CB411" s="61"/>
      <c r="CC411" s="61"/>
      <c r="CD411" s="61"/>
      <c r="CE411" s="61"/>
      <c r="CF411" s="61"/>
      <c r="CG411" s="61"/>
      <c r="CH411" s="61"/>
      <c r="CI411" s="61"/>
      <c r="CJ411" s="61"/>
      <c r="CK411" s="61"/>
      <c r="CL411" s="61"/>
      <c r="CM411" s="61"/>
      <c r="CN411" s="61"/>
      <c r="CO411" s="61"/>
      <c r="CP411" s="61"/>
      <c r="CQ411" s="61"/>
      <c r="CR411" s="61"/>
      <c r="CS411" s="61"/>
      <c r="CT411" s="61"/>
      <c r="CU411" s="61"/>
      <c r="CV411" s="61"/>
      <c r="CW411" s="61"/>
      <c r="CX411" s="61"/>
      <c r="CY411" s="61"/>
      <c r="CZ411" s="61"/>
      <c r="DA411" s="61"/>
      <c r="DB411" s="61"/>
      <c r="DC411" s="61"/>
      <c r="DD411" s="61"/>
      <c r="DE411" s="61"/>
      <c r="DF411" s="61"/>
      <c r="DG411" s="61"/>
      <c r="DH411" s="61"/>
      <c r="DI411" s="61"/>
      <c r="DJ411" s="61"/>
      <c r="DK411" s="61"/>
      <c r="DL411" s="61"/>
      <c r="DM411" s="61"/>
      <c r="DN411" s="61"/>
      <c r="DO411" s="61"/>
      <c r="DP411" s="61"/>
      <c r="DQ411" s="61"/>
      <c r="DR411" s="61"/>
      <c r="DS411" s="61"/>
      <c r="DT411" s="61"/>
      <c r="DU411" s="61"/>
      <c r="DV411" s="61"/>
      <c r="DW411" s="61"/>
      <c r="DX411" s="61"/>
      <c r="DY411" s="61"/>
      <c r="DZ411" s="61"/>
      <c r="EA411" s="61"/>
      <c r="EB411" s="61"/>
      <c r="EC411" s="61"/>
      <c r="ED411" s="61"/>
      <c r="EE411" s="61"/>
      <c r="EF411" s="61"/>
      <c r="EG411" s="61"/>
      <c r="EH411" s="61"/>
      <c r="EI411" s="61"/>
      <c r="EJ411" s="61"/>
      <c r="EK411" s="61"/>
      <c r="EL411" s="61"/>
      <c r="EM411" s="61"/>
      <c r="EN411" s="61"/>
      <c r="EO411" s="61"/>
      <c r="EP411" s="61"/>
      <c r="EQ411" s="61"/>
      <c r="ER411" s="61"/>
      <c r="ES411" s="61"/>
      <c r="ET411" s="61"/>
      <c r="EU411" s="61"/>
      <c r="EV411" s="61"/>
      <c r="EW411" s="61"/>
      <c r="EX411" s="61"/>
      <c r="EY411" s="61"/>
    </row>
    <row r="412" spans="1:155"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61"/>
      <c r="BH412" s="61"/>
      <c r="BI412" s="61"/>
      <c r="BJ412" s="61"/>
      <c r="BK412" s="61"/>
      <c r="BL412" s="61"/>
      <c r="BM412" s="61"/>
      <c r="BN412" s="61"/>
      <c r="BO412" s="61"/>
      <c r="BP412" s="61"/>
      <c r="BQ412" s="61"/>
      <c r="BR412" s="61"/>
      <c r="BS412" s="61"/>
      <c r="BT412" s="61"/>
      <c r="BU412" s="61"/>
      <c r="BV412" s="61"/>
      <c r="BW412" s="61"/>
      <c r="BX412" s="61"/>
      <c r="BY412" s="61"/>
      <c r="BZ412" s="61"/>
      <c r="CA412" s="61"/>
      <c r="CB412" s="61"/>
      <c r="CC412" s="61"/>
      <c r="CD412" s="61"/>
      <c r="CE412" s="61"/>
      <c r="CF412" s="61"/>
      <c r="CG412" s="61"/>
      <c r="CH412" s="61"/>
      <c r="CI412" s="61"/>
      <c r="CJ412" s="61"/>
      <c r="CK412" s="61"/>
      <c r="CL412" s="61"/>
      <c r="CM412" s="61"/>
      <c r="CN412" s="61"/>
      <c r="CO412" s="61"/>
      <c r="CP412" s="61"/>
      <c r="CQ412" s="61"/>
      <c r="CR412" s="61"/>
      <c r="CS412" s="61"/>
      <c r="CT412" s="61"/>
      <c r="CU412" s="61"/>
      <c r="CV412" s="61"/>
      <c r="CW412" s="61"/>
      <c r="CX412" s="61"/>
      <c r="CY412" s="61"/>
      <c r="CZ412" s="61"/>
      <c r="DA412" s="61"/>
      <c r="DB412" s="61"/>
      <c r="DC412" s="61"/>
      <c r="DD412" s="61"/>
      <c r="DE412" s="61"/>
      <c r="DF412" s="61"/>
      <c r="DG412" s="61"/>
      <c r="DH412" s="61"/>
      <c r="DI412" s="61"/>
      <c r="DJ412" s="61"/>
      <c r="DK412" s="61"/>
      <c r="DL412" s="61"/>
      <c r="DM412" s="61"/>
      <c r="DN412" s="61"/>
      <c r="DO412" s="61"/>
      <c r="DP412" s="61"/>
      <c r="DQ412" s="61"/>
      <c r="DR412" s="61"/>
      <c r="DS412" s="61"/>
      <c r="DT412" s="61"/>
      <c r="DU412" s="61"/>
      <c r="DV412" s="61"/>
      <c r="DW412" s="61"/>
      <c r="DX412" s="61"/>
      <c r="DY412" s="61"/>
      <c r="DZ412" s="61"/>
      <c r="EA412" s="61"/>
      <c r="EB412" s="61"/>
      <c r="EC412" s="61"/>
      <c r="ED412" s="61"/>
      <c r="EE412" s="61"/>
      <c r="EF412" s="61"/>
      <c r="EG412" s="61"/>
      <c r="EH412" s="61"/>
      <c r="EI412" s="61"/>
      <c r="EJ412" s="61"/>
      <c r="EK412" s="61"/>
      <c r="EL412" s="61"/>
      <c r="EM412" s="61"/>
      <c r="EN412" s="61"/>
      <c r="EO412" s="61"/>
      <c r="EP412" s="61"/>
      <c r="EQ412" s="61"/>
      <c r="ER412" s="61"/>
      <c r="ES412" s="61"/>
      <c r="ET412" s="61"/>
      <c r="EU412" s="61"/>
      <c r="EV412" s="61"/>
      <c r="EW412" s="61"/>
      <c r="EX412" s="61"/>
      <c r="EY412" s="61"/>
    </row>
    <row r="413" spans="1:155"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61"/>
      <c r="BH413" s="61"/>
      <c r="BI413" s="61"/>
      <c r="BJ413" s="61"/>
      <c r="BK413" s="61"/>
      <c r="BL413" s="61"/>
      <c r="BM413" s="61"/>
      <c r="BN413" s="61"/>
      <c r="BO413" s="61"/>
      <c r="BP413" s="61"/>
      <c r="BQ413" s="61"/>
      <c r="BR413" s="61"/>
      <c r="BS413" s="61"/>
      <c r="BT413" s="61"/>
      <c r="BU413" s="61"/>
      <c r="BV413" s="61"/>
      <c r="BW413" s="61"/>
      <c r="BX413" s="61"/>
      <c r="BY413" s="61"/>
      <c r="BZ413" s="61"/>
      <c r="CA413" s="61"/>
      <c r="CB413" s="61"/>
      <c r="CC413" s="61"/>
      <c r="CD413" s="61"/>
      <c r="CE413" s="61"/>
      <c r="CF413" s="61"/>
      <c r="CG413" s="61"/>
      <c r="CH413" s="61"/>
      <c r="CI413" s="61"/>
      <c r="CJ413" s="61"/>
      <c r="CK413" s="61"/>
      <c r="CL413" s="61"/>
      <c r="CM413" s="61"/>
      <c r="CN413" s="61"/>
      <c r="CO413" s="61"/>
      <c r="CP413" s="61"/>
      <c r="CQ413" s="61"/>
      <c r="CR413" s="61"/>
      <c r="CS413" s="61"/>
      <c r="CT413" s="61"/>
      <c r="CU413" s="61"/>
      <c r="CV413" s="61"/>
      <c r="CW413" s="61"/>
      <c r="CX413" s="61"/>
      <c r="CY413" s="61"/>
      <c r="CZ413" s="61"/>
      <c r="DA413" s="61"/>
      <c r="DB413" s="61"/>
      <c r="DC413" s="61"/>
      <c r="DD413" s="61"/>
      <c r="DE413" s="61"/>
      <c r="DF413" s="61"/>
      <c r="DG413" s="61"/>
      <c r="DH413" s="61"/>
      <c r="DI413" s="61"/>
      <c r="DJ413" s="61"/>
      <c r="DK413" s="61"/>
      <c r="DL413" s="61"/>
      <c r="DM413" s="61"/>
      <c r="DN413" s="61"/>
      <c r="DO413" s="61"/>
      <c r="DP413" s="61"/>
      <c r="DQ413" s="61"/>
      <c r="DR413" s="61"/>
      <c r="DS413" s="61"/>
      <c r="DT413" s="61"/>
      <c r="DU413" s="61"/>
      <c r="DV413" s="61"/>
      <c r="DW413" s="61"/>
      <c r="DX413" s="61"/>
      <c r="DY413" s="61"/>
      <c r="DZ413" s="61"/>
      <c r="EA413" s="61"/>
      <c r="EB413" s="61"/>
      <c r="EC413" s="61"/>
      <c r="ED413" s="61"/>
      <c r="EE413" s="61"/>
      <c r="EF413" s="61"/>
      <c r="EG413" s="61"/>
      <c r="EH413" s="61"/>
      <c r="EI413" s="61"/>
      <c r="EJ413" s="61"/>
      <c r="EK413" s="61"/>
      <c r="EL413" s="61"/>
      <c r="EM413" s="61"/>
      <c r="EN413" s="61"/>
      <c r="EO413" s="61"/>
      <c r="EP413" s="61"/>
      <c r="EQ413" s="61"/>
      <c r="ER413" s="61"/>
      <c r="ES413" s="61"/>
      <c r="ET413" s="61"/>
      <c r="EU413" s="61"/>
      <c r="EV413" s="61"/>
      <c r="EW413" s="61"/>
      <c r="EX413" s="61"/>
      <c r="EY413" s="61"/>
    </row>
    <row r="414" spans="1:155"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61"/>
      <c r="BI414" s="61"/>
      <c r="BJ414" s="61"/>
      <c r="BK414" s="61"/>
      <c r="BL414" s="61"/>
      <c r="BM414" s="61"/>
      <c r="BN414" s="61"/>
      <c r="BO414" s="61"/>
      <c r="BP414" s="61"/>
      <c r="BQ414" s="61"/>
      <c r="BR414" s="61"/>
      <c r="BS414" s="61"/>
      <c r="BT414" s="61"/>
      <c r="BU414" s="61"/>
      <c r="BV414" s="61"/>
      <c r="BW414" s="61"/>
      <c r="BX414" s="61"/>
      <c r="BY414" s="61"/>
      <c r="BZ414" s="61"/>
      <c r="CA414" s="61"/>
      <c r="CB414" s="61"/>
      <c r="CC414" s="61"/>
      <c r="CD414" s="61"/>
      <c r="CE414" s="61"/>
      <c r="CF414" s="61"/>
      <c r="CG414" s="61"/>
      <c r="CH414" s="61"/>
      <c r="CI414" s="61"/>
      <c r="CJ414" s="61"/>
      <c r="CK414" s="61"/>
      <c r="CL414" s="61"/>
      <c r="CM414" s="61"/>
      <c r="CN414" s="61"/>
      <c r="CO414" s="61"/>
      <c r="CP414" s="61"/>
      <c r="CQ414" s="61"/>
      <c r="CR414" s="61"/>
      <c r="CS414" s="61"/>
      <c r="CT414" s="61"/>
      <c r="CU414" s="61"/>
      <c r="CV414" s="61"/>
      <c r="CW414" s="61"/>
      <c r="CX414" s="61"/>
      <c r="CY414" s="61"/>
      <c r="CZ414" s="61"/>
      <c r="DA414" s="61"/>
      <c r="DB414" s="61"/>
      <c r="DC414" s="61"/>
      <c r="DD414" s="61"/>
      <c r="DE414" s="61"/>
      <c r="DF414" s="61"/>
      <c r="DG414" s="61"/>
      <c r="DH414" s="61"/>
      <c r="DI414" s="61"/>
      <c r="DJ414" s="61"/>
      <c r="DK414" s="61"/>
      <c r="DL414" s="61"/>
      <c r="DM414" s="61"/>
      <c r="DN414" s="61"/>
      <c r="DO414" s="61"/>
      <c r="DP414" s="61"/>
      <c r="DQ414" s="61"/>
      <c r="DR414" s="61"/>
      <c r="DS414" s="61"/>
      <c r="DT414" s="61"/>
      <c r="DU414" s="61"/>
      <c r="DV414" s="61"/>
      <c r="DW414" s="61"/>
      <c r="DX414" s="61"/>
      <c r="DY414" s="61"/>
      <c r="DZ414" s="61"/>
      <c r="EA414" s="61"/>
      <c r="EB414" s="61"/>
      <c r="EC414" s="61"/>
      <c r="ED414" s="61"/>
      <c r="EE414" s="61"/>
      <c r="EF414" s="61"/>
      <c r="EG414" s="61"/>
      <c r="EH414" s="61"/>
      <c r="EI414" s="61"/>
      <c r="EJ414" s="61"/>
      <c r="EK414" s="61"/>
      <c r="EL414" s="61"/>
      <c r="EM414" s="61"/>
      <c r="EN414" s="61"/>
      <c r="EO414" s="61"/>
      <c r="EP414" s="61"/>
      <c r="EQ414" s="61"/>
      <c r="ER414" s="61"/>
      <c r="ES414" s="61"/>
      <c r="ET414" s="61"/>
      <c r="EU414" s="61"/>
      <c r="EV414" s="61"/>
      <c r="EW414" s="61"/>
      <c r="EX414" s="61"/>
      <c r="EY414" s="61"/>
    </row>
    <row r="415" spans="1:155"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1"/>
      <c r="BH415" s="61"/>
      <c r="BI415" s="61"/>
      <c r="BJ415" s="61"/>
      <c r="BK415" s="61"/>
      <c r="BL415" s="61"/>
      <c r="BM415" s="61"/>
      <c r="BN415" s="61"/>
      <c r="BO415" s="61"/>
      <c r="BP415" s="61"/>
      <c r="BQ415" s="61"/>
      <c r="BR415" s="61"/>
      <c r="BS415" s="61"/>
      <c r="BT415" s="61"/>
      <c r="BU415" s="61"/>
      <c r="BV415" s="61"/>
      <c r="BW415" s="61"/>
      <c r="BX415" s="61"/>
      <c r="BY415" s="61"/>
      <c r="BZ415" s="61"/>
      <c r="CA415" s="61"/>
      <c r="CB415" s="61"/>
      <c r="CC415" s="61"/>
      <c r="CD415" s="61"/>
      <c r="CE415" s="61"/>
      <c r="CF415" s="61"/>
      <c r="CG415" s="61"/>
      <c r="CH415" s="61"/>
      <c r="CI415" s="61"/>
      <c r="CJ415" s="61"/>
      <c r="CK415" s="61"/>
      <c r="CL415" s="61"/>
      <c r="CM415" s="61"/>
      <c r="CN415" s="61"/>
      <c r="CO415" s="61"/>
      <c r="CP415" s="61"/>
      <c r="CQ415" s="61"/>
      <c r="CR415" s="61"/>
      <c r="CS415" s="61"/>
      <c r="CT415" s="61"/>
      <c r="CU415" s="61"/>
      <c r="CV415" s="61"/>
      <c r="CW415" s="61"/>
      <c r="CX415" s="61"/>
      <c r="CY415" s="61"/>
      <c r="CZ415" s="61"/>
      <c r="DA415" s="61"/>
      <c r="DB415" s="61"/>
      <c r="DC415" s="61"/>
      <c r="DD415" s="61"/>
      <c r="DE415" s="61"/>
      <c r="DF415" s="61"/>
      <c r="DG415" s="61"/>
      <c r="DH415" s="61"/>
      <c r="DI415" s="61"/>
      <c r="DJ415" s="61"/>
      <c r="DK415" s="61"/>
      <c r="DL415" s="61"/>
      <c r="DM415" s="61"/>
      <c r="DN415" s="61"/>
      <c r="DO415" s="61"/>
      <c r="DP415" s="61"/>
      <c r="DQ415" s="61"/>
      <c r="DR415" s="61"/>
      <c r="DS415" s="61"/>
      <c r="DT415" s="61"/>
      <c r="DU415" s="61"/>
      <c r="DV415" s="61"/>
      <c r="DW415" s="61"/>
      <c r="DX415" s="61"/>
      <c r="DY415" s="61"/>
      <c r="DZ415" s="61"/>
      <c r="EA415" s="61"/>
      <c r="EB415" s="61"/>
      <c r="EC415" s="61"/>
      <c r="ED415" s="61"/>
      <c r="EE415" s="61"/>
      <c r="EF415" s="61"/>
      <c r="EG415" s="61"/>
      <c r="EH415" s="61"/>
      <c r="EI415" s="61"/>
      <c r="EJ415" s="61"/>
      <c r="EK415" s="61"/>
      <c r="EL415" s="61"/>
      <c r="EM415" s="61"/>
      <c r="EN415" s="61"/>
      <c r="EO415" s="61"/>
      <c r="EP415" s="61"/>
      <c r="EQ415" s="61"/>
      <c r="ER415" s="61"/>
      <c r="ES415" s="61"/>
      <c r="ET415" s="61"/>
      <c r="EU415" s="61"/>
      <c r="EV415" s="61"/>
      <c r="EW415" s="61"/>
      <c r="EX415" s="61"/>
      <c r="EY415" s="61"/>
    </row>
    <row r="416" spans="1:155"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61"/>
      <c r="BM416" s="61"/>
      <c r="BN416" s="61"/>
      <c r="BO416" s="61"/>
      <c r="BP416" s="61"/>
      <c r="BQ416" s="61"/>
      <c r="BR416" s="61"/>
      <c r="BS416" s="61"/>
      <c r="BT416" s="61"/>
      <c r="BU416" s="61"/>
      <c r="BV416" s="61"/>
      <c r="BW416" s="61"/>
      <c r="BX416" s="61"/>
      <c r="BY416" s="61"/>
      <c r="BZ416" s="61"/>
      <c r="CA416" s="61"/>
      <c r="CB416" s="61"/>
      <c r="CC416" s="61"/>
      <c r="CD416" s="61"/>
      <c r="CE416" s="61"/>
      <c r="CF416" s="61"/>
      <c r="CG416" s="61"/>
      <c r="CH416" s="61"/>
      <c r="CI416" s="61"/>
      <c r="CJ416" s="61"/>
      <c r="CK416" s="61"/>
      <c r="CL416" s="61"/>
      <c r="CM416" s="61"/>
      <c r="CN416" s="61"/>
      <c r="CO416" s="61"/>
      <c r="CP416" s="61"/>
      <c r="CQ416" s="61"/>
      <c r="CR416" s="61"/>
      <c r="CS416" s="61"/>
      <c r="CT416" s="61"/>
      <c r="CU416" s="61"/>
      <c r="CV416" s="61"/>
      <c r="CW416" s="61"/>
      <c r="CX416" s="61"/>
      <c r="CY416" s="61"/>
      <c r="CZ416" s="61"/>
      <c r="DA416" s="61"/>
      <c r="DB416" s="61"/>
      <c r="DC416" s="61"/>
      <c r="DD416" s="61"/>
      <c r="DE416" s="61"/>
      <c r="DF416" s="61"/>
      <c r="DG416" s="61"/>
      <c r="DH416" s="61"/>
      <c r="DI416" s="61"/>
      <c r="DJ416" s="61"/>
      <c r="DK416" s="61"/>
      <c r="DL416" s="61"/>
      <c r="DM416" s="61"/>
      <c r="DN416" s="61"/>
      <c r="DO416" s="61"/>
      <c r="DP416" s="61"/>
      <c r="DQ416" s="61"/>
      <c r="DR416" s="61"/>
      <c r="DS416" s="61"/>
      <c r="DT416" s="61"/>
      <c r="DU416" s="61"/>
      <c r="DV416" s="61"/>
      <c r="DW416" s="61"/>
      <c r="DX416" s="61"/>
      <c r="DY416" s="61"/>
      <c r="DZ416" s="61"/>
      <c r="EA416" s="61"/>
      <c r="EB416" s="61"/>
      <c r="EC416" s="61"/>
      <c r="ED416" s="61"/>
      <c r="EE416" s="61"/>
      <c r="EF416" s="61"/>
      <c r="EG416" s="61"/>
      <c r="EH416" s="61"/>
      <c r="EI416" s="61"/>
      <c r="EJ416" s="61"/>
      <c r="EK416" s="61"/>
      <c r="EL416" s="61"/>
      <c r="EM416" s="61"/>
      <c r="EN416" s="61"/>
      <c r="EO416" s="61"/>
      <c r="EP416" s="61"/>
      <c r="EQ416" s="61"/>
      <c r="ER416" s="61"/>
      <c r="ES416" s="61"/>
      <c r="ET416" s="61"/>
      <c r="EU416" s="61"/>
      <c r="EV416" s="61"/>
      <c r="EW416" s="61"/>
      <c r="EX416" s="61"/>
      <c r="EY416" s="61"/>
    </row>
    <row r="417" spans="1:155"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61"/>
      <c r="BM417" s="61"/>
      <c r="BN417" s="61"/>
      <c r="BO417" s="61"/>
      <c r="BP417" s="61"/>
      <c r="BQ417" s="61"/>
      <c r="BR417" s="61"/>
      <c r="BS417" s="61"/>
      <c r="BT417" s="61"/>
      <c r="BU417" s="61"/>
      <c r="BV417" s="61"/>
      <c r="BW417" s="61"/>
      <c r="BX417" s="61"/>
      <c r="BY417" s="61"/>
      <c r="BZ417" s="61"/>
      <c r="CA417" s="61"/>
      <c r="CB417" s="61"/>
      <c r="CC417" s="61"/>
      <c r="CD417" s="61"/>
      <c r="CE417" s="61"/>
      <c r="CF417" s="61"/>
      <c r="CG417" s="61"/>
      <c r="CH417" s="61"/>
      <c r="CI417" s="61"/>
      <c r="CJ417" s="61"/>
      <c r="CK417" s="61"/>
      <c r="CL417" s="61"/>
      <c r="CM417" s="61"/>
      <c r="CN417" s="61"/>
      <c r="CO417" s="61"/>
      <c r="CP417" s="61"/>
      <c r="CQ417" s="61"/>
      <c r="CR417" s="61"/>
      <c r="CS417" s="61"/>
      <c r="CT417" s="61"/>
      <c r="CU417" s="61"/>
      <c r="CV417" s="61"/>
      <c r="CW417" s="61"/>
      <c r="CX417" s="61"/>
      <c r="CY417" s="61"/>
      <c r="CZ417" s="61"/>
      <c r="DA417" s="61"/>
      <c r="DB417" s="61"/>
      <c r="DC417" s="61"/>
      <c r="DD417" s="61"/>
      <c r="DE417" s="61"/>
      <c r="DF417" s="61"/>
      <c r="DG417" s="61"/>
      <c r="DH417" s="61"/>
      <c r="DI417" s="61"/>
      <c r="DJ417" s="61"/>
      <c r="DK417" s="61"/>
      <c r="DL417" s="61"/>
      <c r="DM417" s="61"/>
      <c r="DN417" s="61"/>
      <c r="DO417" s="61"/>
      <c r="DP417" s="61"/>
      <c r="DQ417" s="61"/>
      <c r="DR417" s="61"/>
      <c r="DS417" s="61"/>
      <c r="DT417" s="61"/>
      <c r="DU417" s="61"/>
      <c r="DV417" s="61"/>
      <c r="DW417" s="61"/>
      <c r="DX417" s="61"/>
      <c r="DY417" s="61"/>
      <c r="DZ417" s="61"/>
      <c r="EA417" s="61"/>
      <c r="EB417" s="61"/>
      <c r="EC417" s="61"/>
      <c r="ED417" s="61"/>
      <c r="EE417" s="61"/>
      <c r="EF417" s="61"/>
      <c r="EG417" s="61"/>
      <c r="EH417" s="61"/>
      <c r="EI417" s="61"/>
      <c r="EJ417" s="61"/>
      <c r="EK417" s="61"/>
      <c r="EL417" s="61"/>
      <c r="EM417" s="61"/>
      <c r="EN417" s="61"/>
      <c r="EO417" s="61"/>
      <c r="EP417" s="61"/>
      <c r="EQ417" s="61"/>
      <c r="ER417" s="61"/>
      <c r="ES417" s="61"/>
      <c r="ET417" s="61"/>
      <c r="EU417" s="61"/>
      <c r="EV417" s="61"/>
      <c r="EW417" s="61"/>
      <c r="EX417" s="61"/>
      <c r="EY417" s="61"/>
    </row>
    <row r="418" spans="1:155"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c r="BQ418" s="61"/>
      <c r="BR418" s="61"/>
      <c r="BS418" s="61"/>
      <c r="BT418" s="61"/>
      <c r="BU418" s="61"/>
      <c r="BV418" s="61"/>
      <c r="BW418" s="61"/>
      <c r="BX418" s="61"/>
      <c r="BY418" s="61"/>
      <c r="BZ418" s="61"/>
      <c r="CA418" s="61"/>
      <c r="CB418" s="61"/>
      <c r="CC418" s="61"/>
      <c r="CD418" s="61"/>
      <c r="CE418" s="61"/>
      <c r="CF418" s="61"/>
      <c r="CG418" s="61"/>
      <c r="CH418" s="61"/>
      <c r="CI418" s="61"/>
      <c r="CJ418" s="61"/>
      <c r="CK418" s="61"/>
      <c r="CL418" s="61"/>
      <c r="CM418" s="61"/>
      <c r="CN418" s="61"/>
      <c r="CO418" s="61"/>
      <c r="CP418" s="61"/>
      <c r="CQ418" s="61"/>
      <c r="CR418" s="61"/>
      <c r="CS418" s="61"/>
      <c r="CT418" s="61"/>
      <c r="CU418" s="61"/>
      <c r="CV418" s="61"/>
      <c r="CW418" s="61"/>
      <c r="CX418" s="61"/>
      <c r="CY418" s="61"/>
      <c r="CZ418" s="61"/>
      <c r="DA418" s="61"/>
      <c r="DB418" s="61"/>
      <c r="DC418" s="61"/>
      <c r="DD418" s="61"/>
      <c r="DE418" s="61"/>
      <c r="DF418" s="61"/>
      <c r="DG418" s="61"/>
      <c r="DH418" s="61"/>
      <c r="DI418" s="61"/>
      <c r="DJ418" s="61"/>
      <c r="DK418" s="61"/>
      <c r="DL418" s="61"/>
      <c r="DM418" s="61"/>
      <c r="DN418" s="61"/>
      <c r="DO418" s="61"/>
      <c r="DP418" s="61"/>
      <c r="DQ418" s="61"/>
      <c r="DR418" s="61"/>
      <c r="DS418" s="61"/>
      <c r="DT418" s="61"/>
      <c r="DU418" s="61"/>
      <c r="DV418" s="61"/>
      <c r="DW418" s="61"/>
      <c r="DX418" s="61"/>
      <c r="DY418" s="61"/>
      <c r="DZ418" s="61"/>
      <c r="EA418" s="61"/>
      <c r="EB418" s="61"/>
      <c r="EC418" s="61"/>
      <c r="ED418" s="61"/>
      <c r="EE418" s="61"/>
      <c r="EF418" s="61"/>
      <c r="EG418" s="61"/>
      <c r="EH418" s="61"/>
      <c r="EI418" s="61"/>
      <c r="EJ418" s="61"/>
      <c r="EK418" s="61"/>
      <c r="EL418" s="61"/>
      <c r="EM418" s="61"/>
      <c r="EN418" s="61"/>
      <c r="EO418" s="61"/>
      <c r="EP418" s="61"/>
      <c r="EQ418" s="61"/>
      <c r="ER418" s="61"/>
      <c r="ES418" s="61"/>
      <c r="ET418" s="61"/>
      <c r="EU418" s="61"/>
      <c r="EV418" s="61"/>
      <c r="EW418" s="61"/>
      <c r="EX418" s="61"/>
      <c r="EY418" s="61"/>
    </row>
    <row r="419" spans="1:155"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1"/>
      <c r="BH419" s="61"/>
      <c r="BI419" s="61"/>
      <c r="BJ419" s="61"/>
      <c r="BK419" s="61"/>
      <c r="BL419" s="61"/>
      <c r="BM419" s="61"/>
      <c r="BN419" s="61"/>
      <c r="BO419" s="61"/>
      <c r="BP419" s="61"/>
      <c r="BQ419" s="61"/>
      <c r="BR419" s="61"/>
      <c r="BS419" s="61"/>
      <c r="BT419" s="61"/>
      <c r="BU419" s="61"/>
      <c r="BV419" s="61"/>
      <c r="BW419" s="61"/>
      <c r="BX419" s="61"/>
      <c r="BY419" s="61"/>
      <c r="BZ419" s="61"/>
      <c r="CA419" s="61"/>
      <c r="CB419" s="61"/>
      <c r="CC419" s="61"/>
      <c r="CD419" s="61"/>
      <c r="CE419" s="61"/>
      <c r="CF419" s="61"/>
      <c r="CG419" s="61"/>
      <c r="CH419" s="61"/>
      <c r="CI419" s="61"/>
      <c r="CJ419" s="61"/>
      <c r="CK419" s="61"/>
      <c r="CL419" s="61"/>
      <c r="CM419" s="61"/>
      <c r="CN419" s="61"/>
      <c r="CO419" s="61"/>
      <c r="CP419" s="61"/>
      <c r="CQ419" s="61"/>
      <c r="CR419" s="61"/>
      <c r="CS419" s="61"/>
      <c r="CT419" s="61"/>
      <c r="CU419" s="61"/>
      <c r="CV419" s="61"/>
      <c r="CW419" s="61"/>
      <c r="CX419" s="61"/>
      <c r="CY419" s="61"/>
      <c r="CZ419" s="61"/>
      <c r="DA419" s="61"/>
      <c r="DB419" s="61"/>
      <c r="DC419" s="61"/>
      <c r="DD419" s="61"/>
      <c r="DE419" s="61"/>
      <c r="DF419" s="61"/>
      <c r="DG419" s="61"/>
      <c r="DH419" s="61"/>
      <c r="DI419" s="61"/>
      <c r="DJ419" s="61"/>
      <c r="DK419" s="61"/>
      <c r="DL419" s="61"/>
      <c r="DM419" s="61"/>
      <c r="DN419" s="61"/>
      <c r="DO419" s="61"/>
      <c r="DP419" s="61"/>
      <c r="DQ419" s="61"/>
      <c r="DR419" s="61"/>
      <c r="DS419" s="61"/>
      <c r="DT419" s="61"/>
      <c r="DU419" s="61"/>
      <c r="DV419" s="61"/>
      <c r="DW419" s="61"/>
      <c r="DX419" s="61"/>
      <c r="DY419" s="61"/>
      <c r="DZ419" s="61"/>
      <c r="EA419" s="61"/>
      <c r="EB419" s="61"/>
      <c r="EC419" s="61"/>
      <c r="ED419" s="61"/>
      <c r="EE419" s="61"/>
      <c r="EF419" s="61"/>
      <c r="EG419" s="61"/>
      <c r="EH419" s="61"/>
      <c r="EI419" s="61"/>
      <c r="EJ419" s="61"/>
      <c r="EK419" s="61"/>
      <c r="EL419" s="61"/>
      <c r="EM419" s="61"/>
      <c r="EN419" s="61"/>
      <c r="EO419" s="61"/>
      <c r="EP419" s="61"/>
      <c r="EQ419" s="61"/>
      <c r="ER419" s="61"/>
      <c r="ES419" s="61"/>
      <c r="ET419" s="61"/>
      <c r="EU419" s="61"/>
      <c r="EV419" s="61"/>
      <c r="EW419" s="61"/>
      <c r="EX419" s="61"/>
      <c r="EY419" s="61"/>
    </row>
    <row r="420" spans="1:155"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1"/>
      <c r="BH420" s="61"/>
      <c r="BI420" s="61"/>
      <c r="BJ420" s="61"/>
      <c r="BK420" s="61"/>
      <c r="BL420" s="61"/>
      <c r="BM420" s="61"/>
      <c r="BN420" s="61"/>
      <c r="BO420" s="61"/>
      <c r="BP420" s="61"/>
      <c r="BQ420" s="61"/>
      <c r="BR420" s="61"/>
      <c r="BS420" s="61"/>
      <c r="BT420" s="61"/>
      <c r="BU420" s="61"/>
      <c r="BV420" s="61"/>
      <c r="BW420" s="61"/>
      <c r="BX420" s="61"/>
      <c r="BY420" s="61"/>
      <c r="BZ420" s="61"/>
      <c r="CA420" s="61"/>
      <c r="CB420" s="61"/>
      <c r="CC420" s="61"/>
      <c r="CD420" s="61"/>
      <c r="CE420" s="61"/>
      <c r="CF420" s="61"/>
      <c r="CG420" s="61"/>
      <c r="CH420" s="61"/>
      <c r="CI420" s="61"/>
      <c r="CJ420" s="61"/>
      <c r="CK420" s="61"/>
      <c r="CL420" s="61"/>
      <c r="CM420" s="61"/>
      <c r="CN420" s="61"/>
      <c r="CO420" s="61"/>
      <c r="CP420" s="61"/>
      <c r="CQ420" s="61"/>
      <c r="CR420" s="61"/>
      <c r="CS420" s="61"/>
      <c r="CT420" s="61"/>
      <c r="CU420" s="61"/>
      <c r="CV420" s="61"/>
      <c r="CW420" s="61"/>
      <c r="CX420" s="61"/>
      <c r="CY420" s="61"/>
      <c r="CZ420" s="61"/>
      <c r="DA420" s="61"/>
      <c r="DB420" s="61"/>
      <c r="DC420" s="61"/>
      <c r="DD420" s="61"/>
      <c r="DE420" s="61"/>
      <c r="DF420" s="61"/>
      <c r="DG420" s="61"/>
      <c r="DH420" s="61"/>
      <c r="DI420" s="61"/>
      <c r="DJ420" s="61"/>
      <c r="DK420" s="61"/>
      <c r="DL420" s="61"/>
      <c r="DM420" s="61"/>
      <c r="DN420" s="61"/>
      <c r="DO420" s="61"/>
      <c r="DP420" s="61"/>
      <c r="DQ420" s="61"/>
      <c r="DR420" s="61"/>
      <c r="DS420" s="61"/>
      <c r="DT420" s="61"/>
      <c r="DU420" s="61"/>
      <c r="DV420" s="61"/>
      <c r="DW420" s="61"/>
      <c r="DX420" s="61"/>
      <c r="DY420" s="61"/>
      <c r="DZ420" s="61"/>
      <c r="EA420" s="61"/>
      <c r="EB420" s="61"/>
      <c r="EC420" s="61"/>
      <c r="ED420" s="61"/>
      <c r="EE420" s="61"/>
      <c r="EF420" s="61"/>
      <c r="EG420" s="61"/>
      <c r="EH420" s="61"/>
      <c r="EI420" s="61"/>
      <c r="EJ420" s="61"/>
      <c r="EK420" s="61"/>
      <c r="EL420" s="61"/>
      <c r="EM420" s="61"/>
      <c r="EN420" s="61"/>
      <c r="EO420" s="61"/>
      <c r="EP420" s="61"/>
      <c r="EQ420" s="61"/>
      <c r="ER420" s="61"/>
      <c r="ES420" s="61"/>
      <c r="ET420" s="61"/>
      <c r="EU420" s="61"/>
      <c r="EV420" s="61"/>
      <c r="EW420" s="61"/>
      <c r="EX420" s="61"/>
      <c r="EY420" s="61"/>
    </row>
    <row r="421" spans="1:155"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c r="BQ421" s="61"/>
      <c r="BR421" s="61"/>
      <c r="BS421" s="61"/>
      <c r="BT421" s="61"/>
      <c r="BU421" s="61"/>
      <c r="BV421" s="61"/>
      <c r="BW421" s="61"/>
      <c r="BX421" s="61"/>
      <c r="BY421" s="61"/>
      <c r="BZ421" s="61"/>
      <c r="CA421" s="61"/>
      <c r="CB421" s="61"/>
      <c r="CC421" s="61"/>
      <c r="CD421" s="61"/>
      <c r="CE421" s="61"/>
      <c r="CF421" s="61"/>
      <c r="CG421" s="61"/>
      <c r="CH421" s="61"/>
      <c r="CI421" s="61"/>
      <c r="CJ421" s="61"/>
      <c r="CK421" s="61"/>
      <c r="CL421" s="61"/>
      <c r="CM421" s="61"/>
      <c r="CN421" s="61"/>
      <c r="CO421" s="61"/>
      <c r="CP421" s="61"/>
      <c r="CQ421" s="61"/>
      <c r="CR421" s="61"/>
      <c r="CS421" s="61"/>
      <c r="CT421" s="61"/>
      <c r="CU421" s="61"/>
      <c r="CV421" s="61"/>
      <c r="CW421" s="61"/>
      <c r="CX421" s="61"/>
      <c r="CY421" s="61"/>
      <c r="CZ421" s="61"/>
      <c r="DA421" s="61"/>
      <c r="DB421" s="61"/>
      <c r="DC421" s="61"/>
      <c r="DD421" s="61"/>
      <c r="DE421" s="61"/>
      <c r="DF421" s="61"/>
      <c r="DG421" s="61"/>
      <c r="DH421" s="61"/>
      <c r="DI421" s="61"/>
      <c r="DJ421" s="61"/>
      <c r="DK421" s="61"/>
      <c r="DL421" s="61"/>
      <c r="DM421" s="61"/>
      <c r="DN421" s="61"/>
      <c r="DO421" s="61"/>
      <c r="DP421" s="61"/>
      <c r="DQ421" s="61"/>
      <c r="DR421" s="61"/>
      <c r="DS421" s="61"/>
      <c r="DT421" s="61"/>
      <c r="DU421" s="61"/>
      <c r="DV421" s="61"/>
      <c r="DW421" s="61"/>
      <c r="DX421" s="61"/>
      <c r="DY421" s="61"/>
      <c r="DZ421" s="61"/>
      <c r="EA421" s="61"/>
      <c r="EB421" s="61"/>
      <c r="EC421" s="61"/>
      <c r="ED421" s="61"/>
      <c r="EE421" s="61"/>
      <c r="EF421" s="61"/>
      <c r="EG421" s="61"/>
      <c r="EH421" s="61"/>
      <c r="EI421" s="61"/>
      <c r="EJ421" s="61"/>
      <c r="EK421" s="61"/>
      <c r="EL421" s="61"/>
      <c r="EM421" s="61"/>
      <c r="EN421" s="61"/>
      <c r="EO421" s="61"/>
      <c r="EP421" s="61"/>
      <c r="EQ421" s="61"/>
      <c r="ER421" s="61"/>
      <c r="ES421" s="61"/>
      <c r="ET421" s="61"/>
      <c r="EU421" s="61"/>
      <c r="EV421" s="61"/>
      <c r="EW421" s="61"/>
      <c r="EX421" s="61"/>
      <c r="EY421" s="61"/>
    </row>
    <row r="422" spans="1:155"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c r="BQ422" s="61"/>
      <c r="BR422" s="61"/>
      <c r="BS422" s="61"/>
      <c r="BT422" s="61"/>
      <c r="BU422" s="61"/>
      <c r="BV422" s="61"/>
      <c r="BW422" s="61"/>
      <c r="BX422" s="61"/>
      <c r="BY422" s="61"/>
      <c r="BZ422" s="61"/>
      <c r="CA422" s="61"/>
      <c r="CB422" s="61"/>
      <c r="CC422" s="61"/>
      <c r="CD422" s="61"/>
      <c r="CE422" s="61"/>
      <c r="CF422" s="61"/>
      <c r="CG422" s="61"/>
      <c r="CH422" s="61"/>
      <c r="CI422" s="61"/>
      <c r="CJ422" s="61"/>
      <c r="CK422" s="61"/>
      <c r="CL422" s="61"/>
      <c r="CM422" s="61"/>
      <c r="CN422" s="61"/>
      <c r="CO422" s="61"/>
      <c r="CP422" s="61"/>
      <c r="CQ422" s="61"/>
      <c r="CR422" s="61"/>
      <c r="CS422" s="61"/>
      <c r="CT422" s="61"/>
      <c r="CU422" s="61"/>
      <c r="CV422" s="61"/>
      <c r="CW422" s="61"/>
      <c r="CX422" s="61"/>
      <c r="CY422" s="61"/>
      <c r="CZ422" s="61"/>
      <c r="DA422" s="61"/>
      <c r="DB422" s="61"/>
      <c r="DC422" s="61"/>
      <c r="DD422" s="61"/>
      <c r="DE422" s="61"/>
      <c r="DF422" s="61"/>
      <c r="DG422" s="61"/>
      <c r="DH422" s="61"/>
      <c r="DI422" s="61"/>
      <c r="DJ422" s="61"/>
      <c r="DK422" s="61"/>
      <c r="DL422" s="61"/>
      <c r="DM422" s="61"/>
      <c r="DN422" s="61"/>
      <c r="DO422" s="61"/>
      <c r="DP422" s="61"/>
      <c r="DQ422" s="61"/>
      <c r="DR422" s="61"/>
      <c r="DS422" s="61"/>
      <c r="DT422" s="61"/>
      <c r="DU422" s="61"/>
      <c r="DV422" s="61"/>
      <c r="DW422" s="61"/>
      <c r="DX422" s="61"/>
      <c r="DY422" s="61"/>
      <c r="DZ422" s="61"/>
      <c r="EA422" s="61"/>
      <c r="EB422" s="61"/>
      <c r="EC422" s="61"/>
      <c r="ED422" s="61"/>
      <c r="EE422" s="61"/>
      <c r="EF422" s="61"/>
      <c r="EG422" s="61"/>
      <c r="EH422" s="61"/>
      <c r="EI422" s="61"/>
      <c r="EJ422" s="61"/>
      <c r="EK422" s="61"/>
      <c r="EL422" s="61"/>
      <c r="EM422" s="61"/>
      <c r="EN422" s="61"/>
      <c r="EO422" s="61"/>
      <c r="EP422" s="61"/>
      <c r="EQ422" s="61"/>
      <c r="ER422" s="61"/>
      <c r="ES422" s="61"/>
      <c r="ET422" s="61"/>
      <c r="EU422" s="61"/>
      <c r="EV422" s="61"/>
      <c r="EW422" s="61"/>
      <c r="EX422" s="61"/>
      <c r="EY422" s="61"/>
    </row>
    <row r="423" spans="1:155"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c r="BQ423" s="61"/>
      <c r="BR423" s="61"/>
      <c r="BS423" s="61"/>
      <c r="BT423" s="61"/>
      <c r="BU423" s="61"/>
      <c r="BV423" s="61"/>
      <c r="BW423" s="61"/>
      <c r="BX423" s="61"/>
      <c r="BY423" s="61"/>
      <c r="BZ423" s="61"/>
      <c r="CA423" s="61"/>
      <c r="CB423" s="61"/>
      <c r="CC423" s="61"/>
      <c r="CD423" s="61"/>
      <c r="CE423" s="61"/>
      <c r="CF423" s="61"/>
      <c r="CG423" s="61"/>
      <c r="CH423" s="61"/>
      <c r="CI423" s="61"/>
      <c r="CJ423" s="61"/>
      <c r="CK423" s="61"/>
      <c r="CL423" s="61"/>
      <c r="CM423" s="61"/>
      <c r="CN423" s="61"/>
      <c r="CO423" s="61"/>
      <c r="CP423" s="61"/>
      <c r="CQ423" s="61"/>
      <c r="CR423" s="61"/>
      <c r="CS423" s="61"/>
      <c r="CT423" s="61"/>
      <c r="CU423" s="61"/>
      <c r="CV423" s="61"/>
      <c r="CW423" s="61"/>
      <c r="CX423" s="61"/>
      <c r="CY423" s="61"/>
      <c r="CZ423" s="61"/>
      <c r="DA423" s="61"/>
      <c r="DB423" s="61"/>
      <c r="DC423" s="61"/>
      <c r="DD423" s="61"/>
      <c r="DE423" s="61"/>
      <c r="DF423" s="61"/>
      <c r="DG423" s="61"/>
      <c r="DH423" s="61"/>
      <c r="DI423" s="61"/>
      <c r="DJ423" s="61"/>
      <c r="DK423" s="61"/>
      <c r="DL423" s="61"/>
      <c r="DM423" s="61"/>
      <c r="DN423" s="61"/>
      <c r="DO423" s="61"/>
      <c r="DP423" s="61"/>
      <c r="DQ423" s="61"/>
      <c r="DR423" s="61"/>
      <c r="DS423" s="61"/>
      <c r="DT423" s="61"/>
      <c r="DU423" s="61"/>
      <c r="DV423" s="61"/>
      <c r="DW423" s="61"/>
      <c r="DX423" s="61"/>
      <c r="DY423" s="61"/>
      <c r="DZ423" s="61"/>
      <c r="EA423" s="61"/>
      <c r="EB423" s="61"/>
      <c r="EC423" s="61"/>
      <c r="ED423" s="61"/>
      <c r="EE423" s="61"/>
      <c r="EF423" s="61"/>
      <c r="EG423" s="61"/>
      <c r="EH423" s="61"/>
      <c r="EI423" s="61"/>
      <c r="EJ423" s="61"/>
      <c r="EK423" s="61"/>
      <c r="EL423" s="61"/>
      <c r="EM423" s="61"/>
      <c r="EN423" s="61"/>
      <c r="EO423" s="61"/>
      <c r="EP423" s="61"/>
      <c r="EQ423" s="61"/>
      <c r="ER423" s="61"/>
      <c r="ES423" s="61"/>
      <c r="ET423" s="61"/>
      <c r="EU423" s="61"/>
      <c r="EV423" s="61"/>
      <c r="EW423" s="61"/>
      <c r="EX423" s="61"/>
      <c r="EY423" s="61"/>
    </row>
    <row r="424" spans="1:155"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1"/>
      <c r="BH424" s="61"/>
      <c r="BI424" s="61"/>
      <c r="BJ424" s="61"/>
      <c r="BK424" s="61"/>
      <c r="BL424" s="61"/>
      <c r="BM424" s="61"/>
      <c r="BN424" s="61"/>
      <c r="BO424" s="61"/>
      <c r="BP424" s="61"/>
      <c r="BQ424" s="61"/>
      <c r="BR424" s="61"/>
      <c r="BS424" s="61"/>
      <c r="BT424" s="61"/>
      <c r="BU424" s="61"/>
      <c r="BV424" s="61"/>
      <c r="BW424" s="61"/>
      <c r="BX424" s="61"/>
      <c r="BY424" s="61"/>
      <c r="BZ424" s="61"/>
      <c r="CA424" s="61"/>
      <c r="CB424" s="61"/>
      <c r="CC424" s="61"/>
      <c r="CD424" s="61"/>
      <c r="CE424" s="61"/>
      <c r="CF424" s="61"/>
      <c r="CG424" s="61"/>
      <c r="CH424" s="61"/>
      <c r="CI424" s="61"/>
      <c r="CJ424" s="61"/>
      <c r="CK424" s="61"/>
      <c r="CL424" s="61"/>
      <c r="CM424" s="61"/>
      <c r="CN424" s="61"/>
      <c r="CO424" s="61"/>
      <c r="CP424" s="61"/>
      <c r="CQ424" s="61"/>
      <c r="CR424" s="61"/>
      <c r="CS424" s="61"/>
      <c r="CT424" s="61"/>
      <c r="CU424" s="61"/>
      <c r="CV424" s="61"/>
      <c r="CW424" s="61"/>
      <c r="CX424" s="61"/>
      <c r="CY424" s="61"/>
      <c r="CZ424" s="61"/>
      <c r="DA424" s="61"/>
      <c r="DB424" s="61"/>
      <c r="DC424" s="61"/>
      <c r="DD424" s="61"/>
      <c r="DE424" s="61"/>
      <c r="DF424" s="61"/>
      <c r="DG424" s="61"/>
      <c r="DH424" s="61"/>
      <c r="DI424" s="61"/>
      <c r="DJ424" s="61"/>
      <c r="DK424" s="61"/>
      <c r="DL424" s="61"/>
      <c r="DM424" s="61"/>
      <c r="DN424" s="61"/>
      <c r="DO424" s="61"/>
      <c r="DP424" s="61"/>
      <c r="DQ424" s="61"/>
      <c r="DR424" s="61"/>
      <c r="DS424" s="61"/>
      <c r="DT424" s="61"/>
      <c r="DU424" s="61"/>
      <c r="DV424" s="61"/>
      <c r="DW424" s="61"/>
      <c r="DX424" s="61"/>
      <c r="DY424" s="61"/>
      <c r="DZ424" s="61"/>
      <c r="EA424" s="61"/>
      <c r="EB424" s="61"/>
      <c r="EC424" s="61"/>
      <c r="ED424" s="61"/>
      <c r="EE424" s="61"/>
      <c r="EF424" s="61"/>
      <c r="EG424" s="61"/>
      <c r="EH424" s="61"/>
      <c r="EI424" s="61"/>
      <c r="EJ424" s="61"/>
      <c r="EK424" s="61"/>
      <c r="EL424" s="61"/>
      <c r="EM424" s="61"/>
      <c r="EN424" s="61"/>
      <c r="EO424" s="61"/>
      <c r="EP424" s="61"/>
      <c r="EQ424" s="61"/>
      <c r="ER424" s="61"/>
      <c r="ES424" s="61"/>
      <c r="ET424" s="61"/>
      <c r="EU424" s="61"/>
      <c r="EV424" s="61"/>
      <c r="EW424" s="61"/>
      <c r="EX424" s="61"/>
      <c r="EY424" s="61"/>
    </row>
    <row r="425" spans="1:155"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c r="BQ425" s="61"/>
      <c r="BR425" s="61"/>
      <c r="BS425" s="61"/>
      <c r="BT425" s="61"/>
      <c r="BU425" s="61"/>
      <c r="BV425" s="61"/>
      <c r="BW425" s="61"/>
      <c r="BX425" s="61"/>
      <c r="BY425" s="61"/>
      <c r="BZ425" s="61"/>
      <c r="CA425" s="61"/>
      <c r="CB425" s="61"/>
      <c r="CC425" s="61"/>
      <c r="CD425" s="61"/>
      <c r="CE425" s="61"/>
      <c r="CF425" s="61"/>
      <c r="CG425" s="61"/>
      <c r="CH425" s="61"/>
      <c r="CI425" s="61"/>
      <c r="CJ425" s="61"/>
      <c r="CK425" s="61"/>
      <c r="CL425" s="61"/>
      <c r="CM425" s="61"/>
      <c r="CN425" s="61"/>
      <c r="CO425" s="61"/>
      <c r="CP425" s="61"/>
      <c r="CQ425" s="61"/>
      <c r="CR425" s="61"/>
      <c r="CS425" s="61"/>
      <c r="CT425" s="61"/>
      <c r="CU425" s="61"/>
      <c r="CV425" s="61"/>
      <c r="CW425" s="61"/>
      <c r="CX425" s="61"/>
      <c r="CY425" s="61"/>
      <c r="CZ425" s="61"/>
      <c r="DA425" s="61"/>
      <c r="DB425" s="61"/>
      <c r="DC425" s="61"/>
      <c r="DD425" s="61"/>
      <c r="DE425" s="61"/>
      <c r="DF425" s="61"/>
      <c r="DG425" s="61"/>
      <c r="DH425" s="61"/>
      <c r="DI425" s="61"/>
      <c r="DJ425" s="61"/>
      <c r="DK425" s="61"/>
      <c r="DL425" s="61"/>
      <c r="DM425" s="61"/>
      <c r="DN425" s="61"/>
      <c r="DO425" s="61"/>
      <c r="DP425" s="61"/>
      <c r="DQ425" s="61"/>
      <c r="DR425" s="61"/>
      <c r="DS425" s="61"/>
      <c r="DT425" s="61"/>
      <c r="DU425" s="61"/>
      <c r="DV425" s="61"/>
      <c r="DW425" s="61"/>
      <c r="DX425" s="61"/>
      <c r="DY425" s="61"/>
      <c r="DZ425" s="61"/>
      <c r="EA425" s="61"/>
      <c r="EB425" s="61"/>
      <c r="EC425" s="61"/>
      <c r="ED425" s="61"/>
      <c r="EE425" s="61"/>
      <c r="EF425" s="61"/>
      <c r="EG425" s="61"/>
      <c r="EH425" s="61"/>
      <c r="EI425" s="61"/>
      <c r="EJ425" s="61"/>
      <c r="EK425" s="61"/>
      <c r="EL425" s="61"/>
      <c r="EM425" s="61"/>
      <c r="EN425" s="61"/>
      <c r="EO425" s="61"/>
      <c r="EP425" s="61"/>
      <c r="EQ425" s="61"/>
      <c r="ER425" s="61"/>
      <c r="ES425" s="61"/>
      <c r="ET425" s="61"/>
      <c r="EU425" s="61"/>
      <c r="EV425" s="61"/>
      <c r="EW425" s="61"/>
      <c r="EX425" s="61"/>
      <c r="EY425" s="61"/>
    </row>
    <row r="426" spans="1:155"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c r="BQ426" s="61"/>
      <c r="BR426" s="61"/>
      <c r="BS426" s="61"/>
      <c r="BT426" s="61"/>
      <c r="BU426" s="61"/>
      <c r="BV426" s="61"/>
      <c r="BW426" s="61"/>
      <c r="BX426" s="61"/>
      <c r="BY426" s="61"/>
      <c r="BZ426" s="61"/>
      <c r="CA426" s="61"/>
      <c r="CB426" s="61"/>
      <c r="CC426" s="61"/>
      <c r="CD426" s="61"/>
      <c r="CE426" s="61"/>
      <c r="CF426" s="61"/>
      <c r="CG426" s="61"/>
      <c r="CH426" s="61"/>
      <c r="CI426" s="61"/>
      <c r="CJ426" s="61"/>
      <c r="CK426" s="61"/>
      <c r="CL426" s="61"/>
      <c r="CM426" s="61"/>
      <c r="CN426" s="61"/>
      <c r="CO426" s="61"/>
      <c r="CP426" s="61"/>
      <c r="CQ426" s="61"/>
      <c r="CR426" s="61"/>
      <c r="CS426" s="61"/>
      <c r="CT426" s="61"/>
      <c r="CU426" s="61"/>
      <c r="CV426" s="61"/>
      <c r="CW426" s="61"/>
      <c r="CX426" s="61"/>
      <c r="CY426" s="61"/>
      <c r="CZ426" s="61"/>
      <c r="DA426" s="61"/>
      <c r="DB426" s="61"/>
      <c r="DC426" s="61"/>
      <c r="DD426" s="61"/>
      <c r="DE426" s="61"/>
      <c r="DF426" s="61"/>
      <c r="DG426" s="61"/>
      <c r="DH426" s="61"/>
      <c r="DI426" s="61"/>
      <c r="DJ426" s="61"/>
      <c r="DK426" s="61"/>
      <c r="DL426" s="61"/>
      <c r="DM426" s="61"/>
      <c r="DN426" s="61"/>
      <c r="DO426" s="61"/>
      <c r="DP426" s="61"/>
      <c r="DQ426" s="61"/>
      <c r="DR426" s="61"/>
      <c r="DS426" s="61"/>
      <c r="DT426" s="61"/>
      <c r="DU426" s="61"/>
      <c r="DV426" s="61"/>
      <c r="DW426" s="61"/>
      <c r="DX426" s="61"/>
      <c r="DY426" s="61"/>
      <c r="DZ426" s="61"/>
      <c r="EA426" s="61"/>
      <c r="EB426" s="61"/>
      <c r="EC426" s="61"/>
      <c r="ED426" s="61"/>
      <c r="EE426" s="61"/>
      <c r="EF426" s="61"/>
      <c r="EG426" s="61"/>
      <c r="EH426" s="61"/>
      <c r="EI426" s="61"/>
      <c r="EJ426" s="61"/>
      <c r="EK426" s="61"/>
      <c r="EL426" s="61"/>
      <c r="EM426" s="61"/>
      <c r="EN426" s="61"/>
      <c r="EO426" s="61"/>
      <c r="EP426" s="61"/>
      <c r="EQ426" s="61"/>
      <c r="ER426" s="61"/>
      <c r="ES426" s="61"/>
      <c r="ET426" s="61"/>
      <c r="EU426" s="61"/>
      <c r="EV426" s="61"/>
      <c r="EW426" s="61"/>
      <c r="EX426" s="61"/>
      <c r="EY426" s="61"/>
    </row>
    <row r="427" spans="1:155"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c r="BQ427" s="61"/>
      <c r="BR427" s="61"/>
      <c r="BS427" s="61"/>
      <c r="BT427" s="61"/>
      <c r="BU427" s="61"/>
      <c r="BV427" s="61"/>
      <c r="BW427" s="61"/>
      <c r="BX427" s="61"/>
      <c r="BY427" s="61"/>
      <c r="BZ427" s="61"/>
      <c r="CA427" s="61"/>
      <c r="CB427" s="61"/>
      <c r="CC427" s="61"/>
      <c r="CD427" s="61"/>
      <c r="CE427" s="61"/>
      <c r="CF427" s="61"/>
      <c r="CG427" s="61"/>
      <c r="CH427" s="61"/>
      <c r="CI427" s="61"/>
      <c r="CJ427" s="61"/>
      <c r="CK427" s="61"/>
      <c r="CL427" s="61"/>
      <c r="CM427" s="61"/>
      <c r="CN427" s="61"/>
      <c r="CO427" s="61"/>
      <c r="CP427" s="61"/>
      <c r="CQ427" s="61"/>
      <c r="CR427" s="61"/>
      <c r="CS427" s="61"/>
      <c r="CT427" s="61"/>
      <c r="CU427" s="61"/>
      <c r="CV427" s="61"/>
      <c r="CW427" s="61"/>
      <c r="CX427" s="61"/>
      <c r="CY427" s="61"/>
      <c r="CZ427" s="61"/>
      <c r="DA427" s="61"/>
      <c r="DB427" s="61"/>
      <c r="DC427" s="61"/>
      <c r="DD427" s="61"/>
      <c r="DE427" s="61"/>
      <c r="DF427" s="61"/>
      <c r="DG427" s="61"/>
      <c r="DH427" s="61"/>
      <c r="DI427" s="61"/>
      <c r="DJ427" s="61"/>
      <c r="DK427" s="61"/>
      <c r="DL427" s="61"/>
      <c r="DM427" s="61"/>
      <c r="DN427" s="61"/>
      <c r="DO427" s="61"/>
      <c r="DP427" s="61"/>
      <c r="DQ427" s="61"/>
      <c r="DR427" s="61"/>
      <c r="DS427" s="61"/>
      <c r="DT427" s="61"/>
      <c r="DU427" s="61"/>
      <c r="DV427" s="61"/>
      <c r="DW427" s="61"/>
      <c r="DX427" s="61"/>
      <c r="DY427" s="61"/>
      <c r="DZ427" s="61"/>
      <c r="EA427" s="61"/>
      <c r="EB427" s="61"/>
      <c r="EC427" s="61"/>
      <c r="ED427" s="61"/>
      <c r="EE427" s="61"/>
      <c r="EF427" s="61"/>
      <c r="EG427" s="61"/>
      <c r="EH427" s="61"/>
      <c r="EI427" s="61"/>
      <c r="EJ427" s="61"/>
      <c r="EK427" s="61"/>
      <c r="EL427" s="61"/>
      <c r="EM427" s="61"/>
      <c r="EN427" s="61"/>
      <c r="EO427" s="61"/>
      <c r="EP427" s="61"/>
      <c r="EQ427" s="61"/>
      <c r="ER427" s="61"/>
      <c r="ES427" s="61"/>
      <c r="ET427" s="61"/>
      <c r="EU427" s="61"/>
      <c r="EV427" s="61"/>
      <c r="EW427" s="61"/>
      <c r="EX427" s="61"/>
      <c r="EY427" s="61"/>
    </row>
    <row r="428" spans="1:155"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c r="BQ428" s="61"/>
      <c r="BR428" s="61"/>
      <c r="BS428" s="61"/>
      <c r="BT428" s="61"/>
      <c r="BU428" s="61"/>
      <c r="BV428" s="61"/>
      <c r="BW428" s="61"/>
      <c r="BX428" s="61"/>
      <c r="BY428" s="61"/>
      <c r="BZ428" s="61"/>
      <c r="CA428" s="61"/>
      <c r="CB428" s="61"/>
      <c r="CC428" s="61"/>
      <c r="CD428" s="61"/>
      <c r="CE428" s="61"/>
      <c r="CF428" s="61"/>
      <c r="CG428" s="61"/>
      <c r="CH428" s="61"/>
      <c r="CI428" s="61"/>
      <c r="CJ428" s="61"/>
      <c r="CK428" s="61"/>
      <c r="CL428" s="61"/>
      <c r="CM428" s="61"/>
      <c r="CN428" s="61"/>
      <c r="CO428" s="61"/>
      <c r="CP428" s="61"/>
      <c r="CQ428" s="61"/>
      <c r="CR428" s="61"/>
      <c r="CS428" s="61"/>
      <c r="CT428" s="61"/>
      <c r="CU428" s="61"/>
      <c r="CV428" s="61"/>
      <c r="CW428" s="61"/>
      <c r="CX428" s="61"/>
      <c r="CY428" s="61"/>
      <c r="CZ428" s="61"/>
      <c r="DA428" s="61"/>
      <c r="DB428" s="61"/>
      <c r="DC428" s="61"/>
      <c r="DD428" s="61"/>
      <c r="DE428" s="61"/>
      <c r="DF428" s="61"/>
      <c r="DG428" s="61"/>
      <c r="DH428" s="61"/>
      <c r="DI428" s="61"/>
      <c r="DJ428" s="61"/>
      <c r="DK428" s="61"/>
      <c r="DL428" s="61"/>
      <c r="DM428" s="61"/>
      <c r="DN428" s="61"/>
      <c r="DO428" s="61"/>
      <c r="DP428" s="61"/>
      <c r="DQ428" s="61"/>
      <c r="DR428" s="61"/>
      <c r="DS428" s="61"/>
      <c r="DT428" s="61"/>
      <c r="DU428" s="61"/>
      <c r="DV428" s="61"/>
      <c r="DW428" s="61"/>
      <c r="DX428" s="61"/>
      <c r="DY428" s="61"/>
      <c r="DZ428" s="61"/>
      <c r="EA428" s="61"/>
      <c r="EB428" s="61"/>
      <c r="EC428" s="61"/>
      <c r="ED428" s="61"/>
      <c r="EE428" s="61"/>
      <c r="EF428" s="61"/>
      <c r="EG428" s="61"/>
      <c r="EH428" s="61"/>
      <c r="EI428" s="61"/>
      <c r="EJ428" s="61"/>
      <c r="EK428" s="61"/>
      <c r="EL428" s="61"/>
      <c r="EM428" s="61"/>
      <c r="EN428" s="61"/>
      <c r="EO428" s="61"/>
      <c r="EP428" s="61"/>
      <c r="EQ428" s="61"/>
      <c r="ER428" s="61"/>
      <c r="ES428" s="61"/>
      <c r="ET428" s="61"/>
      <c r="EU428" s="61"/>
      <c r="EV428" s="61"/>
      <c r="EW428" s="61"/>
      <c r="EX428" s="61"/>
      <c r="EY428" s="61"/>
    </row>
    <row r="429" spans="1:155"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61"/>
      <c r="BH429" s="61"/>
      <c r="BI429" s="61"/>
      <c r="BJ429" s="61"/>
      <c r="BK429" s="61"/>
      <c r="BL429" s="61"/>
      <c r="BM429" s="61"/>
      <c r="BN429" s="61"/>
      <c r="BO429" s="61"/>
      <c r="BP429" s="61"/>
      <c r="BQ429" s="61"/>
      <c r="BR429" s="61"/>
      <c r="BS429" s="61"/>
      <c r="BT429" s="61"/>
      <c r="BU429" s="61"/>
      <c r="BV429" s="61"/>
      <c r="BW429" s="61"/>
      <c r="BX429" s="61"/>
      <c r="BY429" s="61"/>
      <c r="BZ429" s="61"/>
      <c r="CA429" s="61"/>
      <c r="CB429" s="61"/>
      <c r="CC429" s="61"/>
      <c r="CD429" s="61"/>
      <c r="CE429" s="61"/>
      <c r="CF429" s="61"/>
      <c r="CG429" s="61"/>
      <c r="CH429" s="61"/>
      <c r="CI429" s="61"/>
      <c r="CJ429" s="61"/>
      <c r="CK429" s="61"/>
      <c r="CL429" s="61"/>
      <c r="CM429" s="61"/>
      <c r="CN429" s="61"/>
      <c r="CO429" s="61"/>
      <c r="CP429" s="61"/>
      <c r="CQ429" s="61"/>
      <c r="CR429" s="61"/>
      <c r="CS429" s="61"/>
      <c r="CT429" s="61"/>
      <c r="CU429" s="61"/>
      <c r="CV429" s="61"/>
      <c r="CW429" s="61"/>
      <c r="CX429" s="61"/>
      <c r="CY429" s="61"/>
      <c r="CZ429" s="61"/>
      <c r="DA429" s="61"/>
      <c r="DB429" s="61"/>
      <c r="DC429" s="61"/>
      <c r="DD429" s="61"/>
      <c r="DE429" s="61"/>
      <c r="DF429" s="61"/>
      <c r="DG429" s="61"/>
      <c r="DH429" s="61"/>
      <c r="DI429" s="61"/>
      <c r="DJ429" s="61"/>
      <c r="DK429" s="61"/>
      <c r="DL429" s="61"/>
      <c r="DM429" s="61"/>
      <c r="DN429" s="61"/>
      <c r="DO429" s="61"/>
      <c r="DP429" s="61"/>
      <c r="DQ429" s="61"/>
      <c r="DR429" s="61"/>
      <c r="DS429" s="61"/>
      <c r="DT429" s="61"/>
      <c r="DU429" s="61"/>
      <c r="DV429" s="61"/>
      <c r="DW429" s="61"/>
      <c r="DX429" s="61"/>
      <c r="DY429" s="61"/>
      <c r="DZ429" s="61"/>
      <c r="EA429" s="61"/>
      <c r="EB429" s="61"/>
      <c r="EC429" s="61"/>
      <c r="ED429" s="61"/>
      <c r="EE429" s="61"/>
      <c r="EF429" s="61"/>
      <c r="EG429" s="61"/>
      <c r="EH429" s="61"/>
      <c r="EI429" s="61"/>
      <c r="EJ429" s="61"/>
      <c r="EK429" s="61"/>
      <c r="EL429" s="61"/>
      <c r="EM429" s="61"/>
      <c r="EN429" s="61"/>
      <c r="EO429" s="61"/>
      <c r="EP429" s="61"/>
      <c r="EQ429" s="61"/>
      <c r="ER429" s="61"/>
      <c r="ES429" s="61"/>
      <c r="ET429" s="61"/>
      <c r="EU429" s="61"/>
      <c r="EV429" s="61"/>
      <c r="EW429" s="61"/>
      <c r="EX429" s="61"/>
      <c r="EY429" s="61"/>
    </row>
    <row r="430" spans="1:155"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1"/>
      <c r="BH430" s="61"/>
      <c r="BI430" s="61"/>
      <c r="BJ430" s="61"/>
      <c r="BK430" s="61"/>
      <c r="BL430" s="61"/>
      <c r="BM430" s="61"/>
      <c r="BN430" s="61"/>
      <c r="BO430" s="61"/>
      <c r="BP430" s="61"/>
      <c r="BQ430" s="61"/>
      <c r="BR430" s="61"/>
      <c r="BS430" s="61"/>
      <c r="BT430" s="61"/>
      <c r="BU430" s="61"/>
      <c r="BV430" s="61"/>
      <c r="BW430" s="61"/>
      <c r="BX430" s="61"/>
      <c r="BY430" s="61"/>
      <c r="BZ430" s="61"/>
      <c r="CA430" s="61"/>
      <c r="CB430" s="61"/>
      <c r="CC430" s="61"/>
      <c r="CD430" s="61"/>
      <c r="CE430" s="61"/>
      <c r="CF430" s="61"/>
      <c r="CG430" s="61"/>
      <c r="CH430" s="61"/>
      <c r="CI430" s="61"/>
      <c r="CJ430" s="61"/>
      <c r="CK430" s="61"/>
      <c r="CL430" s="61"/>
      <c r="CM430" s="61"/>
      <c r="CN430" s="61"/>
      <c r="CO430" s="61"/>
      <c r="CP430" s="61"/>
      <c r="CQ430" s="61"/>
      <c r="CR430" s="61"/>
      <c r="CS430" s="61"/>
      <c r="CT430" s="61"/>
      <c r="CU430" s="61"/>
      <c r="CV430" s="61"/>
      <c r="CW430" s="61"/>
      <c r="CX430" s="61"/>
      <c r="CY430" s="61"/>
      <c r="CZ430" s="61"/>
      <c r="DA430" s="61"/>
      <c r="DB430" s="61"/>
      <c r="DC430" s="61"/>
      <c r="DD430" s="61"/>
      <c r="DE430" s="61"/>
      <c r="DF430" s="61"/>
      <c r="DG430" s="61"/>
      <c r="DH430" s="61"/>
      <c r="DI430" s="61"/>
      <c r="DJ430" s="61"/>
      <c r="DK430" s="61"/>
      <c r="DL430" s="61"/>
      <c r="DM430" s="61"/>
      <c r="DN430" s="61"/>
      <c r="DO430" s="61"/>
      <c r="DP430" s="61"/>
      <c r="DQ430" s="61"/>
      <c r="DR430" s="61"/>
      <c r="DS430" s="61"/>
      <c r="DT430" s="61"/>
      <c r="DU430" s="61"/>
      <c r="DV430" s="61"/>
      <c r="DW430" s="61"/>
      <c r="DX430" s="61"/>
      <c r="DY430" s="61"/>
      <c r="DZ430" s="61"/>
      <c r="EA430" s="61"/>
      <c r="EB430" s="61"/>
      <c r="EC430" s="61"/>
      <c r="ED430" s="61"/>
      <c r="EE430" s="61"/>
      <c r="EF430" s="61"/>
      <c r="EG430" s="61"/>
      <c r="EH430" s="61"/>
      <c r="EI430" s="61"/>
      <c r="EJ430" s="61"/>
      <c r="EK430" s="61"/>
      <c r="EL430" s="61"/>
      <c r="EM430" s="61"/>
      <c r="EN430" s="61"/>
      <c r="EO430" s="61"/>
      <c r="EP430" s="61"/>
      <c r="EQ430" s="61"/>
      <c r="ER430" s="61"/>
      <c r="ES430" s="61"/>
      <c r="ET430" s="61"/>
      <c r="EU430" s="61"/>
      <c r="EV430" s="61"/>
      <c r="EW430" s="61"/>
      <c r="EX430" s="61"/>
      <c r="EY430" s="61"/>
    </row>
    <row r="431" spans="1:155"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1"/>
      <c r="BH431" s="61"/>
      <c r="BI431" s="61"/>
      <c r="BJ431" s="61"/>
      <c r="BK431" s="61"/>
      <c r="BL431" s="61"/>
      <c r="BM431" s="61"/>
      <c r="BN431" s="61"/>
      <c r="BO431" s="61"/>
      <c r="BP431" s="61"/>
      <c r="BQ431" s="61"/>
      <c r="BR431" s="61"/>
      <c r="BS431" s="61"/>
      <c r="BT431" s="61"/>
      <c r="BU431" s="61"/>
      <c r="BV431" s="61"/>
      <c r="BW431" s="61"/>
      <c r="BX431" s="61"/>
      <c r="BY431" s="61"/>
      <c r="BZ431" s="61"/>
      <c r="CA431" s="61"/>
      <c r="CB431" s="61"/>
      <c r="CC431" s="61"/>
      <c r="CD431" s="61"/>
      <c r="CE431" s="61"/>
      <c r="CF431" s="61"/>
      <c r="CG431" s="61"/>
      <c r="CH431" s="61"/>
      <c r="CI431" s="61"/>
      <c r="CJ431" s="61"/>
      <c r="CK431" s="61"/>
      <c r="CL431" s="61"/>
      <c r="CM431" s="61"/>
      <c r="CN431" s="61"/>
      <c r="CO431" s="61"/>
      <c r="CP431" s="61"/>
      <c r="CQ431" s="61"/>
      <c r="CR431" s="61"/>
      <c r="CS431" s="61"/>
      <c r="CT431" s="61"/>
      <c r="CU431" s="61"/>
      <c r="CV431" s="61"/>
      <c r="CW431" s="61"/>
      <c r="CX431" s="61"/>
      <c r="CY431" s="61"/>
      <c r="CZ431" s="61"/>
      <c r="DA431" s="61"/>
      <c r="DB431" s="61"/>
      <c r="DC431" s="61"/>
      <c r="DD431" s="61"/>
      <c r="DE431" s="61"/>
      <c r="DF431" s="61"/>
      <c r="DG431" s="61"/>
      <c r="DH431" s="61"/>
      <c r="DI431" s="61"/>
      <c r="DJ431" s="61"/>
      <c r="DK431" s="61"/>
      <c r="DL431" s="61"/>
      <c r="DM431" s="61"/>
      <c r="DN431" s="61"/>
      <c r="DO431" s="61"/>
      <c r="DP431" s="61"/>
      <c r="DQ431" s="61"/>
      <c r="DR431" s="61"/>
      <c r="DS431" s="61"/>
      <c r="DT431" s="61"/>
      <c r="DU431" s="61"/>
      <c r="DV431" s="61"/>
      <c r="DW431" s="61"/>
      <c r="DX431" s="61"/>
      <c r="DY431" s="61"/>
      <c r="DZ431" s="61"/>
      <c r="EA431" s="61"/>
      <c r="EB431" s="61"/>
      <c r="EC431" s="61"/>
      <c r="ED431" s="61"/>
      <c r="EE431" s="61"/>
      <c r="EF431" s="61"/>
      <c r="EG431" s="61"/>
      <c r="EH431" s="61"/>
      <c r="EI431" s="61"/>
      <c r="EJ431" s="61"/>
      <c r="EK431" s="61"/>
      <c r="EL431" s="61"/>
      <c r="EM431" s="61"/>
      <c r="EN431" s="61"/>
      <c r="EO431" s="61"/>
      <c r="EP431" s="61"/>
      <c r="EQ431" s="61"/>
      <c r="ER431" s="61"/>
      <c r="ES431" s="61"/>
      <c r="ET431" s="61"/>
      <c r="EU431" s="61"/>
      <c r="EV431" s="61"/>
      <c r="EW431" s="61"/>
      <c r="EX431" s="61"/>
      <c r="EY431" s="61"/>
    </row>
    <row r="432" spans="1:155"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c r="BQ432" s="61"/>
      <c r="BR432" s="61"/>
      <c r="BS432" s="61"/>
      <c r="BT432" s="61"/>
      <c r="BU432" s="61"/>
      <c r="BV432" s="61"/>
      <c r="BW432" s="61"/>
      <c r="BX432" s="61"/>
      <c r="BY432" s="61"/>
      <c r="BZ432" s="61"/>
      <c r="CA432" s="61"/>
      <c r="CB432" s="61"/>
      <c r="CC432" s="61"/>
      <c r="CD432" s="61"/>
      <c r="CE432" s="61"/>
      <c r="CF432" s="61"/>
      <c r="CG432" s="61"/>
      <c r="CH432" s="61"/>
      <c r="CI432" s="61"/>
      <c r="CJ432" s="61"/>
      <c r="CK432" s="61"/>
      <c r="CL432" s="61"/>
      <c r="CM432" s="61"/>
      <c r="CN432" s="61"/>
      <c r="CO432" s="61"/>
      <c r="CP432" s="61"/>
      <c r="CQ432" s="61"/>
      <c r="CR432" s="61"/>
      <c r="CS432" s="61"/>
      <c r="CT432" s="61"/>
      <c r="CU432" s="61"/>
      <c r="CV432" s="61"/>
      <c r="CW432" s="61"/>
      <c r="CX432" s="61"/>
      <c r="CY432" s="61"/>
      <c r="CZ432" s="61"/>
      <c r="DA432" s="61"/>
      <c r="DB432" s="61"/>
      <c r="DC432" s="61"/>
      <c r="DD432" s="61"/>
      <c r="DE432" s="61"/>
      <c r="DF432" s="61"/>
      <c r="DG432" s="61"/>
      <c r="DH432" s="61"/>
      <c r="DI432" s="61"/>
      <c r="DJ432" s="61"/>
      <c r="DK432" s="61"/>
      <c r="DL432" s="61"/>
      <c r="DM432" s="61"/>
      <c r="DN432" s="61"/>
      <c r="DO432" s="61"/>
      <c r="DP432" s="61"/>
      <c r="DQ432" s="61"/>
      <c r="DR432" s="61"/>
      <c r="DS432" s="61"/>
      <c r="DT432" s="61"/>
      <c r="DU432" s="61"/>
      <c r="DV432" s="61"/>
      <c r="DW432" s="61"/>
      <c r="DX432" s="61"/>
      <c r="DY432" s="61"/>
      <c r="DZ432" s="61"/>
      <c r="EA432" s="61"/>
      <c r="EB432" s="61"/>
      <c r="EC432" s="61"/>
      <c r="ED432" s="61"/>
      <c r="EE432" s="61"/>
      <c r="EF432" s="61"/>
      <c r="EG432" s="61"/>
      <c r="EH432" s="61"/>
      <c r="EI432" s="61"/>
      <c r="EJ432" s="61"/>
      <c r="EK432" s="61"/>
      <c r="EL432" s="61"/>
      <c r="EM432" s="61"/>
      <c r="EN432" s="61"/>
      <c r="EO432" s="61"/>
      <c r="EP432" s="61"/>
      <c r="EQ432" s="61"/>
      <c r="ER432" s="61"/>
      <c r="ES432" s="61"/>
      <c r="ET432" s="61"/>
      <c r="EU432" s="61"/>
      <c r="EV432" s="61"/>
      <c r="EW432" s="61"/>
      <c r="EX432" s="61"/>
      <c r="EY432" s="61"/>
    </row>
    <row r="433" spans="1:155"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61"/>
      <c r="BH433" s="61"/>
      <c r="BI433" s="61"/>
      <c r="BJ433" s="61"/>
      <c r="BK433" s="61"/>
      <c r="BL433" s="61"/>
      <c r="BM433" s="61"/>
      <c r="BN433" s="61"/>
      <c r="BO433" s="61"/>
      <c r="BP433" s="61"/>
      <c r="BQ433" s="61"/>
      <c r="BR433" s="61"/>
      <c r="BS433" s="61"/>
      <c r="BT433" s="61"/>
      <c r="BU433" s="61"/>
      <c r="BV433" s="61"/>
      <c r="BW433" s="61"/>
      <c r="BX433" s="61"/>
      <c r="BY433" s="61"/>
      <c r="BZ433" s="61"/>
      <c r="CA433" s="61"/>
      <c r="CB433" s="61"/>
      <c r="CC433" s="61"/>
      <c r="CD433" s="61"/>
      <c r="CE433" s="61"/>
      <c r="CF433" s="61"/>
      <c r="CG433" s="61"/>
      <c r="CH433" s="61"/>
      <c r="CI433" s="61"/>
      <c r="CJ433" s="61"/>
      <c r="CK433" s="61"/>
      <c r="CL433" s="61"/>
      <c r="CM433" s="61"/>
      <c r="CN433" s="61"/>
      <c r="CO433" s="61"/>
      <c r="CP433" s="61"/>
      <c r="CQ433" s="61"/>
      <c r="CR433" s="61"/>
      <c r="CS433" s="61"/>
      <c r="CT433" s="61"/>
      <c r="CU433" s="61"/>
      <c r="CV433" s="61"/>
      <c r="CW433" s="61"/>
      <c r="CX433" s="61"/>
      <c r="CY433" s="61"/>
      <c r="CZ433" s="61"/>
      <c r="DA433" s="61"/>
      <c r="DB433" s="61"/>
      <c r="DC433" s="61"/>
      <c r="DD433" s="61"/>
      <c r="DE433" s="61"/>
      <c r="DF433" s="61"/>
      <c r="DG433" s="61"/>
      <c r="DH433" s="61"/>
      <c r="DI433" s="61"/>
      <c r="DJ433" s="61"/>
      <c r="DK433" s="61"/>
      <c r="DL433" s="61"/>
      <c r="DM433" s="61"/>
      <c r="DN433" s="61"/>
      <c r="DO433" s="61"/>
      <c r="DP433" s="61"/>
      <c r="DQ433" s="61"/>
      <c r="DR433" s="61"/>
      <c r="DS433" s="61"/>
      <c r="DT433" s="61"/>
      <c r="DU433" s="61"/>
      <c r="DV433" s="61"/>
      <c r="DW433" s="61"/>
      <c r="DX433" s="61"/>
      <c r="DY433" s="61"/>
      <c r="DZ433" s="61"/>
      <c r="EA433" s="61"/>
      <c r="EB433" s="61"/>
      <c r="EC433" s="61"/>
      <c r="ED433" s="61"/>
      <c r="EE433" s="61"/>
      <c r="EF433" s="61"/>
      <c r="EG433" s="61"/>
      <c r="EH433" s="61"/>
      <c r="EI433" s="61"/>
      <c r="EJ433" s="61"/>
      <c r="EK433" s="61"/>
      <c r="EL433" s="61"/>
      <c r="EM433" s="61"/>
      <c r="EN433" s="61"/>
      <c r="EO433" s="61"/>
      <c r="EP433" s="61"/>
      <c r="EQ433" s="61"/>
      <c r="ER433" s="61"/>
      <c r="ES433" s="61"/>
      <c r="ET433" s="61"/>
      <c r="EU433" s="61"/>
      <c r="EV433" s="61"/>
      <c r="EW433" s="61"/>
      <c r="EX433" s="61"/>
      <c r="EY433" s="61"/>
    </row>
    <row r="434" spans="1:155"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61"/>
      <c r="BH434" s="61"/>
      <c r="BI434" s="61"/>
      <c r="BJ434" s="61"/>
      <c r="BK434" s="61"/>
      <c r="BL434" s="61"/>
      <c r="BM434" s="61"/>
      <c r="BN434" s="61"/>
      <c r="BO434" s="61"/>
      <c r="BP434" s="61"/>
      <c r="BQ434" s="61"/>
      <c r="BR434" s="61"/>
      <c r="BS434" s="61"/>
      <c r="BT434" s="61"/>
      <c r="BU434" s="61"/>
      <c r="BV434" s="61"/>
      <c r="BW434" s="61"/>
      <c r="BX434" s="61"/>
      <c r="BY434" s="61"/>
      <c r="BZ434" s="61"/>
      <c r="CA434" s="61"/>
      <c r="CB434" s="61"/>
      <c r="CC434" s="61"/>
      <c r="CD434" s="61"/>
      <c r="CE434" s="61"/>
      <c r="CF434" s="61"/>
      <c r="CG434" s="61"/>
      <c r="CH434" s="61"/>
      <c r="CI434" s="61"/>
      <c r="CJ434" s="61"/>
      <c r="CK434" s="61"/>
      <c r="CL434" s="61"/>
      <c r="CM434" s="61"/>
      <c r="CN434" s="61"/>
      <c r="CO434" s="61"/>
      <c r="CP434" s="61"/>
      <c r="CQ434" s="61"/>
      <c r="CR434" s="61"/>
      <c r="CS434" s="61"/>
      <c r="CT434" s="61"/>
      <c r="CU434" s="61"/>
      <c r="CV434" s="61"/>
      <c r="CW434" s="61"/>
      <c r="CX434" s="61"/>
      <c r="CY434" s="61"/>
      <c r="CZ434" s="61"/>
      <c r="DA434" s="61"/>
      <c r="DB434" s="61"/>
      <c r="DC434" s="61"/>
      <c r="DD434" s="61"/>
      <c r="DE434" s="61"/>
      <c r="DF434" s="61"/>
      <c r="DG434" s="61"/>
      <c r="DH434" s="61"/>
      <c r="DI434" s="61"/>
      <c r="DJ434" s="61"/>
      <c r="DK434" s="61"/>
      <c r="DL434" s="61"/>
      <c r="DM434" s="61"/>
      <c r="DN434" s="61"/>
      <c r="DO434" s="61"/>
      <c r="DP434" s="61"/>
      <c r="DQ434" s="61"/>
      <c r="DR434" s="61"/>
      <c r="DS434" s="61"/>
      <c r="DT434" s="61"/>
      <c r="DU434" s="61"/>
      <c r="DV434" s="61"/>
      <c r="DW434" s="61"/>
      <c r="DX434" s="61"/>
      <c r="DY434" s="61"/>
      <c r="DZ434" s="61"/>
      <c r="EA434" s="61"/>
      <c r="EB434" s="61"/>
      <c r="EC434" s="61"/>
      <c r="ED434" s="61"/>
      <c r="EE434" s="61"/>
      <c r="EF434" s="61"/>
      <c r="EG434" s="61"/>
      <c r="EH434" s="61"/>
      <c r="EI434" s="61"/>
      <c r="EJ434" s="61"/>
      <c r="EK434" s="61"/>
      <c r="EL434" s="61"/>
      <c r="EM434" s="61"/>
      <c r="EN434" s="61"/>
      <c r="EO434" s="61"/>
      <c r="EP434" s="61"/>
      <c r="EQ434" s="61"/>
      <c r="ER434" s="61"/>
      <c r="ES434" s="61"/>
      <c r="ET434" s="61"/>
      <c r="EU434" s="61"/>
      <c r="EV434" s="61"/>
      <c r="EW434" s="61"/>
      <c r="EX434" s="61"/>
      <c r="EY434" s="61"/>
    </row>
    <row r="435" spans="1:155"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61"/>
      <c r="BH435" s="61"/>
      <c r="BI435" s="61"/>
      <c r="BJ435" s="61"/>
      <c r="BK435" s="61"/>
      <c r="BL435" s="61"/>
      <c r="BM435" s="61"/>
      <c r="BN435" s="61"/>
      <c r="BO435" s="61"/>
      <c r="BP435" s="61"/>
      <c r="BQ435" s="61"/>
      <c r="BR435" s="61"/>
      <c r="BS435" s="61"/>
      <c r="BT435" s="61"/>
      <c r="BU435" s="61"/>
      <c r="BV435" s="61"/>
      <c r="BW435" s="61"/>
      <c r="BX435" s="61"/>
      <c r="BY435" s="61"/>
      <c r="BZ435" s="61"/>
      <c r="CA435" s="61"/>
      <c r="CB435" s="61"/>
      <c r="CC435" s="61"/>
      <c r="CD435" s="61"/>
      <c r="CE435" s="61"/>
      <c r="CF435" s="61"/>
      <c r="CG435" s="61"/>
      <c r="CH435" s="61"/>
      <c r="CI435" s="61"/>
      <c r="CJ435" s="61"/>
      <c r="CK435" s="61"/>
      <c r="CL435" s="61"/>
      <c r="CM435" s="61"/>
      <c r="CN435" s="61"/>
      <c r="CO435" s="61"/>
      <c r="CP435" s="61"/>
      <c r="CQ435" s="61"/>
      <c r="CR435" s="61"/>
      <c r="CS435" s="61"/>
      <c r="CT435" s="61"/>
      <c r="CU435" s="61"/>
      <c r="CV435" s="61"/>
      <c r="CW435" s="61"/>
      <c r="CX435" s="61"/>
      <c r="CY435" s="61"/>
      <c r="CZ435" s="61"/>
      <c r="DA435" s="61"/>
      <c r="DB435" s="61"/>
      <c r="DC435" s="61"/>
      <c r="DD435" s="61"/>
      <c r="DE435" s="61"/>
      <c r="DF435" s="61"/>
      <c r="DG435" s="61"/>
      <c r="DH435" s="61"/>
      <c r="DI435" s="61"/>
      <c r="DJ435" s="61"/>
      <c r="DK435" s="61"/>
      <c r="DL435" s="61"/>
      <c r="DM435" s="61"/>
      <c r="DN435" s="61"/>
      <c r="DO435" s="61"/>
      <c r="DP435" s="61"/>
      <c r="DQ435" s="61"/>
      <c r="DR435" s="61"/>
      <c r="DS435" s="61"/>
      <c r="DT435" s="61"/>
      <c r="DU435" s="61"/>
      <c r="DV435" s="61"/>
      <c r="DW435" s="61"/>
      <c r="DX435" s="61"/>
      <c r="DY435" s="61"/>
      <c r="DZ435" s="61"/>
      <c r="EA435" s="61"/>
      <c r="EB435" s="61"/>
      <c r="EC435" s="61"/>
      <c r="ED435" s="61"/>
      <c r="EE435" s="61"/>
      <c r="EF435" s="61"/>
      <c r="EG435" s="61"/>
      <c r="EH435" s="61"/>
      <c r="EI435" s="61"/>
      <c r="EJ435" s="61"/>
      <c r="EK435" s="61"/>
      <c r="EL435" s="61"/>
      <c r="EM435" s="61"/>
      <c r="EN435" s="61"/>
      <c r="EO435" s="61"/>
      <c r="EP435" s="61"/>
      <c r="EQ435" s="61"/>
      <c r="ER435" s="61"/>
      <c r="ES435" s="61"/>
      <c r="ET435" s="61"/>
      <c r="EU435" s="61"/>
      <c r="EV435" s="61"/>
      <c r="EW435" s="61"/>
      <c r="EX435" s="61"/>
      <c r="EY435" s="61"/>
    </row>
    <row r="436" spans="1:155"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1"/>
      <c r="BH436" s="61"/>
      <c r="BI436" s="61"/>
      <c r="BJ436" s="61"/>
      <c r="BK436" s="61"/>
      <c r="BL436" s="61"/>
      <c r="BM436" s="61"/>
      <c r="BN436" s="61"/>
      <c r="BO436" s="61"/>
      <c r="BP436" s="61"/>
      <c r="BQ436" s="61"/>
      <c r="BR436" s="61"/>
      <c r="BS436" s="61"/>
      <c r="BT436" s="61"/>
      <c r="BU436" s="61"/>
      <c r="BV436" s="61"/>
      <c r="BW436" s="61"/>
      <c r="BX436" s="61"/>
      <c r="BY436" s="61"/>
      <c r="BZ436" s="61"/>
      <c r="CA436" s="61"/>
      <c r="CB436" s="61"/>
      <c r="CC436" s="61"/>
      <c r="CD436" s="61"/>
      <c r="CE436" s="61"/>
      <c r="CF436" s="61"/>
      <c r="CG436" s="61"/>
      <c r="CH436" s="61"/>
      <c r="CI436" s="61"/>
      <c r="CJ436" s="61"/>
      <c r="CK436" s="61"/>
      <c r="CL436" s="61"/>
      <c r="CM436" s="61"/>
      <c r="CN436" s="61"/>
      <c r="CO436" s="61"/>
      <c r="CP436" s="61"/>
      <c r="CQ436" s="61"/>
      <c r="CR436" s="61"/>
      <c r="CS436" s="61"/>
      <c r="CT436" s="61"/>
      <c r="CU436" s="61"/>
      <c r="CV436" s="61"/>
      <c r="CW436" s="61"/>
      <c r="CX436" s="61"/>
      <c r="CY436" s="61"/>
      <c r="CZ436" s="61"/>
      <c r="DA436" s="61"/>
      <c r="DB436" s="61"/>
      <c r="DC436" s="61"/>
      <c r="DD436" s="61"/>
      <c r="DE436" s="61"/>
      <c r="DF436" s="61"/>
      <c r="DG436" s="61"/>
      <c r="DH436" s="61"/>
      <c r="DI436" s="61"/>
      <c r="DJ436" s="61"/>
      <c r="DK436" s="61"/>
      <c r="DL436" s="61"/>
      <c r="DM436" s="61"/>
      <c r="DN436" s="61"/>
      <c r="DO436" s="61"/>
      <c r="DP436" s="61"/>
      <c r="DQ436" s="61"/>
      <c r="DR436" s="61"/>
      <c r="DS436" s="61"/>
      <c r="DT436" s="61"/>
      <c r="DU436" s="61"/>
      <c r="DV436" s="61"/>
      <c r="DW436" s="61"/>
      <c r="DX436" s="61"/>
      <c r="DY436" s="61"/>
      <c r="DZ436" s="61"/>
      <c r="EA436" s="61"/>
      <c r="EB436" s="61"/>
      <c r="EC436" s="61"/>
      <c r="ED436" s="61"/>
      <c r="EE436" s="61"/>
      <c r="EF436" s="61"/>
      <c r="EG436" s="61"/>
      <c r="EH436" s="61"/>
      <c r="EI436" s="61"/>
      <c r="EJ436" s="61"/>
      <c r="EK436" s="61"/>
      <c r="EL436" s="61"/>
      <c r="EM436" s="61"/>
      <c r="EN436" s="61"/>
      <c r="EO436" s="61"/>
      <c r="EP436" s="61"/>
      <c r="EQ436" s="61"/>
      <c r="ER436" s="61"/>
      <c r="ES436" s="61"/>
      <c r="ET436" s="61"/>
      <c r="EU436" s="61"/>
      <c r="EV436" s="61"/>
      <c r="EW436" s="61"/>
      <c r="EX436" s="61"/>
      <c r="EY436" s="61"/>
    </row>
    <row r="437" spans="1:155"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61"/>
      <c r="BH437" s="61"/>
      <c r="BI437" s="61"/>
      <c r="BJ437" s="61"/>
      <c r="BK437" s="61"/>
      <c r="BL437" s="61"/>
      <c r="BM437" s="61"/>
      <c r="BN437" s="61"/>
      <c r="BO437" s="61"/>
      <c r="BP437" s="61"/>
      <c r="BQ437" s="61"/>
      <c r="BR437" s="61"/>
      <c r="BS437" s="61"/>
      <c r="BT437" s="61"/>
      <c r="BU437" s="61"/>
      <c r="BV437" s="61"/>
      <c r="BW437" s="61"/>
      <c r="BX437" s="61"/>
      <c r="BY437" s="61"/>
      <c r="BZ437" s="61"/>
      <c r="CA437" s="61"/>
      <c r="CB437" s="61"/>
      <c r="CC437" s="61"/>
      <c r="CD437" s="61"/>
      <c r="CE437" s="61"/>
      <c r="CF437" s="61"/>
      <c r="CG437" s="61"/>
      <c r="CH437" s="61"/>
      <c r="CI437" s="61"/>
      <c r="CJ437" s="61"/>
      <c r="CK437" s="61"/>
      <c r="CL437" s="61"/>
      <c r="CM437" s="61"/>
      <c r="CN437" s="61"/>
      <c r="CO437" s="61"/>
      <c r="CP437" s="61"/>
      <c r="CQ437" s="61"/>
      <c r="CR437" s="61"/>
      <c r="CS437" s="61"/>
      <c r="CT437" s="61"/>
      <c r="CU437" s="61"/>
      <c r="CV437" s="61"/>
      <c r="CW437" s="61"/>
      <c r="CX437" s="61"/>
      <c r="CY437" s="61"/>
      <c r="CZ437" s="61"/>
      <c r="DA437" s="61"/>
      <c r="DB437" s="61"/>
      <c r="DC437" s="61"/>
      <c r="DD437" s="61"/>
      <c r="DE437" s="61"/>
      <c r="DF437" s="61"/>
      <c r="DG437" s="61"/>
      <c r="DH437" s="61"/>
      <c r="DI437" s="61"/>
      <c r="DJ437" s="61"/>
      <c r="DK437" s="61"/>
      <c r="DL437" s="61"/>
      <c r="DM437" s="61"/>
      <c r="DN437" s="61"/>
      <c r="DO437" s="61"/>
      <c r="DP437" s="61"/>
      <c r="DQ437" s="61"/>
      <c r="DR437" s="61"/>
      <c r="DS437" s="61"/>
      <c r="DT437" s="61"/>
      <c r="DU437" s="61"/>
      <c r="DV437" s="61"/>
      <c r="DW437" s="61"/>
      <c r="DX437" s="61"/>
      <c r="DY437" s="61"/>
      <c r="DZ437" s="61"/>
      <c r="EA437" s="61"/>
      <c r="EB437" s="61"/>
      <c r="EC437" s="61"/>
      <c r="ED437" s="61"/>
      <c r="EE437" s="61"/>
      <c r="EF437" s="61"/>
      <c r="EG437" s="61"/>
      <c r="EH437" s="61"/>
      <c r="EI437" s="61"/>
      <c r="EJ437" s="61"/>
      <c r="EK437" s="61"/>
      <c r="EL437" s="61"/>
      <c r="EM437" s="61"/>
      <c r="EN437" s="61"/>
      <c r="EO437" s="61"/>
      <c r="EP437" s="61"/>
      <c r="EQ437" s="61"/>
      <c r="ER437" s="61"/>
      <c r="ES437" s="61"/>
      <c r="ET437" s="61"/>
      <c r="EU437" s="61"/>
      <c r="EV437" s="61"/>
      <c r="EW437" s="61"/>
      <c r="EX437" s="61"/>
      <c r="EY437" s="61"/>
    </row>
    <row r="438" spans="1:155"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1"/>
      <c r="BH438" s="61"/>
      <c r="BI438" s="61"/>
      <c r="BJ438" s="61"/>
      <c r="BK438" s="61"/>
      <c r="BL438" s="61"/>
      <c r="BM438" s="61"/>
      <c r="BN438" s="61"/>
      <c r="BO438" s="61"/>
      <c r="BP438" s="61"/>
      <c r="BQ438" s="61"/>
      <c r="BR438" s="61"/>
      <c r="BS438" s="61"/>
      <c r="BT438" s="61"/>
      <c r="BU438" s="61"/>
      <c r="BV438" s="61"/>
      <c r="BW438" s="61"/>
      <c r="BX438" s="61"/>
      <c r="BY438" s="61"/>
      <c r="BZ438" s="61"/>
      <c r="CA438" s="61"/>
      <c r="CB438" s="61"/>
      <c r="CC438" s="61"/>
      <c r="CD438" s="61"/>
      <c r="CE438" s="61"/>
      <c r="CF438" s="61"/>
      <c r="CG438" s="61"/>
      <c r="CH438" s="61"/>
      <c r="CI438" s="61"/>
      <c r="CJ438" s="61"/>
      <c r="CK438" s="61"/>
      <c r="CL438" s="61"/>
      <c r="CM438" s="61"/>
      <c r="CN438" s="61"/>
      <c r="CO438" s="61"/>
      <c r="CP438" s="61"/>
      <c r="CQ438" s="61"/>
      <c r="CR438" s="61"/>
      <c r="CS438" s="61"/>
      <c r="CT438" s="61"/>
      <c r="CU438" s="61"/>
      <c r="CV438" s="61"/>
      <c r="CW438" s="61"/>
      <c r="CX438" s="61"/>
      <c r="CY438" s="61"/>
      <c r="CZ438" s="61"/>
      <c r="DA438" s="61"/>
      <c r="DB438" s="61"/>
      <c r="DC438" s="61"/>
      <c r="DD438" s="61"/>
      <c r="DE438" s="61"/>
      <c r="DF438" s="61"/>
      <c r="DG438" s="61"/>
      <c r="DH438" s="61"/>
      <c r="DI438" s="61"/>
      <c r="DJ438" s="61"/>
      <c r="DK438" s="61"/>
      <c r="DL438" s="61"/>
      <c r="DM438" s="61"/>
      <c r="DN438" s="61"/>
      <c r="DO438" s="61"/>
      <c r="DP438" s="61"/>
      <c r="DQ438" s="61"/>
      <c r="DR438" s="61"/>
      <c r="DS438" s="61"/>
      <c r="DT438" s="61"/>
      <c r="DU438" s="61"/>
      <c r="DV438" s="61"/>
      <c r="DW438" s="61"/>
      <c r="DX438" s="61"/>
      <c r="DY438" s="61"/>
      <c r="DZ438" s="61"/>
      <c r="EA438" s="61"/>
      <c r="EB438" s="61"/>
      <c r="EC438" s="61"/>
      <c r="ED438" s="61"/>
      <c r="EE438" s="61"/>
      <c r="EF438" s="61"/>
      <c r="EG438" s="61"/>
      <c r="EH438" s="61"/>
      <c r="EI438" s="61"/>
      <c r="EJ438" s="61"/>
      <c r="EK438" s="61"/>
      <c r="EL438" s="61"/>
      <c r="EM438" s="61"/>
      <c r="EN438" s="61"/>
      <c r="EO438" s="61"/>
      <c r="EP438" s="61"/>
      <c r="EQ438" s="61"/>
      <c r="ER438" s="61"/>
      <c r="ES438" s="61"/>
      <c r="ET438" s="61"/>
      <c r="EU438" s="61"/>
      <c r="EV438" s="61"/>
      <c r="EW438" s="61"/>
      <c r="EX438" s="61"/>
      <c r="EY438" s="61"/>
    </row>
    <row r="439" spans="1:155"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61"/>
      <c r="BH439" s="61"/>
      <c r="BI439" s="61"/>
      <c r="BJ439" s="61"/>
      <c r="BK439" s="61"/>
      <c r="BL439" s="61"/>
      <c r="BM439" s="61"/>
      <c r="BN439" s="61"/>
      <c r="BO439" s="61"/>
      <c r="BP439" s="61"/>
      <c r="BQ439" s="61"/>
      <c r="BR439" s="61"/>
      <c r="BS439" s="61"/>
      <c r="BT439" s="61"/>
      <c r="BU439" s="61"/>
      <c r="BV439" s="61"/>
      <c r="BW439" s="61"/>
      <c r="BX439" s="61"/>
      <c r="BY439" s="61"/>
      <c r="BZ439" s="61"/>
      <c r="CA439" s="61"/>
      <c r="CB439" s="61"/>
      <c r="CC439" s="61"/>
      <c r="CD439" s="61"/>
      <c r="CE439" s="61"/>
      <c r="CF439" s="61"/>
      <c r="CG439" s="61"/>
      <c r="CH439" s="61"/>
      <c r="CI439" s="61"/>
      <c r="CJ439" s="61"/>
      <c r="CK439" s="61"/>
      <c r="CL439" s="61"/>
      <c r="CM439" s="61"/>
      <c r="CN439" s="61"/>
      <c r="CO439" s="61"/>
      <c r="CP439" s="61"/>
      <c r="CQ439" s="61"/>
      <c r="CR439" s="61"/>
      <c r="CS439" s="61"/>
      <c r="CT439" s="61"/>
      <c r="CU439" s="61"/>
      <c r="CV439" s="61"/>
      <c r="CW439" s="61"/>
      <c r="CX439" s="61"/>
      <c r="CY439" s="61"/>
      <c r="CZ439" s="61"/>
      <c r="DA439" s="61"/>
      <c r="DB439" s="61"/>
      <c r="DC439" s="61"/>
      <c r="DD439" s="61"/>
      <c r="DE439" s="61"/>
      <c r="DF439" s="61"/>
      <c r="DG439" s="61"/>
      <c r="DH439" s="61"/>
      <c r="DI439" s="61"/>
      <c r="DJ439" s="61"/>
      <c r="DK439" s="61"/>
      <c r="DL439" s="61"/>
      <c r="DM439" s="61"/>
      <c r="DN439" s="61"/>
      <c r="DO439" s="61"/>
      <c r="DP439" s="61"/>
      <c r="DQ439" s="61"/>
      <c r="DR439" s="61"/>
      <c r="DS439" s="61"/>
      <c r="DT439" s="61"/>
      <c r="DU439" s="61"/>
      <c r="DV439" s="61"/>
      <c r="DW439" s="61"/>
      <c r="DX439" s="61"/>
      <c r="DY439" s="61"/>
      <c r="DZ439" s="61"/>
      <c r="EA439" s="61"/>
      <c r="EB439" s="61"/>
      <c r="EC439" s="61"/>
      <c r="ED439" s="61"/>
      <c r="EE439" s="61"/>
      <c r="EF439" s="61"/>
      <c r="EG439" s="61"/>
      <c r="EH439" s="61"/>
      <c r="EI439" s="61"/>
      <c r="EJ439" s="61"/>
      <c r="EK439" s="61"/>
      <c r="EL439" s="61"/>
      <c r="EM439" s="61"/>
      <c r="EN439" s="61"/>
      <c r="EO439" s="61"/>
      <c r="EP439" s="61"/>
      <c r="EQ439" s="61"/>
      <c r="ER439" s="61"/>
      <c r="ES439" s="61"/>
      <c r="ET439" s="61"/>
      <c r="EU439" s="61"/>
      <c r="EV439" s="61"/>
      <c r="EW439" s="61"/>
      <c r="EX439" s="61"/>
      <c r="EY439" s="61"/>
    </row>
    <row r="440" spans="1:155"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1"/>
      <c r="BI440" s="61"/>
      <c r="BJ440" s="61"/>
      <c r="BK440" s="61"/>
      <c r="BL440" s="61"/>
      <c r="BM440" s="61"/>
      <c r="BN440" s="61"/>
      <c r="BO440" s="61"/>
      <c r="BP440" s="61"/>
      <c r="BQ440" s="61"/>
      <c r="BR440" s="61"/>
      <c r="BS440" s="61"/>
      <c r="BT440" s="61"/>
      <c r="BU440" s="61"/>
      <c r="BV440" s="61"/>
      <c r="BW440" s="61"/>
      <c r="BX440" s="61"/>
      <c r="BY440" s="61"/>
      <c r="BZ440" s="61"/>
      <c r="CA440" s="61"/>
      <c r="CB440" s="61"/>
      <c r="CC440" s="61"/>
      <c r="CD440" s="61"/>
      <c r="CE440" s="61"/>
      <c r="CF440" s="61"/>
      <c r="CG440" s="61"/>
      <c r="CH440" s="61"/>
      <c r="CI440" s="61"/>
      <c r="CJ440" s="61"/>
      <c r="CK440" s="61"/>
      <c r="CL440" s="61"/>
      <c r="CM440" s="61"/>
      <c r="CN440" s="61"/>
      <c r="CO440" s="61"/>
      <c r="CP440" s="61"/>
      <c r="CQ440" s="61"/>
      <c r="CR440" s="61"/>
      <c r="CS440" s="61"/>
      <c r="CT440" s="61"/>
      <c r="CU440" s="61"/>
      <c r="CV440" s="61"/>
      <c r="CW440" s="61"/>
      <c r="CX440" s="61"/>
      <c r="CY440" s="61"/>
      <c r="CZ440" s="61"/>
      <c r="DA440" s="61"/>
      <c r="DB440" s="61"/>
      <c r="DC440" s="61"/>
      <c r="DD440" s="61"/>
      <c r="DE440" s="61"/>
      <c r="DF440" s="61"/>
      <c r="DG440" s="61"/>
      <c r="DH440" s="61"/>
      <c r="DI440" s="61"/>
      <c r="DJ440" s="61"/>
      <c r="DK440" s="61"/>
      <c r="DL440" s="61"/>
      <c r="DM440" s="61"/>
      <c r="DN440" s="61"/>
      <c r="DO440" s="61"/>
      <c r="DP440" s="61"/>
      <c r="DQ440" s="61"/>
      <c r="DR440" s="61"/>
      <c r="DS440" s="61"/>
      <c r="DT440" s="61"/>
      <c r="DU440" s="61"/>
      <c r="DV440" s="61"/>
      <c r="DW440" s="61"/>
      <c r="DX440" s="61"/>
      <c r="DY440" s="61"/>
      <c r="DZ440" s="61"/>
      <c r="EA440" s="61"/>
      <c r="EB440" s="61"/>
      <c r="EC440" s="61"/>
      <c r="ED440" s="61"/>
      <c r="EE440" s="61"/>
      <c r="EF440" s="61"/>
      <c r="EG440" s="61"/>
      <c r="EH440" s="61"/>
      <c r="EI440" s="61"/>
      <c r="EJ440" s="61"/>
      <c r="EK440" s="61"/>
      <c r="EL440" s="61"/>
      <c r="EM440" s="61"/>
      <c r="EN440" s="61"/>
      <c r="EO440" s="61"/>
      <c r="EP440" s="61"/>
      <c r="EQ440" s="61"/>
      <c r="ER440" s="61"/>
      <c r="ES440" s="61"/>
      <c r="ET440" s="61"/>
      <c r="EU440" s="61"/>
      <c r="EV440" s="61"/>
      <c r="EW440" s="61"/>
      <c r="EX440" s="61"/>
      <c r="EY440" s="61"/>
    </row>
    <row r="441" spans="1:155"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c r="BQ441" s="61"/>
      <c r="BR441" s="61"/>
      <c r="BS441" s="61"/>
      <c r="BT441" s="61"/>
      <c r="BU441" s="61"/>
      <c r="BV441" s="61"/>
      <c r="BW441" s="61"/>
      <c r="BX441" s="61"/>
      <c r="BY441" s="61"/>
      <c r="BZ441" s="61"/>
      <c r="CA441" s="61"/>
      <c r="CB441" s="61"/>
      <c r="CC441" s="61"/>
      <c r="CD441" s="61"/>
      <c r="CE441" s="61"/>
      <c r="CF441" s="61"/>
      <c r="CG441" s="61"/>
      <c r="CH441" s="61"/>
      <c r="CI441" s="61"/>
      <c r="CJ441" s="61"/>
      <c r="CK441" s="61"/>
      <c r="CL441" s="61"/>
      <c r="CM441" s="61"/>
      <c r="CN441" s="61"/>
      <c r="CO441" s="61"/>
      <c r="CP441" s="61"/>
      <c r="CQ441" s="61"/>
      <c r="CR441" s="61"/>
      <c r="CS441" s="61"/>
      <c r="CT441" s="61"/>
      <c r="CU441" s="61"/>
      <c r="CV441" s="61"/>
      <c r="CW441" s="61"/>
      <c r="CX441" s="61"/>
      <c r="CY441" s="61"/>
      <c r="CZ441" s="61"/>
      <c r="DA441" s="61"/>
      <c r="DB441" s="61"/>
      <c r="DC441" s="61"/>
      <c r="DD441" s="61"/>
      <c r="DE441" s="61"/>
      <c r="DF441" s="61"/>
      <c r="DG441" s="61"/>
      <c r="DH441" s="61"/>
      <c r="DI441" s="61"/>
      <c r="DJ441" s="61"/>
      <c r="DK441" s="61"/>
      <c r="DL441" s="61"/>
      <c r="DM441" s="61"/>
      <c r="DN441" s="61"/>
      <c r="DO441" s="61"/>
      <c r="DP441" s="61"/>
      <c r="DQ441" s="61"/>
      <c r="DR441" s="61"/>
      <c r="DS441" s="61"/>
      <c r="DT441" s="61"/>
      <c r="DU441" s="61"/>
      <c r="DV441" s="61"/>
      <c r="DW441" s="61"/>
      <c r="DX441" s="61"/>
      <c r="DY441" s="61"/>
      <c r="DZ441" s="61"/>
      <c r="EA441" s="61"/>
      <c r="EB441" s="61"/>
      <c r="EC441" s="61"/>
      <c r="ED441" s="61"/>
      <c r="EE441" s="61"/>
      <c r="EF441" s="61"/>
      <c r="EG441" s="61"/>
      <c r="EH441" s="61"/>
      <c r="EI441" s="61"/>
      <c r="EJ441" s="61"/>
      <c r="EK441" s="61"/>
      <c r="EL441" s="61"/>
      <c r="EM441" s="61"/>
      <c r="EN441" s="61"/>
      <c r="EO441" s="61"/>
      <c r="EP441" s="61"/>
      <c r="EQ441" s="61"/>
      <c r="ER441" s="61"/>
      <c r="ES441" s="61"/>
      <c r="ET441" s="61"/>
      <c r="EU441" s="61"/>
      <c r="EV441" s="61"/>
      <c r="EW441" s="61"/>
      <c r="EX441" s="61"/>
      <c r="EY441" s="61"/>
    </row>
    <row r="442" spans="1:155"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c r="BQ442" s="61"/>
      <c r="BR442" s="61"/>
      <c r="BS442" s="61"/>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61"/>
      <c r="CQ442" s="61"/>
      <c r="CR442" s="61"/>
      <c r="CS442" s="61"/>
      <c r="CT442" s="61"/>
      <c r="CU442" s="61"/>
      <c r="CV442" s="61"/>
      <c r="CW442" s="61"/>
      <c r="CX442" s="61"/>
      <c r="CY442" s="61"/>
      <c r="CZ442" s="61"/>
      <c r="DA442" s="61"/>
      <c r="DB442" s="61"/>
      <c r="DC442" s="61"/>
      <c r="DD442" s="61"/>
      <c r="DE442" s="61"/>
      <c r="DF442" s="61"/>
      <c r="DG442" s="61"/>
      <c r="DH442" s="61"/>
      <c r="DI442" s="61"/>
      <c r="DJ442" s="61"/>
      <c r="DK442" s="61"/>
      <c r="DL442" s="61"/>
      <c r="DM442" s="61"/>
      <c r="DN442" s="61"/>
      <c r="DO442" s="61"/>
      <c r="DP442" s="61"/>
      <c r="DQ442" s="61"/>
      <c r="DR442" s="61"/>
      <c r="DS442" s="61"/>
      <c r="DT442" s="61"/>
      <c r="DU442" s="61"/>
      <c r="DV442" s="61"/>
      <c r="DW442" s="61"/>
      <c r="DX442" s="61"/>
      <c r="DY442" s="61"/>
      <c r="DZ442" s="61"/>
      <c r="EA442" s="61"/>
      <c r="EB442" s="61"/>
      <c r="EC442" s="61"/>
      <c r="ED442" s="61"/>
      <c r="EE442" s="61"/>
      <c r="EF442" s="61"/>
      <c r="EG442" s="61"/>
      <c r="EH442" s="61"/>
      <c r="EI442" s="61"/>
      <c r="EJ442" s="61"/>
      <c r="EK442" s="61"/>
      <c r="EL442" s="61"/>
      <c r="EM442" s="61"/>
      <c r="EN442" s="61"/>
      <c r="EO442" s="61"/>
      <c r="EP442" s="61"/>
      <c r="EQ442" s="61"/>
      <c r="ER442" s="61"/>
      <c r="ES442" s="61"/>
      <c r="ET442" s="61"/>
      <c r="EU442" s="61"/>
      <c r="EV442" s="61"/>
      <c r="EW442" s="61"/>
      <c r="EX442" s="61"/>
      <c r="EY442" s="61"/>
    </row>
    <row r="443" spans="1:155"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c r="BQ443" s="61"/>
      <c r="BR443" s="61"/>
      <c r="BS443" s="61"/>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61"/>
      <c r="CQ443" s="61"/>
      <c r="CR443" s="61"/>
      <c r="CS443" s="61"/>
      <c r="CT443" s="61"/>
      <c r="CU443" s="61"/>
      <c r="CV443" s="61"/>
      <c r="CW443" s="61"/>
      <c r="CX443" s="61"/>
      <c r="CY443" s="61"/>
      <c r="CZ443" s="61"/>
      <c r="DA443" s="61"/>
      <c r="DB443" s="61"/>
      <c r="DC443" s="61"/>
      <c r="DD443" s="61"/>
      <c r="DE443" s="61"/>
      <c r="DF443" s="61"/>
      <c r="DG443" s="61"/>
      <c r="DH443" s="61"/>
      <c r="DI443" s="61"/>
      <c r="DJ443" s="61"/>
      <c r="DK443" s="61"/>
      <c r="DL443" s="61"/>
      <c r="DM443" s="61"/>
      <c r="DN443" s="61"/>
      <c r="DO443" s="61"/>
      <c r="DP443" s="61"/>
      <c r="DQ443" s="61"/>
      <c r="DR443" s="61"/>
      <c r="DS443" s="61"/>
      <c r="DT443" s="61"/>
      <c r="DU443" s="61"/>
      <c r="DV443" s="61"/>
      <c r="DW443" s="61"/>
      <c r="DX443" s="61"/>
      <c r="DY443" s="61"/>
      <c r="DZ443" s="61"/>
      <c r="EA443" s="61"/>
      <c r="EB443" s="61"/>
      <c r="EC443" s="61"/>
      <c r="ED443" s="61"/>
      <c r="EE443" s="61"/>
      <c r="EF443" s="61"/>
      <c r="EG443" s="61"/>
      <c r="EH443" s="61"/>
      <c r="EI443" s="61"/>
      <c r="EJ443" s="61"/>
      <c r="EK443" s="61"/>
      <c r="EL443" s="61"/>
      <c r="EM443" s="61"/>
      <c r="EN443" s="61"/>
      <c r="EO443" s="61"/>
      <c r="EP443" s="61"/>
      <c r="EQ443" s="61"/>
      <c r="ER443" s="61"/>
      <c r="ES443" s="61"/>
      <c r="ET443" s="61"/>
      <c r="EU443" s="61"/>
      <c r="EV443" s="61"/>
      <c r="EW443" s="61"/>
      <c r="EX443" s="61"/>
      <c r="EY443" s="61"/>
    </row>
    <row r="444" spans="1:155"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c r="CU444" s="61"/>
      <c r="CV444" s="61"/>
      <c r="CW444" s="61"/>
      <c r="CX444" s="61"/>
      <c r="CY444" s="61"/>
      <c r="CZ444" s="61"/>
      <c r="DA444" s="61"/>
      <c r="DB444" s="61"/>
      <c r="DC444" s="61"/>
      <c r="DD444" s="61"/>
      <c r="DE444" s="61"/>
      <c r="DF444" s="61"/>
      <c r="DG444" s="61"/>
      <c r="DH444" s="61"/>
      <c r="DI444" s="61"/>
      <c r="DJ444" s="61"/>
      <c r="DK444" s="61"/>
      <c r="DL444" s="61"/>
      <c r="DM444" s="61"/>
      <c r="DN444" s="61"/>
      <c r="DO444" s="61"/>
      <c r="DP444" s="61"/>
      <c r="DQ444" s="61"/>
      <c r="DR444" s="61"/>
      <c r="DS444" s="61"/>
      <c r="DT444" s="61"/>
      <c r="DU444" s="61"/>
      <c r="DV444" s="61"/>
      <c r="DW444" s="61"/>
      <c r="DX444" s="61"/>
      <c r="DY444" s="61"/>
      <c r="DZ444" s="61"/>
      <c r="EA444" s="61"/>
      <c r="EB444" s="61"/>
      <c r="EC444" s="61"/>
      <c r="ED444" s="61"/>
      <c r="EE444" s="61"/>
      <c r="EF444" s="61"/>
      <c r="EG444" s="61"/>
      <c r="EH444" s="61"/>
      <c r="EI444" s="61"/>
      <c r="EJ444" s="61"/>
      <c r="EK444" s="61"/>
      <c r="EL444" s="61"/>
      <c r="EM444" s="61"/>
      <c r="EN444" s="61"/>
      <c r="EO444" s="61"/>
      <c r="EP444" s="61"/>
      <c r="EQ444" s="61"/>
      <c r="ER444" s="61"/>
      <c r="ES444" s="61"/>
      <c r="ET444" s="61"/>
      <c r="EU444" s="61"/>
      <c r="EV444" s="61"/>
      <c r="EW444" s="61"/>
      <c r="EX444" s="61"/>
      <c r="EY444" s="61"/>
    </row>
    <row r="445" spans="1:155"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c r="CU445" s="61"/>
      <c r="CV445" s="61"/>
      <c r="CW445" s="61"/>
      <c r="CX445" s="61"/>
      <c r="CY445" s="61"/>
      <c r="CZ445" s="61"/>
      <c r="DA445" s="61"/>
      <c r="DB445" s="61"/>
      <c r="DC445" s="61"/>
      <c r="DD445" s="61"/>
      <c r="DE445" s="61"/>
      <c r="DF445" s="61"/>
      <c r="DG445" s="61"/>
      <c r="DH445" s="61"/>
      <c r="DI445" s="61"/>
      <c r="DJ445" s="61"/>
      <c r="DK445" s="61"/>
      <c r="DL445" s="61"/>
      <c r="DM445" s="61"/>
      <c r="DN445" s="61"/>
      <c r="DO445" s="61"/>
      <c r="DP445" s="61"/>
      <c r="DQ445" s="61"/>
      <c r="DR445" s="61"/>
      <c r="DS445" s="61"/>
      <c r="DT445" s="61"/>
      <c r="DU445" s="61"/>
      <c r="DV445" s="61"/>
      <c r="DW445" s="61"/>
      <c r="DX445" s="61"/>
      <c r="DY445" s="61"/>
      <c r="DZ445" s="61"/>
      <c r="EA445" s="61"/>
      <c r="EB445" s="61"/>
      <c r="EC445" s="61"/>
      <c r="ED445" s="61"/>
      <c r="EE445" s="61"/>
      <c r="EF445" s="61"/>
      <c r="EG445" s="61"/>
      <c r="EH445" s="61"/>
      <c r="EI445" s="61"/>
      <c r="EJ445" s="61"/>
      <c r="EK445" s="61"/>
      <c r="EL445" s="61"/>
      <c r="EM445" s="61"/>
      <c r="EN445" s="61"/>
      <c r="EO445" s="61"/>
      <c r="EP445" s="61"/>
      <c r="EQ445" s="61"/>
      <c r="ER445" s="61"/>
      <c r="ES445" s="61"/>
      <c r="ET445" s="61"/>
      <c r="EU445" s="61"/>
      <c r="EV445" s="61"/>
      <c r="EW445" s="61"/>
      <c r="EX445" s="61"/>
      <c r="EY445" s="61"/>
    </row>
    <row r="446" spans="1:155"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c r="CU446" s="61"/>
      <c r="CV446" s="61"/>
      <c r="CW446" s="61"/>
      <c r="CX446" s="61"/>
      <c r="CY446" s="61"/>
      <c r="CZ446" s="61"/>
      <c r="DA446" s="61"/>
      <c r="DB446" s="61"/>
      <c r="DC446" s="61"/>
      <c r="DD446" s="61"/>
      <c r="DE446" s="61"/>
      <c r="DF446" s="61"/>
      <c r="DG446" s="61"/>
      <c r="DH446" s="61"/>
      <c r="DI446" s="61"/>
      <c r="DJ446" s="61"/>
      <c r="DK446" s="61"/>
      <c r="DL446" s="61"/>
      <c r="DM446" s="61"/>
      <c r="DN446" s="61"/>
      <c r="DO446" s="61"/>
      <c r="DP446" s="61"/>
      <c r="DQ446" s="61"/>
      <c r="DR446" s="61"/>
      <c r="DS446" s="61"/>
      <c r="DT446" s="61"/>
      <c r="DU446" s="61"/>
      <c r="DV446" s="61"/>
      <c r="DW446" s="61"/>
      <c r="DX446" s="61"/>
      <c r="DY446" s="61"/>
      <c r="DZ446" s="61"/>
      <c r="EA446" s="61"/>
      <c r="EB446" s="61"/>
      <c r="EC446" s="61"/>
      <c r="ED446" s="61"/>
      <c r="EE446" s="61"/>
      <c r="EF446" s="61"/>
      <c r="EG446" s="61"/>
      <c r="EH446" s="61"/>
      <c r="EI446" s="61"/>
      <c r="EJ446" s="61"/>
      <c r="EK446" s="61"/>
      <c r="EL446" s="61"/>
      <c r="EM446" s="61"/>
      <c r="EN446" s="61"/>
      <c r="EO446" s="61"/>
      <c r="EP446" s="61"/>
      <c r="EQ446" s="61"/>
      <c r="ER446" s="61"/>
      <c r="ES446" s="61"/>
      <c r="ET446" s="61"/>
      <c r="EU446" s="61"/>
      <c r="EV446" s="61"/>
      <c r="EW446" s="61"/>
      <c r="EX446" s="61"/>
      <c r="EY446" s="61"/>
    </row>
    <row r="447" spans="1:155"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c r="CU447" s="61"/>
      <c r="CV447" s="61"/>
      <c r="CW447" s="61"/>
      <c r="CX447" s="61"/>
      <c r="CY447" s="61"/>
      <c r="CZ447" s="61"/>
      <c r="DA447" s="61"/>
      <c r="DB447" s="61"/>
      <c r="DC447" s="61"/>
      <c r="DD447" s="61"/>
      <c r="DE447" s="61"/>
      <c r="DF447" s="61"/>
      <c r="DG447" s="61"/>
      <c r="DH447" s="61"/>
      <c r="DI447" s="61"/>
      <c r="DJ447" s="61"/>
      <c r="DK447" s="61"/>
      <c r="DL447" s="61"/>
      <c r="DM447" s="61"/>
      <c r="DN447" s="61"/>
      <c r="DO447" s="61"/>
      <c r="DP447" s="61"/>
      <c r="DQ447" s="61"/>
      <c r="DR447" s="61"/>
      <c r="DS447" s="61"/>
      <c r="DT447" s="61"/>
      <c r="DU447" s="61"/>
      <c r="DV447" s="61"/>
      <c r="DW447" s="61"/>
      <c r="DX447" s="61"/>
      <c r="DY447" s="61"/>
      <c r="DZ447" s="61"/>
      <c r="EA447" s="61"/>
      <c r="EB447" s="61"/>
      <c r="EC447" s="61"/>
      <c r="ED447" s="61"/>
      <c r="EE447" s="61"/>
      <c r="EF447" s="61"/>
      <c r="EG447" s="61"/>
      <c r="EH447" s="61"/>
      <c r="EI447" s="61"/>
      <c r="EJ447" s="61"/>
      <c r="EK447" s="61"/>
      <c r="EL447" s="61"/>
      <c r="EM447" s="61"/>
      <c r="EN447" s="61"/>
      <c r="EO447" s="61"/>
      <c r="EP447" s="61"/>
      <c r="EQ447" s="61"/>
      <c r="ER447" s="61"/>
      <c r="ES447" s="61"/>
      <c r="ET447" s="61"/>
      <c r="EU447" s="61"/>
      <c r="EV447" s="61"/>
      <c r="EW447" s="61"/>
      <c r="EX447" s="61"/>
      <c r="EY447" s="61"/>
    </row>
    <row r="448" spans="1:155"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c r="CU448" s="61"/>
      <c r="CV448" s="61"/>
      <c r="CW448" s="61"/>
      <c r="CX448" s="61"/>
      <c r="CY448" s="61"/>
      <c r="CZ448" s="61"/>
      <c r="DA448" s="61"/>
      <c r="DB448" s="61"/>
      <c r="DC448" s="61"/>
      <c r="DD448" s="61"/>
      <c r="DE448" s="61"/>
      <c r="DF448" s="61"/>
      <c r="DG448" s="61"/>
      <c r="DH448" s="61"/>
      <c r="DI448" s="61"/>
      <c r="DJ448" s="61"/>
      <c r="DK448" s="61"/>
      <c r="DL448" s="61"/>
      <c r="DM448" s="61"/>
      <c r="DN448" s="61"/>
      <c r="DO448" s="61"/>
      <c r="DP448" s="61"/>
      <c r="DQ448" s="61"/>
      <c r="DR448" s="61"/>
      <c r="DS448" s="61"/>
      <c r="DT448" s="61"/>
      <c r="DU448" s="61"/>
      <c r="DV448" s="61"/>
      <c r="DW448" s="61"/>
      <c r="DX448" s="61"/>
      <c r="DY448" s="61"/>
      <c r="DZ448" s="61"/>
      <c r="EA448" s="61"/>
      <c r="EB448" s="61"/>
      <c r="EC448" s="61"/>
      <c r="ED448" s="61"/>
      <c r="EE448" s="61"/>
      <c r="EF448" s="61"/>
      <c r="EG448" s="61"/>
      <c r="EH448" s="61"/>
      <c r="EI448" s="61"/>
      <c r="EJ448" s="61"/>
      <c r="EK448" s="61"/>
      <c r="EL448" s="61"/>
      <c r="EM448" s="61"/>
      <c r="EN448" s="61"/>
      <c r="EO448" s="61"/>
      <c r="EP448" s="61"/>
      <c r="EQ448" s="61"/>
      <c r="ER448" s="61"/>
      <c r="ES448" s="61"/>
      <c r="ET448" s="61"/>
      <c r="EU448" s="61"/>
      <c r="EV448" s="61"/>
      <c r="EW448" s="61"/>
      <c r="EX448" s="61"/>
      <c r="EY448" s="61"/>
    </row>
    <row r="449" spans="1:155"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c r="CU449" s="61"/>
      <c r="CV449" s="61"/>
      <c r="CW449" s="61"/>
      <c r="CX449" s="61"/>
      <c r="CY449" s="61"/>
      <c r="CZ449" s="61"/>
      <c r="DA449" s="61"/>
      <c r="DB449" s="61"/>
      <c r="DC449" s="61"/>
      <c r="DD449" s="61"/>
      <c r="DE449" s="61"/>
      <c r="DF449" s="61"/>
      <c r="DG449" s="61"/>
      <c r="DH449" s="61"/>
      <c r="DI449" s="61"/>
      <c r="DJ449" s="61"/>
      <c r="DK449" s="61"/>
      <c r="DL449" s="61"/>
      <c r="DM449" s="61"/>
      <c r="DN449" s="61"/>
      <c r="DO449" s="61"/>
      <c r="DP449" s="61"/>
      <c r="DQ449" s="61"/>
      <c r="DR449" s="61"/>
      <c r="DS449" s="61"/>
      <c r="DT449" s="61"/>
      <c r="DU449" s="61"/>
      <c r="DV449" s="61"/>
      <c r="DW449" s="61"/>
      <c r="DX449" s="61"/>
      <c r="DY449" s="61"/>
      <c r="DZ449" s="61"/>
      <c r="EA449" s="61"/>
      <c r="EB449" s="61"/>
      <c r="EC449" s="61"/>
      <c r="ED449" s="61"/>
      <c r="EE449" s="61"/>
      <c r="EF449" s="61"/>
      <c r="EG449" s="61"/>
      <c r="EH449" s="61"/>
      <c r="EI449" s="61"/>
      <c r="EJ449" s="61"/>
      <c r="EK449" s="61"/>
      <c r="EL449" s="61"/>
      <c r="EM449" s="61"/>
      <c r="EN449" s="61"/>
      <c r="EO449" s="61"/>
      <c r="EP449" s="61"/>
      <c r="EQ449" s="61"/>
      <c r="ER449" s="61"/>
      <c r="ES449" s="61"/>
      <c r="ET449" s="61"/>
      <c r="EU449" s="61"/>
      <c r="EV449" s="61"/>
      <c r="EW449" s="61"/>
      <c r="EX449" s="61"/>
      <c r="EY449" s="61"/>
    </row>
    <row r="450" spans="1:155"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c r="CU450" s="61"/>
      <c r="CV450" s="61"/>
      <c r="CW450" s="61"/>
      <c r="CX450" s="61"/>
      <c r="CY450" s="61"/>
      <c r="CZ450" s="61"/>
      <c r="DA450" s="61"/>
      <c r="DB450" s="61"/>
      <c r="DC450" s="61"/>
      <c r="DD450" s="61"/>
      <c r="DE450" s="61"/>
      <c r="DF450" s="61"/>
      <c r="DG450" s="61"/>
      <c r="DH450" s="61"/>
      <c r="DI450" s="61"/>
      <c r="DJ450" s="61"/>
      <c r="DK450" s="61"/>
      <c r="DL450" s="61"/>
      <c r="DM450" s="61"/>
      <c r="DN450" s="61"/>
      <c r="DO450" s="61"/>
      <c r="DP450" s="61"/>
      <c r="DQ450" s="61"/>
      <c r="DR450" s="61"/>
      <c r="DS450" s="61"/>
      <c r="DT450" s="61"/>
      <c r="DU450" s="61"/>
      <c r="DV450" s="61"/>
      <c r="DW450" s="61"/>
      <c r="DX450" s="61"/>
      <c r="DY450" s="61"/>
      <c r="DZ450" s="61"/>
      <c r="EA450" s="61"/>
      <c r="EB450" s="61"/>
      <c r="EC450" s="61"/>
      <c r="ED450" s="61"/>
      <c r="EE450" s="61"/>
      <c r="EF450" s="61"/>
      <c r="EG450" s="61"/>
      <c r="EH450" s="61"/>
      <c r="EI450" s="61"/>
      <c r="EJ450" s="61"/>
      <c r="EK450" s="61"/>
      <c r="EL450" s="61"/>
      <c r="EM450" s="61"/>
      <c r="EN450" s="61"/>
      <c r="EO450" s="61"/>
      <c r="EP450" s="61"/>
      <c r="EQ450" s="61"/>
      <c r="ER450" s="61"/>
      <c r="ES450" s="61"/>
      <c r="ET450" s="61"/>
      <c r="EU450" s="61"/>
      <c r="EV450" s="61"/>
      <c r="EW450" s="61"/>
      <c r="EX450" s="61"/>
      <c r="EY450" s="61"/>
    </row>
    <row r="451" spans="1:155"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c r="CU451" s="61"/>
      <c r="CV451" s="61"/>
      <c r="CW451" s="61"/>
      <c r="CX451" s="61"/>
      <c r="CY451" s="61"/>
      <c r="CZ451" s="61"/>
      <c r="DA451" s="61"/>
      <c r="DB451" s="61"/>
      <c r="DC451" s="61"/>
      <c r="DD451" s="61"/>
      <c r="DE451" s="61"/>
      <c r="DF451" s="61"/>
      <c r="DG451" s="61"/>
      <c r="DH451" s="61"/>
      <c r="DI451" s="61"/>
      <c r="DJ451" s="61"/>
      <c r="DK451" s="61"/>
      <c r="DL451" s="61"/>
      <c r="DM451" s="61"/>
      <c r="DN451" s="61"/>
      <c r="DO451" s="61"/>
      <c r="DP451" s="61"/>
      <c r="DQ451" s="61"/>
      <c r="DR451" s="61"/>
      <c r="DS451" s="61"/>
      <c r="DT451" s="61"/>
      <c r="DU451" s="61"/>
      <c r="DV451" s="61"/>
      <c r="DW451" s="61"/>
      <c r="DX451" s="61"/>
      <c r="DY451" s="61"/>
      <c r="DZ451" s="61"/>
      <c r="EA451" s="61"/>
      <c r="EB451" s="61"/>
      <c r="EC451" s="61"/>
      <c r="ED451" s="61"/>
      <c r="EE451" s="61"/>
      <c r="EF451" s="61"/>
      <c r="EG451" s="61"/>
      <c r="EH451" s="61"/>
      <c r="EI451" s="61"/>
      <c r="EJ451" s="61"/>
      <c r="EK451" s="61"/>
      <c r="EL451" s="61"/>
      <c r="EM451" s="61"/>
      <c r="EN451" s="61"/>
      <c r="EO451" s="61"/>
      <c r="EP451" s="61"/>
      <c r="EQ451" s="61"/>
      <c r="ER451" s="61"/>
      <c r="ES451" s="61"/>
      <c r="ET451" s="61"/>
      <c r="EU451" s="61"/>
      <c r="EV451" s="61"/>
      <c r="EW451" s="61"/>
      <c r="EX451" s="61"/>
      <c r="EY451" s="61"/>
    </row>
    <row r="452" spans="1:155"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c r="CU452" s="61"/>
      <c r="CV452" s="61"/>
      <c r="CW452" s="61"/>
      <c r="CX452" s="61"/>
      <c r="CY452" s="61"/>
      <c r="CZ452" s="61"/>
      <c r="DA452" s="61"/>
      <c r="DB452" s="61"/>
      <c r="DC452" s="61"/>
      <c r="DD452" s="61"/>
      <c r="DE452" s="61"/>
      <c r="DF452" s="61"/>
      <c r="DG452" s="61"/>
      <c r="DH452" s="61"/>
      <c r="DI452" s="61"/>
      <c r="DJ452" s="61"/>
      <c r="DK452" s="61"/>
      <c r="DL452" s="61"/>
      <c r="DM452" s="61"/>
      <c r="DN452" s="61"/>
      <c r="DO452" s="61"/>
      <c r="DP452" s="61"/>
      <c r="DQ452" s="61"/>
      <c r="DR452" s="61"/>
      <c r="DS452" s="61"/>
      <c r="DT452" s="61"/>
      <c r="DU452" s="61"/>
      <c r="DV452" s="61"/>
      <c r="DW452" s="61"/>
      <c r="DX452" s="61"/>
      <c r="DY452" s="61"/>
      <c r="DZ452" s="61"/>
      <c r="EA452" s="61"/>
      <c r="EB452" s="61"/>
      <c r="EC452" s="61"/>
      <c r="ED452" s="61"/>
      <c r="EE452" s="61"/>
      <c r="EF452" s="61"/>
      <c r="EG452" s="61"/>
      <c r="EH452" s="61"/>
      <c r="EI452" s="61"/>
      <c r="EJ452" s="61"/>
      <c r="EK452" s="61"/>
      <c r="EL452" s="61"/>
      <c r="EM452" s="61"/>
      <c r="EN452" s="61"/>
      <c r="EO452" s="61"/>
      <c r="EP452" s="61"/>
      <c r="EQ452" s="61"/>
      <c r="ER452" s="61"/>
      <c r="ES452" s="61"/>
      <c r="ET452" s="61"/>
      <c r="EU452" s="61"/>
      <c r="EV452" s="61"/>
      <c r="EW452" s="61"/>
      <c r="EX452" s="61"/>
      <c r="EY452" s="61"/>
    </row>
    <row r="453" spans="1:155"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c r="CU453" s="61"/>
      <c r="CV453" s="61"/>
      <c r="CW453" s="61"/>
      <c r="CX453" s="61"/>
      <c r="CY453" s="61"/>
      <c r="CZ453" s="61"/>
      <c r="DA453" s="61"/>
      <c r="DB453" s="61"/>
      <c r="DC453" s="61"/>
      <c r="DD453" s="61"/>
      <c r="DE453" s="61"/>
      <c r="DF453" s="61"/>
      <c r="DG453" s="61"/>
      <c r="DH453" s="61"/>
      <c r="DI453" s="61"/>
      <c r="DJ453" s="61"/>
      <c r="DK453" s="61"/>
      <c r="DL453" s="61"/>
      <c r="DM453" s="61"/>
      <c r="DN453" s="61"/>
      <c r="DO453" s="61"/>
      <c r="DP453" s="61"/>
      <c r="DQ453" s="61"/>
      <c r="DR453" s="61"/>
      <c r="DS453" s="61"/>
      <c r="DT453" s="61"/>
      <c r="DU453" s="61"/>
      <c r="DV453" s="61"/>
      <c r="DW453" s="61"/>
      <c r="DX453" s="61"/>
      <c r="DY453" s="61"/>
      <c r="DZ453" s="61"/>
      <c r="EA453" s="61"/>
      <c r="EB453" s="61"/>
      <c r="EC453" s="61"/>
      <c r="ED453" s="61"/>
      <c r="EE453" s="61"/>
      <c r="EF453" s="61"/>
      <c r="EG453" s="61"/>
      <c r="EH453" s="61"/>
      <c r="EI453" s="61"/>
      <c r="EJ453" s="61"/>
      <c r="EK453" s="61"/>
      <c r="EL453" s="61"/>
      <c r="EM453" s="61"/>
      <c r="EN453" s="61"/>
      <c r="EO453" s="61"/>
      <c r="EP453" s="61"/>
      <c r="EQ453" s="61"/>
      <c r="ER453" s="61"/>
      <c r="ES453" s="61"/>
      <c r="ET453" s="61"/>
      <c r="EU453" s="61"/>
      <c r="EV453" s="61"/>
      <c r="EW453" s="61"/>
      <c r="EX453" s="61"/>
      <c r="EY453" s="61"/>
    </row>
    <row r="454" spans="1:155"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c r="CU454" s="61"/>
      <c r="CV454" s="61"/>
      <c r="CW454" s="61"/>
      <c r="CX454" s="61"/>
      <c r="CY454" s="61"/>
      <c r="CZ454" s="61"/>
      <c r="DA454" s="61"/>
      <c r="DB454" s="61"/>
      <c r="DC454" s="61"/>
      <c r="DD454" s="61"/>
      <c r="DE454" s="61"/>
      <c r="DF454" s="61"/>
      <c r="DG454" s="61"/>
      <c r="DH454" s="61"/>
      <c r="DI454" s="61"/>
      <c r="DJ454" s="61"/>
      <c r="DK454" s="61"/>
      <c r="DL454" s="61"/>
      <c r="DM454" s="61"/>
      <c r="DN454" s="61"/>
      <c r="DO454" s="61"/>
      <c r="DP454" s="61"/>
      <c r="DQ454" s="61"/>
      <c r="DR454" s="61"/>
      <c r="DS454" s="61"/>
      <c r="DT454" s="61"/>
      <c r="DU454" s="61"/>
      <c r="DV454" s="61"/>
      <c r="DW454" s="61"/>
      <c r="DX454" s="61"/>
      <c r="DY454" s="61"/>
      <c r="DZ454" s="61"/>
      <c r="EA454" s="61"/>
      <c r="EB454" s="61"/>
      <c r="EC454" s="61"/>
      <c r="ED454" s="61"/>
      <c r="EE454" s="61"/>
      <c r="EF454" s="61"/>
      <c r="EG454" s="61"/>
      <c r="EH454" s="61"/>
      <c r="EI454" s="61"/>
      <c r="EJ454" s="61"/>
      <c r="EK454" s="61"/>
      <c r="EL454" s="61"/>
      <c r="EM454" s="61"/>
      <c r="EN454" s="61"/>
      <c r="EO454" s="61"/>
      <c r="EP454" s="61"/>
      <c r="EQ454" s="61"/>
      <c r="ER454" s="61"/>
      <c r="ES454" s="61"/>
      <c r="ET454" s="61"/>
      <c r="EU454" s="61"/>
      <c r="EV454" s="61"/>
      <c r="EW454" s="61"/>
      <c r="EX454" s="61"/>
      <c r="EY454" s="61"/>
    </row>
    <row r="455" spans="1:155"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c r="CU455" s="61"/>
      <c r="CV455" s="61"/>
      <c r="CW455" s="61"/>
      <c r="CX455" s="61"/>
      <c r="CY455" s="61"/>
      <c r="CZ455" s="61"/>
      <c r="DA455" s="61"/>
      <c r="DB455" s="61"/>
      <c r="DC455" s="61"/>
      <c r="DD455" s="61"/>
      <c r="DE455" s="61"/>
      <c r="DF455" s="61"/>
      <c r="DG455" s="61"/>
      <c r="DH455" s="61"/>
      <c r="DI455" s="61"/>
      <c r="DJ455" s="61"/>
      <c r="DK455" s="61"/>
      <c r="DL455" s="61"/>
      <c r="DM455" s="61"/>
      <c r="DN455" s="61"/>
      <c r="DO455" s="61"/>
      <c r="DP455" s="61"/>
      <c r="DQ455" s="61"/>
      <c r="DR455" s="61"/>
      <c r="DS455" s="61"/>
      <c r="DT455" s="61"/>
      <c r="DU455" s="61"/>
      <c r="DV455" s="61"/>
      <c r="DW455" s="61"/>
      <c r="DX455" s="61"/>
      <c r="DY455" s="61"/>
      <c r="DZ455" s="61"/>
      <c r="EA455" s="61"/>
      <c r="EB455" s="61"/>
      <c r="EC455" s="61"/>
      <c r="ED455" s="61"/>
      <c r="EE455" s="61"/>
      <c r="EF455" s="61"/>
      <c r="EG455" s="61"/>
      <c r="EH455" s="61"/>
      <c r="EI455" s="61"/>
      <c r="EJ455" s="61"/>
      <c r="EK455" s="61"/>
      <c r="EL455" s="61"/>
      <c r="EM455" s="61"/>
      <c r="EN455" s="61"/>
      <c r="EO455" s="61"/>
      <c r="EP455" s="61"/>
      <c r="EQ455" s="61"/>
      <c r="ER455" s="61"/>
      <c r="ES455" s="61"/>
      <c r="ET455" s="61"/>
      <c r="EU455" s="61"/>
      <c r="EV455" s="61"/>
      <c r="EW455" s="61"/>
      <c r="EX455" s="61"/>
      <c r="EY455" s="61"/>
    </row>
    <row r="456" spans="1:155"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c r="CU456" s="61"/>
      <c r="CV456" s="61"/>
      <c r="CW456" s="61"/>
      <c r="CX456" s="61"/>
      <c r="CY456" s="61"/>
      <c r="CZ456" s="61"/>
      <c r="DA456" s="61"/>
      <c r="DB456" s="61"/>
      <c r="DC456" s="61"/>
      <c r="DD456" s="61"/>
      <c r="DE456" s="61"/>
      <c r="DF456" s="61"/>
      <c r="DG456" s="61"/>
      <c r="DH456" s="61"/>
      <c r="DI456" s="61"/>
      <c r="DJ456" s="61"/>
      <c r="DK456" s="61"/>
      <c r="DL456" s="61"/>
      <c r="DM456" s="61"/>
      <c r="DN456" s="61"/>
      <c r="DO456" s="61"/>
      <c r="DP456" s="61"/>
      <c r="DQ456" s="61"/>
      <c r="DR456" s="61"/>
      <c r="DS456" s="61"/>
      <c r="DT456" s="61"/>
      <c r="DU456" s="61"/>
      <c r="DV456" s="61"/>
      <c r="DW456" s="61"/>
      <c r="DX456" s="61"/>
      <c r="DY456" s="61"/>
      <c r="DZ456" s="61"/>
      <c r="EA456" s="61"/>
      <c r="EB456" s="61"/>
      <c r="EC456" s="61"/>
      <c r="ED456" s="61"/>
      <c r="EE456" s="61"/>
      <c r="EF456" s="61"/>
      <c r="EG456" s="61"/>
      <c r="EH456" s="61"/>
      <c r="EI456" s="61"/>
      <c r="EJ456" s="61"/>
      <c r="EK456" s="61"/>
      <c r="EL456" s="61"/>
      <c r="EM456" s="61"/>
      <c r="EN456" s="61"/>
      <c r="EO456" s="61"/>
      <c r="EP456" s="61"/>
      <c r="EQ456" s="61"/>
      <c r="ER456" s="61"/>
      <c r="ES456" s="61"/>
      <c r="ET456" s="61"/>
      <c r="EU456" s="61"/>
      <c r="EV456" s="61"/>
      <c r="EW456" s="61"/>
      <c r="EX456" s="61"/>
      <c r="EY456" s="61"/>
    </row>
    <row r="457" spans="1:155"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c r="CU457" s="61"/>
      <c r="CV457" s="61"/>
      <c r="CW457" s="61"/>
      <c r="CX457" s="61"/>
      <c r="CY457" s="61"/>
      <c r="CZ457" s="61"/>
      <c r="DA457" s="61"/>
      <c r="DB457" s="61"/>
      <c r="DC457" s="61"/>
      <c r="DD457" s="61"/>
      <c r="DE457" s="61"/>
      <c r="DF457" s="61"/>
      <c r="DG457" s="61"/>
      <c r="DH457" s="61"/>
      <c r="DI457" s="61"/>
      <c r="DJ457" s="61"/>
      <c r="DK457" s="61"/>
      <c r="DL457" s="61"/>
      <c r="DM457" s="61"/>
      <c r="DN457" s="61"/>
      <c r="DO457" s="61"/>
      <c r="DP457" s="61"/>
      <c r="DQ457" s="61"/>
      <c r="DR457" s="61"/>
      <c r="DS457" s="61"/>
      <c r="DT457" s="61"/>
      <c r="DU457" s="61"/>
      <c r="DV457" s="61"/>
      <c r="DW457" s="61"/>
      <c r="DX457" s="61"/>
      <c r="DY457" s="61"/>
      <c r="DZ457" s="61"/>
      <c r="EA457" s="61"/>
      <c r="EB457" s="61"/>
      <c r="EC457" s="61"/>
      <c r="ED457" s="61"/>
      <c r="EE457" s="61"/>
      <c r="EF457" s="61"/>
      <c r="EG457" s="61"/>
      <c r="EH457" s="61"/>
      <c r="EI457" s="61"/>
      <c r="EJ457" s="61"/>
      <c r="EK457" s="61"/>
      <c r="EL457" s="61"/>
      <c r="EM457" s="61"/>
      <c r="EN457" s="61"/>
      <c r="EO457" s="61"/>
      <c r="EP457" s="61"/>
      <c r="EQ457" s="61"/>
      <c r="ER457" s="61"/>
      <c r="ES457" s="61"/>
      <c r="ET457" s="61"/>
      <c r="EU457" s="61"/>
      <c r="EV457" s="61"/>
      <c r="EW457" s="61"/>
      <c r="EX457" s="61"/>
      <c r="EY457" s="61"/>
    </row>
    <row r="458" spans="1:155"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c r="CU458" s="61"/>
      <c r="CV458" s="61"/>
      <c r="CW458" s="61"/>
      <c r="CX458" s="61"/>
      <c r="CY458" s="61"/>
      <c r="CZ458" s="61"/>
      <c r="DA458" s="61"/>
      <c r="DB458" s="61"/>
      <c r="DC458" s="61"/>
      <c r="DD458" s="61"/>
      <c r="DE458" s="61"/>
      <c r="DF458" s="61"/>
      <c r="DG458" s="61"/>
      <c r="DH458" s="61"/>
      <c r="DI458" s="61"/>
      <c r="DJ458" s="61"/>
      <c r="DK458" s="61"/>
      <c r="DL458" s="61"/>
      <c r="DM458" s="61"/>
      <c r="DN458" s="61"/>
      <c r="DO458" s="61"/>
      <c r="DP458" s="61"/>
      <c r="DQ458" s="61"/>
      <c r="DR458" s="61"/>
      <c r="DS458" s="61"/>
      <c r="DT458" s="61"/>
      <c r="DU458" s="61"/>
      <c r="DV458" s="61"/>
      <c r="DW458" s="61"/>
      <c r="DX458" s="61"/>
      <c r="DY458" s="61"/>
      <c r="DZ458" s="61"/>
      <c r="EA458" s="61"/>
      <c r="EB458" s="61"/>
      <c r="EC458" s="61"/>
      <c r="ED458" s="61"/>
      <c r="EE458" s="61"/>
      <c r="EF458" s="61"/>
      <c r="EG458" s="61"/>
      <c r="EH458" s="61"/>
      <c r="EI458" s="61"/>
      <c r="EJ458" s="61"/>
      <c r="EK458" s="61"/>
      <c r="EL458" s="61"/>
      <c r="EM458" s="61"/>
      <c r="EN458" s="61"/>
      <c r="EO458" s="61"/>
      <c r="EP458" s="61"/>
      <c r="EQ458" s="61"/>
      <c r="ER458" s="61"/>
      <c r="ES458" s="61"/>
      <c r="ET458" s="61"/>
      <c r="EU458" s="61"/>
      <c r="EV458" s="61"/>
      <c r="EW458" s="61"/>
      <c r="EX458" s="61"/>
      <c r="EY458" s="61"/>
    </row>
    <row r="459" spans="1:155"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c r="CU459" s="61"/>
      <c r="CV459" s="61"/>
      <c r="CW459" s="61"/>
      <c r="CX459" s="61"/>
      <c r="CY459" s="61"/>
      <c r="CZ459" s="61"/>
      <c r="DA459" s="61"/>
      <c r="DB459" s="61"/>
      <c r="DC459" s="61"/>
      <c r="DD459" s="61"/>
      <c r="DE459" s="61"/>
      <c r="DF459" s="61"/>
      <c r="DG459" s="61"/>
      <c r="DH459" s="61"/>
      <c r="DI459" s="61"/>
      <c r="DJ459" s="61"/>
      <c r="DK459" s="61"/>
      <c r="DL459" s="61"/>
      <c r="DM459" s="61"/>
      <c r="DN459" s="61"/>
      <c r="DO459" s="61"/>
      <c r="DP459" s="61"/>
      <c r="DQ459" s="61"/>
      <c r="DR459" s="61"/>
      <c r="DS459" s="61"/>
      <c r="DT459" s="61"/>
      <c r="DU459" s="61"/>
      <c r="DV459" s="61"/>
      <c r="DW459" s="61"/>
      <c r="DX459" s="61"/>
      <c r="DY459" s="61"/>
      <c r="DZ459" s="61"/>
      <c r="EA459" s="61"/>
      <c r="EB459" s="61"/>
      <c r="EC459" s="61"/>
      <c r="ED459" s="61"/>
      <c r="EE459" s="61"/>
      <c r="EF459" s="61"/>
      <c r="EG459" s="61"/>
      <c r="EH459" s="61"/>
      <c r="EI459" s="61"/>
      <c r="EJ459" s="61"/>
      <c r="EK459" s="61"/>
      <c r="EL459" s="61"/>
      <c r="EM459" s="61"/>
      <c r="EN459" s="61"/>
      <c r="EO459" s="61"/>
      <c r="EP459" s="61"/>
      <c r="EQ459" s="61"/>
      <c r="ER459" s="61"/>
      <c r="ES459" s="61"/>
      <c r="ET459" s="61"/>
      <c r="EU459" s="61"/>
      <c r="EV459" s="61"/>
      <c r="EW459" s="61"/>
      <c r="EX459" s="61"/>
      <c r="EY459" s="61"/>
    </row>
    <row r="460" spans="1:155"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c r="CU460" s="61"/>
      <c r="CV460" s="61"/>
      <c r="CW460" s="61"/>
      <c r="CX460" s="61"/>
      <c r="CY460" s="61"/>
      <c r="CZ460" s="61"/>
      <c r="DA460" s="61"/>
      <c r="DB460" s="61"/>
      <c r="DC460" s="61"/>
      <c r="DD460" s="61"/>
      <c r="DE460" s="61"/>
      <c r="DF460" s="61"/>
      <c r="DG460" s="61"/>
      <c r="DH460" s="61"/>
      <c r="DI460" s="61"/>
      <c r="DJ460" s="61"/>
      <c r="DK460" s="61"/>
      <c r="DL460" s="61"/>
      <c r="DM460" s="61"/>
      <c r="DN460" s="61"/>
      <c r="DO460" s="61"/>
      <c r="DP460" s="61"/>
      <c r="DQ460" s="61"/>
      <c r="DR460" s="61"/>
      <c r="DS460" s="61"/>
      <c r="DT460" s="61"/>
      <c r="DU460" s="61"/>
      <c r="DV460" s="61"/>
      <c r="DW460" s="61"/>
      <c r="DX460" s="61"/>
      <c r="DY460" s="61"/>
      <c r="DZ460" s="61"/>
      <c r="EA460" s="61"/>
      <c r="EB460" s="61"/>
      <c r="EC460" s="61"/>
      <c r="ED460" s="61"/>
      <c r="EE460" s="61"/>
      <c r="EF460" s="61"/>
      <c r="EG460" s="61"/>
      <c r="EH460" s="61"/>
      <c r="EI460" s="61"/>
      <c r="EJ460" s="61"/>
      <c r="EK460" s="61"/>
      <c r="EL460" s="61"/>
      <c r="EM460" s="61"/>
      <c r="EN460" s="61"/>
      <c r="EO460" s="61"/>
      <c r="EP460" s="61"/>
      <c r="EQ460" s="61"/>
      <c r="ER460" s="61"/>
      <c r="ES460" s="61"/>
      <c r="ET460" s="61"/>
      <c r="EU460" s="61"/>
      <c r="EV460" s="61"/>
      <c r="EW460" s="61"/>
      <c r="EX460" s="61"/>
      <c r="EY460" s="61"/>
    </row>
    <row r="461" spans="1:155"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c r="CU461" s="61"/>
      <c r="CV461" s="61"/>
      <c r="CW461" s="61"/>
      <c r="CX461" s="61"/>
      <c r="CY461" s="61"/>
      <c r="CZ461" s="61"/>
      <c r="DA461" s="61"/>
      <c r="DB461" s="61"/>
      <c r="DC461" s="61"/>
      <c r="DD461" s="61"/>
      <c r="DE461" s="61"/>
      <c r="DF461" s="61"/>
      <c r="DG461" s="61"/>
      <c r="DH461" s="61"/>
      <c r="DI461" s="61"/>
      <c r="DJ461" s="61"/>
      <c r="DK461" s="61"/>
      <c r="DL461" s="61"/>
      <c r="DM461" s="61"/>
      <c r="DN461" s="61"/>
      <c r="DO461" s="61"/>
      <c r="DP461" s="61"/>
      <c r="DQ461" s="61"/>
      <c r="DR461" s="61"/>
      <c r="DS461" s="61"/>
      <c r="DT461" s="61"/>
      <c r="DU461" s="61"/>
      <c r="DV461" s="61"/>
      <c r="DW461" s="61"/>
      <c r="DX461" s="61"/>
      <c r="DY461" s="61"/>
      <c r="DZ461" s="61"/>
      <c r="EA461" s="61"/>
      <c r="EB461" s="61"/>
      <c r="EC461" s="61"/>
      <c r="ED461" s="61"/>
      <c r="EE461" s="61"/>
      <c r="EF461" s="61"/>
      <c r="EG461" s="61"/>
      <c r="EH461" s="61"/>
      <c r="EI461" s="61"/>
      <c r="EJ461" s="61"/>
      <c r="EK461" s="61"/>
      <c r="EL461" s="61"/>
      <c r="EM461" s="61"/>
      <c r="EN461" s="61"/>
      <c r="EO461" s="61"/>
      <c r="EP461" s="61"/>
      <c r="EQ461" s="61"/>
      <c r="ER461" s="61"/>
      <c r="ES461" s="61"/>
      <c r="ET461" s="61"/>
      <c r="EU461" s="61"/>
      <c r="EV461" s="61"/>
      <c r="EW461" s="61"/>
      <c r="EX461" s="61"/>
      <c r="EY461" s="61"/>
    </row>
    <row r="462" spans="1:155"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c r="CU462" s="61"/>
      <c r="CV462" s="61"/>
      <c r="CW462" s="61"/>
      <c r="CX462" s="61"/>
      <c r="CY462" s="61"/>
      <c r="CZ462" s="61"/>
      <c r="DA462" s="61"/>
      <c r="DB462" s="61"/>
      <c r="DC462" s="61"/>
      <c r="DD462" s="61"/>
      <c r="DE462" s="61"/>
      <c r="DF462" s="61"/>
      <c r="DG462" s="61"/>
      <c r="DH462" s="61"/>
      <c r="DI462" s="61"/>
      <c r="DJ462" s="61"/>
      <c r="DK462" s="61"/>
      <c r="DL462" s="61"/>
      <c r="DM462" s="61"/>
      <c r="DN462" s="61"/>
      <c r="DO462" s="61"/>
      <c r="DP462" s="61"/>
      <c r="DQ462" s="61"/>
      <c r="DR462" s="61"/>
      <c r="DS462" s="61"/>
      <c r="DT462" s="61"/>
      <c r="DU462" s="61"/>
      <c r="DV462" s="61"/>
      <c r="DW462" s="61"/>
      <c r="DX462" s="61"/>
      <c r="DY462" s="61"/>
      <c r="DZ462" s="61"/>
      <c r="EA462" s="61"/>
      <c r="EB462" s="61"/>
      <c r="EC462" s="61"/>
      <c r="ED462" s="61"/>
      <c r="EE462" s="61"/>
      <c r="EF462" s="61"/>
      <c r="EG462" s="61"/>
      <c r="EH462" s="61"/>
      <c r="EI462" s="61"/>
      <c r="EJ462" s="61"/>
      <c r="EK462" s="61"/>
      <c r="EL462" s="61"/>
      <c r="EM462" s="61"/>
      <c r="EN462" s="61"/>
      <c r="EO462" s="61"/>
      <c r="EP462" s="61"/>
      <c r="EQ462" s="61"/>
      <c r="ER462" s="61"/>
      <c r="ES462" s="61"/>
      <c r="ET462" s="61"/>
      <c r="EU462" s="61"/>
      <c r="EV462" s="61"/>
      <c r="EW462" s="61"/>
      <c r="EX462" s="61"/>
      <c r="EY462" s="61"/>
    </row>
    <row r="463" spans="1:155"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c r="CU463" s="61"/>
      <c r="CV463" s="61"/>
      <c r="CW463" s="61"/>
      <c r="CX463" s="61"/>
      <c r="CY463" s="61"/>
      <c r="CZ463" s="61"/>
      <c r="DA463" s="61"/>
      <c r="DB463" s="61"/>
      <c r="DC463" s="61"/>
      <c r="DD463" s="61"/>
      <c r="DE463" s="61"/>
      <c r="DF463" s="61"/>
      <c r="DG463" s="61"/>
      <c r="DH463" s="61"/>
      <c r="DI463" s="61"/>
      <c r="DJ463" s="61"/>
      <c r="DK463" s="61"/>
      <c r="DL463" s="61"/>
      <c r="DM463" s="61"/>
      <c r="DN463" s="61"/>
      <c r="DO463" s="61"/>
      <c r="DP463" s="61"/>
      <c r="DQ463" s="61"/>
      <c r="DR463" s="61"/>
      <c r="DS463" s="61"/>
      <c r="DT463" s="61"/>
      <c r="DU463" s="61"/>
      <c r="DV463" s="61"/>
      <c r="DW463" s="61"/>
      <c r="DX463" s="61"/>
      <c r="DY463" s="61"/>
      <c r="DZ463" s="61"/>
      <c r="EA463" s="61"/>
      <c r="EB463" s="61"/>
      <c r="EC463" s="61"/>
      <c r="ED463" s="61"/>
      <c r="EE463" s="61"/>
      <c r="EF463" s="61"/>
      <c r="EG463" s="61"/>
      <c r="EH463" s="61"/>
      <c r="EI463" s="61"/>
      <c r="EJ463" s="61"/>
      <c r="EK463" s="61"/>
      <c r="EL463" s="61"/>
      <c r="EM463" s="61"/>
      <c r="EN463" s="61"/>
      <c r="EO463" s="61"/>
      <c r="EP463" s="61"/>
      <c r="EQ463" s="61"/>
      <c r="ER463" s="61"/>
      <c r="ES463" s="61"/>
      <c r="ET463" s="61"/>
      <c r="EU463" s="61"/>
      <c r="EV463" s="61"/>
      <c r="EW463" s="61"/>
      <c r="EX463" s="61"/>
      <c r="EY463" s="61"/>
    </row>
    <row r="464" spans="1:155"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c r="CU464" s="61"/>
      <c r="CV464" s="61"/>
      <c r="CW464" s="61"/>
      <c r="CX464" s="61"/>
      <c r="CY464" s="61"/>
      <c r="CZ464" s="61"/>
      <c r="DA464" s="61"/>
      <c r="DB464" s="61"/>
      <c r="DC464" s="61"/>
      <c r="DD464" s="61"/>
      <c r="DE464" s="61"/>
      <c r="DF464" s="61"/>
      <c r="DG464" s="61"/>
      <c r="DH464" s="61"/>
      <c r="DI464" s="61"/>
      <c r="DJ464" s="61"/>
      <c r="DK464" s="61"/>
      <c r="DL464" s="61"/>
      <c r="DM464" s="61"/>
      <c r="DN464" s="61"/>
      <c r="DO464" s="61"/>
      <c r="DP464" s="61"/>
      <c r="DQ464" s="61"/>
      <c r="DR464" s="61"/>
      <c r="DS464" s="61"/>
      <c r="DT464" s="61"/>
      <c r="DU464" s="61"/>
      <c r="DV464" s="61"/>
      <c r="DW464" s="61"/>
      <c r="DX464" s="61"/>
      <c r="DY464" s="61"/>
      <c r="DZ464" s="61"/>
      <c r="EA464" s="61"/>
      <c r="EB464" s="61"/>
      <c r="EC464" s="61"/>
      <c r="ED464" s="61"/>
      <c r="EE464" s="61"/>
      <c r="EF464" s="61"/>
      <c r="EG464" s="61"/>
      <c r="EH464" s="61"/>
      <c r="EI464" s="61"/>
      <c r="EJ464" s="61"/>
      <c r="EK464" s="61"/>
      <c r="EL464" s="61"/>
      <c r="EM464" s="61"/>
      <c r="EN464" s="61"/>
      <c r="EO464" s="61"/>
      <c r="EP464" s="61"/>
      <c r="EQ464" s="61"/>
      <c r="ER464" s="61"/>
      <c r="ES464" s="61"/>
      <c r="ET464" s="61"/>
      <c r="EU464" s="61"/>
      <c r="EV464" s="61"/>
      <c r="EW464" s="61"/>
      <c r="EX464" s="61"/>
      <c r="EY464" s="61"/>
    </row>
    <row r="465" spans="1:155"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c r="CU465" s="61"/>
      <c r="CV465" s="61"/>
      <c r="CW465" s="61"/>
      <c r="CX465" s="61"/>
      <c r="CY465" s="61"/>
      <c r="CZ465" s="61"/>
      <c r="DA465" s="61"/>
      <c r="DB465" s="61"/>
      <c r="DC465" s="61"/>
      <c r="DD465" s="61"/>
      <c r="DE465" s="61"/>
      <c r="DF465" s="61"/>
      <c r="DG465" s="61"/>
      <c r="DH465" s="61"/>
      <c r="DI465" s="61"/>
      <c r="DJ465" s="61"/>
      <c r="DK465" s="61"/>
      <c r="DL465" s="61"/>
      <c r="DM465" s="61"/>
      <c r="DN465" s="61"/>
      <c r="DO465" s="61"/>
      <c r="DP465" s="61"/>
      <c r="DQ465" s="61"/>
      <c r="DR465" s="61"/>
      <c r="DS465" s="61"/>
      <c r="DT465" s="61"/>
      <c r="DU465" s="61"/>
      <c r="DV465" s="61"/>
      <c r="DW465" s="61"/>
      <c r="DX465" s="61"/>
      <c r="DY465" s="61"/>
      <c r="DZ465" s="61"/>
      <c r="EA465" s="61"/>
      <c r="EB465" s="61"/>
      <c r="EC465" s="61"/>
      <c r="ED465" s="61"/>
      <c r="EE465" s="61"/>
      <c r="EF465" s="61"/>
      <c r="EG465" s="61"/>
      <c r="EH465" s="61"/>
      <c r="EI465" s="61"/>
      <c r="EJ465" s="61"/>
      <c r="EK465" s="61"/>
      <c r="EL465" s="61"/>
      <c r="EM465" s="61"/>
      <c r="EN465" s="61"/>
      <c r="EO465" s="61"/>
      <c r="EP465" s="61"/>
      <c r="EQ465" s="61"/>
      <c r="ER465" s="61"/>
      <c r="ES465" s="61"/>
      <c r="ET465" s="61"/>
      <c r="EU465" s="61"/>
      <c r="EV465" s="61"/>
      <c r="EW465" s="61"/>
      <c r="EX465" s="61"/>
      <c r="EY465" s="61"/>
    </row>
    <row r="466" spans="1:155"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c r="CU466" s="61"/>
      <c r="CV466" s="61"/>
      <c r="CW466" s="61"/>
      <c r="CX466" s="61"/>
      <c r="CY466" s="61"/>
      <c r="CZ466" s="61"/>
      <c r="DA466" s="61"/>
      <c r="DB466" s="61"/>
      <c r="DC466" s="61"/>
      <c r="DD466" s="61"/>
      <c r="DE466" s="61"/>
      <c r="DF466" s="61"/>
      <c r="DG466" s="61"/>
      <c r="DH466" s="61"/>
      <c r="DI466" s="61"/>
      <c r="DJ466" s="61"/>
      <c r="DK466" s="61"/>
      <c r="DL466" s="61"/>
      <c r="DM466" s="61"/>
      <c r="DN466" s="61"/>
      <c r="DO466" s="61"/>
      <c r="DP466" s="61"/>
      <c r="DQ466" s="61"/>
      <c r="DR466" s="61"/>
      <c r="DS466" s="61"/>
      <c r="DT466" s="61"/>
      <c r="DU466" s="61"/>
      <c r="DV466" s="61"/>
      <c r="DW466" s="61"/>
      <c r="DX466" s="61"/>
      <c r="DY466" s="61"/>
      <c r="DZ466" s="61"/>
      <c r="EA466" s="61"/>
      <c r="EB466" s="61"/>
      <c r="EC466" s="61"/>
      <c r="ED466" s="61"/>
      <c r="EE466" s="61"/>
      <c r="EF466" s="61"/>
      <c r="EG466" s="61"/>
      <c r="EH466" s="61"/>
      <c r="EI466" s="61"/>
      <c r="EJ466" s="61"/>
      <c r="EK466" s="61"/>
      <c r="EL466" s="61"/>
      <c r="EM466" s="61"/>
      <c r="EN466" s="61"/>
      <c r="EO466" s="61"/>
      <c r="EP466" s="61"/>
      <c r="EQ466" s="61"/>
      <c r="ER466" s="61"/>
      <c r="ES466" s="61"/>
      <c r="ET466" s="61"/>
      <c r="EU466" s="61"/>
      <c r="EV466" s="61"/>
      <c r="EW466" s="61"/>
      <c r="EX466" s="61"/>
      <c r="EY466" s="61"/>
    </row>
    <row r="467" spans="1:155"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c r="CU467" s="61"/>
      <c r="CV467" s="61"/>
      <c r="CW467" s="61"/>
      <c r="CX467" s="61"/>
      <c r="CY467" s="61"/>
      <c r="CZ467" s="61"/>
      <c r="DA467" s="61"/>
      <c r="DB467" s="61"/>
      <c r="DC467" s="61"/>
      <c r="DD467" s="61"/>
      <c r="DE467" s="61"/>
      <c r="DF467" s="61"/>
      <c r="DG467" s="61"/>
      <c r="DH467" s="61"/>
      <c r="DI467" s="61"/>
      <c r="DJ467" s="61"/>
      <c r="DK467" s="61"/>
      <c r="DL467" s="61"/>
      <c r="DM467" s="61"/>
      <c r="DN467" s="61"/>
      <c r="DO467" s="61"/>
      <c r="DP467" s="61"/>
      <c r="DQ467" s="61"/>
      <c r="DR467" s="61"/>
      <c r="DS467" s="61"/>
      <c r="DT467" s="61"/>
      <c r="DU467" s="61"/>
      <c r="DV467" s="61"/>
      <c r="DW467" s="61"/>
      <c r="DX467" s="61"/>
      <c r="DY467" s="61"/>
      <c r="DZ467" s="61"/>
      <c r="EA467" s="61"/>
      <c r="EB467" s="61"/>
      <c r="EC467" s="61"/>
      <c r="ED467" s="61"/>
      <c r="EE467" s="61"/>
      <c r="EF467" s="61"/>
      <c r="EG467" s="61"/>
      <c r="EH467" s="61"/>
      <c r="EI467" s="61"/>
      <c r="EJ467" s="61"/>
      <c r="EK467" s="61"/>
      <c r="EL467" s="61"/>
      <c r="EM467" s="61"/>
      <c r="EN467" s="61"/>
      <c r="EO467" s="61"/>
      <c r="EP467" s="61"/>
      <c r="EQ467" s="61"/>
      <c r="ER467" s="61"/>
      <c r="ES467" s="61"/>
      <c r="ET467" s="61"/>
      <c r="EU467" s="61"/>
      <c r="EV467" s="61"/>
      <c r="EW467" s="61"/>
      <c r="EX467" s="61"/>
      <c r="EY467" s="61"/>
    </row>
    <row r="468" spans="1:155"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c r="CU468" s="61"/>
      <c r="CV468" s="61"/>
      <c r="CW468" s="61"/>
      <c r="CX468" s="61"/>
      <c r="CY468" s="61"/>
      <c r="CZ468" s="61"/>
      <c r="DA468" s="61"/>
      <c r="DB468" s="61"/>
      <c r="DC468" s="61"/>
      <c r="DD468" s="61"/>
      <c r="DE468" s="61"/>
      <c r="DF468" s="61"/>
      <c r="DG468" s="61"/>
      <c r="DH468" s="61"/>
      <c r="DI468" s="61"/>
      <c r="DJ468" s="61"/>
      <c r="DK468" s="61"/>
      <c r="DL468" s="61"/>
      <c r="DM468" s="61"/>
      <c r="DN468" s="61"/>
      <c r="DO468" s="61"/>
      <c r="DP468" s="61"/>
      <c r="DQ468" s="61"/>
      <c r="DR468" s="61"/>
      <c r="DS468" s="61"/>
      <c r="DT468" s="61"/>
      <c r="DU468" s="61"/>
      <c r="DV468" s="61"/>
      <c r="DW468" s="61"/>
      <c r="DX468" s="61"/>
      <c r="DY468" s="61"/>
      <c r="DZ468" s="61"/>
      <c r="EA468" s="61"/>
      <c r="EB468" s="61"/>
      <c r="EC468" s="61"/>
      <c r="ED468" s="61"/>
      <c r="EE468" s="61"/>
      <c r="EF468" s="61"/>
      <c r="EG468" s="61"/>
      <c r="EH468" s="61"/>
      <c r="EI468" s="61"/>
      <c r="EJ468" s="61"/>
      <c r="EK468" s="61"/>
      <c r="EL468" s="61"/>
      <c r="EM468" s="61"/>
      <c r="EN468" s="61"/>
      <c r="EO468" s="61"/>
      <c r="EP468" s="61"/>
      <c r="EQ468" s="61"/>
      <c r="ER468" s="61"/>
      <c r="ES468" s="61"/>
      <c r="ET468" s="61"/>
      <c r="EU468" s="61"/>
      <c r="EV468" s="61"/>
      <c r="EW468" s="61"/>
      <c r="EX468" s="61"/>
      <c r="EY468" s="61"/>
    </row>
    <row r="469" spans="1:155"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c r="CU469" s="61"/>
      <c r="CV469" s="61"/>
      <c r="CW469" s="61"/>
      <c r="CX469" s="61"/>
      <c r="CY469" s="61"/>
      <c r="CZ469" s="61"/>
      <c r="DA469" s="61"/>
      <c r="DB469" s="61"/>
      <c r="DC469" s="61"/>
      <c r="DD469" s="61"/>
      <c r="DE469" s="61"/>
      <c r="DF469" s="61"/>
      <c r="DG469" s="61"/>
      <c r="DH469" s="61"/>
      <c r="DI469" s="61"/>
      <c r="DJ469" s="61"/>
      <c r="DK469" s="61"/>
      <c r="DL469" s="61"/>
      <c r="DM469" s="61"/>
      <c r="DN469" s="61"/>
      <c r="DO469" s="61"/>
      <c r="DP469" s="61"/>
      <c r="DQ469" s="61"/>
      <c r="DR469" s="61"/>
      <c r="DS469" s="61"/>
      <c r="DT469" s="61"/>
      <c r="DU469" s="61"/>
      <c r="DV469" s="61"/>
      <c r="DW469" s="61"/>
      <c r="DX469" s="61"/>
      <c r="DY469" s="61"/>
      <c r="DZ469" s="61"/>
      <c r="EA469" s="61"/>
      <c r="EB469" s="61"/>
      <c r="EC469" s="61"/>
      <c r="ED469" s="61"/>
      <c r="EE469" s="61"/>
      <c r="EF469" s="61"/>
      <c r="EG469" s="61"/>
      <c r="EH469" s="61"/>
      <c r="EI469" s="61"/>
      <c r="EJ469" s="61"/>
      <c r="EK469" s="61"/>
      <c r="EL469" s="61"/>
      <c r="EM469" s="61"/>
      <c r="EN469" s="61"/>
      <c r="EO469" s="61"/>
      <c r="EP469" s="61"/>
      <c r="EQ469" s="61"/>
      <c r="ER469" s="61"/>
      <c r="ES469" s="61"/>
      <c r="ET469" s="61"/>
      <c r="EU469" s="61"/>
      <c r="EV469" s="61"/>
      <c r="EW469" s="61"/>
      <c r="EX469" s="61"/>
      <c r="EY469" s="61"/>
    </row>
    <row r="470" spans="1:155"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c r="CU470" s="61"/>
      <c r="CV470" s="61"/>
      <c r="CW470" s="61"/>
      <c r="CX470" s="61"/>
      <c r="CY470" s="61"/>
      <c r="CZ470" s="61"/>
      <c r="DA470" s="61"/>
      <c r="DB470" s="61"/>
      <c r="DC470" s="61"/>
      <c r="DD470" s="61"/>
      <c r="DE470" s="61"/>
      <c r="DF470" s="61"/>
      <c r="DG470" s="61"/>
      <c r="DH470" s="61"/>
      <c r="DI470" s="61"/>
      <c r="DJ470" s="61"/>
      <c r="DK470" s="61"/>
      <c r="DL470" s="61"/>
      <c r="DM470" s="61"/>
      <c r="DN470" s="61"/>
      <c r="DO470" s="61"/>
      <c r="DP470" s="61"/>
      <c r="DQ470" s="61"/>
      <c r="DR470" s="61"/>
      <c r="DS470" s="61"/>
      <c r="DT470" s="61"/>
      <c r="DU470" s="61"/>
      <c r="DV470" s="61"/>
      <c r="DW470" s="61"/>
      <c r="DX470" s="61"/>
      <c r="DY470" s="61"/>
      <c r="DZ470" s="61"/>
      <c r="EA470" s="61"/>
      <c r="EB470" s="61"/>
      <c r="EC470" s="61"/>
      <c r="ED470" s="61"/>
      <c r="EE470" s="61"/>
      <c r="EF470" s="61"/>
      <c r="EG470" s="61"/>
      <c r="EH470" s="61"/>
      <c r="EI470" s="61"/>
      <c r="EJ470" s="61"/>
      <c r="EK470" s="61"/>
      <c r="EL470" s="61"/>
      <c r="EM470" s="61"/>
      <c r="EN470" s="61"/>
      <c r="EO470" s="61"/>
      <c r="EP470" s="61"/>
      <c r="EQ470" s="61"/>
      <c r="ER470" s="61"/>
      <c r="ES470" s="61"/>
      <c r="ET470" s="61"/>
      <c r="EU470" s="61"/>
      <c r="EV470" s="61"/>
      <c r="EW470" s="61"/>
      <c r="EX470" s="61"/>
      <c r="EY470" s="61"/>
    </row>
    <row r="471" spans="1:155"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c r="CT471" s="61"/>
      <c r="CU471" s="61"/>
      <c r="CV471" s="61"/>
      <c r="CW471" s="61"/>
      <c r="CX471" s="61"/>
      <c r="CY471" s="61"/>
      <c r="CZ471" s="61"/>
      <c r="DA471" s="61"/>
      <c r="DB471" s="61"/>
      <c r="DC471" s="61"/>
      <c r="DD471" s="61"/>
      <c r="DE471" s="61"/>
      <c r="DF471" s="61"/>
      <c r="DG471" s="61"/>
      <c r="DH471" s="61"/>
      <c r="DI471" s="61"/>
      <c r="DJ471" s="61"/>
      <c r="DK471" s="61"/>
      <c r="DL471" s="61"/>
      <c r="DM471" s="61"/>
      <c r="DN471" s="61"/>
      <c r="DO471" s="61"/>
      <c r="DP471" s="61"/>
      <c r="DQ471" s="61"/>
      <c r="DR471" s="61"/>
      <c r="DS471" s="61"/>
      <c r="DT471" s="61"/>
      <c r="DU471" s="61"/>
      <c r="DV471" s="61"/>
      <c r="DW471" s="61"/>
      <c r="DX471" s="61"/>
      <c r="DY471" s="61"/>
      <c r="DZ471" s="61"/>
      <c r="EA471" s="61"/>
      <c r="EB471" s="61"/>
      <c r="EC471" s="61"/>
      <c r="ED471" s="61"/>
      <c r="EE471" s="61"/>
      <c r="EF471" s="61"/>
      <c r="EG471" s="61"/>
      <c r="EH471" s="61"/>
      <c r="EI471" s="61"/>
      <c r="EJ471" s="61"/>
      <c r="EK471" s="61"/>
      <c r="EL471" s="61"/>
      <c r="EM471" s="61"/>
      <c r="EN471" s="61"/>
      <c r="EO471" s="61"/>
      <c r="EP471" s="61"/>
      <c r="EQ471" s="61"/>
      <c r="ER471" s="61"/>
      <c r="ES471" s="61"/>
      <c r="ET471" s="61"/>
      <c r="EU471" s="61"/>
      <c r="EV471" s="61"/>
      <c r="EW471" s="61"/>
      <c r="EX471" s="61"/>
      <c r="EY471" s="61"/>
    </row>
    <row r="472" spans="1:155"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c r="CT472" s="61"/>
      <c r="CU472" s="61"/>
      <c r="CV472" s="61"/>
      <c r="CW472" s="61"/>
      <c r="CX472" s="61"/>
      <c r="CY472" s="61"/>
      <c r="CZ472" s="61"/>
      <c r="DA472" s="61"/>
      <c r="DB472" s="61"/>
      <c r="DC472" s="61"/>
      <c r="DD472" s="61"/>
      <c r="DE472" s="61"/>
      <c r="DF472" s="61"/>
      <c r="DG472" s="61"/>
      <c r="DH472" s="61"/>
      <c r="DI472" s="61"/>
      <c r="DJ472" s="61"/>
      <c r="DK472" s="61"/>
      <c r="DL472" s="61"/>
      <c r="DM472" s="61"/>
      <c r="DN472" s="61"/>
      <c r="DO472" s="61"/>
      <c r="DP472" s="61"/>
      <c r="DQ472" s="61"/>
      <c r="DR472" s="61"/>
      <c r="DS472" s="61"/>
      <c r="DT472" s="61"/>
      <c r="DU472" s="61"/>
      <c r="DV472" s="61"/>
      <c r="DW472" s="61"/>
      <c r="DX472" s="61"/>
      <c r="DY472" s="61"/>
      <c r="DZ472" s="61"/>
      <c r="EA472" s="61"/>
      <c r="EB472" s="61"/>
      <c r="EC472" s="61"/>
      <c r="ED472" s="61"/>
      <c r="EE472" s="61"/>
      <c r="EF472" s="61"/>
      <c r="EG472" s="61"/>
      <c r="EH472" s="61"/>
      <c r="EI472" s="61"/>
      <c r="EJ472" s="61"/>
      <c r="EK472" s="61"/>
      <c r="EL472" s="61"/>
      <c r="EM472" s="61"/>
      <c r="EN472" s="61"/>
      <c r="EO472" s="61"/>
      <c r="EP472" s="61"/>
      <c r="EQ472" s="61"/>
      <c r="ER472" s="61"/>
      <c r="ES472" s="61"/>
      <c r="ET472" s="61"/>
      <c r="EU472" s="61"/>
      <c r="EV472" s="61"/>
      <c r="EW472" s="61"/>
      <c r="EX472" s="61"/>
      <c r="EY472" s="61"/>
    </row>
    <row r="473" spans="1:155"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c r="CT473" s="61"/>
      <c r="CU473" s="61"/>
      <c r="CV473" s="61"/>
      <c r="CW473" s="61"/>
      <c r="CX473" s="61"/>
      <c r="CY473" s="61"/>
      <c r="CZ473" s="61"/>
      <c r="DA473" s="61"/>
      <c r="DB473" s="61"/>
      <c r="DC473" s="61"/>
      <c r="DD473" s="61"/>
      <c r="DE473" s="61"/>
      <c r="DF473" s="61"/>
      <c r="DG473" s="61"/>
      <c r="DH473" s="61"/>
      <c r="DI473" s="61"/>
      <c r="DJ473" s="61"/>
      <c r="DK473" s="61"/>
      <c r="DL473" s="61"/>
      <c r="DM473" s="61"/>
      <c r="DN473" s="61"/>
      <c r="DO473" s="61"/>
      <c r="DP473" s="61"/>
      <c r="DQ473" s="61"/>
      <c r="DR473" s="61"/>
      <c r="DS473" s="61"/>
      <c r="DT473" s="61"/>
      <c r="DU473" s="61"/>
      <c r="DV473" s="61"/>
      <c r="DW473" s="61"/>
      <c r="DX473" s="61"/>
      <c r="DY473" s="61"/>
      <c r="DZ473" s="61"/>
      <c r="EA473" s="61"/>
      <c r="EB473" s="61"/>
      <c r="EC473" s="61"/>
      <c r="ED473" s="61"/>
      <c r="EE473" s="61"/>
      <c r="EF473" s="61"/>
      <c r="EG473" s="61"/>
      <c r="EH473" s="61"/>
      <c r="EI473" s="61"/>
      <c r="EJ473" s="61"/>
      <c r="EK473" s="61"/>
      <c r="EL473" s="61"/>
      <c r="EM473" s="61"/>
      <c r="EN473" s="61"/>
      <c r="EO473" s="61"/>
      <c r="EP473" s="61"/>
      <c r="EQ473" s="61"/>
      <c r="ER473" s="61"/>
      <c r="ES473" s="61"/>
      <c r="ET473" s="61"/>
      <c r="EU473" s="61"/>
      <c r="EV473" s="61"/>
      <c r="EW473" s="61"/>
      <c r="EX473" s="61"/>
      <c r="EY473" s="61"/>
    </row>
    <row r="474" spans="1:155"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c r="CT474" s="61"/>
      <c r="CU474" s="61"/>
      <c r="CV474" s="61"/>
      <c r="CW474" s="61"/>
      <c r="CX474" s="61"/>
      <c r="CY474" s="61"/>
      <c r="CZ474" s="61"/>
      <c r="DA474" s="61"/>
      <c r="DB474" s="61"/>
      <c r="DC474" s="61"/>
      <c r="DD474" s="61"/>
      <c r="DE474" s="61"/>
      <c r="DF474" s="61"/>
      <c r="DG474" s="61"/>
      <c r="DH474" s="61"/>
      <c r="DI474" s="61"/>
      <c r="DJ474" s="61"/>
      <c r="DK474" s="61"/>
      <c r="DL474" s="61"/>
      <c r="DM474" s="61"/>
      <c r="DN474" s="61"/>
      <c r="DO474" s="61"/>
      <c r="DP474" s="61"/>
      <c r="DQ474" s="61"/>
      <c r="DR474" s="61"/>
      <c r="DS474" s="61"/>
      <c r="DT474" s="61"/>
      <c r="DU474" s="61"/>
      <c r="DV474" s="61"/>
      <c r="DW474" s="61"/>
      <c r="DX474" s="61"/>
      <c r="DY474" s="61"/>
      <c r="DZ474" s="61"/>
      <c r="EA474" s="61"/>
      <c r="EB474" s="61"/>
      <c r="EC474" s="61"/>
      <c r="ED474" s="61"/>
      <c r="EE474" s="61"/>
      <c r="EF474" s="61"/>
      <c r="EG474" s="61"/>
      <c r="EH474" s="61"/>
      <c r="EI474" s="61"/>
      <c r="EJ474" s="61"/>
      <c r="EK474" s="61"/>
      <c r="EL474" s="61"/>
      <c r="EM474" s="61"/>
      <c r="EN474" s="61"/>
      <c r="EO474" s="61"/>
      <c r="EP474" s="61"/>
      <c r="EQ474" s="61"/>
      <c r="ER474" s="61"/>
      <c r="ES474" s="61"/>
      <c r="ET474" s="61"/>
      <c r="EU474" s="61"/>
      <c r="EV474" s="61"/>
      <c r="EW474" s="61"/>
      <c r="EX474" s="61"/>
      <c r="EY474" s="61"/>
    </row>
    <row r="475" spans="1:155"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c r="CT475" s="61"/>
      <c r="CU475" s="61"/>
      <c r="CV475" s="61"/>
      <c r="CW475" s="61"/>
      <c r="CX475" s="61"/>
      <c r="CY475" s="61"/>
      <c r="CZ475" s="61"/>
      <c r="DA475" s="61"/>
      <c r="DB475" s="61"/>
      <c r="DC475" s="61"/>
      <c r="DD475" s="61"/>
      <c r="DE475" s="61"/>
      <c r="DF475" s="61"/>
      <c r="DG475" s="61"/>
      <c r="DH475" s="61"/>
      <c r="DI475" s="61"/>
      <c r="DJ475" s="61"/>
      <c r="DK475" s="61"/>
      <c r="DL475" s="61"/>
      <c r="DM475" s="61"/>
      <c r="DN475" s="61"/>
      <c r="DO475" s="61"/>
      <c r="DP475" s="61"/>
      <c r="DQ475" s="61"/>
      <c r="DR475" s="61"/>
      <c r="DS475" s="61"/>
      <c r="DT475" s="61"/>
      <c r="DU475" s="61"/>
      <c r="DV475" s="61"/>
      <c r="DW475" s="61"/>
      <c r="DX475" s="61"/>
      <c r="DY475" s="61"/>
      <c r="DZ475" s="61"/>
      <c r="EA475" s="61"/>
      <c r="EB475" s="61"/>
      <c r="EC475" s="61"/>
      <c r="ED475" s="61"/>
      <c r="EE475" s="61"/>
      <c r="EF475" s="61"/>
      <c r="EG475" s="61"/>
      <c r="EH475" s="61"/>
      <c r="EI475" s="61"/>
      <c r="EJ475" s="61"/>
      <c r="EK475" s="61"/>
      <c r="EL475" s="61"/>
      <c r="EM475" s="61"/>
      <c r="EN475" s="61"/>
      <c r="EO475" s="61"/>
      <c r="EP475" s="61"/>
      <c r="EQ475" s="61"/>
      <c r="ER475" s="61"/>
      <c r="ES475" s="61"/>
      <c r="ET475" s="61"/>
      <c r="EU475" s="61"/>
      <c r="EV475" s="61"/>
      <c r="EW475" s="61"/>
      <c r="EX475" s="61"/>
      <c r="EY475" s="61"/>
    </row>
    <row r="476" spans="1:155"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c r="CT476" s="61"/>
      <c r="CU476" s="61"/>
      <c r="CV476" s="61"/>
      <c r="CW476" s="61"/>
      <c r="CX476" s="61"/>
      <c r="CY476" s="61"/>
      <c r="CZ476" s="61"/>
      <c r="DA476" s="61"/>
      <c r="DB476" s="61"/>
      <c r="DC476" s="61"/>
      <c r="DD476" s="61"/>
      <c r="DE476" s="61"/>
      <c r="DF476" s="61"/>
      <c r="DG476" s="61"/>
      <c r="DH476" s="61"/>
      <c r="DI476" s="61"/>
      <c r="DJ476" s="61"/>
      <c r="DK476" s="61"/>
      <c r="DL476" s="61"/>
      <c r="DM476" s="61"/>
      <c r="DN476" s="61"/>
      <c r="DO476" s="61"/>
      <c r="DP476" s="61"/>
      <c r="DQ476" s="61"/>
      <c r="DR476" s="61"/>
      <c r="DS476" s="61"/>
      <c r="DT476" s="61"/>
      <c r="DU476" s="61"/>
      <c r="DV476" s="61"/>
      <c r="DW476" s="61"/>
      <c r="DX476" s="61"/>
      <c r="DY476" s="61"/>
      <c r="DZ476" s="61"/>
      <c r="EA476" s="61"/>
      <c r="EB476" s="61"/>
      <c r="EC476" s="61"/>
      <c r="ED476" s="61"/>
      <c r="EE476" s="61"/>
      <c r="EF476" s="61"/>
      <c r="EG476" s="61"/>
      <c r="EH476" s="61"/>
      <c r="EI476" s="61"/>
      <c r="EJ476" s="61"/>
      <c r="EK476" s="61"/>
      <c r="EL476" s="61"/>
      <c r="EM476" s="61"/>
      <c r="EN476" s="61"/>
      <c r="EO476" s="61"/>
      <c r="EP476" s="61"/>
      <c r="EQ476" s="61"/>
      <c r="ER476" s="61"/>
      <c r="ES476" s="61"/>
      <c r="ET476" s="61"/>
      <c r="EU476" s="61"/>
      <c r="EV476" s="61"/>
      <c r="EW476" s="61"/>
      <c r="EX476" s="61"/>
      <c r="EY476" s="61"/>
    </row>
    <row r="477" spans="1:155"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c r="CT477" s="61"/>
      <c r="CU477" s="61"/>
      <c r="CV477" s="61"/>
      <c r="CW477" s="61"/>
      <c r="CX477" s="61"/>
      <c r="CY477" s="61"/>
      <c r="CZ477" s="61"/>
      <c r="DA477" s="61"/>
      <c r="DB477" s="61"/>
      <c r="DC477" s="61"/>
      <c r="DD477" s="61"/>
      <c r="DE477" s="61"/>
      <c r="DF477" s="61"/>
      <c r="DG477" s="61"/>
      <c r="DH477" s="61"/>
      <c r="DI477" s="61"/>
      <c r="DJ477" s="61"/>
      <c r="DK477" s="61"/>
      <c r="DL477" s="61"/>
      <c r="DM477" s="61"/>
      <c r="DN477" s="61"/>
      <c r="DO477" s="61"/>
      <c r="DP477" s="61"/>
      <c r="DQ477" s="61"/>
      <c r="DR477" s="61"/>
      <c r="DS477" s="61"/>
      <c r="DT477" s="61"/>
      <c r="DU477" s="61"/>
      <c r="DV477" s="61"/>
      <c r="DW477" s="61"/>
      <c r="DX477" s="61"/>
      <c r="DY477" s="61"/>
      <c r="DZ477" s="61"/>
      <c r="EA477" s="61"/>
      <c r="EB477" s="61"/>
      <c r="EC477" s="61"/>
      <c r="ED477" s="61"/>
      <c r="EE477" s="61"/>
      <c r="EF477" s="61"/>
      <c r="EG477" s="61"/>
      <c r="EH477" s="61"/>
      <c r="EI477" s="61"/>
      <c r="EJ477" s="61"/>
      <c r="EK477" s="61"/>
      <c r="EL477" s="61"/>
      <c r="EM477" s="61"/>
      <c r="EN477" s="61"/>
      <c r="EO477" s="61"/>
      <c r="EP477" s="61"/>
      <c r="EQ477" s="61"/>
      <c r="ER477" s="61"/>
      <c r="ES477" s="61"/>
      <c r="ET477" s="61"/>
      <c r="EU477" s="61"/>
      <c r="EV477" s="61"/>
      <c r="EW477" s="61"/>
      <c r="EX477" s="61"/>
      <c r="EY477" s="61"/>
    </row>
    <row r="478" spans="1:155"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c r="CT478" s="61"/>
      <c r="CU478" s="61"/>
      <c r="CV478" s="61"/>
      <c r="CW478" s="61"/>
      <c r="CX478" s="61"/>
      <c r="CY478" s="61"/>
      <c r="CZ478" s="61"/>
      <c r="DA478" s="61"/>
      <c r="DB478" s="61"/>
      <c r="DC478" s="61"/>
      <c r="DD478" s="61"/>
      <c r="DE478" s="61"/>
      <c r="DF478" s="61"/>
      <c r="DG478" s="61"/>
      <c r="DH478" s="61"/>
      <c r="DI478" s="61"/>
      <c r="DJ478" s="61"/>
      <c r="DK478" s="61"/>
      <c r="DL478" s="61"/>
      <c r="DM478" s="61"/>
      <c r="DN478" s="61"/>
      <c r="DO478" s="61"/>
      <c r="DP478" s="61"/>
      <c r="DQ478" s="61"/>
      <c r="DR478" s="61"/>
      <c r="DS478" s="61"/>
      <c r="DT478" s="61"/>
      <c r="DU478" s="61"/>
      <c r="DV478" s="61"/>
      <c r="DW478" s="61"/>
      <c r="DX478" s="61"/>
      <c r="DY478" s="61"/>
      <c r="DZ478" s="61"/>
      <c r="EA478" s="61"/>
      <c r="EB478" s="61"/>
      <c r="EC478" s="61"/>
      <c r="ED478" s="61"/>
      <c r="EE478" s="61"/>
      <c r="EF478" s="61"/>
      <c r="EG478" s="61"/>
      <c r="EH478" s="61"/>
      <c r="EI478" s="61"/>
      <c r="EJ478" s="61"/>
      <c r="EK478" s="61"/>
      <c r="EL478" s="61"/>
      <c r="EM478" s="61"/>
      <c r="EN478" s="61"/>
      <c r="EO478" s="61"/>
      <c r="EP478" s="61"/>
      <c r="EQ478" s="61"/>
      <c r="ER478" s="61"/>
      <c r="ES478" s="61"/>
      <c r="ET478" s="61"/>
      <c r="EU478" s="61"/>
      <c r="EV478" s="61"/>
      <c r="EW478" s="61"/>
      <c r="EX478" s="61"/>
      <c r="EY478" s="61"/>
    </row>
    <row r="479" spans="1:155"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c r="CT479" s="61"/>
      <c r="CU479" s="61"/>
      <c r="CV479" s="61"/>
      <c r="CW479" s="61"/>
      <c r="CX479" s="61"/>
      <c r="CY479" s="61"/>
      <c r="CZ479" s="61"/>
      <c r="DA479" s="61"/>
      <c r="DB479" s="61"/>
      <c r="DC479" s="61"/>
      <c r="DD479" s="61"/>
      <c r="DE479" s="61"/>
      <c r="DF479" s="61"/>
      <c r="DG479" s="61"/>
      <c r="DH479" s="61"/>
      <c r="DI479" s="61"/>
      <c r="DJ479" s="61"/>
      <c r="DK479" s="61"/>
      <c r="DL479" s="61"/>
      <c r="DM479" s="61"/>
      <c r="DN479" s="61"/>
      <c r="DO479" s="61"/>
      <c r="DP479" s="61"/>
      <c r="DQ479" s="61"/>
      <c r="DR479" s="61"/>
      <c r="DS479" s="61"/>
      <c r="DT479" s="61"/>
      <c r="DU479" s="61"/>
      <c r="DV479" s="61"/>
      <c r="DW479" s="61"/>
      <c r="DX479" s="61"/>
      <c r="DY479" s="61"/>
      <c r="DZ479" s="61"/>
      <c r="EA479" s="61"/>
      <c r="EB479" s="61"/>
      <c r="EC479" s="61"/>
      <c r="ED479" s="61"/>
      <c r="EE479" s="61"/>
      <c r="EF479" s="61"/>
      <c r="EG479" s="61"/>
      <c r="EH479" s="61"/>
      <c r="EI479" s="61"/>
      <c r="EJ479" s="61"/>
      <c r="EK479" s="61"/>
      <c r="EL479" s="61"/>
      <c r="EM479" s="61"/>
      <c r="EN479" s="61"/>
      <c r="EO479" s="61"/>
      <c r="EP479" s="61"/>
      <c r="EQ479" s="61"/>
      <c r="ER479" s="61"/>
      <c r="ES479" s="61"/>
      <c r="ET479" s="61"/>
      <c r="EU479" s="61"/>
      <c r="EV479" s="61"/>
      <c r="EW479" s="61"/>
      <c r="EX479" s="61"/>
      <c r="EY479" s="61"/>
    </row>
    <row r="480" spans="1:155"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c r="CT480" s="61"/>
      <c r="CU480" s="61"/>
      <c r="CV480" s="61"/>
      <c r="CW480" s="61"/>
      <c r="CX480" s="61"/>
      <c r="CY480" s="61"/>
      <c r="CZ480" s="61"/>
      <c r="DA480" s="61"/>
      <c r="DB480" s="61"/>
      <c r="DC480" s="61"/>
      <c r="DD480" s="61"/>
      <c r="DE480" s="61"/>
      <c r="DF480" s="61"/>
      <c r="DG480" s="61"/>
      <c r="DH480" s="61"/>
      <c r="DI480" s="61"/>
      <c r="DJ480" s="61"/>
      <c r="DK480" s="61"/>
      <c r="DL480" s="61"/>
      <c r="DM480" s="61"/>
      <c r="DN480" s="61"/>
      <c r="DO480" s="61"/>
      <c r="DP480" s="61"/>
      <c r="DQ480" s="61"/>
      <c r="DR480" s="61"/>
      <c r="DS480" s="61"/>
      <c r="DT480" s="61"/>
      <c r="DU480" s="61"/>
      <c r="DV480" s="61"/>
      <c r="DW480" s="61"/>
      <c r="DX480" s="61"/>
      <c r="DY480" s="61"/>
      <c r="DZ480" s="61"/>
      <c r="EA480" s="61"/>
      <c r="EB480" s="61"/>
      <c r="EC480" s="61"/>
      <c r="ED480" s="61"/>
      <c r="EE480" s="61"/>
      <c r="EF480" s="61"/>
      <c r="EG480" s="61"/>
      <c r="EH480" s="61"/>
      <c r="EI480" s="61"/>
      <c r="EJ480" s="61"/>
      <c r="EK480" s="61"/>
      <c r="EL480" s="61"/>
      <c r="EM480" s="61"/>
      <c r="EN480" s="61"/>
      <c r="EO480" s="61"/>
      <c r="EP480" s="61"/>
      <c r="EQ480" s="61"/>
      <c r="ER480" s="61"/>
      <c r="ES480" s="61"/>
      <c r="ET480" s="61"/>
      <c r="EU480" s="61"/>
      <c r="EV480" s="61"/>
      <c r="EW480" s="61"/>
      <c r="EX480" s="61"/>
      <c r="EY480" s="61"/>
    </row>
    <row r="481" spans="1:155"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c r="CT481" s="61"/>
      <c r="CU481" s="61"/>
      <c r="CV481" s="61"/>
      <c r="CW481" s="61"/>
      <c r="CX481" s="61"/>
      <c r="CY481" s="61"/>
      <c r="CZ481" s="61"/>
      <c r="DA481" s="61"/>
      <c r="DB481" s="61"/>
      <c r="DC481" s="61"/>
      <c r="DD481" s="61"/>
      <c r="DE481" s="61"/>
      <c r="DF481" s="61"/>
      <c r="DG481" s="61"/>
      <c r="DH481" s="61"/>
      <c r="DI481" s="61"/>
      <c r="DJ481" s="61"/>
      <c r="DK481" s="61"/>
      <c r="DL481" s="61"/>
      <c r="DM481" s="61"/>
      <c r="DN481" s="61"/>
      <c r="DO481" s="61"/>
      <c r="DP481" s="61"/>
      <c r="DQ481" s="61"/>
      <c r="DR481" s="61"/>
      <c r="DS481" s="61"/>
      <c r="DT481" s="61"/>
      <c r="DU481" s="61"/>
      <c r="DV481" s="61"/>
      <c r="DW481" s="61"/>
      <c r="DX481" s="61"/>
      <c r="DY481" s="61"/>
      <c r="DZ481" s="61"/>
      <c r="EA481" s="61"/>
      <c r="EB481" s="61"/>
      <c r="EC481" s="61"/>
      <c r="ED481" s="61"/>
      <c r="EE481" s="61"/>
      <c r="EF481" s="61"/>
      <c r="EG481" s="61"/>
      <c r="EH481" s="61"/>
      <c r="EI481" s="61"/>
      <c r="EJ481" s="61"/>
      <c r="EK481" s="61"/>
      <c r="EL481" s="61"/>
      <c r="EM481" s="61"/>
      <c r="EN481" s="61"/>
      <c r="EO481" s="61"/>
      <c r="EP481" s="61"/>
      <c r="EQ481" s="61"/>
      <c r="ER481" s="61"/>
      <c r="ES481" s="61"/>
      <c r="ET481" s="61"/>
      <c r="EU481" s="61"/>
      <c r="EV481" s="61"/>
      <c r="EW481" s="61"/>
      <c r="EX481" s="61"/>
      <c r="EY481" s="61"/>
    </row>
    <row r="482" spans="1:155"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c r="CT482" s="61"/>
      <c r="CU482" s="61"/>
      <c r="CV482" s="61"/>
      <c r="CW482" s="61"/>
      <c r="CX482" s="61"/>
      <c r="CY482" s="61"/>
      <c r="CZ482" s="61"/>
      <c r="DA482" s="61"/>
      <c r="DB482" s="61"/>
      <c r="DC482" s="61"/>
      <c r="DD482" s="61"/>
      <c r="DE482" s="61"/>
      <c r="DF482" s="61"/>
      <c r="DG482" s="61"/>
      <c r="DH482" s="61"/>
      <c r="DI482" s="61"/>
      <c r="DJ482" s="61"/>
      <c r="DK482" s="61"/>
      <c r="DL482" s="61"/>
      <c r="DM482" s="61"/>
      <c r="DN482" s="61"/>
      <c r="DO482" s="61"/>
      <c r="DP482" s="61"/>
      <c r="DQ482" s="61"/>
      <c r="DR482" s="61"/>
      <c r="DS482" s="61"/>
      <c r="DT482" s="61"/>
      <c r="DU482" s="61"/>
      <c r="DV482" s="61"/>
      <c r="DW482" s="61"/>
      <c r="DX482" s="61"/>
      <c r="DY482" s="61"/>
      <c r="DZ482" s="61"/>
      <c r="EA482" s="61"/>
      <c r="EB482" s="61"/>
      <c r="EC482" s="61"/>
      <c r="ED482" s="61"/>
      <c r="EE482" s="61"/>
      <c r="EF482" s="61"/>
      <c r="EG482" s="61"/>
      <c r="EH482" s="61"/>
      <c r="EI482" s="61"/>
      <c r="EJ482" s="61"/>
      <c r="EK482" s="61"/>
      <c r="EL482" s="61"/>
      <c r="EM482" s="61"/>
      <c r="EN482" s="61"/>
      <c r="EO482" s="61"/>
      <c r="EP482" s="61"/>
      <c r="EQ482" s="61"/>
      <c r="ER482" s="61"/>
      <c r="ES482" s="61"/>
      <c r="ET482" s="61"/>
      <c r="EU482" s="61"/>
      <c r="EV482" s="61"/>
      <c r="EW482" s="61"/>
      <c r="EX482" s="61"/>
      <c r="EY482" s="61"/>
    </row>
    <row r="483" spans="1:155"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c r="CT483" s="61"/>
      <c r="CU483" s="61"/>
      <c r="CV483" s="61"/>
      <c r="CW483" s="61"/>
      <c r="CX483" s="61"/>
      <c r="CY483" s="61"/>
      <c r="CZ483" s="61"/>
      <c r="DA483" s="61"/>
      <c r="DB483" s="61"/>
      <c r="DC483" s="61"/>
      <c r="DD483" s="61"/>
      <c r="DE483" s="61"/>
      <c r="DF483" s="61"/>
      <c r="DG483" s="61"/>
      <c r="DH483" s="61"/>
      <c r="DI483" s="61"/>
      <c r="DJ483" s="61"/>
      <c r="DK483" s="61"/>
      <c r="DL483" s="61"/>
      <c r="DM483" s="61"/>
      <c r="DN483" s="61"/>
      <c r="DO483" s="61"/>
      <c r="DP483" s="61"/>
      <c r="DQ483" s="61"/>
      <c r="DR483" s="61"/>
      <c r="DS483" s="61"/>
      <c r="DT483" s="61"/>
      <c r="DU483" s="61"/>
      <c r="DV483" s="61"/>
      <c r="DW483" s="61"/>
      <c r="DX483" s="61"/>
      <c r="DY483" s="61"/>
      <c r="DZ483" s="61"/>
      <c r="EA483" s="61"/>
      <c r="EB483" s="61"/>
      <c r="EC483" s="61"/>
      <c r="ED483" s="61"/>
      <c r="EE483" s="61"/>
      <c r="EF483" s="61"/>
      <c r="EG483" s="61"/>
      <c r="EH483" s="61"/>
      <c r="EI483" s="61"/>
      <c r="EJ483" s="61"/>
      <c r="EK483" s="61"/>
      <c r="EL483" s="61"/>
      <c r="EM483" s="61"/>
      <c r="EN483" s="61"/>
      <c r="EO483" s="61"/>
      <c r="EP483" s="61"/>
      <c r="EQ483" s="61"/>
      <c r="ER483" s="61"/>
      <c r="ES483" s="61"/>
      <c r="ET483" s="61"/>
      <c r="EU483" s="61"/>
      <c r="EV483" s="61"/>
      <c r="EW483" s="61"/>
      <c r="EX483" s="61"/>
      <c r="EY483" s="61"/>
    </row>
    <row r="484" spans="1:155"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c r="CT484" s="61"/>
      <c r="CU484" s="61"/>
      <c r="CV484" s="61"/>
      <c r="CW484" s="61"/>
      <c r="CX484" s="61"/>
      <c r="CY484" s="61"/>
      <c r="CZ484" s="61"/>
      <c r="DA484" s="61"/>
      <c r="DB484" s="61"/>
      <c r="DC484" s="61"/>
      <c r="DD484" s="61"/>
      <c r="DE484" s="61"/>
      <c r="DF484" s="61"/>
      <c r="DG484" s="61"/>
      <c r="DH484" s="61"/>
      <c r="DI484" s="61"/>
      <c r="DJ484" s="61"/>
      <c r="DK484" s="61"/>
      <c r="DL484" s="61"/>
      <c r="DM484" s="61"/>
      <c r="DN484" s="61"/>
      <c r="DO484" s="61"/>
      <c r="DP484" s="61"/>
      <c r="DQ484" s="61"/>
      <c r="DR484" s="61"/>
      <c r="DS484" s="61"/>
      <c r="DT484" s="61"/>
      <c r="DU484" s="61"/>
      <c r="DV484" s="61"/>
      <c r="DW484" s="61"/>
      <c r="DX484" s="61"/>
      <c r="DY484" s="61"/>
      <c r="DZ484" s="61"/>
      <c r="EA484" s="61"/>
      <c r="EB484" s="61"/>
      <c r="EC484" s="61"/>
      <c r="ED484" s="61"/>
      <c r="EE484" s="61"/>
      <c r="EF484" s="61"/>
      <c r="EG484" s="61"/>
      <c r="EH484" s="61"/>
      <c r="EI484" s="61"/>
      <c r="EJ484" s="61"/>
      <c r="EK484" s="61"/>
      <c r="EL484" s="61"/>
      <c r="EM484" s="61"/>
      <c r="EN484" s="61"/>
      <c r="EO484" s="61"/>
      <c r="EP484" s="61"/>
      <c r="EQ484" s="61"/>
      <c r="ER484" s="61"/>
      <c r="ES484" s="61"/>
      <c r="ET484" s="61"/>
      <c r="EU484" s="61"/>
      <c r="EV484" s="61"/>
      <c r="EW484" s="61"/>
      <c r="EX484" s="61"/>
      <c r="EY484" s="61"/>
    </row>
    <row r="485" spans="1:155"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c r="CT485" s="61"/>
      <c r="CU485" s="61"/>
      <c r="CV485" s="61"/>
      <c r="CW485" s="61"/>
      <c r="CX485" s="61"/>
      <c r="CY485" s="61"/>
      <c r="CZ485" s="61"/>
      <c r="DA485" s="61"/>
      <c r="DB485" s="61"/>
      <c r="DC485" s="61"/>
      <c r="DD485" s="61"/>
      <c r="DE485" s="61"/>
      <c r="DF485" s="61"/>
      <c r="DG485" s="61"/>
      <c r="DH485" s="61"/>
      <c r="DI485" s="61"/>
      <c r="DJ485" s="61"/>
      <c r="DK485" s="61"/>
      <c r="DL485" s="61"/>
      <c r="DM485" s="61"/>
      <c r="DN485" s="61"/>
      <c r="DO485" s="61"/>
      <c r="DP485" s="61"/>
      <c r="DQ485" s="61"/>
      <c r="DR485" s="61"/>
      <c r="DS485" s="61"/>
      <c r="DT485" s="61"/>
      <c r="DU485" s="61"/>
      <c r="DV485" s="61"/>
      <c r="DW485" s="61"/>
      <c r="DX485" s="61"/>
      <c r="DY485" s="61"/>
      <c r="DZ485" s="61"/>
      <c r="EA485" s="61"/>
      <c r="EB485" s="61"/>
      <c r="EC485" s="61"/>
      <c r="ED485" s="61"/>
      <c r="EE485" s="61"/>
      <c r="EF485" s="61"/>
      <c r="EG485" s="61"/>
      <c r="EH485" s="61"/>
      <c r="EI485" s="61"/>
      <c r="EJ485" s="61"/>
      <c r="EK485" s="61"/>
      <c r="EL485" s="61"/>
      <c r="EM485" s="61"/>
      <c r="EN485" s="61"/>
      <c r="EO485" s="61"/>
      <c r="EP485" s="61"/>
      <c r="EQ485" s="61"/>
      <c r="ER485" s="61"/>
      <c r="ES485" s="61"/>
      <c r="ET485" s="61"/>
      <c r="EU485" s="61"/>
      <c r="EV485" s="61"/>
      <c r="EW485" s="61"/>
      <c r="EX485" s="61"/>
      <c r="EY485" s="61"/>
    </row>
    <row r="486" spans="1:155"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c r="CT486" s="61"/>
      <c r="CU486" s="61"/>
      <c r="CV486" s="61"/>
      <c r="CW486" s="61"/>
      <c r="CX486" s="61"/>
      <c r="CY486" s="61"/>
      <c r="CZ486" s="61"/>
      <c r="DA486" s="61"/>
      <c r="DB486" s="61"/>
      <c r="DC486" s="61"/>
      <c r="DD486" s="61"/>
      <c r="DE486" s="61"/>
      <c r="DF486" s="61"/>
      <c r="DG486" s="61"/>
      <c r="DH486" s="61"/>
      <c r="DI486" s="61"/>
      <c r="DJ486" s="61"/>
      <c r="DK486" s="61"/>
      <c r="DL486" s="61"/>
      <c r="DM486" s="61"/>
      <c r="DN486" s="61"/>
      <c r="DO486" s="61"/>
      <c r="DP486" s="61"/>
      <c r="DQ486" s="61"/>
      <c r="DR486" s="61"/>
      <c r="DS486" s="61"/>
      <c r="DT486" s="61"/>
      <c r="DU486" s="61"/>
      <c r="DV486" s="61"/>
      <c r="DW486" s="61"/>
      <c r="DX486" s="61"/>
      <c r="DY486" s="61"/>
      <c r="DZ486" s="61"/>
      <c r="EA486" s="61"/>
      <c r="EB486" s="61"/>
      <c r="EC486" s="61"/>
      <c r="ED486" s="61"/>
      <c r="EE486" s="61"/>
      <c r="EF486" s="61"/>
      <c r="EG486" s="61"/>
      <c r="EH486" s="61"/>
      <c r="EI486" s="61"/>
      <c r="EJ486" s="61"/>
      <c r="EK486" s="61"/>
      <c r="EL486" s="61"/>
      <c r="EM486" s="61"/>
      <c r="EN486" s="61"/>
      <c r="EO486" s="61"/>
      <c r="EP486" s="61"/>
      <c r="EQ486" s="61"/>
      <c r="ER486" s="61"/>
      <c r="ES486" s="61"/>
      <c r="ET486" s="61"/>
      <c r="EU486" s="61"/>
      <c r="EV486" s="61"/>
      <c r="EW486" s="61"/>
      <c r="EX486" s="61"/>
      <c r="EY486" s="61"/>
    </row>
    <row r="487" spans="1:155"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c r="CT487" s="61"/>
      <c r="CU487" s="61"/>
      <c r="CV487" s="61"/>
      <c r="CW487" s="61"/>
      <c r="CX487" s="61"/>
      <c r="CY487" s="61"/>
      <c r="CZ487" s="61"/>
      <c r="DA487" s="61"/>
      <c r="DB487" s="61"/>
      <c r="DC487" s="61"/>
      <c r="DD487" s="61"/>
      <c r="DE487" s="61"/>
      <c r="DF487" s="61"/>
      <c r="DG487" s="61"/>
      <c r="DH487" s="61"/>
      <c r="DI487" s="61"/>
      <c r="DJ487" s="61"/>
      <c r="DK487" s="61"/>
      <c r="DL487" s="61"/>
      <c r="DM487" s="61"/>
      <c r="DN487" s="61"/>
      <c r="DO487" s="61"/>
      <c r="DP487" s="61"/>
      <c r="DQ487" s="61"/>
      <c r="DR487" s="61"/>
      <c r="DS487" s="61"/>
      <c r="DT487" s="61"/>
      <c r="DU487" s="61"/>
      <c r="DV487" s="61"/>
      <c r="DW487" s="61"/>
      <c r="DX487" s="61"/>
      <c r="DY487" s="61"/>
      <c r="DZ487" s="61"/>
      <c r="EA487" s="61"/>
      <c r="EB487" s="61"/>
      <c r="EC487" s="61"/>
      <c r="ED487" s="61"/>
      <c r="EE487" s="61"/>
      <c r="EF487" s="61"/>
      <c r="EG487" s="61"/>
      <c r="EH487" s="61"/>
      <c r="EI487" s="61"/>
      <c r="EJ487" s="61"/>
      <c r="EK487" s="61"/>
      <c r="EL487" s="61"/>
      <c r="EM487" s="61"/>
      <c r="EN487" s="61"/>
      <c r="EO487" s="61"/>
      <c r="EP487" s="61"/>
      <c r="EQ487" s="61"/>
      <c r="ER487" s="61"/>
      <c r="ES487" s="61"/>
      <c r="ET487" s="61"/>
      <c r="EU487" s="61"/>
      <c r="EV487" s="61"/>
      <c r="EW487" s="61"/>
      <c r="EX487" s="61"/>
      <c r="EY487" s="61"/>
    </row>
    <row r="488" spans="1:155"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c r="CT488" s="61"/>
      <c r="CU488" s="61"/>
      <c r="CV488" s="61"/>
      <c r="CW488" s="61"/>
      <c r="CX488" s="61"/>
      <c r="CY488" s="61"/>
      <c r="CZ488" s="61"/>
      <c r="DA488" s="61"/>
      <c r="DB488" s="61"/>
      <c r="DC488" s="61"/>
      <c r="DD488" s="61"/>
      <c r="DE488" s="61"/>
      <c r="DF488" s="61"/>
      <c r="DG488" s="61"/>
      <c r="DH488" s="61"/>
      <c r="DI488" s="61"/>
      <c r="DJ488" s="61"/>
      <c r="DK488" s="61"/>
      <c r="DL488" s="61"/>
      <c r="DM488" s="61"/>
      <c r="DN488" s="61"/>
      <c r="DO488" s="61"/>
      <c r="DP488" s="61"/>
      <c r="DQ488" s="61"/>
      <c r="DR488" s="61"/>
      <c r="DS488" s="61"/>
      <c r="DT488" s="61"/>
      <c r="DU488" s="61"/>
      <c r="DV488" s="61"/>
      <c r="DW488" s="61"/>
      <c r="DX488" s="61"/>
      <c r="DY488" s="61"/>
      <c r="DZ488" s="61"/>
      <c r="EA488" s="61"/>
      <c r="EB488" s="61"/>
      <c r="EC488" s="61"/>
      <c r="ED488" s="61"/>
      <c r="EE488" s="61"/>
      <c r="EF488" s="61"/>
      <c r="EG488" s="61"/>
      <c r="EH488" s="61"/>
      <c r="EI488" s="61"/>
      <c r="EJ488" s="61"/>
      <c r="EK488" s="61"/>
      <c r="EL488" s="61"/>
      <c r="EM488" s="61"/>
      <c r="EN488" s="61"/>
      <c r="EO488" s="61"/>
      <c r="EP488" s="61"/>
      <c r="EQ488" s="61"/>
      <c r="ER488" s="61"/>
      <c r="ES488" s="61"/>
      <c r="ET488" s="61"/>
      <c r="EU488" s="61"/>
      <c r="EV488" s="61"/>
      <c r="EW488" s="61"/>
      <c r="EX488" s="61"/>
      <c r="EY488" s="61"/>
    </row>
    <row r="489" spans="1:155"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c r="CT489" s="61"/>
      <c r="CU489" s="61"/>
      <c r="CV489" s="61"/>
      <c r="CW489" s="61"/>
      <c r="CX489" s="61"/>
      <c r="CY489" s="61"/>
      <c r="CZ489" s="61"/>
      <c r="DA489" s="61"/>
      <c r="DB489" s="61"/>
      <c r="DC489" s="61"/>
      <c r="DD489" s="61"/>
      <c r="DE489" s="61"/>
      <c r="DF489" s="61"/>
      <c r="DG489" s="61"/>
      <c r="DH489" s="61"/>
      <c r="DI489" s="61"/>
      <c r="DJ489" s="61"/>
      <c r="DK489" s="61"/>
      <c r="DL489" s="61"/>
      <c r="DM489" s="61"/>
      <c r="DN489" s="61"/>
      <c r="DO489" s="61"/>
      <c r="DP489" s="61"/>
      <c r="DQ489" s="61"/>
      <c r="DR489" s="61"/>
      <c r="DS489" s="61"/>
      <c r="DT489" s="61"/>
      <c r="DU489" s="61"/>
      <c r="DV489" s="61"/>
      <c r="DW489" s="61"/>
      <c r="DX489" s="61"/>
      <c r="DY489" s="61"/>
      <c r="DZ489" s="61"/>
      <c r="EA489" s="61"/>
      <c r="EB489" s="61"/>
      <c r="EC489" s="61"/>
      <c r="ED489" s="61"/>
      <c r="EE489" s="61"/>
      <c r="EF489" s="61"/>
      <c r="EG489" s="61"/>
      <c r="EH489" s="61"/>
      <c r="EI489" s="61"/>
      <c r="EJ489" s="61"/>
      <c r="EK489" s="61"/>
      <c r="EL489" s="61"/>
      <c r="EM489" s="61"/>
      <c r="EN489" s="61"/>
      <c r="EO489" s="61"/>
      <c r="EP489" s="61"/>
      <c r="EQ489" s="61"/>
      <c r="ER489" s="61"/>
      <c r="ES489" s="61"/>
      <c r="ET489" s="61"/>
      <c r="EU489" s="61"/>
      <c r="EV489" s="61"/>
      <c r="EW489" s="61"/>
      <c r="EX489" s="61"/>
      <c r="EY489" s="61"/>
    </row>
    <row r="490" spans="1:155"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c r="CT490" s="61"/>
      <c r="CU490" s="61"/>
      <c r="CV490" s="61"/>
      <c r="CW490" s="61"/>
      <c r="CX490" s="61"/>
      <c r="CY490" s="61"/>
      <c r="CZ490" s="61"/>
      <c r="DA490" s="61"/>
      <c r="DB490" s="61"/>
      <c r="DC490" s="61"/>
      <c r="DD490" s="61"/>
      <c r="DE490" s="61"/>
      <c r="DF490" s="61"/>
      <c r="DG490" s="61"/>
      <c r="DH490" s="61"/>
      <c r="DI490" s="61"/>
      <c r="DJ490" s="61"/>
      <c r="DK490" s="61"/>
      <c r="DL490" s="61"/>
      <c r="DM490" s="61"/>
      <c r="DN490" s="61"/>
      <c r="DO490" s="61"/>
      <c r="DP490" s="61"/>
      <c r="DQ490" s="61"/>
      <c r="DR490" s="61"/>
      <c r="DS490" s="61"/>
      <c r="DT490" s="61"/>
      <c r="DU490" s="61"/>
      <c r="DV490" s="61"/>
      <c r="DW490" s="61"/>
      <c r="DX490" s="61"/>
      <c r="DY490" s="61"/>
      <c r="DZ490" s="61"/>
      <c r="EA490" s="61"/>
      <c r="EB490" s="61"/>
      <c r="EC490" s="61"/>
      <c r="ED490" s="61"/>
      <c r="EE490" s="61"/>
      <c r="EF490" s="61"/>
      <c r="EG490" s="61"/>
      <c r="EH490" s="61"/>
      <c r="EI490" s="61"/>
      <c r="EJ490" s="61"/>
      <c r="EK490" s="61"/>
      <c r="EL490" s="61"/>
      <c r="EM490" s="61"/>
      <c r="EN490" s="61"/>
      <c r="EO490" s="61"/>
      <c r="EP490" s="61"/>
      <c r="EQ490" s="61"/>
      <c r="ER490" s="61"/>
      <c r="ES490" s="61"/>
      <c r="ET490" s="61"/>
      <c r="EU490" s="61"/>
      <c r="EV490" s="61"/>
      <c r="EW490" s="61"/>
      <c r="EX490" s="61"/>
      <c r="EY490" s="61"/>
    </row>
    <row r="491" spans="1:155"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c r="CT491" s="61"/>
      <c r="CU491" s="61"/>
      <c r="CV491" s="61"/>
      <c r="CW491" s="61"/>
      <c r="CX491" s="61"/>
      <c r="CY491" s="61"/>
      <c r="CZ491" s="61"/>
      <c r="DA491" s="61"/>
      <c r="DB491" s="61"/>
      <c r="DC491" s="61"/>
      <c r="DD491" s="61"/>
      <c r="DE491" s="61"/>
      <c r="DF491" s="61"/>
      <c r="DG491" s="61"/>
      <c r="DH491" s="61"/>
      <c r="DI491" s="61"/>
      <c r="DJ491" s="61"/>
      <c r="DK491" s="61"/>
      <c r="DL491" s="61"/>
      <c r="DM491" s="61"/>
      <c r="DN491" s="61"/>
      <c r="DO491" s="61"/>
      <c r="DP491" s="61"/>
      <c r="DQ491" s="61"/>
      <c r="DR491" s="61"/>
      <c r="DS491" s="61"/>
      <c r="DT491" s="61"/>
      <c r="DU491" s="61"/>
      <c r="DV491" s="61"/>
      <c r="DW491" s="61"/>
      <c r="DX491" s="61"/>
      <c r="DY491" s="61"/>
      <c r="DZ491" s="61"/>
      <c r="EA491" s="61"/>
      <c r="EB491" s="61"/>
      <c r="EC491" s="61"/>
      <c r="ED491" s="61"/>
      <c r="EE491" s="61"/>
      <c r="EF491" s="61"/>
      <c r="EG491" s="61"/>
      <c r="EH491" s="61"/>
      <c r="EI491" s="61"/>
      <c r="EJ491" s="61"/>
      <c r="EK491" s="61"/>
      <c r="EL491" s="61"/>
      <c r="EM491" s="61"/>
      <c r="EN491" s="61"/>
      <c r="EO491" s="61"/>
      <c r="EP491" s="61"/>
      <c r="EQ491" s="61"/>
      <c r="ER491" s="61"/>
      <c r="ES491" s="61"/>
      <c r="ET491" s="61"/>
      <c r="EU491" s="61"/>
      <c r="EV491" s="61"/>
      <c r="EW491" s="61"/>
      <c r="EX491" s="61"/>
      <c r="EY491" s="61"/>
    </row>
    <row r="492" spans="1:155"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c r="CT492" s="61"/>
      <c r="CU492" s="61"/>
      <c r="CV492" s="61"/>
      <c r="CW492" s="61"/>
      <c r="CX492" s="61"/>
      <c r="CY492" s="61"/>
      <c r="CZ492" s="61"/>
      <c r="DA492" s="61"/>
      <c r="DB492" s="61"/>
      <c r="DC492" s="61"/>
      <c r="DD492" s="61"/>
      <c r="DE492" s="61"/>
      <c r="DF492" s="61"/>
      <c r="DG492" s="61"/>
      <c r="DH492" s="61"/>
      <c r="DI492" s="61"/>
      <c r="DJ492" s="61"/>
      <c r="DK492" s="61"/>
      <c r="DL492" s="61"/>
      <c r="DM492" s="61"/>
      <c r="DN492" s="61"/>
      <c r="DO492" s="61"/>
      <c r="DP492" s="61"/>
      <c r="DQ492" s="61"/>
      <c r="DR492" s="61"/>
      <c r="DS492" s="61"/>
      <c r="DT492" s="61"/>
      <c r="DU492" s="61"/>
      <c r="DV492" s="61"/>
      <c r="DW492" s="61"/>
      <c r="DX492" s="61"/>
      <c r="DY492" s="61"/>
      <c r="DZ492" s="61"/>
      <c r="EA492" s="61"/>
      <c r="EB492" s="61"/>
      <c r="EC492" s="61"/>
      <c r="ED492" s="61"/>
      <c r="EE492" s="61"/>
      <c r="EF492" s="61"/>
      <c r="EG492" s="61"/>
      <c r="EH492" s="61"/>
      <c r="EI492" s="61"/>
      <c r="EJ492" s="61"/>
      <c r="EK492" s="61"/>
      <c r="EL492" s="61"/>
      <c r="EM492" s="61"/>
      <c r="EN492" s="61"/>
      <c r="EO492" s="61"/>
      <c r="EP492" s="61"/>
      <c r="EQ492" s="61"/>
      <c r="ER492" s="61"/>
      <c r="ES492" s="61"/>
      <c r="ET492" s="61"/>
      <c r="EU492" s="61"/>
      <c r="EV492" s="61"/>
      <c r="EW492" s="61"/>
      <c r="EX492" s="61"/>
      <c r="EY492" s="61"/>
    </row>
    <row r="493" spans="1:155"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c r="CT493" s="61"/>
      <c r="CU493" s="61"/>
      <c r="CV493" s="61"/>
      <c r="CW493" s="61"/>
      <c r="CX493" s="61"/>
      <c r="CY493" s="61"/>
      <c r="CZ493" s="61"/>
      <c r="DA493" s="61"/>
      <c r="DB493" s="61"/>
      <c r="DC493" s="61"/>
      <c r="DD493" s="61"/>
      <c r="DE493" s="61"/>
      <c r="DF493" s="61"/>
      <c r="DG493" s="61"/>
      <c r="DH493" s="61"/>
      <c r="DI493" s="61"/>
      <c r="DJ493" s="61"/>
      <c r="DK493" s="61"/>
      <c r="DL493" s="61"/>
      <c r="DM493" s="61"/>
      <c r="DN493" s="61"/>
      <c r="DO493" s="61"/>
      <c r="DP493" s="61"/>
      <c r="DQ493" s="61"/>
      <c r="DR493" s="61"/>
      <c r="DS493" s="61"/>
      <c r="DT493" s="61"/>
      <c r="DU493" s="61"/>
      <c r="DV493" s="61"/>
      <c r="DW493" s="61"/>
      <c r="DX493" s="61"/>
      <c r="DY493" s="61"/>
      <c r="DZ493" s="61"/>
      <c r="EA493" s="61"/>
      <c r="EB493" s="61"/>
      <c r="EC493" s="61"/>
      <c r="ED493" s="61"/>
      <c r="EE493" s="61"/>
      <c r="EF493" s="61"/>
      <c r="EG493" s="61"/>
      <c r="EH493" s="61"/>
      <c r="EI493" s="61"/>
      <c r="EJ493" s="61"/>
      <c r="EK493" s="61"/>
      <c r="EL493" s="61"/>
      <c r="EM493" s="61"/>
      <c r="EN493" s="61"/>
      <c r="EO493" s="61"/>
      <c r="EP493" s="61"/>
      <c r="EQ493" s="61"/>
      <c r="ER493" s="61"/>
      <c r="ES493" s="61"/>
      <c r="ET493" s="61"/>
      <c r="EU493" s="61"/>
      <c r="EV493" s="61"/>
      <c r="EW493" s="61"/>
      <c r="EX493" s="61"/>
      <c r="EY493" s="61"/>
    </row>
    <row r="494" spans="1:155"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c r="CT494" s="61"/>
      <c r="CU494" s="61"/>
      <c r="CV494" s="61"/>
      <c r="CW494" s="61"/>
      <c r="CX494" s="61"/>
      <c r="CY494" s="61"/>
      <c r="CZ494" s="61"/>
      <c r="DA494" s="61"/>
      <c r="DB494" s="61"/>
      <c r="DC494" s="61"/>
      <c r="DD494" s="61"/>
      <c r="DE494" s="61"/>
      <c r="DF494" s="61"/>
      <c r="DG494" s="61"/>
      <c r="DH494" s="61"/>
      <c r="DI494" s="61"/>
      <c r="DJ494" s="61"/>
      <c r="DK494" s="61"/>
      <c r="DL494" s="61"/>
      <c r="DM494" s="61"/>
      <c r="DN494" s="61"/>
      <c r="DO494" s="61"/>
      <c r="DP494" s="61"/>
      <c r="DQ494" s="61"/>
      <c r="DR494" s="61"/>
      <c r="DS494" s="61"/>
      <c r="DT494" s="61"/>
      <c r="DU494" s="61"/>
      <c r="DV494" s="61"/>
      <c r="DW494" s="61"/>
      <c r="DX494" s="61"/>
      <c r="DY494" s="61"/>
      <c r="DZ494" s="61"/>
      <c r="EA494" s="61"/>
      <c r="EB494" s="61"/>
      <c r="EC494" s="61"/>
      <c r="ED494" s="61"/>
      <c r="EE494" s="61"/>
      <c r="EF494" s="61"/>
      <c r="EG494" s="61"/>
      <c r="EH494" s="61"/>
      <c r="EI494" s="61"/>
      <c r="EJ494" s="61"/>
      <c r="EK494" s="61"/>
      <c r="EL494" s="61"/>
      <c r="EM494" s="61"/>
      <c r="EN494" s="61"/>
      <c r="EO494" s="61"/>
      <c r="EP494" s="61"/>
      <c r="EQ494" s="61"/>
      <c r="ER494" s="61"/>
      <c r="ES494" s="61"/>
      <c r="ET494" s="61"/>
      <c r="EU494" s="61"/>
      <c r="EV494" s="61"/>
      <c r="EW494" s="61"/>
      <c r="EX494" s="61"/>
      <c r="EY494" s="61"/>
    </row>
    <row r="495" spans="1:155"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c r="CT495" s="61"/>
      <c r="CU495" s="61"/>
      <c r="CV495" s="61"/>
      <c r="CW495" s="61"/>
      <c r="CX495" s="61"/>
      <c r="CY495" s="61"/>
      <c r="CZ495" s="61"/>
      <c r="DA495" s="61"/>
      <c r="DB495" s="61"/>
      <c r="DC495" s="61"/>
      <c r="DD495" s="61"/>
      <c r="DE495" s="61"/>
      <c r="DF495" s="61"/>
      <c r="DG495" s="61"/>
      <c r="DH495" s="61"/>
      <c r="DI495" s="61"/>
      <c r="DJ495" s="61"/>
      <c r="DK495" s="61"/>
      <c r="DL495" s="61"/>
      <c r="DM495" s="61"/>
      <c r="DN495" s="61"/>
      <c r="DO495" s="61"/>
      <c r="DP495" s="61"/>
      <c r="DQ495" s="61"/>
      <c r="DR495" s="61"/>
      <c r="DS495" s="61"/>
      <c r="DT495" s="61"/>
      <c r="DU495" s="61"/>
      <c r="DV495" s="61"/>
      <c r="DW495" s="61"/>
      <c r="DX495" s="61"/>
      <c r="DY495" s="61"/>
      <c r="DZ495" s="61"/>
      <c r="EA495" s="61"/>
      <c r="EB495" s="61"/>
      <c r="EC495" s="61"/>
      <c r="ED495" s="61"/>
      <c r="EE495" s="61"/>
      <c r="EF495" s="61"/>
      <c r="EG495" s="61"/>
      <c r="EH495" s="61"/>
      <c r="EI495" s="61"/>
      <c r="EJ495" s="61"/>
      <c r="EK495" s="61"/>
      <c r="EL495" s="61"/>
      <c r="EM495" s="61"/>
      <c r="EN495" s="61"/>
      <c r="EO495" s="61"/>
      <c r="EP495" s="61"/>
      <c r="EQ495" s="61"/>
      <c r="ER495" s="61"/>
      <c r="ES495" s="61"/>
      <c r="ET495" s="61"/>
      <c r="EU495" s="61"/>
      <c r="EV495" s="61"/>
      <c r="EW495" s="61"/>
      <c r="EX495" s="61"/>
      <c r="EY495" s="61"/>
    </row>
    <row r="496" spans="1:155"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c r="CT496" s="61"/>
      <c r="CU496" s="61"/>
      <c r="CV496" s="61"/>
      <c r="CW496" s="61"/>
      <c r="CX496" s="61"/>
      <c r="CY496" s="61"/>
      <c r="CZ496" s="61"/>
      <c r="DA496" s="61"/>
      <c r="DB496" s="61"/>
      <c r="DC496" s="61"/>
      <c r="DD496" s="61"/>
      <c r="DE496" s="61"/>
      <c r="DF496" s="61"/>
      <c r="DG496" s="61"/>
      <c r="DH496" s="61"/>
      <c r="DI496" s="61"/>
      <c r="DJ496" s="61"/>
      <c r="DK496" s="61"/>
      <c r="DL496" s="61"/>
      <c r="DM496" s="61"/>
      <c r="DN496" s="61"/>
      <c r="DO496" s="61"/>
      <c r="DP496" s="61"/>
      <c r="DQ496" s="61"/>
      <c r="DR496" s="61"/>
      <c r="DS496" s="61"/>
      <c r="DT496" s="61"/>
      <c r="DU496" s="61"/>
      <c r="DV496" s="61"/>
      <c r="DW496" s="61"/>
      <c r="DX496" s="61"/>
      <c r="DY496" s="61"/>
      <c r="DZ496" s="61"/>
      <c r="EA496" s="61"/>
      <c r="EB496" s="61"/>
      <c r="EC496" s="61"/>
      <c r="ED496" s="61"/>
      <c r="EE496" s="61"/>
      <c r="EF496" s="61"/>
      <c r="EG496" s="61"/>
      <c r="EH496" s="61"/>
      <c r="EI496" s="61"/>
      <c r="EJ496" s="61"/>
      <c r="EK496" s="61"/>
      <c r="EL496" s="61"/>
      <c r="EM496" s="61"/>
      <c r="EN496" s="61"/>
      <c r="EO496" s="61"/>
      <c r="EP496" s="61"/>
      <c r="EQ496" s="61"/>
      <c r="ER496" s="61"/>
      <c r="ES496" s="61"/>
      <c r="ET496" s="61"/>
      <c r="EU496" s="61"/>
      <c r="EV496" s="61"/>
      <c r="EW496" s="61"/>
      <c r="EX496" s="61"/>
      <c r="EY496" s="61"/>
    </row>
    <row r="497" spans="1:155"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c r="CT497" s="61"/>
      <c r="CU497" s="61"/>
      <c r="CV497" s="61"/>
      <c r="CW497" s="61"/>
      <c r="CX497" s="61"/>
      <c r="CY497" s="61"/>
      <c r="CZ497" s="61"/>
      <c r="DA497" s="61"/>
      <c r="DB497" s="61"/>
      <c r="DC497" s="61"/>
      <c r="DD497" s="61"/>
      <c r="DE497" s="61"/>
      <c r="DF497" s="61"/>
      <c r="DG497" s="61"/>
      <c r="DH497" s="61"/>
      <c r="DI497" s="61"/>
      <c r="DJ497" s="61"/>
      <c r="DK497" s="61"/>
      <c r="DL497" s="61"/>
      <c r="DM497" s="61"/>
      <c r="DN497" s="61"/>
      <c r="DO497" s="61"/>
      <c r="DP497" s="61"/>
      <c r="DQ497" s="61"/>
      <c r="DR497" s="61"/>
      <c r="DS497" s="61"/>
      <c r="DT497" s="61"/>
      <c r="DU497" s="61"/>
      <c r="DV497" s="61"/>
      <c r="DW497" s="61"/>
      <c r="DX497" s="61"/>
      <c r="DY497" s="61"/>
      <c r="DZ497" s="61"/>
      <c r="EA497" s="61"/>
      <c r="EB497" s="61"/>
      <c r="EC497" s="61"/>
      <c r="ED497" s="61"/>
      <c r="EE497" s="61"/>
      <c r="EF497" s="61"/>
      <c r="EG497" s="61"/>
      <c r="EH497" s="61"/>
      <c r="EI497" s="61"/>
      <c r="EJ497" s="61"/>
      <c r="EK497" s="61"/>
      <c r="EL497" s="61"/>
      <c r="EM497" s="61"/>
      <c r="EN497" s="61"/>
      <c r="EO497" s="61"/>
      <c r="EP497" s="61"/>
      <c r="EQ497" s="61"/>
      <c r="ER497" s="61"/>
      <c r="ES497" s="61"/>
      <c r="ET497" s="61"/>
      <c r="EU497" s="61"/>
      <c r="EV497" s="61"/>
      <c r="EW497" s="61"/>
      <c r="EX497" s="61"/>
      <c r="EY497" s="61"/>
    </row>
    <row r="498" spans="1:155"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c r="CT498" s="61"/>
      <c r="CU498" s="61"/>
      <c r="CV498" s="61"/>
      <c r="CW498" s="61"/>
      <c r="CX498" s="61"/>
      <c r="CY498" s="61"/>
      <c r="CZ498" s="61"/>
      <c r="DA498" s="61"/>
      <c r="DB498" s="61"/>
      <c r="DC498" s="61"/>
      <c r="DD498" s="61"/>
      <c r="DE498" s="61"/>
      <c r="DF498" s="61"/>
      <c r="DG498" s="61"/>
      <c r="DH498" s="61"/>
      <c r="DI498" s="61"/>
      <c r="DJ498" s="61"/>
      <c r="DK498" s="61"/>
      <c r="DL498" s="61"/>
      <c r="DM498" s="61"/>
      <c r="DN498" s="61"/>
      <c r="DO498" s="61"/>
      <c r="DP498" s="61"/>
      <c r="DQ498" s="61"/>
      <c r="DR498" s="61"/>
      <c r="DS498" s="61"/>
      <c r="DT498" s="61"/>
      <c r="DU498" s="61"/>
      <c r="DV498" s="61"/>
      <c r="DW498" s="61"/>
      <c r="DX498" s="61"/>
      <c r="DY498" s="61"/>
      <c r="DZ498" s="61"/>
      <c r="EA498" s="61"/>
      <c r="EB498" s="61"/>
      <c r="EC498" s="61"/>
      <c r="ED498" s="61"/>
      <c r="EE498" s="61"/>
      <c r="EF498" s="61"/>
      <c r="EG498" s="61"/>
      <c r="EH498" s="61"/>
      <c r="EI498" s="61"/>
      <c r="EJ498" s="61"/>
      <c r="EK498" s="61"/>
      <c r="EL498" s="61"/>
      <c r="EM498" s="61"/>
      <c r="EN498" s="61"/>
      <c r="EO498" s="61"/>
      <c r="EP498" s="61"/>
      <c r="EQ498" s="61"/>
      <c r="ER498" s="61"/>
      <c r="ES498" s="61"/>
      <c r="ET498" s="61"/>
      <c r="EU498" s="61"/>
      <c r="EV498" s="61"/>
      <c r="EW498" s="61"/>
      <c r="EX498" s="61"/>
      <c r="EY498" s="61"/>
    </row>
    <row r="499" spans="1:155"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c r="CT499" s="61"/>
      <c r="CU499" s="61"/>
      <c r="CV499" s="61"/>
      <c r="CW499" s="61"/>
      <c r="CX499" s="61"/>
      <c r="CY499" s="61"/>
      <c r="CZ499" s="61"/>
      <c r="DA499" s="61"/>
      <c r="DB499" s="61"/>
      <c r="DC499" s="61"/>
      <c r="DD499" s="61"/>
      <c r="DE499" s="61"/>
      <c r="DF499" s="61"/>
      <c r="DG499" s="61"/>
      <c r="DH499" s="61"/>
      <c r="DI499" s="61"/>
      <c r="DJ499" s="61"/>
      <c r="DK499" s="61"/>
      <c r="DL499" s="61"/>
      <c r="DM499" s="61"/>
      <c r="DN499" s="61"/>
      <c r="DO499" s="61"/>
      <c r="DP499" s="61"/>
      <c r="DQ499" s="61"/>
      <c r="DR499" s="61"/>
      <c r="DS499" s="61"/>
      <c r="DT499" s="61"/>
      <c r="DU499" s="61"/>
      <c r="DV499" s="61"/>
      <c r="DW499" s="61"/>
      <c r="DX499" s="61"/>
      <c r="DY499" s="61"/>
      <c r="DZ499" s="61"/>
      <c r="EA499" s="61"/>
      <c r="EB499" s="61"/>
      <c r="EC499" s="61"/>
      <c r="ED499" s="61"/>
      <c r="EE499" s="61"/>
      <c r="EF499" s="61"/>
      <c r="EG499" s="61"/>
      <c r="EH499" s="61"/>
      <c r="EI499" s="61"/>
      <c r="EJ499" s="61"/>
      <c r="EK499" s="61"/>
      <c r="EL499" s="61"/>
      <c r="EM499" s="61"/>
      <c r="EN499" s="61"/>
      <c r="EO499" s="61"/>
      <c r="EP499" s="61"/>
      <c r="EQ499" s="61"/>
      <c r="ER499" s="61"/>
      <c r="ES499" s="61"/>
      <c r="ET499" s="61"/>
      <c r="EU499" s="61"/>
      <c r="EV499" s="61"/>
      <c r="EW499" s="61"/>
      <c r="EX499" s="61"/>
      <c r="EY499" s="61"/>
    </row>
    <row r="500" spans="1:155"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c r="CT500" s="61"/>
      <c r="CU500" s="61"/>
      <c r="CV500" s="61"/>
      <c r="CW500" s="61"/>
      <c r="CX500" s="61"/>
      <c r="CY500" s="61"/>
      <c r="CZ500" s="61"/>
      <c r="DA500" s="61"/>
      <c r="DB500" s="61"/>
      <c r="DC500" s="61"/>
      <c r="DD500" s="61"/>
      <c r="DE500" s="61"/>
      <c r="DF500" s="61"/>
      <c r="DG500" s="61"/>
      <c r="DH500" s="61"/>
      <c r="DI500" s="61"/>
      <c r="DJ500" s="61"/>
      <c r="DK500" s="61"/>
      <c r="DL500" s="61"/>
      <c r="DM500" s="61"/>
      <c r="DN500" s="61"/>
      <c r="DO500" s="61"/>
      <c r="DP500" s="61"/>
      <c r="DQ500" s="61"/>
      <c r="DR500" s="61"/>
      <c r="DS500" s="61"/>
      <c r="DT500" s="61"/>
      <c r="DU500" s="61"/>
      <c r="DV500" s="61"/>
      <c r="DW500" s="61"/>
      <c r="DX500" s="61"/>
      <c r="DY500" s="61"/>
      <c r="DZ500" s="61"/>
      <c r="EA500" s="61"/>
      <c r="EB500" s="61"/>
      <c r="EC500" s="61"/>
      <c r="ED500" s="61"/>
      <c r="EE500" s="61"/>
      <c r="EF500" s="61"/>
      <c r="EG500" s="61"/>
      <c r="EH500" s="61"/>
      <c r="EI500" s="61"/>
      <c r="EJ500" s="61"/>
      <c r="EK500" s="61"/>
      <c r="EL500" s="61"/>
      <c r="EM500" s="61"/>
      <c r="EN500" s="61"/>
      <c r="EO500" s="61"/>
      <c r="EP500" s="61"/>
      <c r="EQ500" s="61"/>
      <c r="ER500" s="61"/>
      <c r="ES500" s="61"/>
      <c r="ET500" s="61"/>
      <c r="EU500" s="61"/>
      <c r="EV500" s="61"/>
      <c r="EW500" s="61"/>
      <c r="EX500" s="61"/>
      <c r="EY500" s="61"/>
    </row>
    <row r="501" spans="1:155"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61"/>
      <c r="AY501" s="61"/>
      <c r="AZ501" s="61"/>
      <c r="BA501" s="61"/>
      <c r="BB501" s="61"/>
      <c r="BC501" s="61"/>
      <c r="BD501" s="61"/>
      <c r="BE501" s="61"/>
      <c r="BF501" s="61"/>
      <c r="BG501" s="61"/>
      <c r="BH501" s="61"/>
      <c r="BI501" s="61"/>
      <c r="BJ501" s="61"/>
      <c r="BK501" s="61"/>
      <c r="BL501" s="61"/>
      <c r="BM501" s="61"/>
      <c r="BN501" s="61"/>
      <c r="BO501" s="61"/>
      <c r="BP501" s="61"/>
      <c r="BQ501" s="61"/>
      <c r="BR501" s="61"/>
      <c r="BS501" s="61"/>
      <c r="BT501" s="61"/>
      <c r="BU501" s="61"/>
      <c r="BV501" s="61"/>
      <c r="BW501" s="61"/>
      <c r="BX501" s="61"/>
      <c r="BY501" s="61"/>
      <c r="BZ501" s="61"/>
      <c r="CA501" s="61"/>
      <c r="CB501" s="61"/>
      <c r="CC501" s="61"/>
      <c r="CD501" s="61"/>
      <c r="CE501" s="61"/>
      <c r="CF501" s="61"/>
      <c r="CG501" s="61"/>
      <c r="CH501" s="61"/>
      <c r="CI501" s="61"/>
      <c r="CJ501" s="61"/>
      <c r="CK501" s="61"/>
      <c r="CL501" s="61"/>
      <c r="CM501" s="61"/>
      <c r="CN501" s="61"/>
      <c r="CO501" s="61"/>
      <c r="CP501" s="61"/>
      <c r="CQ501" s="61"/>
      <c r="CR501" s="61"/>
      <c r="CS501" s="61"/>
      <c r="CT501" s="61"/>
      <c r="CU501" s="61"/>
      <c r="CV501" s="61"/>
      <c r="CW501" s="61"/>
      <c r="CX501" s="61"/>
      <c r="CY501" s="61"/>
      <c r="CZ501" s="61"/>
      <c r="DA501" s="61"/>
      <c r="DB501" s="61"/>
      <c r="DC501" s="61"/>
      <c r="DD501" s="61"/>
      <c r="DE501" s="61"/>
      <c r="DF501" s="61"/>
      <c r="DG501" s="61"/>
      <c r="DH501" s="61"/>
      <c r="DI501" s="61"/>
      <c r="DJ501" s="61"/>
      <c r="DK501" s="61"/>
      <c r="DL501" s="61"/>
      <c r="DM501" s="61"/>
      <c r="DN501" s="61"/>
      <c r="DO501" s="61"/>
      <c r="DP501" s="61"/>
      <c r="DQ501" s="61"/>
      <c r="DR501" s="61"/>
      <c r="DS501" s="61"/>
      <c r="DT501" s="61"/>
      <c r="DU501" s="61"/>
      <c r="DV501" s="61"/>
      <c r="DW501" s="61"/>
      <c r="DX501" s="61"/>
      <c r="DY501" s="61"/>
      <c r="DZ501" s="61"/>
      <c r="EA501" s="61"/>
      <c r="EB501" s="61"/>
      <c r="EC501" s="61"/>
      <c r="ED501" s="61"/>
      <c r="EE501" s="61"/>
      <c r="EF501" s="61"/>
      <c r="EG501" s="61"/>
      <c r="EH501" s="61"/>
      <c r="EI501" s="61"/>
      <c r="EJ501" s="61"/>
      <c r="EK501" s="61"/>
      <c r="EL501" s="61"/>
      <c r="EM501" s="61"/>
      <c r="EN501" s="61"/>
      <c r="EO501" s="61"/>
      <c r="EP501" s="61"/>
      <c r="EQ501" s="61"/>
      <c r="ER501" s="61"/>
      <c r="ES501" s="61"/>
      <c r="ET501" s="61"/>
      <c r="EU501" s="61"/>
      <c r="EV501" s="61"/>
      <c r="EW501" s="61"/>
      <c r="EX501" s="61"/>
      <c r="EY501" s="61"/>
    </row>
    <row r="502" spans="1:155"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61"/>
      <c r="AY502" s="61"/>
      <c r="AZ502" s="61"/>
      <c r="BA502" s="61"/>
      <c r="BB502" s="61"/>
      <c r="BC502" s="61"/>
      <c r="BD502" s="61"/>
      <c r="BE502" s="61"/>
      <c r="BF502" s="61"/>
      <c r="BG502" s="61"/>
      <c r="BH502" s="61"/>
      <c r="BI502" s="61"/>
      <c r="BJ502" s="61"/>
      <c r="BK502" s="61"/>
      <c r="BL502" s="61"/>
      <c r="BM502" s="61"/>
      <c r="BN502" s="61"/>
      <c r="BO502" s="61"/>
      <c r="BP502" s="61"/>
      <c r="BQ502" s="61"/>
      <c r="BR502" s="61"/>
      <c r="BS502" s="61"/>
      <c r="BT502" s="61"/>
      <c r="BU502" s="61"/>
      <c r="BV502" s="61"/>
      <c r="BW502" s="61"/>
      <c r="BX502" s="61"/>
      <c r="BY502" s="61"/>
      <c r="BZ502" s="61"/>
      <c r="CA502" s="61"/>
      <c r="CB502" s="61"/>
      <c r="CC502" s="61"/>
      <c r="CD502" s="61"/>
      <c r="CE502" s="61"/>
      <c r="CF502" s="61"/>
      <c r="CG502" s="61"/>
      <c r="CH502" s="61"/>
      <c r="CI502" s="61"/>
      <c r="CJ502" s="61"/>
      <c r="CK502" s="61"/>
      <c r="CL502" s="61"/>
      <c r="CM502" s="61"/>
      <c r="CN502" s="61"/>
      <c r="CO502" s="61"/>
      <c r="CP502" s="61"/>
      <c r="CQ502" s="61"/>
      <c r="CR502" s="61"/>
      <c r="CS502" s="61"/>
      <c r="CT502" s="61"/>
      <c r="CU502" s="61"/>
      <c r="CV502" s="61"/>
      <c r="CW502" s="61"/>
      <c r="CX502" s="61"/>
      <c r="CY502" s="61"/>
      <c r="CZ502" s="61"/>
      <c r="DA502" s="61"/>
      <c r="DB502" s="61"/>
      <c r="DC502" s="61"/>
      <c r="DD502" s="61"/>
      <c r="DE502" s="61"/>
      <c r="DF502" s="61"/>
      <c r="DG502" s="61"/>
      <c r="DH502" s="61"/>
      <c r="DI502" s="61"/>
      <c r="DJ502" s="61"/>
      <c r="DK502" s="61"/>
      <c r="DL502" s="61"/>
      <c r="DM502" s="61"/>
      <c r="DN502" s="61"/>
      <c r="DO502" s="61"/>
      <c r="DP502" s="61"/>
      <c r="DQ502" s="61"/>
      <c r="DR502" s="61"/>
      <c r="DS502" s="61"/>
      <c r="DT502" s="61"/>
      <c r="DU502" s="61"/>
      <c r="DV502" s="61"/>
      <c r="DW502" s="61"/>
      <c r="DX502" s="61"/>
      <c r="DY502" s="61"/>
      <c r="DZ502" s="61"/>
      <c r="EA502" s="61"/>
      <c r="EB502" s="61"/>
      <c r="EC502" s="61"/>
      <c r="ED502" s="61"/>
      <c r="EE502" s="61"/>
      <c r="EF502" s="61"/>
      <c r="EG502" s="61"/>
      <c r="EH502" s="61"/>
      <c r="EI502" s="61"/>
      <c r="EJ502" s="61"/>
      <c r="EK502" s="61"/>
      <c r="EL502" s="61"/>
      <c r="EM502" s="61"/>
      <c r="EN502" s="61"/>
      <c r="EO502" s="61"/>
      <c r="EP502" s="61"/>
      <c r="EQ502" s="61"/>
      <c r="ER502" s="61"/>
      <c r="ES502" s="61"/>
      <c r="ET502" s="61"/>
      <c r="EU502" s="61"/>
      <c r="EV502" s="61"/>
      <c r="EW502" s="61"/>
      <c r="EX502" s="61"/>
      <c r="EY502" s="61"/>
    </row>
    <row r="503" spans="1:155"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61"/>
      <c r="AY503" s="61"/>
      <c r="AZ503" s="61"/>
      <c r="BA503" s="61"/>
      <c r="BB503" s="61"/>
      <c r="BC503" s="61"/>
      <c r="BD503" s="61"/>
      <c r="BE503" s="61"/>
      <c r="BF503" s="61"/>
      <c r="BG503" s="61"/>
      <c r="BH503" s="61"/>
      <c r="BI503" s="61"/>
      <c r="BJ503" s="61"/>
      <c r="BK503" s="61"/>
      <c r="BL503" s="61"/>
      <c r="BM503" s="61"/>
      <c r="BN503" s="61"/>
      <c r="BO503" s="61"/>
      <c r="BP503" s="61"/>
      <c r="BQ503" s="61"/>
      <c r="BR503" s="61"/>
      <c r="BS503" s="61"/>
      <c r="BT503" s="61"/>
      <c r="BU503" s="61"/>
      <c r="BV503" s="61"/>
      <c r="BW503" s="61"/>
      <c r="BX503" s="61"/>
      <c r="BY503" s="61"/>
      <c r="BZ503" s="61"/>
      <c r="CA503" s="61"/>
      <c r="CB503" s="61"/>
      <c r="CC503" s="61"/>
      <c r="CD503" s="61"/>
      <c r="CE503" s="61"/>
      <c r="CF503" s="61"/>
      <c r="CG503" s="61"/>
      <c r="CH503" s="61"/>
      <c r="CI503" s="61"/>
      <c r="CJ503" s="61"/>
      <c r="CK503" s="61"/>
      <c r="CL503" s="61"/>
      <c r="CM503" s="61"/>
      <c r="CN503" s="61"/>
      <c r="CO503" s="61"/>
      <c r="CP503" s="61"/>
      <c r="CQ503" s="61"/>
      <c r="CR503" s="61"/>
      <c r="CS503" s="61"/>
      <c r="CT503" s="61"/>
      <c r="CU503" s="61"/>
      <c r="CV503" s="61"/>
      <c r="CW503" s="61"/>
      <c r="CX503" s="61"/>
      <c r="CY503" s="61"/>
      <c r="CZ503" s="61"/>
      <c r="DA503" s="61"/>
      <c r="DB503" s="61"/>
      <c r="DC503" s="61"/>
      <c r="DD503" s="61"/>
      <c r="DE503" s="61"/>
      <c r="DF503" s="61"/>
      <c r="DG503" s="61"/>
      <c r="DH503" s="61"/>
      <c r="DI503" s="61"/>
      <c r="DJ503" s="61"/>
      <c r="DK503" s="61"/>
      <c r="DL503" s="61"/>
      <c r="DM503" s="61"/>
      <c r="DN503" s="61"/>
      <c r="DO503" s="61"/>
      <c r="DP503" s="61"/>
      <c r="DQ503" s="61"/>
      <c r="DR503" s="61"/>
      <c r="DS503" s="61"/>
      <c r="DT503" s="61"/>
      <c r="DU503" s="61"/>
      <c r="DV503" s="61"/>
      <c r="DW503" s="61"/>
      <c r="DX503" s="61"/>
      <c r="DY503" s="61"/>
      <c r="DZ503" s="61"/>
      <c r="EA503" s="61"/>
      <c r="EB503" s="61"/>
      <c r="EC503" s="61"/>
      <c r="ED503" s="61"/>
      <c r="EE503" s="61"/>
      <c r="EF503" s="61"/>
      <c r="EG503" s="61"/>
      <c r="EH503" s="61"/>
      <c r="EI503" s="61"/>
      <c r="EJ503" s="61"/>
      <c r="EK503" s="61"/>
      <c r="EL503" s="61"/>
      <c r="EM503" s="61"/>
      <c r="EN503" s="61"/>
      <c r="EO503" s="61"/>
      <c r="EP503" s="61"/>
      <c r="EQ503" s="61"/>
      <c r="ER503" s="61"/>
      <c r="ES503" s="61"/>
      <c r="ET503" s="61"/>
      <c r="EU503" s="61"/>
      <c r="EV503" s="61"/>
      <c r="EW503" s="61"/>
      <c r="EX503" s="61"/>
      <c r="EY503" s="61"/>
    </row>
    <row r="504" spans="1:155"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c r="BQ504" s="61"/>
      <c r="BR504" s="61"/>
      <c r="BS504" s="61"/>
      <c r="BT504" s="61"/>
      <c r="BU504" s="61"/>
      <c r="BV504" s="61"/>
      <c r="BW504" s="61"/>
      <c r="BX504" s="61"/>
      <c r="BY504" s="61"/>
      <c r="BZ504" s="61"/>
      <c r="CA504" s="61"/>
      <c r="CB504" s="61"/>
      <c r="CC504" s="61"/>
      <c r="CD504" s="61"/>
      <c r="CE504" s="61"/>
      <c r="CF504" s="61"/>
      <c r="CG504" s="61"/>
      <c r="CH504" s="61"/>
      <c r="CI504" s="61"/>
      <c r="CJ504" s="61"/>
      <c r="CK504" s="61"/>
      <c r="CL504" s="61"/>
      <c r="CM504" s="61"/>
      <c r="CN504" s="61"/>
      <c r="CO504" s="61"/>
      <c r="CP504" s="61"/>
      <c r="CQ504" s="61"/>
      <c r="CR504" s="61"/>
      <c r="CS504" s="61"/>
      <c r="CT504" s="61"/>
      <c r="CU504" s="61"/>
      <c r="CV504" s="61"/>
      <c r="CW504" s="61"/>
      <c r="CX504" s="61"/>
      <c r="CY504" s="61"/>
      <c r="CZ504" s="61"/>
      <c r="DA504" s="61"/>
      <c r="DB504" s="61"/>
      <c r="DC504" s="61"/>
      <c r="DD504" s="61"/>
      <c r="DE504" s="61"/>
      <c r="DF504" s="61"/>
      <c r="DG504" s="61"/>
      <c r="DH504" s="61"/>
      <c r="DI504" s="61"/>
      <c r="DJ504" s="61"/>
      <c r="DK504" s="61"/>
      <c r="DL504" s="61"/>
      <c r="DM504" s="61"/>
      <c r="DN504" s="61"/>
      <c r="DO504" s="61"/>
      <c r="DP504" s="61"/>
      <c r="DQ504" s="61"/>
      <c r="DR504" s="61"/>
      <c r="DS504" s="61"/>
      <c r="DT504" s="61"/>
      <c r="DU504" s="61"/>
      <c r="DV504" s="61"/>
      <c r="DW504" s="61"/>
      <c r="DX504" s="61"/>
      <c r="DY504" s="61"/>
      <c r="DZ504" s="61"/>
      <c r="EA504" s="61"/>
      <c r="EB504" s="61"/>
      <c r="EC504" s="61"/>
      <c r="ED504" s="61"/>
      <c r="EE504" s="61"/>
      <c r="EF504" s="61"/>
      <c r="EG504" s="61"/>
      <c r="EH504" s="61"/>
      <c r="EI504" s="61"/>
      <c r="EJ504" s="61"/>
      <c r="EK504" s="61"/>
      <c r="EL504" s="61"/>
      <c r="EM504" s="61"/>
      <c r="EN504" s="61"/>
      <c r="EO504" s="61"/>
      <c r="EP504" s="61"/>
      <c r="EQ504" s="61"/>
      <c r="ER504" s="61"/>
      <c r="ES504" s="61"/>
      <c r="ET504" s="61"/>
      <c r="EU504" s="61"/>
      <c r="EV504" s="61"/>
      <c r="EW504" s="61"/>
      <c r="EX504" s="61"/>
      <c r="EY504" s="61"/>
    </row>
    <row r="505" spans="1:155"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c r="BQ505" s="61"/>
      <c r="BR505" s="61"/>
      <c r="BS505" s="61"/>
      <c r="BT505" s="61"/>
      <c r="BU505" s="61"/>
      <c r="BV505" s="61"/>
      <c r="BW505" s="61"/>
      <c r="BX505" s="61"/>
      <c r="BY505" s="61"/>
      <c r="BZ505" s="61"/>
      <c r="CA505" s="61"/>
      <c r="CB505" s="61"/>
      <c r="CC505" s="61"/>
      <c r="CD505" s="61"/>
      <c r="CE505" s="61"/>
      <c r="CF505" s="61"/>
      <c r="CG505" s="61"/>
      <c r="CH505" s="61"/>
      <c r="CI505" s="61"/>
      <c r="CJ505" s="61"/>
      <c r="CK505" s="61"/>
      <c r="CL505" s="61"/>
      <c r="CM505" s="61"/>
      <c r="CN505" s="61"/>
      <c r="CO505" s="61"/>
      <c r="CP505" s="61"/>
      <c r="CQ505" s="61"/>
      <c r="CR505" s="61"/>
      <c r="CS505" s="61"/>
      <c r="CT505" s="61"/>
      <c r="CU505" s="61"/>
      <c r="CV505" s="61"/>
      <c r="CW505" s="61"/>
      <c r="CX505" s="61"/>
      <c r="CY505" s="61"/>
      <c r="CZ505" s="61"/>
      <c r="DA505" s="61"/>
      <c r="DB505" s="61"/>
      <c r="DC505" s="61"/>
      <c r="DD505" s="61"/>
      <c r="DE505" s="61"/>
      <c r="DF505" s="61"/>
      <c r="DG505" s="61"/>
      <c r="DH505" s="61"/>
      <c r="DI505" s="61"/>
      <c r="DJ505" s="61"/>
      <c r="DK505" s="61"/>
      <c r="DL505" s="61"/>
      <c r="DM505" s="61"/>
      <c r="DN505" s="61"/>
      <c r="DO505" s="61"/>
      <c r="DP505" s="61"/>
      <c r="DQ505" s="61"/>
      <c r="DR505" s="61"/>
      <c r="DS505" s="61"/>
      <c r="DT505" s="61"/>
      <c r="DU505" s="61"/>
      <c r="DV505" s="61"/>
      <c r="DW505" s="61"/>
      <c r="DX505" s="61"/>
      <c r="DY505" s="61"/>
      <c r="DZ505" s="61"/>
      <c r="EA505" s="61"/>
      <c r="EB505" s="61"/>
      <c r="EC505" s="61"/>
      <c r="ED505" s="61"/>
      <c r="EE505" s="61"/>
      <c r="EF505" s="61"/>
      <c r="EG505" s="61"/>
      <c r="EH505" s="61"/>
      <c r="EI505" s="61"/>
      <c r="EJ505" s="61"/>
      <c r="EK505" s="61"/>
      <c r="EL505" s="61"/>
      <c r="EM505" s="61"/>
      <c r="EN505" s="61"/>
      <c r="EO505" s="61"/>
      <c r="EP505" s="61"/>
      <c r="EQ505" s="61"/>
      <c r="ER505" s="61"/>
      <c r="ES505" s="61"/>
      <c r="ET505" s="61"/>
      <c r="EU505" s="61"/>
      <c r="EV505" s="61"/>
      <c r="EW505" s="61"/>
      <c r="EX505" s="61"/>
      <c r="EY505" s="61"/>
    </row>
    <row r="506" spans="1:155"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c r="BQ506" s="61"/>
      <c r="BR506" s="61"/>
      <c r="BS506" s="61"/>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c r="CT506" s="61"/>
      <c r="CU506" s="61"/>
      <c r="CV506" s="61"/>
      <c r="CW506" s="61"/>
      <c r="CX506" s="61"/>
      <c r="CY506" s="61"/>
      <c r="CZ506" s="61"/>
      <c r="DA506" s="61"/>
      <c r="DB506" s="61"/>
      <c r="DC506" s="61"/>
      <c r="DD506" s="61"/>
      <c r="DE506" s="61"/>
      <c r="DF506" s="61"/>
      <c r="DG506" s="61"/>
      <c r="DH506" s="61"/>
      <c r="DI506" s="61"/>
      <c r="DJ506" s="61"/>
      <c r="DK506" s="61"/>
      <c r="DL506" s="61"/>
      <c r="DM506" s="61"/>
      <c r="DN506" s="61"/>
      <c r="DO506" s="61"/>
      <c r="DP506" s="61"/>
      <c r="DQ506" s="61"/>
      <c r="DR506" s="61"/>
      <c r="DS506" s="61"/>
      <c r="DT506" s="61"/>
      <c r="DU506" s="61"/>
      <c r="DV506" s="61"/>
      <c r="DW506" s="61"/>
      <c r="DX506" s="61"/>
      <c r="DY506" s="61"/>
      <c r="DZ506" s="61"/>
      <c r="EA506" s="61"/>
      <c r="EB506" s="61"/>
      <c r="EC506" s="61"/>
      <c r="ED506" s="61"/>
      <c r="EE506" s="61"/>
      <c r="EF506" s="61"/>
      <c r="EG506" s="61"/>
      <c r="EH506" s="61"/>
      <c r="EI506" s="61"/>
      <c r="EJ506" s="61"/>
      <c r="EK506" s="61"/>
      <c r="EL506" s="61"/>
      <c r="EM506" s="61"/>
      <c r="EN506" s="61"/>
      <c r="EO506" s="61"/>
      <c r="EP506" s="61"/>
      <c r="EQ506" s="61"/>
      <c r="ER506" s="61"/>
      <c r="ES506" s="61"/>
      <c r="ET506" s="61"/>
      <c r="EU506" s="61"/>
      <c r="EV506" s="61"/>
      <c r="EW506" s="61"/>
      <c r="EX506" s="61"/>
      <c r="EY506" s="61"/>
    </row>
    <row r="507" spans="1:155"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c r="CT507" s="61"/>
      <c r="CU507" s="61"/>
      <c r="CV507" s="61"/>
      <c r="CW507" s="61"/>
      <c r="CX507" s="61"/>
      <c r="CY507" s="61"/>
      <c r="CZ507" s="61"/>
      <c r="DA507" s="61"/>
      <c r="DB507" s="61"/>
      <c r="DC507" s="61"/>
      <c r="DD507" s="61"/>
      <c r="DE507" s="61"/>
      <c r="DF507" s="61"/>
      <c r="DG507" s="61"/>
      <c r="DH507" s="61"/>
      <c r="DI507" s="61"/>
      <c r="DJ507" s="61"/>
      <c r="DK507" s="61"/>
      <c r="DL507" s="61"/>
      <c r="DM507" s="61"/>
      <c r="DN507" s="61"/>
      <c r="DO507" s="61"/>
      <c r="DP507" s="61"/>
      <c r="DQ507" s="61"/>
      <c r="DR507" s="61"/>
      <c r="DS507" s="61"/>
      <c r="DT507" s="61"/>
      <c r="DU507" s="61"/>
      <c r="DV507" s="61"/>
      <c r="DW507" s="61"/>
      <c r="DX507" s="61"/>
      <c r="DY507" s="61"/>
      <c r="DZ507" s="61"/>
      <c r="EA507" s="61"/>
      <c r="EB507" s="61"/>
      <c r="EC507" s="61"/>
      <c r="ED507" s="61"/>
      <c r="EE507" s="61"/>
      <c r="EF507" s="61"/>
      <c r="EG507" s="61"/>
      <c r="EH507" s="61"/>
      <c r="EI507" s="61"/>
      <c r="EJ507" s="61"/>
      <c r="EK507" s="61"/>
      <c r="EL507" s="61"/>
      <c r="EM507" s="61"/>
      <c r="EN507" s="61"/>
      <c r="EO507" s="61"/>
      <c r="EP507" s="61"/>
      <c r="EQ507" s="61"/>
      <c r="ER507" s="61"/>
      <c r="ES507" s="61"/>
      <c r="ET507" s="61"/>
      <c r="EU507" s="61"/>
      <c r="EV507" s="61"/>
      <c r="EW507" s="61"/>
      <c r="EX507" s="61"/>
      <c r="EY507" s="61"/>
    </row>
    <row r="508" spans="1:155"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c r="CT508" s="61"/>
      <c r="CU508" s="61"/>
      <c r="CV508" s="61"/>
      <c r="CW508" s="61"/>
      <c r="CX508" s="61"/>
      <c r="CY508" s="61"/>
      <c r="CZ508" s="61"/>
      <c r="DA508" s="61"/>
      <c r="DB508" s="61"/>
      <c r="DC508" s="61"/>
      <c r="DD508" s="61"/>
      <c r="DE508" s="61"/>
      <c r="DF508" s="61"/>
      <c r="DG508" s="61"/>
      <c r="DH508" s="61"/>
      <c r="DI508" s="61"/>
      <c r="DJ508" s="61"/>
      <c r="DK508" s="61"/>
      <c r="DL508" s="61"/>
      <c r="DM508" s="61"/>
      <c r="DN508" s="61"/>
      <c r="DO508" s="61"/>
      <c r="DP508" s="61"/>
      <c r="DQ508" s="61"/>
      <c r="DR508" s="61"/>
      <c r="DS508" s="61"/>
      <c r="DT508" s="61"/>
      <c r="DU508" s="61"/>
      <c r="DV508" s="61"/>
      <c r="DW508" s="61"/>
      <c r="DX508" s="61"/>
      <c r="DY508" s="61"/>
      <c r="DZ508" s="61"/>
      <c r="EA508" s="61"/>
      <c r="EB508" s="61"/>
      <c r="EC508" s="61"/>
      <c r="ED508" s="61"/>
      <c r="EE508" s="61"/>
      <c r="EF508" s="61"/>
      <c r="EG508" s="61"/>
      <c r="EH508" s="61"/>
      <c r="EI508" s="61"/>
      <c r="EJ508" s="61"/>
      <c r="EK508" s="61"/>
      <c r="EL508" s="61"/>
      <c r="EM508" s="61"/>
      <c r="EN508" s="61"/>
      <c r="EO508" s="61"/>
      <c r="EP508" s="61"/>
      <c r="EQ508" s="61"/>
      <c r="ER508" s="61"/>
      <c r="ES508" s="61"/>
      <c r="ET508" s="61"/>
      <c r="EU508" s="61"/>
      <c r="EV508" s="61"/>
      <c r="EW508" s="61"/>
      <c r="EX508" s="61"/>
      <c r="EY508" s="61"/>
    </row>
    <row r="509" spans="1:155"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c r="CT509" s="61"/>
      <c r="CU509" s="61"/>
      <c r="CV509" s="61"/>
      <c r="CW509" s="61"/>
      <c r="CX509" s="61"/>
      <c r="CY509" s="61"/>
      <c r="CZ509" s="61"/>
      <c r="DA509" s="61"/>
      <c r="DB509" s="61"/>
      <c r="DC509" s="61"/>
      <c r="DD509" s="61"/>
      <c r="DE509" s="61"/>
      <c r="DF509" s="61"/>
      <c r="DG509" s="61"/>
      <c r="DH509" s="61"/>
      <c r="DI509" s="61"/>
      <c r="DJ509" s="61"/>
      <c r="DK509" s="61"/>
      <c r="DL509" s="61"/>
      <c r="DM509" s="61"/>
      <c r="DN509" s="61"/>
      <c r="DO509" s="61"/>
      <c r="DP509" s="61"/>
      <c r="DQ509" s="61"/>
      <c r="DR509" s="61"/>
      <c r="DS509" s="61"/>
      <c r="DT509" s="61"/>
      <c r="DU509" s="61"/>
      <c r="DV509" s="61"/>
      <c r="DW509" s="61"/>
      <c r="DX509" s="61"/>
      <c r="DY509" s="61"/>
      <c r="DZ509" s="61"/>
      <c r="EA509" s="61"/>
      <c r="EB509" s="61"/>
      <c r="EC509" s="61"/>
      <c r="ED509" s="61"/>
      <c r="EE509" s="61"/>
      <c r="EF509" s="61"/>
      <c r="EG509" s="61"/>
      <c r="EH509" s="61"/>
      <c r="EI509" s="61"/>
      <c r="EJ509" s="61"/>
      <c r="EK509" s="61"/>
      <c r="EL509" s="61"/>
      <c r="EM509" s="61"/>
      <c r="EN509" s="61"/>
      <c r="EO509" s="61"/>
      <c r="EP509" s="61"/>
      <c r="EQ509" s="61"/>
      <c r="ER509" s="61"/>
      <c r="ES509" s="61"/>
      <c r="ET509" s="61"/>
      <c r="EU509" s="61"/>
      <c r="EV509" s="61"/>
      <c r="EW509" s="61"/>
      <c r="EX509" s="61"/>
      <c r="EY509" s="61"/>
    </row>
    <row r="510" spans="1:155"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c r="CT510" s="61"/>
      <c r="CU510" s="61"/>
      <c r="CV510" s="61"/>
      <c r="CW510" s="61"/>
      <c r="CX510" s="61"/>
      <c r="CY510" s="61"/>
      <c r="CZ510" s="61"/>
      <c r="DA510" s="61"/>
      <c r="DB510" s="61"/>
      <c r="DC510" s="61"/>
      <c r="DD510" s="61"/>
      <c r="DE510" s="61"/>
      <c r="DF510" s="61"/>
      <c r="DG510" s="61"/>
      <c r="DH510" s="61"/>
      <c r="DI510" s="61"/>
      <c r="DJ510" s="61"/>
      <c r="DK510" s="61"/>
      <c r="DL510" s="61"/>
      <c r="DM510" s="61"/>
      <c r="DN510" s="61"/>
      <c r="DO510" s="61"/>
      <c r="DP510" s="61"/>
      <c r="DQ510" s="61"/>
      <c r="DR510" s="61"/>
      <c r="DS510" s="61"/>
      <c r="DT510" s="61"/>
      <c r="DU510" s="61"/>
      <c r="DV510" s="61"/>
      <c r="DW510" s="61"/>
      <c r="DX510" s="61"/>
      <c r="DY510" s="61"/>
      <c r="DZ510" s="61"/>
      <c r="EA510" s="61"/>
      <c r="EB510" s="61"/>
      <c r="EC510" s="61"/>
      <c r="ED510" s="61"/>
      <c r="EE510" s="61"/>
      <c r="EF510" s="61"/>
      <c r="EG510" s="61"/>
      <c r="EH510" s="61"/>
      <c r="EI510" s="61"/>
      <c r="EJ510" s="61"/>
      <c r="EK510" s="61"/>
      <c r="EL510" s="61"/>
      <c r="EM510" s="61"/>
      <c r="EN510" s="61"/>
      <c r="EO510" s="61"/>
      <c r="EP510" s="61"/>
      <c r="EQ510" s="61"/>
      <c r="ER510" s="61"/>
      <c r="ES510" s="61"/>
      <c r="ET510" s="61"/>
      <c r="EU510" s="61"/>
      <c r="EV510" s="61"/>
      <c r="EW510" s="61"/>
      <c r="EX510" s="61"/>
      <c r="EY510" s="61"/>
    </row>
    <row r="511" spans="1:155"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c r="CT511" s="61"/>
      <c r="CU511" s="61"/>
      <c r="CV511" s="61"/>
      <c r="CW511" s="61"/>
      <c r="CX511" s="61"/>
      <c r="CY511" s="61"/>
      <c r="CZ511" s="61"/>
      <c r="DA511" s="61"/>
      <c r="DB511" s="61"/>
      <c r="DC511" s="61"/>
      <c r="DD511" s="61"/>
      <c r="DE511" s="61"/>
      <c r="DF511" s="61"/>
      <c r="DG511" s="61"/>
      <c r="DH511" s="61"/>
      <c r="DI511" s="61"/>
      <c r="DJ511" s="61"/>
      <c r="DK511" s="61"/>
      <c r="DL511" s="61"/>
      <c r="DM511" s="61"/>
      <c r="DN511" s="61"/>
      <c r="DO511" s="61"/>
      <c r="DP511" s="61"/>
      <c r="DQ511" s="61"/>
      <c r="DR511" s="61"/>
      <c r="DS511" s="61"/>
      <c r="DT511" s="61"/>
      <c r="DU511" s="61"/>
      <c r="DV511" s="61"/>
      <c r="DW511" s="61"/>
      <c r="DX511" s="61"/>
      <c r="DY511" s="61"/>
      <c r="DZ511" s="61"/>
      <c r="EA511" s="61"/>
      <c r="EB511" s="61"/>
      <c r="EC511" s="61"/>
      <c r="ED511" s="61"/>
      <c r="EE511" s="61"/>
      <c r="EF511" s="61"/>
      <c r="EG511" s="61"/>
      <c r="EH511" s="61"/>
      <c r="EI511" s="61"/>
      <c r="EJ511" s="61"/>
      <c r="EK511" s="61"/>
      <c r="EL511" s="61"/>
      <c r="EM511" s="61"/>
      <c r="EN511" s="61"/>
      <c r="EO511" s="61"/>
      <c r="EP511" s="61"/>
      <c r="EQ511" s="61"/>
      <c r="ER511" s="61"/>
      <c r="ES511" s="61"/>
      <c r="ET511" s="61"/>
      <c r="EU511" s="61"/>
      <c r="EV511" s="61"/>
      <c r="EW511" s="61"/>
      <c r="EX511" s="61"/>
      <c r="EY511" s="61"/>
    </row>
    <row r="512" spans="1:155"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c r="CT512" s="61"/>
      <c r="CU512" s="61"/>
      <c r="CV512" s="61"/>
      <c r="CW512" s="61"/>
      <c r="CX512" s="61"/>
      <c r="CY512" s="61"/>
      <c r="CZ512" s="61"/>
      <c r="DA512" s="61"/>
      <c r="DB512" s="61"/>
      <c r="DC512" s="61"/>
      <c r="DD512" s="61"/>
      <c r="DE512" s="61"/>
      <c r="DF512" s="61"/>
      <c r="DG512" s="61"/>
      <c r="DH512" s="61"/>
      <c r="DI512" s="61"/>
      <c r="DJ512" s="61"/>
      <c r="DK512" s="61"/>
      <c r="DL512" s="61"/>
      <c r="DM512" s="61"/>
      <c r="DN512" s="61"/>
      <c r="DO512" s="61"/>
      <c r="DP512" s="61"/>
      <c r="DQ512" s="61"/>
      <c r="DR512" s="61"/>
      <c r="DS512" s="61"/>
      <c r="DT512" s="61"/>
      <c r="DU512" s="61"/>
      <c r="DV512" s="61"/>
      <c r="DW512" s="61"/>
      <c r="DX512" s="61"/>
      <c r="DY512" s="61"/>
      <c r="DZ512" s="61"/>
      <c r="EA512" s="61"/>
      <c r="EB512" s="61"/>
      <c r="EC512" s="61"/>
      <c r="ED512" s="61"/>
      <c r="EE512" s="61"/>
      <c r="EF512" s="61"/>
      <c r="EG512" s="61"/>
      <c r="EH512" s="61"/>
      <c r="EI512" s="61"/>
      <c r="EJ512" s="61"/>
      <c r="EK512" s="61"/>
      <c r="EL512" s="61"/>
      <c r="EM512" s="61"/>
      <c r="EN512" s="61"/>
      <c r="EO512" s="61"/>
      <c r="EP512" s="61"/>
      <c r="EQ512" s="61"/>
      <c r="ER512" s="61"/>
      <c r="ES512" s="61"/>
      <c r="ET512" s="61"/>
      <c r="EU512" s="61"/>
      <c r="EV512" s="61"/>
      <c r="EW512" s="61"/>
      <c r="EX512" s="61"/>
      <c r="EY512" s="61"/>
    </row>
    <row r="513" spans="1:155"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c r="CT513" s="61"/>
      <c r="CU513" s="61"/>
      <c r="CV513" s="61"/>
      <c r="CW513" s="61"/>
      <c r="CX513" s="61"/>
      <c r="CY513" s="61"/>
      <c r="CZ513" s="61"/>
      <c r="DA513" s="61"/>
      <c r="DB513" s="61"/>
      <c r="DC513" s="61"/>
      <c r="DD513" s="61"/>
      <c r="DE513" s="61"/>
      <c r="DF513" s="61"/>
      <c r="DG513" s="61"/>
      <c r="DH513" s="61"/>
      <c r="DI513" s="61"/>
      <c r="DJ513" s="61"/>
      <c r="DK513" s="61"/>
      <c r="DL513" s="61"/>
      <c r="DM513" s="61"/>
      <c r="DN513" s="61"/>
      <c r="DO513" s="61"/>
      <c r="DP513" s="61"/>
      <c r="DQ513" s="61"/>
      <c r="DR513" s="61"/>
      <c r="DS513" s="61"/>
      <c r="DT513" s="61"/>
      <c r="DU513" s="61"/>
      <c r="DV513" s="61"/>
      <c r="DW513" s="61"/>
      <c r="DX513" s="61"/>
      <c r="DY513" s="61"/>
      <c r="DZ513" s="61"/>
      <c r="EA513" s="61"/>
      <c r="EB513" s="61"/>
      <c r="EC513" s="61"/>
      <c r="ED513" s="61"/>
      <c r="EE513" s="61"/>
      <c r="EF513" s="61"/>
      <c r="EG513" s="61"/>
      <c r="EH513" s="61"/>
      <c r="EI513" s="61"/>
      <c r="EJ513" s="61"/>
      <c r="EK513" s="61"/>
      <c r="EL513" s="61"/>
      <c r="EM513" s="61"/>
      <c r="EN513" s="61"/>
      <c r="EO513" s="61"/>
      <c r="EP513" s="61"/>
      <c r="EQ513" s="61"/>
      <c r="ER513" s="61"/>
      <c r="ES513" s="61"/>
      <c r="ET513" s="61"/>
      <c r="EU513" s="61"/>
      <c r="EV513" s="61"/>
      <c r="EW513" s="61"/>
      <c r="EX513" s="61"/>
      <c r="EY513" s="61"/>
    </row>
    <row r="514" spans="1:155"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c r="CT514" s="61"/>
      <c r="CU514" s="61"/>
      <c r="CV514" s="61"/>
      <c r="CW514" s="61"/>
      <c r="CX514" s="61"/>
      <c r="CY514" s="61"/>
      <c r="CZ514" s="61"/>
      <c r="DA514" s="61"/>
      <c r="DB514" s="61"/>
      <c r="DC514" s="61"/>
      <c r="DD514" s="61"/>
      <c r="DE514" s="61"/>
      <c r="DF514" s="61"/>
      <c r="DG514" s="61"/>
      <c r="DH514" s="61"/>
      <c r="DI514" s="61"/>
      <c r="DJ514" s="61"/>
      <c r="DK514" s="61"/>
      <c r="DL514" s="61"/>
      <c r="DM514" s="61"/>
      <c r="DN514" s="61"/>
      <c r="DO514" s="61"/>
      <c r="DP514" s="61"/>
      <c r="DQ514" s="61"/>
      <c r="DR514" s="61"/>
      <c r="DS514" s="61"/>
      <c r="DT514" s="61"/>
      <c r="DU514" s="61"/>
      <c r="DV514" s="61"/>
      <c r="DW514" s="61"/>
      <c r="DX514" s="61"/>
      <c r="DY514" s="61"/>
      <c r="DZ514" s="61"/>
      <c r="EA514" s="61"/>
      <c r="EB514" s="61"/>
      <c r="EC514" s="61"/>
      <c r="ED514" s="61"/>
      <c r="EE514" s="61"/>
      <c r="EF514" s="61"/>
      <c r="EG514" s="61"/>
      <c r="EH514" s="61"/>
      <c r="EI514" s="61"/>
      <c r="EJ514" s="61"/>
      <c r="EK514" s="61"/>
      <c r="EL514" s="61"/>
      <c r="EM514" s="61"/>
      <c r="EN514" s="61"/>
      <c r="EO514" s="61"/>
      <c r="EP514" s="61"/>
      <c r="EQ514" s="61"/>
      <c r="ER514" s="61"/>
      <c r="ES514" s="61"/>
      <c r="ET514" s="61"/>
      <c r="EU514" s="61"/>
      <c r="EV514" s="61"/>
      <c r="EW514" s="61"/>
      <c r="EX514" s="61"/>
      <c r="EY514" s="61"/>
    </row>
    <row r="515" spans="1:155"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c r="CT515" s="61"/>
      <c r="CU515" s="61"/>
      <c r="CV515" s="61"/>
      <c r="CW515" s="61"/>
      <c r="CX515" s="61"/>
      <c r="CY515" s="61"/>
      <c r="CZ515" s="61"/>
      <c r="DA515" s="61"/>
      <c r="DB515" s="61"/>
      <c r="DC515" s="61"/>
      <c r="DD515" s="61"/>
      <c r="DE515" s="61"/>
      <c r="DF515" s="61"/>
      <c r="DG515" s="61"/>
      <c r="DH515" s="61"/>
      <c r="DI515" s="61"/>
      <c r="DJ515" s="61"/>
      <c r="DK515" s="61"/>
      <c r="DL515" s="61"/>
      <c r="DM515" s="61"/>
      <c r="DN515" s="61"/>
      <c r="DO515" s="61"/>
      <c r="DP515" s="61"/>
      <c r="DQ515" s="61"/>
      <c r="DR515" s="61"/>
      <c r="DS515" s="61"/>
      <c r="DT515" s="61"/>
      <c r="DU515" s="61"/>
      <c r="DV515" s="61"/>
      <c r="DW515" s="61"/>
      <c r="DX515" s="61"/>
      <c r="DY515" s="61"/>
      <c r="DZ515" s="61"/>
      <c r="EA515" s="61"/>
      <c r="EB515" s="61"/>
      <c r="EC515" s="61"/>
      <c r="ED515" s="61"/>
      <c r="EE515" s="61"/>
      <c r="EF515" s="61"/>
      <c r="EG515" s="61"/>
      <c r="EH515" s="61"/>
      <c r="EI515" s="61"/>
      <c r="EJ515" s="61"/>
      <c r="EK515" s="61"/>
      <c r="EL515" s="61"/>
      <c r="EM515" s="61"/>
      <c r="EN515" s="61"/>
      <c r="EO515" s="61"/>
      <c r="EP515" s="61"/>
      <c r="EQ515" s="61"/>
      <c r="ER515" s="61"/>
      <c r="ES515" s="61"/>
      <c r="ET515" s="61"/>
      <c r="EU515" s="61"/>
      <c r="EV515" s="61"/>
      <c r="EW515" s="61"/>
      <c r="EX515" s="61"/>
      <c r="EY515" s="61"/>
    </row>
    <row r="516" spans="1:155"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c r="CT516" s="61"/>
      <c r="CU516" s="61"/>
      <c r="CV516" s="61"/>
      <c r="CW516" s="61"/>
      <c r="CX516" s="61"/>
      <c r="CY516" s="61"/>
      <c r="CZ516" s="61"/>
      <c r="DA516" s="61"/>
      <c r="DB516" s="61"/>
      <c r="DC516" s="61"/>
      <c r="DD516" s="61"/>
      <c r="DE516" s="61"/>
      <c r="DF516" s="61"/>
      <c r="DG516" s="61"/>
      <c r="DH516" s="61"/>
      <c r="DI516" s="61"/>
      <c r="DJ516" s="61"/>
      <c r="DK516" s="61"/>
      <c r="DL516" s="61"/>
      <c r="DM516" s="61"/>
      <c r="DN516" s="61"/>
      <c r="DO516" s="61"/>
      <c r="DP516" s="61"/>
      <c r="DQ516" s="61"/>
      <c r="DR516" s="61"/>
      <c r="DS516" s="61"/>
      <c r="DT516" s="61"/>
      <c r="DU516" s="61"/>
      <c r="DV516" s="61"/>
      <c r="DW516" s="61"/>
      <c r="DX516" s="61"/>
      <c r="DY516" s="61"/>
      <c r="DZ516" s="61"/>
      <c r="EA516" s="61"/>
      <c r="EB516" s="61"/>
      <c r="EC516" s="61"/>
      <c r="ED516" s="61"/>
      <c r="EE516" s="61"/>
      <c r="EF516" s="61"/>
      <c r="EG516" s="61"/>
      <c r="EH516" s="61"/>
      <c r="EI516" s="61"/>
      <c r="EJ516" s="61"/>
      <c r="EK516" s="61"/>
      <c r="EL516" s="61"/>
      <c r="EM516" s="61"/>
      <c r="EN516" s="61"/>
      <c r="EO516" s="61"/>
      <c r="EP516" s="61"/>
      <c r="EQ516" s="61"/>
      <c r="ER516" s="61"/>
      <c r="ES516" s="61"/>
      <c r="ET516" s="61"/>
      <c r="EU516" s="61"/>
      <c r="EV516" s="61"/>
      <c r="EW516" s="61"/>
      <c r="EX516" s="61"/>
      <c r="EY516" s="61"/>
    </row>
    <row r="517" spans="1:155"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c r="CT517" s="61"/>
      <c r="CU517" s="61"/>
      <c r="CV517" s="61"/>
      <c r="CW517" s="61"/>
      <c r="CX517" s="61"/>
      <c r="CY517" s="61"/>
      <c r="CZ517" s="61"/>
      <c r="DA517" s="61"/>
      <c r="DB517" s="61"/>
      <c r="DC517" s="61"/>
      <c r="DD517" s="61"/>
      <c r="DE517" s="61"/>
      <c r="DF517" s="61"/>
      <c r="DG517" s="61"/>
      <c r="DH517" s="61"/>
      <c r="DI517" s="61"/>
      <c r="DJ517" s="61"/>
      <c r="DK517" s="61"/>
      <c r="DL517" s="61"/>
      <c r="DM517" s="61"/>
      <c r="DN517" s="61"/>
      <c r="DO517" s="61"/>
      <c r="DP517" s="61"/>
      <c r="DQ517" s="61"/>
      <c r="DR517" s="61"/>
      <c r="DS517" s="61"/>
      <c r="DT517" s="61"/>
      <c r="DU517" s="61"/>
      <c r="DV517" s="61"/>
      <c r="DW517" s="61"/>
      <c r="DX517" s="61"/>
      <c r="DY517" s="61"/>
      <c r="DZ517" s="61"/>
      <c r="EA517" s="61"/>
      <c r="EB517" s="61"/>
      <c r="EC517" s="61"/>
      <c r="ED517" s="61"/>
      <c r="EE517" s="61"/>
      <c r="EF517" s="61"/>
      <c r="EG517" s="61"/>
      <c r="EH517" s="61"/>
      <c r="EI517" s="61"/>
      <c r="EJ517" s="61"/>
      <c r="EK517" s="61"/>
      <c r="EL517" s="61"/>
      <c r="EM517" s="61"/>
      <c r="EN517" s="61"/>
      <c r="EO517" s="61"/>
      <c r="EP517" s="61"/>
      <c r="EQ517" s="61"/>
      <c r="ER517" s="61"/>
      <c r="ES517" s="61"/>
      <c r="ET517" s="61"/>
      <c r="EU517" s="61"/>
      <c r="EV517" s="61"/>
      <c r="EW517" s="61"/>
      <c r="EX517" s="61"/>
      <c r="EY517" s="61"/>
    </row>
    <row r="518" spans="1:155"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c r="CT518" s="61"/>
      <c r="CU518" s="61"/>
      <c r="CV518" s="61"/>
      <c r="CW518" s="61"/>
      <c r="CX518" s="61"/>
      <c r="CY518" s="61"/>
      <c r="CZ518" s="61"/>
      <c r="DA518" s="61"/>
      <c r="DB518" s="61"/>
      <c r="DC518" s="61"/>
      <c r="DD518" s="61"/>
      <c r="DE518" s="61"/>
      <c r="DF518" s="61"/>
      <c r="DG518" s="61"/>
      <c r="DH518" s="61"/>
      <c r="DI518" s="61"/>
      <c r="DJ518" s="61"/>
      <c r="DK518" s="61"/>
      <c r="DL518" s="61"/>
      <c r="DM518" s="61"/>
      <c r="DN518" s="61"/>
      <c r="DO518" s="61"/>
      <c r="DP518" s="61"/>
      <c r="DQ518" s="61"/>
      <c r="DR518" s="61"/>
      <c r="DS518" s="61"/>
      <c r="DT518" s="61"/>
      <c r="DU518" s="61"/>
      <c r="DV518" s="61"/>
      <c r="DW518" s="61"/>
      <c r="DX518" s="61"/>
      <c r="DY518" s="61"/>
      <c r="DZ518" s="61"/>
      <c r="EA518" s="61"/>
      <c r="EB518" s="61"/>
      <c r="EC518" s="61"/>
      <c r="ED518" s="61"/>
      <c r="EE518" s="61"/>
      <c r="EF518" s="61"/>
      <c r="EG518" s="61"/>
      <c r="EH518" s="61"/>
      <c r="EI518" s="61"/>
      <c r="EJ518" s="61"/>
      <c r="EK518" s="61"/>
      <c r="EL518" s="61"/>
      <c r="EM518" s="61"/>
      <c r="EN518" s="61"/>
      <c r="EO518" s="61"/>
      <c r="EP518" s="61"/>
      <c r="EQ518" s="61"/>
      <c r="ER518" s="61"/>
      <c r="ES518" s="61"/>
      <c r="ET518" s="61"/>
      <c r="EU518" s="61"/>
      <c r="EV518" s="61"/>
      <c r="EW518" s="61"/>
      <c r="EX518" s="61"/>
      <c r="EY518" s="61"/>
    </row>
    <row r="519" spans="1:155"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c r="CT519" s="61"/>
      <c r="CU519" s="61"/>
      <c r="CV519" s="61"/>
      <c r="CW519" s="61"/>
      <c r="CX519" s="61"/>
      <c r="CY519" s="61"/>
      <c r="CZ519" s="61"/>
      <c r="DA519" s="61"/>
      <c r="DB519" s="61"/>
      <c r="DC519" s="61"/>
      <c r="DD519" s="61"/>
      <c r="DE519" s="61"/>
      <c r="DF519" s="61"/>
      <c r="DG519" s="61"/>
      <c r="DH519" s="61"/>
      <c r="DI519" s="61"/>
      <c r="DJ519" s="61"/>
      <c r="DK519" s="61"/>
      <c r="DL519" s="61"/>
      <c r="DM519" s="61"/>
      <c r="DN519" s="61"/>
      <c r="DO519" s="61"/>
      <c r="DP519" s="61"/>
      <c r="DQ519" s="61"/>
      <c r="DR519" s="61"/>
      <c r="DS519" s="61"/>
      <c r="DT519" s="61"/>
      <c r="DU519" s="61"/>
      <c r="DV519" s="61"/>
      <c r="DW519" s="61"/>
      <c r="DX519" s="61"/>
      <c r="DY519" s="61"/>
      <c r="DZ519" s="61"/>
      <c r="EA519" s="61"/>
      <c r="EB519" s="61"/>
      <c r="EC519" s="61"/>
      <c r="ED519" s="61"/>
      <c r="EE519" s="61"/>
      <c r="EF519" s="61"/>
      <c r="EG519" s="61"/>
      <c r="EH519" s="61"/>
      <c r="EI519" s="61"/>
      <c r="EJ519" s="61"/>
      <c r="EK519" s="61"/>
      <c r="EL519" s="61"/>
      <c r="EM519" s="61"/>
      <c r="EN519" s="61"/>
      <c r="EO519" s="61"/>
      <c r="EP519" s="61"/>
      <c r="EQ519" s="61"/>
      <c r="ER519" s="61"/>
      <c r="ES519" s="61"/>
      <c r="ET519" s="61"/>
      <c r="EU519" s="61"/>
      <c r="EV519" s="61"/>
      <c r="EW519" s="61"/>
      <c r="EX519" s="61"/>
      <c r="EY519" s="61"/>
    </row>
    <row r="520" spans="1:155"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c r="CT520" s="61"/>
      <c r="CU520" s="61"/>
      <c r="CV520" s="61"/>
      <c r="CW520" s="61"/>
      <c r="CX520" s="61"/>
      <c r="CY520" s="61"/>
      <c r="CZ520" s="61"/>
      <c r="DA520" s="61"/>
      <c r="DB520" s="61"/>
      <c r="DC520" s="61"/>
      <c r="DD520" s="61"/>
      <c r="DE520" s="61"/>
      <c r="DF520" s="61"/>
      <c r="DG520" s="61"/>
      <c r="DH520" s="61"/>
      <c r="DI520" s="61"/>
      <c r="DJ520" s="61"/>
      <c r="DK520" s="61"/>
      <c r="DL520" s="61"/>
      <c r="DM520" s="61"/>
      <c r="DN520" s="61"/>
      <c r="DO520" s="61"/>
      <c r="DP520" s="61"/>
      <c r="DQ520" s="61"/>
      <c r="DR520" s="61"/>
      <c r="DS520" s="61"/>
      <c r="DT520" s="61"/>
      <c r="DU520" s="61"/>
      <c r="DV520" s="61"/>
      <c r="DW520" s="61"/>
      <c r="DX520" s="61"/>
      <c r="DY520" s="61"/>
      <c r="DZ520" s="61"/>
      <c r="EA520" s="61"/>
      <c r="EB520" s="61"/>
      <c r="EC520" s="61"/>
      <c r="ED520" s="61"/>
      <c r="EE520" s="61"/>
      <c r="EF520" s="61"/>
      <c r="EG520" s="61"/>
      <c r="EH520" s="61"/>
      <c r="EI520" s="61"/>
      <c r="EJ520" s="61"/>
      <c r="EK520" s="61"/>
      <c r="EL520" s="61"/>
      <c r="EM520" s="61"/>
      <c r="EN520" s="61"/>
      <c r="EO520" s="61"/>
      <c r="EP520" s="61"/>
      <c r="EQ520" s="61"/>
      <c r="ER520" s="61"/>
      <c r="ES520" s="61"/>
      <c r="ET520" s="61"/>
      <c r="EU520" s="61"/>
      <c r="EV520" s="61"/>
      <c r="EW520" s="61"/>
      <c r="EX520" s="61"/>
      <c r="EY520" s="61"/>
    </row>
    <row r="521" spans="1:155"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c r="CT521" s="61"/>
      <c r="CU521" s="61"/>
      <c r="CV521" s="61"/>
      <c r="CW521" s="61"/>
      <c r="CX521" s="61"/>
      <c r="CY521" s="61"/>
      <c r="CZ521" s="61"/>
      <c r="DA521" s="61"/>
      <c r="DB521" s="61"/>
      <c r="DC521" s="61"/>
      <c r="DD521" s="61"/>
      <c r="DE521" s="61"/>
      <c r="DF521" s="61"/>
      <c r="DG521" s="61"/>
      <c r="DH521" s="61"/>
      <c r="DI521" s="61"/>
      <c r="DJ521" s="61"/>
      <c r="DK521" s="61"/>
      <c r="DL521" s="61"/>
      <c r="DM521" s="61"/>
      <c r="DN521" s="61"/>
      <c r="DO521" s="61"/>
      <c r="DP521" s="61"/>
      <c r="DQ521" s="61"/>
      <c r="DR521" s="61"/>
      <c r="DS521" s="61"/>
      <c r="DT521" s="61"/>
      <c r="DU521" s="61"/>
      <c r="DV521" s="61"/>
      <c r="DW521" s="61"/>
      <c r="DX521" s="61"/>
      <c r="DY521" s="61"/>
      <c r="DZ521" s="61"/>
      <c r="EA521" s="61"/>
      <c r="EB521" s="61"/>
      <c r="EC521" s="61"/>
      <c r="ED521" s="61"/>
      <c r="EE521" s="61"/>
      <c r="EF521" s="61"/>
      <c r="EG521" s="61"/>
      <c r="EH521" s="61"/>
      <c r="EI521" s="61"/>
      <c r="EJ521" s="61"/>
      <c r="EK521" s="61"/>
      <c r="EL521" s="61"/>
      <c r="EM521" s="61"/>
      <c r="EN521" s="61"/>
      <c r="EO521" s="61"/>
      <c r="EP521" s="61"/>
      <c r="EQ521" s="61"/>
      <c r="ER521" s="61"/>
      <c r="ES521" s="61"/>
      <c r="ET521" s="61"/>
      <c r="EU521" s="61"/>
      <c r="EV521" s="61"/>
      <c r="EW521" s="61"/>
      <c r="EX521" s="61"/>
      <c r="EY521" s="61"/>
    </row>
    <row r="522" spans="1:155"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c r="CT522" s="61"/>
      <c r="CU522" s="61"/>
      <c r="CV522" s="61"/>
      <c r="CW522" s="61"/>
      <c r="CX522" s="61"/>
      <c r="CY522" s="61"/>
      <c r="CZ522" s="61"/>
      <c r="DA522" s="61"/>
      <c r="DB522" s="61"/>
      <c r="DC522" s="61"/>
      <c r="DD522" s="61"/>
      <c r="DE522" s="61"/>
      <c r="DF522" s="61"/>
      <c r="DG522" s="61"/>
      <c r="DH522" s="61"/>
      <c r="DI522" s="61"/>
      <c r="DJ522" s="61"/>
      <c r="DK522" s="61"/>
      <c r="DL522" s="61"/>
      <c r="DM522" s="61"/>
      <c r="DN522" s="61"/>
      <c r="DO522" s="61"/>
      <c r="DP522" s="61"/>
      <c r="DQ522" s="61"/>
      <c r="DR522" s="61"/>
      <c r="DS522" s="61"/>
      <c r="DT522" s="61"/>
      <c r="DU522" s="61"/>
      <c r="DV522" s="61"/>
      <c r="DW522" s="61"/>
      <c r="DX522" s="61"/>
      <c r="DY522" s="61"/>
      <c r="DZ522" s="61"/>
      <c r="EA522" s="61"/>
      <c r="EB522" s="61"/>
      <c r="EC522" s="61"/>
      <c r="ED522" s="61"/>
      <c r="EE522" s="61"/>
      <c r="EF522" s="61"/>
      <c r="EG522" s="61"/>
      <c r="EH522" s="61"/>
      <c r="EI522" s="61"/>
      <c r="EJ522" s="61"/>
      <c r="EK522" s="61"/>
      <c r="EL522" s="61"/>
      <c r="EM522" s="61"/>
      <c r="EN522" s="61"/>
      <c r="EO522" s="61"/>
      <c r="EP522" s="61"/>
      <c r="EQ522" s="61"/>
      <c r="ER522" s="61"/>
      <c r="ES522" s="61"/>
      <c r="ET522" s="61"/>
      <c r="EU522" s="61"/>
      <c r="EV522" s="61"/>
      <c r="EW522" s="61"/>
      <c r="EX522" s="61"/>
      <c r="EY522" s="61"/>
    </row>
    <row r="523" spans="1:155"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c r="CT523" s="61"/>
      <c r="CU523" s="61"/>
      <c r="CV523" s="61"/>
      <c r="CW523" s="61"/>
      <c r="CX523" s="61"/>
      <c r="CY523" s="61"/>
      <c r="CZ523" s="61"/>
      <c r="DA523" s="61"/>
      <c r="DB523" s="61"/>
      <c r="DC523" s="61"/>
      <c r="DD523" s="61"/>
      <c r="DE523" s="61"/>
      <c r="DF523" s="61"/>
      <c r="DG523" s="61"/>
      <c r="DH523" s="61"/>
      <c r="DI523" s="61"/>
      <c r="DJ523" s="61"/>
      <c r="DK523" s="61"/>
      <c r="DL523" s="61"/>
      <c r="DM523" s="61"/>
      <c r="DN523" s="61"/>
      <c r="DO523" s="61"/>
      <c r="DP523" s="61"/>
      <c r="DQ523" s="61"/>
      <c r="DR523" s="61"/>
      <c r="DS523" s="61"/>
      <c r="DT523" s="61"/>
      <c r="DU523" s="61"/>
      <c r="DV523" s="61"/>
      <c r="DW523" s="61"/>
      <c r="DX523" s="61"/>
      <c r="DY523" s="61"/>
      <c r="DZ523" s="61"/>
      <c r="EA523" s="61"/>
      <c r="EB523" s="61"/>
      <c r="EC523" s="61"/>
      <c r="ED523" s="61"/>
      <c r="EE523" s="61"/>
      <c r="EF523" s="61"/>
      <c r="EG523" s="61"/>
      <c r="EH523" s="61"/>
      <c r="EI523" s="61"/>
      <c r="EJ523" s="61"/>
      <c r="EK523" s="61"/>
      <c r="EL523" s="61"/>
      <c r="EM523" s="61"/>
      <c r="EN523" s="61"/>
      <c r="EO523" s="61"/>
      <c r="EP523" s="61"/>
      <c r="EQ523" s="61"/>
      <c r="ER523" s="61"/>
      <c r="ES523" s="61"/>
      <c r="ET523" s="61"/>
      <c r="EU523" s="61"/>
      <c r="EV523" s="61"/>
      <c r="EW523" s="61"/>
      <c r="EX523" s="61"/>
      <c r="EY523" s="61"/>
    </row>
    <row r="524" spans="1:155"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c r="CT524" s="61"/>
      <c r="CU524" s="61"/>
      <c r="CV524" s="61"/>
      <c r="CW524" s="61"/>
      <c r="CX524" s="61"/>
      <c r="CY524" s="61"/>
      <c r="CZ524" s="61"/>
      <c r="DA524" s="61"/>
      <c r="DB524" s="61"/>
      <c r="DC524" s="61"/>
      <c r="DD524" s="61"/>
      <c r="DE524" s="61"/>
      <c r="DF524" s="61"/>
      <c r="DG524" s="61"/>
      <c r="DH524" s="61"/>
      <c r="DI524" s="61"/>
      <c r="DJ524" s="61"/>
      <c r="DK524" s="61"/>
      <c r="DL524" s="61"/>
      <c r="DM524" s="61"/>
      <c r="DN524" s="61"/>
      <c r="DO524" s="61"/>
      <c r="DP524" s="61"/>
      <c r="DQ524" s="61"/>
      <c r="DR524" s="61"/>
      <c r="DS524" s="61"/>
      <c r="DT524" s="61"/>
      <c r="DU524" s="61"/>
      <c r="DV524" s="61"/>
      <c r="DW524" s="61"/>
      <c r="DX524" s="61"/>
      <c r="DY524" s="61"/>
      <c r="DZ524" s="61"/>
      <c r="EA524" s="61"/>
      <c r="EB524" s="61"/>
      <c r="EC524" s="61"/>
      <c r="ED524" s="61"/>
      <c r="EE524" s="61"/>
      <c r="EF524" s="61"/>
      <c r="EG524" s="61"/>
      <c r="EH524" s="61"/>
      <c r="EI524" s="61"/>
      <c r="EJ524" s="61"/>
      <c r="EK524" s="61"/>
      <c r="EL524" s="61"/>
      <c r="EM524" s="61"/>
      <c r="EN524" s="61"/>
      <c r="EO524" s="61"/>
      <c r="EP524" s="61"/>
      <c r="EQ524" s="61"/>
      <c r="ER524" s="61"/>
      <c r="ES524" s="61"/>
      <c r="ET524" s="61"/>
      <c r="EU524" s="61"/>
      <c r="EV524" s="61"/>
      <c r="EW524" s="61"/>
      <c r="EX524" s="61"/>
      <c r="EY524" s="61"/>
    </row>
    <row r="525" spans="1:155"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c r="CT525" s="61"/>
      <c r="CU525" s="61"/>
      <c r="CV525" s="61"/>
      <c r="CW525" s="61"/>
      <c r="CX525" s="61"/>
      <c r="CY525" s="61"/>
      <c r="CZ525" s="61"/>
      <c r="DA525" s="61"/>
      <c r="DB525" s="61"/>
      <c r="DC525" s="61"/>
      <c r="DD525" s="61"/>
      <c r="DE525" s="61"/>
      <c r="DF525" s="61"/>
      <c r="DG525" s="61"/>
      <c r="DH525" s="61"/>
      <c r="DI525" s="61"/>
      <c r="DJ525" s="61"/>
      <c r="DK525" s="61"/>
      <c r="DL525" s="61"/>
      <c r="DM525" s="61"/>
      <c r="DN525" s="61"/>
      <c r="DO525" s="61"/>
      <c r="DP525" s="61"/>
      <c r="DQ525" s="61"/>
      <c r="DR525" s="61"/>
      <c r="DS525" s="61"/>
      <c r="DT525" s="61"/>
      <c r="DU525" s="61"/>
      <c r="DV525" s="61"/>
      <c r="DW525" s="61"/>
      <c r="DX525" s="61"/>
      <c r="DY525" s="61"/>
      <c r="DZ525" s="61"/>
      <c r="EA525" s="61"/>
      <c r="EB525" s="61"/>
      <c r="EC525" s="61"/>
      <c r="ED525" s="61"/>
      <c r="EE525" s="61"/>
      <c r="EF525" s="61"/>
      <c r="EG525" s="61"/>
      <c r="EH525" s="61"/>
      <c r="EI525" s="61"/>
      <c r="EJ525" s="61"/>
      <c r="EK525" s="61"/>
      <c r="EL525" s="61"/>
      <c r="EM525" s="61"/>
      <c r="EN525" s="61"/>
      <c r="EO525" s="61"/>
      <c r="EP525" s="61"/>
      <c r="EQ525" s="61"/>
      <c r="ER525" s="61"/>
      <c r="ES525" s="61"/>
      <c r="ET525" s="61"/>
      <c r="EU525" s="61"/>
      <c r="EV525" s="61"/>
      <c r="EW525" s="61"/>
      <c r="EX525" s="61"/>
      <c r="EY525" s="61"/>
    </row>
    <row r="526" spans="1:155"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c r="CT526" s="61"/>
      <c r="CU526" s="61"/>
      <c r="CV526" s="61"/>
      <c r="CW526" s="61"/>
      <c r="CX526" s="61"/>
      <c r="CY526" s="61"/>
      <c r="CZ526" s="61"/>
      <c r="DA526" s="61"/>
      <c r="DB526" s="61"/>
      <c r="DC526" s="61"/>
      <c r="DD526" s="61"/>
      <c r="DE526" s="61"/>
      <c r="DF526" s="61"/>
      <c r="DG526" s="61"/>
      <c r="DH526" s="61"/>
      <c r="DI526" s="61"/>
      <c r="DJ526" s="61"/>
      <c r="DK526" s="61"/>
      <c r="DL526" s="61"/>
      <c r="DM526" s="61"/>
      <c r="DN526" s="61"/>
      <c r="DO526" s="61"/>
      <c r="DP526" s="61"/>
      <c r="DQ526" s="61"/>
      <c r="DR526" s="61"/>
      <c r="DS526" s="61"/>
      <c r="DT526" s="61"/>
      <c r="DU526" s="61"/>
      <c r="DV526" s="61"/>
      <c r="DW526" s="61"/>
      <c r="DX526" s="61"/>
      <c r="DY526" s="61"/>
      <c r="DZ526" s="61"/>
      <c r="EA526" s="61"/>
      <c r="EB526" s="61"/>
      <c r="EC526" s="61"/>
      <c r="ED526" s="61"/>
      <c r="EE526" s="61"/>
      <c r="EF526" s="61"/>
      <c r="EG526" s="61"/>
      <c r="EH526" s="61"/>
      <c r="EI526" s="61"/>
      <c r="EJ526" s="61"/>
      <c r="EK526" s="61"/>
      <c r="EL526" s="61"/>
      <c r="EM526" s="61"/>
      <c r="EN526" s="61"/>
      <c r="EO526" s="61"/>
      <c r="EP526" s="61"/>
      <c r="EQ526" s="61"/>
      <c r="ER526" s="61"/>
      <c r="ES526" s="61"/>
      <c r="ET526" s="61"/>
      <c r="EU526" s="61"/>
      <c r="EV526" s="61"/>
      <c r="EW526" s="61"/>
      <c r="EX526" s="61"/>
      <c r="EY526" s="61"/>
    </row>
    <row r="527" spans="1:155"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c r="CT527" s="61"/>
      <c r="CU527" s="61"/>
      <c r="CV527" s="61"/>
      <c r="CW527" s="61"/>
      <c r="CX527" s="61"/>
      <c r="CY527" s="61"/>
      <c r="CZ527" s="61"/>
      <c r="DA527" s="61"/>
      <c r="DB527" s="61"/>
      <c r="DC527" s="61"/>
      <c r="DD527" s="61"/>
      <c r="DE527" s="61"/>
      <c r="DF527" s="61"/>
      <c r="DG527" s="61"/>
      <c r="DH527" s="61"/>
      <c r="DI527" s="61"/>
      <c r="DJ527" s="61"/>
      <c r="DK527" s="61"/>
      <c r="DL527" s="61"/>
      <c r="DM527" s="61"/>
      <c r="DN527" s="61"/>
      <c r="DO527" s="61"/>
      <c r="DP527" s="61"/>
      <c r="DQ527" s="61"/>
      <c r="DR527" s="61"/>
      <c r="DS527" s="61"/>
      <c r="DT527" s="61"/>
      <c r="DU527" s="61"/>
      <c r="DV527" s="61"/>
      <c r="DW527" s="61"/>
      <c r="DX527" s="61"/>
      <c r="DY527" s="61"/>
      <c r="DZ527" s="61"/>
      <c r="EA527" s="61"/>
      <c r="EB527" s="61"/>
      <c r="EC527" s="61"/>
      <c r="ED527" s="61"/>
      <c r="EE527" s="61"/>
      <c r="EF527" s="61"/>
      <c r="EG527" s="61"/>
      <c r="EH527" s="61"/>
      <c r="EI527" s="61"/>
      <c r="EJ527" s="61"/>
      <c r="EK527" s="61"/>
      <c r="EL527" s="61"/>
      <c r="EM527" s="61"/>
      <c r="EN527" s="61"/>
      <c r="EO527" s="61"/>
      <c r="EP527" s="61"/>
      <c r="EQ527" s="61"/>
      <c r="ER527" s="61"/>
      <c r="ES527" s="61"/>
      <c r="ET527" s="61"/>
      <c r="EU527" s="61"/>
      <c r="EV527" s="61"/>
      <c r="EW527" s="61"/>
      <c r="EX527" s="61"/>
      <c r="EY527" s="61"/>
    </row>
    <row r="528" spans="1:155"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c r="CT528" s="61"/>
      <c r="CU528" s="61"/>
      <c r="CV528" s="61"/>
      <c r="CW528" s="61"/>
      <c r="CX528" s="61"/>
      <c r="CY528" s="61"/>
      <c r="CZ528" s="61"/>
      <c r="DA528" s="61"/>
      <c r="DB528" s="61"/>
      <c r="DC528" s="61"/>
      <c r="DD528" s="61"/>
      <c r="DE528" s="61"/>
      <c r="DF528" s="61"/>
      <c r="DG528" s="61"/>
      <c r="DH528" s="61"/>
      <c r="DI528" s="61"/>
      <c r="DJ528" s="61"/>
      <c r="DK528" s="61"/>
      <c r="DL528" s="61"/>
      <c r="DM528" s="61"/>
      <c r="DN528" s="61"/>
      <c r="DO528" s="61"/>
      <c r="DP528" s="61"/>
      <c r="DQ528" s="61"/>
      <c r="DR528" s="61"/>
      <c r="DS528" s="61"/>
      <c r="DT528" s="61"/>
      <c r="DU528" s="61"/>
      <c r="DV528" s="61"/>
      <c r="DW528" s="61"/>
      <c r="DX528" s="61"/>
      <c r="DY528" s="61"/>
      <c r="DZ528" s="61"/>
      <c r="EA528" s="61"/>
      <c r="EB528" s="61"/>
      <c r="EC528" s="61"/>
      <c r="ED528" s="61"/>
      <c r="EE528" s="61"/>
      <c r="EF528" s="61"/>
      <c r="EG528" s="61"/>
      <c r="EH528" s="61"/>
      <c r="EI528" s="61"/>
      <c r="EJ528" s="61"/>
      <c r="EK528" s="61"/>
      <c r="EL528" s="61"/>
      <c r="EM528" s="61"/>
      <c r="EN528" s="61"/>
      <c r="EO528" s="61"/>
      <c r="EP528" s="61"/>
      <c r="EQ528" s="61"/>
      <c r="ER528" s="61"/>
      <c r="ES528" s="61"/>
      <c r="ET528" s="61"/>
      <c r="EU528" s="61"/>
      <c r="EV528" s="61"/>
      <c r="EW528" s="61"/>
      <c r="EX528" s="61"/>
      <c r="EY528" s="61"/>
    </row>
    <row r="529" spans="1:155"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c r="CT529" s="61"/>
      <c r="CU529" s="61"/>
      <c r="CV529" s="61"/>
      <c r="CW529" s="61"/>
      <c r="CX529" s="61"/>
      <c r="CY529" s="61"/>
      <c r="CZ529" s="61"/>
      <c r="DA529" s="61"/>
      <c r="DB529" s="61"/>
      <c r="DC529" s="61"/>
      <c r="DD529" s="61"/>
      <c r="DE529" s="61"/>
      <c r="DF529" s="61"/>
      <c r="DG529" s="61"/>
      <c r="DH529" s="61"/>
      <c r="DI529" s="61"/>
      <c r="DJ529" s="61"/>
      <c r="DK529" s="61"/>
      <c r="DL529" s="61"/>
      <c r="DM529" s="61"/>
      <c r="DN529" s="61"/>
      <c r="DO529" s="61"/>
      <c r="DP529" s="61"/>
      <c r="DQ529" s="61"/>
      <c r="DR529" s="61"/>
      <c r="DS529" s="61"/>
      <c r="DT529" s="61"/>
      <c r="DU529" s="61"/>
      <c r="DV529" s="61"/>
      <c r="DW529" s="61"/>
      <c r="DX529" s="61"/>
      <c r="DY529" s="61"/>
      <c r="DZ529" s="61"/>
      <c r="EA529" s="61"/>
      <c r="EB529" s="61"/>
      <c r="EC529" s="61"/>
      <c r="ED529" s="61"/>
      <c r="EE529" s="61"/>
      <c r="EF529" s="61"/>
      <c r="EG529" s="61"/>
      <c r="EH529" s="61"/>
      <c r="EI529" s="61"/>
      <c r="EJ529" s="61"/>
      <c r="EK529" s="61"/>
      <c r="EL529" s="61"/>
      <c r="EM529" s="61"/>
      <c r="EN529" s="61"/>
      <c r="EO529" s="61"/>
      <c r="EP529" s="61"/>
      <c r="EQ529" s="61"/>
      <c r="ER529" s="61"/>
      <c r="ES529" s="61"/>
      <c r="ET529" s="61"/>
      <c r="EU529" s="61"/>
      <c r="EV529" s="61"/>
      <c r="EW529" s="61"/>
      <c r="EX529" s="61"/>
      <c r="EY529" s="61"/>
    </row>
    <row r="530" spans="1:155"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c r="CT530" s="61"/>
      <c r="CU530" s="61"/>
      <c r="CV530" s="61"/>
      <c r="CW530" s="61"/>
      <c r="CX530" s="61"/>
      <c r="CY530" s="61"/>
      <c r="CZ530" s="61"/>
      <c r="DA530" s="61"/>
      <c r="DB530" s="61"/>
      <c r="DC530" s="61"/>
      <c r="DD530" s="61"/>
      <c r="DE530" s="61"/>
      <c r="DF530" s="61"/>
      <c r="DG530" s="61"/>
      <c r="DH530" s="61"/>
      <c r="DI530" s="61"/>
      <c r="DJ530" s="61"/>
      <c r="DK530" s="61"/>
      <c r="DL530" s="61"/>
      <c r="DM530" s="61"/>
      <c r="DN530" s="61"/>
      <c r="DO530" s="61"/>
      <c r="DP530" s="61"/>
      <c r="DQ530" s="61"/>
      <c r="DR530" s="61"/>
      <c r="DS530" s="61"/>
      <c r="DT530" s="61"/>
      <c r="DU530" s="61"/>
      <c r="DV530" s="61"/>
      <c r="DW530" s="61"/>
      <c r="DX530" s="61"/>
      <c r="DY530" s="61"/>
      <c r="DZ530" s="61"/>
      <c r="EA530" s="61"/>
      <c r="EB530" s="61"/>
      <c r="EC530" s="61"/>
      <c r="ED530" s="61"/>
      <c r="EE530" s="61"/>
      <c r="EF530" s="61"/>
      <c r="EG530" s="61"/>
      <c r="EH530" s="61"/>
      <c r="EI530" s="61"/>
      <c r="EJ530" s="61"/>
      <c r="EK530" s="61"/>
      <c r="EL530" s="61"/>
      <c r="EM530" s="61"/>
      <c r="EN530" s="61"/>
      <c r="EO530" s="61"/>
      <c r="EP530" s="61"/>
      <c r="EQ530" s="61"/>
      <c r="ER530" s="61"/>
      <c r="ES530" s="61"/>
      <c r="ET530" s="61"/>
      <c r="EU530" s="61"/>
      <c r="EV530" s="61"/>
      <c r="EW530" s="61"/>
      <c r="EX530" s="61"/>
      <c r="EY530" s="61"/>
    </row>
    <row r="531" spans="1:155"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c r="CT531" s="61"/>
      <c r="CU531" s="61"/>
      <c r="CV531" s="61"/>
      <c r="CW531" s="61"/>
      <c r="CX531" s="61"/>
      <c r="CY531" s="61"/>
      <c r="CZ531" s="61"/>
      <c r="DA531" s="61"/>
      <c r="DB531" s="61"/>
      <c r="DC531" s="61"/>
      <c r="DD531" s="61"/>
      <c r="DE531" s="61"/>
      <c r="DF531" s="61"/>
      <c r="DG531" s="61"/>
      <c r="DH531" s="61"/>
      <c r="DI531" s="61"/>
      <c r="DJ531" s="61"/>
      <c r="DK531" s="61"/>
      <c r="DL531" s="61"/>
      <c r="DM531" s="61"/>
      <c r="DN531" s="61"/>
      <c r="DO531" s="61"/>
      <c r="DP531" s="61"/>
      <c r="DQ531" s="61"/>
      <c r="DR531" s="61"/>
      <c r="DS531" s="61"/>
      <c r="DT531" s="61"/>
      <c r="DU531" s="61"/>
      <c r="DV531" s="61"/>
      <c r="DW531" s="61"/>
      <c r="DX531" s="61"/>
      <c r="DY531" s="61"/>
      <c r="DZ531" s="61"/>
      <c r="EA531" s="61"/>
      <c r="EB531" s="61"/>
      <c r="EC531" s="61"/>
      <c r="ED531" s="61"/>
      <c r="EE531" s="61"/>
      <c r="EF531" s="61"/>
      <c r="EG531" s="61"/>
      <c r="EH531" s="61"/>
      <c r="EI531" s="61"/>
      <c r="EJ531" s="61"/>
      <c r="EK531" s="61"/>
      <c r="EL531" s="61"/>
      <c r="EM531" s="61"/>
      <c r="EN531" s="61"/>
      <c r="EO531" s="61"/>
      <c r="EP531" s="61"/>
      <c r="EQ531" s="61"/>
      <c r="ER531" s="61"/>
      <c r="ES531" s="61"/>
      <c r="ET531" s="61"/>
      <c r="EU531" s="61"/>
      <c r="EV531" s="61"/>
      <c r="EW531" s="61"/>
      <c r="EX531" s="61"/>
      <c r="EY531" s="61"/>
    </row>
    <row r="532" spans="1:155"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c r="BQ532" s="61"/>
      <c r="BR532" s="61"/>
      <c r="BS532" s="61"/>
      <c r="BT532" s="61"/>
      <c r="BU532" s="61"/>
      <c r="BV532" s="61"/>
      <c r="BW532" s="61"/>
      <c r="BX532" s="61"/>
      <c r="BY532" s="61"/>
      <c r="BZ532" s="61"/>
      <c r="CA532" s="61"/>
      <c r="CB532" s="61"/>
      <c r="CC532" s="61"/>
      <c r="CD532" s="61"/>
      <c r="CE532" s="61"/>
      <c r="CF532" s="61"/>
      <c r="CG532" s="61"/>
      <c r="CH532" s="61"/>
      <c r="CI532" s="61"/>
      <c r="CJ532" s="61"/>
      <c r="CK532" s="61"/>
      <c r="CL532" s="61"/>
      <c r="CM532" s="61"/>
      <c r="CN532" s="61"/>
      <c r="CO532" s="61"/>
      <c r="CP532" s="61"/>
      <c r="CQ532" s="61"/>
      <c r="CR532" s="61"/>
      <c r="CS532" s="61"/>
      <c r="CT532" s="61"/>
      <c r="CU532" s="61"/>
      <c r="CV532" s="61"/>
      <c r="CW532" s="61"/>
      <c r="CX532" s="61"/>
      <c r="CY532" s="61"/>
      <c r="CZ532" s="61"/>
      <c r="DA532" s="61"/>
      <c r="DB532" s="61"/>
      <c r="DC532" s="61"/>
      <c r="DD532" s="61"/>
      <c r="DE532" s="61"/>
      <c r="DF532" s="61"/>
      <c r="DG532" s="61"/>
      <c r="DH532" s="61"/>
      <c r="DI532" s="61"/>
      <c r="DJ532" s="61"/>
      <c r="DK532" s="61"/>
      <c r="DL532" s="61"/>
      <c r="DM532" s="61"/>
      <c r="DN532" s="61"/>
      <c r="DO532" s="61"/>
      <c r="DP532" s="61"/>
      <c r="DQ532" s="61"/>
      <c r="DR532" s="61"/>
      <c r="DS532" s="61"/>
      <c r="DT532" s="61"/>
      <c r="DU532" s="61"/>
      <c r="DV532" s="61"/>
      <c r="DW532" s="61"/>
      <c r="DX532" s="61"/>
      <c r="DY532" s="61"/>
      <c r="DZ532" s="61"/>
      <c r="EA532" s="61"/>
      <c r="EB532" s="61"/>
      <c r="EC532" s="61"/>
      <c r="ED532" s="61"/>
      <c r="EE532" s="61"/>
      <c r="EF532" s="61"/>
      <c r="EG532" s="61"/>
      <c r="EH532" s="61"/>
      <c r="EI532" s="61"/>
      <c r="EJ532" s="61"/>
      <c r="EK532" s="61"/>
      <c r="EL532" s="61"/>
      <c r="EM532" s="61"/>
      <c r="EN532" s="61"/>
      <c r="EO532" s="61"/>
      <c r="EP532" s="61"/>
      <c r="EQ532" s="61"/>
      <c r="ER532" s="61"/>
      <c r="ES532" s="61"/>
      <c r="ET532" s="61"/>
      <c r="EU532" s="61"/>
      <c r="EV532" s="61"/>
      <c r="EW532" s="61"/>
      <c r="EX532" s="61"/>
      <c r="EY532" s="61"/>
    </row>
    <row r="533" spans="1:155"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c r="BQ533" s="61"/>
      <c r="BR533" s="61"/>
      <c r="BS533" s="61"/>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c r="CT533" s="61"/>
      <c r="CU533" s="61"/>
      <c r="CV533" s="61"/>
      <c r="CW533" s="61"/>
      <c r="CX533" s="61"/>
      <c r="CY533" s="61"/>
      <c r="CZ533" s="61"/>
      <c r="DA533" s="61"/>
      <c r="DB533" s="61"/>
      <c r="DC533" s="61"/>
      <c r="DD533" s="61"/>
      <c r="DE533" s="61"/>
      <c r="DF533" s="61"/>
      <c r="DG533" s="61"/>
      <c r="DH533" s="61"/>
      <c r="DI533" s="61"/>
      <c r="DJ533" s="61"/>
      <c r="DK533" s="61"/>
      <c r="DL533" s="61"/>
      <c r="DM533" s="61"/>
      <c r="DN533" s="61"/>
      <c r="DO533" s="61"/>
      <c r="DP533" s="61"/>
      <c r="DQ533" s="61"/>
      <c r="DR533" s="61"/>
      <c r="DS533" s="61"/>
      <c r="DT533" s="61"/>
      <c r="DU533" s="61"/>
      <c r="DV533" s="61"/>
      <c r="DW533" s="61"/>
      <c r="DX533" s="61"/>
      <c r="DY533" s="61"/>
      <c r="DZ533" s="61"/>
      <c r="EA533" s="61"/>
      <c r="EB533" s="61"/>
      <c r="EC533" s="61"/>
      <c r="ED533" s="61"/>
      <c r="EE533" s="61"/>
      <c r="EF533" s="61"/>
      <c r="EG533" s="61"/>
      <c r="EH533" s="61"/>
      <c r="EI533" s="61"/>
      <c r="EJ533" s="61"/>
      <c r="EK533" s="61"/>
      <c r="EL533" s="61"/>
      <c r="EM533" s="61"/>
      <c r="EN533" s="61"/>
      <c r="EO533" s="61"/>
      <c r="EP533" s="61"/>
      <c r="EQ533" s="61"/>
      <c r="ER533" s="61"/>
      <c r="ES533" s="61"/>
      <c r="ET533" s="61"/>
      <c r="EU533" s="61"/>
      <c r="EV533" s="61"/>
      <c r="EW533" s="61"/>
      <c r="EX533" s="61"/>
      <c r="EY533" s="61"/>
    </row>
    <row r="534" spans="1:155"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c r="BQ534" s="61"/>
      <c r="BR534" s="61"/>
      <c r="BS534" s="61"/>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c r="CT534" s="61"/>
      <c r="CU534" s="61"/>
      <c r="CV534" s="61"/>
      <c r="CW534" s="61"/>
      <c r="CX534" s="61"/>
      <c r="CY534" s="61"/>
      <c r="CZ534" s="61"/>
      <c r="DA534" s="61"/>
      <c r="DB534" s="61"/>
      <c r="DC534" s="61"/>
      <c r="DD534" s="61"/>
      <c r="DE534" s="61"/>
      <c r="DF534" s="61"/>
      <c r="DG534" s="61"/>
      <c r="DH534" s="61"/>
      <c r="DI534" s="61"/>
      <c r="DJ534" s="61"/>
      <c r="DK534" s="61"/>
      <c r="DL534" s="61"/>
      <c r="DM534" s="61"/>
      <c r="DN534" s="61"/>
      <c r="DO534" s="61"/>
      <c r="DP534" s="61"/>
      <c r="DQ534" s="61"/>
      <c r="DR534" s="61"/>
      <c r="DS534" s="61"/>
      <c r="DT534" s="61"/>
      <c r="DU534" s="61"/>
      <c r="DV534" s="61"/>
      <c r="DW534" s="61"/>
      <c r="DX534" s="61"/>
      <c r="DY534" s="61"/>
      <c r="DZ534" s="61"/>
      <c r="EA534" s="61"/>
      <c r="EB534" s="61"/>
      <c r="EC534" s="61"/>
      <c r="ED534" s="61"/>
      <c r="EE534" s="61"/>
      <c r="EF534" s="61"/>
      <c r="EG534" s="61"/>
      <c r="EH534" s="61"/>
      <c r="EI534" s="61"/>
      <c r="EJ534" s="61"/>
      <c r="EK534" s="61"/>
      <c r="EL534" s="61"/>
      <c r="EM534" s="61"/>
      <c r="EN534" s="61"/>
      <c r="EO534" s="61"/>
      <c r="EP534" s="61"/>
      <c r="EQ534" s="61"/>
      <c r="ER534" s="61"/>
      <c r="ES534" s="61"/>
      <c r="ET534" s="61"/>
      <c r="EU534" s="61"/>
      <c r="EV534" s="61"/>
      <c r="EW534" s="61"/>
      <c r="EX534" s="61"/>
      <c r="EY534" s="61"/>
    </row>
    <row r="535" spans="1:155"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c r="BQ535" s="61"/>
      <c r="BR535" s="61"/>
      <c r="BS535" s="61"/>
      <c r="BT535" s="61"/>
      <c r="BU535" s="61"/>
      <c r="BV535" s="61"/>
      <c r="BW535" s="61"/>
      <c r="BX535" s="61"/>
      <c r="BY535" s="61"/>
      <c r="BZ535" s="61"/>
      <c r="CA535" s="61"/>
      <c r="CB535" s="61"/>
      <c r="CC535" s="61"/>
      <c r="CD535" s="61"/>
      <c r="CE535" s="61"/>
      <c r="CF535" s="61"/>
      <c r="CG535" s="61"/>
      <c r="CH535" s="61"/>
      <c r="CI535" s="61"/>
      <c r="CJ535" s="61"/>
      <c r="CK535" s="61"/>
      <c r="CL535" s="61"/>
      <c r="CM535" s="61"/>
      <c r="CN535" s="61"/>
      <c r="CO535" s="61"/>
      <c r="CP535" s="61"/>
      <c r="CQ535" s="61"/>
      <c r="CR535" s="61"/>
      <c r="CS535" s="61"/>
      <c r="CT535" s="61"/>
      <c r="CU535" s="61"/>
      <c r="CV535" s="61"/>
      <c r="CW535" s="61"/>
      <c r="CX535" s="61"/>
      <c r="CY535" s="61"/>
      <c r="CZ535" s="61"/>
      <c r="DA535" s="61"/>
      <c r="DB535" s="61"/>
      <c r="DC535" s="61"/>
      <c r="DD535" s="61"/>
      <c r="DE535" s="61"/>
      <c r="DF535" s="61"/>
      <c r="DG535" s="61"/>
      <c r="DH535" s="61"/>
      <c r="DI535" s="61"/>
      <c r="DJ535" s="61"/>
      <c r="DK535" s="61"/>
      <c r="DL535" s="61"/>
      <c r="DM535" s="61"/>
      <c r="DN535" s="61"/>
      <c r="DO535" s="61"/>
      <c r="DP535" s="61"/>
      <c r="DQ535" s="61"/>
      <c r="DR535" s="61"/>
      <c r="DS535" s="61"/>
      <c r="DT535" s="61"/>
      <c r="DU535" s="61"/>
      <c r="DV535" s="61"/>
      <c r="DW535" s="61"/>
      <c r="DX535" s="61"/>
      <c r="DY535" s="61"/>
      <c r="DZ535" s="61"/>
      <c r="EA535" s="61"/>
      <c r="EB535" s="61"/>
      <c r="EC535" s="61"/>
      <c r="ED535" s="61"/>
      <c r="EE535" s="61"/>
      <c r="EF535" s="61"/>
      <c r="EG535" s="61"/>
      <c r="EH535" s="61"/>
      <c r="EI535" s="61"/>
      <c r="EJ535" s="61"/>
      <c r="EK535" s="61"/>
      <c r="EL535" s="61"/>
      <c r="EM535" s="61"/>
      <c r="EN535" s="61"/>
      <c r="EO535" s="61"/>
      <c r="EP535" s="61"/>
      <c r="EQ535" s="61"/>
      <c r="ER535" s="61"/>
      <c r="ES535" s="61"/>
      <c r="ET535" s="61"/>
      <c r="EU535" s="61"/>
      <c r="EV535" s="61"/>
      <c r="EW535" s="61"/>
      <c r="EX535" s="61"/>
      <c r="EY535" s="61"/>
    </row>
    <row r="536" spans="1:155"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c r="BQ536" s="61"/>
      <c r="BR536" s="61"/>
      <c r="BS536" s="61"/>
      <c r="BT536" s="61"/>
      <c r="BU536" s="61"/>
      <c r="BV536" s="61"/>
      <c r="BW536" s="61"/>
      <c r="BX536" s="61"/>
      <c r="BY536" s="61"/>
      <c r="BZ536" s="61"/>
      <c r="CA536" s="61"/>
      <c r="CB536" s="61"/>
      <c r="CC536" s="61"/>
      <c r="CD536" s="61"/>
      <c r="CE536" s="61"/>
      <c r="CF536" s="61"/>
      <c r="CG536" s="61"/>
      <c r="CH536" s="61"/>
      <c r="CI536" s="61"/>
      <c r="CJ536" s="61"/>
      <c r="CK536" s="61"/>
      <c r="CL536" s="61"/>
      <c r="CM536" s="61"/>
      <c r="CN536" s="61"/>
      <c r="CO536" s="61"/>
      <c r="CP536" s="61"/>
      <c r="CQ536" s="61"/>
      <c r="CR536" s="61"/>
      <c r="CS536" s="61"/>
      <c r="CT536" s="61"/>
      <c r="CU536" s="61"/>
      <c r="CV536" s="61"/>
      <c r="CW536" s="61"/>
      <c r="CX536" s="61"/>
      <c r="CY536" s="61"/>
      <c r="CZ536" s="61"/>
      <c r="DA536" s="61"/>
      <c r="DB536" s="61"/>
      <c r="DC536" s="61"/>
      <c r="DD536" s="61"/>
      <c r="DE536" s="61"/>
      <c r="DF536" s="61"/>
      <c r="DG536" s="61"/>
      <c r="DH536" s="61"/>
      <c r="DI536" s="61"/>
      <c r="DJ536" s="61"/>
      <c r="DK536" s="61"/>
      <c r="DL536" s="61"/>
      <c r="DM536" s="61"/>
      <c r="DN536" s="61"/>
      <c r="DO536" s="61"/>
      <c r="DP536" s="61"/>
      <c r="DQ536" s="61"/>
      <c r="DR536" s="61"/>
      <c r="DS536" s="61"/>
      <c r="DT536" s="61"/>
      <c r="DU536" s="61"/>
      <c r="DV536" s="61"/>
      <c r="DW536" s="61"/>
      <c r="DX536" s="61"/>
      <c r="DY536" s="61"/>
      <c r="DZ536" s="61"/>
      <c r="EA536" s="61"/>
      <c r="EB536" s="61"/>
      <c r="EC536" s="61"/>
      <c r="ED536" s="61"/>
      <c r="EE536" s="61"/>
      <c r="EF536" s="61"/>
      <c r="EG536" s="61"/>
      <c r="EH536" s="61"/>
      <c r="EI536" s="61"/>
      <c r="EJ536" s="61"/>
      <c r="EK536" s="61"/>
      <c r="EL536" s="61"/>
      <c r="EM536" s="61"/>
      <c r="EN536" s="61"/>
      <c r="EO536" s="61"/>
      <c r="EP536" s="61"/>
      <c r="EQ536" s="61"/>
      <c r="ER536" s="61"/>
      <c r="ES536" s="61"/>
      <c r="ET536" s="61"/>
      <c r="EU536" s="61"/>
      <c r="EV536" s="61"/>
      <c r="EW536" s="61"/>
      <c r="EX536" s="61"/>
      <c r="EY536" s="61"/>
    </row>
    <row r="537" spans="1:155"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c r="BQ537" s="61"/>
      <c r="BR537" s="61"/>
      <c r="BS537" s="61"/>
      <c r="BT537" s="61"/>
      <c r="BU537" s="61"/>
      <c r="BV537" s="61"/>
      <c r="BW537" s="61"/>
      <c r="BX537" s="61"/>
      <c r="BY537" s="61"/>
      <c r="BZ537" s="61"/>
      <c r="CA537" s="61"/>
      <c r="CB537" s="61"/>
      <c r="CC537" s="61"/>
      <c r="CD537" s="61"/>
      <c r="CE537" s="61"/>
      <c r="CF537" s="61"/>
      <c r="CG537" s="61"/>
      <c r="CH537" s="61"/>
      <c r="CI537" s="61"/>
      <c r="CJ537" s="61"/>
      <c r="CK537" s="61"/>
      <c r="CL537" s="61"/>
      <c r="CM537" s="61"/>
      <c r="CN537" s="61"/>
      <c r="CO537" s="61"/>
      <c r="CP537" s="61"/>
      <c r="CQ537" s="61"/>
      <c r="CR537" s="61"/>
      <c r="CS537" s="61"/>
      <c r="CT537" s="61"/>
      <c r="CU537" s="61"/>
      <c r="CV537" s="61"/>
      <c r="CW537" s="61"/>
      <c r="CX537" s="61"/>
      <c r="CY537" s="61"/>
      <c r="CZ537" s="61"/>
      <c r="DA537" s="61"/>
      <c r="DB537" s="61"/>
      <c r="DC537" s="61"/>
      <c r="DD537" s="61"/>
      <c r="DE537" s="61"/>
      <c r="DF537" s="61"/>
      <c r="DG537" s="61"/>
      <c r="DH537" s="61"/>
      <c r="DI537" s="61"/>
      <c r="DJ537" s="61"/>
      <c r="DK537" s="61"/>
      <c r="DL537" s="61"/>
      <c r="DM537" s="61"/>
      <c r="DN537" s="61"/>
      <c r="DO537" s="61"/>
      <c r="DP537" s="61"/>
      <c r="DQ537" s="61"/>
      <c r="DR537" s="61"/>
      <c r="DS537" s="61"/>
      <c r="DT537" s="61"/>
      <c r="DU537" s="61"/>
      <c r="DV537" s="61"/>
      <c r="DW537" s="61"/>
      <c r="DX537" s="61"/>
      <c r="DY537" s="61"/>
      <c r="DZ537" s="61"/>
      <c r="EA537" s="61"/>
      <c r="EB537" s="61"/>
      <c r="EC537" s="61"/>
      <c r="ED537" s="61"/>
      <c r="EE537" s="61"/>
      <c r="EF537" s="61"/>
      <c r="EG537" s="61"/>
      <c r="EH537" s="61"/>
      <c r="EI537" s="61"/>
      <c r="EJ537" s="61"/>
      <c r="EK537" s="61"/>
      <c r="EL537" s="61"/>
      <c r="EM537" s="61"/>
      <c r="EN537" s="61"/>
      <c r="EO537" s="61"/>
      <c r="EP537" s="61"/>
      <c r="EQ537" s="61"/>
      <c r="ER537" s="61"/>
      <c r="ES537" s="61"/>
      <c r="ET537" s="61"/>
      <c r="EU537" s="61"/>
      <c r="EV537" s="61"/>
      <c r="EW537" s="61"/>
      <c r="EX537" s="61"/>
      <c r="EY537" s="61"/>
    </row>
    <row r="538" spans="1:155"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c r="BQ538" s="61"/>
      <c r="BR538" s="61"/>
      <c r="BS538" s="61"/>
      <c r="BT538" s="61"/>
      <c r="BU538" s="61"/>
      <c r="BV538" s="61"/>
      <c r="BW538" s="61"/>
      <c r="BX538" s="61"/>
      <c r="BY538" s="61"/>
      <c r="BZ538" s="61"/>
      <c r="CA538" s="61"/>
      <c r="CB538" s="61"/>
      <c r="CC538" s="61"/>
      <c r="CD538" s="61"/>
      <c r="CE538" s="61"/>
      <c r="CF538" s="61"/>
      <c r="CG538" s="61"/>
      <c r="CH538" s="61"/>
      <c r="CI538" s="61"/>
      <c r="CJ538" s="61"/>
      <c r="CK538" s="61"/>
      <c r="CL538" s="61"/>
      <c r="CM538" s="61"/>
      <c r="CN538" s="61"/>
      <c r="CO538" s="61"/>
      <c r="CP538" s="61"/>
      <c r="CQ538" s="61"/>
      <c r="CR538" s="61"/>
      <c r="CS538" s="61"/>
      <c r="CT538" s="61"/>
      <c r="CU538" s="61"/>
      <c r="CV538" s="61"/>
      <c r="CW538" s="61"/>
      <c r="CX538" s="61"/>
      <c r="CY538" s="61"/>
      <c r="CZ538" s="61"/>
      <c r="DA538" s="61"/>
      <c r="DB538" s="61"/>
      <c r="DC538" s="61"/>
      <c r="DD538" s="61"/>
      <c r="DE538" s="61"/>
      <c r="DF538" s="61"/>
      <c r="DG538" s="61"/>
      <c r="DH538" s="61"/>
      <c r="DI538" s="61"/>
      <c r="DJ538" s="61"/>
      <c r="DK538" s="61"/>
      <c r="DL538" s="61"/>
      <c r="DM538" s="61"/>
      <c r="DN538" s="61"/>
      <c r="DO538" s="61"/>
      <c r="DP538" s="61"/>
      <c r="DQ538" s="61"/>
      <c r="DR538" s="61"/>
      <c r="DS538" s="61"/>
      <c r="DT538" s="61"/>
      <c r="DU538" s="61"/>
      <c r="DV538" s="61"/>
      <c r="DW538" s="61"/>
      <c r="DX538" s="61"/>
      <c r="DY538" s="61"/>
      <c r="DZ538" s="61"/>
      <c r="EA538" s="61"/>
      <c r="EB538" s="61"/>
      <c r="EC538" s="61"/>
      <c r="ED538" s="61"/>
      <c r="EE538" s="61"/>
      <c r="EF538" s="61"/>
      <c r="EG538" s="61"/>
      <c r="EH538" s="61"/>
      <c r="EI538" s="61"/>
      <c r="EJ538" s="61"/>
      <c r="EK538" s="61"/>
      <c r="EL538" s="61"/>
      <c r="EM538" s="61"/>
      <c r="EN538" s="61"/>
      <c r="EO538" s="61"/>
      <c r="EP538" s="61"/>
      <c r="EQ538" s="61"/>
      <c r="ER538" s="61"/>
      <c r="ES538" s="61"/>
      <c r="ET538" s="61"/>
      <c r="EU538" s="61"/>
      <c r="EV538" s="61"/>
      <c r="EW538" s="61"/>
      <c r="EX538" s="61"/>
      <c r="EY538" s="61"/>
    </row>
    <row r="539" spans="1:155"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c r="BQ539" s="61"/>
      <c r="BR539" s="61"/>
      <c r="BS539" s="61"/>
      <c r="BT539" s="61"/>
      <c r="BU539" s="61"/>
      <c r="BV539" s="61"/>
      <c r="BW539" s="61"/>
      <c r="BX539" s="61"/>
      <c r="BY539" s="61"/>
      <c r="BZ539" s="61"/>
      <c r="CA539" s="61"/>
      <c r="CB539" s="61"/>
      <c r="CC539" s="61"/>
      <c r="CD539" s="61"/>
      <c r="CE539" s="61"/>
      <c r="CF539" s="61"/>
      <c r="CG539" s="61"/>
      <c r="CH539" s="61"/>
      <c r="CI539" s="61"/>
      <c r="CJ539" s="61"/>
      <c r="CK539" s="61"/>
      <c r="CL539" s="61"/>
      <c r="CM539" s="61"/>
      <c r="CN539" s="61"/>
      <c r="CO539" s="61"/>
      <c r="CP539" s="61"/>
      <c r="CQ539" s="61"/>
      <c r="CR539" s="61"/>
      <c r="CS539" s="61"/>
      <c r="CT539" s="61"/>
      <c r="CU539" s="61"/>
      <c r="CV539" s="61"/>
      <c r="CW539" s="61"/>
      <c r="CX539" s="61"/>
      <c r="CY539" s="61"/>
      <c r="CZ539" s="61"/>
      <c r="DA539" s="61"/>
      <c r="DB539" s="61"/>
      <c r="DC539" s="61"/>
      <c r="DD539" s="61"/>
      <c r="DE539" s="61"/>
      <c r="DF539" s="61"/>
      <c r="DG539" s="61"/>
      <c r="DH539" s="61"/>
      <c r="DI539" s="61"/>
      <c r="DJ539" s="61"/>
      <c r="DK539" s="61"/>
      <c r="DL539" s="61"/>
      <c r="DM539" s="61"/>
      <c r="DN539" s="61"/>
      <c r="DO539" s="61"/>
      <c r="DP539" s="61"/>
      <c r="DQ539" s="61"/>
      <c r="DR539" s="61"/>
      <c r="DS539" s="61"/>
      <c r="DT539" s="61"/>
      <c r="DU539" s="61"/>
      <c r="DV539" s="61"/>
      <c r="DW539" s="61"/>
      <c r="DX539" s="61"/>
      <c r="DY539" s="61"/>
      <c r="DZ539" s="61"/>
      <c r="EA539" s="61"/>
      <c r="EB539" s="61"/>
      <c r="EC539" s="61"/>
      <c r="ED539" s="61"/>
      <c r="EE539" s="61"/>
      <c r="EF539" s="61"/>
      <c r="EG539" s="61"/>
      <c r="EH539" s="61"/>
      <c r="EI539" s="61"/>
      <c r="EJ539" s="61"/>
      <c r="EK539" s="61"/>
      <c r="EL539" s="61"/>
      <c r="EM539" s="61"/>
      <c r="EN539" s="61"/>
      <c r="EO539" s="61"/>
      <c r="EP539" s="61"/>
      <c r="EQ539" s="61"/>
      <c r="ER539" s="61"/>
      <c r="ES539" s="61"/>
      <c r="ET539" s="61"/>
      <c r="EU539" s="61"/>
      <c r="EV539" s="61"/>
      <c r="EW539" s="61"/>
      <c r="EX539" s="61"/>
      <c r="EY539" s="61"/>
    </row>
    <row r="540" spans="1:155"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c r="BQ540" s="61"/>
      <c r="BR540" s="61"/>
      <c r="BS540" s="61"/>
      <c r="BT540" s="61"/>
      <c r="BU540" s="61"/>
      <c r="BV540" s="61"/>
      <c r="BW540" s="61"/>
      <c r="BX540" s="61"/>
      <c r="BY540" s="61"/>
      <c r="BZ540" s="61"/>
      <c r="CA540" s="61"/>
      <c r="CB540" s="61"/>
      <c r="CC540" s="61"/>
      <c r="CD540" s="61"/>
      <c r="CE540" s="61"/>
      <c r="CF540" s="61"/>
      <c r="CG540" s="61"/>
      <c r="CH540" s="61"/>
      <c r="CI540" s="61"/>
      <c r="CJ540" s="61"/>
      <c r="CK540" s="61"/>
      <c r="CL540" s="61"/>
      <c r="CM540" s="61"/>
      <c r="CN540" s="61"/>
      <c r="CO540" s="61"/>
      <c r="CP540" s="61"/>
      <c r="CQ540" s="61"/>
      <c r="CR540" s="61"/>
      <c r="CS540" s="61"/>
      <c r="CT540" s="61"/>
      <c r="CU540" s="61"/>
      <c r="CV540" s="61"/>
      <c r="CW540" s="61"/>
      <c r="CX540" s="61"/>
      <c r="CY540" s="61"/>
      <c r="CZ540" s="61"/>
      <c r="DA540" s="61"/>
      <c r="DB540" s="61"/>
      <c r="DC540" s="61"/>
      <c r="DD540" s="61"/>
      <c r="DE540" s="61"/>
      <c r="DF540" s="61"/>
      <c r="DG540" s="61"/>
      <c r="DH540" s="61"/>
      <c r="DI540" s="61"/>
      <c r="DJ540" s="61"/>
      <c r="DK540" s="61"/>
      <c r="DL540" s="61"/>
      <c r="DM540" s="61"/>
      <c r="DN540" s="61"/>
      <c r="DO540" s="61"/>
      <c r="DP540" s="61"/>
      <c r="DQ540" s="61"/>
      <c r="DR540" s="61"/>
      <c r="DS540" s="61"/>
      <c r="DT540" s="61"/>
      <c r="DU540" s="61"/>
      <c r="DV540" s="61"/>
      <c r="DW540" s="61"/>
      <c r="DX540" s="61"/>
      <c r="DY540" s="61"/>
      <c r="DZ540" s="61"/>
      <c r="EA540" s="61"/>
      <c r="EB540" s="61"/>
      <c r="EC540" s="61"/>
      <c r="ED540" s="61"/>
      <c r="EE540" s="61"/>
      <c r="EF540" s="61"/>
      <c r="EG540" s="61"/>
      <c r="EH540" s="61"/>
      <c r="EI540" s="61"/>
      <c r="EJ540" s="61"/>
      <c r="EK540" s="61"/>
      <c r="EL540" s="61"/>
      <c r="EM540" s="61"/>
      <c r="EN540" s="61"/>
      <c r="EO540" s="61"/>
      <c r="EP540" s="61"/>
      <c r="EQ540" s="61"/>
      <c r="ER540" s="61"/>
      <c r="ES540" s="61"/>
      <c r="ET540" s="61"/>
      <c r="EU540" s="61"/>
      <c r="EV540" s="61"/>
      <c r="EW540" s="61"/>
      <c r="EX540" s="61"/>
      <c r="EY540" s="61"/>
    </row>
    <row r="541" spans="1:155"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c r="BQ541" s="61"/>
      <c r="BR541" s="61"/>
      <c r="BS541" s="61"/>
      <c r="BT541" s="61"/>
      <c r="BU541" s="61"/>
      <c r="BV541" s="61"/>
      <c r="BW541" s="61"/>
      <c r="BX541" s="61"/>
      <c r="BY541" s="61"/>
      <c r="BZ541" s="61"/>
      <c r="CA541" s="61"/>
      <c r="CB541" s="61"/>
      <c r="CC541" s="61"/>
      <c r="CD541" s="61"/>
      <c r="CE541" s="61"/>
      <c r="CF541" s="61"/>
      <c r="CG541" s="61"/>
      <c r="CH541" s="61"/>
      <c r="CI541" s="61"/>
      <c r="CJ541" s="61"/>
      <c r="CK541" s="61"/>
      <c r="CL541" s="61"/>
      <c r="CM541" s="61"/>
      <c r="CN541" s="61"/>
      <c r="CO541" s="61"/>
      <c r="CP541" s="61"/>
      <c r="CQ541" s="61"/>
      <c r="CR541" s="61"/>
      <c r="CS541" s="61"/>
      <c r="CT541" s="61"/>
      <c r="CU541" s="61"/>
      <c r="CV541" s="61"/>
      <c r="CW541" s="61"/>
      <c r="CX541" s="61"/>
      <c r="CY541" s="61"/>
      <c r="CZ541" s="61"/>
      <c r="DA541" s="61"/>
      <c r="DB541" s="61"/>
      <c r="DC541" s="61"/>
      <c r="DD541" s="61"/>
      <c r="DE541" s="61"/>
      <c r="DF541" s="61"/>
      <c r="DG541" s="61"/>
      <c r="DH541" s="61"/>
      <c r="DI541" s="61"/>
      <c r="DJ541" s="61"/>
      <c r="DK541" s="61"/>
      <c r="DL541" s="61"/>
      <c r="DM541" s="61"/>
      <c r="DN541" s="61"/>
      <c r="DO541" s="61"/>
      <c r="DP541" s="61"/>
      <c r="DQ541" s="61"/>
      <c r="DR541" s="61"/>
      <c r="DS541" s="61"/>
      <c r="DT541" s="61"/>
      <c r="DU541" s="61"/>
      <c r="DV541" s="61"/>
      <c r="DW541" s="61"/>
      <c r="DX541" s="61"/>
      <c r="DY541" s="61"/>
      <c r="DZ541" s="61"/>
      <c r="EA541" s="61"/>
      <c r="EB541" s="61"/>
      <c r="EC541" s="61"/>
      <c r="ED541" s="61"/>
      <c r="EE541" s="61"/>
      <c r="EF541" s="61"/>
      <c r="EG541" s="61"/>
      <c r="EH541" s="61"/>
      <c r="EI541" s="61"/>
      <c r="EJ541" s="61"/>
      <c r="EK541" s="61"/>
      <c r="EL541" s="61"/>
      <c r="EM541" s="61"/>
      <c r="EN541" s="61"/>
      <c r="EO541" s="61"/>
      <c r="EP541" s="61"/>
      <c r="EQ541" s="61"/>
      <c r="ER541" s="61"/>
      <c r="ES541" s="61"/>
      <c r="ET541" s="61"/>
      <c r="EU541" s="61"/>
      <c r="EV541" s="61"/>
      <c r="EW541" s="61"/>
      <c r="EX541" s="61"/>
      <c r="EY541" s="61"/>
    </row>
    <row r="542" spans="1:155"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c r="BQ542" s="61"/>
      <c r="BR542" s="61"/>
      <c r="BS542" s="61"/>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c r="CT542" s="61"/>
      <c r="CU542" s="61"/>
      <c r="CV542" s="61"/>
      <c r="CW542" s="61"/>
      <c r="CX542" s="61"/>
      <c r="CY542" s="61"/>
      <c r="CZ542" s="61"/>
      <c r="DA542" s="61"/>
      <c r="DB542" s="61"/>
      <c r="DC542" s="61"/>
      <c r="DD542" s="61"/>
      <c r="DE542" s="61"/>
      <c r="DF542" s="61"/>
      <c r="DG542" s="61"/>
      <c r="DH542" s="61"/>
      <c r="DI542" s="61"/>
      <c r="DJ542" s="61"/>
      <c r="DK542" s="61"/>
      <c r="DL542" s="61"/>
      <c r="DM542" s="61"/>
      <c r="DN542" s="61"/>
      <c r="DO542" s="61"/>
      <c r="DP542" s="61"/>
      <c r="DQ542" s="61"/>
      <c r="DR542" s="61"/>
      <c r="DS542" s="61"/>
      <c r="DT542" s="61"/>
      <c r="DU542" s="61"/>
      <c r="DV542" s="61"/>
      <c r="DW542" s="61"/>
      <c r="DX542" s="61"/>
      <c r="DY542" s="61"/>
      <c r="DZ542" s="61"/>
      <c r="EA542" s="61"/>
      <c r="EB542" s="61"/>
      <c r="EC542" s="61"/>
      <c r="ED542" s="61"/>
      <c r="EE542" s="61"/>
      <c r="EF542" s="61"/>
      <c r="EG542" s="61"/>
      <c r="EH542" s="61"/>
      <c r="EI542" s="61"/>
      <c r="EJ542" s="61"/>
      <c r="EK542" s="61"/>
      <c r="EL542" s="61"/>
      <c r="EM542" s="61"/>
      <c r="EN542" s="61"/>
      <c r="EO542" s="61"/>
      <c r="EP542" s="61"/>
      <c r="EQ542" s="61"/>
      <c r="ER542" s="61"/>
      <c r="ES542" s="61"/>
      <c r="ET542" s="61"/>
      <c r="EU542" s="61"/>
      <c r="EV542" s="61"/>
      <c r="EW542" s="61"/>
      <c r="EX542" s="61"/>
      <c r="EY542" s="61"/>
    </row>
    <row r="543" spans="1:155"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c r="BQ543" s="61"/>
      <c r="BR543" s="61"/>
      <c r="BS543" s="61"/>
      <c r="BT543" s="61"/>
      <c r="BU543" s="61"/>
      <c r="BV543" s="61"/>
      <c r="BW543" s="61"/>
      <c r="BX543" s="61"/>
      <c r="BY543" s="61"/>
      <c r="BZ543" s="61"/>
      <c r="CA543" s="61"/>
      <c r="CB543" s="61"/>
      <c r="CC543" s="61"/>
      <c r="CD543" s="61"/>
      <c r="CE543" s="61"/>
      <c r="CF543" s="61"/>
      <c r="CG543" s="61"/>
      <c r="CH543" s="61"/>
      <c r="CI543" s="61"/>
      <c r="CJ543" s="61"/>
      <c r="CK543" s="61"/>
      <c r="CL543" s="61"/>
      <c r="CM543" s="61"/>
      <c r="CN543" s="61"/>
      <c r="CO543" s="61"/>
      <c r="CP543" s="61"/>
      <c r="CQ543" s="61"/>
      <c r="CR543" s="61"/>
      <c r="CS543" s="61"/>
      <c r="CT543" s="61"/>
      <c r="CU543" s="61"/>
      <c r="CV543" s="61"/>
      <c r="CW543" s="61"/>
      <c r="CX543" s="61"/>
      <c r="CY543" s="61"/>
      <c r="CZ543" s="61"/>
      <c r="DA543" s="61"/>
      <c r="DB543" s="61"/>
      <c r="DC543" s="61"/>
      <c r="DD543" s="61"/>
      <c r="DE543" s="61"/>
      <c r="DF543" s="61"/>
      <c r="DG543" s="61"/>
      <c r="DH543" s="61"/>
      <c r="DI543" s="61"/>
      <c r="DJ543" s="61"/>
      <c r="DK543" s="61"/>
      <c r="DL543" s="61"/>
      <c r="DM543" s="61"/>
      <c r="DN543" s="61"/>
      <c r="DO543" s="61"/>
      <c r="DP543" s="61"/>
      <c r="DQ543" s="61"/>
      <c r="DR543" s="61"/>
      <c r="DS543" s="61"/>
      <c r="DT543" s="61"/>
      <c r="DU543" s="61"/>
      <c r="DV543" s="61"/>
      <c r="DW543" s="61"/>
      <c r="DX543" s="61"/>
      <c r="DY543" s="61"/>
      <c r="DZ543" s="61"/>
      <c r="EA543" s="61"/>
      <c r="EB543" s="61"/>
      <c r="EC543" s="61"/>
      <c r="ED543" s="61"/>
      <c r="EE543" s="61"/>
      <c r="EF543" s="61"/>
      <c r="EG543" s="61"/>
      <c r="EH543" s="61"/>
      <c r="EI543" s="61"/>
      <c r="EJ543" s="61"/>
      <c r="EK543" s="61"/>
      <c r="EL543" s="61"/>
      <c r="EM543" s="61"/>
      <c r="EN543" s="61"/>
      <c r="EO543" s="61"/>
      <c r="EP543" s="61"/>
      <c r="EQ543" s="61"/>
      <c r="ER543" s="61"/>
      <c r="ES543" s="61"/>
      <c r="ET543" s="61"/>
      <c r="EU543" s="61"/>
      <c r="EV543" s="61"/>
      <c r="EW543" s="61"/>
      <c r="EX543" s="61"/>
      <c r="EY543" s="61"/>
    </row>
    <row r="544" spans="1:155"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c r="BQ544" s="61"/>
      <c r="BR544" s="61"/>
      <c r="BS544" s="61"/>
      <c r="BT544" s="61"/>
      <c r="BU544" s="61"/>
      <c r="BV544" s="61"/>
      <c r="BW544" s="61"/>
      <c r="BX544" s="61"/>
      <c r="BY544" s="61"/>
      <c r="BZ544" s="61"/>
      <c r="CA544" s="61"/>
      <c r="CB544" s="61"/>
      <c r="CC544" s="61"/>
      <c r="CD544" s="61"/>
      <c r="CE544" s="61"/>
      <c r="CF544" s="61"/>
      <c r="CG544" s="61"/>
      <c r="CH544" s="61"/>
      <c r="CI544" s="61"/>
      <c r="CJ544" s="61"/>
      <c r="CK544" s="61"/>
      <c r="CL544" s="61"/>
      <c r="CM544" s="61"/>
      <c r="CN544" s="61"/>
      <c r="CO544" s="61"/>
      <c r="CP544" s="61"/>
      <c r="CQ544" s="61"/>
      <c r="CR544" s="61"/>
      <c r="CS544" s="61"/>
      <c r="CT544" s="61"/>
      <c r="CU544" s="61"/>
      <c r="CV544" s="61"/>
      <c r="CW544" s="61"/>
      <c r="CX544" s="61"/>
      <c r="CY544" s="61"/>
      <c r="CZ544" s="61"/>
      <c r="DA544" s="61"/>
      <c r="DB544" s="61"/>
      <c r="DC544" s="61"/>
      <c r="DD544" s="61"/>
      <c r="DE544" s="61"/>
      <c r="DF544" s="61"/>
      <c r="DG544" s="61"/>
      <c r="DH544" s="61"/>
      <c r="DI544" s="61"/>
      <c r="DJ544" s="61"/>
      <c r="DK544" s="61"/>
      <c r="DL544" s="61"/>
      <c r="DM544" s="61"/>
      <c r="DN544" s="61"/>
      <c r="DO544" s="61"/>
      <c r="DP544" s="61"/>
      <c r="DQ544" s="61"/>
      <c r="DR544" s="61"/>
      <c r="DS544" s="61"/>
      <c r="DT544" s="61"/>
      <c r="DU544" s="61"/>
      <c r="DV544" s="61"/>
      <c r="DW544" s="61"/>
      <c r="DX544" s="61"/>
      <c r="DY544" s="61"/>
      <c r="DZ544" s="61"/>
      <c r="EA544" s="61"/>
      <c r="EB544" s="61"/>
      <c r="EC544" s="61"/>
      <c r="ED544" s="61"/>
      <c r="EE544" s="61"/>
      <c r="EF544" s="61"/>
      <c r="EG544" s="61"/>
      <c r="EH544" s="61"/>
      <c r="EI544" s="61"/>
      <c r="EJ544" s="61"/>
      <c r="EK544" s="61"/>
      <c r="EL544" s="61"/>
      <c r="EM544" s="61"/>
      <c r="EN544" s="61"/>
      <c r="EO544" s="61"/>
      <c r="EP544" s="61"/>
      <c r="EQ544" s="61"/>
      <c r="ER544" s="61"/>
      <c r="ES544" s="61"/>
      <c r="ET544" s="61"/>
      <c r="EU544" s="61"/>
      <c r="EV544" s="61"/>
      <c r="EW544" s="61"/>
      <c r="EX544" s="61"/>
      <c r="EY544" s="61"/>
    </row>
    <row r="545" spans="1:155"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c r="BQ545" s="61"/>
      <c r="BR545" s="61"/>
      <c r="BS545" s="61"/>
      <c r="BT545" s="61"/>
      <c r="BU545" s="61"/>
      <c r="BV545" s="61"/>
      <c r="BW545" s="61"/>
      <c r="BX545" s="61"/>
      <c r="BY545" s="61"/>
      <c r="BZ545" s="61"/>
      <c r="CA545" s="61"/>
      <c r="CB545" s="61"/>
      <c r="CC545" s="61"/>
      <c r="CD545" s="61"/>
      <c r="CE545" s="61"/>
      <c r="CF545" s="61"/>
      <c r="CG545" s="61"/>
      <c r="CH545" s="61"/>
      <c r="CI545" s="61"/>
      <c r="CJ545" s="61"/>
      <c r="CK545" s="61"/>
      <c r="CL545" s="61"/>
      <c r="CM545" s="61"/>
      <c r="CN545" s="61"/>
      <c r="CO545" s="61"/>
      <c r="CP545" s="61"/>
      <c r="CQ545" s="61"/>
      <c r="CR545" s="61"/>
      <c r="CS545" s="61"/>
      <c r="CT545" s="61"/>
      <c r="CU545" s="61"/>
      <c r="CV545" s="61"/>
      <c r="CW545" s="61"/>
      <c r="CX545" s="61"/>
      <c r="CY545" s="61"/>
      <c r="CZ545" s="61"/>
      <c r="DA545" s="61"/>
      <c r="DB545" s="61"/>
      <c r="DC545" s="61"/>
      <c r="DD545" s="61"/>
      <c r="DE545" s="61"/>
      <c r="DF545" s="61"/>
      <c r="DG545" s="61"/>
      <c r="DH545" s="61"/>
      <c r="DI545" s="61"/>
      <c r="DJ545" s="61"/>
      <c r="DK545" s="61"/>
      <c r="DL545" s="61"/>
      <c r="DM545" s="61"/>
      <c r="DN545" s="61"/>
      <c r="DO545" s="61"/>
      <c r="DP545" s="61"/>
      <c r="DQ545" s="61"/>
      <c r="DR545" s="61"/>
      <c r="DS545" s="61"/>
      <c r="DT545" s="61"/>
      <c r="DU545" s="61"/>
      <c r="DV545" s="61"/>
      <c r="DW545" s="61"/>
      <c r="DX545" s="61"/>
      <c r="DY545" s="61"/>
      <c r="DZ545" s="61"/>
      <c r="EA545" s="61"/>
      <c r="EB545" s="61"/>
      <c r="EC545" s="61"/>
      <c r="ED545" s="61"/>
      <c r="EE545" s="61"/>
      <c r="EF545" s="61"/>
      <c r="EG545" s="61"/>
      <c r="EH545" s="61"/>
      <c r="EI545" s="61"/>
      <c r="EJ545" s="61"/>
      <c r="EK545" s="61"/>
      <c r="EL545" s="61"/>
      <c r="EM545" s="61"/>
      <c r="EN545" s="61"/>
      <c r="EO545" s="61"/>
      <c r="EP545" s="61"/>
      <c r="EQ545" s="61"/>
      <c r="ER545" s="61"/>
      <c r="ES545" s="61"/>
      <c r="ET545" s="61"/>
      <c r="EU545" s="61"/>
      <c r="EV545" s="61"/>
      <c r="EW545" s="61"/>
      <c r="EX545" s="61"/>
      <c r="EY545" s="61"/>
    </row>
    <row r="546" spans="1:155"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c r="BQ546" s="61"/>
      <c r="BR546" s="61"/>
      <c r="BS546" s="61"/>
      <c r="BT546" s="61"/>
      <c r="BU546" s="61"/>
      <c r="BV546" s="61"/>
      <c r="BW546" s="61"/>
      <c r="BX546" s="61"/>
      <c r="BY546" s="61"/>
      <c r="BZ546" s="61"/>
      <c r="CA546" s="61"/>
      <c r="CB546" s="61"/>
      <c r="CC546" s="61"/>
      <c r="CD546" s="61"/>
      <c r="CE546" s="61"/>
      <c r="CF546" s="61"/>
      <c r="CG546" s="61"/>
      <c r="CH546" s="61"/>
      <c r="CI546" s="61"/>
      <c r="CJ546" s="61"/>
      <c r="CK546" s="61"/>
      <c r="CL546" s="61"/>
      <c r="CM546" s="61"/>
      <c r="CN546" s="61"/>
      <c r="CO546" s="61"/>
      <c r="CP546" s="61"/>
      <c r="CQ546" s="61"/>
      <c r="CR546" s="61"/>
      <c r="CS546" s="61"/>
      <c r="CT546" s="61"/>
      <c r="CU546" s="61"/>
      <c r="CV546" s="61"/>
      <c r="CW546" s="61"/>
      <c r="CX546" s="61"/>
      <c r="CY546" s="61"/>
      <c r="CZ546" s="61"/>
      <c r="DA546" s="61"/>
      <c r="DB546" s="61"/>
      <c r="DC546" s="61"/>
      <c r="DD546" s="61"/>
      <c r="DE546" s="61"/>
      <c r="DF546" s="61"/>
      <c r="DG546" s="61"/>
      <c r="DH546" s="61"/>
      <c r="DI546" s="61"/>
      <c r="DJ546" s="61"/>
      <c r="DK546" s="61"/>
      <c r="DL546" s="61"/>
      <c r="DM546" s="61"/>
      <c r="DN546" s="61"/>
      <c r="DO546" s="61"/>
      <c r="DP546" s="61"/>
      <c r="DQ546" s="61"/>
      <c r="DR546" s="61"/>
      <c r="DS546" s="61"/>
      <c r="DT546" s="61"/>
      <c r="DU546" s="61"/>
      <c r="DV546" s="61"/>
      <c r="DW546" s="61"/>
      <c r="DX546" s="61"/>
      <c r="DY546" s="61"/>
      <c r="DZ546" s="61"/>
      <c r="EA546" s="61"/>
      <c r="EB546" s="61"/>
      <c r="EC546" s="61"/>
      <c r="ED546" s="61"/>
      <c r="EE546" s="61"/>
      <c r="EF546" s="61"/>
      <c r="EG546" s="61"/>
      <c r="EH546" s="61"/>
      <c r="EI546" s="61"/>
      <c r="EJ546" s="61"/>
      <c r="EK546" s="61"/>
      <c r="EL546" s="61"/>
      <c r="EM546" s="61"/>
      <c r="EN546" s="61"/>
      <c r="EO546" s="61"/>
      <c r="EP546" s="61"/>
      <c r="EQ546" s="61"/>
      <c r="ER546" s="61"/>
      <c r="ES546" s="61"/>
      <c r="ET546" s="61"/>
      <c r="EU546" s="61"/>
      <c r="EV546" s="61"/>
      <c r="EW546" s="61"/>
      <c r="EX546" s="61"/>
      <c r="EY546" s="61"/>
    </row>
    <row r="547" spans="1:155"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c r="BQ547" s="61"/>
      <c r="BR547" s="61"/>
      <c r="BS547" s="61"/>
      <c r="BT547" s="61"/>
      <c r="BU547" s="61"/>
      <c r="BV547" s="61"/>
      <c r="BW547" s="61"/>
      <c r="BX547" s="61"/>
      <c r="BY547" s="61"/>
      <c r="BZ547" s="61"/>
      <c r="CA547" s="61"/>
      <c r="CB547" s="61"/>
      <c r="CC547" s="61"/>
      <c r="CD547" s="61"/>
      <c r="CE547" s="61"/>
      <c r="CF547" s="61"/>
      <c r="CG547" s="61"/>
      <c r="CH547" s="61"/>
      <c r="CI547" s="61"/>
      <c r="CJ547" s="61"/>
      <c r="CK547" s="61"/>
      <c r="CL547" s="61"/>
      <c r="CM547" s="61"/>
      <c r="CN547" s="61"/>
      <c r="CO547" s="61"/>
      <c r="CP547" s="61"/>
      <c r="CQ547" s="61"/>
      <c r="CR547" s="61"/>
      <c r="CS547" s="61"/>
      <c r="CT547" s="61"/>
      <c r="CU547" s="61"/>
      <c r="CV547" s="61"/>
      <c r="CW547" s="61"/>
      <c r="CX547" s="61"/>
      <c r="CY547" s="61"/>
      <c r="CZ547" s="61"/>
      <c r="DA547" s="61"/>
      <c r="DB547" s="61"/>
      <c r="DC547" s="61"/>
      <c r="DD547" s="61"/>
      <c r="DE547" s="61"/>
      <c r="DF547" s="61"/>
      <c r="DG547" s="61"/>
      <c r="DH547" s="61"/>
      <c r="DI547" s="61"/>
      <c r="DJ547" s="61"/>
      <c r="DK547" s="61"/>
      <c r="DL547" s="61"/>
      <c r="DM547" s="61"/>
      <c r="DN547" s="61"/>
      <c r="DO547" s="61"/>
      <c r="DP547" s="61"/>
      <c r="DQ547" s="61"/>
      <c r="DR547" s="61"/>
      <c r="DS547" s="61"/>
      <c r="DT547" s="61"/>
      <c r="DU547" s="61"/>
      <c r="DV547" s="61"/>
      <c r="DW547" s="61"/>
      <c r="DX547" s="61"/>
      <c r="DY547" s="61"/>
      <c r="DZ547" s="61"/>
      <c r="EA547" s="61"/>
      <c r="EB547" s="61"/>
      <c r="EC547" s="61"/>
      <c r="ED547" s="61"/>
      <c r="EE547" s="61"/>
      <c r="EF547" s="61"/>
      <c r="EG547" s="61"/>
      <c r="EH547" s="61"/>
      <c r="EI547" s="61"/>
      <c r="EJ547" s="61"/>
      <c r="EK547" s="61"/>
      <c r="EL547" s="61"/>
      <c r="EM547" s="61"/>
      <c r="EN547" s="61"/>
      <c r="EO547" s="61"/>
      <c r="EP547" s="61"/>
      <c r="EQ547" s="61"/>
      <c r="ER547" s="61"/>
      <c r="ES547" s="61"/>
      <c r="ET547" s="61"/>
      <c r="EU547" s="61"/>
      <c r="EV547" s="61"/>
      <c r="EW547" s="61"/>
      <c r="EX547" s="61"/>
      <c r="EY547" s="61"/>
    </row>
    <row r="548" spans="1:155"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c r="BQ548" s="61"/>
      <c r="BR548" s="61"/>
      <c r="BS548" s="61"/>
      <c r="BT548" s="61"/>
      <c r="BU548" s="61"/>
      <c r="BV548" s="61"/>
      <c r="BW548" s="61"/>
      <c r="BX548" s="61"/>
      <c r="BY548" s="61"/>
      <c r="BZ548" s="61"/>
      <c r="CA548" s="61"/>
      <c r="CB548" s="61"/>
      <c r="CC548" s="61"/>
      <c r="CD548" s="61"/>
      <c r="CE548" s="61"/>
      <c r="CF548" s="61"/>
      <c r="CG548" s="61"/>
      <c r="CH548" s="61"/>
      <c r="CI548" s="61"/>
      <c r="CJ548" s="61"/>
      <c r="CK548" s="61"/>
      <c r="CL548" s="61"/>
      <c r="CM548" s="61"/>
      <c r="CN548" s="61"/>
      <c r="CO548" s="61"/>
      <c r="CP548" s="61"/>
      <c r="CQ548" s="61"/>
      <c r="CR548" s="61"/>
      <c r="CS548" s="61"/>
      <c r="CT548" s="61"/>
      <c r="CU548" s="61"/>
      <c r="CV548" s="61"/>
      <c r="CW548" s="61"/>
      <c r="CX548" s="61"/>
      <c r="CY548" s="61"/>
      <c r="CZ548" s="61"/>
      <c r="DA548" s="61"/>
      <c r="DB548" s="61"/>
      <c r="DC548" s="61"/>
      <c r="DD548" s="61"/>
      <c r="DE548" s="61"/>
      <c r="DF548" s="61"/>
      <c r="DG548" s="61"/>
      <c r="DH548" s="61"/>
      <c r="DI548" s="61"/>
      <c r="DJ548" s="61"/>
      <c r="DK548" s="61"/>
      <c r="DL548" s="61"/>
      <c r="DM548" s="61"/>
      <c r="DN548" s="61"/>
      <c r="DO548" s="61"/>
      <c r="DP548" s="61"/>
      <c r="DQ548" s="61"/>
      <c r="DR548" s="61"/>
      <c r="DS548" s="61"/>
      <c r="DT548" s="61"/>
      <c r="DU548" s="61"/>
      <c r="DV548" s="61"/>
      <c r="DW548" s="61"/>
      <c r="DX548" s="61"/>
      <c r="DY548" s="61"/>
      <c r="DZ548" s="61"/>
      <c r="EA548" s="61"/>
      <c r="EB548" s="61"/>
      <c r="EC548" s="61"/>
      <c r="ED548" s="61"/>
      <c r="EE548" s="61"/>
      <c r="EF548" s="61"/>
      <c r="EG548" s="61"/>
      <c r="EH548" s="61"/>
      <c r="EI548" s="61"/>
      <c r="EJ548" s="61"/>
      <c r="EK548" s="61"/>
      <c r="EL548" s="61"/>
      <c r="EM548" s="61"/>
      <c r="EN548" s="61"/>
      <c r="EO548" s="61"/>
      <c r="EP548" s="61"/>
      <c r="EQ548" s="61"/>
      <c r="ER548" s="61"/>
      <c r="ES548" s="61"/>
      <c r="ET548" s="61"/>
      <c r="EU548" s="61"/>
      <c r="EV548" s="61"/>
      <c r="EW548" s="61"/>
      <c r="EX548" s="61"/>
      <c r="EY548" s="61"/>
    </row>
    <row r="549" spans="1:155"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c r="BQ549" s="61"/>
      <c r="BR549" s="61"/>
      <c r="BS549" s="61"/>
      <c r="BT549" s="61"/>
      <c r="BU549" s="61"/>
      <c r="BV549" s="61"/>
      <c r="BW549" s="61"/>
      <c r="BX549" s="61"/>
      <c r="BY549" s="61"/>
      <c r="BZ549" s="61"/>
      <c r="CA549" s="61"/>
      <c r="CB549" s="61"/>
      <c r="CC549" s="61"/>
      <c r="CD549" s="61"/>
      <c r="CE549" s="61"/>
      <c r="CF549" s="61"/>
      <c r="CG549" s="61"/>
      <c r="CH549" s="61"/>
      <c r="CI549" s="61"/>
      <c r="CJ549" s="61"/>
      <c r="CK549" s="61"/>
      <c r="CL549" s="61"/>
      <c r="CM549" s="61"/>
      <c r="CN549" s="61"/>
      <c r="CO549" s="61"/>
      <c r="CP549" s="61"/>
      <c r="CQ549" s="61"/>
      <c r="CR549" s="61"/>
      <c r="CS549" s="61"/>
      <c r="CT549" s="61"/>
      <c r="CU549" s="61"/>
      <c r="CV549" s="61"/>
      <c r="CW549" s="61"/>
      <c r="CX549" s="61"/>
      <c r="CY549" s="61"/>
      <c r="CZ549" s="61"/>
      <c r="DA549" s="61"/>
      <c r="DB549" s="61"/>
      <c r="DC549" s="61"/>
      <c r="DD549" s="61"/>
      <c r="DE549" s="61"/>
      <c r="DF549" s="61"/>
      <c r="DG549" s="61"/>
      <c r="DH549" s="61"/>
      <c r="DI549" s="61"/>
      <c r="DJ549" s="61"/>
      <c r="DK549" s="61"/>
      <c r="DL549" s="61"/>
      <c r="DM549" s="61"/>
      <c r="DN549" s="61"/>
      <c r="DO549" s="61"/>
      <c r="DP549" s="61"/>
      <c r="DQ549" s="61"/>
      <c r="DR549" s="61"/>
      <c r="DS549" s="61"/>
      <c r="DT549" s="61"/>
      <c r="DU549" s="61"/>
      <c r="DV549" s="61"/>
      <c r="DW549" s="61"/>
      <c r="DX549" s="61"/>
      <c r="DY549" s="61"/>
      <c r="DZ549" s="61"/>
      <c r="EA549" s="61"/>
      <c r="EB549" s="61"/>
      <c r="EC549" s="61"/>
      <c r="ED549" s="61"/>
      <c r="EE549" s="61"/>
      <c r="EF549" s="61"/>
      <c r="EG549" s="61"/>
      <c r="EH549" s="61"/>
      <c r="EI549" s="61"/>
      <c r="EJ549" s="61"/>
      <c r="EK549" s="61"/>
      <c r="EL549" s="61"/>
      <c r="EM549" s="61"/>
      <c r="EN549" s="61"/>
      <c r="EO549" s="61"/>
      <c r="EP549" s="61"/>
      <c r="EQ549" s="61"/>
      <c r="ER549" s="61"/>
      <c r="ES549" s="61"/>
      <c r="ET549" s="61"/>
      <c r="EU549" s="61"/>
      <c r="EV549" s="61"/>
      <c r="EW549" s="61"/>
      <c r="EX549" s="61"/>
      <c r="EY549" s="61"/>
    </row>
    <row r="550" spans="1:155"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c r="BQ550" s="61"/>
      <c r="BR550" s="61"/>
      <c r="BS550" s="61"/>
      <c r="BT550" s="61"/>
      <c r="BU550" s="61"/>
      <c r="BV550" s="61"/>
      <c r="BW550" s="61"/>
      <c r="BX550" s="61"/>
      <c r="BY550" s="61"/>
      <c r="BZ550" s="61"/>
      <c r="CA550" s="61"/>
      <c r="CB550" s="61"/>
      <c r="CC550" s="61"/>
      <c r="CD550" s="61"/>
      <c r="CE550" s="61"/>
      <c r="CF550" s="61"/>
      <c r="CG550" s="61"/>
      <c r="CH550" s="61"/>
      <c r="CI550" s="61"/>
      <c r="CJ550" s="61"/>
      <c r="CK550" s="61"/>
      <c r="CL550" s="61"/>
      <c r="CM550" s="61"/>
      <c r="CN550" s="61"/>
      <c r="CO550" s="61"/>
      <c r="CP550" s="61"/>
      <c r="CQ550" s="61"/>
      <c r="CR550" s="61"/>
      <c r="CS550" s="61"/>
      <c r="CT550" s="61"/>
      <c r="CU550" s="61"/>
      <c r="CV550" s="61"/>
      <c r="CW550" s="61"/>
      <c r="CX550" s="61"/>
      <c r="CY550" s="61"/>
      <c r="CZ550" s="61"/>
      <c r="DA550" s="61"/>
      <c r="DB550" s="61"/>
      <c r="DC550" s="61"/>
      <c r="DD550" s="61"/>
      <c r="DE550" s="61"/>
      <c r="DF550" s="61"/>
      <c r="DG550" s="61"/>
      <c r="DH550" s="61"/>
      <c r="DI550" s="61"/>
      <c r="DJ550" s="61"/>
      <c r="DK550" s="61"/>
      <c r="DL550" s="61"/>
      <c r="DM550" s="61"/>
      <c r="DN550" s="61"/>
      <c r="DO550" s="61"/>
      <c r="DP550" s="61"/>
      <c r="DQ550" s="61"/>
      <c r="DR550" s="61"/>
      <c r="DS550" s="61"/>
      <c r="DT550" s="61"/>
      <c r="DU550" s="61"/>
      <c r="DV550" s="61"/>
      <c r="DW550" s="61"/>
      <c r="DX550" s="61"/>
      <c r="DY550" s="61"/>
      <c r="DZ550" s="61"/>
      <c r="EA550" s="61"/>
      <c r="EB550" s="61"/>
      <c r="EC550" s="61"/>
      <c r="ED550" s="61"/>
      <c r="EE550" s="61"/>
      <c r="EF550" s="61"/>
      <c r="EG550" s="61"/>
      <c r="EH550" s="61"/>
      <c r="EI550" s="61"/>
      <c r="EJ550" s="61"/>
      <c r="EK550" s="61"/>
      <c r="EL550" s="61"/>
      <c r="EM550" s="61"/>
      <c r="EN550" s="61"/>
      <c r="EO550" s="61"/>
      <c r="EP550" s="61"/>
      <c r="EQ550" s="61"/>
      <c r="ER550" s="61"/>
      <c r="ES550" s="61"/>
      <c r="ET550" s="61"/>
      <c r="EU550" s="61"/>
      <c r="EV550" s="61"/>
      <c r="EW550" s="61"/>
      <c r="EX550" s="61"/>
      <c r="EY550" s="61"/>
    </row>
    <row r="551" spans="1:155"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c r="BQ551" s="61"/>
      <c r="BR551" s="61"/>
      <c r="BS551" s="61"/>
      <c r="BT551" s="61"/>
      <c r="BU551" s="61"/>
      <c r="BV551" s="61"/>
      <c r="BW551" s="61"/>
      <c r="BX551" s="61"/>
      <c r="BY551" s="61"/>
      <c r="BZ551" s="61"/>
      <c r="CA551" s="61"/>
      <c r="CB551" s="61"/>
      <c r="CC551" s="61"/>
      <c r="CD551" s="61"/>
      <c r="CE551" s="61"/>
      <c r="CF551" s="61"/>
      <c r="CG551" s="61"/>
      <c r="CH551" s="61"/>
      <c r="CI551" s="61"/>
      <c r="CJ551" s="61"/>
      <c r="CK551" s="61"/>
      <c r="CL551" s="61"/>
      <c r="CM551" s="61"/>
      <c r="CN551" s="61"/>
      <c r="CO551" s="61"/>
      <c r="CP551" s="61"/>
      <c r="CQ551" s="61"/>
      <c r="CR551" s="61"/>
      <c r="CS551" s="61"/>
      <c r="CT551" s="61"/>
      <c r="CU551" s="61"/>
      <c r="CV551" s="61"/>
      <c r="CW551" s="61"/>
      <c r="CX551" s="61"/>
      <c r="CY551" s="61"/>
      <c r="CZ551" s="61"/>
      <c r="DA551" s="61"/>
      <c r="DB551" s="61"/>
      <c r="DC551" s="61"/>
      <c r="DD551" s="61"/>
      <c r="DE551" s="61"/>
      <c r="DF551" s="61"/>
      <c r="DG551" s="61"/>
      <c r="DH551" s="61"/>
      <c r="DI551" s="61"/>
      <c r="DJ551" s="61"/>
      <c r="DK551" s="61"/>
      <c r="DL551" s="61"/>
      <c r="DM551" s="61"/>
      <c r="DN551" s="61"/>
      <c r="DO551" s="61"/>
      <c r="DP551" s="61"/>
      <c r="DQ551" s="61"/>
      <c r="DR551" s="61"/>
      <c r="DS551" s="61"/>
      <c r="DT551" s="61"/>
      <c r="DU551" s="61"/>
      <c r="DV551" s="61"/>
      <c r="DW551" s="61"/>
      <c r="DX551" s="61"/>
      <c r="DY551" s="61"/>
      <c r="DZ551" s="61"/>
      <c r="EA551" s="61"/>
      <c r="EB551" s="61"/>
      <c r="EC551" s="61"/>
      <c r="ED551" s="61"/>
      <c r="EE551" s="61"/>
      <c r="EF551" s="61"/>
      <c r="EG551" s="61"/>
      <c r="EH551" s="61"/>
      <c r="EI551" s="61"/>
      <c r="EJ551" s="61"/>
      <c r="EK551" s="61"/>
      <c r="EL551" s="61"/>
      <c r="EM551" s="61"/>
      <c r="EN551" s="61"/>
      <c r="EO551" s="61"/>
      <c r="EP551" s="61"/>
      <c r="EQ551" s="61"/>
      <c r="ER551" s="61"/>
      <c r="ES551" s="61"/>
      <c r="ET551" s="61"/>
      <c r="EU551" s="61"/>
      <c r="EV551" s="61"/>
      <c r="EW551" s="61"/>
      <c r="EX551" s="61"/>
      <c r="EY551" s="61"/>
    </row>
    <row r="552" spans="1:155"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c r="BQ552" s="61"/>
      <c r="BR552" s="61"/>
      <c r="BS552" s="61"/>
      <c r="BT552" s="61"/>
      <c r="BU552" s="61"/>
      <c r="BV552" s="61"/>
      <c r="BW552" s="61"/>
      <c r="BX552" s="61"/>
      <c r="BY552" s="61"/>
      <c r="BZ552" s="61"/>
      <c r="CA552" s="61"/>
      <c r="CB552" s="61"/>
      <c r="CC552" s="61"/>
      <c r="CD552" s="61"/>
      <c r="CE552" s="61"/>
      <c r="CF552" s="61"/>
      <c r="CG552" s="61"/>
      <c r="CH552" s="61"/>
      <c r="CI552" s="61"/>
      <c r="CJ552" s="61"/>
      <c r="CK552" s="61"/>
      <c r="CL552" s="61"/>
      <c r="CM552" s="61"/>
      <c r="CN552" s="61"/>
      <c r="CO552" s="61"/>
      <c r="CP552" s="61"/>
      <c r="CQ552" s="61"/>
      <c r="CR552" s="61"/>
      <c r="CS552" s="61"/>
      <c r="CT552" s="61"/>
      <c r="CU552" s="61"/>
      <c r="CV552" s="61"/>
      <c r="CW552" s="61"/>
      <c r="CX552" s="61"/>
      <c r="CY552" s="61"/>
      <c r="CZ552" s="61"/>
      <c r="DA552" s="61"/>
      <c r="DB552" s="61"/>
      <c r="DC552" s="61"/>
      <c r="DD552" s="61"/>
      <c r="DE552" s="61"/>
      <c r="DF552" s="61"/>
      <c r="DG552" s="61"/>
      <c r="DH552" s="61"/>
      <c r="DI552" s="61"/>
      <c r="DJ552" s="61"/>
      <c r="DK552" s="61"/>
      <c r="DL552" s="61"/>
      <c r="DM552" s="61"/>
      <c r="DN552" s="61"/>
      <c r="DO552" s="61"/>
      <c r="DP552" s="61"/>
      <c r="DQ552" s="61"/>
      <c r="DR552" s="61"/>
      <c r="DS552" s="61"/>
      <c r="DT552" s="61"/>
      <c r="DU552" s="61"/>
      <c r="DV552" s="61"/>
      <c r="DW552" s="61"/>
      <c r="DX552" s="61"/>
      <c r="DY552" s="61"/>
      <c r="DZ552" s="61"/>
      <c r="EA552" s="61"/>
      <c r="EB552" s="61"/>
      <c r="EC552" s="61"/>
      <c r="ED552" s="61"/>
      <c r="EE552" s="61"/>
      <c r="EF552" s="61"/>
      <c r="EG552" s="61"/>
      <c r="EH552" s="61"/>
      <c r="EI552" s="61"/>
      <c r="EJ552" s="61"/>
      <c r="EK552" s="61"/>
      <c r="EL552" s="61"/>
      <c r="EM552" s="61"/>
      <c r="EN552" s="61"/>
      <c r="EO552" s="61"/>
      <c r="EP552" s="61"/>
      <c r="EQ552" s="61"/>
      <c r="ER552" s="61"/>
      <c r="ES552" s="61"/>
      <c r="ET552" s="61"/>
      <c r="EU552" s="61"/>
      <c r="EV552" s="61"/>
      <c r="EW552" s="61"/>
      <c r="EX552" s="61"/>
      <c r="EY552" s="61"/>
    </row>
    <row r="553" spans="1:155"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61"/>
      <c r="AY553" s="61"/>
      <c r="AZ553" s="61"/>
      <c r="BA553" s="61"/>
      <c r="BB553" s="61"/>
      <c r="BC553" s="61"/>
      <c r="BD553" s="61"/>
      <c r="BE553" s="61"/>
      <c r="BF553" s="61"/>
      <c r="BG553" s="61"/>
      <c r="BH553" s="61"/>
      <c r="BI553" s="61"/>
      <c r="BJ553" s="61"/>
      <c r="BK553" s="61"/>
      <c r="BL553" s="61"/>
      <c r="BM553" s="61"/>
      <c r="BN553" s="61"/>
      <c r="BO553" s="61"/>
      <c r="BP553" s="61"/>
      <c r="BQ553" s="61"/>
      <c r="BR553" s="61"/>
      <c r="BS553" s="61"/>
      <c r="BT553" s="61"/>
      <c r="BU553" s="61"/>
      <c r="BV553" s="61"/>
      <c r="BW553" s="61"/>
      <c r="BX553" s="61"/>
      <c r="BY553" s="61"/>
      <c r="BZ553" s="61"/>
      <c r="CA553" s="61"/>
      <c r="CB553" s="61"/>
      <c r="CC553" s="61"/>
      <c r="CD553" s="61"/>
      <c r="CE553" s="61"/>
      <c r="CF553" s="61"/>
      <c r="CG553" s="61"/>
      <c r="CH553" s="61"/>
      <c r="CI553" s="61"/>
      <c r="CJ553" s="61"/>
      <c r="CK553" s="61"/>
      <c r="CL553" s="61"/>
      <c r="CM553" s="61"/>
      <c r="CN553" s="61"/>
      <c r="CO553" s="61"/>
      <c r="CP553" s="61"/>
      <c r="CQ553" s="61"/>
      <c r="CR553" s="61"/>
      <c r="CS553" s="61"/>
      <c r="CT553" s="61"/>
      <c r="CU553" s="61"/>
      <c r="CV553" s="61"/>
      <c r="CW553" s="61"/>
      <c r="CX553" s="61"/>
      <c r="CY553" s="61"/>
      <c r="CZ553" s="61"/>
      <c r="DA553" s="61"/>
      <c r="DB553" s="61"/>
      <c r="DC553" s="61"/>
      <c r="DD553" s="61"/>
      <c r="DE553" s="61"/>
      <c r="DF553" s="61"/>
      <c r="DG553" s="61"/>
      <c r="DH553" s="61"/>
      <c r="DI553" s="61"/>
      <c r="DJ553" s="61"/>
      <c r="DK553" s="61"/>
      <c r="DL553" s="61"/>
      <c r="DM553" s="61"/>
      <c r="DN553" s="61"/>
      <c r="DO553" s="61"/>
      <c r="DP553" s="61"/>
      <c r="DQ553" s="61"/>
      <c r="DR553" s="61"/>
      <c r="DS553" s="61"/>
      <c r="DT553" s="61"/>
      <c r="DU553" s="61"/>
      <c r="DV553" s="61"/>
      <c r="DW553" s="61"/>
      <c r="DX553" s="61"/>
      <c r="DY553" s="61"/>
      <c r="DZ553" s="61"/>
      <c r="EA553" s="61"/>
      <c r="EB553" s="61"/>
      <c r="EC553" s="61"/>
      <c r="ED553" s="61"/>
      <c r="EE553" s="61"/>
      <c r="EF553" s="61"/>
      <c r="EG553" s="61"/>
      <c r="EH553" s="61"/>
      <c r="EI553" s="61"/>
      <c r="EJ553" s="61"/>
      <c r="EK553" s="61"/>
      <c r="EL553" s="61"/>
      <c r="EM553" s="61"/>
      <c r="EN553" s="61"/>
      <c r="EO553" s="61"/>
      <c r="EP553" s="61"/>
      <c r="EQ553" s="61"/>
      <c r="ER553" s="61"/>
      <c r="ES553" s="61"/>
      <c r="ET553" s="61"/>
      <c r="EU553" s="61"/>
      <c r="EV553" s="61"/>
      <c r="EW553" s="61"/>
      <c r="EX553" s="61"/>
      <c r="EY553" s="61"/>
    </row>
    <row r="554" spans="1:155"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61"/>
      <c r="AY554" s="61"/>
      <c r="AZ554" s="61"/>
      <c r="BA554" s="61"/>
      <c r="BB554" s="61"/>
      <c r="BC554" s="61"/>
      <c r="BD554" s="61"/>
      <c r="BE554" s="61"/>
      <c r="BF554" s="61"/>
      <c r="BG554" s="61"/>
      <c r="BH554" s="61"/>
      <c r="BI554" s="61"/>
      <c r="BJ554" s="61"/>
      <c r="BK554" s="61"/>
      <c r="BL554" s="61"/>
      <c r="BM554" s="61"/>
      <c r="BN554" s="61"/>
      <c r="BO554" s="61"/>
      <c r="BP554" s="61"/>
      <c r="BQ554" s="61"/>
      <c r="BR554" s="61"/>
      <c r="BS554" s="61"/>
      <c r="BT554" s="61"/>
      <c r="BU554" s="61"/>
      <c r="BV554" s="61"/>
      <c r="BW554" s="61"/>
      <c r="BX554" s="61"/>
      <c r="BY554" s="61"/>
      <c r="BZ554" s="61"/>
      <c r="CA554" s="61"/>
      <c r="CB554" s="61"/>
      <c r="CC554" s="61"/>
      <c r="CD554" s="61"/>
      <c r="CE554" s="61"/>
      <c r="CF554" s="61"/>
      <c r="CG554" s="61"/>
      <c r="CH554" s="61"/>
      <c r="CI554" s="61"/>
      <c r="CJ554" s="61"/>
      <c r="CK554" s="61"/>
      <c r="CL554" s="61"/>
      <c r="CM554" s="61"/>
      <c r="CN554" s="61"/>
      <c r="CO554" s="61"/>
      <c r="CP554" s="61"/>
      <c r="CQ554" s="61"/>
      <c r="CR554" s="61"/>
      <c r="CS554" s="61"/>
      <c r="CT554" s="61"/>
      <c r="CU554" s="61"/>
      <c r="CV554" s="61"/>
      <c r="CW554" s="61"/>
      <c r="CX554" s="61"/>
      <c r="CY554" s="61"/>
      <c r="CZ554" s="61"/>
      <c r="DA554" s="61"/>
      <c r="DB554" s="61"/>
      <c r="DC554" s="61"/>
      <c r="DD554" s="61"/>
      <c r="DE554" s="61"/>
      <c r="DF554" s="61"/>
      <c r="DG554" s="61"/>
      <c r="DH554" s="61"/>
      <c r="DI554" s="61"/>
      <c r="DJ554" s="61"/>
      <c r="DK554" s="61"/>
      <c r="DL554" s="61"/>
      <c r="DM554" s="61"/>
      <c r="DN554" s="61"/>
      <c r="DO554" s="61"/>
      <c r="DP554" s="61"/>
      <c r="DQ554" s="61"/>
      <c r="DR554" s="61"/>
      <c r="DS554" s="61"/>
      <c r="DT554" s="61"/>
      <c r="DU554" s="61"/>
      <c r="DV554" s="61"/>
      <c r="DW554" s="61"/>
      <c r="DX554" s="61"/>
      <c r="DY554" s="61"/>
      <c r="DZ554" s="61"/>
      <c r="EA554" s="61"/>
      <c r="EB554" s="61"/>
      <c r="EC554" s="61"/>
      <c r="ED554" s="61"/>
      <c r="EE554" s="61"/>
      <c r="EF554" s="61"/>
      <c r="EG554" s="61"/>
      <c r="EH554" s="61"/>
      <c r="EI554" s="61"/>
      <c r="EJ554" s="61"/>
      <c r="EK554" s="61"/>
      <c r="EL554" s="61"/>
      <c r="EM554" s="61"/>
      <c r="EN554" s="61"/>
      <c r="EO554" s="61"/>
      <c r="EP554" s="61"/>
      <c r="EQ554" s="61"/>
      <c r="ER554" s="61"/>
      <c r="ES554" s="61"/>
      <c r="ET554" s="61"/>
      <c r="EU554" s="61"/>
      <c r="EV554" s="61"/>
      <c r="EW554" s="61"/>
      <c r="EX554" s="61"/>
      <c r="EY554" s="61"/>
    </row>
    <row r="555" spans="1:155"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c r="BQ555" s="61"/>
      <c r="BR555" s="61"/>
      <c r="BS555" s="61"/>
      <c r="BT555" s="61"/>
      <c r="BU555" s="61"/>
      <c r="BV555" s="61"/>
      <c r="BW555" s="61"/>
      <c r="BX555" s="61"/>
      <c r="BY555" s="61"/>
      <c r="BZ555" s="61"/>
      <c r="CA555" s="61"/>
      <c r="CB555" s="61"/>
      <c r="CC555" s="61"/>
      <c r="CD555" s="61"/>
      <c r="CE555" s="61"/>
      <c r="CF555" s="61"/>
      <c r="CG555" s="61"/>
      <c r="CH555" s="61"/>
      <c r="CI555" s="61"/>
      <c r="CJ555" s="61"/>
      <c r="CK555" s="61"/>
      <c r="CL555" s="61"/>
      <c r="CM555" s="61"/>
      <c r="CN555" s="61"/>
      <c r="CO555" s="61"/>
      <c r="CP555" s="61"/>
      <c r="CQ555" s="61"/>
      <c r="CR555" s="61"/>
      <c r="CS555" s="61"/>
      <c r="CT555" s="61"/>
      <c r="CU555" s="61"/>
      <c r="CV555" s="61"/>
      <c r="CW555" s="61"/>
      <c r="CX555" s="61"/>
      <c r="CY555" s="61"/>
      <c r="CZ555" s="61"/>
      <c r="DA555" s="61"/>
      <c r="DB555" s="61"/>
      <c r="DC555" s="61"/>
      <c r="DD555" s="61"/>
      <c r="DE555" s="61"/>
      <c r="DF555" s="61"/>
      <c r="DG555" s="61"/>
      <c r="DH555" s="61"/>
      <c r="DI555" s="61"/>
      <c r="DJ555" s="61"/>
      <c r="DK555" s="61"/>
      <c r="DL555" s="61"/>
      <c r="DM555" s="61"/>
      <c r="DN555" s="61"/>
      <c r="DO555" s="61"/>
      <c r="DP555" s="61"/>
      <c r="DQ555" s="61"/>
      <c r="DR555" s="61"/>
      <c r="DS555" s="61"/>
      <c r="DT555" s="61"/>
      <c r="DU555" s="61"/>
      <c r="DV555" s="61"/>
      <c r="DW555" s="61"/>
      <c r="DX555" s="61"/>
      <c r="DY555" s="61"/>
      <c r="DZ555" s="61"/>
      <c r="EA555" s="61"/>
      <c r="EB555" s="61"/>
      <c r="EC555" s="61"/>
      <c r="ED555" s="61"/>
      <c r="EE555" s="61"/>
      <c r="EF555" s="61"/>
      <c r="EG555" s="61"/>
      <c r="EH555" s="61"/>
      <c r="EI555" s="61"/>
      <c r="EJ555" s="61"/>
      <c r="EK555" s="61"/>
      <c r="EL555" s="61"/>
      <c r="EM555" s="61"/>
      <c r="EN555" s="61"/>
      <c r="EO555" s="61"/>
      <c r="EP555" s="61"/>
      <c r="EQ555" s="61"/>
      <c r="ER555" s="61"/>
      <c r="ES555" s="61"/>
      <c r="ET555" s="61"/>
      <c r="EU555" s="61"/>
      <c r="EV555" s="61"/>
      <c r="EW555" s="61"/>
      <c r="EX555" s="61"/>
      <c r="EY555" s="61"/>
    </row>
    <row r="556" spans="1:155"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c r="CT556" s="61"/>
      <c r="CU556" s="61"/>
      <c r="CV556" s="61"/>
      <c r="CW556" s="61"/>
      <c r="CX556" s="61"/>
      <c r="CY556" s="61"/>
      <c r="CZ556" s="61"/>
      <c r="DA556" s="61"/>
      <c r="DB556" s="61"/>
      <c r="DC556" s="61"/>
      <c r="DD556" s="61"/>
      <c r="DE556" s="61"/>
      <c r="DF556" s="61"/>
      <c r="DG556" s="61"/>
      <c r="DH556" s="61"/>
      <c r="DI556" s="61"/>
      <c r="DJ556" s="61"/>
      <c r="DK556" s="61"/>
      <c r="DL556" s="61"/>
      <c r="DM556" s="61"/>
      <c r="DN556" s="61"/>
      <c r="DO556" s="61"/>
      <c r="DP556" s="61"/>
      <c r="DQ556" s="61"/>
      <c r="DR556" s="61"/>
      <c r="DS556" s="61"/>
      <c r="DT556" s="61"/>
      <c r="DU556" s="61"/>
      <c r="DV556" s="61"/>
      <c r="DW556" s="61"/>
      <c r="DX556" s="61"/>
      <c r="DY556" s="61"/>
      <c r="DZ556" s="61"/>
      <c r="EA556" s="61"/>
      <c r="EB556" s="61"/>
      <c r="EC556" s="61"/>
      <c r="ED556" s="61"/>
      <c r="EE556" s="61"/>
      <c r="EF556" s="61"/>
      <c r="EG556" s="61"/>
      <c r="EH556" s="61"/>
      <c r="EI556" s="61"/>
      <c r="EJ556" s="61"/>
      <c r="EK556" s="61"/>
      <c r="EL556" s="61"/>
      <c r="EM556" s="61"/>
      <c r="EN556" s="61"/>
      <c r="EO556" s="61"/>
      <c r="EP556" s="61"/>
      <c r="EQ556" s="61"/>
      <c r="ER556" s="61"/>
      <c r="ES556" s="61"/>
      <c r="ET556" s="61"/>
      <c r="EU556" s="61"/>
      <c r="EV556" s="61"/>
      <c r="EW556" s="61"/>
      <c r="EX556" s="61"/>
      <c r="EY556" s="61"/>
    </row>
    <row r="557" spans="1:155"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c r="CT557" s="61"/>
      <c r="CU557" s="61"/>
      <c r="CV557" s="61"/>
      <c r="CW557" s="61"/>
      <c r="CX557" s="61"/>
      <c r="CY557" s="61"/>
      <c r="CZ557" s="61"/>
      <c r="DA557" s="61"/>
      <c r="DB557" s="61"/>
      <c r="DC557" s="61"/>
      <c r="DD557" s="61"/>
      <c r="DE557" s="61"/>
      <c r="DF557" s="61"/>
      <c r="DG557" s="61"/>
      <c r="DH557" s="61"/>
      <c r="DI557" s="61"/>
      <c r="DJ557" s="61"/>
      <c r="DK557" s="61"/>
      <c r="DL557" s="61"/>
      <c r="DM557" s="61"/>
      <c r="DN557" s="61"/>
      <c r="DO557" s="61"/>
      <c r="DP557" s="61"/>
      <c r="DQ557" s="61"/>
      <c r="DR557" s="61"/>
      <c r="DS557" s="61"/>
      <c r="DT557" s="61"/>
      <c r="DU557" s="61"/>
      <c r="DV557" s="61"/>
      <c r="DW557" s="61"/>
      <c r="DX557" s="61"/>
      <c r="DY557" s="61"/>
      <c r="DZ557" s="61"/>
      <c r="EA557" s="61"/>
      <c r="EB557" s="61"/>
      <c r="EC557" s="61"/>
      <c r="ED557" s="61"/>
      <c r="EE557" s="61"/>
      <c r="EF557" s="61"/>
      <c r="EG557" s="61"/>
      <c r="EH557" s="61"/>
      <c r="EI557" s="61"/>
      <c r="EJ557" s="61"/>
      <c r="EK557" s="61"/>
      <c r="EL557" s="61"/>
      <c r="EM557" s="61"/>
      <c r="EN557" s="61"/>
      <c r="EO557" s="61"/>
      <c r="EP557" s="61"/>
      <c r="EQ557" s="61"/>
      <c r="ER557" s="61"/>
      <c r="ES557" s="61"/>
      <c r="ET557" s="61"/>
      <c r="EU557" s="61"/>
      <c r="EV557" s="61"/>
      <c r="EW557" s="61"/>
      <c r="EX557" s="61"/>
      <c r="EY557" s="61"/>
    </row>
    <row r="558" spans="1:155"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c r="CT558" s="61"/>
      <c r="CU558" s="61"/>
      <c r="CV558" s="61"/>
      <c r="CW558" s="61"/>
      <c r="CX558" s="61"/>
      <c r="CY558" s="61"/>
      <c r="CZ558" s="61"/>
      <c r="DA558" s="61"/>
      <c r="DB558" s="61"/>
      <c r="DC558" s="61"/>
      <c r="DD558" s="61"/>
      <c r="DE558" s="61"/>
      <c r="DF558" s="61"/>
      <c r="DG558" s="61"/>
      <c r="DH558" s="61"/>
      <c r="DI558" s="61"/>
      <c r="DJ558" s="61"/>
      <c r="DK558" s="61"/>
      <c r="DL558" s="61"/>
      <c r="DM558" s="61"/>
      <c r="DN558" s="61"/>
      <c r="DO558" s="61"/>
      <c r="DP558" s="61"/>
      <c r="DQ558" s="61"/>
      <c r="DR558" s="61"/>
      <c r="DS558" s="61"/>
      <c r="DT558" s="61"/>
      <c r="DU558" s="61"/>
      <c r="DV558" s="61"/>
      <c r="DW558" s="61"/>
      <c r="DX558" s="61"/>
      <c r="DY558" s="61"/>
      <c r="DZ558" s="61"/>
      <c r="EA558" s="61"/>
      <c r="EB558" s="61"/>
      <c r="EC558" s="61"/>
      <c r="ED558" s="61"/>
      <c r="EE558" s="61"/>
      <c r="EF558" s="61"/>
      <c r="EG558" s="61"/>
      <c r="EH558" s="61"/>
      <c r="EI558" s="61"/>
      <c r="EJ558" s="61"/>
      <c r="EK558" s="61"/>
      <c r="EL558" s="61"/>
      <c r="EM558" s="61"/>
      <c r="EN558" s="61"/>
      <c r="EO558" s="61"/>
      <c r="EP558" s="61"/>
      <c r="EQ558" s="61"/>
      <c r="ER558" s="61"/>
      <c r="ES558" s="61"/>
      <c r="ET558" s="61"/>
      <c r="EU558" s="61"/>
      <c r="EV558" s="61"/>
      <c r="EW558" s="61"/>
      <c r="EX558" s="61"/>
      <c r="EY558" s="61"/>
    </row>
    <row r="559" spans="1:155"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c r="CT559" s="61"/>
      <c r="CU559" s="61"/>
      <c r="CV559" s="61"/>
      <c r="CW559" s="61"/>
      <c r="CX559" s="61"/>
      <c r="CY559" s="61"/>
      <c r="CZ559" s="61"/>
      <c r="DA559" s="61"/>
      <c r="DB559" s="61"/>
      <c r="DC559" s="61"/>
      <c r="DD559" s="61"/>
      <c r="DE559" s="61"/>
      <c r="DF559" s="61"/>
      <c r="DG559" s="61"/>
      <c r="DH559" s="61"/>
      <c r="DI559" s="61"/>
      <c r="DJ559" s="61"/>
      <c r="DK559" s="61"/>
      <c r="DL559" s="61"/>
      <c r="DM559" s="61"/>
      <c r="DN559" s="61"/>
      <c r="DO559" s="61"/>
      <c r="DP559" s="61"/>
      <c r="DQ559" s="61"/>
      <c r="DR559" s="61"/>
      <c r="DS559" s="61"/>
      <c r="DT559" s="61"/>
      <c r="DU559" s="61"/>
      <c r="DV559" s="61"/>
      <c r="DW559" s="61"/>
      <c r="DX559" s="61"/>
      <c r="DY559" s="61"/>
      <c r="DZ559" s="61"/>
      <c r="EA559" s="61"/>
      <c r="EB559" s="61"/>
      <c r="EC559" s="61"/>
      <c r="ED559" s="61"/>
      <c r="EE559" s="61"/>
      <c r="EF559" s="61"/>
      <c r="EG559" s="61"/>
      <c r="EH559" s="61"/>
      <c r="EI559" s="61"/>
      <c r="EJ559" s="61"/>
      <c r="EK559" s="61"/>
      <c r="EL559" s="61"/>
      <c r="EM559" s="61"/>
      <c r="EN559" s="61"/>
      <c r="EO559" s="61"/>
      <c r="EP559" s="61"/>
      <c r="EQ559" s="61"/>
      <c r="ER559" s="61"/>
      <c r="ES559" s="61"/>
      <c r="ET559" s="61"/>
      <c r="EU559" s="61"/>
      <c r="EV559" s="61"/>
      <c r="EW559" s="61"/>
      <c r="EX559" s="61"/>
      <c r="EY559" s="61"/>
    </row>
    <row r="560" spans="1:155"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c r="CT560" s="61"/>
      <c r="CU560" s="61"/>
      <c r="CV560" s="61"/>
      <c r="CW560" s="61"/>
      <c r="CX560" s="61"/>
      <c r="CY560" s="61"/>
      <c r="CZ560" s="61"/>
      <c r="DA560" s="61"/>
      <c r="DB560" s="61"/>
      <c r="DC560" s="61"/>
      <c r="DD560" s="61"/>
      <c r="DE560" s="61"/>
      <c r="DF560" s="61"/>
      <c r="DG560" s="61"/>
      <c r="DH560" s="61"/>
      <c r="DI560" s="61"/>
      <c r="DJ560" s="61"/>
      <c r="DK560" s="61"/>
      <c r="DL560" s="61"/>
      <c r="DM560" s="61"/>
      <c r="DN560" s="61"/>
      <c r="DO560" s="61"/>
      <c r="DP560" s="61"/>
      <c r="DQ560" s="61"/>
      <c r="DR560" s="61"/>
      <c r="DS560" s="61"/>
      <c r="DT560" s="61"/>
      <c r="DU560" s="61"/>
      <c r="DV560" s="61"/>
      <c r="DW560" s="61"/>
      <c r="DX560" s="61"/>
      <c r="DY560" s="61"/>
      <c r="DZ560" s="61"/>
      <c r="EA560" s="61"/>
      <c r="EB560" s="61"/>
      <c r="EC560" s="61"/>
      <c r="ED560" s="61"/>
      <c r="EE560" s="61"/>
      <c r="EF560" s="61"/>
      <c r="EG560" s="61"/>
      <c r="EH560" s="61"/>
      <c r="EI560" s="61"/>
      <c r="EJ560" s="61"/>
      <c r="EK560" s="61"/>
      <c r="EL560" s="61"/>
      <c r="EM560" s="61"/>
      <c r="EN560" s="61"/>
      <c r="EO560" s="61"/>
      <c r="EP560" s="61"/>
      <c r="EQ560" s="61"/>
      <c r="ER560" s="61"/>
      <c r="ES560" s="61"/>
      <c r="ET560" s="61"/>
      <c r="EU560" s="61"/>
      <c r="EV560" s="61"/>
      <c r="EW560" s="61"/>
      <c r="EX560" s="61"/>
      <c r="EY560" s="61"/>
    </row>
    <row r="561" spans="1:155"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c r="CT561" s="61"/>
      <c r="CU561" s="61"/>
      <c r="CV561" s="61"/>
      <c r="CW561" s="61"/>
      <c r="CX561" s="61"/>
      <c r="CY561" s="61"/>
      <c r="CZ561" s="61"/>
      <c r="DA561" s="61"/>
      <c r="DB561" s="61"/>
      <c r="DC561" s="61"/>
      <c r="DD561" s="61"/>
      <c r="DE561" s="61"/>
      <c r="DF561" s="61"/>
      <c r="DG561" s="61"/>
      <c r="DH561" s="61"/>
      <c r="DI561" s="61"/>
      <c r="DJ561" s="61"/>
      <c r="DK561" s="61"/>
      <c r="DL561" s="61"/>
      <c r="DM561" s="61"/>
      <c r="DN561" s="61"/>
      <c r="DO561" s="61"/>
      <c r="DP561" s="61"/>
      <c r="DQ561" s="61"/>
      <c r="DR561" s="61"/>
      <c r="DS561" s="61"/>
      <c r="DT561" s="61"/>
      <c r="DU561" s="61"/>
      <c r="DV561" s="61"/>
      <c r="DW561" s="61"/>
      <c r="DX561" s="61"/>
      <c r="DY561" s="61"/>
      <c r="DZ561" s="61"/>
      <c r="EA561" s="61"/>
      <c r="EB561" s="61"/>
      <c r="EC561" s="61"/>
      <c r="ED561" s="61"/>
      <c r="EE561" s="61"/>
      <c r="EF561" s="61"/>
      <c r="EG561" s="61"/>
      <c r="EH561" s="61"/>
      <c r="EI561" s="61"/>
      <c r="EJ561" s="61"/>
      <c r="EK561" s="61"/>
      <c r="EL561" s="61"/>
      <c r="EM561" s="61"/>
      <c r="EN561" s="61"/>
      <c r="EO561" s="61"/>
      <c r="EP561" s="61"/>
      <c r="EQ561" s="61"/>
      <c r="ER561" s="61"/>
      <c r="ES561" s="61"/>
      <c r="ET561" s="61"/>
      <c r="EU561" s="61"/>
      <c r="EV561" s="61"/>
      <c r="EW561" s="61"/>
      <c r="EX561" s="61"/>
      <c r="EY561" s="61"/>
    </row>
    <row r="562" spans="1:155"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c r="CT562" s="61"/>
      <c r="CU562" s="61"/>
      <c r="CV562" s="61"/>
      <c r="CW562" s="61"/>
      <c r="CX562" s="61"/>
      <c r="CY562" s="61"/>
      <c r="CZ562" s="61"/>
      <c r="DA562" s="61"/>
      <c r="DB562" s="61"/>
      <c r="DC562" s="61"/>
      <c r="DD562" s="61"/>
      <c r="DE562" s="61"/>
      <c r="DF562" s="61"/>
      <c r="DG562" s="61"/>
      <c r="DH562" s="61"/>
      <c r="DI562" s="61"/>
      <c r="DJ562" s="61"/>
      <c r="DK562" s="61"/>
      <c r="DL562" s="61"/>
      <c r="DM562" s="61"/>
      <c r="DN562" s="61"/>
      <c r="DO562" s="61"/>
      <c r="DP562" s="61"/>
      <c r="DQ562" s="61"/>
      <c r="DR562" s="61"/>
      <c r="DS562" s="61"/>
      <c r="DT562" s="61"/>
      <c r="DU562" s="61"/>
      <c r="DV562" s="61"/>
      <c r="DW562" s="61"/>
      <c r="DX562" s="61"/>
      <c r="DY562" s="61"/>
      <c r="DZ562" s="61"/>
      <c r="EA562" s="61"/>
      <c r="EB562" s="61"/>
      <c r="EC562" s="61"/>
      <c r="ED562" s="61"/>
      <c r="EE562" s="61"/>
      <c r="EF562" s="61"/>
      <c r="EG562" s="61"/>
      <c r="EH562" s="61"/>
      <c r="EI562" s="61"/>
      <c r="EJ562" s="61"/>
      <c r="EK562" s="61"/>
      <c r="EL562" s="61"/>
      <c r="EM562" s="61"/>
      <c r="EN562" s="61"/>
      <c r="EO562" s="61"/>
      <c r="EP562" s="61"/>
      <c r="EQ562" s="61"/>
      <c r="ER562" s="61"/>
      <c r="ES562" s="61"/>
      <c r="ET562" s="61"/>
      <c r="EU562" s="61"/>
      <c r="EV562" s="61"/>
      <c r="EW562" s="61"/>
      <c r="EX562" s="61"/>
      <c r="EY562" s="61"/>
    </row>
    <row r="563" spans="1:155"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c r="CT563" s="61"/>
      <c r="CU563" s="61"/>
      <c r="CV563" s="61"/>
      <c r="CW563" s="61"/>
      <c r="CX563" s="61"/>
      <c r="CY563" s="61"/>
      <c r="CZ563" s="61"/>
      <c r="DA563" s="61"/>
      <c r="DB563" s="61"/>
      <c r="DC563" s="61"/>
      <c r="DD563" s="61"/>
      <c r="DE563" s="61"/>
      <c r="DF563" s="61"/>
      <c r="DG563" s="61"/>
      <c r="DH563" s="61"/>
      <c r="DI563" s="61"/>
      <c r="DJ563" s="61"/>
      <c r="DK563" s="61"/>
      <c r="DL563" s="61"/>
      <c r="DM563" s="61"/>
      <c r="DN563" s="61"/>
      <c r="DO563" s="61"/>
      <c r="DP563" s="61"/>
      <c r="DQ563" s="61"/>
      <c r="DR563" s="61"/>
      <c r="DS563" s="61"/>
      <c r="DT563" s="61"/>
      <c r="DU563" s="61"/>
      <c r="DV563" s="61"/>
      <c r="DW563" s="61"/>
      <c r="DX563" s="61"/>
      <c r="DY563" s="61"/>
      <c r="DZ563" s="61"/>
      <c r="EA563" s="61"/>
      <c r="EB563" s="61"/>
      <c r="EC563" s="61"/>
      <c r="ED563" s="61"/>
      <c r="EE563" s="61"/>
      <c r="EF563" s="61"/>
      <c r="EG563" s="61"/>
      <c r="EH563" s="61"/>
      <c r="EI563" s="61"/>
      <c r="EJ563" s="61"/>
      <c r="EK563" s="61"/>
      <c r="EL563" s="61"/>
      <c r="EM563" s="61"/>
      <c r="EN563" s="61"/>
      <c r="EO563" s="61"/>
      <c r="EP563" s="61"/>
      <c r="EQ563" s="61"/>
      <c r="ER563" s="61"/>
      <c r="ES563" s="61"/>
      <c r="ET563" s="61"/>
      <c r="EU563" s="61"/>
      <c r="EV563" s="61"/>
      <c r="EW563" s="61"/>
      <c r="EX563" s="61"/>
      <c r="EY563" s="61"/>
    </row>
    <row r="564" spans="1:155"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c r="CT564" s="61"/>
      <c r="CU564" s="61"/>
      <c r="CV564" s="61"/>
      <c r="CW564" s="61"/>
      <c r="CX564" s="61"/>
      <c r="CY564" s="61"/>
      <c r="CZ564" s="61"/>
      <c r="DA564" s="61"/>
      <c r="DB564" s="61"/>
      <c r="DC564" s="61"/>
      <c r="DD564" s="61"/>
      <c r="DE564" s="61"/>
      <c r="DF564" s="61"/>
      <c r="DG564" s="61"/>
      <c r="DH564" s="61"/>
      <c r="DI564" s="61"/>
      <c r="DJ564" s="61"/>
      <c r="DK564" s="61"/>
      <c r="DL564" s="61"/>
      <c r="DM564" s="61"/>
      <c r="DN564" s="61"/>
      <c r="DO564" s="61"/>
      <c r="DP564" s="61"/>
      <c r="DQ564" s="61"/>
      <c r="DR564" s="61"/>
      <c r="DS564" s="61"/>
      <c r="DT564" s="61"/>
      <c r="DU564" s="61"/>
      <c r="DV564" s="61"/>
      <c r="DW564" s="61"/>
      <c r="DX564" s="61"/>
      <c r="DY564" s="61"/>
      <c r="DZ564" s="61"/>
      <c r="EA564" s="61"/>
      <c r="EB564" s="61"/>
      <c r="EC564" s="61"/>
      <c r="ED564" s="61"/>
      <c r="EE564" s="61"/>
      <c r="EF564" s="61"/>
      <c r="EG564" s="61"/>
      <c r="EH564" s="61"/>
      <c r="EI564" s="61"/>
      <c r="EJ564" s="61"/>
      <c r="EK564" s="61"/>
      <c r="EL564" s="61"/>
      <c r="EM564" s="61"/>
      <c r="EN564" s="61"/>
      <c r="EO564" s="61"/>
      <c r="EP564" s="61"/>
      <c r="EQ564" s="61"/>
      <c r="ER564" s="61"/>
      <c r="ES564" s="61"/>
      <c r="ET564" s="61"/>
      <c r="EU564" s="61"/>
      <c r="EV564" s="61"/>
      <c r="EW564" s="61"/>
      <c r="EX564" s="61"/>
      <c r="EY564" s="61"/>
    </row>
    <row r="565" spans="1:155"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c r="CT565" s="61"/>
      <c r="CU565" s="61"/>
      <c r="CV565" s="61"/>
      <c r="CW565" s="61"/>
      <c r="CX565" s="61"/>
      <c r="CY565" s="61"/>
      <c r="CZ565" s="61"/>
      <c r="DA565" s="61"/>
      <c r="DB565" s="61"/>
      <c r="DC565" s="61"/>
      <c r="DD565" s="61"/>
      <c r="DE565" s="61"/>
      <c r="DF565" s="61"/>
      <c r="DG565" s="61"/>
      <c r="DH565" s="61"/>
      <c r="DI565" s="61"/>
      <c r="DJ565" s="61"/>
      <c r="DK565" s="61"/>
      <c r="DL565" s="61"/>
      <c r="DM565" s="61"/>
      <c r="DN565" s="61"/>
      <c r="DO565" s="61"/>
      <c r="DP565" s="61"/>
      <c r="DQ565" s="61"/>
      <c r="DR565" s="61"/>
      <c r="DS565" s="61"/>
      <c r="DT565" s="61"/>
      <c r="DU565" s="61"/>
      <c r="DV565" s="61"/>
      <c r="DW565" s="61"/>
      <c r="DX565" s="61"/>
      <c r="DY565" s="61"/>
      <c r="DZ565" s="61"/>
      <c r="EA565" s="61"/>
      <c r="EB565" s="61"/>
      <c r="EC565" s="61"/>
      <c r="ED565" s="61"/>
      <c r="EE565" s="61"/>
      <c r="EF565" s="61"/>
      <c r="EG565" s="61"/>
      <c r="EH565" s="61"/>
      <c r="EI565" s="61"/>
      <c r="EJ565" s="61"/>
      <c r="EK565" s="61"/>
      <c r="EL565" s="61"/>
      <c r="EM565" s="61"/>
      <c r="EN565" s="61"/>
      <c r="EO565" s="61"/>
      <c r="EP565" s="61"/>
      <c r="EQ565" s="61"/>
      <c r="ER565" s="61"/>
      <c r="ES565" s="61"/>
      <c r="ET565" s="61"/>
      <c r="EU565" s="61"/>
      <c r="EV565" s="61"/>
      <c r="EW565" s="61"/>
      <c r="EX565" s="61"/>
      <c r="EY565" s="61"/>
    </row>
    <row r="566" spans="1:155"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c r="CT566" s="61"/>
      <c r="CU566" s="61"/>
      <c r="CV566" s="61"/>
      <c r="CW566" s="61"/>
      <c r="CX566" s="61"/>
      <c r="CY566" s="61"/>
      <c r="CZ566" s="61"/>
      <c r="DA566" s="61"/>
      <c r="DB566" s="61"/>
      <c r="DC566" s="61"/>
      <c r="DD566" s="61"/>
      <c r="DE566" s="61"/>
      <c r="DF566" s="61"/>
      <c r="DG566" s="61"/>
      <c r="DH566" s="61"/>
      <c r="DI566" s="61"/>
      <c r="DJ566" s="61"/>
      <c r="DK566" s="61"/>
      <c r="DL566" s="61"/>
      <c r="DM566" s="61"/>
      <c r="DN566" s="61"/>
      <c r="DO566" s="61"/>
      <c r="DP566" s="61"/>
      <c r="DQ566" s="61"/>
      <c r="DR566" s="61"/>
      <c r="DS566" s="61"/>
      <c r="DT566" s="61"/>
      <c r="DU566" s="61"/>
      <c r="DV566" s="61"/>
      <c r="DW566" s="61"/>
      <c r="DX566" s="61"/>
      <c r="DY566" s="61"/>
      <c r="DZ566" s="61"/>
      <c r="EA566" s="61"/>
      <c r="EB566" s="61"/>
      <c r="EC566" s="61"/>
      <c r="ED566" s="61"/>
      <c r="EE566" s="61"/>
      <c r="EF566" s="61"/>
      <c r="EG566" s="61"/>
      <c r="EH566" s="61"/>
      <c r="EI566" s="61"/>
      <c r="EJ566" s="61"/>
      <c r="EK566" s="61"/>
      <c r="EL566" s="61"/>
      <c r="EM566" s="61"/>
      <c r="EN566" s="61"/>
      <c r="EO566" s="61"/>
      <c r="EP566" s="61"/>
      <c r="EQ566" s="61"/>
      <c r="ER566" s="61"/>
      <c r="ES566" s="61"/>
      <c r="ET566" s="61"/>
      <c r="EU566" s="61"/>
      <c r="EV566" s="61"/>
      <c r="EW566" s="61"/>
      <c r="EX566" s="61"/>
      <c r="EY566" s="61"/>
    </row>
    <row r="567" spans="1:155"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c r="CT567" s="61"/>
      <c r="CU567" s="61"/>
      <c r="CV567" s="61"/>
      <c r="CW567" s="61"/>
      <c r="CX567" s="61"/>
      <c r="CY567" s="61"/>
      <c r="CZ567" s="61"/>
      <c r="DA567" s="61"/>
      <c r="DB567" s="61"/>
      <c r="DC567" s="61"/>
      <c r="DD567" s="61"/>
      <c r="DE567" s="61"/>
      <c r="DF567" s="61"/>
      <c r="DG567" s="61"/>
      <c r="DH567" s="61"/>
      <c r="DI567" s="61"/>
      <c r="DJ567" s="61"/>
      <c r="DK567" s="61"/>
      <c r="DL567" s="61"/>
      <c r="DM567" s="61"/>
      <c r="DN567" s="61"/>
      <c r="DO567" s="61"/>
      <c r="DP567" s="61"/>
      <c r="DQ567" s="61"/>
      <c r="DR567" s="61"/>
      <c r="DS567" s="61"/>
      <c r="DT567" s="61"/>
      <c r="DU567" s="61"/>
      <c r="DV567" s="61"/>
      <c r="DW567" s="61"/>
      <c r="DX567" s="61"/>
      <c r="DY567" s="61"/>
      <c r="DZ567" s="61"/>
      <c r="EA567" s="61"/>
      <c r="EB567" s="61"/>
      <c r="EC567" s="61"/>
      <c r="ED567" s="61"/>
      <c r="EE567" s="61"/>
      <c r="EF567" s="61"/>
      <c r="EG567" s="61"/>
      <c r="EH567" s="61"/>
      <c r="EI567" s="61"/>
      <c r="EJ567" s="61"/>
      <c r="EK567" s="61"/>
      <c r="EL567" s="61"/>
      <c r="EM567" s="61"/>
      <c r="EN567" s="61"/>
      <c r="EO567" s="61"/>
      <c r="EP567" s="61"/>
      <c r="EQ567" s="61"/>
      <c r="ER567" s="61"/>
      <c r="ES567" s="61"/>
      <c r="ET567" s="61"/>
      <c r="EU567" s="61"/>
      <c r="EV567" s="61"/>
      <c r="EW567" s="61"/>
      <c r="EX567" s="61"/>
      <c r="EY567" s="61"/>
    </row>
    <row r="568" spans="1:155"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c r="CT568" s="61"/>
      <c r="CU568" s="61"/>
      <c r="CV568" s="61"/>
      <c r="CW568" s="61"/>
      <c r="CX568" s="61"/>
      <c r="CY568" s="61"/>
      <c r="CZ568" s="61"/>
      <c r="DA568" s="61"/>
      <c r="DB568" s="61"/>
      <c r="DC568" s="61"/>
      <c r="DD568" s="61"/>
      <c r="DE568" s="61"/>
      <c r="DF568" s="61"/>
      <c r="DG568" s="61"/>
      <c r="DH568" s="61"/>
      <c r="DI568" s="61"/>
      <c r="DJ568" s="61"/>
      <c r="DK568" s="61"/>
      <c r="DL568" s="61"/>
      <c r="DM568" s="61"/>
      <c r="DN568" s="61"/>
      <c r="DO568" s="61"/>
      <c r="DP568" s="61"/>
      <c r="DQ568" s="61"/>
      <c r="DR568" s="61"/>
      <c r="DS568" s="61"/>
      <c r="DT568" s="61"/>
      <c r="DU568" s="61"/>
      <c r="DV568" s="61"/>
      <c r="DW568" s="61"/>
      <c r="DX568" s="61"/>
      <c r="DY568" s="61"/>
      <c r="DZ568" s="61"/>
      <c r="EA568" s="61"/>
      <c r="EB568" s="61"/>
      <c r="EC568" s="61"/>
      <c r="ED568" s="61"/>
      <c r="EE568" s="61"/>
      <c r="EF568" s="61"/>
      <c r="EG568" s="61"/>
      <c r="EH568" s="61"/>
      <c r="EI568" s="61"/>
      <c r="EJ568" s="61"/>
      <c r="EK568" s="61"/>
      <c r="EL568" s="61"/>
      <c r="EM568" s="61"/>
      <c r="EN568" s="61"/>
      <c r="EO568" s="61"/>
      <c r="EP568" s="61"/>
      <c r="EQ568" s="61"/>
      <c r="ER568" s="61"/>
      <c r="ES568" s="61"/>
      <c r="ET568" s="61"/>
      <c r="EU568" s="61"/>
      <c r="EV568" s="61"/>
      <c r="EW568" s="61"/>
      <c r="EX568" s="61"/>
      <c r="EY568" s="61"/>
    </row>
    <row r="569" spans="1:155"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c r="CT569" s="61"/>
      <c r="CU569" s="61"/>
      <c r="CV569" s="61"/>
      <c r="CW569" s="61"/>
      <c r="CX569" s="61"/>
      <c r="CY569" s="61"/>
      <c r="CZ569" s="61"/>
      <c r="DA569" s="61"/>
      <c r="DB569" s="61"/>
      <c r="DC569" s="61"/>
      <c r="DD569" s="61"/>
      <c r="DE569" s="61"/>
      <c r="DF569" s="61"/>
      <c r="DG569" s="61"/>
      <c r="DH569" s="61"/>
      <c r="DI569" s="61"/>
      <c r="DJ569" s="61"/>
      <c r="DK569" s="61"/>
      <c r="DL569" s="61"/>
      <c r="DM569" s="61"/>
      <c r="DN569" s="61"/>
      <c r="DO569" s="61"/>
      <c r="DP569" s="61"/>
      <c r="DQ569" s="61"/>
      <c r="DR569" s="61"/>
      <c r="DS569" s="61"/>
      <c r="DT569" s="61"/>
      <c r="DU569" s="61"/>
      <c r="DV569" s="61"/>
      <c r="DW569" s="61"/>
      <c r="DX569" s="61"/>
      <c r="DY569" s="61"/>
      <c r="DZ569" s="61"/>
      <c r="EA569" s="61"/>
      <c r="EB569" s="61"/>
      <c r="EC569" s="61"/>
      <c r="ED569" s="61"/>
      <c r="EE569" s="61"/>
      <c r="EF569" s="61"/>
      <c r="EG569" s="61"/>
      <c r="EH569" s="61"/>
      <c r="EI569" s="61"/>
      <c r="EJ569" s="61"/>
      <c r="EK569" s="61"/>
      <c r="EL569" s="61"/>
      <c r="EM569" s="61"/>
      <c r="EN569" s="61"/>
      <c r="EO569" s="61"/>
      <c r="EP569" s="61"/>
      <c r="EQ569" s="61"/>
      <c r="ER569" s="61"/>
      <c r="ES569" s="61"/>
      <c r="ET569" s="61"/>
      <c r="EU569" s="61"/>
      <c r="EV569" s="61"/>
      <c r="EW569" s="61"/>
      <c r="EX569" s="61"/>
      <c r="EY569" s="61"/>
    </row>
    <row r="570" spans="1:155"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c r="CT570" s="61"/>
      <c r="CU570" s="61"/>
      <c r="CV570" s="61"/>
      <c r="CW570" s="61"/>
      <c r="CX570" s="61"/>
      <c r="CY570" s="61"/>
      <c r="CZ570" s="61"/>
      <c r="DA570" s="61"/>
      <c r="DB570" s="61"/>
      <c r="DC570" s="61"/>
      <c r="DD570" s="61"/>
      <c r="DE570" s="61"/>
      <c r="DF570" s="61"/>
      <c r="DG570" s="61"/>
      <c r="DH570" s="61"/>
      <c r="DI570" s="61"/>
      <c r="DJ570" s="61"/>
      <c r="DK570" s="61"/>
      <c r="DL570" s="61"/>
      <c r="DM570" s="61"/>
      <c r="DN570" s="61"/>
      <c r="DO570" s="61"/>
      <c r="DP570" s="61"/>
      <c r="DQ570" s="61"/>
      <c r="DR570" s="61"/>
      <c r="DS570" s="61"/>
      <c r="DT570" s="61"/>
      <c r="DU570" s="61"/>
      <c r="DV570" s="61"/>
      <c r="DW570" s="61"/>
      <c r="DX570" s="61"/>
      <c r="DY570" s="61"/>
      <c r="DZ570" s="61"/>
      <c r="EA570" s="61"/>
      <c r="EB570" s="61"/>
      <c r="EC570" s="61"/>
      <c r="ED570" s="61"/>
      <c r="EE570" s="61"/>
      <c r="EF570" s="61"/>
      <c r="EG570" s="61"/>
      <c r="EH570" s="61"/>
      <c r="EI570" s="61"/>
      <c r="EJ570" s="61"/>
      <c r="EK570" s="61"/>
      <c r="EL570" s="61"/>
      <c r="EM570" s="61"/>
      <c r="EN570" s="61"/>
      <c r="EO570" s="61"/>
      <c r="EP570" s="61"/>
      <c r="EQ570" s="61"/>
      <c r="ER570" s="61"/>
      <c r="ES570" s="61"/>
      <c r="ET570" s="61"/>
      <c r="EU570" s="61"/>
      <c r="EV570" s="61"/>
      <c r="EW570" s="61"/>
      <c r="EX570" s="61"/>
      <c r="EY570" s="61"/>
    </row>
    <row r="571" spans="1:155"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c r="CT571" s="61"/>
      <c r="CU571" s="61"/>
      <c r="CV571" s="61"/>
      <c r="CW571" s="61"/>
      <c r="CX571" s="61"/>
      <c r="CY571" s="61"/>
      <c r="CZ571" s="61"/>
      <c r="DA571" s="61"/>
      <c r="DB571" s="61"/>
      <c r="DC571" s="61"/>
      <c r="DD571" s="61"/>
      <c r="DE571" s="61"/>
      <c r="DF571" s="61"/>
      <c r="DG571" s="61"/>
      <c r="DH571" s="61"/>
      <c r="DI571" s="61"/>
      <c r="DJ571" s="61"/>
      <c r="DK571" s="61"/>
      <c r="DL571" s="61"/>
      <c r="DM571" s="61"/>
      <c r="DN571" s="61"/>
      <c r="DO571" s="61"/>
      <c r="DP571" s="61"/>
      <c r="DQ571" s="61"/>
      <c r="DR571" s="61"/>
      <c r="DS571" s="61"/>
      <c r="DT571" s="61"/>
      <c r="DU571" s="61"/>
      <c r="DV571" s="61"/>
      <c r="DW571" s="61"/>
      <c r="DX571" s="61"/>
      <c r="DY571" s="61"/>
      <c r="DZ571" s="61"/>
      <c r="EA571" s="61"/>
      <c r="EB571" s="61"/>
      <c r="EC571" s="61"/>
      <c r="ED571" s="61"/>
      <c r="EE571" s="61"/>
      <c r="EF571" s="61"/>
      <c r="EG571" s="61"/>
      <c r="EH571" s="61"/>
      <c r="EI571" s="61"/>
      <c r="EJ571" s="61"/>
      <c r="EK571" s="61"/>
      <c r="EL571" s="61"/>
      <c r="EM571" s="61"/>
      <c r="EN571" s="61"/>
      <c r="EO571" s="61"/>
      <c r="EP571" s="61"/>
      <c r="EQ571" s="61"/>
      <c r="ER571" s="61"/>
      <c r="ES571" s="61"/>
      <c r="ET571" s="61"/>
      <c r="EU571" s="61"/>
      <c r="EV571" s="61"/>
      <c r="EW571" s="61"/>
      <c r="EX571" s="61"/>
      <c r="EY571" s="61"/>
    </row>
    <row r="572" spans="1:155"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61"/>
      <c r="AY572" s="61"/>
      <c r="AZ572" s="61"/>
      <c r="BA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c r="CT572" s="61"/>
      <c r="CU572" s="61"/>
      <c r="CV572" s="61"/>
      <c r="CW572" s="61"/>
      <c r="CX572" s="61"/>
      <c r="CY572" s="61"/>
      <c r="CZ572" s="61"/>
      <c r="DA572" s="61"/>
      <c r="DB572" s="61"/>
      <c r="DC572" s="61"/>
      <c r="DD572" s="61"/>
      <c r="DE572" s="61"/>
      <c r="DF572" s="61"/>
      <c r="DG572" s="61"/>
      <c r="DH572" s="61"/>
      <c r="DI572" s="61"/>
      <c r="DJ572" s="61"/>
      <c r="DK572" s="61"/>
      <c r="DL572" s="61"/>
      <c r="DM572" s="61"/>
      <c r="DN572" s="61"/>
      <c r="DO572" s="61"/>
      <c r="DP572" s="61"/>
      <c r="DQ572" s="61"/>
      <c r="DR572" s="61"/>
      <c r="DS572" s="61"/>
      <c r="DT572" s="61"/>
      <c r="DU572" s="61"/>
      <c r="DV572" s="61"/>
      <c r="DW572" s="61"/>
      <c r="DX572" s="61"/>
      <c r="DY572" s="61"/>
      <c r="DZ572" s="61"/>
      <c r="EA572" s="61"/>
      <c r="EB572" s="61"/>
      <c r="EC572" s="61"/>
      <c r="ED572" s="61"/>
      <c r="EE572" s="61"/>
      <c r="EF572" s="61"/>
      <c r="EG572" s="61"/>
      <c r="EH572" s="61"/>
      <c r="EI572" s="61"/>
      <c r="EJ572" s="61"/>
      <c r="EK572" s="61"/>
      <c r="EL572" s="61"/>
      <c r="EM572" s="61"/>
      <c r="EN572" s="61"/>
      <c r="EO572" s="61"/>
      <c r="EP572" s="61"/>
      <c r="EQ572" s="61"/>
      <c r="ER572" s="61"/>
      <c r="ES572" s="61"/>
      <c r="ET572" s="61"/>
      <c r="EU572" s="61"/>
      <c r="EV572" s="61"/>
      <c r="EW572" s="61"/>
      <c r="EX572" s="61"/>
      <c r="EY572" s="61"/>
    </row>
    <row r="573" spans="1:155"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61"/>
      <c r="AY573" s="61"/>
      <c r="AZ573" s="61"/>
      <c r="BA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c r="CT573" s="61"/>
      <c r="CU573" s="61"/>
      <c r="CV573" s="61"/>
      <c r="CW573" s="61"/>
      <c r="CX573" s="61"/>
      <c r="CY573" s="61"/>
      <c r="CZ573" s="61"/>
      <c r="DA573" s="61"/>
      <c r="DB573" s="61"/>
      <c r="DC573" s="61"/>
      <c r="DD573" s="61"/>
      <c r="DE573" s="61"/>
      <c r="DF573" s="61"/>
      <c r="DG573" s="61"/>
      <c r="DH573" s="61"/>
      <c r="DI573" s="61"/>
      <c r="DJ573" s="61"/>
      <c r="DK573" s="61"/>
      <c r="DL573" s="61"/>
      <c r="DM573" s="61"/>
      <c r="DN573" s="61"/>
      <c r="DO573" s="61"/>
      <c r="DP573" s="61"/>
      <c r="DQ573" s="61"/>
      <c r="DR573" s="61"/>
      <c r="DS573" s="61"/>
      <c r="DT573" s="61"/>
      <c r="DU573" s="61"/>
      <c r="DV573" s="61"/>
      <c r="DW573" s="61"/>
      <c r="DX573" s="61"/>
      <c r="DY573" s="61"/>
      <c r="DZ573" s="61"/>
      <c r="EA573" s="61"/>
      <c r="EB573" s="61"/>
      <c r="EC573" s="61"/>
      <c r="ED573" s="61"/>
      <c r="EE573" s="61"/>
      <c r="EF573" s="61"/>
      <c r="EG573" s="61"/>
      <c r="EH573" s="61"/>
      <c r="EI573" s="61"/>
      <c r="EJ573" s="61"/>
      <c r="EK573" s="61"/>
      <c r="EL573" s="61"/>
      <c r="EM573" s="61"/>
      <c r="EN573" s="61"/>
      <c r="EO573" s="61"/>
      <c r="EP573" s="61"/>
      <c r="EQ573" s="61"/>
      <c r="ER573" s="61"/>
      <c r="ES573" s="61"/>
      <c r="ET573" s="61"/>
      <c r="EU573" s="61"/>
      <c r="EV573" s="61"/>
      <c r="EW573" s="61"/>
      <c r="EX573" s="61"/>
      <c r="EY573" s="61"/>
    </row>
    <row r="574" spans="1:155"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c r="CT574" s="61"/>
      <c r="CU574" s="61"/>
      <c r="CV574" s="61"/>
      <c r="CW574" s="61"/>
      <c r="CX574" s="61"/>
      <c r="CY574" s="61"/>
      <c r="CZ574" s="61"/>
      <c r="DA574" s="61"/>
      <c r="DB574" s="61"/>
      <c r="DC574" s="61"/>
      <c r="DD574" s="61"/>
      <c r="DE574" s="61"/>
      <c r="DF574" s="61"/>
      <c r="DG574" s="61"/>
      <c r="DH574" s="61"/>
      <c r="DI574" s="61"/>
      <c r="DJ574" s="61"/>
      <c r="DK574" s="61"/>
      <c r="DL574" s="61"/>
      <c r="DM574" s="61"/>
      <c r="DN574" s="61"/>
      <c r="DO574" s="61"/>
      <c r="DP574" s="61"/>
      <c r="DQ574" s="61"/>
      <c r="DR574" s="61"/>
      <c r="DS574" s="61"/>
      <c r="DT574" s="61"/>
      <c r="DU574" s="61"/>
      <c r="DV574" s="61"/>
      <c r="DW574" s="61"/>
      <c r="DX574" s="61"/>
      <c r="DY574" s="61"/>
      <c r="DZ574" s="61"/>
      <c r="EA574" s="61"/>
      <c r="EB574" s="61"/>
      <c r="EC574" s="61"/>
      <c r="ED574" s="61"/>
      <c r="EE574" s="61"/>
      <c r="EF574" s="61"/>
      <c r="EG574" s="61"/>
      <c r="EH574" s="61"/>
      <c r="EI574" s="61"/>
      <c r="EJ574" s="61"/>
      <c r="EK574" s="61"/>
      <c r="EL574" s="61"/>
      <c r="EM574" s="61"/>
      <c r="EN574" s="61"/>
      <c r="EO574" s="61"/>
      <c r="EP574" s="61"/>
      <c r="EQ574" s="61"/>
      <c r="ER574" s="61"/>
      <c r="ES574" s="61"/>
      <c r="ET574" s="61"/>
      <c r="EU574" s="61"/>
      <c r="EV574" s="61"/>
      <c r="EW574" s="61"/>
      <c r="EX574" s="61"/>
      <c r="EY574" s="61"/>
    </row>
    <row r="575" spans="1:155"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c r="CT575" s="61"/>
      <c r="CU575" s="61"/>
      <c r="CV575" s="61"/>
      <c r="CW575" s="61"/>
      <c r="CX575" s="61"/>
      <c r="CY575" s="61"/>
      <c r="CZ575" s="61"/>
      <c r="DA575" s="61"/>
      <c r="DB575" s="61"/>
      <c r="DC575" s="61"/>
      <c r="DD575" s="61"/>
      <c r="DE575" s="61"/>
      <c r="DF575" s="61"/>
      <c r="DG575" s="61"/>
      <c r="DH575" s="61"/>
      <c r="DI575" s="61"/>
      <c r="DJ575" s="61"/>
      <c r="DK575" s="61"/>
      <c r="DL575" s="61"/>
      <c r="DM575" s="61"/>
      <c r="DN575" s="61"/>
      <c r="DO575" s="61"/>
      <c r="DP575" s="61"/>
      <c r="DQ575" s="61"/>
      <c r="DR575" s="61"/>
      <c r="DS575" s="61"/>
      <c r="DT575" s="61"/>
      <c r="DU575" s="61"/>
      <c r="DV575" s="61"/>
      <c r="DW575" s="61"/>
      <c r="DX575" s="61"/>
      <c r="DY575" s="61"/>
      <c r="DZ575" s="61"/>
      <c r="EA575" s="61"/>
      <c r="EB575" s="61"/>
      <c r="EC575" s="61"/>
      <c r="ED575" s="61"/>
      <c r="EE575" s="61"/>
      <c r="EF575" s="61"/>
      <c r="EG575" s="61"/>
      <c r="EH575" s="61"/>
      <c r="EI575" s="61"/>
      <c r="EJ575" s="61"/>
      <c r="EK575" s="61"/>
      <c r="EL575" s="61"/>
      <c r="EM575" s="61"/>
      <c r="EN575" s="61"/>
      <c r="EO575" s="61"/>
      <c r="EP575" s="61"/>
      <c r="EQ575" s="61"/>
      <c r="ER575" s="61"/>
      <c r="ES575" s="61"/>
      <c r="ET575" s="61"/>
      <c r="EU575" s="61"/>
      <c r="EV575" s="61"/>
      <c r="EW575" s="61"/>
      <c r="EX575" s="61"/>
      <c r="EY575" s="61"/>
    </row>
    <row r="576" spans="1:155"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c r="CT576" s="61"/>
      <c r="CU576" s="61"/>
      <c r="CV576" s="61"/>
      <c r="CW576" s="61"/>
      <c r="CX576" s="61"/>
      <c r="CY576" s="61"/>
      <c r="CZ576" s="61"/>
      <c r="DA576" s="61"/>
      <c r="DB576" s="61"/>
      <c r="DC576" s="61"/>
      <c r="DD576" s="61"/>
      <c r="DE576" s="61"/>
      <c r="DF576" s="61"/>
      <c r="DG576" s="61"/>
      <c r="DH576" s="61"/>
      <c r="DI576" s="61"/>
      <c r="DJ576" s="61"/>
      <c r="DK576" s="61"/>
      <c r="DL576" s="61"/>
      <c r="DM576" s="61"/>
      <c r="DN576" s="61"/>
      <c r="DO576" s="61"/>
      <c r="DP576" s="61"/>
      <c r="DQ576" s="61"/>
      <c r="DR576" s="61"/>
      <c r="DS576" s="61"/>
      <c r="DT576" s="61"/>
      <c r="DU576" s="61"/>
      <c r="DV576" s="61"/>
      <c r="DW576" s="61"/>
      <c r="DX576" s="61"/>
      <c r="DY576" s="61"/>
      <c r="DZ576" s="61"/>
      <c r="EA576" s="61"/>
      <c r="EB576" s="61"/>
      <c r="EC576" s="61"/>
      <c r="ED576" s="61"/>
      <c r="EE576" s="61"/>
      <c r="EF576" s="61"/>
      <c r="EG576" s="61"/>
      <c r="EH576" s="61"/>
      <c r="EI576" s="61"/>
      <c r="EJ576" s="61"/>
      <c r="EK576" s="61"/>
      <c r="EL576" s="61"/>
      <c r="EM576" s="61"/>
      <c r="EN576" s="61"/>
      <c r="EO576" s="61"/>
      <c r="EP576" s="61"/>
      <c r="EQ576" s="61"/>
      <c r="ER576" s="61"/>
      <c r="ES576" s="61"/>
      <c r="ET576" s="61"/>
      <c r="EU576" s="61"/>
      <c r="EV576" s="61"/>
      <c r="EW576" s="61"/>
      <c r="EX576" s="61"/>
      <c r="EY576" s="61"/>
    </row>
    <row r="577" spans="1:155"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61"/>
      <c r="AY577" s="61"/>
      <c r="AZ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c r="CT577" s="61"/>
      <c r="CU577" s="61"/>
      <c r="CV577" s="61"/>
      <c r="CW577" s="61"/>
      <c r="CX577" s="61"/>
      <c r="CY577" s="61"/>
      <c r="CZ577" s="61"/>
      <c r="DA577" s="61"/>
      <c r="DB577" s="61"/>
      <c r="DC577" s="61"/>
      <c r="DD577" s="61"/>
      <c r="DE577" s="61"/>
      <c r="DF577" s="61"/>
      <c r="DG577" s="61"/>
      <c r="DH577" s="61"/>
      <c r="DI577" s="61"/>
      <c r="DJ577" s="61"/>
      <c r="DK577" s="61"/>
      <c r="DL577" s="61"/>
      <c r="DM577" s="61"/>
      <c r="DN577" s="61"/>
      <c r="DO577" s="61"/>
      <c r="DP577" s="61"/>
      <c r="DQ577" s="61"/>
      <c r="DR577" s="61"/>
      <c r="DS577" s="61"/>
      <c r="DT577" s="61"/>
      <c r="DU577" s="61"/>
      <c r="DV577" s="61"/>
      <c r="DW577" s="61"/>
      <c r="DX577" s="61"/>
      <c r="DY577" s="61"/>
      <c r="DZ577" s="61"/>
      <c r="EA577" s="61"/>
      <c r="EB577" s="61"/>
      <c r="EC577" s="61"/>
      <c r="ED577" s="61"/>
      <c r="EE577" s="61"/>
      <c r="EF577" s="61"/>
      <c r="EG577" s="61"/>
      <c r="EH577" s="61"/>
      <c r="EI577" s="61"/>
      <c r="EJ577" s="61"/>
      <c r="EK577" s="61"/>
      <c r="EL577" s="61"/>
      <c r="EM577" s="61"/>
      <c r="EN577" s="61"/>
      <c r="EO577" s="61"/>
      <c r="EP577" s="61"/>
      <c r="EQ577" s="61"/>
      <c r="ER577" s="61"/>
      <c r="ES577" s="61"/>
      <c r="ET577" s="61"/>
      <c r="EU577" s="61"/>
      <c r="EV577" s="61"/>
      <c r="EW577" s="61"/>
      <c r="EX577" s="61"/>
      <c r="EY577" s="61"/>
    </row>
    <row r="578" spans="1:155"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61"/>
      <c r="AY578" s="61"/>
      <c r="AZ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c r="CT578" s="61"/>
      <c r="CU578" s="61"/>
      <c r="CV578" s="61"/>
      <c r="CW578" s="61"/>
      <c r="CX578" s="61"/>
      <c r="CY578" s="61"/>
      <c r="CZ578" s="61"/>
      <c r="DA578" s="61"/>
      <c r="DB578" s="61"/>
      <c r="DC578" s="61"/>
      <c r="DD578" s="61"/>
      <c r="DE578" s="61"/>
      <c r="DF578" s="61"/>
      <c r="DG578" s="61"/>
      <c r="DH578" s="61"/>
      <c r="DI578" s="61"/>
      <c r="DJ578" s="61"/>
      <c r="DK578" s="61"/>
      <c r="DL578" s="61"/>
      <c r="DM578" s="61"/>
      <c r="DN578" s="61"/>
      <c r="DO578" s="61"/>
      <c r="DP578" s="61"/>
      <c r="DQ578" s="61"/>
      <c r="DR578" s="61"/>
      <c r="DS578" s="61"/>
      <c r="DT578" s="61"/>
      <c r="DU578" s="61"/>
      <c r="DV578" s="61"/>
      <c r="DW578" s="61"/>
      <c r="DX578" s="61"/>
      <c r="DY578" s="61"/>
      <c r="DZ578" s="61"/>
      <c r="EA578" s="61"/>
      <c r="EB578" s="61"/>
      <c r="EC578" s="61"/>
      <c r="ED578" s="61"/>
      <c r="EE578" s="61"/>
      <c r="EF578" s="61"/>
      <c r="EG578" s="61"/>
      <c r="EH578" s="61"/>
      <c r="EI578" s="61"/>
      <c r="EJ578" s="61"/>
      <c r="EK578" s="61"/>
      <c r="EL578" s="61"/>
      <c r="EM578" s="61"/>
      <c r="EN578" s="61"/>
      <c r="EO578" s="61"/>
      <c r="EP578" s="61"/>
      <c r="EQ578" s="61"/>
      <c r="ER578" s="61"/>
      <c r="ES578" s="61"/>
      <c r="ET578" s="61"/>
      <c r="EU578" s="61"/>
      <c r="EV578" s="61"/>
      <c r="EW578" s="61"/>
      <c r="EX578" s="61"/>
      <c r="EY578" s="61"/>
    </row>
    <row r="579" spans="1:155"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c r="CT579" s="61"/>
      <c r="CU579" s="61"/>
      <c r="CV579" s="61"/>
      <c r="CW579" s="61"/>
      <c r="CX579" s="61"/>
      <c r="CY579" s="61"/>
      <c r="CZ579" s="61"/>
      <c r="DA579" s="61"/>
      <c r="DB579" s="61"/>
      <c r="DC579" s="61"/>
      <c r="DD579" s="61"/>
      <c r="DE579" s="61"/>
      <c r="DF579" s="61"/>
      <c r="DG579" s="61"/>
      <c r="DH579" s="61"/>
      <c r="DI579" s="61"/>
      <c r="DJ579" s="61"/>
      <c r="DK579" s="61"/>
      <c r="DL579" s="61"/>
      <c r="DM579" s="61"/>
      <c r="DN579" s="61"/>
      <c r="DO579" s="61"/>
      <c r="DP579" s="61"/>
      <c r="DQ579" s="61"/>
      <c r="DR579" s="61"/>
      <c r="DS579" s="61"/>
      <c r="DT579" s="61"/>
      <c r="DU579" s="61"/>
      <c r="DV579" s="61"/>
      <c r="DW579" s="61"/>
      <c r="DX579" s="61"/>
      <c r="DY579" s="61"/>
      <c r="DZ579" s="61"/>
      <c r="EA579" s="61"/>
      <c r="EB579" s="61"/>
      <c r="EC579" s="61"/>
      <c r="ED579" s="61"/>
      <c r="EE579" s="61"/>
      <c r="EF579" s="61"/>
      <c r="EG579" s="61"/>
      <c r="EH579" s="61"/>
      <c r="EI579" s="61"/>
      <c r="EJ579" s="61"/>
      <c r="EK579" s="61"/>
      <c r="EL579" s="61"/>
      <c r="EM579" s="61"/>
      <c r="EN579" s="61"/>
      <c r="EO579" s="61"/>
      <c r="EP579" s="61"/>
      <c r="EQ579" s="61"/>
      <c r="ER579" s="61"/>
      <c r="ES579" s="61"/>
      <c r="ET579" s="61"/>
      <c r="EU579" s="61"/>
      <c r="EV579" s="61"/>
      <c r="EW579" s="61"/>
      <c r="EX579" s="61"/>
      <c r="EY579" s="61"/>
    </row>
    <row r="580" spans="1:155"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c r="CT580" s="61"/>
      <c r="CU580" s="61"/>
      <c r="CV580" s="61"/>
      <c r="CW580" s="61"/>
      <c r="CX580" s="61"/>
      <c r="CY580" s="61"/>
      <c r="CZ580" s="61"/>
      <c r="DA580" s="61"/>
      <c r="DB580" s="61"/>
      <c r="DC580" s="61"/>
      <c r="DD580" s="61"/>
      <c r="DE580" s="61"/>
      <c r="DF580" s="61"/>
      <c r="DG580" s="61"/>
      <c r="DH580" s="61"/>
      <c r="DI580" s="61"/>
      <c r="DJ580" s="61"/>
      <c r="DK580" s="61"/>
      <c r="DL580" s="61"/>
      <c r="DM580" s="61"/>
      <c r="DN580" s="61"/>
      <c r="DO580" s="61"/>
      <c r="DP580" s="61"/>
      <c r="DQ580" s="61"/>
      <c r="DR580" s="61"/>
      <c r="DS580" s="61"/>
      <c r="DT580" s="61"/>
      <c r="DU580" s="61"/>
      <c r="DV580" s="61"/>
      <c r="DW580" s="61"/>
      <c r="DX580" s="61"/>
      <c r="DY580" s="61"/>
      <c r="DZ580" s="61"/>
      <c r="EA580" s="61"/>
      <c r="EB580" s="61"/>
      <c r="EC580" s="61"/>
      <c r="ED580" s="61"/>
      <c r="EE580" s="61"/>
      <c r="EF580" s="61"/>
      <c r="EG580" s="61"/>
      <c r="EH580" s="61"/>
      <c r="EI580" s="61"/>
      <c r="EJ580" s="61"/>
      <c r="EK580" s="61"/>
      <c r="EL580" s="61"/>
      <c r="EM580" s="61"/>
      <c r="EN580" s="61"/>
      <c r="EO580" s="61"/>
      <c r="EP580" s="61"/>
      <c r="EQ580" s="61"/>
      <c r="ER580" s="61"/>
      <c r="ES580" s="61"/>
      <c r="ET580" s="61"/>
      <c r="EU580" s="61"/>
      <c r="EV580" s="61"/>
      <c r="EW580" s="61"/>
      <c r="EX580" s="61"/>
      <c r="EY580" s="61"/>
    </row>
    <row r="581" spans="1:155"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c r="CT581" s="61"/>
      <c r="CU581" s="61"/>
      <c r="CV581" s="61"/>
      <c r="CW581" s="61"/>
      <c r="CX581" s="61"/>
      <c r="CY581" s="61"/>
      <c r="CZ581" s="61"/>
      <c r="DA581" s="61"/>
      <c r="DB581" s="61"/>
      <c r="DC581" s="61"/>
      <c r="DD581" s="61"/>
      <c r="DE581" s="61"/>
      <c r="DF581" s="61"/>
      <c r="DG581" s="61"/>
      <c r="DH581" s="61"/>
      <c r="DI581" s="61"/>
      <c r="DJ581" s="61"/>
      <c r="DK581" s="61"/>
      <c r="DL581" s="61"/>
      <c r="DM581" s="61"/>
      <c r="DN581" s="61"/>
      <c r="DO581" s="61"/>
      <c r="DP581" s="61"/>
      <c r="DQ581" s="61"/>
      <c r="DR581" s="61"/>
      <c r="DS581" s="61"/>
      <c r="DT581" s="61"/>
      <c r="DU581" s="61"/>
      <c r="DV581" s="61"/>
      <c r="DW581" s="61"/>
      <c r="DX581" s="61"/>
      <c r="DY581" s="61"/>
      <c r="DZ581" s="61"/>
      <c r="EA581" s="61"/>
      <c r="EB581" s="61"/>
      <c r="EC581" s="61"/>
      <c r="ED581" s="61"/>
      <c r="EE581" s="61"/>
      <c r="EF581" s="61"/>
      <c r="EG581" s="61"/>
      <c r="EH581" s="61"/>
      <c r="EI581" s="61"/>
      <c r="EJ581" s="61"/>
      <c r="EK581" s="61"/>
      <c r="EL581" s="61"/>
      <c r="EM581" s="61"/>
      <c r="EN581" s="61"/>
      <c r="EO581" s="61"/>
      <c r="EP581" s="61"/>
      <c r="EQ581" s="61"/>
      <c r="ER581" s="61"/>
      <c r="ES581" s="61"/>
      <c r="ET581" s="61"/>
      <c r="EU581" s="61"/>
      <c r="EV581" s="61"/>
      <c r="EW581" s="61"/>
      <c r="EX581" s="61"/>
      <c r="EY581" s="61"/>
    </row>
    <row r="582" spans="1:155"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c r="CT582" s="61"/>
      <c r="CU582" s="61"/>
      <c r="CV582" s="61"/>
      <c r="CW582" s="61"/>
      <c r="CX582" s="61"/>
      <c r="CY582" s="61"/>
      <c r="CZ582" s="61"/>
      <c r="DA582" s="61"/>
      <c r="DB582" s="61"/>
      <c r="DC582" s="61"/>
      <c r="DD582" s="61"/>
      <c r="DE582" s="61"/>
      <c r="DF582" s="61"/>
      <c r="DG582" s="61"/>
      <c r="DH582" s="61"/>
      <c r="DI582" s="61"/>
      <c r="DJ582" s="61"/>
      <c r="DK582" s="61"/>
      <c r="DL582" s="61"/>
      <c r="DM582" s="61"/>
      <c r="DN582" s="61"/>
      <c r="DO582" s="61"/>
      <c r="DP582" s="61"/>
      <c r="DQ582" s="61"/>
      <c r="DR582" s="61"/>
      <c r="DS582" s="61"/>
      <c r="DT582" s="61"/>
      <c r="DU582" s="61"/>
      <c r="DV582" s="61"/>
      <c r="DW582" s="61"/>
      <c r="DX582" s="61"/>
      <c r="DY582" s="61"/>
      <c r="DZ582" s="61"/>
      <c r="EA582" s="61"/>
      <c r="EB582" s="61"/>
      <c r="EC582" s="61"/>
      <c r="ED582" s="61"/>
      <c r="EE582" s="61"/>
      <c r="EF582" s="61"/>
      <c r="EG582" s="61"/>
      <c r="EH582" s="61"/>
      <c r="EI582" s="61"/>
      <c r="EJ582" s="61"/>
      <c r="EK582" s="61"/>
      <c r="EL582" s="61"/>
      <c r="EM582" s="61"/>
      <c r="EN582" s="61"/>
      <c r="EO582" s="61"/>
      <c r="EP582" s="61"/>
      <c r="EQ582" s="61"/>
      <c r="ER582" s="61"/>
      <c r="ES582" s="61"/>
      <c r="ET582" s="61"/>
      <c r="EU582" s="61"/>
      <c r="EV582" s="61"/>
      <c r="EW582" s="61"/>
      <c r="EX582" s="61"/>
      <c r="EY582" s="61"/>
    </row>
    <row r="583" spans="1:155"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c r="CT583" s="61"/>
      <c r="CU583" s="61"/>
      <c r="CV583" s="61"/>
      <c r="CW583" s="61"/>
      <c r="CX583" s="61"/>
      <c r="CY583" s="61"/>
      <c r="CZ583" s="61"/>
      <c r="DA583" s="61"/>
      <c r="DB583" s="61"/>
      <c r="DC583" s="61"/>
      <c r="DD583" s="61"/>
      <c r="DE583" s="61"/>
      <c r="DF583" s="61"/>
      <c r="DG583" s="61"/>
      <c r="DH583" s="61"/>
      <c r="DI583" s="61"/>
      <c r="DJ583" s="61"/>
      <c r="DK583" s="61"/>
      <c r="DL583" s="61"/>
      <c r="DM583" s="61"/>
      <c r="DN583" s="61"/>
      <c r="DO583" s="61"/>
      <c r="DP583" s="61"/>
      <c r="DQ583" s="61"/>
      <c r="DR583" s="61"/>
      <c r="DS583" s="61"/>
      <c r="DT583" s="61"/>
      <c r="DU583" s="61"/>
      <c r="DV583" s="61"/>
      <c r="DW583" s="61"/>
      <c r="DX583" s="61"/>
      <c r="DY583" s="61"/>
      <c r="DZ583" s="61"/>
      <c r="EA583" s="61"/>
      <c r="EB583" s="61"/>
      <c r="EC583" s="61"/>
      <c r="ED583" s="61"/>
      <c r="EE583" s="61"/>
      <c r="EF583" s="61"/>
      <c r="EG583" s="61"/>
      <c r="EH583" s="61"/>
      <c r="EI583" s="61"/>
      <c r="EJ583" s="61"/>
      <c r="EK583" s="61"/>
      <c r="EL583" s="61"/>
      <c r="EM583" s="61"/>
      <c r="EN583" s="61"/>
      <c r="EO583" s="61"/>
      <c r="EP583" s="61"/>
      <c r="EQ583" s="61"/>
      <c r="ER583" s="61"/>
      <c r="ES583" s="61"/>
      <c r="ET583" s="61"/>
      <c r="EU583" s="61"/>
      <c r="EV583" s="61"/>
      <c r="EW583" s="61"/>
      <c r="EX583" s="61"/>
      <c r="EY583" s="61"/>
    </row>
    <row r="584" spans="1:155"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c r="CT584" s="61"/>
      <c r="CU584" s="61"/>
      <c r="CV584" s="61"/>
      <c r="CW584" s="61"/>
      <c r="CX584" s="61"/>
      <c r="CY584" s="61"/>
      <c r="CZ584" s="61"/>
      <c r="DA584" s="61"/>
      <c r="DB584" s="61"/>
      <c r="DC584" s="61"/>
      <c r="DD584" s="61"/>
      <c r="DE584" s="61"/>
      <c r="DF584" s="61"/>
      <c r="DG584" s="61"/>
      <c r="DH584" s="61"/>
      <c r="DI584" s="61"/>
      <c r="DJ584" s="61"/>
      <c r="DK584" s="61"/>
      <c r="DL584" s="61"/>
      <c r="DM584" s="61"/>
      <c r="DN584" s="61"/>
      <c r="DO584" s="61"/>
      <c r="DP584" s="61"/>
      <c r="DQ584" s="61"/>
      <c r="DR584" s="61"/>
      <c r="DS584" s="61"/>
      <c r="DT584" s="61"/>
      <c r="DU584" s="61"/>
      <c r="DV584" s="61"/>
      <c r="DW584" s="61"/>
      <c r="DX584" s="61"/>
      <c r="DY584" s="61"/>
      <c r="DZ584" s="61"/>
      <c r="EA584" s="61"/>
      <c r="EB584" s="61"/>
      <c r="EC584" s="61"/>
      <c r="ED584" s="61"/>
      <c r="EE584" s="61"/>
      <c r="EF584" s="61"/>
      <c r="EG584" s="61"/>
      <c r="EH584" s="61"/>
      <c r="EI584" s="61"/>
      <c r="EJ584" s="61"/>
      <c r="EK584" s="61"/>
      <c r="EL584" s="61"/>
      <c r="EM584" s="61"/>
      <c r="EN584" s="61"/>
      <c r="EO584" s="61"/>
      <c r="EP584" s="61"/>
      <c r="EQ584" s="61"/>
      <c r="ER584" s="61"/>
      <c r="ES584" s="61"/>
      <c r="ET584" s="61"/>
      <c r="EU584" s="61"/>
      <c r="EV584" s="61"/>
      <c r="EW584" s="61"/>
      <c r="EX584" s="61"/>
      <c r="EY584" s="61"/>
    </row>
    <row r="585" spans="1:155"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c r="CT585" s="61"/>
      <c r="CU585" s="61"/>
      <c r="CV585" s="61"/>
      <c r="CW585" s="61"/>
      <c r="CX585" s="61"/>
      <c r="CY585" s="61"/>
      <c r="CZ585" s="61"/>
      <c r="DA585" s="61"/>
      <c r="DB585" s="61"/>
      <c r="DC585" s="61"/>
      <c r="DD585" s="61"/>
      <c r="DE585" s="61"/>
      <c r="DF585" s="61"/>
      <c r="DG585" s="61"/>
      <c r="DH585" s="61"/>
      <c r="DI585" s="61"/>
      <c r="DJ585" s="61"/>
      <c r="DK585" s="61"/>
      <c r="DL585" s="61"/>
      <c r="DM585" s="61"/>
      <c r="DN585" s="61"/>
      <c r="DO585" s="61"/>
      <c r="DP585" s="61"/>
      <c r="DQ585" s="61"/>
      <c r="DR585" s="61"/>
      <c r="DS585" s="61"/>
      <c r="DT585" s="61"/>
      <c r="DU585" s="61"/>
      <c r="DV585" s="61"/>
      <c r="DW585" s="61"/>
      <c r="DX585" s="61"/>
      <c r="DY585" s="61"/>
      <c r="DZ585" s="61"/>
      <c r="EA585" s="61"/>
      <c r="EB585" s="61"/>
      <c r="EC585" s="61"/>
      <c r="ED585" s="61"/>
      <c r="EE585" s="61"/>
      <c r="EF585" s="61"/>
      <c r="EG585" s="61"/>
      <c r="EH585" s="61"/>
      <c r="EI585" s="61"/>
      <c r="EJ585" s="61"/>
      <c r="EK585" s="61"/>
      <c r="EL585" s="61"/>
      <c r="EM585" s="61"/>
      <c r="EN585" s="61"/>
      <c r="EO585" s="61"/>
      <c r="EP585" s="61"/>
      <c r="EQ585" s="61"/>
      <c r="ER585" s="61"/>
      <c r="ES585" s="61"/>
      <c r="ET585" s="61"/>
      <c r="EU585" s="61"/>
      <c r="EV585" s="61"/>
      <c r="EW585" s="61"/>
      <c r="EX585" s="61"/>
      <c r="EY585" s="61"/>
    </row>
    <row r="586" spans="1:155"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c r="CT586" s="61"/>
      <c r="CU586" s="61"/>
      <c r="CV586" s="61"/>
      <c r="CW586" s="61"/>
      <c r="CX586" s="61"/>
      <c r="CY586" s="61"/>
      <c r="CZ586" s="61"/>
      <c r="DA586" s="61"/>
      <c r="DB586" s="61"/>
      <c r="DC586" s="61"/>
      <c r="DD586" s="61"/>
      <c r="DE586" s="61"/>
      <c r="DF586" s="61"/>
      <c r="DG586" s="61"/>
      <c r="DH586" s="61"/>
      <c r="DI586" s="61"/>
      <c r="DJ586" s="61"/>
      <c r="DK586" s="61"/>
      <c r="DL586" s="61"/>
      <c r="DM586" s="61"/>
      <c r="DN586" s="61"/>
      <c r="DO586" s="61"/>
      <c r="DP586" s="61"/>
      <c r="DQ586" s="61"/>
      <c r="DR586" s="61"/>
      <c r="DS586" s="61"/>
      <c r="DT586" s="61"/>
      <c r="DU586" s="61"/>
      <c r="DV586" s="61"/>
      <c r="DW586" s="61"/>
      <c r="DX586" s="61"/>
      <c r="DY586" s="61"/>
      <c r="DZ586" s="61"/>
      <c r="EA586" s="61"/>
      <c r="EB586" s="61"/>
      <c r="EC586" s="61"/>
      <c r="ED586" s="61"/>
      <c r="EE586" s="61"/>
      <c r="EF586" s="61"/>
      <c r="EG586" s="61"/>
      <c r="EH586" s="61"/>
      <c r="EI586" s="61"/>
      <c r="EJ586" s="61"/>
      <c r="EK586" s="61"/>
      <c r="EL586" s="61"/>
      <c r="EM586" s="61"/>
      <c r="EN586" s="61"/>
      <c r="EO586" s="61"/>
      <c r="EP586" s="61"/>
      <c r="EQ586" s="61"/>
      <c r="ER586" s="61"/>
      <c r="ES586" s="61"/>
      <c r="ET586" s="61"/>
      <c r="EU586" s="61"/>
      <c r="EV586" s="61"/>
      <c r="EW586" s="61"/>
      <c r="EX586" s="61"/>
      <c r="EY586" s="61"/>
    </row>
    <row r="587" spans="1:155"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c r="CT587" s="61"/>
      <c r="CU587" s="61"/>
      <c r="CV587" s="61"/>
      <c r="CW587" s="61"/>
      <c r="CX587" s="61"/>
      <c r="CY587" s="61"/>
      <c r="CZ587" s="61"/>
      <c r="DA587" s="61"/>
      <c r="DB587" s="61"/>
      <c r="DC587" s="61"/>
      <c r="DD587" s="61"/>
      <c r="DE587" s="61"/>
      <c r="DF587" s="61"/>
      <c r="DG587" s="61"/>
      <c r="DH587" s="61"/>
      <c r="DI587" s="61"/>
      <c r="DJ587" s="61"/>
      <c r="DK587" s="61"/>
      <c r="DL587" s="61"/>
      <c r="DM587" s="61"/>
      <c r="DN587" s="61"/>
      <c r="DO587" s="61"/>
      <c r="DP587" s="61"/>
      <c r="DQ587" s="61"/>
      <c r="DR587" s="61"/>
      <c r="DS587" s="61"/>
      <c r="DT587" s="61"/>
      <c r="DU587" s="61"/>
      <c r="DV587" s="61"/>
      <c r="DW587" s="61"/>
      <c r="DX587" s="61"/>
      <c r="DY587" s="61"/>
      <c r="DZ587" s="61"/>
      <c r="EA587" s="61"/>
      <c r="EB587" s="61"/>
      <c r="EC587" s="61"/>
      <c r="ED587" s="61"/>
      <c r="EE587" s="61"/>
      <c r="EF587" s="61"/>
      <c r="EG587" s="61"/>
      <c r="EH587" s="61"/>
      <c r="EI587" s="61"/>
      <c r="EJ587" s="61"/>
      <c r="EK587" s="61"/>
      <c r="EL587" s="61"/>
      <c r="EM587" s="61"/>
      <c r="EN587" s="61"/>
      <c r="EO587" s="61"/>
      <c r="EP587" s="61"/>
      <c r="EQ587" s="61"/>
      <c r="ER587" s="61"/>
      <c r="ES587" s="61"/>
      <c r="ET587" s="61"/>
      <c r="EU587" s="61"/>
      <c r="EV587" s="61"/>
      <c r="EW587" s="61"/>
      <c r="EX587" s="61"/>
      <c r="EY587" s="61"/>
    </row>
    <row r="588" spans="1:155"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61"/>
      <c r="AY588" s="61"/>
      <c r="AZ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c r="CT588" s="61"/>
      <c r="CU588" s="61"/>
      <c r="CV588" s="61"/>
      <c r="CW588" s="61"/>
      <c r="CX588" s="61"/>
      <c r="CY588" s="61"/>
      <c r="CZ588" s="61"/>
      <c r="DA588" s="61"/>
      <c r="DB588" s="61"/>
      <c r="DC588" s="61"/>
      <c r="DD588" s="61"/>
      <c r="DE588" s="61"/>
      <c r="DF588" s="61"/>
      <c r="DG588" s="61"/>
      <c r="DH588" s="61"/>
      <c r="DI588" s="61"/>
      <c r="DJ588" s="61"/>
      <c r="DK588" s="61"/>
      <c r="DL588" s="61"/>
      <c r="DM588" s="61"/>
      <c r="DN588" s="61"/>
      <c r="DO588" s="61"/>
      <c r="DP588" s="61"/>
      <c r="DQ588" s="61"/>
      <c r="DR588" s="61"/>
      <c r="DS588" s="61"/>
      <c r="DT588" s="61"/>
      <c r="DU588" s="61"/>
      <c r="DV588" s="61"/>
      <c r="DW588" s="61"/>
      <c r="DX588" s="61"/>
      <c r="DY588" s="61"/>
      <c r="DZ588" s="61"/>
      <c r="EA588" s="61"/>
      <c r="EB588" s="61"/>
      <c r="EC588" s="61"/>
      <c r="ED588" s="61"/>
      <c r="EE588" s="61"/>
      <c r="EF588" s="61"/>
      <c r="EG588" s="61"/>
      <c r="EH588" s="61"/>
      <c r="EI588" s="61"/>
      <c r="EJ588" s="61"/>
      <c r="EK588" s="61"/>
      <c r="EL588" s="61"/>
      <c r="EM588" s="61"/>
      <c r="EN588" s="61"/>
      <c r="EO588" s="61"/>
      <c r="EP588" s="61"/>
      <c r="EQ588" s="61"/>
      <c r="ER588" s="61"/>
      <c r="ES588" s="61"/>
      <c r="ET588" s="61"/>
      <c r="EU588" s="61"/>
      <c r="EV588" s="61"/>
      <c r="EW588" s="61"/>
      <c r="EX588" s="61"/>
      <c r="EY588" s="61"/>
    </row>
    <row r="589" spans="1:155"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61"/>
      <c r="AY589" s="61"/>
      <c r="AZ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c r="CT589" s="61"/>
      <c r="CU589" s="61"/>
      <c r="CV589" s="61"/>
      <c r="CW589" s="61"/>
      <c r="CX589" s="61"/>
      <c r="CY589" s="61"/>
      <c r="CZ589" s="61"/>
      <c r="DA589" s="61"/>
      <c r="DB589" s="61"/>
      <c r="DC589" s="61"/>
      <c r="DD589" s="61"/>
      <c r="DE589" s="61"/>
      <c r="DF589" s="61"/>
      <c r="DG589" s="61"/>
      <c r="DH589" s="61"/>
      <c r="DI589" s="61"/>
      <c r="DJ589" s="61"/>
      <c r="DK589" s="61"/>
      <c r="DL589" s="61"/>
      <c r="DM589" s="61"/>
      <c r="DN589" s="61"/>
      <c r="DO589" s="61"/>
      <c r="DP589" s="61"/>
      <c r="DQ589" s="61"/>
      <c r="DR589" s="61"/>
      <c r="DS589" s="61"/>
      <c r="DT589" s="61"/>
      <c r="DU589" s="61"/>
      <c r="DV589" s="61"/>
      <c r="DW589" s="61"/>
      <c r="DX589" s="61"/>
      <c r="DY589" s="61"/>
      <c r="DZ589" s="61"/>
      <c r="EA589" s="61"/>
      <c r="EB589" s="61"/>
      <c r="EC589" s="61"/>
      <c r="ED589" s="61"/>
      <c r="EE589" s="61"/>
      <c r="EF589" s="61"/>
      <c r="EG589" s="61"/>
      <c r="EH589" s="61"/>
      <c r="EI589" s="61"/>
      <c r="EJ589" s="61"/>
      <c r="EK589" s="61"/>
      <c r="EL589" s="61"/>
      <c r="EM589" s="61"/>
      <c r="EN589" s="61"/>
      <c r="EO589" s="61"/>
      <c r="EP589" s="61"/>
      <c r="EQ589" s="61"/>
      <c r="ER589" s="61"/>
      <c r="ES589" s="61"/>
      <c r="ET589" s="61"/>
      <c r="EU589" s="61"/>
      <c r="EV589" s="61"/>
      <c r="EW589" s="61"/>
      <c r="EX589" s="61"/>
      <c r="EY589" s="61"/>
    </row>
    <row r="590" spans="1:155"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c r="CT590" s="61"/>
      <c r="CU590" s="61"/>
      <c r="CV590" s="61"/>
      <c r="CW590" s="61"/>
      <c r="CX590" s="61"/>
      <c r="CY590" s="61"/>
      <c r="CZ590" s="61"/>
      <c r="DA590" s="61"/>
      <c r="DB590" s="61"/>
      <c r="DC590" s="61"/>
      <c r="DD590" s="61"/>
      <c r="DE590" s="61"/>
      <c r="DF590" s="61"/>
      <c r="DG590" s="61"/>
      <c r="DH590" s="61"/>
      <c r="DI590" s="61"/>
      <c r="DJ590" s="61"/>
      <c r="DK590" s="61"/>
      <c r="DL590" s="61"/>
      <c r="DM590" s="61"/>
      <c r="DN590" s="61"/>
      <c r="DO590" s="61"/>
      <c r="DP590" s="61"/>
      <c r="DQ590" s="61"/>
      <c r="DR590" s="61"/>
      <c r="DS590" s="61"/>
      <c r="DT590" s="61"/>
      <c r="DU590" s="61"/>
      <c r="DV590" s="61"/>
      <c r="DW590" s="61"/>
      <c r="DX590" s="61"/>
      <c r="DY590" s="61"/>
      <c r="DZ590" s="61"/>
      <c r="EA590" s="61"/>
      <c r="EB590" s="61"/>
      <c r="EC590" s="61"/>
      <c r="ED590" s="61"/>
      <c r="EE590" s="61"/>
      <c r="EF590" s="61"/>
      <c r="EG590" s="61"/>
      <c r="EH590" s="61"/>
      <c r="EI590" s="61"/>
      <c r="EJ590" s="61"/>
      <c r="EK590" s="61"/>
      <c r="EL590" s="61"/>
      <c r="EM590" s="61"/>
      <c r="EN590" s="61"/>
      <c r="EO590" s="61"/>
      <c r="EP590" s="61"/>
      <c r="EQ590" s="61"/>
      <c r="ER590" s="61"/>
      <c r="ES590" s="61"/>
      <c r="ET590" s="61"/>
      <c r="EU590" s="61"/>
      <c r="EV590" s="61"/>
      <c r="EW590" s="61"/>
      <c r="EX590" s="61"/>
      <c r="EY590" s="61"/>
    </row>
    <row r="591" spans="1:155"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c r="CT591" s="61"/>
      <c r="CU591" s="61"/>
      <c r="CV591" s="61"/>
      <c r="CW591" s="61"/>
      <c r="CX591" s="61"/>
      <c r="CY591" s="61"/>
      <c r="CZ591" s="61"/>
      <c r="DA591" s="61"/>
      <c r="DB591" s="61"/>
      <c r="DC591" s="61"/>
      <c r="DD591" s="61"/>
      <c r="DE591" s="61"/>
      <c r="DF591" s="61"/>
      <c r="DG591" s="61"/>
      <c r="DH591" s="61"/>
      <c r="DI591" s="61"/>
      <c r="DJ591" s="61"/>
      <c r="DK591" s="61"/>
      <c r="DL591" s="61"/>
      <c r="DM591" s="61"/>
      <c r="DN591" s="61"/>
      <c r="DO591" s="61"/>
      <c r="DP591" s="61"/>
      <c r="DQ591" s="61"/>
      <c r="DR591" s="61"/>
      <c r="DS591" s="61"/>
      <c r="DT591" s="61"/>
      <c r="DU591" s="61"/>
      <c r="DV591" s="61"/>
      <c r="DW591" s="61"/>
      <c r="DX591" s="61"/>
      <c r="DY591" s="61"/>
      <c r="DZ591" s="61"/>
      <c r="EA591" s="61"/>
      <c r="EB591" s="61"/>
      <c r="EC591" s="61"/>
      <c r="ED591" s="61"/>
      <c r="EE591" s="61"/>
      <c r="EF591" s="61"/>
      <c r="EG591" s="61"/>
      <c r="EH591" s="61"/>
      <c r="EI591" s="61"/>
      <c r="EJ591" s="61"/>
      <c r="EK591" s="61"/>
      <c r="EL591" s="61"/>
      <c r="EM591" s="61"/>
      <c r="EN591" s="61"/>
      <c r="EO591" s="61"/>
      <c r="EP591" s="61"/>
      <c r="EQ591" s="61"/>
      <c r="ER591" s="61"/>
      <c r="ES591" s="61"/>
      <c r="ET591" s="61"/>
      <c r="EU591" s="61"/>
      <c r="EV591" s="61"/>
      <c r="EW591" s="61"/>
      <c r="EX591" s="61"/>
      <c r="EY591" s="61"/>
    </row>
    <row r="592" spans="1:155"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c r="CT592" s="61"/>
      <c r="CU592" s="61"/>
      <c r="CV592" s="61"/>
      <c r="CW592" s="61"/>
      <c r="CX592" s="61"/>
      <c r="CY592" s="61"/>
      <c r="CZ592" s="61"/>
      <c r="DA592" s="61"/>
      <c r="DB592" s="61"/>
      <c r="DC592" s="61"/>
      <c r="DD592" s="61"/>
      <c r="DE592" s="61"/>
      <c r="DF592" s="61"/>
      <c r="DG592" s="61"/>
      <c r="DH592" s="61"/>
      <c r="DI592" s="61"/>
      <c r="DJ592" s="61"/>
      <c r="DK592" s="61"/>
      <c r="DL592" s="61"/>
      <c r="DM592" s="61"/>
      <c r="DN592" s="61"/>
      <c r="DO592" s="61"/>
      <c r="DP592" s="61"/>
      <c r="DQ592" s="61"/>
      <c r="DR592" s="61"/>
      <c r="DS592" s="61"/>
      <c r="DT592" s="61"/>
      <c r="DU592" s="61"/>
      <c r="DV592" s="61"/>
      <c r="DW592" s="61"/>
      <c r="DX592" s="61"/>
      <c r="DY592" s="61"/>
      <c r="DZ592" s="61"/>
      <c r="EA592" s="61"/>
      <c r="EB592" s="61"/>
      <c r="EC592" s="61"/>
      <c r="ED592" s="61"/>
      <c r="EE592" s="61"/>
      <c r="EF592" s="61"/>
      <c r="EG592" s="61"/>
      <c r="EH592" s="61"/>
      <c r="EI592" s="61"/>
      <c r="EJ592" s="61"/>
      <c r="EK592" s="61"/>
      <c r="EL592" s="61"/>
      <c r="EM592" s="61"/>
      <c r="EN592" s="61"/>
      <c r="EO592" s="61"/>
      <c r="EP592" s="61"/>
      <c r="EQ592" s="61"/>
      <c r="ER592" s="61"/>
      <c r="ES592" s="61"/>
      <c r="ET592" s="61"/>
      <c r="EU592" s="61"/>
      <c r="EV592" s="61"/>
      <c r="EW592" s="61"/>
      <c r="EX592" s="61"/>
      <c r="EY592" s="61"/>
    </row>
    <row r="593" spans="1:155"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c r="CT593" s="61"/>
      <c r="CU593" s="61"/>
      <c r="CV593" s="61"/>
      <c r="CW593" s="61"/>
      <c r="CX593" s="61"/>
      <c r="CY593" s="61"/>
      <c r="CZ593" s="61"/>
      <c r="DA593" s="61"/>
      <c r="DB593" s="61"/>
      <c r="DC593" s="61"/>
      <c r="DD593" s="61"/>
      <c r="DE593" s="61"/>
      <c r="DF593" s="61"/>
      <c r="DG593" s="61"/>
      <c r="DH593" s="61"/>
      <c r="DI593" s="61"/>
      <c r="DJ593" s="61"/>
      <c r="DK593" s="61"/>
      <c r="DL593" s="61"/>
      <c r="DM593" s="61"/>
      <c r="DN593" s="61"/>
      <c r="DO593" s="61"/>
      <c r="DP593" s="61"/>
      <c r="DQ593" s="61"/>
      <c r="DR593" s="61"/>
      <c r="DS593" s="61"/>
      <c r="DT593" s="61"/>
      <c r="DU593" s="61"/>
      <c r="DV593" s="61"/>
      <c r="DW593" s="61"/>
      <c r="DX593" s="61"/>
      <c r="DY593" s="61"/>
      <c r="DZ593" s="61"/>
      <c r="EA593" s="61"/>
      <c r="EB593" s="61"/>
      <c r="EC593" s="61"/>
      <c r="ED593" s="61"/>
      <c r="EE593" s="61"/>
      <c r="EF593" s="61"/>
      <c r="EG593" s="61"/>
      <c r="EH593" s="61"/>
      <c r="EI593" s="61"/>
      <c r="EJ593" s="61"/>
      <c r="EK593" s="61"/>
      <c r="EL593" s="61"/>
      <c r="EM593" s="61"/>
      <c r="EN593" s="61"/>
      <c r="EO593" s="61"/>
      <c r="EP593" s="61"/>
      <c r="EQ593" s="61"/>
      <c r="ER593" s="61"/>
      <c r="ES593" s="61"/>
      <c r="ET593" s="61"/>
      <c r="EU593" s="61"/>
      <c r="EV593" s="61"/>
      <c r="EW593" s="61"/>
      <c r="EX593" s="61"/>
      <c r="EY593" s="61"/>
    </row>
    <row r="594" spans="1:155"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c r="CT594" s="61"/>
      <c r="CU594" s="61"/>
      <c r="CV594" s="61"/>
      <c r="CW594" s="61"/>
      <c r="CX594" s="61"/>
      <c r="CY594" s="61"/>
      <c r="CZ594" s="61"/>
      <c r="DA594" s="61"/>
      <c r="DB594" s="61"/>
      <c r="DC594" s="61"/>
      <c r="DD594" s="61"/>
      <c r="DE594" s="61"/>
      <c r="DF594" s="61"/>
      <c r="DG594" s="61"/>
      <c r="DH594" s="61"/>
      <c r="DI594" s="61"/>
      <c r="DJ594" s="61"/>
      <c r="DK594" s="61"/>
      <c r="DL594" s="61"/>
      <c r="DM594" s="61"/>
      <c r="DN594" s="61"/>
      <c r="DO594" s="61"/>
      <c r="DP594" s="61"/>
      <c r="DQ594" s="61"/>
      <c r="DR594" s="61"/>
      <c r="DS594" s="61"/>
      <c r="DT594" s="61"/>
      <c r="DU594" s="61"/>
      <c r="DV594" s="61"/>
      <c r="DW594" s="61"/>
      <c r="DX594" s="61"/>
      <c r="DY594" s="61"/>
      <c r="DZ594" s="61"/>
      <c r="EA594" s="61"/>
      <c r="EB594" s="61"/>
      <c r="EC594" s="61"/>
      <c r="ED594" s="61"/>
      <c r="EE594" s="61"/>
      <c r="EF594" s="61"/>
      <c r="EG594" s="61"/>
      <c r="EH594" s="61"/>
      <c r="EI594" s="61"/>
      <c r="EJ594" s="61"/>
      <c r="EK594" s="61"/>
      <c r="EL594" s="61"/>
      <c r="EM594" s="61"/>
      <c r="EN594" s="61"/>
      <c r="EO594" s="61"/>
      <c r="EP594" s="61"/>
      <c r="EQ594" s="61"/>
      <c r="ER594" s="61"/>
      <c r="ES594" s="61"/>
      <c r="ET594" s="61"/>
      <c r="EU594" s="61"/>
      <c r="EV594" s="61"/>
      <c r="EW594" s="61"/>
      <c r="EX594" s="61"/>
      <c r="EY594" s="61"/>
    </row>
    <row r="595" spans="1:155"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c r="CT595" s="61"/>
      <c r="CU595" s="61"/>
      <c r="CV595" s="61"/>
      <c r="CW595" s="61"/>
      <c r="CX595" s="61"/>
      <c r="CY595" s="61"/>
      <c r="CZ595" s="61"/>
      <c r="DA595" s="61"/>
      <c r="DB595" s="61"/>
      <c r="DC595" s="61"/>
      <c r="DD595" s="61"/>
      <c r="DE595" s="61"/>
      <c r="DF595" s="61"/>
      <c r="DG595" s="61"/>
      <c r="DH595" s="61"/>
      <c r="DI595" s="61"/>
      <c r="DJ595" s="61"/>
      <c r="DK595" s="61"/>
      <c r="DL595" s="61"/>
      <c r="DM595" s="61"/>
      <c r="DN595" s="61"/>
      <c r="DO595" s="61"/>
      <c r="DP595" s="61"/>
      <c r="DQ595" s="61"/>
      <c r="DR595" s="61"/>
      <c r="DS595" s="61"/>
      <c r="DT595" s="61"/>
      <c r="DU595" s="61"/>
      <c r="DV595" s="61"/>
      <c r="DW595" s="61"/>
      <c r="DX595" s="61"/>
      <c r="DY595" s="61"/>
      <c r="DZ595" s="61"/>
      <c r="EA595" s="61"/>
      <c r="EB595" s="61"/>
      <c r="EC595" s="61"/>
      <c r="ED595" s="61"/>
      <c r="EE595" s="61"/>
      <c r="EF595" s="61"/>
      <c r="EG595" s="61"/>
      <c r="EH595" s="61"/>
      <c r="EI595" s="61"/>
      <c r="EJ595" s="61"/>
      <c r="EK595" s="61"/>
      <c r="EL595" s="61"/>
      <c r="EM595" s="61"/>
      <c r="EN595" s="61"/>
      <c r="EO595" s="61"/>
      <c r="EP595" s="61"/>
      <c r="EQ595" s="61"/>
      <c r="ER595" s="61"/>
      <c r="ES595" s="61"/>
      <c r="ET595" s="61"/>
      <c r="EU595" s="61"/>
      <c r="EV595" s="61"/>
      <c r="EW595" s="61"/>
      <c r="EX595" s="61"/>
      <c r="EY595" s="61"/>
    </row>
    <row r="596" spans="1:155"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c r="CT596" s="61"/>
      <c r="CU596" s="61"/>
      <c r="CV596" s="61"/>
      <c r="CW596" s="61"/>
      <c r="CX596" s="61"/>
      <c r="CY596" s="61"/>
      <c r="CZ596" s="61"/>
      <c r="DA596" s="61"/>
      <c r="DB596" s="61"/>
      <c r="DC596" s="61"/>
      <c r="DD596" s="61"/>
      <c r="DE596" s="61"/>
      <c r="DF596" s="61"/>
      <c r="DG596" s="61"/>
      <c r="DH596" s="61"/>
      <c r="DI596" s="61"/>
      <c r="DJ596" s="61"/>
      <c r="DK596" s="61"/>
      <c r="DL596" s="61"/>
      <c r="DM596" s="61"/>
      <c r="DN596" s="61"/>
      <c r="DO596" s="61"/>
      <c r="DP596" s="61"/>
      <c r="DQ596" s="61"/>
      <c r="DR596" s="61"/>
      <c r="DS596" s="61"/>
      <c r="DT596" s="61"/>
      <c r="DU596" s="61"/>
      <c r="DV596" s="61"/>
      <c r="DW596" s="61"/>
      <c r="DX596" s="61"/>
      <c r="DY596" s="61"/>
      <c r="DZ596" s="61"/>
      <c r="EA596" s="61"/>
      <c r="EB596" s="61"/>
      <c r="EC596" s="61"/>
      <c r="ED596" s="61"/>
      <c r="EE596" s="61"/>
      <c r="EF596" s="61"/>
      <c r="EG596" s="61"/>
      <c r="EH596" s="61"/>
      <c r="EI596" s="61"/>
      <c r="EJ596" s="61"/>
      <c r="EK596" s="61"/>
      <c r="EL596" s="61"/>
      <c r="EM596" s="61"/>
      <c r="EN596" s="61"/>
      <c r="EO596" s="61"/>
      <c r="EP596" s="61"/>
      <c r="EQ596" s="61"/>
      <c r="ER596" s="61"/>
      <c r="ES596" s="61"/>
      <c r="ET596" s="61"/>
      <c r="EU596" s="61"/>
      <c r="EV596" s="61"/>
      <c r="EW596" s="61"/>
      <c r="EX596" s="61"/>
      <c r="EY596" s="61"/>
    </row>
    <row r="597" spans="1:155"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c r="CT597" s="61"/>
      <c r="CU597" s="61"/>
      <c r="CV597" s="61"/>
      <c r="CW597" s="61"/>
      <c r="CX597" s="61"/>
      <c r="CY597" s="61"/>
      <c r="CZ597" s="61"/>
      <c r="DA597" s="61"/>
      <c r="DB597" s="61"/>
      <c r="DC597" s="61"/>
      <c r="DD597" s="61"/>
      <c r="DE597" s="61"/>
      <c r="DF597" s="61"/>
      <c r="DG597" s="61"/>
      <c r="DH597" s="61"/>
      <c r="DI597" s="61"/>
      <c r="DJ597" s="61"/>
      <c r="DK597" s="61"/>
      <c r="DL597" s="61"/>
      <c r="DM597" s="61"/>
      <c r="DN597" s="61"/>
      <c r="DO597" s="61"/>
      <c r="DP597" s="61"/>
      <c r="DQ597" s="61"/>
      <c r="DR597" s="61"/>
      <c r="DS597" s="61"/>
      <c r="DT597" s="61"/>
      <c r="DU597" s="61"/>
      <c r="DV597" s="61"/>
      <c r="DW597" s="61"/>
      <c r="DX597" s="61"/>
      <c r="DY597" s="61"/>
      <c r="DZ597" s="61"/>
      <c r="EA597" s="61"/>
      <c r="EB597" s="61"/>
      <c r="EC597" s="61"/>
      <c r="ED597" s="61"/>
      <c r="EE597" s="61"/>
      <c r="EF597" s="61"/>
      <c r="EG597" s="61"/>
      <c r="EH597" s="61"/>
      <c r="EI597" s="61"/>
      <c r="EJ597" s="61"/>
      <c r="EK597" s="61"/>
      <c r="EL597" s="61"/>
      <c r="EM597" s="61"/>
      <c r="EN597" s="61"/>
      <c r="EO597" s="61"/>
      <c r="EP597" s="61"/>
      <c r="EQ597" s="61"/>
      <c r="ER597" s="61"/>
      <c r="ES597" s="61"/>
      <c r="ET597" s="61"/>
      <c r="EU597" s="61"/>
      <c r="EV597" s="61"/>
      <c r="EW597" s="61"/>
      <c r="EX597" s="61"/>
      <c r="EY597" s="61"/>
    </row>
    <row r="598" spans="1:155"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c r="CT598" s="61"/>
      <c r="CU598" s="61"/>
      <c r="CV598" s="61"/>
      <c r="CW598" s="61"/>
      <c r="CX598" s="61"/>
      <c r="CY598" s="61"/>
      <c r="CZ598" s="61"/>
      <c r="DA598" s="61"/>
      <c r="DB598" s="61"/>
      <c r="DC598" s="61"/>
      <c r="DD598" s="61"/>
      <c r="DE598" s="61"/>
      <c r="DF598" s="61"/>
      <c r="DG598" s="61"/>
      <c r="DH598" s="61"/>
      <c r="DI598" s="61"/>
      <c r="DJ598" s="61"/>
      <c r="DK598" s="61"/>
      <c r="DL598" s="61"/>
      <c r="DM598" s="61"/>
      <c r="DN598" s="61"/>
      <c r="DO598" s="61"/>
      <c r="DP598" s="61"/>
      <c r="DQ598" s="61"/>
      <c r="DR598" s="61"/>
      <c r="DS598" s="61"/>
      <c r="DT598" s="61"/>
      <c r="DU598" s="61"/>
      <c r="DV598" s="61"/>
      <c r="DW598" s="61"/>
      <c r="DX598" s="61"/>
      <c r="DY598" s="61"/>
      <c r="DZ598" s="61"/>
      <c r="EA598" s="61"/>
      <c r="EB598" s="61"/>
      <c r="EC598" s="61"/>
      <c r="ED598" s="61"/>
      <c r="EE598" s="61"/>
      <c r="EF598" s="61"/>
      <c r="EG598" s="61"/>
      <c r="EH598" s="61"/>
      <c r="EI598" s="61"/>
      <c r="EJ598" s="61"/>
      <c r="EK598" s="61"/>
      <c r="EL598" s="61"/>
      <c r="EM598" s="61"/>
      <c r="EN598" s="61"/>
      <c r="EO598" s="61"/>
      <c r="EP598" s="61"/>
      <c r="EQ598" s="61"/>
      <c r="ER598" s="61"/>
      <c r="ES598" s="61"/>
      <c r="ET598" s="61"/>
      <c r="EU598" s="61"/>
      <c r="EV598" s="61"/>
      <c r="EW598" s="61"/>
      <c r="EX598" s="61"/>
      <c r="EY598" s="61"/>
    </row>
    <row r="599" spans="1:155"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c r="BQ599" s="61"/>
      <c r="BR599" s="61"/>
      <c r="BS599" s="61"/>
      <c r="BT599" s="61"/>
      <c r="BU599" s="61"/>
      <c r="BV599" s="61"/>
      <c r="BW599" s="61"/>
      <c r="BX599" s="61"/>
      <c r="BY599" s="61"/>
      <c r="BZ599" s="61"/>
      <c r="CA599" s="61"/>
      <c r="CB599" s="61"/>
      <c r="CC599" s="61"/>
      <c r="CD599" s="61"/>
      <c r="CE599" s="61"/>
      <c r="CF599" s="61"/>
      <c r="CG599" s="61"/>
      <c r="CH599" s="61"/>
      <c r="CI599" s="61"/>
      <c r="CJ599" s="61"/>
      <c r="CK599" s="61"/>
      <c r="CL599" s="61"/>
      <c r="CM599" s="61"/>
      <c r="CN599" s="61"/>
      <c r="CO599" s="61"/>
      <c r="CP599" s="61"/>
      <c r="CQ599" s="61"/>
      <c r="CR599" s="61"/>
      <c r="CS599" s="61"/>
      <c r="CT599" s="61"/>
      <c r="CU599" s="61"/>
      <c r="CV599" s="61"/>
      <c r="CW599" s="61"/>
      <c r="CX599" s="61"/>
      <c r="CY599" s="61"/>
      <c r="CZ599" s="61"/>
      <c r="DA599" s="61"/>
      <c r="DB599" s="61"/>
      <c r="DC599" s="61"/>
      <c r="DD599" s="61"/>
      <c r="DE599" s="61"/>
      <c r="DF599" s="61"/>
      <c r="DG599" s="61"/>
      <c r="DH599" s="61"/>
      <c r="DI599" s="61"/>
      <c r="DJ599" s="61"/>
      <c r="DK599" s="61"/>
      <c r="DL599" s="61"/>
      <c r="DM599" s="61"/>
      <c r="DN599" s="61"/>
      <c r="DO599" s="61"/>
      <c r="DP599" s="61"/>
      <c r="DQ599" s="61"/>
      <c r="DR599" s="61"/>
      <c r="DS599" s="61"/>
      <c r="DT599" s="61"/>
      <c r="DU599" s="61"/>
      <c r="DV599" s="61"/>
      <c r="DW599" s="61"/>
      <c r="DX599" s="61"/>
      <c r="DY599" s="61"/>
      <c r="DZ599" s="61"/>
      <c r="EA599" s="61"/>
      <c r="EB599" s="61"/>
      <c r="EC599" s="61"/>
      <c r="ED599" s="61"/>
      <c r="EE599" s="61"/>
      <c r="EF599" s="61"/>
      <c r="EG599" s="61"/>
      <c r="EH599" s="61"/>
      <c r="EI599" s="61"/>
      <c r="EJ599" s="61"/>
      <c r="EK599" s="61"/>
      <c r="EL599" s="61"/>
      <c r="EM599" s="61"/>
      <c r="EN599" s="61"/>
      <c r="EO599" s="61"/>
      <c r="EP599" s="61"/>
      <c r="EQ599" s="61"/>
      <c r="ER599" s="61"/>
      <c r="ES599" s="61"/>
      <c r="ET599" s="61"/>
      <c r="EU599" s="61"/>
      <c r="EV599" s="61"/>
      <c r="EW599" s="61"/>
      <c r="EX599" s="61"/>
      <c r="EY599" s="61"/>
    </row>
    <row r="600" spans="1:155"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c r="BO600" s="61"/>
      <c r="BP600" s="61"/>
      <c r="BQ600" s="61"/>
      <c r="BR600" s="61"/>
      <c r="BS600" s="61"/>
      <c r="BT600" s="61"/>
      <c r="BU600" s="61"/>
      <c r="BV600" s="61"/>
      <c r="BW600" s="61"/>
      <c r="BX600" s="61"/>
      <c r="BY600" s="61"/>
      <c r="BZ600" s="61"/>
      <c r="CA600" s="61"/>
      <c r="CB600" s="61"/>
      <c r="CC600" s="61"/>
      <c r="CD600" s="61"/>
      <c r="CE600" s="61"/>
      <c r="CF600" s="61"/>
      <c r="CG600" s="61"/>
      <c r="CH600" s="61"/>
      <c r="CI600" s="61"/>
      <c r="CJ600" s="61"/>
      <c r="CK600" s="61"/>
      <c r="CL600" s="61"/>
      <c r="CM600" s="61"/>
      <c r="CN600" s="61"/>
      <c r="CO600" s="61"/>
      <c r="CP600" s="61"/>
      <c r="CQ600" s="61"/>
      <c r="CR600" s="61"/>
      <c r="CS600" s="61"/>
      <c r="CT600" s="61"/>
      <c r="CU600" s="61"/>
      <c r="CV600" s="61"/>
      <c r="CW600" s="61"/>
      <c r="CX600" s="61"/>
      <c r="CY600" s="61"/>
      <c r="CZ600" s="61"/>
      <c r="DA600" s="61"/>
      <c r="DB600" s="61"/>
      <c r="DC600" s="61"/>
      <c r="DD600" s="61"/>
      <c r="DE600" s="61"/>
      <c r="DF600" s="61"/>
      <c r="DG600" s="61"/>
      <c r="DH600" s="61"/>
      <c r="DI600" s="61"/>
      <c r="DJ600" s="61"/>
      <c r="DK600" s="61"/>
      <c r="DL600" s="61"/>
      <c r="DM600" s="61"/>
      <c r="DN600" s="61"/>
      <c r="DO600" s="61"/>
      <c r="DP600" s="61"/>
      <c r="DQ600" s="61"/>
      <c r="DR600" s="61"/>
      <c r="DS600" s="61"/>
      <c r="DT600" s="61"/>
      <c r="DU600" s="61"/>
      <c r="DV600" s="61"/>
      <c r="DW600" s="61"/>
      <c r="DX600" s="61"/>
      <c r="DY600" s="61"/>
      <c r="DZ600" s="61"/>
      <c r="EA600" s="61"/>
      <c r="EB600" s="61"/>
      <c r="EC600" s="61"/>
      <c r="ED600" s="61"/>
      <c r="EE600" s="61"/>
      <c r="EF600" s="61"/>
      <c r="EG600" s="61"/>
      <c r="EH600" s="61"/>
      <c r="EI600" s="61"/>
      <c r="EJ600" s="61"/>
      <c r="EK600" s="61"/>
      <c r="EL600" s="61"/>
      <c r="EM600" s="61"/>
      <c r="EN600" s="61"/>
      <c r="EO600" s="61"/>
      <c r="EP600" s="61"/>
      <c r="EQ600" s="61"/>
      <c r="ER600" s="61"/>
      <c r="ES600" s="61"/>
      <c r="ET600" s="61"/>
      <c r="EU600" s="61"/>
      <c r="EV600" s="61"/>
      <c r="EW600" s="61"/>
      <c r="EX600" s="61"/>
      <c r="EY600" s="61"/>
    </row>
    <row r="601" spans="1:155"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61"/>
      <c r="BO601" s="61"/>
      <c r="BP601" s="61"/>
      <c r="BQ601" s="61"/>
      <c r="BR601" s="61"/>
      <c r="BS601" s="61"/>
      <c r="BT601" s="61"/>
      <c r="BU601" s="61"/>
      <c r="BV601" s="61"/>
      <c r="BW601" s="61"/>
      <c r="BX601" s="61"/>
      <c r="BY601" s="61"/>
      <c r="BZ601" s="61"/>
      <c r="CA601" s="61"/>
      <c r="CB601" s="61"/>
      <c r="CC601" s="61"/>
      <c r="CD601" s="61"/>
      <c r="CE601" s="61"/>
      <c r="CF601" s="61"/>
      <c r="CG601" s="61"/>
      <c r="CH601" s="61"/>
      <c r="CI601" s="61"/>
      <c r="CJ601" s="61"/>
      <c r="CK601" s="61"/>
      <c r="CL601" s="61"/>
      <c r="CM601" s="61"/>
      <c r="CN601" s="61"/>
      <c r="CO601" s="61"/>
      <c r="CP601" s="61"/>
      <c r="CQ601" s="61"/>
      <c r="CR601" s="61"/>
      <c r="CS601" s="61"/>
      <c r="CT601" s="61"/>
      <c r="CU601" s="61"/>
      <c r="CV601" s="61"/>
      <c r="CW601" s="61"/>
      <c r="CX601" s="61"/>
      <c r="CY601" s="61"/>
      <c r="CZ601" s="61"/>
      <c r="DA601" s="61"/>
      <c r="DB601" s="61"/>
      <c r="DC601" s="61"/>
      <c r="DD601" s="61"/>
      <c r="DE601" s="61"/>
      <c r="DF601" s="61"/>
      <c r="DG601" s="61"/>
      <c r="DH601" s="61"/>
      <c r="DI601" s="61"/>
      <c r="DJ601" s="61"/>
      <c r="DK601" s="61"/>
      <c r="DL601" s="61"/>
      <c r="DM601" s="61"/>
      <c r="DN601" s="61"/>
      <c r="DO601" s="61"/>
      <c r="DP601" s="61"/>
      <c r="DQ601" s="61"/>
      <c r="DR601" s="61"/>
      <c r="DS601" s="61"/>
      <c r="DT601" s="61"/>
      <c r="DU601" s="61"/>
      <c r="DV601" s="61"/>
      <c r="DW601" s="61"/>
      <c r="DX601" s="61"/>
      <c r="DY601" s="61"/>
      <c r="DZ601" s="61"/>
      <c r="EA601" s="61"/>
      <c r="EB601" s="61"/>
      <c r="EC601" s="61"/>
      <c r="ED601" s="61"/>
      <c r="EE601" s="61"/>
      <c r="EF601" s="61"/>
      <c r="EG601" s="61"/>
      <c r="EH601" s="61"/>
      <c r="EI601" s="61"/>
      <c r="EJ601" s="61"/>
      <c r="EK601" s="61"/>
      <c r="EL601" s="61"/>
      <c r="EM601" s="61"/>
      <c r="EN601" s="61"/>
      <c r="EO601" s="61"/>
      <c r="EP601" s="61"/>
      <c r="EQ601" s="61"/>
      <c r="ER601" s="61"/>
      <c r="ES601" s="61"/>
      <c r="ET601" s="61"/>
      <c r="EU601" s="61"/>
      <c r="EV601" s="61"/>
      <c r="EW601" s="61"/>
      <c r="EX601" s="61"/>
      <c r="EY601" s="61"/>
    </row>
    <row r="602" spans="1:155"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61"/>
      <c r="AY602" s="61"/>
      <c r="AZ602" s="61"/>
      <c r="BA602" s="61"/>
      <c r="BB602" s="61"/>
      <c r="BC602" s="61"/>
      <c r="BD602" s="61"/>
      <c r="BE602" s="61"/>
      <c r="BF602" s="61"/>
      <c r="BG602" s="61"/>
      <c r="BH602" s="61"/>
      <c r="BI602" s="61"/>
      <c r="BJ602" s="61"/>
      <c r="BK602" s="61"/>
      <c r="BL602" s="61"/>
      <c r="BM602" s="61"/>
      <c r="BN602" s="61"/>
      <c r="BO602" s="61"/>
      <c r="BP602" s="61"/>
      <c r="BQ602" s="61"/>
      <c r="BR602" s="61"/>
      <c r="BS602" s="61"/>
      <c r="BT602" s="61"/>
      <c r="BU602" s="61"/>
      <c r="BV602" s="61"/>
      <c r="BW602" s="61"/>
      <c r="BX602" s="61"/>
      <c r="BY602" s="61"/>
      <c r="BZ602" s="61"/>
      <c r="CA602" s="61"/>
      <c r="CB602" s="61"/>
      <c r="CC602" s="61"/>
      <c r="CD602" s="61"/>
      <c r="CE602" s="61"/>
      <c r="CF602" s="61"/>
      <c r="CG602" s="61"/>
      <c r="CH602" s="61"/>
      <c r="CI602" s="61"/>
      <c r="CJ602" s="61"/>
      <c r="CK602" s="61"/>
      <c r="CL602" s="61"/>
      <c r="CM602" s="61"/>
      <c r="CN602" s="61"/>
      <c r="CO602" s="61"/>
      <c r="CP602" s="61"/>
      <c r="CQ602" s="61"/>
      <c r="CR602" s="61"/>
      <c r="CS602" s="61"/>
      <c r="CT602" s="61"/>
      <c r="CU602" s="61"/>
      <c r="CV602" s="61"/>
      <c r="CW602" s="61"/>
      <c r="CX602" s="61"/>
      <c r="CY602" s="61"/>
      <c r="CZ602" s="61"/>
      <c r="DA602" s="61"/>
      <c r="DB602" s="61"/>
      <c r="DC602" s="61"/>
      <c r="DD602" s="61"/>
      <c r="DE602" s="61"/>
      <c r="DF602" s="61"/>
      <c r="DG602" s="61"/>
      <c r="DH602" s="61"/>
      <c r="DI602" s="61"/>
      <c r="DJ602" s="61"/>
      <c r="DK602" s="61"/>
      <c r="DL602" s="61"/>
      <c r="DM602" s="61"/>
      <c r="DN602" s="61"/>
      <c r="DO602" s="61"/>
      <c r="DP602" s="61"/>
      <c r="DQ602" s="61"/>
      <c r="DR602" s="61"/>
      <c r="DS602" s="61"/>
      <c r="DT602" s="61"/>
      <c r="DU602" s="61"/>
      <c r="DV602" s="61"/>
      <c r="DW602" s="61"/>
      <c r="DX602" s="61"/>
      <c r="DY602" s="61"/>
      <c r="DZ602" s="61"/>
      <c r="EA602" s="61"/>
      <c r="EB602" s="61"/>
      <c r="EC602" s="61"/>
      <c r="ED602" s="61"/>
      <c r="EE602" s="61"/>
      <c r="EF602" s="61"/>
      <c r="EG602" s="61"/>
      <c r="EH602" s="61"/>
      <c r="EI602" s="61"/>
      <c r="EJ602" s="61"/>
      <c r="EK602" s="61"/>
      <c r="EL602" s="61"/>
      <c r="EM602" s="61"/>
      <c r="EN602" s="61"/>
      <c r="EO602" s="61"/>
      <c r="EP602" s="61"/>
      <c r="EQ602" s="61"/>
      <c r="ER602" s="61"/>
      <c r="ES602" s="61"/>
      <c r="ET602" s="61"/>
      <c r="EU602" s="61"/>
      <c r="EV602" s="61"/>
      <c r="EW602" s="61"/>
      <c r="EX602" s="61"/>
      <c r="EY602" s="61"/>
    </row>
    <row r="603" spans="1:155"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61"/>
      <c r="AY603" s="61"/>
      <c r="AZ603" s="61"/>
      <c r="BA603" s="61"/>
      <c r="BB603" s="61"/>
      <c r="BC603" s="61"/>
      <c r="BD603" s="61"/>
      <c r="BE603" s="61"/>
      <c r="BF603" s="61"/>
      <c r="BG603" s="61"/>
      <c r="BH603" s="61"/>
      <c r="BI603" s="61"/>
      <c r="BJ603" s="61"/>
      <c r="BK603" s="61"/>
      <c r="BL603" s="61"/>
      <c r="BM603" s="61"/>
      <c r="BN603" s="61"/>
      <c r="BO603" s="61"/>
      <c r="BP603" s="61"/>
      <c r="BQ603" s="61"/>
      <c r="BR603" s="61"/>
      <c r="BS603" s="61"/>
      <c r="BT603" s="61"/>
      <c r="BU603" s="61"/>
      <c r="BV603" s="61"/>
      <c r="BW603" s="61"/>
      <c r="BX603" s="61"/>
      <c r="BY603" s="61"/>
      <c r="BZ603" s="61"/>
      <c r="CA603" s="61"/>
      <c r="CB603" s="61"/>
      <c r="CC603" s="61"/>
      <c r="CD603" s="61"/>
      <c r="CE603" s="61"/>
      <c r="CF603" s="61"/>
      <c r="CG603" s="61"/>
      <c r="CH603" s="61"/>
      <c r="CI603" s="61"/>
      <c r="CJ603" s="61"/>
      <c r="CK603" s="61"/>
      <c r="CL603" s="61"/>
      <c r="CM603" s="61"/>
      <c r="CN603" s="61"/>
      <c r="CO603" s="61"/>
      <c r="CP603" s="61"/>
      <c r="CQ603" s="61"/>
      <c r="CR603" s="61"/>
      <c r="CS603" s="61"/>
      <c r="CT603" s="61"/>
      <c r="CU603" s="61"/>
      <c r="CV603" s="61"/>
      <c r="CW603" s="61"/>
      <c r="CX603" s="61"/>
      <c r="CY603" s="61"/>
      <c r="CZ603" s="61"/>
      <c r="DA603" s="61"/>
      <c r="DB603" s="61"/>
      <c r="DC603" s="61"/>
      <c r="DD603" s="61"/>
      <c r="DE603" s="61"/>
      <c r="DF603" s="61"/>
      <c r="DG603" s="61"/>
      <c r="DH603" s="61"/>
      <c r="DI603" s="61"/>
      <c r="DJ603" s="61"/>
      <c r="DK603" s="61"/>
      <c r="DL603" s="61"/>
      <c r="DM603" s="61"/>
      <c r="DN603" s="61"/>
      <c r="DO603" s="61"/>
      <c r="DP603" s="61"/>
      <c r="DQ603" s="61"/>
      <c r="DR603" s="61"/>
      <c r="DS603" s="61"/>
      <c r="DT603" s="61"/>
      <c r="DU603" s="61"/>
      <c r="DV603" s="61"/>
      <c r="DW603" s="61"/>
      <c r="DX603" s="61"/>
      <c r="DY603" s="61"/>
      <c r="DZ603" s="61"/>
      <c r="EA603" s="61"/>
      <c r="EB603" s="61"/>
      <c r="EC603" s="61"/>
      <c r="ED603" s="61"/>
      <c r="EE603" s="61"/>
      <c r="EF603" s="61"/>
      <c r="EG603" s="61"/>
      <c r="EH603" s="61"/>
      <c r="EI603" s="61"/>
      <c r="EJ603" s="61"/>
      <c r="EK603" s="61"/>
      <c r="EL603" s="61"/>
      <c r="EM603" s="61"/>
      <c r="EN603" s="61"/>
      <c r="EO603" s="61"/>
      <c r="EP603" s="61"/>
      <c r="EQ603" s="61"/>
      <c r="ER603" s="61"/>
      <c r="ES603" s="61"/>
      <c r="ET603" s="61"/>
      <c r="EU603" s="61"/>
      <c r="EV603" s="61"/>
      <c r="EW603" s="61"/>
      <c r="EX603" s="61"/>
      <c r="EY603" s="61"/>
    </row>
    <row r="604" spans="1:155"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61"/>
      <c r="AY604" s="61"/>
      <c r="AZ604" s="61"/>
      <c r="BA604" s="61"/>
      <c r="BB604" s="61"/>
      <c r="BC604" s="61"/>
      <c r="BD604" s="61"/>
      <c r="BE604" s="61"/>
      <c r="BF604" s="61"/>
      <c r="BG604" s="61"/>
      <c r="BH604" s="61"/>
      <c r="BI604" s="61"/>
      <c r="BJ604" s="61"/>
      <c r="BK604" s="61"/>
      <c r="BL604" s="61"/>
      <c r="BM604" s="61"/>
      <c r="BN604" s="61"/>
      <c r="BO604" s="61"/>
      <c r="BP604" s="61"/>
      <c r="BQ604" s="61"/>
      <c r="BR604" s="61"/>
      <c r="BS604" s="61"/>
      <c r="BT604" s="61"/>
      <c r="BU604" s="61"/>
      <c r="BV604" s="61"/>
      <c r="BW604" s="61"/>
      <c r="BX604" s="61"/>
      <c r="BY604" s="61"/>
      <c r="BZ604" s="61"/>
      <c r="CA604" s="61"/>
      <c r="CB604" s="61"/>
      <c r="CC604" s="61"/>
      <c r="CD604" s="61"/>
      <c r="CE604" s="61"/>
      <c r="CF604" s="61"/>
      <c r="CG604" s="61"/>
      <c r="CH604" s="61"/>
      <c r="CI604" s="61"/>
      <c r="CJ604" s="61"/>
      <c r="CK604" s="61"/>
      <c r="CL604" s="61"/>
      <c r="CM604" s="61"/>
      <c r="CN604" s="61"/>
      <c r="CO604" s="61"/>
      <c r="CP604" s="61"/>
      <c r="CQ604" s="61"/>
      <c r="CR604" s="61"/>
      <c r="CS604" s="61"/>
      <c r="CT604" s="61"/>
      <c r="CU604" s="61"/>
      <c r="CV604" s="61"/>
      <c r="CW604" s="61"/>
      <c r="CX604" s="61"/>
      <c r="CY604" s="61"/>
      <c r="CZ604" s="61"/>
      <c r="DA604" s="61"/>
      <c r="DB604" s="61"/>
      <c r="DC604" s="61"/>
      <c r="DD604" s="61"/>
      <c r="DE604" s="61"/>
      <c r="DF604" s="61"/>
      <c r="DG604" s="61"/>
      <c r="DH604" s="61"/>
      <c r="DI604" s="61"/>
      <c r="DJ604" s="61"/>
      <c r="DK604" s="61"/>
      <c r="DL604" s="61"/>
      <c r="DM604" s="61"/>
      <c r="DN604" s="61"/>
      <c r="DO604" s="61"/>
      <c r="DP604" s="61"/>
      <c r="DQ604" s="61"/>
      <c r="DR604" s="61"/>
      <c r="DS604" s="61"/>
      <c r="DT604" s="61"/>
      <c r="DU604" s="61"/>
      <c r="DV604" s="61"/>
      <c r="DW604" s="61"/>
      <c r="DX604" s="61"/>
      <c r="DY604" s="61"/>
      <c r="DZ604" s="61"/>
      <c r="EA604" s="61"/>
      <c r="EB604" s="61"/>
      <c r="EC604" s="61"/>
      <c r="ED604" s="61"/>
      <c r="EE604" s="61"/>
      <c r="EF604" s="61"/>
      <c r="EG604" s="61"/>
      <c r="EH604" s="61"/>
      <c r="EI604" s="61"/>
      <c r="EJ604" s="61"/>
      <c r="EK604" s="61"/>
      <c r="EL604" s="61"/>
      <c r="EM604" s="61"/>
      <c r="EN604" s="61"/>
      <c r="EO604" s="61"/>
      <c r="EP604" s="61"/>
      <c r="EQ604" s="61"/>
      <c r="ER604" s="61"/>
      <c r="ES604" s="61"/>
      <c r="ET604" s="61"/>
      <c r="EU604" s="61"/>
      <c r="EV604" s="61"/>
      <c r="EW604" s="61"/>
      <c r="EX604" s="61"/>
      <c r="EY604" s="61"/>
    </row>
    <row r="605" spans="1:155"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61"/>
      <c r="AY605" s="61"/>
      <c r="AZ605" s="61"/>
      <c r="BA605" s="61"/>
      <c r="BB605" s="61"/>
      <c r="BC605" s="61"/>
      <c r="BD605" s="61"/>
      <c r="BE605" s="61"/>
      <c r="BF605" s="61"/>
      <c r="BG605" s="61"/>
      <c r="BH605" s="61"/>
      <c r="BI605" s="61"/>
      <c r="BJ605" s="61"/>
      <c r="BK605" s="61"/>
      <c r="BL605" s="61"/>
      <c r="BM605" s="61"/>
      <c r="BN605" s="61"/>
      <c r="BO605" s="61"/>
      <c r="BP605" s="61"/>
      <c r="BQ605" s="61"/>
      <c r="BR605" s="61"/>
      <c r="BS605" s="61"/>
      <c r="BT605" s="61"/>
      <c r="BU605" s="61"/>
      <c r="BV605" s="61"/>
      <c r="BW605" s="61"/>
      <c r="BX605" s="61"/>
      <c r="BY605" s="61"/>
      <c r="BZ605" s="61"/>
      <c r="CA605" s="61"/>
      <c r="CB605" s="61"/>
      <c r="CC605" s="61"/>
      <c r="CD605" s="61"/>
      <c r="CE605" s="61"/>
      <c r="CF605" s="61"/>
      <c r="CG605" s="61"/>
      <c r="CH605" s="61"/>
      <c r="CI605" s="61"/>
      <c r="CJ605" s="61"/>
      <c r="CK605" s="61"/>
      <c r="CL605" s="61"/>
      <c r="CM605" s="61"/>
      <c r="CN605" s="61"/>
      <c r="CO605" s="61"/>
      <c r="CP605" s="61"/>
      <c r="CQ605" s="61"/>
      <c r="CR605" s="61"/>
      <c r="CS605" s="61"/>
      <c r="CT605" s="61"/>
      <c r="CU605" s="61"/>
      <c r="CV605" s="61"/>
      <c r="CW605" s="61"/>
      <c r="CX605" s="61"/>
      <c r="CY605" s="61"/>
      <c r="CZ605" s="61"/>
      <c r="DA605" s="61"/>
      <c r="DB605" s="61"/>
      <c r="DC605" s="61"/>
      <c r="DD605" s="61"/>
      <c r="DE605" s="61"/>
      <c r="DF605" s="61"/>
      <c r="DG605" s="61"/>
      <c r="DH605" s="61"/>
      <c r="DI605" s="61"/>
      <c r="DJ605" s="61"/>
      <c r="DK605" s="61"/>
      <c r="DL605" s="61"/>
      <c r="DM605" s="61"/>
      <c r="DN605" s="61"/>
      <c r="DO605" s="61"/>
      <c r="DP605" s="61"/>
      <c r="DQ605" s="61"/>
      <c r="DR605" s="61"/>
      <c r="DS605" s="61"/>
      <c r="DT605" s="61"/>
      <c r="DU605" s="61"/>
      <c r="DV605" s="61"/>
      <c r="DW605" s="61"/>
      <c r="DX605" s="61"/>
      <c r="DY605" s="61"/>
      <c r="DZ605" s="61"/>
      <c r="EA605" s="61"/>
      <c r="EB605" s="61"/>
      <c r="EC605" s="61"/>
      <c r="ED605" s="61"/>
      <c r="EE605" s="61"/>
      <c r="EF605" s="61"/>
      <c r="EG605" s="61"/>
      <c r="EH605" s="61"/>
      <c r="EI605" s="61"/>
      <c r="EJ605" s="61"/>
      <c r="EK605" s="61"/>
      <c r="EL605" s="61"/>
      <c r="EM605" s="61"/>
      <c r="EN605" s="61"/>
      <c r="EO605" s="61"/>
      <c r="EP605" s="61"/>
      <c r="EQ605" s="61"/>
      <c r="ER605" s="61"/>
      <c r="ES605" s="61"/>
      <c r="ET605" s="61"/>
      <c r="EU605" s="61"/>
      <c r="EV605" s="61"/>
      <c r="EW605" s="61"/>
      <c r="EX605" s="61"/>
      <c r="EY605" s="61"/>
    </row>
    <row r="606" spans="1:155"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61"/>
      <c r="AY606" s="61"/>
      <c r="AZ606" s="61"/>
      <c r="BA606" s="61"/>
      <c r="BB606" s="61"/>
      <c r="BC606" s="61"/>
      <c r="BD606" s="61"/>
      <c r="BE606" s="61"/>
      <c r="BF606" s="61"/>
      <c r="BG606" s="61"/>
      <c r="BH606" s="61"/>
      <c r="BI606" s="61"/>
      <c r="BJ606" s="61"/>
      <c r="BK606" s="61"/>
      <c r="BL606" s="61"/>
      <c r="BM606" s="61"/>
      <c r="BN606" s="61"/>
      <c r="BO606" s="61"/>
      <c r="BP606" s="61"/>
      <c r="BQ606" s="61"/>
      <c r="BR606" s="61"/>
      <c r="BS606" s="61"/>
      <c r="BT606" s="61"/>
      <c r="BU606" s="61"/>
      <c r="BV606" s="61"/>
      <c r="BW606" s="61"/>
      <c r="BX606" s="61"/>
      <c r="BY606" s="61"/>
      <c r="BZ606" s="61"/>
      <c r="CA606" s="61"/>
      <c r="CB606" s="61"/>
      <c r="CC606" s="61"/>
      <c r="CD606" s="61"/>
      <c r="CE606" s="61"/>
      <c r="CF606" s="61"/>
      <c r="CG606" s="61"/>
      <c r="CH606" s="61"/>
      <c r="CI606" s="61"/>
      <c r="CJ606" s="61"/>
      <c r="CK606" s="61"/>
      <c r="CL606" s="61"/>
      <c r="CM606" s="61"/>
      <c r="CN606" s="61"/>
      <c r="CO606" s="61"/>
      <c r="CP606" s="61"/>
      <c r="CQ606" s="61"/>
      <c r="CR606" s="61"/>
      <c r="CS606" s="61"/>
      <c r="CT606" s="61"/>
      <c r="CU606" s="61"/>
      <c r="CV606" s="61"/>
      <c r="CW606" s="61"/>
      <c r="CX606" s="61"/>
      <c r="CY606" s="61"/>
      <c r="CZ606" s="61"/>
      <c r="DA606" s="61"/>
      <c r="DB606" s="61"/>
      <c r="DC606" s="61"/>
      <c r="DD606" s="61"/>
      <c r="DE606" s="61"/>
      <c r="DF606" s="61"/>
      <c r="DG606" s="61"/>
      <c r="DH606" s="61"/>
      <c r="DI606" s="61"/>
      <c r="DJ606" s="61"/>
      <c r="DK606" s="61"/>
      <c r="DL606" s="61"/>
      <c r="DM606" s="61"/>
      <c r="DN606" s="61"/>
      <c r="DO606" s="61"/>
      <c r="DP606" s="61"/>
      <c r="DQ606" s="61"/>
      <c r="DR606" s="61"/>
      <c r="DS606" s="61"/>
      <c r="DT606" s="61"/>
      <c r="DU606" s="61"/>
      <c r="DV606" s="61"/>
      <c r="DW606" s="61"/>
      <c r="DX606" s="61"/>
      <c r="DY606" s="61"/>
      <c r="DZ606" s="61"/>
      <c r="EA606" s="61"/>
      <c r="EB606" s="61"/>
      <c r="EC606" s="61"/>
      <c r="ED606" s="61"/>
      <c r="EE606" s="61"/>
      <c r="EF606" s="61"/>
      <c r="EG606" s="61"/>
      <c r="EH606" s="61"/>
      <c r="EI606" s="61"/>
      <c r="EJ606" s="61"/>
      <c r="EK606" s="61"/>
      <c r="EL606" s="61"/>
      <c r="EM606" s="61"/>
      <c r="EN606" s="61"/>
      <c r="EO606" s="61"/>
      <c r="EP606" s="61"/>
      <c r="EQ606" s="61"/>
      <c r="ER606" s="61"/>
      <c r="ES606" s="61"/>
      <c r="ET606" s="61"/>
      <c r="EU606" s="61"/>
      <c r="EV606" s="61"/>
      <c r="EW606" s="61"/>
      <c r="EX606" s="61"/>
      <c r="EY606" s="61"/>
    </row>
    <row r="607" spans="1:155"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61"/>
      <c r="AY607" s="61"/>
      <c r="AZ607" s="61"/>
      <c r="BA607" s="61"/>
      <c r="BB607" s="61"/>
      <c r="BC607" s="61"/>
      <c r="BD607" s="61"/>
      <c r="BE607" s="61"/>
      <c r="BF607" s="61"/>
      <c r="BG607" s="61"/>
      <c r="BH607" s="61"/>
      <c r="BI607" s="61"/>
      <c r="BJ607" s="61"/>
      <c r="BK607" s="61"/>
      <c r="BL607" s="61"/>
      <c r="BM607" s="61"/>
      <c r="BN607" s="61"/>
      <c r="BO607" s="61"/>
      <c r="BP607" s="61"/>
      <c r="BQ607" s="61"/>
      <c r="BR607" s="61"/>
      <c r="BS607" s="61"/>
      <c r="BT607" s="61"/>
      <c r="BU607" s="61"/>
      <c r="BV607" s="61"/>
      <c r="BW607" s="61"/>
      <c r="BX607" s="61"/>
      <c r="BY607" s="61"/>
      <c r="BZ607" s="61"/>
      <c r="CA607" s="61"/>
      <c r="CB607" s="61"/>
      <c r="CC607" s="61"/>
      <c r="CD607" s="61"/>
      <c r="CE607" s="61"/>
      <c r="CF607" s="61"/>
      <c r="CG607" s="61"/>
      <c r="CH607" s="61"/>
      <c r="CI607" s="61"/>
      <c r="CJ607" s="61"/>
      <c r="CK607" s="61"/>
      <c r="CL607" s="61"/>
      <c r="CM607" s="61"/>
      <c r="CN607" s="61"/>
      <c r="CO607" s="61"/>
      <c r="CP607" s="61"/>
      <c r="CQ607" s="61"/>
      <c r="CR607" s="61"/>
      <c r="CS607" s="61"/>
      <c r="CT607" s="61"/>
      <c r="CU607" s="61"/>
      <c r="CV607" s="61"/>
      <c r="CW607" s="61"/>
      <c r="CX607" s="61"/>
      <c r="CY607" s="61"/>
      <c r="CZ607" s="61"/>
      <c r="DA607" s="61"/>
      <c r="DB607" s="61"/>
      <c r="DC607" s="61"/>
      <c r="DD607" s="61"/>
      <c r="DE607" s="61"/>
      <c r="DF607" s="61"/>
      <c r="DG607" s="61"/>
      <c r="DH607" s="61"/>
      <c r="DI607" s="61"/>
      <c r="DJ607" s="61"/>
      <c r="DK607" s="61"/>
      <c r="DL607" s="61"/>
      <c r="DM607" s="61"/>
      <c r="DN607" s="61"/>
      <c r="DO607" s="61"/>
      <c r="DP607" s="61"/>
      <c r="DQ607" s="61"/>
      <c r="DR607" s="61"/>
      <c r="DS607" s="61"/>
      <c r="DT607" s="61"/>
      <c r="DU607" s="61"/>
      <c r="DV607" s="61"/>
      <c r="DW607" s="61"/>
      <c r="DX607" s="61"/>
      <c r="DY607" s="61"/>
      <c r="DZ607" s="61"/>
      <c r="EA607" s="61"/>
      <c r="EB607" s="61"/>
      <c r="EC607" s="61"/>
      <c r="ED607" s="61"/>
      <c r="EE607" s="61"/>
      <c r="EF607" s="61"/>
      <c r="EG607" s="61"/>
      <c r="EH607" s="61"/>
      <c r="EI607" s="61"/>
      <c r="EJ607" s="61"/>
      <c r="EK607" s="61"/>
      <c r="EL607" s="61"/>
      <c r="EM607" s="61"/>
      <c r="EN607" s="61"/>
      <c r="EO607" s="61"/>
      <c r="EP607" s="61"/>
      <c r="EQ607" s="61"/>
      <c r="ER607" s="61"/>
      <c r="ES607" s="61"/>
      <c r="ET607" s="61"/>
      <c r="EU607" s="61"/>
      <c r="EV607" s="61"/>
      <c r="EW607" s="61"/>
      <c r="EX607" s="61"/>
      <c r="EY607" s="61"/>
    </row>
    <row r="608" spans="1:155"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61"/>
      <c r="AY608" s="61"/>
      <c r="AZ608" s="61"/>
      <c r="BA608" s="61"/>
      <c r="BB608" s="61"/>
      <c r="BC608" s="61"/>
      <c r="BD608" s="61"/>
      <c r="BE608" s="61"/>
      <c r="BF608" s="61"/>
      <c r="BG608" s="61"/>
      <c r="BH608" s="61"/>
      <c r="BI608" s="61"/>
      <c r="BJ608" s="61"/>
      <c r="BK608" s="61"/>
      <c r="BL608" s="61"/>
      <c r="BM608" s="61"/>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c r="CU608" s="61"/>
      <c r="CV608" s="61"/>
      <c r="CW608" s="61"/>
      <c r="CX608" s="61"/>
      <c r="CY608" s="61"/>
      <c r="CZ608" s="61"/>
      <c r="DA608" s="61"/>
      <c r="DB608" s="61"/>
      <c r="DC608" s="61"/>
      <c r="DD608" s="61"/>
      <c r="DE608" s="61"/>
      <c r="DF608" s="61"/>
      <c r="DG608" s="61"/>
      <c r="DH608" s="61"/>
      <c r="DI608" s="61"/>
      <c r="DJ608" s="61"/>
      <c r="DK608" s="61"/>
      <c r="DL608" s="61"/>
      <c r="DM608" s="61"/>
      <c r="DN608" s="61"/>
      <c r="DO608" s="61"/>
      <c r="DP608" s="61"/>
      <c r="DQ608" s="61"/>
      <c r="DR608" s="61"/>
      <c r="DS608" s="61"/>
      <c r="DT608" s="61"/>
      <c r="DU608" s="61"/>
      <c r="DV608" s="61"/>
      <c r="DW608" s="61"/>
      <c r="DX608" s="61"/>
      <c r="DY608" s="61"/>
      <c r="DZ608" s="61"/>
      <c r="EA608" s="61"/>
      <c r="EB608" s="61"/>
      <c r="EC608" s="61"/>
      <c r="ED608" s="61"/>
      <c r="EE608" s="61"/>
      <c r="EF608" s="61"/>
      <c r="EG608" s="61"/>
      <c r="EH608" s="61"/>
      <c r="EI608" s="61"/>
      <c r="EJ608" s="61"/>
      <c r="EK608" s="61"/>
      <c r="EL608" s="61"/>
      <c r="EM608" s="61"/>
      <c r="EN608" s="61"/>
      <c r="EO608" s="61"/>
      <c r="EP608" s="61"/>
      <c r="EQ608" s="61"/>
      <c r="ER608" s="61"/>
      <c r="ES608" s="61"/>
      <c r="ET608" s="61"/>
      <c r="EU608" s="61"/>
      <c r="EV608" s="61"/>
      <c r="EW608" s="61"/>
      <c r="EX608" s="61"/>
      <c r="EY608" s="61"/>
    </row>
    <row r="609" spans="1:155"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61"/>
      <c r="BI609" s="61"/>
      <c r="BJ609" s="61"/>
      <c r="BK609" s="61"/>
      <c r="BL609" s="61"/>
      <c r="BM609" s="61"/>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c r="CU609" s="61"/>
      <c r="CV609" s="61"/>
      <c r="CW609" s="61"/>
      <c r="CX609" s="61"/>
      <c r="CY609" s="61"/>
      <c r="CZ609" s="61"/>
      <c r="DA609" s="61"/>
      <c r="DB609" s="61"/>
      <c r="DC609" s="61"/>
      <c r="DD609" s="61"/>
      <c r="DE609" s="61"/>
      <c r="DF609" s="61"/>
      <c r="DG609" s="61"/>
      <c r="DH609" s="61"/>
      <c r="DI609" s="61"/>
      <c r="DJ609" s="61"/>
      <c r="DK609" s="61"/>
      <c r="DL609" s="61"/>
      <c r="DM609" s="61"/>
      <c r="DN609" s="61"/>
      <c r="DO609" s="61"/>
      <c r="DP609" s="61"/>
      <c r="DQ609" s="61"/>
      <c r="DR609" s="61"/>
      <c r="DS609" s="61"/>
      <c r="DT609" s="61"/>
      <c r="DU609" s="61"/>
      <c r="DV609" s="61"/>
      <c r="DW609" s="61"/>
      <c r="DX609" s="61"/>
      <c r="DY609" s="61"/>
      <c r="DZ609" s="61"/>
      <c r="EA609" s="61"/>
      <c r="EB609" s="61"/>
      <c r="EC609" s="61"/>
      <c r="ED609" s="61"/>
      <c r="EE609" s="61"/>
      <c r="EF609" s="61"/>
      <c r="EG609" s="61"/>
      <c r="EH609" s="61"/>
      <c r="EI609" s="61"/>
      <c r="EJ609" s="61"/>
      <c r="EK609" s="61"/>
      <c r="EL609" s="61"/>
      <c r="EM609" s="61"/>
      <c r="EN609" s="61"/>
      <c r="EO609" s="61"/>
      <c r="EP609" s="61"/>
      <c r="EQ609" s="61"/>
      <c r="ER609" s="61"/>
      <c r="ES609" s="61"/>
      <c r="ET609" s="61"/>
      <c r="EU609" s="61"/>
      <c r="EV609" s="61"/>
      <c r="EW609" s="61"/>
      <c r="EX609" s="61"/>
      <c r="EY609" s="61"/>
    </row>
    <row r="610" spans="1:155"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61"/>
      <c r="AY610" s="61"/>
      <c r="AZ610" s="61"/>
      <c r="BA610" s="61"/>
      <c r="BB610" s="61"/>
      <c r="BC610" s="61"/>
      <c r="BD610" s="61"/>
      <c r="BE610" s="61"/>
      <c r="BF610" s="61"/>
      <c r="BG610" s="61"/>
      <c r="BH610" s="61"/>
      <c r="BI610" s="61"/>
      <c r="BJ610" s="61"/>
      <c r="BK610" s="61"/>
      <c r="BL610" s="61"/>
      <c r="BM610" s="61"/>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c r="CU610" s="61"/>
      <c r="CV610" s="61"/>
      <c r="CW610" s="61"/>
      <c r="CX610" s="61"/>
      <c r="CY610" s="61"/>
      <c r="CZ610" s="61"/>
      <c r="DA610" s="61"/>
      <c r="DB610" s="61"/>
      <c r="DC610" s="61"/>
      <c r="DD610" s="61"/>
      <c r="DE610" s="61"/>
      <c r="DF610" s="61"/>
      <c r="DG610" s="61"/>
      <c r="DH610" s="61"/>
      <c r="DI610" s="61"/>
      <c r="DJ610" s="61"/>
      <c r="DK610" s="61"/>
      <c r="DL610" s="61"/>
      <c r="DM610" s="61"/>
      <c r="DN610" s="61"/>
      <c r="DO610" s="61"/>
      <c r="DP610" s="61"/>
      <c r="DQ610" s="61"/>
      <c r="DR610" s="61"/>
      <c r="DS610" s="61"/>
      <c r="DT610" s="61"/>
      <c r="DU610" s="61"/>
      <c r="DV610" s="61"/>
      <c r="DW610" s="61"/>
      <c r="DX610" s="61"/>
      <c r="DY610" s="61"/>
      <c r="DZ610" s="61"/>
      <c r="EA610" s="61"/>
      <c r="EB610" s="61"/>
      <c r="EC610" s="61"/>
      <c r="ED610" s="61"/>
      <c r="EE610" s="61"/>
      <c r="EF610" s="61"/>
      <c r="EG610" s="61"/>
      <c r="EH610" s="61"/>
      <c r="EI610" s="61"/>
      <c r="EJ610" s="61"/>
      <c r="EK610" s="61"/>
      <c r="EL610" s="61"/>
      <c r="EM610" s="61"/>
      <c r="EN610" s="61"/>
      <c r="EO610" s="61"/>
      <c r="EP610" s="61"/>
      <c r="EQ610" s="61"/>
      <c r="ER610" s="61"/>
      <c r="ES610" s="61"/>
      <c r="ET610" s="61"/>
      <c r="EU610" s="61"/>
      <c r="EV610" s="61"/>
      <c r="EW610" s="61"/>
      <c r="EX610" s="61"/>
      <c r="EY610" s="61"/>
    </row>
    <row r="611" spans="1:155"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61"/>
      <c r="AY611" s="61"/>
      <c r="AZ611" s="61"/>
      <c r="BA611" s="61"/>
      <c r="BB611" s="61"/>
      <c r="BC611" s="61"/>
      <c r="BD611" s="61"/>
      <c r="BE611" s="61"/>
      <c r="BF611" s="61"/>
      <c r="BG611" s="61"/>
      <c r="BH611" s="61"/>
      <c r="BI611" s="61"/>
      <c r="BJ611" s="61"/>
      <c r="BK611" s="61"/>
      <c r="BL611" s="61"/>
      <c r="BM611" s="61"/>
      <c r="BN611" s="61"/>
      <c r="BO611" s="61"/>
      <c r="BP611" s="61"/>
      <c r="BQ611" s="61"/>
      <c r="BR611" s="61"/>
      <c r="BS611" s="61"/>
      <c r="BT611" s="61"/>
      <c r="BU611" s="61"/>
      <c r="BV611" s="61"/>
      <c r="BW611" s="61"/>
      <c r="BX611" s="61"/>
      <c r="BY611" s="61"/>
      <c r="BZ611" s="61"/>
      <c r="CA611" s="61"/>
      <c r="CB611" s="61"/>
      <c r="CC611" s="61"/>
      <c r="CD611" s="61"/>
      <c r="CE611" s="61"/>
      <c r="CF611" s="61"/>
      <c r="CG611" s="61"/>
      <c r="CH611" s="61"/>
      <c r="CI611" s="61"/>
      <c r="CJ611" s="61"/>
      <c r="CK611" s="61"/>
      <c r="CL611" s="61"/>
      <c r="CM611" s="61"/>
      <c r="CN611" s="61"/>
      <c r="CO611" s="61"/>
      <c r="CP611" s="61"/>
      <c r="CQ611" s="61"/>
      <c r="CR611" s="61"/>
      <c r="CS611" s="61"/>
      <c r="CT611" s="61"/>
      <c r="CU611" s="61"/>
      <c r="CV611" s="61"/>
      <c r="CW611" s="61"/>
      <c r="CX611" s="61"/>
      <c r="CY611" s="61"/>
      <c r="CZ611" s="61"/>
      <c r="DA611" s="61"/>
      <c r="DB611" s="61"/>
      <c r="DC611" s="61"/>
      <c r="DD611" s="61"/>
      <c r="DE611" s="61"/>
      <c r="DF611" s="61"/>
      <c r="DG611" s="61"/>
      <c r="DH611" s="61"/>
      <c r="DI611" s="61"/>
      <c r="DJ611" s="61"/>
      <c r="DK611" s="61"/>
      <c r="DL611" s="61"/>
      <c r="DM611" s="61"/>
      <c r="DN611" s="61"/>
      <c r="DO611" s="61"/>
      <c r="DP611" s="61"/>
      <c r="DQ611" s="61"/>
      <c r="DR611" s="61"/>
      <c r="DS611" s="61"/>
      <c r="DT611" s="61"/>
      <c r="DU611" s="61"/>
      <c r="DV611" s="61"/>
      <c r="DW611" s="61"/>
      <c r="DX611" s="61"/>
      <c r="DY611" s="61"/>
      <c r="DZ611" s="61"/>
      <c r="EA611" s="61"/>
      <c r="EB611" s="61"/>
      <c r="EC611" s="61"/>
      <c r="ED611" s="61"/>
      <c r="EE611" s="61"/>
      <c r="EF611" s="61"/>
      <c r="EG611" s="61"/>
      <c r="EH611" s="61"/>
      <c r="EI611" s="61"/>
      <c r="EJ611" s="61"/>
      <c r="EK611" s="61"/>
      <c r="EL611" s="61"/>
      <c r="EM611" s="61"/>
      <c r="EN611" s="61"/>
      <c r="EO611" s="61"/>
      <c r="EP611" s="61"/>
      <c r="EQ611" s="61"/>
      <c r="ER611" s="61"/>
      <c r="ES611" s="61"/>
      <c r="ET611" s="61"/>
      <c r="EU611" s="61"/>
      <c r="EV611" s="61"/>
      <c r="EW611" s="61"/>
      <c r="EX611" s="61"/>
      <c r="EY611" s="61"/>
    </row>
    <row r="612" spans="1:155"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1"/>
      <c r="CJ612" s="61"/>
      <c r="CK612" s="61"/>
      <c r="CL612" s="61"/>
      <c r="CM612" s="61"/>
      <c r="CN612" s="61"/>
      <c r="CO612" s="61"/>
      <c r="CP612" s="61"/>
      <c r="CQ612" s="61"/>
      <c r="CR612" s="61"/>
      <c r="CS612" s="61"/>
      <c r="CT612" s="61"/>
      <c r="CU612" s="61"/>
      <c r="CV612" s="61"/>
      <c r="CW612" s="61"/>
      <c r="CX612" s="61"/>
      <c r="CY612" s="61"/>
      <c r="CZ612" s="61"/>
      <c r="DA612" s="61"/>
      <c r="DB612" s="61"/>
      <c r="DC612" s="61"/>
      <c r="DD612" s="61"/>
      <c r="DE612" s="61"/>
      <c r="DF612" s="61"/>
      <c r="DG612" s="61"/>
      <c r="DH612" s="61"/>
      <c r="DI612" s="61"/>
      <c r="DJ612" s="61"/>
      <c r="DK612" s="61"/>
      <c r="DL612" s="61"/>
      <c r="DM612" s="61"/>
      <c r="DN612" s="61"/>
      <c r="DO612" s="61"/>
      <c r="DP612" s="61"/>
      <c r="DQ612" s="61"/>
      <c r="DR612" s="61"/>
      <c r="DS612" s="61"/>
      <c r="DT612" s="61"/>
      <c r="DU612" s="61"/>
      <c r="DV612" s="61"/>
      <c r="DW612" s="61"/>
      <c r="DX612" s="61"/>
      <c r="DY612" s="61"/>
      <c r="DZ612" s="61"/>
      <c r="EA612" s="61"/>
      <c r="EB612" s="61"/>
      <c r="EC612" s="61"/>
      <c r="ED612" s="61"/>
      <c r="EE612" s="61"/>
      <c r="EF612" s="61"/>
      <c r="EG612" s="61"/>
      <c r="EH612" s="61"/>
      <c r="EI612" s="61"/>
      <c r="EJ612" s="61"/>
      <c r="EK612" s="61"/>
      <c r="EL612" s="61"/>
      <c r="EM612" s="61"/>
      <c r="EN612" s="61"/>
      <c r="EO612" s="61"/>
      <c r="EP612" s="61"/>
      <c r="EQ612" s="61"/>
      <c r="ER612" s="61"/>
      <c r="ES612" s="61"/>
      <c r="ET612" s="61"/>
      <c r="EU612" s="61"/>
      <c r="EV612" s="61"/>
      <c r="EW612" s="61"/>
      <c r="EX612" s="61"/>
      <c r="EY612" s="61"/>
    </row>
    <row r="613" spans="1:155"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c r="BQ613" s="61"/>
      <c r="BR613" s="61"/>
      <c r="BS613" s="61"/>
      <c r="BT613" s="61"/>
      <c r="BU613" s="61"/>
      <c r="BV613" s="61"/>
      <c r="BW613" s="61"/>
      <c r="BX613" s="61"/>
      <c r="BY613" s="61"/>
      <c r="BZ613" s="61"/>
      <c r="CA613" s="61"/>
      <c r="CB613" s="61"/>
      <c r="CC613" s="61"/>
      <c r="CD613" s="61"/>
      <c r="CE613" s="61"/>
      <c r="CF613" s="61"/>
      <c r="CG613" s="61"/>
      <c r="CH613" s="61"/>
      <c r="CI613" s="61"/>
      <c r="CJ613" s="61"/>
      <c r="CK613" s="61"/>
      <c r="CL613" s="61"/>
      <c r="CM613" s="61"/>
      <c r="CN613" s="61"/>
      <c r="CO613" s="61"/>
      <c r="CP613" s="61"/>
      <c r="CQ613" s="61"/>
      <c r="CR613" s="61"/>
      <c r="CS613" s="61"/>
      <c r="CT613" s="61"/>
      <c r="CU613" s="61"/>
      <c r="CV613" s="61"/>
      <c r="CW613" s="61"/>
      <c r="CX613" s="61"/>
      <c r="CY613" s="61"/>
      <c r="CZ613" s="61"/>
      <c r="DA613" s="61"/>
      <c r="DB613" s="61"/>
      <c r="DC613" s="61"/>
      <c r="DD613" s="61"/>
      <c r="DE613" s="61"/>
      <c r="DF613" s="61"/>
      <c r="DG613" s="61"/>
      <c r="DH613" s="61"/>
      <c r="DI613" s="61"/>
      <c r="DJ613" s="61"/>
      <c r="DK613" s="61"/>
      <c r="DL613" s="61"/>
      <c r="DM613" s="61"/>
      <c r="DN613" s="61"/>
      <c r="DO613" s="61"/>
      <c r="DP613" s="61"/>
      <c r="DQ613" s="61"/>
      <c r="DR613" s="61"/>
      <c r="DS613" s="61"/>
      <c r="DT613" s="61"/>
      <c r="DU613" s="61"/>
      <c r="DV613" s="61"/>
      <c r="DW613" s="61"/>
      <c r="DX613" s="61"/>
      <c r="DY613" s="61"/>
      <c r="DZ613" s="61"/>
      <c r="EA613" s="61"/>
      <c r="EB613" s="61"/>
      <c r="EC613" s="61"/>
      <c r="ED613" s="61"/>
      <c r="EE613" s="61"/>
      <c r="EF613" s="61"/>
      <c r="EG613" s="61"/>
      <c r="EH613" s="61"/>
      <c r="EI613" s="61"/>
      <c r="EJ613" s="61"/>
      <c r="EK613" s="61"/>
      <c r="EL613" s="61"/>
      <c r="EM613" s="61"/>
      <c r="EN613" s="61"/>
      <c r="EO613" s="61"/>
      <c r="EP613" s="61"/>
      <c r="EQ613" s="61"/>
      <c r="ER613" s="61"/>
      <c r="ES613" s="61"/>
      <c r="ET613" s="61"/>
      <c r="EU613" s="61"/>
      <c r="EV613" s="61"/>
      <c r="EW613" s="61"/>
      <c r="EX613" s="61"/>
      <c r="EY613" s="61"/>
    </row>
    <row r="614" spans="1:155"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c r="BQ614" s="61"/>
      <c r="BR614" s="61"/>
      <c r="BS614" s="61"/>
      <c r="BT614" s="61"/>
      <c r="BU614" s="61"/>
      <c r="BV614" s="61"/>
      <c r="BW614" s="61"/>
      <c r="BX614" s="61"/>
      <c r="BY614" s="61"/>
      <c r="BZ614" s="61"/>
      <c r="CA614" s="61"/>
      <c r="CB614" s="61"/>
      <c r="CC614" s="61"/>
      <c r="CD614" s="61"/>
      <c r="CE614" s="61"/>
      <c r="CF614" s="61"/>
      <c r="CG614" s="61"/>
      <c r="CH614" s="61"/>
      <c r="CI614" s="61"/>
      <c r="CJ614" s="61"/>
      <c r="CK614" s="61"/>
      <c r="CL614" s="61"/>
      <c r="CM614" s="61"/>
      <c r="CN614" s="61"/>
      <c r="CO614" s="61"/>
      <c r="CP614" s="61"/>
      <c r="CQ614" s="61"/>
      <c r="CR614" s="61"/>
      <c r="CS614" s="61"/>
      <c r="CT614" s="61"/>
      <c r="CU614" s="61"/>
      <c r="CV614" s="61"/>
      <c r="CW614" s="61"/>
      <c r="CX614" s="61"/>
      <c r="CY614" s="61"/>
      <c r="CZ614" s="61"/>
      <c r="DA614" s="61"/>
      <c r="DB614" s="61"/>
      <c r="DC614" s="61"/>
      <c r="DD614" s="61"/>
      <c r="DE614" s="61"/>
      <c r="DF614" s="61"/>
      <c r="DG614" s="61"/>
      <c r="DH614" s="61"/>
      <c r="DI614" s="61"/>
      <c r="DJ614" s="61"/>
      <c r="DK614" s="61"/>
      <c r="DL614" s="61"/>
      <c r="DM614" s="61"/>
      <c r="DN614" s="61"/>
      <c r="DO614" s="61"/>
      <c r="DP614" s="61"/>
      <c r="DQ614" s="61"/>
      <c r="DR614" s="61"/>
      <c r="DS614" s="61"/>
      <c r="DT614" s="61"/>
      <c r="DU614" s="61"/>
      <c r="DV614" s="61"/>
      <c r="DW614" s="61"/>
      <c r="DX614" s="61"/>
      <c r="DY614" s="61"/>
      <c r="DZ614" s="61"/>
      <c r="EA614" s="61"/>
      <c r="EB614" s="61"/>
      <c r="EC614" s="61"/>
      <c r="ED614" s="61"/>
      <c r="EE614" s="61"/>
      <c r="EF614" s="61"/>
      <c r="EG614" s="61"/>
      <c r="EH614" s="61"/>
      <c r="EI614" s="61"/>
      <c r="EJ614" s="61"/>
      <c r="EK614" s="61"/>
      <c r="EL614" s="61"/>
      <c r="EM614" s="61"/>
      <c r="EN614" s="61"/>
      <c r="EO614" s="61"/>
      <c r="EP614" s="61"/>
      <c r="EQ614" s="61"/>
      <c r="ER614" s="61"/>
      <c r="ES614" s="61"/>
      <c r="ET614" s="61"/>
      <c r="EU614" s="61"/>
      <c r="EV614" s="61"/>
      <c r="EW614" s="61"/>
      <c r="EX614" s="61"/>
      <c r="EY614" s="61"/>
    </row>
    <row r="615" spans="1:155"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c r="BQ615" s="61"/>
      <c r="BR615" s="61"/>
      <c r="BS615" s="61"/>
      <c r="BT615" s="61"/>
      <c r="BU615" s="61"/>
      <c r="BV615" s="61"/>
      <c r="BW615" s="61"/>
      <c r="BX615" s="61"/>
      <c r="BY615" s="61"/>
      <c r="BZ615" s="61"/>
      <c r="CA615" s="61"/>
      <c r="CB615" s="61"/>
      <c r="CC615" s="61"/>
      <c r="CD615" s="61"/>
      <c r="CE615" s="61"/>
      <c r="CF615" s="61"/>
      <c r="CG615" s="61"/>
      <c r="CH615" s="61"/>
      <c r="CI615" s="61"/>
      <c r="CJ615" s="61"/>
      <c r="CK615" s="61"/>
      <c r="CL615" s="61"/>
      <c r="CM615" s="61"/>
      <c r="CN615" s="61"/>
      <c r="CO615" s="61"/>
      <c r="CP615" s="61"/>
      <c r="CQ615" s="61"/>
      <c r="CR615" s="61"/>
      <c r="CS615" s="61"/>
      <c r="CT615" s="61"/>
      <c r="CU615" s="61"/>
      <c r="CV615" s="61"/>
      <c r="CW615" s="61"/>
      <c r="CX615" s="61"/>
      <c r="CY615" s="61"/>
      <c r="CZ615" s="61"/>
      <c r="DA615" s="61"/>
      <c r="DB615" s="61"/>
      <c r="DC615" s="61"/>
      <c r="DD615" s="61"/>
      <c r="DE615" s="61"/>
      <c r="DF615" s="61"/>
      <c r="DG615" s="61"/>
      <c r="DH615" s="61"/>
      <c r="DI615" s="61"/>
      <c r="DJ615" s="61"/>
      <c r="DK615" s="61"/>
      <c r="DL615" s="61"/>
      <c r="DM615" s="61"/>
      <c r="DN615" s="61"/>
      <c r="DO615" s="61"/>
      <c r="DP615" s="61"/>
      <c r="DQ615" s="61"/>
      <c r="DR615" s="61"/>
      <c r="DS615" s="61"/>
      <c r="DT615" s="61"/>
      <c r="DU615" s="61"/>
      <c r="DV615" s="61"/>
      <c r="DW615" s="61"/>
      <c r="DX615" s="61"/>
      <c r="DY615" s="61"/>
      <c r="DZ615" s="61"/>
      <c r="EA615" s="61"/>
      <c r="EB615" s="61"/>
      <c r="EC615" s="61"/>
      <c r="ED615" s="61"/>
      <c r="EE615" s="61"/>
      <c r="EF615" s="61"/>
      <c r="EG615" s="61"/>
      <c r="EH615" s="61"/>
      <c r="EI615" s="61"/>
      <c r="EJ615" s="61"/>
      <c r="EK615" s="61"/>
      <c r="EL615" s="61"/>
      <c r="EM615" s="61"/>
      <c r="EN615" s="61"/>
      <c r="EO615" s="61"/>
      <c r="EP615" s="61"/>
      <c r="EQ615" s="61"/>
      <c r="ER615" s="61"/>
      <c r="ES615" s="61"/>
      <c r="ET615" s="61"/>
      <c r="EU615" s="61"/>
      <c r="EV615" s="61"/>
      <c r="EW615" s="61"/>
      <c r="EX615" s="61"/>
      <c r="EY615" s="61"/>
    </row>
    <row r="616" spans="1:155"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c r="BQ616" s="61"/>
      <c r="BR616" s="61"/>
      <c r="BS616" s="61"/>
      <c r="BT616" s="61"/>
      <c r="BU616" s="61"/>
      <c r="BV616" s="61"/>
      <c r="BW616" s="61"/>
      <c r="BX616" s="61"/>
      <c r="BY616" s="61"/>
      <c r="BZ616" s="61"/>
      <c r="CA616" s="61"/>
      <c r="CB616" s="61"/>
      <c r="CC616" s="61"/>
      <c r="CD616" s="61"/>
      <c r="CE616" s="61"/>
      <c r="CF616" s="61"/>
      <c r="CG616" s="61"/>
      <c r="CH616" s="61"/>
      <c r="CI616" s="61"/>
      <c r="CJ616" s="61"/>
      <c r="CK616" s="61"/>
      <c r="CL616" s="61"/>
      <c r="CM616" s="61"/>
      <c r="CN616" s="61"/>
      <c r="CO616" s="61"/>
      <c r="CP616" s="61"/>
      <c r="CQ616" s="61"/>
      <c r="CR616" s="61"/>
      <c r="CS616" s="61"/>
      <c r="CT616" s="61"/>
      <c r="CU616" s="61"/>
      <c r="CV616" s="61"/>
      <c r="CW616" s="61"/>
      <c r="CX616" s="61"/>
      <c r="CY616" s="61"/>
      <c r="CZ616" s="61"/>
      <c r="DA616" s="61"/>
      <c r="DB616" s="61"/>
      <c r="DC616" s="61"/>
      <c r="DD616" s="61"/>
      <c r="DE616" s="61"/>
      <c r="DF616" s="61"/>
      <c r="DG616" s="61"/>
      <c r="DH616" s="61"/>
      <c r="DI616" s="61"/>
      <c r="DJ616" s="61"/>
      <c r="DK616" s="61"/>
      <c r="DL616" s="61"/>
      <c r="DM616" s="61"/>
      <c r="DN616" s="61"/>
      <c r="DO616" s="61"/>
      <c r="DP616" s="61"/>
      <c r="DQ616" s="61"/>
      <c r="DR616" s="61"/>
      <c r="DS616" s="61"/>
      <c r="DT616" s="61"/>
      <c r="DU616" s="61"/>
      <c r="DV616" s="61"/>
      <c r="DW616" s="61"/>
      <c r="DX616" s="61"/>
      <c r="DY616" s="61"/>
      <c r="DZ616" s="61"/>
      <c r="EA616" s="61"/>
      <c r="EB616" s="61"/>
      <c r="EC616" s="61"/>
      <c r="ED616" s="61"/>
      <c r="EE616" s="61"/>
      <c r="EF616" s="61"/>
      <c r="EG616" s="61"/>
      <c r="EH616" s="61"/>
      <c r="EI616" s="61"/>
      <c r="EJ616" s="61"/>
      <c r="EK616" s="61"/>
      <c r="EL616" s="61"/>
      <c r="EM616" s="61"/>
      <c r="EN616" s="61"/>
      <c r="EO616" s="61"/>
      <c r="EP616" s="61"/>
      <c r="EQ616" s="61"/>
      <c r="ER616" s="61"/>
      <c r="ES616" s="61"/>
      <c r="ET616" s="61"/>
      <c r="EU616" s="61"/>
      <c r="EV616" s="61"/>
      <c r="EW616" s="61"/>
      <c r="EX616" s="61"/>
      <c r="EY616" s="61"/>
    </row>
    <row r="617" spans="1:155"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c r="BQ617" s="61"/>
      <c r="BR617" s="61"/>
      <c r="BS617" s="61"/>
      <c r="BT617" s="61"/>
      <c r="BU617" s="61"/>
      <c r="BV617" s="61"/>
      <c r="BW617" s="61"/>
      <c r="BX617" s="61"/>
      <c r="BY617" s="61"/>
      <c r="BZ617" s="61"/>
      <c r="CA617" s="61"/>
      <c r="CB617" s="61"/>
      <c r="CC617" s="61"/>
      <c r="CD617" s="61"/>
      <c r="CE617" s="61"/>
      <c r="CF617" s="61"/>
      <c r="CG617" s="61"/>
      <c r="CH617" s="61"/>
      <c r="CI617" s="61"/>
      <c r="CJ617" s="61"/>
      <c r="CK617" s="61"/>
      <c r="CL617" s="61"/>
      <c r="CM617" s="61"/>
      <c r="CN617" s="61"/>
      <c r="CO617" s="61"/>
      <c r="CP617" s="61"/>
      <c r="CQ617" s="61"/>
      <c r="CR617" s="61"/>
      <c r="CS617" s="61"/>
      <c r="CT617" s="61"/>
      <c r="CU617" s="61"/>
      <c r="CV617" s="61"/>
      <c r="CW617" s="61"/>
      <c r="CX617" s="61"/>
      <c r="CY617" s="61"/>
      <c r="CZ617" s="61"/>
      <c r="DA617" s="61"/>
      <c r="DB617" s="61"/>
      <c r="DC617" s="61"/>
      <c r="DD617" s="61"/>
      <c r="DE617" s="61"/>
      <c r="DF617" s="61"/>
      <c r="DG617" s="61"/>
      <c r="DH617" s="61"/>
      <c r="DI617" s="61"/>
      <c r="DJ617" s="61"/>
      <c r="DK617" s="61"/>
      <c r="DL617" s="61"/>
      <c r="DM617" s="61"/>
      <c r="DN617" s="61"/>
      <c r="DO617" s="61"/>
      <c r="DP617" s="61"/>
      <c r="DQ617" s="61"/>
      <c r="DR617" s="61"/>
      <c r="DS617" s="61"/>
      <c r="DT617" s="61"/>
      <c r="DU617" s="61"/>
      <c r="DV617" s="61"/>
      <c r="DW617" s="61"/>
      <c r="DX617" s="61"/>
      <c r="DY617" s="61"/>
      <c r="DZ617" s="61"/>
      <c r="EA617" s="61"/>
      <c r="EB617" s="61"/>
      <c r="EC617" s="61"/>
      <c r="ED617" s="61"/>
      <c r="EE617" s="61"/>
      <c r="EF617" s="61"/>
      <c r="EG617" s="61"/>
      <c r="EH617" s="61"/>
      <c r="EI617" s="61"/>
      <c r="EJ617" s="61"/>
      <c r="EK617" s="61"/>
      <c r="EL617" s="61"/>
      <c r="EM617" s="61"/>
      <c r="EN617" s="61"/>
      <c r="EO617" s="61"/>
      <c r="EP617" s="61"/>
      <c r="EQ617" s="61"/>
      <c r="ER617" s="61"/>
      <c r="ES617" s="61"/>
      <c r="ET617" s="61"/>
      <c r="EU617" s="61"/>
      <c r="EV617" s="61"/>
      <c r="EW617" s="61"/>
      <c r="EX617" s="61"/>
      <c r="EY617" s="61"/>
    </row>
    <row r="618" spans="1:155"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c r="BQ618" s="61"/>
      <c r="BR618" s="61"/>
      <c r="BS618" s="61"/>
      <c r="BT618" s="61"/>
      <c r="BU618" s="61"/>
      <c r="BV618" s="61"/>
      <c r="BW618" s="61"/>
      <c r="BX618" s="61"/>
      <c r="BY618" s="61"/>
      <c r="BZ618" s="61"/>
      <c r="CA618" s="61"/>
      <c r="CB618" s="61"/>
      <c r="CC618" s="61"/>
      <c r="CD618" s="61"/>
      <c r="CE618" s="61"/>
      <c r="CF618" s="61"/>
      <c r="CG618" s="61"/>
      <c r="CH618" s="61"/>
      <c r="CI618" s="61"/>
      <c r="CJ618" s="61"/>
      <c r="CK618" s="61"/>
      <c r="CL618" s="61"/>
      <c r="CM618" s="61"/>
      <c r="CN618" s="61"/>
      <c r="CO618" s="61"/>
      <c r="CP618" s="61"/>
      <c r="CQ618" s="61"/>
      <c r="CR618" s="61"/>
      <c r="CS618" s="61"/>
      <c r="CT618" s="61"/>
      <c r="CU618" s="61"/>
      <c r="CV618" s="61"/>
      <c r="CW618" s="61"/>
      <c r="CX618" s="61"/>
      <c r="CY618" s="61"/>
      <c r="CZ618" s="61"/>
      <c r="DA618" s="61"/>
      <c r="DB618" s="61"/>
      <c r="DC618" s="61"/>
      <c r="DD618" s="61"/>
      <c r="DE618" s="61"/>
      <c r="DF618" s="61"/>
      <c r="DG618" s="61"/>
      <c r="DH618" s="61"/>
      <c r="DI618" s="61"/>
      <c r="DJ618" s="61"/>
      <c r="DK618" s="61"/>
      <c r="DL618" s="61"/>
      <c r="DM618" s="61"/>
      <c r="DN618" s="61"/>
      <c r="DO618" s="61"/>
      <c r="DP618" s="61"/>
      <c r="DQ618" s="61"/>
      <c r="DR618" s="61"/>
      <c r="DS618" s="61"/>
      <c r="DT618" s="61"/>
      <c r="DU618" s="61"/>
      <c r="DV618" s="61"/>
      <c r="DW618" s="61"/>
      <c r="DX618" s="61"/>
      <c r="DY618" s="61"/>
      <c r="DZ618" s="61"/>
      <c r="EA618" s="61"/>
      <c r="EB618" s="61"/>
      <c r="EC618" s="61"/>
      <c r="ED618" s="61"/>
      <c r="EE618" s="61"/>
      <c r="EF618" s="61"/>
      <c r="EG618" s="61"/>
      <c r="EH618" s="61"/>
      <c r="EI618" s="61"/>
      <c r="EJ618" s="61"/>
      <c r="EK618" s="61"/>
      <c r="EL618" s="61"/>
      <c r="EM618" s="61"/>
      <c r="EN618" s="61"/>
      <c r="EO618" s="61"/>
      <c r="EP618" s="61"/>
      <c r="EQ618" s="61"/>
      <c r="ER618" s="61"/>
      <c r="ES618" s="61"/>
      <c r="ET618" s="61"/>
      <c r="EU618" s="61"/>
      <c r="EV618" s="61"/>
      <c r="EW618" s="61"/>
      <c r="EX618" s="61"/>
      <c r="EY618" s="61"/>
    </row>
    <row r="619" spans="1:155"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c r="BQ619" s="61"/>
      <c r="BR619" s="61"/>
      <c r="BS619" s="61"/>
      <c r="BT619" s="61"/>
      <c r="BU619" s="61"/>
      <c r="BV619" s="61"/>
      <c r="BW619" s="61"/>
      <c r="BX619" s="61"/>
      <c r="BY619" s="61"/>
      <c r="BZ619" s="61"/>
      <c r="CA619" s="61"/>
      <c r="CB619" s="61"/>
      <c r="CC619" s="61"/>
      <c r="CD619" s="61"/>
      <c r="CE619" s="61"/>
      <c r="CF619" s="61"/>
      <c r="CG619" s="61"/>
      <c r="CH619" s="61"/>
      <c r="CI619" s="61"/>
      <c r="CJ619" s="61"/>
      <c r="CK619" s="61"/>
      <c r="CL619" s="61"/>
      <c r="CM619" s="61"/>
      <c r="CN619" s="61"/>
      <c r="CO619" s="61"/>
      <c r="CP619" s="61"/>
      <c r="CQ619" s="61"/>
      <c r="CR619" s="61"/>
      <c r="CS619" s="61"/>
      <c r="CT619" s="61"/>
      <c r="CU619" s="61"/>
      <c r="CV619" s="61"/>
      <c r="CW619" s="61"/>
      <c r="CX619" s="61"/>
      <c r="CY619" s="61"/>
      <c r="CZ619" s="61"/>
      <c r="DA619" s="61"/>
      <c r="DB619" s="61"/>
      <c r="DC619" s="61"/>
      <c r="DD619" s="61"/>
      <c r="DE619" s="61"/>
      <c r="DF619" s="61"/>
      <c r="DG619" s="61"/>
      <c r="DH619" s="61"/>
      <c r="DI619" s="61"/>
      <c r="DJ619" s="61"/>
      <c r="DK619" s="61"/>
      <c r="DL619" s="61"/>
      <c r="DM619" s="61"/>
      <c r="DN619" s="61"/>
      <c r="DO619" s="61"/>
      <c r="DP619" s="61"/>
      <c r="DQ619" s="61"/>
      <c r="DR619" s="61"/>
      <c r="DS619" s="61"/>
      <c r="DT619" s="61"/>
      <c r="DU619" s="61"/>
      <c r="DV619" s="61"/>
      <c r="DW619" s="61"/>
      <c r="DX619" s="61"/>
      <c r="DY619" s="61"/>
      <c r="DZ619" s="61"/>
      <c r="EA619" s="61"/>
      <c r="EB619" s="61"/>
      <c r="EC619" s="61"/>
      <c r="ED619" s="61"/>
      <c r="EE619" s="61"/>
      <c r="EF619" s="61"/>
      <c r="EG619" s="61"/>
      <c r="EH619" s="61"/>
      <c r="EI619" s="61"/>
      <c r="EJ619" s="61"/>
      <c r="EK619" s="61"/>
      <c r="EL619" s="61"/>
      <c r="EM619" s="61"/>
      <c r="EN619" s="61"/>
      <c r="EO619" s="61"/>
      <c r="EP619" s="61"/>
      <c r="EQ619" s="61"/>
      <c r="ER619" s="61"/>
      <c r="ES619" s="61"/>
      <c r="ET619" s="61"/>
      <c r="EU619" s="61"/>
      <c r="EV619" s="61"/>
      <c r="EW619" s="61"/>
      <c r="EX619" s="61"/>
      <c r="EY619" s="61"/>
    </row>
    <row r="620" spans="1:155"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c r="BQ620" s="61"/>
      <c r="BR620" s="61"/>
      <c r="BS620" s="61"/>
      <c r="BT620" s="61"/>
      <c r="BU620" s="61"/>
      <c r="BV620" s="61"/>
      <c r="BW620" s="61"/>
      <c r="BX620" s="61"/>
      <c r="BY620" s="61"/>
      <c r="BZ620" s="61"/>
      <c r="CA620" s="61"/>
      <c r="CB620" s="61"/>
      <c r="CC620" s="61"/>
      <c r="CD620" s="61"/>
      <c r="CE620" s="61"/>
      <c r="CF620" s="61"/>
      <c r="CG620" s="61"/>
      <c r="CH620" s="61"/>
      <c r="CI620" s="61"/>
      <c r="CJ620" s="61"/>
      <c r="CK620" s="61"/>
      <c r="CL620" s="61"/>
      <c r="CM620" s="61"/>
      <c r="CN620" s="61"/>
      <c r="CO620" s="61"/>
      <c r="CP620" s="61"/>
      <c r="CQ620" s="61"/>
      <c r="CR620" s="61"/>
      <c r="CS620" s="61"/>
      <c r="CT620" s="61"/>
      <c r="CU620" s="61"/>
      <c r="CV620" s="61"/>
      <c r="CW620" s="61"/>
      <c r="CX620" s="61"/>
      <c r="CY620" s="61"/>
      <c r="CZ620" s="61"/>
      <c r="DA620" s="61"/>
      <c r="DB620" s="61"/>
      <c r="DC620" s="61"/>
      <c r="DD620" s="61"/>
      <c r="DE620" s="61"/>
      <c r="DF620" s="61"/>
      <c r="DG620" s="61"/>
      <c r="DH620" s="61"/>
      <c r="DI620" s="61"/>
      <c r="DJ620" s="61"/>
      <c r="DK620" s="61"/>
      <c r="DL620" s="61"/>
      <c r="DM620" s="61"/>
      <c r="DN620" s="61"/>
      <c r="DO620" s="61"/>
      <c r="DP620" s="61"/>
      <c r="DQ620" s="61"/>
      <c r="DR620" s="61"/>
      <c r="DS620" s="61"/>
      <c r="DT620" s="61"/>
      <c r="DU620" s="61"/>
      <c r="DV620" s="61"/>
      <c r="DW620" s="61"/>
      <c r="DX620" s="61"/>
      <c r="DY620" s="61"/>
      <c r="DZ620" s="61"/>
      <c r="EA620" s="61"/>
      <c r="EB620" s="61"/>
      <c r="EC620" s="61"/>
      <c r="ED620" s="61"/>
      <c r="EE620" s="61"/>
      <c r="EF620" s="61"/>
      <c r="EG620" s="61"/>
      <c r="EH620" s="61"/>
      <c r="EI620" s="61"/>
      <c r="EJ620" s="61"/>
      <c r="EK620" s="61"/>
      <c r="EL620" s="61"/>
      <c r="EM620" s="61"/>
      <c r="EN620" s="61"/>
      <c r="EO620" s="61"/>
      <c r="EP620" s="61"/>
      <c r="EQ620" s="61"/>
      <c r="ER620" s="61"/>
      <c r="ES620" s="61"/>
      <c r="ET620" s="61"/>
      <c r="EU620" s="61"/>
      <c r="EV620" s="61"/>
      <c r="EW620" s="61"/>
      <c r="EX620" s="61"/>
      <c r="EY620" s="61"/>
    </row>
    <row r="621" spans="1:155"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61"/>
      <c r="AY621" s="61"/>
      <c r="AZ621" s="61"/>
      <c r="BA621" s="61"/>
      <c r="BB621" s="61"/>
      <c r="BC621" s="61"/>
      <c r="BD621" s="61"/>
      <c r="BE621" s="61"/>
      <c r="BF621" s="61"/>
      <c r="BG621" s="61"/>
      <c r="BH621" s="61"/>
      <c r="BI621" s="61"/>
      <c r="BJ621" s="61"/>
      <c r="BK621" s="61"/>
      <c r="BL621" s="61"/>
      <c r="BM621" s="61"/>
      <c r="BN621" s="61"/>
      <c r="BO621" s="61"/>
      <c r="BP621" s="61"/>
      <c r="BQ621" s="61"/>
      <c r="BR621" s="61"/>
      <c r="BS621" s="61"/>
      <c r="BT621" s="61"/>
      <c r="BU621" s="61"/>
      <c r="BV621" s="61"/>
      <c r="BW621" s="61"/>
      <c r="BX621" s="61"/>
      <c r="BY621" s="61"/>
      <c r="BZ621" s="61"/>
      <c r="CA621" s="61"/>
      <c r="CB621" s="61"/>
      <c r="CC621" s="61"/>
      <c r="CD621" s="61"/>
      <c r="CE621" s="61"/>
      <c r="CF621" s="61"/>
      <c r="CG621" s="61"/>
      <c r="CH621" s="61"/>
      <c r="CI621" s="61"/>
      <c r="CJ621" s="61"/>
      <c r="CK621" s="61"/>
      <c r="CL621" s="61"/>
      <c r="CM621" s="61"/>
      <c r="CN621" s="61"/>
      <c r="CO621" s="61"/>
      <c r="CP621" s="61"/>
      <c r="CQ621" s="61"/>
      <c r="CR621" s="61"/>
      <c r="CS621" s="61"/>
      <c r="CT621" s="61"/>
      <c r="CU621" s="61"/>
      <c r="CV621" s="61"/>
      <c r="CW621" s="61"/>
      <c r="CX621" s="61"/>
      <c r="CY621" s="61"/>
      <c r="CZ621" s="61"/>
      <c r="DA621" s="61"/>
      <c r="DB621" s="61"/>
      <c r="DC621" s="61"/>
      <c r="DD621" s="61"/>
      <c r="DE621" s="61"/>
      <c r="DF621" s="61"/>
      <c r="DG621" s="61"/>
      <c r="DH621" s="61"/>
      <c r="DI621" s="61"/>
      <c r="DJ621" s="61"/>
      <c r="DK621" s="61"/>
      <c r="DL621" s="61"/>
      <c r="DM621" s="61"/>
      <c r="DN621" s="61"/>
      <c r="DO621" s="61"/>
      <c r="DP621" s="61"/>
      <c r="DQ621" s="61"/>
      <c r="DR621" s="61"/>
      <c r="DS621" s="61"/>
      <c r="DT621" s="61"/>
      <c r="DU621" s="61"/>
      <c r="DV621" s="61"/>
      <c r="DW621" s="61"/>
      <c r="DX621" s="61"/>
      <c r="DY621" s="61"/>
      <c r="DZ621" s="61"/>
      <c r="EA621" s="61"/>
      <c r="EB621" s="61"/>
      <c r="EC621" s="61"/>
      <c r="ED621" s="61"/>
      <c r="EE621" s="61"/>
      <c r="EF621" s="61"/>
      <c r="EG621" s="61"/>
      <c r="EH621" s="61"/>
      <c r="EI621" s="61"/>
      <c r="EJ621" s="61"/>
      <c r="EK621" s="61"/>
      <c r="EL621" s="61"/>
      <c r="EM621" s="61"/>
      <c r="EN621" s="61"/>
      <c r="EO621" s="61"/>
      <c r="EP621" s="61"/>
      <c r="EQ621" s="61"/>
      <c r="ER621" s="61"/>
      <c r="ES621" s="61"/>
      <c r="ET621" s="61"/>
      <c r="EU621" s="61"/>
      <c r="EV621" s="61"/>
      <c r="EW621" s="61"/>
      <c r="EX621" s="61"/>
      <c r="EY621" s="61"/>
    </row>
    <row r="622" spans="1:155"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61"/>
      <c r="AY622" s="61"/>
      <c r="AZ622" s="61"/>
      <c r="BA622" s="61"/>
      <c r="BB622" s="61"/>
      <c r="BC622" s="61"/>
      <c r="BD622" s="61"/>
      <c r="BE622" s="61"/>
      <c r="BF622" s="61"/>
      <c r="BG622" s="61"/>
      <c r="BH622" s="61"/>
      <c r="BI622" s="61"/>
      <c r="BJ622" s="61"/>
      <c r="BK622" s="61"/>
      <c r="BL622" s="61"/>
      <c r="BM622" s="61"/>
      <c r="BN622" s="61"/>
      <c r="BO622" s="61"/>
      <c r="BP622" s="61"/>
      <c r="BQ622" s="61"/>
      <c r="BR622" s="61"/>
      <c r="BS622" s="61"/>
      <c r="BT622" s="61"/>
      <c r="BU622" s="61"/>
      <c r="BV622" s="61"/>
      <c r="BW622" s="61"/>
      <c r="BX622" s="61"/>
      <c r="BY622" s="61"/>
      <c r="BZ622" s="61"/>
      <c r="CA622" s="61"/>
      <c r="CB622" s="61"/>
      <c r="CC622" s="61"/>
      <c r="CD622" s="61"/>
      <c r="CE622" s="61"/>
      <c r="CF622" s="61"/>
      <c r="CG622" s="61"/>
      <c r="CH622" s="61"/>
      <c r="CI622" s="61"/>
      <c r="CJ622" s="61"/>
      <c r="CK622" s="61"/>
      <c r="CL622" s="61"/>
      <c r="CM622" s="61"/>
      <c r="CN622" s="61"/>
      <c r="CO622" s="61"/>
      <c r="CP622" s="61"/>
      <c r="CQ622" s="61"/>
      <c r="CR622" s="61"/>
      <c r="CS622" s="61"/>
      <c r="CT622" s="61"/>
      <c r="CU622" s="61"/>
      <c r="CV622" s="61"/>
      <c r="CW622" s="61"/>
      <c r="CX622" s="61"/>
      <c r="CY622" s="61"/>
      <c r="CZ622" s="61"/>
      <c r="DA622" s="61"/>
      <c r="DB622" s="61"/>
      <c r="DC622" s="61"/>
      <c r="DD622" s="61"/>
      <c r="DE622" s="61"/>
      <c r="DF622" s="61"/>
      <c r="DG622" s="61"/>
      <c r="DH622" s="61"/>
      <c r="DI622" s="61"/>
      <c r="DJ622" s="61"/>
      <c r="DK622" s="61"/>
      <c r="DL622" s="61"/>
      <c r="DM622" s="61"/>
      <c r="DN622" s="61"/>
      <c r="DO622" s="61"/>
      <c r="DP622" s="61"/>
      <c r="DQ622" s="61"/>
      <c r="DR622" s="61"/>
      <c r="DS622" s="61"/>
      <c r="DT622" s="61"/>
      <c r="DU622" s="61"/>
      <c r="DV622" s="61"/>
      <c r="DW622" s="61"/>
      <c r="DX622" s="61"/>
      <c r="DY622" s="61"/>
      <c r="DZ622" s="61"/>
      <c r="EA622" s="61"/>
      <c r="EB622" s="61"/>
      <c r="EC622" s="61"/>
      <c r="ED622" s="61"/>
      <c r="EE622" s="61"/>
      <c r="EF622" s="61"/>
      <c r="EG622" s="61"/>
      <c r="EH622" s="61"/>
      <c r="EI622" s="61"/>
      <c r="EJ622" s="61"/>
      <c r="EK622" s="61"/>
      <c r="EL622" s="61"/>
      <c r="EM622" s="61"/>
      <c r="EN622" s="61"/>
      <c r="EO622" s="61"/>
      <c r="EP622" s="61"/>
      <c r="EQ622" s="61"/>
      <c r="ER622" s="61"/>
      <c r="ES622" s="61"/>
      <c r="ET622" s="61"/>
      <c r="EU622" s="61"/>
      <c r="EV622" s="61"/>
      <c r="EW622" s="61"/>
      <c r="EX622" s="61"/>
      <c r="EY622" s="61"/>
    </row>
    <row r="623" spans="1:155"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61"/>
      <c r="AY623" s="61"/>
      <c r="AZ623" s="61"/>
      <c r="BA623" s="61"/>
      <c r="BB623" s="61"/>
      <c r="BC623" s="61"/>
      <c r="BD623" s="61"/>
      <c r="BE623" s="61"/>
      <c r="BF623" s="61"/>
      <c r="BG623" s="61"/>
      <c r="BH623" s="61"/>
      <c r="BI623" s="61"/>
      <c r="BJ623" s="61"/>
      <c r="BK623" s="61"/>
      <c r="BL623" s="61"/>
      <c r="BM623" s="61"/>
      <c r="BN623" s="61"/>
      <c r="BO623" s="61"/>
      <c r="BP623" s="61"/>
      <c r="BQ623" s="61"/>
      <c r="BR623" s="61"/>
      <c r="BS623" s="61"/>
      <c r="BT623" s="61"/>
      <c r="BU623" s="61"/>
      <c r="BV623" s="61"/>
      <c r="BW623" s="61"/>
      <c r="BX623" s="61"/>
      <c r="BY623" s="61"/>
      <c r="BZ623" s="61"/>
      <c r="CA623" s="61"/>
      <c r="CB623" s="61"/>
      <c r="CC623" s="61"/>
      <c r="CD623" s="61"/>
      <c r="CE623" s="61"/>
      <c r="CF623" s="61"/>
      <c r="CG623" s="61"/>
      <c r="CH623" s="61"/>
      <c r="CI623" s="61"/>
      <c r="CJ623" s="61"/>
      <c r="CK623" s="61"/>
      <c r="CL623" s="61"/>
      <c r="CM623" s="61"/>
      <c r="CN623" s="61"/>
      <c r="CO623" s="61"/>
      <c r="CP623" s="61"/>
      <c r="CQ623" s="61"/>
      <c r="CR623" s="61"/>
      <c r="CS623" s="61"/>
      <c r="CT623" s="61"/>
      <c r="CU623" s="61"/>
      <c r="CV623" s="61"/>
      <c r="CW623" s="61"/>
      <c r="CX623" s="61"/>
      <c r="CY623" s="61"/>
      <c r="CZ623" s="61"/>
      <c r="DA623" s="61"/>
      <c r="DB623" s="61"/>
      <c r="DC623" s="61"/>
      <c r="DD623" s="61"/>
      <c r="DE623" s="61"/>
      <c r="DF623" s="61"/>
      <c r="DG623" s="61"/>
      <c r="DH623" s="61"/>
      <c r="DI623" s="61"/>
      <c r="DJ623" s="61"/>
      <c r="DK623" s="61"/>
      <c r="DL623" s="61"/>
      <c r="DM623" s="61"/>
      <c r="DN623" s="61"/>
      <c r="DO623" s="61"/>
      <c r="DP623" s="61"/>
      <c r="DQ623" s="61"/>
      <c r="DR623" s="61"/>
      <c r="DS623" s="61"/>
      <c r="DT623" s="61"/>
      <c r="DU623" s="61"/>
      <c r="DV623" s="61"/>
      <c r="DW623" s="61"/>
      <c r="DX623" s="61"/>
      <c r="DY623" s="61"/>
      <c r="DZ623" s="61"/>
      <c r="EA623" s="61"/>
      <c r="EB623" s="61"/>
      <c r="EC623" s="61"/>
      <c r="ED623" s="61"/>
      <c r="EE623" s="61"/>
      <c r="EF623" s="61"/>
      <c r="EG623" s="61"/>
      <c r="EH623" s="61"/>
      <c r="EI623" s="61"/>
      <c r="EJ623" s="61"/>
      <c r="EK623" s="61"/>
      <c r="EL623" s="61"/>
      <c r="EM623" s="61"/>
      <c r="EN623" s="61"/>
      <c r="EO623" s="61"/>
      <c r="EP623" s="61"/>
      <c r="EQ623" s="61"/>
      <c r="ER623" s="61"/>
      <c r="ES623" s="61"/>
      <c r="ET623" s="61"/>
      <c r="EU623" s="61"/>
      <c r="EV623" s="61"/>
      <c r="EW623" s="61"/>
      <c r="EX623" s="61"/>
      <c r="EY623" s="61"/>
    </row>
    <row r="624" spans="1:155"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61"/>
      <c r="AY624" s="61"/>
      <c r="AZ624" s="61"/>
      <c r="BA624" s="61"/>
      <c r="BB624" s="61"/>
      <c r="BC624" s="61"/>
      <c r="BD624" s="61"/>
      <c r="BE624" s="61"/>
      <c r="BF624" s="61"/>
      <c r="BG624" s="61"/>
      <c r="BH624" s="61"/>
      <c r="BI624" s="61"/>
      <c r="BJ624" s="61"/>
      <c r="BK624" s="61"/>
      <c r="BL624" s="61"/>
      <c r="BM624" s="61"/>
      <c r="BN624" s="61"/>
      <c r="BO624" s="61"/>
      <c r="BP624" s="61"/>
      <c r="BQ624" s="61"/>
      <c r="BR624" s="61"/>
      <c r="BS624" s="61"/>
      <c r="BT624" s="61"/>
      <c r="BU624" s="61"/>
      <c r="BV624" s="61"/>
      <c r="BW624" s="61"/>
      <c r="BX624" s="61"/>
      <c r="BY624" s="61"/>
      <c r="BZ624" s="61"/>
      <c r="CA624" s="61"/>
      <c r="CB624" s="61"/>
      <c r="CC624" s="61"/>
      <c r="CD624" s="61"/>
      <c r="CE624" s="61"/>
      <c r="CF624" s="61"/>
      <c r="CG624" s="61"/>
      <c r="CH624" s="61"/>
      <c r="CI624" s="61"/>
      <c r="CJ624" s="61"/>
      <c r="CK624" s="61"/>
      <c r="CL624" s="61"/>
      <c r="CM624" s="61"/>
      <c r="CN624" s="61"/>
      <c r="CO624" s="61"/>
      <c r="CP624" s="61"/>
      <c r="CQ624" s="61"/>
      <c r="CR624" s="61"/>
      <c r="CS624" s="61"/>
      <c r="CT624" s="61"/>
      <c r="CU624" s="61"/>
      <c r="CV624" s="61"/>
      <c r="CW624" s="61"/>
      <c r="CX624" s="61"/>
      <c r="CY624" s="61"/>
      <c r="CZ624" s="61"/>
      <c r="DA624" s="61"/>
      <c r="DB624" s="61"/>
      <c r="DC624" s="61"/>
      <c r="DD624" s="61"/>
      <c r="DE624" s="61"/>
      <c r="DF624" s="61"/>
      <c r="DG624" s="61"/>
      <c r="DH624" s="61"/>
      <c r="DI624" s="61"/>
      <c r="DJ624" s="61"/>
      <c r="DK624" s="61"/>
      <c r="DL624" s="61"/>
      <c r="DM624" s="61"/>
      <c r="DN624" s="61"/>
      <c r="DO624" s="61"/>
      <c r="DP624" s="61"/>
      <c r="DQ624" s="61"/>
      <c r="DR624" s="61"/>
      <c r="DS624" s="61"/>
      <c r="DT624" s="61"/>
      <c r="DU624" s="61"/>
      <c r="DV624" s="61"/>
      <c r="DW624" s="61"/>
      <c r="DX624" s="61"/>
      <c r="DY624" s="61"/>
      <c r="DZ624" s="61"/>
      <c r="EA624" s="61"/>
      <c r="EB624" s="61"/>
      <c r="EC624" s="61"/>
      <c r="ED624" s="61"/>
      <c r="EE624" s="61"/>
      <c r="EF624" s="61"/>
      <c r="EG624" s="61"/>
      <c r="EH624" s="61"/>
      <c r="EI624" s="61"/>
      <c r="EJ624" s="61"/>
      <c r="EK624" s="61"/>
      <c r="EL624" s="61"/>
      <c r="EM624" s="61"/>
      <c r="EN624" s="61"/>
      <c r="EO624" s="61"/>
      <c r="EP624" s="61"/>
      <c r="EQ624" s="61"/>
      <c r="ER624" s="61"/>
      <c r="ES624" s="61"/>
      <c r="ET624" s="61"/>
      <c r="EU624" s="61"/>
      <c r="EV624" s="61"/>
      <c r="EW624" s="61"/>
      <c r="EX624" s="61"/>
      <c r="EY624" s="61"/>
    </row>
    <row r="625" spans="1:155"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61"/>
      <c r="AY625" s="61"/>
      <c r="AZ625" s="61"/>
      <c r="BA625" s="61"/>
      <c r="BB625" s="61"/>
      <c r="BC625" s="61"/>
      <c r="BD625" s="61"/>
      <c r="BE625" s="61"/>
      <c r="BF625" s="61"/>
      <c r="BG625" s="61"/>
      <c r="BH625" s="61"/>
      <c r="BI625" s="61"/>
      <c r="BJ625" s="61"/>
      <c r="BK625" s="61"/>
      <c r="BL625" s="61"/>
      <c r="BM625" s="61"/>
      <c r="BN625" s="61"/>
      <c r="BO625" s="61"/>
      <c r="BP625" s="61"/>
      <c r="BQ625" s="61"/>
      <c r="BR625" s="61"/>
      <c r="BS625" s="61"/>
      <c r="BT625" s="61"/>
      <c r="BU625" s="61"/>
      <c r="BV625" s="61"/>
      <c r="BW625" s="61"/>
      <c r="BX625" s="61"/>
      <c r="BY625" s="61"/>
      <c r="BZ625" s="61"/>
      <c r="CA625" s="61"/>
      <c r="CB625" s="61"/>
      <c r="CC625" s="61"/>
      <c r="CD625" s="61"/>
      <c r="CE625" s="61"/>
      <c r="CF625" s="61"/>
      <c r="CG625" s="61"/>
      <c r="CH625" s="61"/>
      <c r="CI625" s="61"/>
      <c r="CJ625" s="61"/>
      <c r="CK625" s="61"/>
      <c r="CL625" s="61"/>
      <c r="CM625" s="61"/>
      <c r="CN625" s="61"/>
      <c r="CO625" s="61"/>
      <c r="CP625" s="61"/>
      <c r="CQ625" s="61"/>
      <c r="CR625" s="61"/>
      <c r="CS625" s="61"/>
      <c r="CT625" s="61"/>
      <c r="CU625" s="61"/>
      <c r="CV625" s="61"/>
      <c r="CW625" s="61"/>
      <c r="CX625" s="61"/>
      <c r="CY625" s="61"/>
      <c r="CZ625" s="61"/>
      <c r="DA625" s="61"/>
      <c r="DB625" s="61"/>
      <c r="DC625" s="61"/>
      <c r="DD625" s="61"/>
      <c r="DE625" s="61"/>
      <c r="DF625" s="61"/>
      <c r="DG625" s="61"/>
      <c r="DH625" s="61"/>
      <c r="DI625" s="61"/>
      <c r="DJ625" s="61"/>
      <c r="DK625" s="61"/>
      <c r="DL625" s="61"/>
      <c r="DM625" s="61"/>
      <c r="DN625" s="61"/>
      <c r="DO625" s="61"/>
      <c r="DP625" s="61"/>
      <c r="DQ625" s="61"/>
      <c r="DR625" s="61"/>
      <c r="DS625" s="61"/>
      <c r="DT625" s="61"/>
      <c r="DU625" s="61"/>
      <c r="DV625" s="61"/>
      <c r="DW625" s="61"/>
      <c r="DX625" s="61"/>
      <c r="DY625" s="61"/>
      <c r="DZ625" s="61"/>
      <c r="EA625" s="61"/>
      <c r="EB625" s="61"/>
      <c r="EC625" s="61"/>
      <c r="ED625" s="61"/>
      <c r="EE625" s="61"/>
      <c r="EF625" s="61"/>
      <c r="EG625" s="61"/>
      <c r="EH625" s="61"/>
      <c r="EI625" s="61"/>
      <c r="EJ625" s="61"/>
      <c r="EK625" s="61"/>
      <c r="EL625" s="61"/>
      <c r="EM625" s="61"/>
      <c r="EN625" s="61"/>
      <c r="EO625" s="61"/>
      <c r="EP625" s="61"/>
      <c r="EQ625" s="61"/>
      <c r="ER625" s="61"/>
      <c r="ES625" s="61"/>
      <c r="ET625" s="61"/>
      <c r="EU625" s="61"/>
      <c r="EV625" s="61"/>
      <c r="EW625" s="61"/>
      <c r="EX625" s="61"/>
      <c r="EY625" s="61"/>
    </row>
    <row r="626" spans="1:155"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61"/>
      <c r="AY626" s="61"/>
      <c r="AZ626" s="61"/>
      <c r="BA626" s="61"/>
      <c r="BB626" s="61"/>
      <c r="BC626" s="61"/>
      <c r="BD626" s="61"/>
      <c r="BE626" s="61"/>
      <c r="BF626" s="61"/>
      <c r="BG626" s="61"/>
      <c r="BH626" s="61"/>
      <c r="BI626" s="61"/>
      <c r="BJ626" s="61"/>
      <c r="BK626" s="61"/>
      <c r="BL626" s="61"/>
      <c r="BM626" s="61"/>
      <c r="BN626" s="61"/>
      <c r="BO626" s="61"/>
      <c r="BP626" s="61"/>
      <c r="BQ626" s="61"/>
      <c r="BR626" s="61"/>
      <c r="BS626" s="61"/>
      <c r="BT626" s="61"/>
      <c r="BU626" s="61"/>
      <c r="BV626" s="61"/>
      <c r="BW626" s="61"/>
      <c r="BX626" s="61"/>
      <c r="BY626" s="61"/>
      <c r="BZ626" s="61"/>
      <c r="CA626" s="61"/>
      <c r="CB626" s="61"/>
      <c r="CC626" s="61"/>
      <c r="CD626" s="61"/>
      <c r="CE626" s="61"/>
      <c r="CF626" s="61"/>
      <c r="CG626" s="61"/>
      <c r="CH626" s="61"/>
      <c r="CI626" s="61"/>
      <c r="CJ626" s="61"/>
      <c r="CK626" s="61"/>
      <c r="CL626" s="61"/>
      <c r="CM626" s="61"/>
      <c r="CN626" s="61"/>
      <c r="CO626" s="61"/>
      <c r="CP626" s="61"/>
      <c r="CQ626" s="61"/>
      <c r="CR626" s="61"/>
      <c r="CS626" s="61"/>
      <c r="CT626" s="61"/>
      <c r="CU626" s="61"/>
      <c r="CV626" s="61"/>
      <c r="CW626" s="61"/>
      <c r="CX626" s="61"/>
      <c r="CY626" s="61"/>
      <c r="CZ626" s="61"/>
      <c r="DA626" s="61"/>
      <c r="DB626" s="61"/>
      <c r="DC626" s="61"/>
      <c r="DD626" s="61"/>
      <c r="DE626" s="61"/>
      <c r="DF626" s="61"/>
      <c r="DG626" s="61"/>
      <c r="DH626" s="61"/>
      <c r="DI626" s="61"/>
      <c r="DJ626" s="61"/>
      <c r="DK626" s="61"/>
      <c r="DL626" s="61"/>
      <c r="DM626" s="61"/>
      <c r="DN626" s="61"/>
      <c r="DO626" s="61"/>
      <c r="DP626" s="61"/>
      <c r="DQ626" s="61"/>
      <c r="DR626" s="61"/>
      <c r="DS626" s="61"/>
      <c r="DT626" s="61"/>
      <c r="DU626" s="61"/>
      <c r="DV626" s="61"/>
      <c r="DW626" s="61"/>
      <c r="DX626" s="61"/>
      <c r="DY626" s="61"/>
      <c r="DZ626" s="61"/>
      <c r="EA626" s="61"/>
      <c r="EB626" s="61"/>
      <c r="EC626" s="61"/>
      <c r="ED626" s="61"/>
      <c r="EE626" s="61"/>
      <c r="EF626" s="61"/>
      <c r="EG626" s="61"/>
      <c r="EH626" s="61"/>
      <c r="EI626" s="61"/>
      <c r="EJ626" s="61"/>
      <c r="EK626" s="61"/>
      <c r="EL626" s="61"/>
      <c r="EM626" s="61"/>
      <c r="EN626" s="61"/>
      <c r="EO626" s="61"/>
      <c r="EP626" s="61"/>
      <c r="EQ626" s="61"/>
      <c r="ER626" s="61"/>
      <c r="ES626" s="61"/>
      <c r="ET626" s="61"/>
      <c r="EU626" s="61"/>
      <c r="EV626" s="61"/>
      <c r="EW626" s="61"/>
      <c r="EX626" s="61"/>
      <c r="EY626" s="61"/>
    </row>
    <row r="627" spans="1:155"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61"/>
      <c r="AY627" s="61"/>
      <c r="AZ627" s="61"/>
      <c r="BA627" s="61"/>
      <c r="BB627" s="61"/>
      <c r="BC627" s="61"/>
      <c r="BD627" s="61"/>
      <c r="BE627" s="61"/>
      <c r="BF627" s="61"/>
      <c r="BG627" s="61"/>
      <c r="BH627" s="61"/>
      <c r="BI627" s="61"/>
      <c r="BJ627" s="61"/>
      <c r="BK627" s="61"/>
      <c r="BL627" s="61"/>
      <c r="BM627" s="61"/>
      <c r="BN627" s="61"/>
      <c r="BO627" s="61"/>
      <c r="BP627" s="61"/>
      <c r="BQ627" s="61"/>
      <c r="BR627" s="61"/>
      <c r="BS627" s="61"/>
      <c r="BT627" s="61"/>
      <c r="BU627" s="61"/>
      <c r="BV627" s="61"/>
      <c r="BW627" s="61"/>
      <c r="BX627" s="61"/>
      <c r="BY627" s="61"/>
      <c r="BZ627" s="61"/>
      <c r="CA627" s="61"/>
      <c r="CB627" s="61"/>
      <c r="CC627" s="61"/>
      <c r="CD627" s="61"/>
      <c r="CE627" s="61"/>
      <c r="CF627" s="61"/>
      <c r="CG627" s="61"/>
      <c r="CH627" s="61"/>
      <c r="CI627" s="61"/>
      <c r="CJ627" s="61"/>
      <c r="CK627" s="61"/>
      <c r="CL627" s="61"/>
      <c r="CM627" s="61"/>
      <c r="CN627" s="61"/>
      <c r="CO627" s="61"/>
      <c r="CP627" s="61"/>
      <c r="CQ627" s="61"/>
      <c r="CR627" s="61"/>
      <c r="CS627" s="61"/>
      <c r="CT627" s="61"/>
      <c r="CU627" s="61"/>
      <c r="CV627" s="61"/>
      <c r="CW627" s="61"/>
      <c r="CX627" s="61"/>
      <c r="CY627" s="61"/>
      <c r="CZ627" s="61"/>
      <c r="DA627" s="61"/>
      <c r="DB627" s="61"/>
      <c r="DC627" s="61"/>
      <c r="DD627" s="61"/>
      <c r="DE627" s="61"/>
      <c r="DF627" s="61"/>
      <c r="DG627" s="61"/>
      <c r="DH627" s="61"/>
      <c r="DI627" s="61"/>
      <c r="DJ627" s="61"/>
      <c r="DK627" s="61"/>
      <c r="DL627" s="61"/>
      <c r="DM627" s="61"/>
      <c r="DN627" s="61"/>
      <c r="DO627" s="61"/>
      <c r="DP627" s="61"/>
      <c r="DQ627" s="61"/>
      <c r="DR627" s="61"/>
      <c r="DS627" s="61"/>
      <c r="DT627" s="61"/>
      <c r="DU627" s="61"/>
      <c r="DV627" s="61"/>
      <c r="DW627" s="61"/>
      <c r="DX627" s="61"/>
      <c r="DY627" s="61"/>
      <c r="DZ627" s="61"/>
      <c r="EA627" s="61"/>
      <c r="EB627" s="61"/>
      <c r="EC627" s="61"/>
      <c r="ED627" s="61"/>
      <c r="EE627" s="61"/>
      <c r="EF627" s="61"/>
      <c r="EG627" s="61"/>
      <c r="EH627" s="61"/>
      <c r="EI627" s="61"/>
      <c r="EJ627" s="61"/>
      <c r="EK627" s="61"/>
      <c r="EL627" s="61"/>
      <c r="EM627" s="61"/>
      <c r="EN627" s="61"/>
      <c r="EO627" s="61"/>
      <c r="EP627" s="61"/>
      <c r="EQ627" s="61"/>
      <c r="ER627" s="61"/>
      <c r="ES627" s="61"/>
      <c r="ET627" s="61"/>
      <c r="EU627" s="61"/>
      <c r="EV627" s="61"/>
      <c r="EW627" s="61"/>
      <c r="EX627" s="61"/>
      <c r="EY627" s="61"/>
    </row>
    <row r="628" spans="1:155"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61"/>
      <c r="AY628" s="61"/>
      <c r="AZ628" s="61"/>
      <c r="BA628" s="61"/>
      <c r="BB628" s="61"/>
      <c r="BC628" s="61"/>
      <c r="BD628" s="61"/>
      <c r="BE628" s="61"/>
      <c r="BF628" s="61"/>
      <c r="BG628" s="61"/>
      <c r="BH628" s="61"/>
      <c r="BI628" s="61"/>
      <c r="BJ628" s="61"/>
      <c r="BK628" s="61"/>
      <c r="BL628" s="61"/>
      <c r="BM628" s="61"/>
      <c r="BN628" s="61"/>
      <c r="BO628" s="61"/>
      <c r="BP628" s="61"/>
      <c r="BQ628" s="61"/>
      <c r="BR628" s="61"/>
      <c r="BS628" s="61"/>
      <c r="BT628" s="61"/>
      <c r="BU628" s="61"/>
      <c r="BV628" s="61"/>
      <c r="BW628" s="61"/>
      <c r="BX628" s="61"/>
      <c r="BY628" s="61"/>
      <c r="BZ628" s="61"/>
      <c r="CA628" s="61"/>
      <c r="CB628" s="61"/>
      <c r="CC628" s="61"/>
      <c r="CD628" s="61"/>
      <c r="CE628" s="61"/>
      <c r="CF628" s="61"/>
      <c r="CG628" s="61"/>
      <c r="CH628" s="61"/>
      <c r="CI628" s="61"/>
      <c r="CJ628" s="61"/>
      <c r="CK628" s="61"/>
      <c r="CL628" s="61"/>
      <c r="CM628" s="61"/>
      <c r="CN628" s="61"/>
      <c r="CO628" s="61"/>
      <c r="CP628" s="61"/>
      <c r="CQ628" s="61"/>
      <c r="CR628" s="61"/>
      <c r="CS628" s="61"/>
      <c r="CT628" s="61"/>
      <c r="CU628" s="61"/>
      <c r="CV628" s="61"/>
      <c r="CW628" s="61"/>
      <c r="CX628" s="61"/>
      <c r="CY628" s="61"/>
      <c r="CZ628" s="61"/>
      <c r="DA628" s="61"/>
      <c r="DB628" s="61"/>
      <c r="DC628" s="61"/>
      <c r="DD628" s="61"/>
      <c r="DE628" s="61"/>
      <c r="DF628" s="61"/>
      <c r="DG628" s="61"/>
      <c r="DH628" s="61"/>
      <c r="DI628" s="61"/>
      <c r="DJ628" s="61"/>
      <c r="DK628" s="61"/>
      <c r="DL628" s="61"/>
      <c r="DM628" s="61"/>
      <c r="DN628" s="61"/>
      <c r="DO628" s="61"/>
      <c r="DP628" s="61"/>
      <c r="DQ628" s="61"/>
      <c r="DR628" s="61"/>
      <c r="DS628" s="61"/>
      <c r="DT628" s="61"/>
      <c r="DU628" s="61"/>
      <c r="DV628" s="61"/>
      <c r="DW628" s="61"/>
      <c r="DX628" s="61"/>
      <c r="DY628" s="61"/>
      <c r="DZ628" s="61"/>
      <c r="EA628" s="61"/>
      <c r="EB628" s="61"/>
      <c r="EC628" s="61"/>
      <c r="ED628" s="61"/>
      <c r="EE628" s="61"/>
      <c r="EF628" s="61"/>
      <c r="EG628" s="61"/>
      <c r="EH628" s="61"/>
      <c r="EI628" s="61"/>
      <c r="EJ628" s="61"/>
      <c r="EK628" s="61"/>
      <c r="EL628" s="61"/>
      <c r="EM628" s="61"/>
      <c r="EN628" s="61"/>
      <c r="EO628" s="61"/>
      <c r="EP628" s="61"/>
      <c r="EQ628" s="61"/>
      <c r="ER628" s="61"/>
      <c r="ES628" s="61"/>
      <c r="ET628" s="61"/>
      <c r="EU628" s="61"/>
      <c r="EV628" s="61"/>
      <c r="EW628" s="61"/>
      <c r="EX628" s="61"/>
      <c r="EY628" s="61"/>
    </row>
    <row r="629" spans="1:155"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61"/>
      <c r="AY629" s="61"/>
      <c r="AZ629" s="61"/>
      <c r="BA629" s="61"/>
      <c r="BB629" s="61"/>
      <c r="BC629" s="61"/>
      <c r="BD629" s="61"/>
      <c r="BE629" s="61"/>
      <c r="BF629" s="61"/>
      <c r="BG629" s="61"/>
      <c r="BH629" s="61"/>
      <c r="BI629" s="61"/>
      <c r="BJ629" s="61"/>
      <c r="BK629" s="61"/>
      <c r="BL629" s="61"/>
      <c r="BM629" s="61"/>
      <c r="BN629" s="61"/>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61"/>
      <c r="CQ629" s="61"/>
      <c r="CR629" s="61"/>
      <c r="CS629" s="61"/>
      <c r="CT629" s="61"/>
      <c r="CU629" s="61"/>
      <c r="CV629" s="61"/>
      <c r="CW629" s="61"/>
      <c r="CX629" s="61"/>
      <c r="CY629" s="61"/>
      <c r="CZ629" s="61"/>
      <c r="DA629" s="61"/>
      <c r="DB629" s="61"/>
      <c r="DC629" s="61"/>
      <c r="DD629" s="61"/>
      <c r="DE629" s="61"/>
      <c r="DF629" s="61"/>
      <c r="DG629" s="61"/>
      <c r="DH629" s="61"/>
      <c r="DI629" s="61"/>
      <c r="DJ629" s="61"/>
      <c r="DK629" s="61"/>
      <c r="DL629" s="61"/>
      <c r="DM629" s="61"/>
      <c r="DN629" s="61"/>
      <c r="DO629" s="61"/>
      <c r="DP629" s="61"/>
      <c r="DQ629" s="61"/>
      <c r="DR629" s="61"/>
      <c r="DS629" s="61"/>
      <c r="DT629" s="61"/>
      <c r="DU629" s="61"/>
      <c r="DV629" s="61"/>
      <c r="DW629" s="61"/>
      <c r="DX629" s="61"/>
      <c r="DY629" s="61"/>
      <c r="DZ629" s="61"/>
      <c r="EA629" s="61"/>
      <c r="EB629" s="61"/>
      <c r="EC629" s="61"/>
      <c r="ED629" s="61"/>
      <c r="EE629" s="61"/>
      <c r="EF629" s="61"/>
      <c r="EG629" s="61"/>
      <c r="EH629" s="61"/>
      <c r="EI629" s="61"/>
      <c r="EJ629" s="61"/>
      <c r="EK629" s="61"/>
      <c r="EL629" s="61"/>
      <c r="EM629" s="61"/>
      <c r="EN629" s="61"/>
      <c r="EO629" s="61"/>
      <c r="EP629" s="61"/>
      <c r="EQ629" s="61"/>
      <c r="ER629" s="61"/>
      <c r="ES629" s="61"/>
      <c r="ET629" s="61"/>
      <c r="EU629" s="61"/>
      <c r="EV629" s="61"/>
      <c r="EW629" s="61"/>
      <c r="EX629" s="61"/>
      <c r="EY629" s="61"/>
    </row>
    <row r="630" spans="1:155"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61"/>
      <c r="AY630" s="61"/>
      <c r="AZ630" s="61"/>
      <c r="BA630" s="61"/>
      <c r="BB630" s="61"/>
      <c r="BC630" s="61"/>
      <c r="BD630" s="61"/>
      <c r="BE630" s="61"/>
      <c r="BF630" s="61"/>
      <c r="BG630" s="61"/>
      <c r="BH630" s="61"/>
      <c r="BI630" s="61"/>
      <c r="BJ630" s="61"/>
      <c r="BK630" s="61"/>
      <c r="BL630" s="61"/>
      <c r="BM630" s="61"/>
      <c r="BN630" s="61"/>
      <c r="BO630" s="61"/>
      <c r="BP630" s="61"/>
      <c r="BQ630" s="61"/>
      <c r="BR630" s="61"/>
      <c r="BS630" s="61"/>
      <c r="BT630" s="61"/>
      <c r="BU630" s="61"/>
      <c r="BV630" s="61"/>
      <c r="BW630" s="61"/>
      <c r="BX630" s="61"/>
      <c r="BY630" s="61"/>
      <c r="BZ630" s="61"/>
      <c r="CA630" s="61"/>
      <c r="CB630" s="61"/>
      <c r="CC630" s="61"/>
      <c r="CD630" s="61"/>
      <c r="CE630" s="61"/>
      <c r="CF630" s="61"/>
      <c r="CG630" s="61"/>
      <c r="CH630" s="61"/>
      <c r="CI630" s="61"/>
      <c r="CJ630" s="61"/>
      <c r="CK630" s="61"/>
      <c r="CL630" s="61"/>
      <c r="CM630" s="61"/>
      <c r="CN630" s="61"/>
      <c r="CO630" s="61"/>
      <c r="CP630" s="61"/>
      <c r="CQ630" s="61"/>
      <c r="CR630" s="61"/>
      <c r="CS630" s="61"/>
      <c r="CT630" s="61"/>
      <c r="CU630" s="61"/>
      <c r="CV630" s="61"/>
      <c r="CW630" s="61"/>
      <c r="CX630" s="61"/>
      <c r="CY630" s="61"/>
      <c r="CZ630" s="61"/>
      <c r="DA630" s="61"/>
      <c r="DB630" s="61"/>
      <c r="DC630" s="61"/>
      <c r="DD630" s="61"/>
      <c r="DE630" s="61"/>
      <c r="DF630" s="61"/>
      <c r="DG630" s="61"/>
      <c r="DH630" s="61"/>
      <c r="DI630" s="61"/>
      <c r="DJ630" s="61"/>
      <c r="DK630" s="61"/>
      <c r="DL630" s="61"/>
      <c r="DM630" s="61"/>
      <c r="DN630" s="61"/>
      <c r="DO630" s="61"/>
      <c r="DP630" s="61"/>
      <c r="DQ630" s="61"/>
      <c r="DR630" s="61"/>
      <c r="DS630" s="61"/>
      <c r="DT630" s="61"/>
      <c r="DU630" s="61"/>
      <c r="DV630" s="61"/>
      <c r="DW630" s="61"/>
      <c r="DX630" s="61"/>
      <c r="DY630" s="61"/>
      <c r="DZ630" s="61"/>
      <c r="EA630" s="61"/>
      <c r="EB630" s="61"/>
      <c r="EC630" s="61"/>
      <c r="ED630" s="61"/>
      <c r="EE630" s="61"/>
      <c r="EF630" s="61"/>
      <c r="EG630" s="61"/>
      <c r="EH630" s="61"/>
      <c r="EI630" s="61"/>
      <c r="EJ630" s="61"/>
      <c r="EK630" s="61"/>
      <c r="EL630" s="61"/>
      <c r="EM630" s="61"/>
      <c r="EN630" s="61"/>
      <c r="EO630" s="61"/>
      <c r="EP630" s="61"/>
      <c r="EQ630" s="61"/>
      <c r="ER630" s="61"/>
      <c r="ES630" s="61"/>
      <c r="ET630" s="61"/>
      <c r="EU630" s="61"/>
      <c r="EV630" s="61"/>
      <c r="EW630" s="61"/>
      <c r="EX630" s="61"/>
      <c r="EY630" s="61"/>
    </row>
    <row r="631" spans="1:155"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61"/>
      <c r="AY631" s="61"/>
      <c r="AZ631" s="61"/>
      <c r="BA631" s="61"/>
      <c r="BB631" s="61"/>
      <c r="BC631" s="61"/>
      <c r="BD631" s="61"/>
      <c r="BE631" s="61"/>
      <c r="BF631" s="61"/>
      <c r="BG631" s="61"/>
      <c r="BH631" s="61"/>
      <c r="BI631" s="61"/>
      <c r="BJ631" s="61"/>
      <c r="BK631" s="61"/>
      <c r="BL631" s="61"/>
      <c r="BM631" s="61"/>
      <c r="BN631" s="61"/>
      <c r="BO631" s="61"/>
      <c r="BP631" s="61"/>
      <c r="BQ631" s="61"/>
      <c r="BR631" s="61"/>
      <c r="BS631" s="61"/>
      <c r="BT631" s="61"/>
      <c r="BU631" s="61"/>
      <c r="BV631" s="61"/>
      <c r="BW631" s="61"/>
      <c r="BX631" s="61"/>
      <c r="BY631" s="61"/>
      <c r="BZ631" s="61"/>
      <c r="CA631" s="61"/>
      <c r="CB631" s="61"/>
      <c r="CC631" s="61"/>
      <c r="CD631" s="61"/>
      <c r="CE631" s="61"/>
      <c r="CF631" s="61"/>
      <c r="CG631" s="61"/>
      <c r="CH631" s="61"/>
      <c r="CI631" s="61"/>
      <c r="CJ631" s="61"/>
      <c r="CK631" s="61"/>
      <c r="CL631" s="61"/>
      <c r="CM631" s="61"/>
      <c r="CN631" s="61"/>
      <c r="CO631" s="61"/>
      <c r="CP631" s="61"/>
      <c r="CQ631" s="61"/>
      <c r="CR631" s="61"/>
      <c r="CS631" s="61"/>
      <c r="CT631" s="61"/>
      <c r="CU631" s="61"/>
      <c r="CV631" s="61"/>
      <c r="CW631" s="61"/>
      <c r="CX631" s="61"/>
      <c r="CY631" s="61"/>
      <c r="CZ631" s="61"/>
      <c r="DA631" s="61"/>
      <c r="DB631" s="61"/>
      <c r="DC631" s="61"/>
      <c r="DD631" s="61"/>
      <c r="DE631" s="61"/>
      <c r="DF631" s="61"/>
      <c r="DG631" s="61"/>
      <c r="DH631" s="61"/>
      <c r="DI631" s="61"/>
      <c r="DJ631" s="61"/>
      <c r="DK631" s="61"/>
      <c r="DL631" s="61"/>
      <c r="DM631" s="61"/>
      <c r="DN631" s="61"/>
      <c r="DO631" s="61"/>
      <c r="DP631" s="61"/>
      <c r="DQ631" s="61"/>
      <c r="DR631" s="61"/>
      <c r="DS631" s="61"/>
      <c r="DT631" s="61"/>
      <c r="DU631" s="61"/>
      <c r="DV631" s="61"/>
      <c r="DW631" s="61"/>
      <c r="DX631" s="61"/>
      <c r="DY631" s="61"/>
      <c r="DZ631" s="61"/>
      <c r="EA631" s="61"/>
      <c r="EB631" s="61"/>
      <c r="EC631" s="61"/>
      <c r="ED631" s="61"/>
      <c r="EE631" s="61"/>
      <c r="EF631" s="61"/>
      <c r="EG631" s="61"/>
      <c r="EH631" s="61"/>
      <c r="EI631" s="61"/>
      <c r="EJ631" s="61"/>
      <c r="EK631" s="61"/>
      <c r="EL631" s="61"/>
      <c r="EM631" s="61"/>
      <c r="EN631" s="61"/>
      <c r="EO631" s="61"/>
      <c r="EP631" s="61"/>
      <c r="EQ631" s="61"/>
      <c r="ER631" s="61"/>
      <c r="ES631" s="61"/>
      <c r="ET631" s="61"/>
      <c r="EU631" s="61"/>
      <c r="EV631" s="61"/>
      <c r="EW631" s="61"/>
      <c r="EX631" s="61"/>
      <c r="EY631" s="61"/>
    </row>
    <row r="632" spans="1:155"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c r="BQ632" s="61"/>
      <c r="BR632" s="61"/>
      <c r="BS632" s="61"/>
      <c r="BT632" s="61"/>
      <c r="BU632" s="61"/>
      <c r="BV632" s="61"/>
      <c r="BW632" s="61"/>
      <c r="BX632" s="61"/>
      <c r="BY632" s="61"/>
      <c r="BZ632" s="61"/>
      <c r="CA632" s="61"/>
      <c r="CB632" s="61"/>
      <c r="CC632" s="61"/>
      <c r="CD632" s="61"/>
      <c r="CE632" s="61"/>
      <c r="CF632" s="61"/>
      <c r="CG632" s="61"/>
      <c r="CH632" s="61"/>
      <c r="CI632" s="61"/>
      <c r="CJ632" s="61"/>
      <c r="CK632" s="61"/>
      <c r="CL632" s="61"/>
      <c r="CM632" s="61"/>
      <c r="CN632" s="61"/>
      <c r="CO632" s="61"/>
      <c r="CP632" s="61"/>
      <c r="CQ632" s="61"/>
      <c r="CR632" s="61"/>
      <c r="CS632" s="61"/>
      <c r="CT632" s="61"/>
      <c r="CU632" s="61"/>
      <c r="CV632" s="61"/>
      <c r="CW632" s="61"/>
      <c r="CX632" s="61"/>
      <c r="CY632" s="61"/>
      <c r="CZ632" s="61"/>
      <c r="DA632" s="61"/>
      <c r="DB632" s="61"/>
      <c r="DC632" s="61"/>
      <c r="DD632" s="61"/>
      <c r="DE632" s="61"/>
      <c r="DF632" s="61"/>
      <c r="DG632" s="61"/>
      <c r="DH632" s="61"/>
      <c r="DI632" s="61"/>
      <c r="DJ632" s="61"/>
      <c r="DK632" s="61"/>
      <c r="DL632" s="61"/>
      <c r="DM632" s="61"/>
      <c r="DN632" s="61"/>
      <c r="DO632" s="61"/>
      <c r="DP632" s="61"/>
      <c r="DQ632" s="61"/>
      <c r="DR632" s="61"/>
      <c r="DS632" s="61"/>
      <c r="DT632" s="61"/>
      <c r="DU632" s="61"/>
      <c r="DV632" s="61"/>
      <c r="DW632" s="61"/>
      <c r="DX632" s="61"/>
      <c r="DY632" s="61"/>
      <c r="DZ632" s="61"/>
      <c r="EA632" s="61"/>
      <c r="EB632" s="61"/>
      <c r="EC632" s="61"/>
      <c r="ED632" s="61"/>
      <c r="EE632" s="61"/>
      <c r="EF632" s="61"/>
      <c r="EG632" s="61"/>
      <c r="EH632" s="61"/>
      <c r="EI632" s="61"/>
      <c r="EJ632" s="61"/>
      <c r="EK632" s="61"/>
      <c r="EL632" s="61"/>
      <c r="EM632" s="61"/>
      <c r="EN632" s="61"/>
      <c r="EO632" s="61"/>
      <c r="EP632" s="61"/>
      <c r="EQ632" s="61"/>
      <c r="ER632" s="61"/>
      <c r="ES632" s="61"/>
      <c r="ET632" s="61"/>
      <c r="EU632" s="61"/>
      <c r="EV632" s="61"/>
      <c r="EW632" s="61"/>
      <c r="EX632" s="61"/>
      <c r="EY632" s="61"/>
    </row>
    <row r="633" spans="1:155"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c r="BQ633" s="61"/>
      <c r="BR633" s="61"/>
      <c r="BS633" s="61"/>
      <c r="BT633" s="61"/>
      <c r="BU633" s="61"/>
      <c r="BV633" s="61"/>
      <c r="BW633" s="61"/>
      <c r="BX633" s="61"/>
      <c r="BY633" s="61"/>
      <c r="BZ633" s="61"/>
      <c r="CA633" s="61"/>
      <c r="CB633" s="61"/>
      <c r="CC633" s="61"/>
      <c r="CD633" s="61"/>
      <c r="CE633" s="61"/>
      <c r="CF633" s="61"/>
      <c r="CG633" s="61"/>
      <c r="CH633" s="61"/>
      <c r="CI633" s="61"/>
      <c r="CJ633" s="61"/>
      <c r="CK633" s="61"/>
      <c r="CL633" s="61"/>
      <c r="CM633" s="61"/>
      <c r="CN633" s="61"/>
      <c r="CO633" s="61"/>
      <c r="CP633" s="61"/>
      <c r="CQ633" s="61"/>
      <c r="CR633" s="61"/>
      <c r="CS633" s="61"/>
      <c r="CT633" s="61"/>
      <c r="CU633" s="61"/>
      <c r="CV633" s="61"/>
      <c r="CW633" s="61"/>
      <c r="CX633" s="61"/>
      <c r="CY633" s="61"/>
      <c r="CZ633" s="61"/>
      <c r="DA633" s="61"/>
      <c r="DB633" s="61"/>
      <c r="DC633" s="61"/>
      <c r="DD633" s="61"/>
      <c r="DE633" s="61"/>
      <c r="DF633" s="61"/>
      <c r="DG633" s="61"/>
      <c r="DH633" s="61"/>
      <c r="DI633" s="61"/>
      <c r="DJ633" s="61"/>
      <c r="DK633" s="61"/>
      <c r="DL633" s="61"/>
      <c r="DM633" s="61"/>
      <c r="DN633" s="61"/>
      <c r="DO633" s="61"/>
      <c r="DP633" s="61"/>
      <c r="DQ633" s="61"/>
      <c r="DR633" s="61"/>
      <c r="DS633" s="61"/>
      <c r="DT633" s="61"/>
      <c r="DU633" s="61"/>
      <c r="DV633" s="61"/>
      <c r="DW633" s="61"/>
      <c r="DX633" s="61"/>
      <c r="DY633" s="61"/>
      <c r="DZ633" s="61"/>
      <c r="EA633" s="61"/>
      <c r="EB633" s="61"/>
      <c r="EC633" s="61"/>
      <c r="ED633" s="61"/>
      <c r="EE633" s="61"/>
      <c r="EF633" s="61"/>
      <c r="EG633" s="61"/>
      <c r="EH633" s="61"/>
      <c r="EI633" s="61"/>
      <c r="EJ633" s="61"/>
      <c r="EK633" s="61"/>
      <c r="EL633" s="61"/>
      <c r="EM633" s="61"/>
      <c r="EN633" s="61"/>
      <c r="EO633" s="61"/>
      <c r="EP633" s="61"/>
      <c r="EQ633" s="61"/>
      <c r="ER633" s="61"/>
      <c r="ES633" s="61"/>
      <c r="ET633" s="61"/>
      <c r="EU633" s="61"/>
      <c r="EV633" s="61"/>
      <c r="EW633" s="61"/>
      <c r="EX633" s="61"/>
      <c r="EY633" s="61"/>
    </row>
    <row r="634" spans="1:155"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c r="BQ634" s="61"/>
      <c r="BR634" s="61"/>
      <c r="BS634" s="61"/>
      <c r="BT634" s="61"/>
      <c r="BU634" s="61"/>
      <c r="BV634" s="61"/>
      <c r="BW634" s="61"/>
      <c r="BX634" s="61"/>
      <c r="BY634" s="61"/>
      <c r="BZ634" s="61"/>
      <c r="CA634" s="61"/>
      <c r="CB634" s="61"/>
      <c r="CC634" s="61"/>
      <c r="CD634" s="61"/>
      <c r="CE634" s="61"/>
      <c r="CF634" s="61"/>
      <c r="CG634" s="61"/>
      <c r="CH634" s="61"/>
      <c r="CI634" s="61"/>
      <c r="CJ634" s="61"/>
      <c r="CK634" s="61"/>
      <c r="CL634" s="61"/>
      <c r="CM634" s="61"/>
      <c r="CN634" s="61"/>
      <c r="CO634" s="61"/>
      <c r="CP634" s="61"/>
      <c r="CQ634" s="61"/>
      <c r="CR634" s="61"/>
      <c r="CS634" s="61"/>
      <c r="CT634" s="61"/>
      <c r="CU634" s="61"/>
      <c r="CV634" s="61"/>
      <c r="CW634" s="61"/>
      <c r="CX634" s="61"/>
      <c r="CY634" s="61"/>
      <c r="CZ634" s="61"/>
      <c r="DA634" s="61"/>
      <c r="DB634" s="61"/>
      <c r="DC634" s="61"/>
      <c r="DD634" s="61"/>
      <c r="DE634" s="61"/>
      <c r="DF634" s="61"/>
      <c r="DG634" s="61"/>
      <c r="DH634" s="61"/>
      <c r="DI634" s="61"/>
      <c r="DJ634" s="61"/>
      <c r="DK634" s="61"/>
      <c r="DL634" s="61"/>
      <c r="DM634" s="61"/>
      <c r="DN634" s="61"/>
      <c r="DO634" s="61"/>
      <c r="DP634" s="61"/>
      <c r="DQ634" s="61"/>
      <c r="DR634" s="61"/>
      <c r="DS634" s="61"/>
      <c r="DT634" s="61"/>
      <c r="DU634" s="61"/>
      <c r="DV634" s="61"/>
      <c r="DW634" s="61"/>
      <c r="DX634" s="61"/>
      <c r="DY634" s="61"/>
      <c r="DZ634" s="61"/>
      <c r="EA634" s="61"/>
      <c r="EB634" s="61"/>
      <c r="EC634" s="61"/>
      <c r="ED634" s="61"/>
      <c r="EE634" s="61"/>
      <c r="EF634" s="61"/>
      <c r="EG634" s="61"/>
      <c r="EH634" s="61"/>
      <c r="EI634" s="61"/>
      <c r="EJ634" s="61"/>
      <c r="EK634" s="61"/>
      <c r="EL634" s="61"/>
      <c r="EM634" s="61"/>
      <c r="EN634" s="61"/>
      <c r="EO634" s="61"/>
      <c r="EP634" s="61"/>
      <c r="EQ634" s="61"/>
      <c r="ER634" s="61"/>
      <c r="ES634" s="61"/>
      <c r="ET634" s="61"/>
      <c r="EU634" s="61"/>
      <c r="EV634" s="61"/>
      <c r="EW634" s="61"/>
      <c r="EX634" s="61"/>
      <c r="EY634" s="61"/>
    </row>
    <row r="635" spans="1:155"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c r="CT635" s="61"/>
      <c r="CU635" s="61"/>
      <c r="CV635" s="61"/>
      <c r="CW635" s="61"/>
      <c r="CX635" s="61"/>
      <c r="CY635" s="61"/>
      <c r="CZ635" s="61"/>
      <c r="DA635" s="61"/>
      <c r="DB635" s="61"/>
      <c r="DC635" s="61"/>
      <c r="DD635" s="61"/>
      <c r="DE635" s="61"/>
      <c r="DF635" s="61"/>
      <c r="DG635" s="61"/>
      <c r="DH635" s="61"/>
      <c r="DI635" s="61"/>
      <c r="DJ635" s="61"/>
      <c r="DK635" s="61"/>
      <c r="DL635" s="61"/>
      <c r="DM635" s="61"/>
      <c r="DN635" s="61"/>
      <c r="DO635" s="61"/>
      <c r="DP635" s="61"/>
      <c r="DQ635" s="61"/>
      <c r="DR635" s="61"/>
      <c r="DS635" s="61"/>
      <c r="DT635" s="61"/>
      <c r="DU635" s="61"/>
      <c r="DV635" s="61"/>
      <c r="DW635" s="61"/>
      <c r="DX635" s="61"/>
      <c r="DY635" s="61"/>
      <c r="DZ635" s="61"/>
      <c r="EA635" s="61"/>
      <c r="EB635" s="61"/>
      <c r="EC635" s="61"/>
      <c r="ED635" s="61"/>
      <c r="EE635" s="61"/>
      <c r="EF635" s="61"/>
      <c r="EG635" s="61"/>
      <c r="EH635" s="61"/>
      <c r="EI635" s="61"/>
      <c r="EJ635" s="61"/>
      <c r="EK635" s="61"/>
      <c r="EL635" s="61"/>
      <c r="EM635" s="61"/>
      <c r="EN635" s="61"/>
      <c r="EO635" s="61"/>
      <c r="EP635" s="61"/>
      <c r="EQ635" s="61"/>
      <c r="ER635" s="61"/>
      <c r="ES635" s="61"/>
      <c r="ET635" s="61"/>
      <c r="EU635" s="61"/>
      <c r="EV635" s="61"/>
      <c r="EW635" s="61"/>
      <c r="EX635" s="61"/>
      <c r="EY635" s="61"/>
    </row>
    <row r="636" spans="1:155"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c r="BQ636" s="61"/>
      <c r="BR636" s="61"/>
      <c r="BS636" s="61"/>
      <c r="BT636" s="61"/>
      <c r="BU636" s="61"/>
      <c r="BV636" s="61"/>
      <c r="BW636" s="61"/>
      <c r="BX636" s="61"/>
      <c r="BY636" s="61"/>
      <c r="BZ636" s="61"/>
      <c r="CA636" s="61"/>
      <c r="CB636" s="61"/>
      <c r="CC636" s="61"/>
      <c r="CD636" s="61"/>
      <c r="CE636" s="61"/>
      <c r="CF636" s="61"/>
      <c r="CG636" s="61"/>
      <c r="CH636" s="61"/>
      <c r="CI636" s="61"/>
      <c r="CJ636" s="61"/>
      <c r="CK636" s="61"/>
      <c r="CL636" s="61"/>
      <c r="CM636" s="61"/>
      <c r="CN636" s="61"/>
      <c r="CO636" s="61"/>
      <c r="CP636" s="61"/>
      <c r="CQ636" s="61"/>
      <c r="CR636" s="61"/>
      <c r="CS636" s="61"/>
      <c r="CT636" s="61"/>
      <c r="CU636" s="61"/>
      <c r="CV636" s="61"/>
      <c r="CW636" s="61"/>
      <c r="CX636" s="61"/>
      <c r="CY636" s="61"/>
      <c r="CZ636" s="61"/>
      <c r="DA636" s="61"/>
      <c r="DB636" s="61"/>
      <c r="DC636" s="61"/>
      <c r="DD636" s="61"/>
      <c r="DE636" s="61"/>
      <c r="DF636" s="61"/>
      <c r="DG636" s="61"/>
      <c r="DH636" s="61"/>
      <c r="DI636" s="61"/>
      <c r="DJ636" s="61"/>
      <c r="DK636" s="61"/>
      <c r="DL636" s="61"/>
      <c r="DM636" s="61"/>
      <c r="DN636" s="61"/>
      <c r="DO636" s="61"/>
      <c r="DP636" s="61"/>
      <c r="DQ636" s="61"/>
      <c r="DR636" s="61"/>
      <c r="DS636" s="61"/>
      <c r="DT636" s="61"/>
      <c r="DU636" s="61"/>
      <c r="DV636" s="61"/>
      <c r="DW636" s="61"/>
      <c r="DX636" s="61"/>
      <c r="DY636" s="61"/>
      <c r="DZ636" s="61"/>
      <c r="EA636" s="61"/>
      <c r="EB636" s="61"/>
      <c r="EC636" s="61"/>
      <c r="ED636" s="61"/>
      <c r="EE636" s="61"/>
      <c r="EF636" s="61"/>
      <c r="EG636" s="61"/>
      <c r="EH636" s="61"/>
      <c r="EI636" s="61"/>
      <c r="EJ636" s="61"/>
      <c r="EK636" s="61"/>
      <c r="EL636" s="61"/>
      <c r="EM636" s="61"/>
      <c r="EN636" s="61"/>
      <c r="EO636" s="61"/>
      <c r="EP636" s="61"/>
      <c r="EQ636" s="61"/>
      <c r="ER636" s="61"/>
      <c r="ES636" s="61"/>
      <c r="ET636" s="61"/>
      <c r="EU636" s="61"/>
      <c r="EV636" s="61"/>
      <c r="EW636" s="61"/>
      <c r="EX636" s="61"/>
      <c r="EY636" s="61"/>
    </row>
    <row r="637" spans="1:155"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c r="BQ637" s="61"/>
      <c r="BR637" s="61"/>
      <c r="BS637" s="61"/>
      <c r="BT637" s="61"/>
      <c r="BU637" s="61"/>
      <c r="BV637" s="61"/>
      <c r="BW637" s="61"/>
      <c r="BX637" s="61"/>
      <c r="BY637" s="61"/>
      <c r="BZ637" s="61"/>
      <c r="CA637" s="61"/>
      <c r="CB637" s="61"/>
      <c r="CC637" s="61"/>
      <c r="CD637" s="61"/>
      <c r="CE637" s="61"/>
      <c r="CF637" s="61"/>
      <c r="CG637" s="61"/>
      <c r="CH637" s="61"/>
      <c r="CI637" s="61"/>
      <c r="CJ637" s="61"/>
      <c r="CK637" s="61"/>
      <c r="CL637" s="61"/>
      <c r="CM637" s="61"/>
      <c r="CN637" s="61"/>
      <c r="CO637" s="61"/>
      <c r="CP637" s="61"/>
      <c r="CQ637" s="61"/>
      <c r="CR637" s="61"/>
      <c r="CS637" s="61"/>
      <c r="CT637" s="61"/>
      <c r="CU637" s="61"/>
      <c r="CV637" s="61"/>
      <c r="CW637" s="61"/>
      <c r="CX637" s="61"/>
      <c r="CY637" s="61"/>
      <c r="CZ637" s="61"/>
      <c r="DA637" s="61"/>
      <c r="DB637" s="61"/>
      <c r="DC637" s="61"/>
      <c r="DD637" s="61"/>
      <c r="DE637" s="61"/>
      <c r="DF637" s="61"/>
      <c r="DG637" s="61"/>
      <c r="DH637" s="61"/>
      <c r="DI637" s="61"/>
      <c r="DJ637" s="61"/>
      <c r="DK637" s="61"/>
      <c r="DL637" s="61"/>
      <c r="DM637" s="61"/>
      <c r="DN637" s="61"/>
      <c r="DO637" s="61"/>
      <c r="DP637" s="61"/>
      <c r="DQ637" s="61"/>
      <c r="DR637" s="61"/>
      <c r="DS637" s="61"/>
      <c r="DT637" s="61"/>
      <c r="DU637" s="61"/>
      <c r="DV637" s="61"/>
      <c r="DW637" s="61"/>
      <c r="DX637" s="61"/>
      <c r="DY637" s="61"/>
      <c r="DZ637" s="61"/>
      <c r="EA637" s="61"/>
      <c r="EB637" s="61"/>
      <c r="EC637" s="61"/>
      <c r="ED637" s="61"/>
      <c r="EE637" s="61"/>
      <c r="EF637" s="61"/>
      <c r="EG637" s="61"/>
      <c r="EH637" s="61"/>
      <c r="EI637" s="61"/>
      <c r="EJ637" s="61"/>
      <c r="EK637" s="61"/>
      <c r="EL637" s="61"/>
      <c r="EM637" s="61"/>
      <c r="EN637" s="61"/>
      <c r="EO637" s="61"/>
      <c r="EP637" s="61"/>
      <c r="EQ637" s="61"/>
      <c r="ER637" s="61"/>
      <c r="ES637" s="61"/>
      <c r="ET637" s="61"/>
      <c r="EU637" s="61"/>
      <c r="EV637" s="61"/>
      <c r="EW637" s="61"/>
      <c r="EX637" s="61"/>
      <c r="EY637" s="61"/>
    </row>
    <row r="638" spans="1:155"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c r="BQ638" s="61"/>
      <c r="BR638" s="61"/>
      <c r="BS638" s="61"/>
      <c r="BT638" s="61"/>
      <c r="BU638" s="61"/>
      <c r="BV638" s="61"/>
      <c r="BW638" s="61"/>
      <c r="BX638" s="61"/>
      <c r="BY638" s="61"/>
      <c r="BZ638" s="61"/>
      <c r="CA638" s="61"/>
      <c r="CB638" s="61"/>
      <c r="CC638" s="61"/>
      <c r="CD638" s="61"/>
      <c r="CE638" s="61"/>
      <c r="CF638" s="61"/>
      <c r="CG638" s="61"/>
      <c r="CH638" s="61"/>
      <c r="CI638" s="61"/>
      <c r="CJ638" s="61"/>
      <c r="CK638" s="61"/>
      <c r="CL638" s="61"/>
      <c r="CM638" s="61"/>
      <c r="CN638" s="61"/>
      <c r="CO638" s="61"/>
      <c r="CP638" s="61"/>
      <c r="CQ638" s="61"/>
      <c r="CR638" s="61"/>
      <c r="CS638" s="61"/>
      <c r="CT638" s="61"/>
      <c r="CU638" s="61"/>
      <c r="CV638" s="61"/>
      <c r="CW638" s="61"/>
      <c r="CX638" s="61"/>
      <c r="CY638" s="61"/>
      <c r="CZ638" s="61"/>
      <c r="DA638" s="61"/>
      <c r="DB638" s="61"/>
      <c r="DC638" s="61"/>
      <c r="DD638" s="61"/>
      <c r="DE638" s="61"/>
      <c r="DF638" s="61"/>
      <c r="DG638" s="61"/>
      <c r="DH638" s="61"/>
      <c r="DI638" s="61"/>
      <c r="DJ638" s="61"/>
      <c r="DK638" s="61"/>
      <c r="DL638" s="61"/>
      <c r="DM638" s="61"/>
      <c r="DN638" s="61"/>
      <c r="DO638" s="61"/>
      <c r="DP638" s="61"/>
      <c r="DQ638" s="61"/>
      <c r="DR638" s="61"/>
      <c r="DS638" s="61"/>
      <c r="DT638" s="61"/>
      <c r="DU638" s="61"/>
      <c r="DV638" s="61"/>
      <c r="DW638" s="61"/>
      <c r="DX638" s="61"/>
      <c r="DY638" s="61"/>
      <c r="DZ638" s="61"/>
      <c r="EA638" s="61"/>
      <c r="EB638" s="61"/>
      <c r="EC638" s="61"/>
      <c r="ED638" s="61"/>
      <c r="EE638" s="61"/>
      <c r="EF638" s="61"/>
      <c r="EG638" s="61"/>
      <c r="EH638" s="61"/>
      <c r="EI638" s="61"/>
      <c r="EJ638" s="61"/>
      <c r="EK638" s="61"/>
      <c r="EL638" s="61"/>
      <c r="EM638" s="61"/>
      <c r="EN638" s="61"/>
      <c r="EO638" s="61"/>
      <c r="EP638" s="61"/>
      <c r="EQ638" s="61"/>
      <c r="ER638" s="61"/>
      <c r="ES638" s="61"/>
      <c r="ET638" s="61"/>
      <c r="EU638" s="61"/>
      <c r="EV638" s="61"/>
      <c r="EW638" s="61"/>
      <c r="EX638" s="61"/>
      <c r="EY638" s="61"/>
    </row>
    <row r="639" spans="1:155"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c r="BQ639" s="61"/>
      <c r="BR639" s="61"/>
      <c r="BS639" s="61"/>
      <c r="BT639" s="61"/>
      <c r="BU639" s="61"/>
      <c r="BV639" s="61"/>
      <c r="BW639" s="61"/>
      <c r="BX639" s="61"/>
      <c r="BY639" s="61"/>
      <c r="BZ639" s="61"/>
      <c r="CA639" s="61"/>
      <c r="CB639" s="61"/>
      <c r="CC639" s="61"/>
      <c r="CD639" s="61"/>
      <c r="CE639" s="61"/>
      <c r="CF639" s="61"/>
      <c r="CG639" s="61"/>
      <c r="CH639" s="61"/>
      <c r="CI639" s="61"/>
      <c r="CJ639" s="61"/>
      <c r="CK639" s="61"/>
      <c r="CL639" s="61"/>
      <c r="CM639" s="61"/>
      <c r="CN639" s="61"/>
      <c r="CO639" s="61"/>
      <c r="CP639" s="61"/>
      <c r="CQ639" s="61"/>
      <c r="CR639" s="61"/>
      <c r="CS639" s="61"/>
      <c r="CT639" s="61"/>
      <c r="CU639" s="61"/>
      <c r="CV639" s="61"/>
      <c r="CW639" s="61"/>
      <c r="CX639" s="61"/>
      <c r="CY639" s="61"/>
      <c r="CZ639" s="61"/>
      <c r="DA639" s="61"/>
      <c r="DB639" s="61"/>
      <c r="DC639" s="61"/>
      <c r="DD639" s="61"/>
      <c r="DE639" s="61"/>
      <c r="DF639" s="61"/>
      <c r="DG639" s="61"/>
      <c r="DH639" s="61"/>
      <c r="DI639" s="61"/>
      <c r="DJ639" s="61"/>
      <c r="DK639" s="61"/>
      <c r="DL639" s="61"/>
      <c r="DM639" s="61"/>
      <c r="DN639" s="61"/>
      <c r="DO639" s="61"/>
      <c r="DP639" s="61"/>
      <c r="DQ639" s="61"/>
      <c r="DR639" s="61"/>
      <c r="DS639" s="61"/>
      <c r="DT639" s="61"/>
      <c r="DU639" s="61"/>
      <c r="DV639" s="61"/>
      <c r="DW639" s="61"/>
      <c r="DX639" s="61"/>
      <c r="DY639" s="61"/>
      <c r="DZ639" s="61"/>
      <c r="EA639" s="61"/>
      <c r="EB639" s="61"/>
      <c r="EC639" s="61"/>
      <c r="ED639" s="61"/>
      <c r="EE639" s="61"/>
      <c r="EF639" s="61"/>
      <c r="EG639" s="61"/>
      <c r="EH639" s="61"/>
      <c r="EI639" s="61"/>
      <c r="EJ639" s="61"/>
      <c r="EK639" s="61"/>
      <c r="EL639" s="61"/>
      <c r="EM639" s="61"/>
      <c r="EN639" s="61"/>
      <c r="EO639" s="61"/>
      <c r="EP639" s="61"/>
      <c r="EQ639" s="61"/>
      <c r="ER639" s="61"/>
      <c r="ES639" s="61"/>
      <c r="ET639" s="61"/>
      <c r="EU639" s="61"/>
      <c r="EV639" s="61"/>
      <c r="EW639" s="61"/>
      <c r="EX639" s="61"/>
      <c r="EY639" s="61"/>
    </row>
    <row r="640" spans="1:155"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c r="BQ640" s="61"/>
      <c r="BR640" s="61"/>
      <c r="BS640" s="61"/>
      <c r="BT640" s="61"/>
      <c r="BU640" s="61"/>
      <c r="BV640" s="61"/>
      <c r="BW640" s="61"/>
      <c r="BX640" s="61"/>
      <c r="BY640" s="61"/>
      <c r="BZ640" s="61"/>
      <c r="CA640" s="61"/>
      <c r="CB640" s="61"/>
      <c r="CC640" s="61"/>
      <c r="CD640" s="61"/>
      <c r="CE640" s="61"/>
      <c r="CF640" s="61"/>
      <c r="CG640" s="61"/>
      <c r="CH640" s="61"/>
      <c r="CI640" s="61"/>
      <c r="CJ640" s="61"/>
      <c r="CK640" s="61"/>
      <c r="CL640" s="61"/>
      <c r="CM640" s="61"/>
      <c r="CN640" s="61"/>
      <c r="CO640" s="61"/>
      <c r="CP640" s="61"/>
      <c r="CQ640" s="61"/>
      <c r="CR640" s="61"/>
      <c r="CS640" s="61"/>
      <c r="CT640" s="61"/>
      <c r="CU640" s="61"/>
      <c r="CV640" s="61"/>
      <c r="CW640" s="61"/>
      <c r="CX640" s="61"/>
      <c r="CY640" s="61"/>
      <c r="CZ640" s="61"/>
      <c r="DA640" s="61"/>
      <c r="DB640" s="61"/>
      <c r="DC640" s="61"/>
      <c r="DD640" s="61"/>
      <c r="DE640" s="61"/>
      <c r="DF640" s="61"/>
      <c r="DG640" s="61"/>
      <c r="DH640" s="61"/>
      <c r="DI640" s="61"/>
      <c r="DJ640" s="61"/>
      <c r="DK640" s="61"/>
      <c r="DL640" s="61"/>
      <c r="DM640" s="61"/>
      <c r="DN640" s="61"/>
      <c r="DO640" s="61"/>
      <c r="DP640" s="61"/>
      <c r="DQ640" s="61"/>
      <c r="DR640" s="61"/>
      <c r="DS640" s="61"/>
      <c r="DT640" s="61"/>
      <c r="DU640" s="61"/>
      <c r="DV640" s="61"/>
      <c r="DW640" s="61"/>
      <c r="DX640" s="61"/>
      <c r="DY640" s="61"/>
      <c r="DZ640" s="61"/>
      <c r="EA640" s="61"/>
      <c r="EB640" s="61"/>
      <c r="EC640" s="61"/>
      <c r="ED640" s="61"/>
      <c r="EE640" s="61"/>
      <c r="EF640" s="61"/>
      <c r="EG640" s="61"/>
      <c r="EH640" s="61"/>
      <c r="EI640" s="61"/>
      <c r="EJ640" s="61"/>
      <c r="EK640" s="61"/>
      <c r="EL640" s="61"/>
      <c r="EM640" s="61"/>
      <c r="EN640" s="61"/>
      <c r="EO640" s="61"/>
      <c r="EP640" s="61"/>
      <c r="EQ640" s="61"/>
      <c r="ER640" s="61"/>
      <c r="ES640" s="61"/>
      <c r="ET640" s="61"/>
      <c r="EU640" s="61"/>
      <c r="EV640" s="61"/>
      <c r="EW640" s="61"/>
      <c r="EX640" s="61"/>
      <c r="EY640" s="61"/>
    </row>
    <row r="641" spans="1:155"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c r="BQ641" s="61"/>
      <c r="BR641" s="61"/>
      <c r="BS641" s="61"/>
      <c r="BT641" s="61"/>
      <c r="BU641" s="61"/>
      <c r="BV641" s="61"/>
      <c r="BW641" s="61"/>
      <c r="BX641" s="61"/>
      <c r="BY641" s="61"/>
      <c r="BZ641" s="61"/>
      <c r="CA641" s="61"/>
      <c r="CB641" s="61"/>
      <c r="CC641" s="61"/>
      <c r="CD641" s="61"/>
      <c r="CE641" s="61"/>
      <c r="CF641" s="61"/>
      <c r="CG641" s="61"/>
      <c r="CH641" s="61"/>
      <c r="CI641" s="61"/>
      <c r="CJ641" s="61"/>
      <c r="CK641" s="61"/>
      <c r="CL641" s="61"/>
      <c r="CM641" s="61"/>
      <c r="CN641" s="61"/>
      <c r="CO641" s="61"/>
      <c r="CP641" s="61"/>
      <c r="CQ641" s="61"/>
      <c r="CR641" s="61"/>
      <c r="CS641" s="61"/>
      <c r="CT641" s="61"/>
      <c r="CU641" s="61"/>
      <c r="CV641" s="61"/>
      <c r="CW641" s="61"/>
      <c r="CX641" s="61"/>
      <c r="CY641" s="61"/>
      <c r="CZ641" s="61"/>
      <c r="DA641" s="61"/>
      <c r="DB641" s="61"/>
      <c r="DC641" s="61"/>
      <c r="DD641" s="61"/>
      <c r="DE641" s="61"/>
      <c r="DF641" s="61"/>
      <c r="DG641" s="61"/>
      <c r="DH641" s="61"/>
      <c r="DI641" s="61"/>
      <c r="DJ641" s="61"/>
      <c r="DK641" s="61"/>
      <c r="DL641" s="61"/>
      <c r="DM641" s="61"/>
      <c r="DN641" s="61"/>
      <c r="DO641" s="61"/>
      <c r="DP641" s="61"/>
      <c r="DQ641" s="61"/>
      <c r="DR641" s="61"/>
      <c r="DS641" s="61"/>
      <c r="DT641" s="61"/>
      <c r="DU641" s="61"/>
      <c r="DV641" s="61"/>
      <c r="DW641" s="61"/>
      <c r="DX641" s="61"/>
      <c r="DY641" s="61"/>
      <c r="DZ641" s="61"/>
      <c r="EA641" s="61"/>
      <c r="EB641" s="61"/>
      <c r="EC641" s="61"/>
      <c r="ED641" s="61"/>
      <c r="EE641" s="61"/>
      <c r="EF641" s="61"/>
      <c r="EG641" s="61"/>
      <c r="EH641" s="61"/>
      <c r="EI641" s="61"/>
      <c r="EJ641" s="61"/>
      <c r="EK641" s="61"/>
      <c r="EL641" s="61"/>
      <c r="EM641" s="61"/>
      <c r="EN641" s="61"/>
      <c r="EO641" s="61"/>
      <c r="EP641" s="61"/>
      <c r="EQ641" s="61"/>
      <c r="ER641" s="61"/>
      <c r="ES641" s="61"/>
      <c r="ET641" s="61"/>
      <c r="EU641" s="61"/>
      <c r="EV641" s="61"/>
      <c r="EW641" s="61"/>
      <c r="EX641" s="61"/>
      <c r="EY641" s="61"/>
    </row>
    <row r="642" spans="1:155"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c r="BQ642" s="61"/>
      <c r="BR642" s="61"/>
      <c r="BS642" s="61"/>
      <c r="BT642" s="61"/>
      <c r="BU642" s="61"/>
      <c r="BV642" s="61"/>
      <c r="BW642" s="61"/>
      <c r="BX642" s="61"/>
      <c r="BY642" s="61"/>
      <c r="BZ642" s="61"/>
      <c r="CA642" s="61"/>
      <c r="CB642" s="61"/>
      <c r="CC642" s="61"/>
      <c r="CD642" s="61"/>
      <c r="CE642" s="61"/>
      <c r="CF642" s="61"/>
      <c r="CG642" s="61"/>
      <c r="CH642" s="61"/>
      <c r="CI642" s="61"/>
      <c r="CJ642" s="61"/>
      <c r="CK642" s="61"/>
      <c r="CL642" s="61"/>
      <c r="CM642" s="61"/>
      <c r="CN642" s="61"/>
      <c r="CO642" s="61"/>
      <c r="CP642" s="61"/>
      <c r="CQ642" s="61"/>
      <c r="CR642" s="61"/>
      <c r="CS642" s="61"/>
      <c r="CT642" s="61"/>
      <c r="CU642" s="61"/>
      <c r="CV642" s="61"/>
      <c r="CW642" s="61"/>
      <c r="CX642" s="61"/>
      <c r="CY642" s="61"/>
      <c r="CZ642" s="61"/>
      <c r="DA642" s="61"/>
      <c r="DB642" s="61"/>
      <c r="DC642" s="61"/>
      <c r="DD642" s="61"/>
      <c r="DE642" s="61"/>
      <c r="DF642" s="61"/>
      <c r="DG642" s="61"/>
      <c r="DH642" s="61"/>
      <c r="DI642" s="61"/>
      <c r="DJ642" s="61"/>
      <c r="DK642" s="61"/>
      <c r="DL642" s="61"/>
      <c r="DM642" s="61"/>
      <c r="DN642" s="61"/>
      <c r="DO642" s="61"/>
      <c r="DP642" s="61"/>
      <c r="DQ642" s="61"/>
      <c r="DR642" s="61"/>
      <c r="DS642" s="61"/>
      <c r="DT642" s="61"/>
      <c r="DU642" s="61"/>
      <c r="DV642" s="61"/>
      <c r="DW642" s="61"/>
      <c r="DX642" s="61"/>
      <c r="DY642" s="61"/>
      <c r="DZ642" s="61"/>
      <c r="EA642" s="61"/>
      <c r="EB642" s="61"/>
      <c r="EC642" s="61"/>
      <c r="ED642" s="61"/>
      <c r="EE642" s="61"/>
      <c r="EF642" s="61"/>
      <c r="EG642" s="61"/>
      <c r="EH642" s="61"/>
      <c r="EI642" s="61"/>
      <c r="EJ642" s="61"/>
      <c r="EK642" s="61"/>
      <c r="EL642" s="61"/>
      <c r="EM642" s="61"/>
      <c r="EN642" s="61"/>
      <c r="EO642" s="61"/>
      <c r="EP642" s="61"/>
      <c r="EQ642" s="61"/>
      <c r="ER642" s="61"/>
      <c r="ES642" s="61"/>
      <c r="ET642" s="61"/>
      <c r="EU642" s="61"/>
      <c r="EV642" s="61"/>
      <c r="EW642" s="61"/>
      <c r="EX642" s="61"/>
      <c r="EY642" s="61"/>
    </row>
    <row r="643" spans="1:155"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61"/>
      <c r="AY643" s="61"/>
      <c r="AZ643" s="61"/>
      <c r="BA643" s="61"/>
      <c r="BB643" s="61"/>
      <c r="BC643" s="61"/>
      <c r="BD643" s="61"/>
      <c r="BE643" s="61"/>
      <c r="BF643" s="61"/>
      <c r="BG643" s="61"/>
      <c r="BH643" s="61"/>
      <c r="BI643" s="61"/>
      <c r="BJ643" s="61"/>
      <c r="BK643" s="61"/>
      <c r="BL643" s="61"/>
      <c r="BM643" s="61"/>
      <c r="BN643" s="61"/>
      <c r="BO643" s="61"/>
      <c r="BP643" s="61"/>
      <c r="BQ643" s="61"/>
      <c r="BR643" s="61"/>
      <c r="BS643" s="61"/>
      <c r="BT643" s="61"/>
      <c r="BU643" s="61"/>
      <c r="BV643" s="61"/>
      <c r="BW643" s="61"/>
      <c r="BX643" s="61"/>
      <c r="BY643" s="61"/>
      <c r="BZ643" s="61"/>
      <c r="CA643" s="61"/>
      <c r="CB643" s="61"/>
      <c r="CC643" s="61"/>
      <c r="CD643" s="61"/>
      <c r="CE643" s="61"/>
      <c r="CF643" s="61"/>
      <c r="CG643" s="61"/>
      <c r="CH643" s="61"/>
      <c r="CI643" s="61"/>
      <c r="CJ643" s="61"/>
      <c r="CK643" s="61"/>
      <c r="CL643" s="61"/>
      <c r="CM643" s="61"/>
      <c r="CN643" s="61"/>
      <c r="CO643" s="61"/>
      <c r="CP643" s="61"/>
      <c r="CQ643" s="61"/>
      <c r="CR643" s="61"/>
      <c r="CS643" s="61"/>
      <c r="CT643" s="61"/>
      <c r="CU643" s="61"/>
      <c r="CV643" s="61"/>
      <c r="CW643" s="61"/>
      <c r="CX643" s="61"/>
      <c r="CY643" s="61"/>
      <c r="CZ643" s="61"/>
      <c r="DA643" s="61"/>
      <c r="DB643" s="61"/>
      <c r="DC643" s="61"/>
      <c r="DD643" s="61"/>
      <c r="DE643" s="61"/>
      <c r="DF643" s="61"/>
      <c r="DG643" s="61"/>
      <c r="DH643" s="61"/>
      <c r="DI643" s="61"/>
      <c r="DJ643" s="61"/>
      <c r="DK643" s="61"/>
      <c r="DL643" s="61"/>
      <c r="DM643" s="61"/>
      <c r="DN643" s="61"/>
      <c r="DO643" s="61"/>
      <c r="DP643" s="61"/>
      <c r="DQ643" s="61"/>
      <c r="DR643" s="61"/>
      <c r="DS643" s="61"/>
      <c r="DT643" s="61"/>
      <c r="DU643" s="61"/>
      <c r="DV643" s="61"/>
      <c r="DW643" s="61"/>
      <c r="DX643" s="61"/>
      <c r="DY643" s="61"/>
      <c r="DZ643" s="61"/>
      <c r="EA643" s="61"/>
      <c r="EB643" s="61"/>
      <c r="EC643" s="61"/>
      <c r="ED643" s="61"/>
      <c r="EE643" s="61"/>
      <c r="EF643" s="61"/>
      <c r="EG643" s="61"/>
      <c r="EH643" s="61"/>
      <c r="EI643" s="61"/>
      <c r="EJ643" s="61"/>
      <c r="EK643" s="61"/>
      <c r="EL643" s="61"/>
      <c r="EM643" s="61"/>
      <c r="EN643" s="61"/>
      <c r="EO643" s="61"/>
      <c r="EP643" s="61"/>
      <c r="EQ643" s="61"/>
      <c r="ER643" s="61"/>
      <c r="ES643" s="61"/>
      <c r="ET643" s="61"/>
      <c r="EU643" s="61"/>
      <c r="EV643" s="61"/>
      <c r="EW643" s="61"/>
      <c r="EX643" s="61"/>
      <c r="EY643" s="61"/>
    </row>
    <row r="644" spans="1:155"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61"/>
      <c r="AY644" s="61"/>
      <c r="AZ644" s="61"/>
      <c r="BA644" s="61"/>
      <c r="BB644" s="61"/>
      <c r="BC644" s="61"/>
      <c r="BD644" s="61"/>
      <c r="BE644" s="61"/>
      <c r="BF644" s="61"/>
      <c r="BG644" s="61"/>
      <c r="BH644" s="61"/>
      <c r="BI644" s="61"/>
      <c r="BJ644" s="61"/>
      <c r="BK644" s="61"/>
      <c r="BL644" s="61"/>
      <c r="BM644" s="61"/>
      <c r="BN644" s="61"/>
      <c r="BO644" s="61"/>
      <c r="BP644" s="61"/>
      <c r="BQ644" s="61"/>
      <c r="BR644" s="61"/>
      <c r="BS644" s="61"/>
      <c r="BT644" s="61"/>
      <c r="BU644" s="61"/>
      <c r="BV644" s="61"/>
      <c r="BW644" s="61"/>
      <c r="BX644" s="61"/>
      <c r="BY644" s="61"/>
      <c r="BZ644" s="61"/>
      <c r="CA644" s="61"/>
      <c r="CB644" s="61"/>
      <c r="CC644" s="61"/>
      <c r="CD644" s="61"/>
      <c r="CE644" s="61"/>
      <c r="CF644" s="61"/>
      <c r="CG644" s="61"/>
      <c r="CH644" s="61"/>
      <c r="CI644" s="61"/>
      <c r="CJ644" s="61"/>
      <c r="CK644" s="61"/>
      <c r="CL644" s="61"/>
      <c r="CM644" s="61"/>
      <c r="CN644" s="61"/>
      <c r="CO644" s="61"/>
      <c r="CP644" s="61"/>
      <c r="CQ644" s="61"/>
      <c r="CR644" s="61"/>
      <c r="CS644" s="61"/>
      <c r="CT644" s="61"/>
      <c r="CU644" s="61"/>
      <c r="CV644" s="61"/>
      <c r="CW644" s="61"/>
      <c r="CX644" s="61"/>
      <c r="CY644" s="61"/>
      <c r="CZ644" s="61"/>
      <c r="DA644" s="61"/>
      <c r="DB644" s="61"/>
      <c r="DC644" s="61"/>
      <c r="DD644" s="61"/>
      <c r="DE644" s="61"/>
      <c r="DF644" s="61"/>
      <c r="DG644" s="61"/>
      <c r="DH644" s="61"/>
      <c r="DI644" s="61"/>
      <c r="DJ644" s="61"/>
      <c r="DK644" s="61"/>
      <c r="DL644" s="61"/>
      <c r="DM644" s="61"/>
      <c r="DN644" s="61"/>
      <c r="DO644" s="61"/>
      <c r="DP644" s="61"/>
      <c r="DQ644" s="61"/>
      <c r="DR644" s="61"/>
      <c r="DS644" s="61"/>
      <c r="DT644" s="61"/>
      <c r="DU644" s="61"/>
      <c r="DV644" s="61"/>
      <c r="DW644" s="61"/>
      <c r="DX644" s="61"/>
      <c r="DY644" s="61"/>
      <c r="DZ644" s="61"/>
      <c r="EA644" s="61"/>
      <c r="EB644" s="61"/>
      <c r="EC644" s="61"/>
      <c r="ED644" s="61"/>
      <c r="EE644" s="61"/>
      <c r="EF644" s="61"/>
      <c r="EG644" s="61"/>
      <c r="EH644" s="61"/>
      <c r="EI644" s="61"/>
      <c r="EJ644" s="61"/>
      <c r="EK644" s="61"/>
      <c r="EL644" s="61"/>
      <c r="EM644" s="61"/>
      <c r="EN644" s="61"/>
      <c r="EO644" s="61"/>
      <c r="EP644" s="61"/>
      <c r="EQ644" s="61"/>
      <c r="ER644" s="61"/>
      <c r="ES644" s="61"/>
      <c r="ET644" s="61"/>
      <c r="EU644" s="61"/>
      <c r="EV644" s="61"/>
      <c r="EW644" s="61"/>
      <c r="EX644" s="61"/>
      <c r="EY644" s="61"/>
    </row>
    <row r="645" spans="1:155"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61"/>
      <c r="AY645" s="61"/>
      <c r="AZ645" s="61"/>
      <c r="BA645" s="61"/>
      <c r="BB645" s="61"/>
      <c r="BC645" s="61"/>
      <c r="BD645" s="61"/>
      <c r="BE645" s="61"/>
      <c r="BF645" s="61"/>
      <c r="BG645" s="61"/>
      <c r="BH645" s="61"/>
      <c r="BI645" s="61"/>
      <c r="BJ645" s="61"/>
      <c r="BK645" s="61"/>
      <c r="BL645" s="61"/>
      <c r="BM645" s="61"/>
      <c r="BN645" s="61"/>
      <c r="BO645" s="61"/>
      <c r="BP645" s="61"/>
      <c r="BQ645" s="61"/>
      <c r="BR645" s="61"/>
      <c r="BS645" s="61"/>
      <c r="BT645" s="61"/>
      <c r="BU645" s="61"/>
      <c r="BV645" s="61"/>
      <c r="BW645" s="61"/>
      <c r="BX645" s="61"/>
      <c r="BY645" s="61"/>
      <c r="BZ645" s="61"/>
      <c r="CA645" s="61"/>
      <c r="CB645" s="61"/>
      <c r="CC645" s="61"/>
      <c r="CD645" s="61"/>
      <c r="CE645" s="61"/>
      <c r="CF645" s="61"/>
      <c r="CG645" s="61"/>
      <c r="CH645" s="61"/>
      <c r="CI645" s="61"/>
      <c r="CJ645" s="61"/>
      <c r="CK645" s="61"/>
      <c r="CL645" s="61"/>
      <c r="CM645" s="61"/>
      <c r="CN645" s="61"/>
      <c r="CO645" s="61"/>
      <c r="CP645" s="61"/>
      <c r="CQ645" s="61"/>
      <c r="CR645" s="61"/>
      <c r="CS645" s="61"/>
      <c r="CT645" s="61"/>
      <c r="CU645" s="61"/>
      <c r="CV645" s="61"/>
      <c r="CW645" s="61"/>
      <c r="CX645" s="61"/>
      <c r="CY645" s="61"/>
      <c r="CZ645" s="61"/>
      <c r="DA645" s="61"/>
      <c r="DB645" s="61"/>
      <c r="DC645" s="61"/>
      <c r="DD645" s="61"/>
      <c r="DE645" s="61"/>
      <c r="DF645" s="61"/>
      <c r="DG645" s="61"/>
      <c r="DH645" s="61"/>
      <c r="DI645" s="61"/>
      <c r="DJ645" s="61"/>
      <c r="DK645" s="61"/>
      <c r="DL645" s="61"/>
      <c r="DM645" s="61"/>
      <c r="DN645" s="61"/>
      <c r="DO645" s="61"/>
      <c r="DP645" s="61"/>
      <c r="DQ645" s="61"/>
      <c r="DR645" s="61"/>
      <c r="DS645" s="61"/>
      <c r="DT645" s="61"/>
      <c r="DU645" s="61"/>
      <c r="DV645" s="61"/>
      <c r="DW645" s="61"/>
      <c r="DX645" s="61"/>
      <c r="DY645" s="61"/>
      <c r="DZ645" s="61"/>
      <c r="EA645" s="61"/>
      <c r="EB645" s="61"/>
      <c r="EC645" s="61"/>
      <c r="ED645" s="61"/>
      <c r="EE645" s="61"/>
      <c r="EF645" s="61"/>
      <c r="EG645" s="61"/>
      <c r="EH645" s="61"/>
      <c r="EI645" s="61"/>
      <c r="EJ645" s="61"/>
      <c r="EK645" s="61"/>
      <c r="EL645" s="61"/>
      <c r="EM645" s="61"/>
      <c r="EN645" s="61"/>
      <c r="EO645" s="61"/>
      <c r="EP645" s="61"/>
      <c r="EQ645" s="61"/>
      <c r="ER645" s="61"/>
      <c r="ES645" s="61"/>
      <c r="ET645" s="61"/>
      <c r="EU645" s="61"/>
      <c r="EV645" s="61"/>
      <c r="EW645" s="61"/>
      <c r="EX645" s="61"/>
      <c r="EY645" s="61"/>
    </row>
    <row r="646" spans="1:155"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61"/>
      <c r="AY646" s="61"/>
      <c r="AZ646" s="61"/>
      <c r="BA646" s="61"/>
      <c r="BB646" s="61"/>
      <c r="BC646" s="61"/>
      <c r="BD646" s="61"/>
      <c r="BE646" s="61"/>
      <c r="BF646" s="61"/>
      <c r="BG646" s="61"/>
      <c r="BH646" s="61"/>
      <c r="BI646" s="61"/>
      <c r="BJ646" s="61"/>
      <c r="BK646" s="61"/>
      <c r="BL646" s="61"/>
      <c r="BM646" s="61"/>
      <c r="BN646" s="61"/>
      <c r="BO646" s="61"/>
      <c r="BP646" s="61"/>
      <c r="BQ646" s="61"/>
      <c r="BR646" s="61"/>
      <c r="BS646" s="61"/>
      <c r="BT646" s="61"/>
      <c r="BU646" s="61"/>
      <c r="BV646" s="61"/>
      <c r="BW646" s="61"/>
      <c r="BX646" s="61"/>
      <c r="BY646" s="61"/>
      <c r="BZ646" s="61"/>
      <c r="CA646" s="61"/>
      <c r="CB646" s="61"/>
      <c r="CC646" s="61"/>
      <c r="CD646" s="61"/>
      <c r="CE646" s="61"/>
      <c r="CF646" s="61"/>
      <c r="CG646" s="61"/>
      <c r="CH646" s="61"/>
      <c r="CI646" s="61"/>
      <c r="CJ646" s="61"/>
      <c r="CK646" s="61"/>
      <c r="CL646" s="61"/>
      <c r="CM646" s="61"/>
      <c r="CN646" s="61"/>
      <c r="CO646" s="61"/>
      <c r="CP646" s="61"/>
      <c r="CQ646" s="61"/>
      <c r="CR646" s="61"/>
      <c r="CS646" s="61"/>
      <c r="CT646" s="61"/>
      <c r="CU646" s="61"/>
      <c r="CV646" s="61"/>
      <c r="CW646" s="61"/>
      <c r="CX646" s="61"/>
      <c r="CY646" s="61"/>
      <c r="CZ646" s="61"/>
      <c r="DA646" s="61"/>
      <c r="DB646" s="61"/>
      <c r="DC646" s="61"/>
      <c r="DD646" s="61"/>
      <c r="DE646" s="61"/>
      <c r="DF646" s="61"/>
      <c r="DG646" s="61"/>
      <c r="DH646" s="61"/>
      <c r="DI646" s="61"/>
      <c r="DJ646" s="61"/>
      <c r="DK646" s="61"/>
      <c r="DL646" s="61"/>
      <c r="DM646" s="61"/>
      <c r="DN646" s="61"/>
      <c r="DO646" s="61"/>
      <c r="DP646" s="61"/>
      <c r="DQ646" s="61"/>
      <c r="DR646" s="61"/>
      <c r="DS646" s="61"/>
      <c r="DT646" s="61"/>
      <c r="DU646" s="61"/>
      <c r="DV646" s="61"/>
      <c r="DW646" s="61"/>
      <c r="DX646" s="61"/>
      <c r="DY646" s="61"/>
      <c r="DZ646" s="61"/>
      <c r="EA646" s="61"/>
      <c r="EB646" s="61"/>
      <c r="EC646" s="61"/>
      <c r="ED646" s="61"/>
      <c r="EE646" s="61"/>
      <c r="EF646" s="61"/>
      <c r="EG646" s="61"/>
      <c r="EH646" s="61"/>
      <c r="EI646" s="61"/>
      <c r="EJ646" s="61"/>
      <c r="EK646" s="61"/>
      <c r="EL646" s="61"/>
      <c r="EM646" s="61"/>
      <c r="EN646" s="61"/>
      <c r="EO646" s="61"/>
      <c r="EP646" s="61"/>
      <c r="EQ646" s="61"/>
      <c r="ER646" s="61"/>
      <c r="ES646" s="61"/>
      <c r="ET646" s="61"/>
      <c r="EU646" s="61"/>
      <c r="EV646" s="61"/>
      <c r="EW646" s="61"/>
      <c r="EX646" s="61"/>
      <c r="EY646" s="61"/>
    </row>
    <row r="647" spans="1:155"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61"/>
      <c r="AY647" s="61"/>
      <c r="AZ647" s="61"/>
      <c r="BA647" s="61"/>
      <c r="BB647" s="61"/>
      <c r="BC647" s="61"/>
      <c r="BD647" s="61"/>
      <c r="BE647" s="61"/>
      <c r="BF647" s="61"/>
      <c r="BG647" s="61"/>
      <c r="BH647" s="61"/>
      <c r="BI647" s="61"/>
      <c r="BJ647" s="61"/>
      <c r="BK647" s="61"/>
      <c r="BL647" s="61"/>
      <c r="BM647" s="61"/>
      <c r="BN647" s="61"/>
      <c r="BO647" s="61"/>
      <c r="BP647" s="61"/>
      <c r="BQ647" s="61"/>
      <c r="BR647" s="61"/>
      <c r="BS647" s="61"/>
      <c r="BT647" s="61"/>
      <c r="BU647" s="61"/>
      <c r="BV647" s="61"/>
      <c r="BW647" s="61"/>
      <c r="BX647" s="61"/>
      <c r="BY647" s="61"/>
      <c r="BZ647" s="61"/>
      <c r="CA647" s="61"/>
      <c r="CB647" s="61"/>
      <c r="CC647" s="61"/>
      <c r="CD647" s="61"/>
      <c r="CE647" s="61"/>
      <c r="CF647" s="61"/>
      <c r="CG647" s="61"/>
      <c r="CH647" s="61"/>
      <c r="CI647" s="61"/>
      <c r="CJ647" s="61"/>
      <c r="CK647" s="61"/>
      <c r="CL647" s="61"/>
      <c r="CM647" s="61"/>
      <c r="CN647" s="61"/>
      <c r="CO647" s="61"/>
      <c r="CP647" s="61"/>
      <c r="CQ647" s="61"/>
      <c r="CR647" s="61"/>
      <c r="CS647" s="61"/>
      <c r="CT647" s="61"/>
      <c r="CU647" s="61"/>
      <c r="CV647" s="61"/>
      <c r="CW647" s="61"/>
      <c r="CX647" s="61"/>
      <c r="CY647" s="61"/>
      <c r="CZ647" s="61"/>
      <c r="DA647" s="61"/>
      <c r="DB647" s="61"/>
      <c r="DC647" s="61"/>
      <c r="DD647" s="61"/>
      <c r="DE647" s="61"/>
      <c r="DF647" s="61"/>
      <c r="DG647" s="61"/>
      <c r="DH647" s="61"/>
      <c r="DI647" s="61"/>
      <c r="DJ647" s="61"/>
      <c r="DK647" s="61"/>
      <c r="DL647" s="61"/>
      <c r="DM647" s="61"/>
      <c r="DN647" s="61"/>
      <c r="DO647" s="61"/>
      <c r="DP647" s="61"/>
      <c r="DQ647" s="61"/>
      <c r="DR647" s="61"/>
      <c r="DS647" s="61"/>
      <c r="DT647" s="61"/>
      <c r="DU647" s="61"/>
      <c r="DV647" s="61"/>
      <c r="DW647" s="61"/>
      <c r="DX647" s="61"/>
      <c r="DY647" s="61"/>
      <c r="DZ647" s="61"/>
      <c r="EA647" s="61"/>
      <c r="EB647" s="61"/>
      <c r="EC647" s="61"/>
      <c r="ED647" s="61"/>
      <c r="EE647" s="61"/>
      <c r="EF647" s="61"/>
      <c r="EG647" s="61"/>
      <c r="EH647" s="61"/>
      <c r="EI647" s="61"/>
      <c r="EJ647" s="61"/>
      <c r="EK647" s="61"/>
      <c r="EL647" s="61"/>
      <c r="EM647" s="61"/>
      <c r="EN647" s="61"/>
      <c r="EO647" s="61"/>
      <c r="EP647" s="61"/>
      <c r="EQ647" s="61"/>
      <c r="ER647" s="61"/>
      <c r="ES647" s="61"/>
      <c r="ET647" s="61"/>
      <c r="EU647" s="61"/>
      <c r="EV647" s="61"/>
      <c r="EW647" s="61"/>
      <c r="EX647" s="61"/>
      <c r="EY647" s="61"/>
    </row>
    <row r="648" spans="1:155"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61"/>
      <c r="BI648" s="61"/>
      <c r="BJ648" s="61"/>
      <c r="BK648" s="61"/>
      <c r="BL648" s="61"/>
      <c r="BM648" s="61"/>
      <c r="BN648" s="61"/>
      <c r="BO648" s="61"/>
      <c r="BP648" s="61"/>
      <c r="BQ648" s="61"/>
      <c r="BR648" s="61"/>
      <c r="BS648" s="61"/>
      <c r="BT648" s="61"/>
      <c r="BU648" s="61"/>
      <c r="BV648" s="61"/>
      <c r="BW648" s="61"/>
      <c r="BX648" s="61"/>
      <c r="BY648" s="61"/>
      <c r="BZ648" s="61"/>
      <c r="CA648" s="61"/>
      <c r="CB648" s="61"/>
      <c r="CC648" s="61"/>
      <c r="CD648" s="61"/>
      <c r="CE648" s="61"/>
      <c r="CF648" s="61"/>
      <c r="CG648" s="61"/>
      <c r="CH648" s="61"/>
      <c r="CI648" s="61"/>
      <c r="CJ648" s="61"/>
      <c r="CK648" s="61"/>
      <c r="CL648" s="61"/>
      <c r="CM648" s="61"/>
      <c r="CN648" s="61"/>
      <c r="CO648" s="61"/>
      <c r="CP648" s="61"/>
      <c r="CQ648" s="61"/>
      <c r="CR648" s="61"/>
      <c r="CS648" s="61"/>
      <c r="CT648" s="61"/>
      <c r="CU648" s="61"/>
      <c r="CV648" s="61"/>
      <c r="CW648" s="61"/>
      <c r="CX648" s="61"/>
      <c r="CY648" s="61"/>
      <c r="CZ648" s="61"/>
      <c r="DA648" s="61"/>
      <c r="DB648" s="61"/>
      <c r="DC648" s="61"/>
      <c r="DD648" s="61"/>
      <c r="DE648" s="61"/>
      <c r="DF648" s="61"/>
      <c r="DG648" s="61"/>
      <c r="DH648" s="61"/>
      <c r="DI648" s="61"/>
      <c r="DJ648" s="61"/>
      <c r="DK648" s="61"/>
      <c r="DL648" s="61"/>
      <c r="DM648" s="61"/>
      <c r="DN648" s="61"/>
      <c r="DO648" s="61"/>
      <c r="DP648" s="61"/>
      <c r="DQ648" s="61"/>
      <c r="DR648" s="61"/>
      <c r="DS648" s="61"/>
      <c r="DT648" s="61"/>
      <c r="DU648" s="61"/>
      <c r="DV648" s="61"/>
      <c r="DW648" s="61"/>
      <c r="DX648" s="61"/>
      <c r="DY648" s="61"/>
      <c r="DZ648" s="61"/>
      <c r="EA648" s="61"/>
      <c r="EB648" s="61"/>
      <c r="EC648" s="61"/>
      <c r="ED648" s="61"/>
      <c r="EE648" s="61"/>
      <c r="EF648" s="61"/>
      <c r="EG648" s="61"/>
      <c r="EH648" s="61"/>
      <c r="EI648" s="61"/>
      <c r="EJ648" s="61"/>
      <c r="EK648" s="61"/>
      <c r="EL648" s="61"/>
      <c r="EM648" s="61"/>
      <c r="EN648" s="61"/>
      <c r="EO648" s="61"/>
      <c r="EP648" s="61"/>
      <c r="EQ648" s="61"/>
      <c r="ER648" s="61"/>
      <c r="ES648" s="61"/>
      <c r="ET648" s="61"/>
      <c r="EU648" s="61"/>
      <c r="EV648" s="61"/>
      <c r="EW648" s="61"/>
      <c r="EX648" s="61"/>
      <c r="EY648" s="61"/>
    </row>
    <row r="649" spans="1:155"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61"/>
      <c r="AY649" s="61"/>
      <c r="AZ649" s="61"/>
      <c r="BA649" s="61"/>
      <c r="BB649" s="61"/>
      <c r="BC649" s="61"/>
      <c r="BD649" s="61"/>
      <c r="BE649" s="61"/>
      <c r="BF649" s="61"/>
      <c r="BG649" s="61"/>
      <c r="BH649" s="61"/>
      <c r="BI649" s="61"/>
      <c r="BJ649" s="61"/>
      <c r="BK649" s="61"/>
      <c r="BL649" s="61"/>
      <c r="BM649" s="61"/>
      <c r="BN649" s="61"/>
      <c r="BO649" s="61"/>
      <c r="BP649" s="61"/>
      <c r="BQ649" s="61"/>
      <c r="BR649" s="61"/>
      <c r="BS649" s="61"/>
      <c r="BT649" s="61"/>
      <c r="BU649" s="61"/>
      <c r="BV649" s="61"/>
      <c r="BW649" s="61"/>
      <c r="BX649" s="61"/>
      <c r="BY649" s="61"/>
      <c r="BZ649" s="61"/>
      <c r="CA649" s="61"/>
      <c r="CB649" s="61"/>
      <c r="CC649" s="61"/>
      <c r="CD649" s="61"/>
      <c r="CE649" s="61"/>
      <c r="CF649" s="61"/>
      <c r="CG649" s="61"/>
      <c r="CH649" s="61"/>
      <c r="CI649" s="61"/>
      <c r="CJ649" s="61"/>
      <c r="CK649" s="61"/>
      <c r="CL649" s="61"/>
      <c r="CM649" s="61"/>
      <c r="CN649" s="61"/>
      <c r="CO649" s="61"/>
      <c r="CP649" s="61"/>
      <c r="CQ649" s="61"/>
      <c r="CR649" s="61"/>
      <c r="CS649" s="61"/>
      <c r="CT649" s="61"/>
      <c r="CU649" s="61"/>
      <c r="CV649" s="61"/>
      <c r="CW649" s="61"/>
      <c r="CX649" s="61"/>
      <c r="CY649" s="61"/>
      <c r="CZ649" s="61"/>
      <c r="DA649" s="61"/>
      <c r="DB649" s="61"/>
      <c r="DC649" s="61"/>
      <c r="DD649" s="61"/>
      <c r="DE649" s="61"/>
      <c r="DF649" s="61"/>
      <c r="DG649" s="61"/>
      <c r="DH649" s="61"/>
      <c r="DI649" s="61"/>
      <c r="DJ649" s="61"/>
      <c r="DK649" s="61"/>
      <c r="DL649" s="61"/>
      <c r="DM649" s="61"/>
      <c r="DN649" s="61"/>
      <c r="DO649" s="61"/>
      <c r="DP649" s="61"/>
      <c r="DQ649" s="61"/>
      <c r="DR649" s="61"/>
      <c r="DS649" s="61"/>
      <c r="DT649" s="61"/>
      <c r="DU649" s="61"/>
      <c r="DV649" s="61"/>
      <c r="DW649" s="61"/>
      <c r="DX649" s="61"/>
      <c r="DY649" s="61"/>
      <c r="DZ649" s="61"/>
      <c r="EA649" s="61"/>
      <c r="EB649" s="61"/>
      <c r="EC649" s="61"/>
      <c r="ED649" s="61"/>
      <c r="EE649" s="61"/>
      <c r="EF649" s="61"/>
      <c r="EG649" s="61"/>
      <c r="EH649" s="61"/>
      <c r="EI649" s="61"/>
      <c r="EJ649" s="61"/>
      <c r="EK649" s="61"/>
      <c r="EL649" s="61"/>
      <c r="EM649" s="61"/>
      <c r="EN649" s="61"/>
      <c r="EO649" s="61"/>
      <c r="EP649" s="61"/>
      <c r="EQ649" s="61"/>
      <c r="ER649" s="61"/>
      <c r="ES649" s="61"/>
      <c r="ET649" s="61"/>
      <c r="EU649" s="61"/>
      <c r="EV649" s="61"/>
      <c r="EW649" s="61"/>
      <c r="EX649" s="61"/>
      <c r="EY649" s="61"/>
    </row>
    <row r="650" spans="1:155"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61"/>
      <c r="AY650" s="61"/>
      <c r="AZ650" s="61"/>
      <c r="BA650" s="61"/>
      <c r="BB650" s="61"/>
      <c r="BC650" s="61"/>
      <c r="BD650" s="61"/>
      <c r="BE650" s="61"/>
      <c r="BF650" s="61"/>
      <c r="BG650" s="61"/>
      <c r="BH650" s="61"/>
      <c r="BI650" s="61"/>
      <c r="BJ650" s="61"/>
      <c r="BK650" s="61"/>
      <c r="BL650" s="61"/>
      <c r="BM650" s="61"/>
      <c r="BN650" s="61"/>
      <c r="BO650" s="61"/>
      <c r="BP650" s="61"/>
      <c r="BQ650" s="61"/>
      <c r="BR650" s="61"/>
      <c r="BS650" s="61"/>
      <c r="BT650" s="61"/>
      <c r="BU650" s="61"/>
      <c r="BV650" s="61"/>
      <c r="BW650" s="61"/>
      <c r="BX650" s="61"/>
      <c r="BY650" s="61"/>
      <c r="BZ650" s="61"/>
      <c r="CA650" s="61"/>
      <c r="CB650" s="61"/>
      <c r="CC650" s="61"/>
      <c r="CD650" s="61"/>
      <c r="CE650" s="61"/>
      <c r="CF650" s="61"/>
      <c r="CG650" s="61"/>
      <c r="CH650" s="61"/>
      <c r="CI650" s="61"/>
      <c r="CJ650" s="61"/>
      <c r="CK650" s="61"/>
      <c r="CL650" s="61"/>
      <c r="CM650" s="61"/>
      <c r="CN650" s="61"/>
      <c r="CO650" s="61"/>
      <c r="CP650" s="61"/>
      <c r="CQ650" s="61"/>
      <c r="CR650" s="61"/>
      <c r="CS650" s="61"/>
      <c r="CT650" s="61"/>
      <c r="CU650" s="61"/>
      <c r="CV650" s="61"/>
      <c r="CW650" s="61"/>
      <c r="CX650" s="61"/>
      <c r="CY650" s="61"/>
      <c r="CZ650" s="61"/>
      <c r="DA650" s="61"/>
      <c r="DB650" s="61"/>
      <c r="DC650" s="61"/>
      <c r="DD650" s="61"/>
      <c r="DE650" s="61"/>
      <c r="DF650" s="61"/>
      <c r="DG650" s="61"/>
      <c r="DH650" s="61"/>
      <c r="DI650" s="61"/>
      <c r="DJ650" s="61"/>
      <c r="DK650" s="61"/>
      <c r="DL650" s="61"/>
      <c r="DM650" s="61"/>
      <c r="DN650" s="61"/>
      <c r="DO650" s="61"/>
      <c r="DP650" s="61"/>
      <c r="DQ650" s="61"/>
      <c r="DR650" s="61"/>
      <c r="DS650" s="61"/>
      <c r="DT650" s="61"/>
      <c r="DU650" s="61"/>
      <c r="DV650" s="61"/>
      <c r="DW650" s="61"/>
      <c r="DX650" s="61"/>
      <c r="DY650" s="61"/>
      <c r="DZ650" s="61"/>
      <c r="EA650" s="61"/>
      <c r="EB650" s="61"/>
      <c r="EC650" s="61"/>
      <c r="ED650" s="61"/>
      <c r="EE650" s="61"/>
      <c r="EF650" s="61"/>
      <c r="EG650" s="61"/>
      <c r="EH650" s="61"/>
      <c r="EI650" s="61"/>
      <c r="EJ650" s="61"/>
      <c r="EK650" s="61"/>
      <c r="EL650" s="61"/>
      <c r="EM650" s="61"/>
      <c r="EN650" s="61"/>
      <c r="EO650" s="61"/>
      <c r="EP650" s="61"/>
      <c r="EQ650" s="61"/>
      <c r="ER650" s="61"/>
      <c r="ES650" s="61"/>
      <c r="ET650" s="61"/>
      <c r="EU650" s="61"/>
      <c r="EV650" s="61"/>
      <c r="EW650" s="61"/>
      <c r="EX650" s="61"/>
      <c r="EY650" s="61"/>
    </row>
    <row r="651" spans="1:155"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61"/>
      <c r="AY651" s="61"/>
      <c r="AZ651" s="61"/>
      <c r="BA651" s="61"/>
      <c r="BB651" s="61"/>
      <c r="BC651" s="61"/>
      <c r="BD651" s="61"/>
      <c r="BE651" s="61"/>
      <c r="BF651" s="61"/>
      <c r="BG651" s="61"/>
      <c r="BH651" s="61"/>
      <c r="BI651" s="61"/>
      <c r="BJ651" s="61"/>
      <c r="BK651" s="61"/>
      <c r="BL651" s="61"/>
      <c r="BM651" s="61"/>
      <c r="BN651" s="61"/>
      <c r="BO651" s="61"/>
      <c r="BP651" s="61"/>
      <c r="BQ651" s="61"/>
      <c r="BR651" s="61"/>
      <c r="BS651" s="61"/>
      <c r="BT651" s="61"/>
      <c r="BU651" s="61"/>
      <c r="BV651" s="61"/>
      <c r="BW651" s="61"/>
      <c r="BX651" s="61"/>
      <c r="BY651" s="61"/>
      <c r="BZ651" s="61"/>
      <c r="CA651" s="61"/>
      <c r="CB651" s="61"/>
      <c r="CC651" s="61"/>
      <c r="CD651" s="61"/>
      <c r="CE651" s="61"/>
      <c r="CF651" s="61"/>
      <c r="CG651" s="61"/>
      <c r="CH651" s="61"/>
      <c r="CI651" s="61"/>
      <c r="CJ651" s="61"/>
      <c r="CK651" s="61"/>
      <c r="CL651" s="61"/>
      <c r="CM651" s="61"/>
      <c r="CN651" s="61"/>
      <c r="CO651" s="61"/>
      <c r="CP651" s="61"/>
      <c r="CQ651" s="61"/>
      <c r="CR651" s="61"/>
      <c r="CS651" s="61"/>
      <c r="CT651" s="61"/>
      <c r="CU651" s="61"/>
      <c r="CV651" s="61"/>
      <c r="CW651" s="61"/>
      <c r="CX651" s="61"/>
      <c r="CY651" s="61"/>
      <c r="CZ651" s="61"/>
      <c r="DA651" s="61"/>
      <c r="DB651" s="61"/>
      <c r="DC651" s="61"/>
      <c r="DD651" s="61"/>
      <c r="DE651" s="61"/>
      <c r="DF651" s="61"/>
      <c r="DG651" s="61"/>
      <c r="DH651" s="61"/>
      <c r="DI651" s="61"/>
      <c r="DJ651" s="61"/>
      <c r="DK651" s="61"/>
      <c r="DL651" s="61"/>
      <c r="DM651" s="61"/>
      <c r="DN651" s="61"/>
      <c r="DO651" s="61"/>
      <c r="DP651" s="61"/>
      <c r="DQ651" s="61"/>
      <c r="DR651" s="61"/>
      <c r="DS651" s="61"/>
      <c r="DT651" s="61"/>
      <c r="DU651" s="61"/>
      <c r="DV651" s="61"/>
      <c r="DW651" s="61"/>
      <c r="DX651" s="61"/>
      <c r="DY651" s="61"/>
      <c r="DZ651" s="61"/>
      <c r="EA651" s="61"/>
      <c r="EB651" s="61"/>
      <c r="EC651" s="61"/>
      <c r="ED651" s="61"/>
      <c r="EE651" s="61"/>
      <c r="EF651" s="61"/>
      <c r="EG651" s="61"/>
      <c r="EH651" s="61"/>
      <c r="EI651" s="61"/>
      <c r="EJ651" s="61"/>
      <c r="EK651" s="61"/>
      <c r="EL651" s="61"/>
      <c r="EM651" s="61"/>
      <c r="EN651" s="61"/>
      <c r="EO651" s="61"/>
      <c r="EP651" s="61"/>
      <c r="EQ651" s="61"/>
      <c r="ER651" s="61"/>
      <c r="ES651" s="61"/>
      <c r="ET651" s="61"/>
      <c r="EU651" s="61"/>
      <c r="EV651" s="61"/>
      <c r="EW651" s="61"/>
      <c r="EX651" s="61"/>
      <c r="EY651" s="61"/>
    </row>
    <row r="652" spans="1:155"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61"/>
      <c r="AY652" s="61"/>
      <c r="AZ652" s="61"/>
      <c r="BA652" s="61"/>
      <c r="BB652" s="61"/>
      <c r="BC652" s="61"/>
      <c r="BD652" s="61"/>
      <c r="BE652" s="61"/>
      <c r="BF652" s="61"/>
      <c r="BG652" s="61"/>
      <c r="BH652" s="61"/>
      <c r="BI652" s="61"/>
      <c r="BJ652" s="61"/>
      <c r="BK652" s="61"/>
      <c r="BL652" s="61"/>
      <c r="BM652" s="61"/>
      <c r="BN652" s="61"/>
      <c r="BO652" s="61"/>
      <c r="BP652" s="61"/>
      <c r="BQ652" s="61"/>
      <c r="BR652" s="61"/>
      <c r="BS652" s="61"/>
      <c r="BT652" s="61"/>
      <c r="BU652" s="61"/>
      <c r="BV652" s="61"/>
      <c r="BW652" s="61"/>
      <c r="BX652" s="61"/>
      <c r="BY652" s="61"/>
      <c r="BZ652" s="61"/>
      <c r="CA652" s="61"/>
      <c r="CB652" s="61"/>
      <c r="CC652" s="61"/>
      <c r="CD652" s="61"/>
      <c r="CE652" s="61"/>
      <c r="CF652" s="61"/>
      <c r="CG652" s="61"/>
      <c r="CH652" s="61"/>
      <c r="CI652" s="61"/>
      <c r="CJ652" s="61"/>
      <c r="CK652" s="61"/>
      <c r="CL652" s="61"/>
      <c r="CM652" s="61"/>
      <c r="CN652" s="61"/>
      <c r="CO652" s="61"/>
      <c r="CP652" s="61"/>
      <c r="CQ652" s="61"/>
      <c r="CR652" s="61"/>
      <c r="CS652" s="61"/>
      <c r="CT652" s="61"/>
      <c r="CU652" s="61"/>
      <c r="CV652" s="61"/>
      <c r="CW652" s="61"/>
      <c r="CX652" s="61"/>
      <c r="CY652" s="61"/>
      <c r="CZ652" s="61"/>
      <c r="DA652" s="61"/>
      <c r="DB652" s="61"/>
      <c r="DC652" s="61"/>
      <c r="DD652" s="61"/>
      <c r="DE652" s="61"/>
      <c r="DF652" s="61"/>
      <c r="DG652" s="61"/>
      <c r="DH652" s="61"/>
      <c r="DI652" s="61"/>
      <c r="DJ652" s="61"/>
      <c r="DK652" s="61"/>
      <c r="DL652" s="61"/>
      <c r="DM652" s="61"/>
      <c r="DN652" s="61"/>
      <c r="DO652" s="61"/>
      <c r="DP652" s="61"/>
      <c r="DQ652" s="61"/>
      <c r="DR652" s="61"/>
      <c r="DS652" s="61"/>
      <c r="DT652" s="61"/>
      <c r="DU652" s="61"/>
      <c r="DV652" s="61"/>
      <c r="DW652" s="61"/>
      <c r="DX652" s="61"/>
      <c r="DY652" s="61"/>
      <c r="DZ652" s="61"/>
      <c r="EA652" s="61"/>
      <c r="EB652" s="61"/>
      <c r="EC652" s="61"/>
      <c r="ED652" s="61"/>
      <c r="EE652" s="61"/>
      <c r="EF652" s="61"/>
      <c r="EG652" s="61"/>
      <c r="EH652" s="61"/>
      <c r="EI652" s="61"/>
      <c r="EJ652" s="61"/>
      <c r="EK652" s="61"/>
      <c r="EL652" s="61"/>
      <c r="EM652" s="61"/>
      <c r="EN652" s="61"/>
      <c r="EO652" s="61"/>
      <c r="EP652" s="61"/>
      <c r="EQ652" s="61"/>
      <c r="ER652" s="61"/>
      <c r="ES652" s="61"/>
      <c r="ET652" s="61"/>
      <c r="EU652" s="61"/>
      <c r="EV652" s="61"/>
      <c r="EW652" s="61"/>
      <c r="EX652" s="61"/>
      <c r="EY652" s="61"/>
    </row>
    <row r="653" spans="1:155"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61"/>
      <c r="AY653" s="61"/>
      <c r="AZ653" s="61"/>
      <c r="BA653" s="61"/>
      <c r="BB653" s="61"/>
      <c r="BC653" s="61"/>
      <c r="BD653" s="61"/>
      <c r="BE653" s="61"/>
      <c r="BF653" s="61"/>
      <c r="BG653" s="61"/>
      <c r="BH653" s="61"/>
      <c r="BI653" s="61"/>
      <c r="BJ653" s="61"/>
      <c r="BK653" s="61"/>
      <c r="BL653" s="61"/>
      <c r="BM653" s="61"/>
      <c r="BN653" s="61"/>
      <c r="BO653" s="61"/>
      <c r="BP653" s="61"/>
      <c r="BQ653" s="61"/>
      <c r="BR653" s="61"/>
      <c r="BS653" s="61"/>
      <c r="BT653" s="61"/>
      <c r="BU653" s="61"/>
      <c r="BV653" s="61"/>
      <c r="BW653" s="61"/>
      <c r="BX653" s="61"/>
      <c r="BY653" s="61"/>
      <c r="BZ653" s="61"/>
      <c r="CA653" s="61"/>
      <c r="CB653" s="61"/>
      <c r="CC653" s="61"/>
      <c r="CD653" s="61"/>
      <c r="CE653" s="61"/>
      <c r="CF653" s="61"/>
      <c r="CG653" s="61"/>
      <c r="CH653" s="61"/>
      <c r="CI653" s="61"/>
      <c r="CJ653" s="61"/>
      <c r="CK653" s="61"/>
      <c r="CL653" s="61"/>
      <c r="CM653" s="61"/>
      <c r="CN653" s="61"/>
      <c r="CO653" s="61"/>
      <c r="CP653" s="61"/>
      <c r="CQ653" s="61"/>
      <c r="CR653" s="61"/>
      <c r="CS653" s="61"/>
      <c r="CT653" s="61"/>
      <c r="CU653" s="61"/>
      <c r="CV653" s="61"/>
      <c r="CW653" s="61"/>
      <c r="CX653" s="61"/>
      <c r="CY653" s="61"/>
      <c r="CZ653" s="61"/>
      <c r="DA653" s="61"/>
      <c r="DB653" s="61"/>
      <c r="DC653" s="61"/>
      <c r="DD653" s="61"/>
      <c r="DE653" s="61"/>
      <c r="DF653" s="61"/>
      <c r="DG653" s="61"/>
      <c r="DH653" s="61"/>
      <c r="DI653" s="61"/>
      <c r="DJ653" s="61"/>
      <c r="DK653" s="61"/>
      <c r="DL653" s="61"/>
      <c r="DM653" s="61"/>
      <c r="DN653" s="61"/>
      <c r="DO653" s="61"/>
      <c r="DP653" s="61"/>
      <c r="DQ653" s="61"/>
      <c r="DR653" s="61"/>
      <c r="DS653" s="61"/>
      <c r="DT653" s="61"/>
      <c r="DU653" s="61"/>
      <c r="DV653" s="61"/>
      <c r="DW653" s="61"/>
      <c r="DX653" s="61"/>
      <c r="DY653" s="61"/>
      <c r="DZ653" s="61"/>
      <c r="EA653" s="61"/>
      <c r="EB653" s="61"/>
      <c r="EC653" s="61"/>
      <c r="ED653" s="61"/>
      <c r="EE653" s="61"/>
      <c r="EF653" s="61"/>
      <c r="EG653" s="61"/>
      <c r="EH653" s="61"/>
      <c r="EI653" s="61"/>
      <c r="EJ653" s="61"/>
      <c r="EK653" s="61"/>
      <c r="EL653" s="61"/>
      <c r="EM653" s="61"/>
      <c r="EN653" s="61"/>
      <c r="EO653" s="61"/>
      <c r="EP653" s="61"/>
      <c r="EQ653" s="61"/>
      <c r="ER653" s="61"/>
      <c r="ES653" s="61"/>
      <c r="ET653" s="61"/>
      <c r="EU653" s="61"/>
      <c r="EV653" s="61"/>
      <c r="EW653" s="61"/>
      <c r="EX653" s="61"/>
      <c r="EY653" s="61"/>
    </row>
    <row r="654" spans="1:155"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c r="CT654" s="61"/>
      <c r="CU654" s="61"/>
      <c r="CV654" s="61"/>
      <c r="CW654" s="61"/>
      <c r="CX654" s="61"/>
      <c r="CY654" s="61"/>
      <c r="CZ654" s="61"/>
      <c r="DA654" s="61"/>
      <c r="DB654" s="61"/>
      <c r="DC654" s="61"/>
      <c r="DD654" s="61"/>
      <c r="DE654" s="61"/>
      <c r="DF654" s="61"/>
      <c r="DG654" s="61"/>
      <c r="DH654" s="61"/>
      <c r="DI654" s="61"/>
      <c r="DJ654" s="61"/>
      <c r="DK654" s="61"/>
      <c r="DL654" s="61"/>
      <c r="DM654" s="61"/>
      <c r="DN654" s="61"/>
      <c r="DO654" s="61"/>
      <c r="DP654" s="61"/>
      <c r="DQ654" s="61"/>
      <c r="DR654" s="61"/>
      <c r="DS654" s="61"/>
      <c r="DT654" s="61"/>
      <c r="DU654" s="61"/>
      <c r="DV654" s="61"/>
      <c r="DW654" s="61"/>
      <c r="DX654" s="61"/>
      <c r="DY654" s="61"/>
      <c r="DZ654" s="61"/>
      <c r="EA654" s="61"/>
      <c r="EB654" s="61"/>
      <c r="EC654" s="61"/>
      <c r="ED654" s="61"/>
      <c r="EE654" s="61"/>
      <c r="EF654" s="61"/>
      <c r="EG654" s="61"/>
      <c r="EH654" s="61"/>
      <c r="EI654" s="61"/>
      <c r="EJ654" s="61"/>
      <c r="EK654" s="61"/>
      <c r="EL654" s="61"/>
      <c r="EM654" s="61"/>
      <c r="EN654" s="61"/>
      <c r="EO654" s="61"/>
      <c r="EP654" s="61"/>
      <c r="EQ654" s="61"/>
      <c r="ER654" s="61"/>
      <c r="ES654" s="61"/>
      <c r="ET654" s="61"/>
      <c r="EU654" s="61"/>
      <c r="EV654" s="61"/>
      <c r="EW654" s="61"/>
      <c r="EX654" s="61"/>
      <c r="EY654" s="61"/>
    </row>
    <row r="655" spans="1:155"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c r="CT655" s="61"/>
      <c r="CU655" s="61"/>
      <c r="CV655" s="61"/>
      <c r="CW655" s="61"/>
      <c r="CX655" s="61"/>
      <c r="CY655" s="61"/>
      <c r="CZ655" s="61"/>
      <c r="DA655" s="61"/>
      <c r="DB655" s="61"/>
      <c r="DC655" s="61"/>
      <c r="DD655" s="61"/>
      <c r="DE655" s="61"/>
      <c r="DF655" s="61"/>
      <c r="DG655" s="61"/>
      <c r="DH655" s="61"/>
      <c r="DI655" s="61"/>
      <c r="DJ655" s="61"/>
      <c r="DK655" s="61"/>
      <c r="DL655" s="61"/>
      <c r="DM655" s="61"/>
      <c r="DN655" s="61"/>
      <c r="DO655" s="61"/>
      <c r="DP655" s="61"/>
      <c r="DQ655" s="61"/>
      <c r="DR655" s="61"/>
      <c r="DS655" s="61"/>
      <c r="DT655" s="61"/>
      <c r="DU655" s="61"/>
      <c r="DV655" s="61"/>
      <c r="DW655" s="61"/>
      <c r="DX655" s="61"/>
      <c r="DY655" s="61"/>
      <c r="DZ655" s="61"/>
      <c r="EA655" s="61"/>
      <c r="EB655" s="61"/>
      <c r="EC655" s="61"/>
      <c r="ED655" s="61"/>
      <c r="EE655" s="61"/>
      <c r="EF655" s="61"/>
      <c r="EG655" s="61"/>
      <c r="EH655" s="61"/>
      <c r="EI655" s="61"/>
      <c r="EJ655" s="61"/>
      <c r="EK655" s="61"/>
      <c r="EL655" s="61"/>
      <c r="EM655" s="61"/>
      <c r="EN655" s="61"/>
      <c r="EO655" s="61"/>
      <c r="EP655" s="61"/>
      <c r="EQ655" s="61"/>
      <c r="ER655" s="61"/>
      <c r="ES655" s="61"/>
      <c r="ET655" s="61"/>
      <c r="EU655" s="61"/>
      <c r="EV655" s="61"/>
      <c r="EW655" s="61"/>
      <c r="EX655" s="61"/>
      <c r="EY655" s="61"/>
    </row>
    <row r="656" spans="1:155"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c r="CT656" s="61"/>
      <c r="CU656" s="61"/>
      <c r="CV656" s="61"/>
      <c r="CW656" s="61"/>
      <c r="CX656" s="61"/>
      <c r="CY656" s="61"/>
      <c r="CZ656" s="61"/>
      <c r="DA656" s="61"/>
      <c r="DB656" s="61"/>
      <c r="DC656" s="61"/>
      <c r="DD656" s="61"/>
      <c r="DE656" s="61"/>
      <c r="DF656" s="61"/>
      <c r="DG656" s="61"/>
      <c r="DH656" s="61"/>
      <c r="DI656" s="61"/>
      <c r="DJ656" s="61"/>
      <c r="DK656" s="61"/>
      <c r="DL656" s="61"/>
      <c r="DM656" s="61"/>
      <c r="DN656" s="61"/>
      <c r="DO656" s="61"/>
      <c r="DP656" s="61"/>
      <c r="DQ656" s="61"/>
      <c r="DR656" s="61"/>
      <c r="DS656" s="61"/>
      <c r="DT656" s="61"/>
      <c r="DU656" s="61"/>
      <c r="DV656" s="61"/>
      <c r="DW656" s="61"/>
      <c r="DX656" s="61"/>
      <c r="DY656" s="61"/>
      <c r="DZ656" s="61"/>
      <c r="EA656" s="61"/>
      <c r="EB656" s="61"/>
      <c r="EC656" s="61"/>
      <c r="ED656" s="61"/>
      <c r="EE656" s="61"/>
      <c r="EF656" s="61"/>
      <c r="EG656" s="61"/>
      <c r="EH656" s="61"/>
      <c r="EI656" s="61"/>
      <c r="EJ656" s="61"/>
      <c r="EK656" s="61"/>
      <c r="EL656" s="61"/>
      <c r="EM656" s="61"/>
      <c r="EN656" s="61"/>
      <c r="EO656" s="61"/>
      <c r="EP656" s="61"/>
      <c r="EQ656" s="61"/>
      <c r="ER656" s="61"/>
      <c r="ES656" s="61"/>
      <c r="ET656" s="61"/>
      <c r="EU656" s="61"/>
      <c r="EV656" s="61"/>
      <c r="EW656" s="61"/>
      <c r="EX656" s="61"/>
      <c r="EY656" s="61"/>
    </row>
    <row r="657" spans="1:155"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c r="CT657" s="61"/>
      <c r="CU657" s="61"/>
      <c r="CV657" s="61"/>
      <c r="CW657" s="61"/>
      <c r="CX657" s="61"/>
      <c r="CY657" s="61"/>
      <c r="CZ657" s="61"/>
      <c r="DA657" s="61"/>
      <c r="DB657" s="61"/>
      <c r="DC657" s="61"/>
      <c r="DD657" s="61"/>
      <c r="DE657" s="61"/>
      <c r="DF657" s="61"/>
      <c r="DG657" s="61"/>
      <c r="DH657" s="61"/>
      <c r="DI657" s="61"/>
      <c r="DJ657" s="61"/>
      <c r="DK657" s="61"/>
      <c r="DL657" s="61"/>
      <c r="DM657" s="61"/>
      <c r="DN657" s="61"/>
      <c r="DO657" s="61"/>
      <c r="DP657" s="61"/>
      <c r="DQ657" s="61"/>
      <c r="DR657" s="61"/>
      <c r="DS657" s="61"/>
      <c r="DT657" s="61"/>
      <c r="DU657" s="61"/>
      <c r="DV657" s="61"/>
      <c r="DW657" s="61"/>
      <c r="DX657" s="61"/>
      <c r="DY657" s="61"/>
      <c r="DZ657" s="61"/>
      <c r="EA657" s="61"/>
      <c r="EB657" s="61"/>
      <c r="EC657" s="61"/>
      <c r="ED657" s="61"/>
      <c r="EE657" s="61"/>
      <c r="EF657" s="61"/>
      <c r="EG657" s="61"/>
      <c r="EH657" s="61"/>
      <c r="EI657" s="61"/>
      <c r="EJ657" s="61"/>
      <c r="EK657" s="61"/>
      <c r="EL657" s="61"/>
      <c r="EM657" s="61"/>
      <c r="EN657" s="61"/>
      <c r="EO657" s="61"/>
      <c r="EP657" s="61"/>
      <c r="EQ657" s="61"/>
      <c r="ER657" s="61"/>
      <c r="ES657" s="61"/>
      <c r="ET657" s="61"/>
      <c r="EU657" s="61"/>
      <c r="EV657" s="61"/>
      <c r="EW657" s="61"/>
      <c r="EX657" s="61"/>
      <c r="EY657" s="61"/>
    </row>
    <row r="658" spans="1:155"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c r="CT658" s="61"/>
      <c r="CU658" s="61"/>
      <c r="CV658" s="61"/>
      <c r="CW658" s="61"/>
      <c r="CX658" s="61"/>
      <c r="CY658" s="61"/>
      <c r="CZ658" s="61"/>
      <c r="DA658" s="61"/>
      <c r="DB658" s="61"/>
      <c r="DC658" s="61"/>
      <c r="DD658" s="61"/>
      <c r="DE658" s="61"/>
      <c r="DF658" s="61"/>
      <c r="DG658" s="61"/>
      <c r="DH658" s="61"/>
      <c r="DI658" s="61"/>
      <c r="DJ658" s="61"/>
      <c r="DK658" s="61"/>
      <c r="DL658" s="61"/>
      <c r="DM658" s="61"/>
      <c r="DN658" s="61"/>
      <c r="DO658" s="61"/>
      <c r="DP658" s="61"/>
      <c r="DQ658" s="61"/>
      <c r="DR658" s="61"/>
      <c r="DS658" s="61"/>
      <c r="DT658" s="61"/>
      <c r="DU658" s="61"/>
      <c r="DV658" s="61"/>
      <c r="DW658" s="61"/>
      <c r="DX658" s="61"/>
      <c r="DY658" s="61"/>
      <c r="DZ658" s="61"/>
      <c r="EA658" s="61"/>
      <c r="EB658" s="61"/>
      <c r="EC658" s="61"/>
      <c r="ED658" s="61"/>
      <c r="EE658" s="61"/>
      <c r="EF658" s="61"/>
      <c r="EG658" s="61"/>
      <c r="EH658" s="61"/>
      <c r="EI658" s="61"/>
      <c r="EJ658" s="61"/>
      <c r="EK658" s="61"/>
      <c r="EL658" s="61"/>
      <c r="EM658" s="61"/>
      <c r="EN658" s="61"/>
      <c r="EO658" s="61"/>
      <c r="EP658" s="61"/>
      <c r="EQ658" s="61"/>
      <c r="ER658" s="61"/>
      <c r="ES658" s="61"/>
      <c r="ET658" s="61"/>
      <c r="EU658" s="61"/>
      <c r="EV658" s="61"/>
      <c r="EW658" s="61"/>
      <c r="EX658" s="61"/>
      <c r="EY658" s="61"/>
    </row>
    <row r="659" spans="1:155"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c r="CT659" s="61"/>
      <c r="CU659" s="61"/>
      <c r="CV659" s="61"/>
      <c r="CW659" s="61"/>
      <c r="CX659" s="61"/>
      <c r="CY659" s="61"/>
      <c r="CZ659" s="61"/>
      <c r="DA659" s="61"/>
      <c r="DB659" s="61"/>
      <c r="DC659" s="61"/>
      <c r="DD659" s="61"/>
      <c r="DE659" s="61"/>
      <c r="DF659" s="61"/>
      <c r="DG659" s="61"/>
      <c r="DH659" s="61"/>
      <c r="DI659" s="61"/>
      <c r="DJ659" s="61"/>
      <c r="DK659" s="61"/>
      <c r="DL659" s="61"/>
      <c r="DM659" s="61"/>
      <c r="DN659" s="61"/>
      <c r="DO659" s="61"/>
      <c r="DP659" s="61"/>
      <c r="DQ659" s="61"/>
      <c r="DR659" s="61"/>
      <c r="DS659" s="61"/>
      <c r="DT659" s="61"/>
      <c r="DU659" s="61"/>
      <c r="DV659" s="61"/>
      <c r="DW659" s="61"/>
      <c r="DX659" s="61"/>
      <c r="DY659" s="61"/>
      <c r="DZ659" s="61"/>
      <c r="EA659" s="61"/>
      <c r="EB659" s="61"/>
      <c r="EC659" s="61"/>
      <c r="ED659" s="61"/>
      <c r="EE659" s="61"/>
      <c r="EF659" s="61"/>
      <c r="EG659" s="61"/>
      <c r="EH659" s="61"/>
      <c r="EI659" s="61"/>
      <c r="EJ659" s="61"/>
      <c r="EK659" s="61"/>
      <c r="EL659" s="61"/>
      <c r="EM659" s="61"/>
      <c r="EN659" s="61"/>
      <c r="EO659" s="61"/>
      <c r="EP659" s="61"/>
      <c r="EQ659" s="61"/>
      <c r="ER659" s="61"/>
      <c r="ES659" s="61"/>
      <c r="ET659" s="61"/>
      <c r="EU659" s="61"/>
      <c r="EV659" s="61"/>
      <c r="EW659" s="61"/>
      <c r="EX659" s="61"/>
      <c r="EY659" s="61"/>
    </row>
    <row r="660" spans="1:155"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c r="CT660" s="61"/>
      <c r="CU660" s="61"/>
      <c r="CV660" s="61"/>
      <c r="CW660" s="61"/>
      <c r="CX660" s="61"/>
      <c r="CY660" s="61"/>
      <c r="CZ660" s="61"/>
      <c r="DA660" s="61"/>
      <c r="DB660" s="61"/>
      <c r="DC660" s="61"/>
      <c r="DD660" s="61"/>
      <c r="DE660" s="61"/>
      <c r="DF660" s="61"/>
      <c r="DG660" s="61"/>
      <c r="DH660" s="61"/>
      <c r="DI660" s="61"/>
      <c r="DJ660" s="61"/>
      <c r="DK660" s="61"/>
      <c r="DL660" s="61"/>
      <c r="DM660" s="61"/>
      <c r="DN660" s="61"/>
      <c r="DO660" s="61"/>
      <c r="DP660" s="61"/>
      <c r="DQ660" s="61"/>
      <c r="DR660" s="61"/>
      <c r="DS660" s="61"/>
      <c r="DT660" s="61"/>
      <c r="DU660" s="61"/>
      <c r="DV660" s="61"/>
      <c r="DW660" s="61"/>
      <c r="DX660" s="61"/>
      <c r="DY660" s="61"/>
      <c r="DZ660" s="61"/>
      <c r="EA660" s="61"/>
      <c r="EB660" s="61"/>
      <c r="EC660" s="61"/>
      <c r="ED660" s="61"/>
      <c r="EE660" s="61"/>
      <c r="EF660" s="61"/>
      <c r="EG660" s="61"/>
      <c r="EH660" s="61"/>
      <c r="EI660" s="61"/>
      <c r="EJ660" s="61"/>
      <c r="EK660" s="61"/>
      <c r="EL660" s="61"/>
      <c r="EM660" s="61"/>
      <c r="EN660" s="61"/>
      <c r="EO660" s="61"/>
      <c r="EP660" s="61"/>
      <c r="EQ660" s="61"/>
      <c r="ER660" s="61"/>
      <c r="ES660" s="61"/>
      <c r="ET660" s="61"/>
      <c r="EU660" s="61"/>
      <c r="EV660" s="61"/>
      <c r="EW660" s="61"/>
      <c r="EX660" s="61"/>
      <c r="EY660" s="61"/>
    </row>
    <row r="661" spans="1:155"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c r="CT661" s="61"/>
      <c r="CU661" s="61"/>
      <c r="CV661" s="61"/>
      <c r="CW661" s="61"/>
      <c r="CX661" s="61"/>
      <c r="CY661" s="61"/>
      <c r="CZ661" s="61"/>
      <c r="DA661" s="61"/>
      <c r="DB661" s="61"/>
      <c r="DC661" s="61"/>
      <c r="DD661" s="61"/>
      <c r="DE661" s="61"/>
      <c r="DF661" s="61"/>
      <c r="DG661" s="61"/>
      <c r="DH661" s="61"/>
      <c r="DI661" s="61"/>
      <c r="DJ661" s="61"/>
      <c r="DK661" s="61"/>
      <c r="DL661" s="61"/>
      <c r="DM661" s="61"/>
      <c r="DN661" s="61"/>
      <c r="DO661" s="61"/>
      <c r="DP661" s="61"/>
      <c r="DQ661" s="61"/>
      <c r="DR661" s="61"/>
      <c r="DS661" s="61"/>
      <c r="DT661" s="61"/>
      <c r="DU661" s="61"/>
      <c r="DV661" s="61"/>
      <c r="DW661" s="61"/>
      <c r="DX661" s="61"/>
      <c r="DY661" s="61"/>
      <c r="DZ661" s="61"/>
      <c r="EA661" s="61"/>
      <c r="EB661" s="61"/>
      <c r="EC661" s="61"/>
      <c r="ED661" s="61"/>
      <c r="EE661" s="61"/>
      <c r="EF661" s="61"/>
      <c r="EG661" s="61"/>
      <c r="EH661" s="61"/>
      <c r="EI661" s="61"/>
      <c r="EJ661" s="61"/>
      <c r="EK661" s="61"/>
      <c r="EL661" s="61"/>
      <c r="EM661" s="61"/>
      <c r="EN661" s="61"/>
      <c r="EO661" s="61"/>
      <c r="EP661" s="61"/>
      <c r="EQ661" s="61"/>
      <c r="ER661" s="61"/>
      <c r="ES661" s="61"/>
      <c r="ET661" s="61"/>
      <c r="EU661" s="61"/>
      <c r="EV661" s="61"/>
      <c r="EW661" s="61"/>
      <c r="EX661" s="61"/>
      <c r="EY661" s="61"/>
    </row>
    <row r="662" spans="1:155"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1"/>
      <c r="CA662" s="61"/>
      <c r="CB662" s="61"/>
      <c r="CC662" s="61"/>
      <c r="CD662" s="61"/>
      <c r="CE662" s="61"/>
      <c r="CF662" s="61"/>
      <c r="CG662" s="61"/>
      <c r="CH662" s="61"/>
      <c r="CI662" s="61"/>
      <c r="CJ662" s="61"/>
      <c r="CK662" s="61"/>
      <c r="CL662" s="61"/>
      <c r="CM662" s="61"/>
      <c r="CN662" s="61"/>
      <c r="CO662" s="61"/>
      <c r="CP662" s="61"/>
      <c r="CQ662" s="61"/>
      <c r="CR662" s="61"/>
      <c r="CS662" s="61"/>
      <c r="CT662" s="61"/>
      <c r="CU662" s="61"/>
      <c r="CV662" s="61"/>
      <c r="CW662" s="61"/>
      <c r="CX662" s="61"/>
      <c r="CY662" s="61"/>
      <c r="CZ662" s="61"/>
      <c r="DA662" s="61"/>
      <c r="DB662" s="61"/>
      <c r="DC662" s="61"/>
      <c r="DD662" s="61"/>
      <c r="DE662" s="61"/>
      <c r="DF662" s="61"/>
      <c r="DG662" s="61"/>
      <c r="DH662" s="61"/>
      <c r="DI662" s="61"/>
      <c r="DJ662" s="61"/>
      <c r="DK662" s="61"/>
      <c r="DL662" s="61"/>
      <c r="DM662" s="61"/>
      <c r="DN662" s="61"/>
      <c r="DO662" s="61"/>
      <c r="DP662" s="61"/>
      <c r="DQ662" s="61"/>
      <c r="DR662" s="61"/>
      <c r="DS662" s="61"/>
      <c r="DT662" s="61"/>
      <c r="DU662" s="61"/>
      <c r="DV662" s="61"/>
      <c r="DW662" s="61"/>
      <c r="DX662" s="61"/>
      <c r="DY662" s="61"/>
      <c r="DZ662" s="61"/>
      <c r="EA662" s="61"/>
      <c r="EB662" s="61"/>
      <c r="EC662" s="61"/>
      <c r="ED662" s="61"/>
      <c r="EE662" s="61"/>
      <c r="EF662" s="61"/>
      <c r="EG662" s="61"/>
      <c r="EH662" s="61"/>
      <c r="EI662" s="61"/>
      <c r="EJ662" s="61"/>
      <c r="EK662" s="61"/>
      <c r="EL662" s="61"/>
      <c r="EM662" s="61"/>
      <c r="EN662" s="61"/>
      <c r="EO662" s="61"/>
      <c r="EP662" s="61"/>
      <c r="EQ662" s="61"/>
      <c r="ER662" s="61"/>
      <c r="ES662" s="61"/>
      <c r="ET662" s="61"/>
      <c r="EU662" s="61"/>
      <c r="EV662" s="61"/>
      <c r="EW662" s="61"/>
      <c r="EX662" s="61"/>
      <c r="EY662" s="61"/>
    </row>
    <row r="663" spans="1:155"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c r="BQ663" s="61"/>
      <c r="BR663" s="61"/>
      <c r="BS663" s="61"/>
      <c r="BT663" s="61"/>
      <c r="BU663" s="61"/>
      <c r="BV663" s="61"/>
      <c r="BW663" s="61"/>
      <c r="BX663" s="61"/>
      <c r="BY663" s="61"/>
      <c r="BZ663" s="61"/>
      <c r="CA663" s="61"/>
      <c r="CB663" s="61"/>
      <c r="CC663" s="61"/>
      <c r="CD663" s="61"/>
      <c r="CE663" s="61"/>
      <c r="CF663" s="61"/>
      <c r="CG663" s="61"/>
      <c r="CH663" s="61"/>
      <c r="CI663" s="61"/>
      <c r="CJ663" s="61"/>
      <c r="CK663" s="61"/>
      <c r="CL663" s="61"/>
      <c r="CM663" s="61"/>
      <c r="CN663" s="61"/>
      <c r="CO663" s="61"/>
      <c r="CP663" s="61"/>
      <c r="CQ663" s="61"/>
      <c r="CR663" s="61"/>
      <c r="CS663" s="61"/>
      <c r="CT663" s="61"/>
      <c r="CU663" s="61"/>
      <c r="CV663" s="61"/>
      <c r="CW663" s="61"/>
      <c r="CX663" s="61"/>
      <c r="CY663" s="61"/>
      <c r="CZ663" s="61"/>
      <c r="DA663" s="61"/>
      <c r="DB663" s="61"/>
      <c r="DC663" s="61"/>
      <c r="DD663" s="61"/>
      <c r="DE663" s="61"/>
      <c r="DF663" s="61"/>
      <c r="DG663" s="61"/>
      <c r="DH663" s="61"/>
      <c r="DI663" s="61"/>
      <c r="DJ663" s="61"/>
      <c r="DK663" s="61"/>
      <c r="DL663" s="61"/>
      <c r="DM663" s="61"/>
      <c r="DN663" s="61"/>
      <c r="DO663" s="61"/>
      <c r="DP663" s="61"/>
      <c r="DQ663" s="61"/>
      <c r="DR663" s="61"/>
      <c r="DS663" s="61"/>
      <c r="DT663" s="61"/>
      <c r="DU663" s="61"/>
      <c r="DV663" s="61"/>
      <c r="DW663" s="61"/>
      <c r="DX663" s="61"/>
      <c r="DY663" s="61"/>
      <c r="DZ663" s="61"/>
      <c r="EA663" s="61"/>
      <c r="EB663" s="61"/>
      <c r="EC663" s="61"/>
      <c r="ED663" s="61"/>
      <c r="EE663" s="61"/>
      <c r="EF663" s="61"/>
      <c r="EG663" s="61"/>
      <c r="EH663" s="61"/>
      <c r="EI663" s="61"/>
      <c r="EJ663" s="61"/>
      <c r="EK663" s="61"/>
      <c r="EL663" s="61"/>
      <c r="EM663" s="61"/>
      <c r="EN663" s="61"/>
      <c r="EO663" s="61"/>
      <c r="EP663" s="61"/>
      <c r="EQ663" s="61"/>
      <c r="ER663" s="61"/>
      <c r="ES663" s="61"/>
      <c r="ET663" s="61"/>
      <c r="EU663" s="61"/>
      <c r="EV663" s="61"/>
      <c r="EW663" s="61"/>
      <c r="EX663" s="61"/>
      <c r="EY663" s="61"/>
    </row>
    <row r="664" spans="1:155"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c r="BQ664" s="61"/>
      <c r="BR664" s="61"/>
      <c r="BS664" s="61"/>
      <c r="BT664" s="61"/>
      <c r="BU664" s="61"/>
      <c r="BV664" s="61"/>
      <c r="BW664" s="61"/>
      <c r="BX664" s="61"/>
      <c r="BY664" s="61"/>
      <c r="BZ664" s="61"/>
      <c r="CA664" s="61"/>
      <c r="CB664" s="61"/>
      <c r="CC664" s="61"/>
      <c r="CD664" s="61"/>
      <c r="CE664" s="61"/>
      <c r="CF664" s="61"/>
      <c r="CG664" s="61"/>
      <c r="CH664" s="61"/>
      <c r="CI664" s="61"/>
      <c r="CJ664" s="61"/>
      <c r="CK664" s="61"/>
      <c r="CL664" s="61"/>
      <c r="CM664" s="61"/>
      <c r="CN664" s="61"/>
      <c r="CO664" s="61"/>
      <c r="CP664" s="61"/>
      <c r="CQ664" s="61"/>
      <c r="CR664" s="61"/>
      <c r="CS664" s="61"/>
      <c r="CT664" s="61"/>
      <c r="CU664" s="61"/>
      <c r="CV664" s="61"/>
      <c r="CW664" s="61"/>
      <c r="CX664" s="61"/>
      <c r="CY664" s="61"/>
      <c r="CZ664" s="61"/>
      <c r="DA664" s="61"/>
      <c r="DB664" s="61"/>
      <c r="DC664" s="61"/>
      <c r="DD664" s="61"/>
      <c r="DE664" s="61"/>
      <c r="DF664" s="61"/>
      <c r="DG664" s="61"/>
      <c r="DH664" s="61"/>
      <c r="DI664" s="61"/>
      <c r="DJ664" s="61"/>
      <c r="DK664" s="61"/>
      <c r="DL664" s="61"/>
      <c r="DM664" s="61"/>
      <c r="DN664" s="61"/>
      <c r="DO664" s="61"/>
      <c r="DP664" s="61"/>
      <c r="DQ664" s="61"/>
      <c r="DR664" s="61"/>
      <c r="DS664" s="61"/>
      <c r="DT664" s="61"/>
      <c r="DU664" s="61"/>
      <c r="DV664" s="61"/>
      <c r="DW664" s="61"/>
      <c r="DX664" s="61"/>
      <c r="DY664" s="61"/>
      <c r="DZ664" s="61"/>
      <c r="EA664" s="61"/>
      <c r="EB664" s="61"/>
      <c r="EC664" s="61"/>
      <c r="ED664" s="61"/>
      <c r="EE664" s="61"/>
      <c r="EF664" s="61"/>
      <c r="EG664" s="61"/>
      <c r="EH664" s="61"/>
      <c r="EI664" s="61"/>
      <c r="EJ664" s="61"/>
      <c r="EK664" s="61"/>
      <c r="EL664" s="61"/>
      <c r="EM664" s="61"/>
      <c r="EN664" s="61"/>
      <c r="EO664" s="61"/>
      <c r="EP664" s="61"/>
      <c r="EQ664" s="61"/>
      <c r="ER664" s="61"/>
      <c r="ES664" s="61"/>
      <c r="ET664" s="61"/>
      <c r="EU664" s="61"/>
      <c r="EV664" s="61"/>
      <c r="EW664" s="61"/>
      <c r="EX664" s="61"/>
      <c r="EY664" s="61"/>
    </row>
    <row r="665" spans="1:155"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c r="BQ665" s="61"/>
      <c r="BR665" s="61"/>
      <c r="BS665" s="61"/>
      <c r="BT665" s="61"/>
      <c r="BU665" s="61"/>
      <c r="BV665" s="61"/>
      <c r="BW665" s="61"/>
      <c r="BX665" s="61"/>
      <c r="BY665" s="61"/>
      <c r="BZ665" s="61"/>
      <c r="CA665" s="61"/>
      <c r="CB665" s="61"/>
      <c r="CC665" s="61"/>
      <c r="CD665" s="61"/>
      <c r="CE665" s="61"/>
      <c r="CF665" s="61"/>
      <c r="CG665" s="61"/>
      <c r="CH665" s="61"/>
      <c r="CI665" s="61"/>
      <c r="CJ665" s="61"/>
      <c r="CK665" s="61"/>
      <c r="CL665" s="61"/>
      <c r="CM665" s="61"/>
      <c r="CN665" s="61"/>
      <c r="CO665" s="61"/>
      <c r="CP665" s="61"/>
      <c r="CQ665" s="61"/>
      <c r="CR665" s="61"/>
      <c r="CS665" s="61"/>
      <c r="CT665" s="61"/>
      <c r="CU665" s="61"/>
      <c r="CV665" s="61"/>
      <c r="CW665" s="61"/>
      <c r="CX665" s="61"/>
      <c r="CY665" s="61"/>
      <c r="CZ665" s="61"/>
      <c r="DA665" s="61"/>
      <c r="DB665" s="61"/>
      <c r="DC665" s="61"/>
      <c r="DD665" s="61"/>
      <c r="DE665" s="61"/>
      <c r="DF665" s="61"/>
      <c r="DG665" s="61"/>
      <c r="DH665" s="61"/>
      <c r="DI665" s="61"/>
      <c r="DJ665" s="61"/>
      <c r="DK665" s="61"/>
      <c r="DL665" s="61"/>
      <c r="DM665" s="61"/>
      <c r="DN665" s="61"/>
      <c r="DO665" s="61"/>
      <c r="DP665" s="61"/>
      <c r="DQ665" s="61"/>
      <c r="DR665" s="61"/>
      <c r="DS665" s="61"/>
      <c r="DT665" s="61"/>
      <c r="DU665" s="61"/>
      <c r="DV665" s="61"/>
      <c r="DW665" s="61"/>
      <c r="DX665" s="61"/>
      <c r="DY665" s="61"/>
      <c r="DZ665" s="61"/>
      <c r="EA665" s="61"/>
      <c r="EB665" s="61"/>
      <c r="EC665" s="61"/>
      <c r="ED665" s="61"/>
      <c r="EE665" s="61"/>
      <c r="EF665" s="61"/>
      <c r="EG665" s="61"/>
      <c r="EH665" s="61"/>
      <c r="EI665" s="61"/>
      <c r="EJ665" s="61"/>
      <c r="EK665" s="61"/>
      <c r="EL665" s="61"/>
      <c r="EM665" s="61"/>
      <c r="EN665" s="61"/>
      <c r="EO665" s="61"/>
      <c r="EP665" s="61"/>
      <c r="EQ665" s="61"/>
      <c r="ER665" s="61"/>
      <c r="ES665" s="61"/>
      <c r="ET665" s="61"/>
      <c r="EU665" s="61"/>
      <c r="EV665" s="61"/>
      <c r="EW665" s="61"/>
      <c r="EX665" s="61"/>
      <c r="EY665" s="61"/>
    </row>
    <row r="666" spans="1:155"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c r="BQ666" s="61"/>
      <c r="BR666" s="61"/>
      <c r="BS666" s="61"/>
      <c r="BT666" s="61"/>
      <c r="BU666" s="61"/>
      <c r="BV666" s="61"/>
      <c r="BW666" s="61"/>
      <c r="BX666" s="61"/>
      <c r="BY666" s="61"/>
      <c r="BZ666" s="61"/>
      <c r="CA666" s="61"/>
      <c r="CB666" s="61"/>
      <c r="CC666" s="61"/>
      <c r="CD666" s="61"/>
      <c r="CE666" s="61"/>
      <c r="CF666" s="61"/>
      <c r="CG666" s="61"/>
      <c r="CH666" s="61"/>
      <c r="CI666" s="61"/>
      <c r="CJ666" s="61"/>
      <c r="CK666" s="61"/>
      <c r="CL666" s="61"/>
      <c r="CM666" s="61"/>
      <c r="CN666" s="61"/>
      <c r="CO666" s="61"/>
      <c r="CP666" s="61"/>
      <c r="CQ666" s="61"/>
      <c r="CR666" s="61"/>
      <c r="CS666" s="61"/>
      <c r="CT666" s="61"/>
      <c r="CU666" s="61"/>
      <c r="CV666" s="61"/>
      <c r="CW666" s="61"/>
      <c r="CX666" s="61"/>
      <c r="CY666" s="61"/>
      <c r="CZ666" s="61"/>
      <c r="DA666" s="61"/>
      <c r="DB666" s="61"/>
      <c r="DC666" s="61"/>
      <c r="DD666" s="61"/>
      <c r="DE666" s="61"/>
      <c r="DF666" s="61"/>
      <c r="DG666" s="61"/>
      <c r="DH666" s="61"/>
      <c r="DI666" s="61"/>
      <c r="DJ666" s="61"/>
      <c r="DK666" s="61"/>
      <c r="DL666" s="61"/>
      <c r="DM666" s="61"/>
      <c r="DN666" s="61"/>
      <c r="DO666" s="61"/>
      <c r="DP666" s="61"/>
      <c r="DQ666" s="61"/>
      <c r="DR666" s="61"/>
      <c r="DS666" s="61"/>
      <c r="DT666" s="61"/>
      <c r="DU666" s="61"/>
      <c r="DV666" s="61"/>
      <c r="DW666" s="61"/>
      <c r="DX666" s="61"/>
      <c r="DY666" s="61"/>
      <c r="DZ666" s="61"/>
      <c r="EA666" s="61"/>
      <c r="EB666" s="61"/>
      <c r="EC666" s="61"/>
      <c r="ED666" s="61"/>
      <c r="EE666" s="61"/>
      <c r="EF666" s="61"/>
      <c r="EG666" s="61"/>
      <c r="EH666" s="61"/>
      <c r="EI666" s="61"/>
      <c r="EJ666" s="61"/>
      <c r="EK666" s="61"/>
      <c r="EL666" s="61"/>
      <c r="EM666" s="61"/>
      <c r="EN666" s="61"/>
      <c r="EO666" s="61"/>
      <c r="EP666" s="61"/>
      <c r="EQ666" s="61"/>
      <c r="ER666" s="61"/>
      <c r="ES666" s="61"/>
      <c r="ET666" s="61"/>
      <c r="EU666" s="61"/>
      <c r="EV666" s="61"/>
      <c r="EW666" s="61"/>
      <c r="EX666" s="61"/>
      <c r="EY666" s="61"/>
    </row>
    <row r="667" spans="1:155"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c r="BQ667" s="61"/>
      <c r="BR667" s="61"/>
      <c r="BS667" s="61"/>
      <c r="BT667" s="61"/>
      <c r="BU667" s="61"/>
      <c r="BV667" s="61"/>
      <c r="BW667" s="61"/>
      <c r="BX667" s="61"/>
      <c r="BY667" s="61"/>
      <c r="BZ667" s="61"/>
      <c r="CA667" s="61"/>
      <c r="CB667" s="61"/>
      <c r="CC667" s="61"/>
      <c r="CD667" s="61"/>
      <c r="CE667" s="61"/>
      <c r="CF667" s="61"/>
      <c r="CG667" s="61"/>
      <c r="CH667" s="61"/>
      <c r="CI667" s="61"/>
      <c r="CJ667" s="61"/>
      <c r="CK667" s="61"/>
      <c r="CL667" s="61"/>
      <c r="CM667" s="61"/>
      <c r="CN667" s="61"/>
      <c r="CO667" s="61"/>
      <c r="CP667" s="61"/>
      <c r="CQ667" s="61"/>
      <c r="CR667" s="61"/>
      <c r="CS667" s="61"/>
      <c r="CT667" s="61"/>
      <c r="CU667" s="61"/>
      <c r="CV667" s="61"/>
      <c r="CW667" s="61"/>
      <c r="CX667" s="61"/>
      <c r="CY667" s="61"/>
      <c r="CZ667" s="61"/>
      <c r="DA667" s="61"/>
      <c r="DB667" s="61"/>
      <c r="DC667" s="61"/>
      <c r="DD667" s="61"/>
      <c r="DE667" s="61"/>
      <c r="DF667" s="61"/>
      <c r="DG667" s="61"/>
      <c r="DH667" s="61"/>
      <c r="DI667" s="61"/>
      <c r="DJ667" s="61"/>
      <c r="DK667" s="61"/>
      <c r="DL667" s="61"/>
      <c r="DM667" s="61"/>
      <c r="DN667" s="61"/>
      <c r="DO667" s="61"/>
      <c r="DP667" s="61"/>
      <c r="DQ667" s="61"/>
      <c r="DR667" s="61"/>
      <c r="DS667" s="61"/>
      <c r="DT667" s="61"/>
      <c r="DU667" s="61"/>
      <c r="DV667" s="61"/>
      <c r="DW667" s="61"/>
      <c r="DX667" s="61"/>
      <c r="DY667" s="61"/>
      <c r="DZ667" s="61"/>
      <c r="EA667" s="61"/>
      <c r="EB667" s="61"/>
      <c r="EC667" s="61"/>
      <c r="ED667" s="61"/>
      <c r="EE667" s="61"/>
      <c r="EF667" s="61"/>
      <c r="EG667" s="61"/>
      <c r="EH667" s="61"/>
      <c r="EI667" s="61"/>
      <c r="EJ667" s="61"/>
      <c r="EK667" s="61"/>
      <c r="EL667" s="61"/>
      <c r="EM667" s="61"/>
      <c r="EN667" s="61"/>
      <c r="EO667" s="61"/>
      <c r="EP667" s="61"/>
      <c r="EQ667" s="61"/>
      <c r="ER667" s="61"/>
      <c r="ES667" s="61"/>
      <c r="ET667" s="61"/>
      <c r="EU667" s="61"/>
      <c r="EV667" s="61"/>
      <c r="EW667" s="61"/>
      <c r="EX667" s="61"/>
      <c r="EY667" s="61"/>
    </row>
    <row r="668" spans="1:155"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c r="BQ668" s="61"/>
      <c r="BR668" s="61"/>
      <c r="BS668" s="61"/>
      <c r="BT668" s="61"/>
      <c r="BU668" s="61"/>
      <c r="BV668" s="61"/>
      <c r="BW668" s="61"/>
      <c r="BX668" s="61"/>
      <c r="BY668" s="61"/>
      <c r="BZ668" s="61"/>
      <c r="CA668" s="61"/>
      <c r="CB668" s="61"/>
      <c r="CC668" s="61"/>
      <c r="CD668" s="61"/>
      <c r="CE668" s="61"/>
      <c r="CF668" s="61"/>
      <c r="CG668" s="61"/>
      <c r="CH668" s="61"/>
      <c r="CI668" s="61"/>
      <c r="CJ668" s="61"/>
      <c r="CK668" s="61"/>
      <c r="CL668" s="61"/>
      <c r="CM668" s="61"/>
      <c r="CN668" s="61"/>
      <c r="CO668" s="61"/>
      <c r="CP668" s="61"/>
      <c r="CQ668" s="61"/>
      <c r="CR668" s="61"/>
      <c r="CS668" s="61"/>
      <c r="CT668" s="61"/>
      <c r="CU668" s="61"/>
      <c r="CV668" s="61"/>
      <c r="CW668" s="61"/>
      <c r="CX668" s="61"/>
      <c r="CY668" s="61"/>
      <c r="CZ668" s="61"/>
      <c r="DA668" s="61"/>
      <c r="DB668" s="61"/>
      <c r="DC668" s="61"/>
      <c r="DD668" s="61"/>
      <c r="DE668" s="61"/>
      <c r="DF668" s="61"/>
      <c r="DG668" s="61"/>
      <c r="DH668" s="61"/>
      <c r="DI668" s="61"/>
      <c r="DJ668" s="61"/>
      <c r="DK668" s="61"/>
      <c r="DL668" s="61"/>
      <c r="DM668" s="61"/>
      <c r="DN668" s="61"/>
      <c r="DO668" s="61"/>
      <c r="DP668" s="61"/>
      <c r="DQ668" s="61"/>
      <c r="DR668" s="61"/>
      <c r="DS668" s="61"/>
      <c r="DT668" s="61"/>
      <c r="DU668" s="61"/>
      <c r="DV668" s="61"/>
      <c r="DW668" s="61"/>
      <c r="DX668" s="61"/>
      <c r="DY668" s="61"/>
      <c r="DZ668" s="61"/>
      <c r="EA668" s="61"/>
      <c r="EB668" s="61"/>
      <c r="EC668" s="61"/>
      <c r="ED668" s="61"/>
      <c r="EE668" s="61"/>
      <c r="EF668" s="61"/>
      <c r="EG668" s="61"/>
      <c r="EH668" s="61"/>
      <c r="EI668" s="61"/>
      <c r="EJ668" s="61"/>
      <c r="EK668" s="61"/>
      <c r="EL668" s="61"/>
      <c r="EM668" s="61"/>
      <c r="EN668" s="61"/>
      <c r="EO668" s="61"/>
      <c r="EP668" s="61"/>
      <c r="EQ668" s="61"/>
      <c r="ER668" s="61"/>
      <c r="ES668" s="61"/>
      <c r="ET668" s="61"/>
      <c r="EU668" s="61"/>
      <c r="EV668" s="61"/>
      <c r="EW668" s="61"/>
      <c r="EX668" s="61"/>
      <c r="EY668" s="61"/>
    </row>
    <row r="669" spans="1:155"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c r="BS669" s="61"/>
      <c r="BT669" s="61"/>
      <c r="BU669" s="61"/>
      <c r="BV669" s="61"/>
      <c r="BW669" s="61"/>
      <c r="BX669" s="61"/>
      <c r="BY669" s="61"/>
      <c r="BZ669" s="61"/>
      <c r="CA669" s="61"/>
      <c r="CB669" s="61"/>
      <c r="CC669" s="61"/>
      <c r="CD669" s="61"/>
      <c r="CE669" s="61"/>
      <c r="CF669" s="61"/>
      <c r="CG669" s="61"/>
      <c r="CH669" s="61"/>
      <c r="CI669" s="61"/>
      <c r="CJ669" s="61"/>
      <c r="CK669" s="61"/>
      <c r="CL669" s="61"/>
      <c r="CM669" s="61"/>
      <c r="CN669" s="61"/>
      <c r="CO669" s="61"/>
      <c r="CP669" s="61"/>
      <c r="CQ669" s="61"/>
      <c r="CR669" s="61"/>
      <c r="CS669" s="61"/>
      <c r="CT669" s="61"/>
      <c r="CU669" s="61"/>
      <c r="CV669" s="61"/>
      <c r="CW669" s="61"/>
      <c r="CX669" s="61"/>
      <c r="CY669" s="61"/>
      <c r="CZ669" s="61"/>
      <c r="DA669" s="61"/>
      <c r="DB669" s="61"/>
      <c r="DC669" s="61"/>
      <c r="DD669" s="61"/>
      <c r="DE669" s="61"/>
      <c r="DF669" s="61"/>
      <c r="DG669" s="61"/>
      <c r="DH669" s="61"/>
      <c r="DI669" s="61"/>
      <c r="DJ669" s="61"/>
      <c r="DK669" s="61"/>
      <c r="DL669" s="61"/>
      <c r="DM669" s="61"/>
      <c r="DN669" s="61"/>
      <c r="DO669" s="61"/>
      <c r="DP669" s="61"/>
      <c r="DQ669" s="61"/>
      <c r="DR669" s="61"/>
      <c r="DS669" s="61"/>
      <c r="DT669" s="61"/>
      <c r="DU669" s="61"/>
      <c r="DV669" s="61"/>
      <c r="DW669" s="61"/>
      <c r="DX669" s="61"/>
      <c r="DY669" s="61"/>
      <c r="DZ669" s="61"/>
      <c r="EA669" s="61"/>
      <c r="EB669" s="61"/>
      <c r="EC669" s="61"/>
      <c r="ED669" s="61"/>
      <c r="EE669" s="61"/>
      <c r="EF669" s="61"/>
      <c r="EG669" s="61"/>
      <c r="EH669" s="61"/>
      <c r="EI669" s="61"/>
      <c r="EJ669" s="61"/>
      <c r="EK669" s="61"/>
      <c r="EL669" s="61"/>
      <c r="EM669" s="61"/>
      <c r="EN669" s="61"/>
      <c r="EO669" s="61"/>
      <c r="EP669" s="61"/>
      <c r="EQ669" s="61"/>
      <c r="ER669" s="61"/>
      <c r="ES669" s="61"/>
      <c r="ET669" s="61"/>
      <c r="EU669" s="61"/>
      <c r="EV669" s="61"/>
      <c r="EW669" s="61"/>
      <c r="EX669" s="61"/>
      <c r="EY669" s="61"/>
    </row>
    <row r="670" spans="1:155"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c r="BQ670" s="61"/>
      <c r="BR670" s="61"/>
      <c r="BS670" s="61"/>
      <c r="BT670" s="61"/>
      <c r="BU670" s="61"/>
      <c r="BV670" s="61"/>
      <c r="BW670" s="61"/>
      <c r="BX670" s="61"/>
      <c r="BY670" s="61"/>
      <c r="BZ670" s="61"/>
      <c r="CA670" s="61"/>
      <c r="CB670" s="61"/>
      <c r="CC670" s="61"/>
      <c r="CD670" s="61"/>
      <c r="CE670" s="61"/>
      <c r="CF670" s="61"/>
      <c r="CG670" s="61"/>
      <c r="CH670" s="61"/>
      <c r="CI670" s="61"/>
      <c r="CJ670" s="61"/>
      <c r="CK670" s="61"/>
      <c r="CL670" s="61"/>
      <c r="CM670" s="61"/>
      <c r="CN670" s="61"/>
      <c r="CO670" s="61"/>
      <c r="CP670" s="61"/>
      <c r="CQ670" s="61"/>
      <c r="CR670" s="61"/>
      <c r="CS670" s="61"/>
      <c r="CT670" s="61"/>
      <c r="CU670" s="61"/>
      <c r="CV670" s="61"/>
      <c r="CW670" s="61"/>
      <c r="CX670" s="61"/>
      <c r="CY670" s="61"/>
      <c r="CZ670" s="61"/>
      <c r="DA670" s="61"/>
      <c r="DB670" s="61"/>
      <c r="DC670" s="61"/>
      <c r="DD670" s="61"/>
      <c r="DE670" s="61"/>
      <c r="DF670" s="61"/>
      <c r="DG670" s="61"/>
      <c r="DH670" s="61"/>
      <c r="DI670" s="61"/>
      <c r="DJ670" s="61"/>
      <c r="DK670" s="61"/>
      <c r="DL670" s="61"/>
      <c r="DM670" s="61"/>
      <c r="DN670" s="61"/>
      <c r="DO670" s="61"/>
      <c r="DP670" s="61"/>
      <c r="DQ670" s="61"/>
      <c r="DR670" s="61"/>
      <c r="DS670" s="61"/>
      <c r="DT670" s="61"/>
      <c r="DU670" s="61"/>
      <c r="DV670" s="61"/>
      <c r="DW670" s="61"/>
      <c r="DX670" s="61"/>
      <c r="DY670" s="61"/>
      <c r="DZ670" s="61"/>
      <c r="EA670" s="61"/>
      <c r="EB670" s="61"/>
      <c r="EC670" s="61"/>
      <c r="ED670" s="61"/>
      <c r="EE670" s="61"/>
      <c r="EF670" s="61"/>
      <c r="EG670" s="61"/>
      <c r="EH670" s="61"/>
      <c r="EI670" s="61"/>
      <c r="EJ670" s="61"/>
      <c r="EK670" s="61"/>
      <c r="EL670" s="61"/>
      <c r="EM670" s="61"/>
      <c r="EN670" s="61"/>
      <c r="EO670" s="61"/>
      <c r="EP670" s="61"/>
      <c r="EQ670" s="61"/>
      <c r="ER670" s="61"/>
      <c r="ES670" s="61"/>
      <c r="ET670" s="61"/>
      <c r="EU670" s="61"/>
      <c r="EV670" s="61"/>
      <c r="EW670" s="61"/>
      <c r="EX670" s="61"/>
      <c r="EY670" s="61"/>
    </row>
    <row r="671" spans="1:155"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c r="BQ671" s="61"/>
      <c r="BR671" s="61"/>
      <c r="BS671" s="61"/>
      <c r="BT671" s="61"/>
      <c r="BU671" s="61"/>
      <c r="BV671" s="61"/>
      <c r="BW671" s="61"/>
      <c r="BX671" s="61"/>
      <c r="BY671" s="61"/>
      <c r="BZ671" s="61"/>
      <c r="CA671" s="61"/>
      <c r="CB671" s="61"/>
      <c r="CC671" s="61"/>
      <c r="CD671" s="61"/>
      <c r="CE671" s="61"/>
      <c r="CF671" s="61"/>
      <c r="CG671" s="61"/>
      <c r="CH671" s="61"/>
      <c r="CI671" s="61"/>
      <c r="CJ671" s="61"/>
      <c r="CK671" s="61"/>
      <c r="CL671" s="61"/>
      <c r="CM671" s="61"/>
      <c r="CN671" s="61"/>
      <c r="CO671" s="61"/>
      <c r="CP671" s="61"/>
      <c r="CQ671" s="61"/>
      <c r="CR671" s="61"/>
      <c r="CS671" s="61"/>
      <c r="CT671" s="61"/>
      <c r="CU671" s="61"/>
      <c r="CV671" s="61"/>
      <c r="CW671" s="61"/>
      <c r="CX671" s="61"/>
      <c r="CY671" s="61"/>
      <c r="CZ671" s="61"/>
      <c r="DA671" s="61"/>
      <c r="DB671" s="61"/>
      <c r="DC671" s="61"/>
      <c r="DD671" s="61"/>
      <c r="DE671" s="61"/>
      <c r="DF671" s="61"/>
      <c r="DG671" s="61"/>
      <c r="DH671" s="61"/>
      <c r="DI671" s="61"/>
      <c r="DJ671" s="61"/>
      <c r="DK671" s="61"/>
      <c r="DL671" s="61"/>
      <c r="DM671" s="61"/>
      <c r="DN671" s="61"/>
      <c r="DO671" s="61"/>
      <c r="DP671" s="61"/>
      <c r="DQ671" s="61"/>
      <c r="DR671" s="61"/>
      <c r="DS671" s="61"/>
      <c r="DT671" s="61"/>
      <c r="DU671" s="61"/>
      <c r="DV671" s="61"/>
      <c r="DW671" s="61"/>
      <c r="DX671" s="61"/>
      <c r="DY671" s="61"/>
      <c r="DZ671" s="61"/>
      <c r="EA671" s="61"/>
      <c r="EB671" s="61"/>
      <c r="EC671" s="61"/>
      <c r="ED671" s="61"/>
      <c r="EE671" s="61"/>
      <c r="EF671" s="61"/>
      <c r="EG671" s="61"/>
      <c r="EH671" s="61"/>
      <c r="EI671" s="61"/>
      <c r="EJ671" s="61"/>
      <c r="EK671" s="61"/>
      <c r="EL671" s="61"/>
      <c r="EM671" s="61"/>
      <c r="EN671" s="61"/>
      <c r="EO671" s="61"/>
      <c r="EP671" s="61"/>
      <c r="EQ671" s="61"/>
      <c r="ER671" s="61"/>
      <c r="ES671" s="61"/>
      <c r="ET671" s="61"/>
      <c r="EU671" s="61"/>
      <c r="EV671" s="61"/>
      <c r="EW671" s="61"/>
      <c r="EX671" s="61"/>
      <c r="EY671" s="61"/>
    </row>
    <row r="672" spans="1:155"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c r="BQ672" s="61"/>
      <c r="BR672" s="61"/>
      <c r="BS672" s="61"/>
      <c r="BT672" s="61"/>
      <c r="BU672" s="61"/>
      <c r="BV672" s="61"/>
      <c r="BW672" s="61"/>
      <c r="BX672" s="61"/>
      <c r="BY672" s="61"/>
      <c r="BZ672" s="61"/>
      <c r="CA672" s="61"/>
      <c r="CB672" s="61"/>
      <c r="CC672" s="61"/>
      <c r="CD672" s="61"/>
      <c r="CE672" s="61"/>
      <c r="CF672" s="61"/>
      <c r="CG672" s="61"/>
      <c r="CH672" s="61"/>
      <c r="CI672" s="61"/>
      <c r="CJ672" s="61"/>
      <c r="CK672" s="61"/>
      <c r="CL672" s="61"/>
      <c r="CM672" s="61"/>
      <c r="CN672" s="61"/>
      <c r="CO672" s="61"/>
      <c r="CP672" s="61"/>
      <c r="CQ672" s="61"/>
      <c r="CR672" s="61"/>
      <c r="CS672" s="61"/>
      <c r="CT672" s="61"/>
      <c r="CU672" s="61"/>
      <c r="CV672" s="61"/>
      <c r="CW672" s="61"/>
      <c r="CX672" s="61"/>
      <c r="CY672" s="61"/>
      <c r="CZ672" s="61"/>
      <c r="DA672" s="61"/>
      <c r="DB672" s="61"/>
      <c r="DC672" s="61"/>
      <c r="DD672" s="61"/>
      <c r="DE672" s="61"/>
      <c r="DF672" s="61"/>
      <c r="DG672" s="61"/>
      <c r="DH672" s="61"/>
      <c r="DI672" s="61"/>
      <c r="DJ672" s="61"/>
      <c r="DK672" s="61"/>
      <c r="DL672" s="61"/>
      <c r="DM672" s="61"/>
      <c r="DN672" s="61"/>
      <c r="DO672" s="61"/>
      <c r="DP672" s="61"/>
      <c r="DQ672" s="61"/>
      <c r="DR672" s="61"/>
      <c r="DS672" s="61"/>
      <c r="DT672" s="61"/>
      <c r="DU672" s="61"/>
      <c r="DV672" s="61"/>
      <c r="DW672" s="61"/>
      <c r="DX672" s="61"/>
      <c r="DY672" s="61"/>
      <c r="DZ672" s="61"/>
      <c r="EA672" s="61"/>
      <c r="EB672" s="61"/>
      <c r="EC672" s="61"/>
      <c r="ED672" s="61"/>
      <c r="EE672" s="61"/>
      <c r="EF672" s="61"/>
      <c r="EG672" s="61"/>
      <c r="EH672" s="61"/>
      <c r="EI672" s="61"/>
      <c r="EJ672" s="61"/>
      <c r="EK672" s="61"/>
      <c r="EL672" s="61"/>
      <c r="EM672" s="61"/>
      <c r="EN672" s="61"/>
      <c r="EO672" s="61"/>
      <c r="EP672" s="61"/>
      <c r="EQ672" s="61"/>
      <c r="ER672" s="61"/>
      <c r="ES672" s="61"/>
      <c r="ET672" s="61"/>
      <c r="EU672" s="61"/>
      <c r="EV672" s="61"/>
      <c r="EW672" s="61"/>
      <c r="EX672" s="61"/>
      <c r="EY672" s="61"/>
    </row>
    <row r="673" spans="1:155"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c r="BQ673" s="61"/>
      <c r="BR673" s="61"/>
      <c r="BS673" s="61"/>
      <c r="BT673" s="61"/>
      <c r="BU673" s="61"/>
      <c r="BV673" s="61"/>
      <c r="BW673" s="61"/>
      <c r="BX673" s="61"/>
      <c r="BY673" s="61"/>
      <c r="BZ673" s="61"/>
      <c r="CA673" s="61"/>
      <c r="CB673" s="61"/>
      <c r="CC673" s="61"/>
      <c r="CD673" s="61"/>
      <c r="CE673" s="61"/>
      <c r="CF673" s="61"/>
      <c r="CG673" s="61"/>
      <c r="CH673" s="61"/>
      <c r="CI673" s="61"/>
      <c r="CJ673" s="61"/>
      <c r="CK673" s="61"/>
      <c r="CL673" s="61"/>
      <c r="CM673" s="61"/>
      <c r="CN673" s="61"/>
      <c r="CO673" s="61"/>
      <c r="CP673" s="61"/>
      <c r="CQ673" s="61"/>
      <c r="CR673" s="61"/>
      <c r="CS673" s="61"/>
      <c r="CT673" s="61"/>
      <c r="CU673" s="61"/>
      <c r="CV673" s="61"/>
      <c r="CW673" s="61"/>
      <c r="CX673" s="61"/>
      <c r="CY673" s="61"/>
      <c r="CZ673" s="61"/>
      <c r="DA673" s="61"/>
      <c r="DB673" s="61"/>
      <c r="DC673" s="61"/>
      <c r="DD673" s="61"/>
      <c r="DE673" s="61"/>
      <c r="DF673" s="61"/>
      <c r="DG673" s="61"/>
      <c r="DH673" s="61"/>
      <c r="DI673" s="61"/>
      <c r="DJ673" s="61"/>
      <c r="DK673" s="61"/>
      <c r="DL673" s="61"/>
      <c r="DM673" s="61"/>
      <c r="DN673" s="61"/>
      <c r="DO673" s="61"/>
      <c r="DP673" s="61"/>
      <c r="DQ673" s="61"/>
      <c r="DR673" s="61"/>
      <c r="DS673" s="61"/>
      <c r="DT673" s="61"/>
      <c r="DU673" s="61"/>
      <c r="DV673" s="61"/>
      <c r="DW673" s="61"/>
      <c r="DX673" s="61"/>
      <c r="DY673" s="61"/>
      <c r="DZ673" s="61"/>
      <c r="EA673" s="61"/>
      <c r="EB673" s="61"/>
      <c r="EC673" s="61"/>
      <c r="ED673" s="61"/>
      <c r="EE673" s="61"/>
      <c r="EF673" s="61"/>
      <c r="EG673" s="61"/>
      <c r="EH673" s="61"/>
      <c r="EI673" s="61"/>
      <c r="EJ673" s="61"/>
      <c r="EK673" s="61"/>
      <c r="EL673" s="61"/>
      <c r="EM673" s="61"/>
      <c r="EN673" s="61"/>
      <c r="EO673" s="61"/>
      <c r="EP673" s="61"/>
      <c r="EQ673" s="61"/>
      <c r="ER673" s="61"/>
      <c r="ES673" s="61"/>
      <c r="ET673" s="61"/>
      <c r="EU673" s="61"/>
      <c r="EV673" s="61"/>
      <c r="EW673" s="61"/>
      <c r="EX673" s="61"/>
      <c r="EY673" s="61"/>
    </row>
    <row r="674" spans="1:155"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c r="CT674" s="61"/>
      <c r="CU674" s="61"/>
      <c r="CV674" s="61"/>
      <c r="CW674" s="61"/>
      <c r="CX674" s="61"/>
      <c r="CY674" s="61"/>
      <c r="CZ674" s="61"/>
      <c r="DA674" s="61"/>
      <c r="DB674" s="61"/>
      <c r="DC674" s="61"/>
      <c r="DD674" s="61"/>
      <c r="DE674" s="61"/>
      <c r="DF674" s="61"/>
      <c r="DG674" s="61"/>
      <c r="DH674" s="61"/>
      <c r="DI674" s="61"/>
      <c r="DJ674" s="61"/>
      <c r="DK674" s="61"/>
      <c r="DL674" s="61"/>
      <c r="DM674" s="61"/>
      <c r="DN674" s="61"/>
      <c r="DO674" s="61"/>
      <c r="DP674" s="61"/>
      <c r="DQ674" s="61"/>
      <c r="DR674" s="61"/>
      <c r="DS674" s="61"/>
      <c r="DT674" s="61"/>
      <c r="DU674" s="61"/>
      <c r="DV674" s="61"/>
      <c r="DW674" s="61"/>
      <c r="DX674" s="61"/>
      <c r="DY674" s="61"/>
      <c r="DZ674" s="61"/>
      <c r="EA674" s="61"/>
      <c r="EB674" s="61"/>
      <c r="EC674" s="61"/>
      <c r="ED674" s="61"/>
      <c r="EE674" s="61"/>
      <c r="EF674" s="61"/>
      <c r="EG674" s="61"/>
      <c r="EH674" s="61"/>
      <c r="EI674" s="61"/>
      <c r="EJ674" s="61"/>
      <c r="EK674" s="61"/>
      <c r="EL674" s="61"/>
      <c r="EM674" s="61"/>
      <c r="EN674" s="61"/>
      <c r="EO674" s="61"/>
      <c r="EP674" s="61"/>
      <c r="EQ674" s="61"/>
      <c r="ER674" s="61"/>
      <c r="ES674" s="61"/>
      <c r="ET674" s="61"/>
      <c r="EU674" s="61"/>
      <c r="EV674" s="61"/>
      <c r="EW674" s="61"/>
      <c r="EX674" s="61"/>
      <c r="EY674" s="61"/>
    </row>
    <row r="675" spans="1:155"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c r="CT675" s="61"/>
      <c r="CU675" s="61"/>
      <c r="CV675" s="61"/>
      <c r="CW675" s="61"/>
      <c r="CX675" s="61"/>
      <c r="CY675" s="61"/>
      <c r="CZ675" s="61"/>
      <c r="DA675" s="61"/>
      <c r="DB675" s="61"/>
      <c r="DC675" s="61"/>
      <c r="DD675" s="61"/>
      <c r="DE675" s="61"/>
      <c r="DF675" s="61"/>
      <c r="DG675" s="61"/>
      <c r="DH675" s="61"/>
      <c r="DI675" s="61"/>
      <c r="DJ675" s="61"/>
      <c r="DK675" s="61"/>
      <c r="DL675" s="61"/>
      <c r="DM675" s="61"/>
      <c r="DN675" s="61"/>
      <c r="DO675" s="61"/>
      <c r="DP675" s="61"/>
      <c r="DQ675" s="61"/>
      <c r="DR675" s="61"/>
      <c r="DS675" s="61"/>
      <c r="DT675" s="61"/>
      <c r="DU675" s="61"/>
      <c r="DV675" s="61"/>
      <c r="DW675" s="61"/>
      <c r="DX675" s="61"/>
      <c r="DY675" s="61"/>
      <c r="DZ675" s="61"/>
      <c r="EA675" s="61"/>
      <c r="EB675" s="61"/>
      <c r="EC675" s="61"/>
      <c r="ED675" s="61"/>
      <c r="EE675" s="61"/>
      <c r="EF675" s="61"/>
      <c r="EG675" s="61"/>
      <c r="EH675" s="61"/>
      <c r="EI675" s="61"/>
      <c r="EJ675" s="61"/>
      <c r="EK675" s="61"/>
      <c r="EL675" s="61"/>
      <c r="EM675" s="61"/>
      <c r="EN675" s="61"/>
      <c r="EO675" s="61"/>
      <c r="EP675" s="61"/>
      <c r="EQ675" s="61"/>
      <c r="ER675" s="61"/>
      <c r="ES675" s="61"/>
      <c r="ET675" s="61"/>
      <c r="EU675" s="61"/>
      <c r="EV675" s="61"/>
      <c r="EW675" s="61"/>
      <c r="EX675" s="61"/>
      <c r="EY675" s="61"/>
    </row>
    <row r="676" spans="1:155"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c r="CT676" s="61"/>
      <c r="CU676" s="61"/>
      <c r="CV676" s="61"/>
      <c r="CW676" s="61"/>
      <c r="CX676" s="61"/>
      <c r="CY676" s="61"/>
      <c r="CZ676" s="61"/>
      <c r="DA676" s="61"/>
      <c r="DB676" s="61"/>
      <c r="DC676" s="61"/>
      <c r="DD676" s="61"/>
      <c r="DE676" s="61"/>
      <c r="DF676" s="61"/>
      <c r="DG676" s="61"/>
      <c r="DH676" s="61"/>
      <c r="DI676" s="61"/>
      <c r="DJ676" s="61"/>
      <c r="DK676" s="61"/>
      <c r="DL676" s="61"/>
      <c r="DM676" s="61"/>
      <c r="DN676" s="61"/>
      <c r="DO676" s="61"/>
      <c r="DP676" s="61"/>
      <c r="DQ676" s="61"/>
      <c r="DR676" s="61"/>
      <c r="DS676" s="61"/>
      <c r="DT676" s="61"/>
      <c r="DU676" s="61"/>
      <c r="DV676" s="61"/>
      <c r="DW676" s="61"/>
      <c r="DX676" s="61"/>
      <c r="DY676" s="61"/>
      <c r="DZ676" s="61"/>
      <c r="EA676" s="61"/>
      <c r="EB676" s="61"/>
      <c r="EC676" s="61"/>
      <c r="ED676" s="61"/>
      <c r="EE676" s="61"/>
      <c r="EF676" s="61"/>
      <c r="EG676" s="61"/>
      <c r="EH676" s="61"/>
      <c r="EI676" s="61"/>
      <c r="EJ676" s="61"/>
      <c r="EK676" s="61"/>
      <c r="EL676" s="61"/>
      <c r="EM676" s="61"/>
      <c r="EN676" s="61"/>
      <c r="EO676" s="61"/>
      <c r="EP676" s="61"/>
      <c r="EQ676" s="61"/>
      <c r="ER676" s="61"/>
      <c r="ES676" s="61"/>
      <c r="ET676" s="61"/>
      <c r="EU676" s="61"/>
      <c r="EV676" s="61"/>
      <c r="EW676" s="61"/>
      <c r="EX676" s="61"/>
      <c r="EY676" s="61"/>
    </row>
    <row r="677" spans="1:155"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c r="CT677" s="61"/>
      <c r="CU677" s="61"/>
      <c r="CV677" s="61"/>
      <c r="CW677" s="61"/>
      <c r="CX677" s="61"/>
      <c r="CY677" s="61"/>
      <c r="CZ677" s="61"/>
      <c r="DA677" s="61"/>
      <c r="DB677" s="61"/>
      <c r="DC677" s="61"/>
      <c r="DD677" s="61"/>
      <c r="DE677" s="61"/>
      <c r="DF677" s="61"/>
      <c r="DG677" s="61"/>
      <c r="DH677" s="61"/>
      <c r="DI677" s="61"/>
      <c r="DJ677" s="61"/>
      <c r="DK677" s="61"/>
      <c r="DL677" s="61"/>
      <c r="DM677" s="61"/>
      <c r="DN677" s="61"/>
      <c r="DO677" s="61"/>
      <c r="DP677" s="61"/>
      <c r="DQ677" s="61"/>
      <c r="DR677" s="61"/>
      <c r="DS677" s="61"/>
      <c r="DT677" s="61"/>
      <c r="DU677" s="61"/>
      <c r="DV677" s="61"/>
      <c r="DW677" s="61"/>
      <c r="DX677" s="61"/>
      <c r="DY677" s="61"/>
      <c r="DZ677" s="61"/>
      <c r="EA677" s="61"/>
      <c r="EB677" s="61"/>
      <c r="EC677" s="61"/>
      <c r="ED677" s="61"/>
      <c r="EE677" s="61"/>
      <c r="EF677" s="61"/>
      <c r="EG677" s="61"/>
      <c r="EH677" s="61"/>
      <c r="EI677" s="61"/>
      <c r="EJ677" s="61"/>
      <c r="EK677" s="61"/>
      <c r="EL677" s="61"/>
      <c r="EM677" s="61"/>
      <c r="EN677" s="61"/>
      <c r="EO677" s="61"/>
      <c r="EP677" s="61"/>
      <c r="EQ677" s="61"/>
      <c r="ER677" s="61"/>
      <c r="ES677" s="61"/>
      <c r="ET677" s="61"/>
      <c r="EU677" s="61"/>
      <c r="EV677" s="61"/>
      <c r="EW677" s="61"/>
      <c r="EX677" s="61"/>
      <c r="EY677" s="61"/>
    </row>
    <row r="678" spans="1:155"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c r="CT678" s="61"/>
      <c r="CU678" s="61"/>
      <c r="CV678" s="61"/>
      <c r="CW678" s="61"/>
      <c r="CX678" s="61"/>
      <c r="CY678" s="61"/>
      <c r="CZ678" s="61"/>
      <c r="DA678" s="61"/>
      <c r="DB678" s="61"/>
      <c r="DC678" s="61"/>
      <c r="DD678" s="61"/>
      <c r="DE678" s="61"/>
      <c r="DF678" s="61"/>
      <c r="DG678" s="61"/>
      <c r="DH678" s="61"/>
      <c r="DI678" s="61"/>
      <c r="DJ678" s="61"/>
      <c r="DK678" s="61"/>
      <c r="DL678" s="61"/>
      <c r="DM678" s="61"/>
      <c r="DN678" s="61"/>
      <c r="DO678" s="61"/>
      <c r="DP678" s="61"/>
      <c r="DQ678" s="61"/>
      <c r="DR678" s="61"/>
      <c r="DS678" s="61"/>
      <c r="DT678" s="61"/>
      <c r="DU678" s="61"/>
      <c r="DV678" s="61"/>
      <c r="DW678" s="61"/>
      <c r="DX678" s="61"/>
      <c r="DY678" s="61"/>
      <c r="DZ678" s="61"/>
      <c r="EA678" s="61"/>
      <c r="EB678" s="61"/>
      <c r="EC678" s="61"/>
      <c r="ED678" s="61"/>
      <c r="EE678" s="61"/>
      <c r="EF678" s="61"/>
      <c r="EG678" s="61"/>
      <c r="EH678" s="61"/>
      <c r="EI678" s="61"/>
      <c r="EJ678" s="61"/>
      <c r="EK678" s="61"/>
      <c r="EL678" s="61"/>
      <c r="EM678" s="61"/>
      <c r="EN678" s="61"/>
      <c r="EO678" s="61"/>
      <c r="EP678" s="61"/>
      <c r="EQ678" s="61"/>
      <c r="ER678" s="61"/>
      <c r="ES678" s="61"/>
      <c r="ET678" s="61"/>
      <c r="EU678" s="61"/>
      <c r="EV678" s="61"/>
      <c r="EW678" s="61"/>
      <c r="EX678" s="61"/>
      <c r="EY678" s="61"/>
    </row>
    <row r="679" spans="1:155"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c r="CT679" s="61"/>
      <c r="CU679" s="61"/>
      <c r="CV679" s="61"/>
      <c r="CW679" s="61"/>
      <c r="CX679" s="61"/>
      <c r="CY679" s="61"/>
      <c r="CZ679" s="61"/>
      <c r="DA679" s="61"/>
      <c r="DB679" s="61"/>
      <c r="DC679" s="61"/>
      <c r="DD679" s="61"/>
      <c r="DE679" s="61"/>
      <c r="DF679" s="61"/>
      <c r="DG679" s="61"/>
      <c r="DH679" s="61"/>
      <c r="DI679" s="61"/>
      <c r="DJ679" s="61"/>
      <c r="DK679" s="61"/>
      <c r="DL679" s="61"/>
      <c r="DM679" s="61"/>
      <c r="DN679" s="61"/>
      <c r="DO679" s="61"/>
      <c r="DP679" s="61"/>
      <c r="DQ679" s="61"/>
      <c r="DR679" s="61"/>
      <c r="DS679" s="61"/>
      <c r="DT679" s="61"/>
      <c r="DU679" s="61"/>
      <c r="DV679" s="61"/>
      <c r="DW679" s="61"/>
      <c r="DX679" s="61"/>
      <c r="DY679" s="61"/>
      <c r="DZ679" s="61"/>
      <c r="EA679" s="61"/>
      <c r="EB679" s="61"/>
      <c r="EC679" s="61"/>
      <c r="ED679" s="61"/>
      <c r="EE679" s="61"/>
      <c r="EF679" s="61"/>
      <c r="EG679" s="61"/>
      <c r="EH679" s="61"/>
      <c r="EI679" s="61"/>
      <c r="EJ679" s="61"/>
      <c r="EK679" s="61"/>
      <c r="EL679" s="61"/>
      <c r="EM679" s="61"/>
      <c r="EN679" s="61"/>
      <c r="EO679" s="61"/>
      <c r="EP679" s="61"/>
      <c r="EQ679" s="61"/>
      <c r="ER679" s="61"/>
      <c r="ES679" s="61"/>
      <c r="ET679" s="61"/>
      <c r="EU679" s="61"/>
      <c r="EV679" s="61"/>
      <c r="EW679" s="61"/>
      <c r="EX679" s="61"/>
      <c r="EY679" s="61"/>
    </row>
    <row r="680" spans="1:155"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c r="CT680" s="61"/>
      <c r="CU680" s="61"/>
      <c r="CV680" s="61"/>
      <c r="CW680" s="61"/>
      <c r="CX680" s="61"/>
      <c r="CY680" s="61"/>
      <c r="CZ680" s="61"/>
      <c r="DA680" s="61"/>
      <c r="DB680" s="61"/>
      <c r="DC680" s="61"/>
      <c r="DD680" s="61"/>
      <c r="DE680" s="61"/>
      <c r="DF680" s="61"/>
      <c r="DG680" s="61"/>
      <c r="DH680" s="61"/>
      <c r="DI680" s="61"/>
      <c r="DJ680" s="61"/>
      <c r="DK680" s="61"/>
      <c r="DL680" s="61"/>
      <c r="DM680" s="61"/>
      <c r="DN680" s="61"/>
      <c r="DO680" s="61"/>
      <c r="DP680" s="61"/>
      <c r="DQ680" s="61"/>
      <c r="DR680" s="61"/>
      <c r="DS680" s="61"/>
      <c r="DT680" s="61"/>
      <c r="DU680" s="61"/>
      <c r="DV680" s="61"/>
      <c r="DW680" s="61"/>
      <c r="DX680" s="61"/>
      <c r="DY680" s="61"/>
      <c r="DZ680" s="61"/>
      <c r="EA680" s="61"/>
      <c r="EB680" s="61"/>
      <c r="EC680" s="61"/>
      <c r="ED680" s="61"/>
      <c r="EE680" s="61"/>
      <c r="EF680" s="61"/>
      <c r="EG680" s="61"/>
      <c r="EH680" s="61"/>
      <c r="EI680" s="61"/>
      <c r="EJ680" s="61"/>
      <c r="EK680" s="61"/>
      <c r="EL680" s="61"/>
      <c r="EM680" s="61"/>
      <c r="EN680" s="61"/>
      <c r="EO680" s="61"/>
      <c r="EP680" s="61"/>
      <c r="EQ680" s="61"/>
      <c r="ER680" s="61"/>
      <c r="ES680" s="61"/>
      <c r="ET680" s="61"/>
      <c r="EU680" s="61"/>
      <c r="EV680" s="61"/>
      <c r="EW680" s="61"/>
      <c r="EX680" s="61"/>
      <c r="EY680" s="61"/>
    </row>
    <row r="681" spans="1:155"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c r="CT681" s="61"/>
      <c r="CU681" s="61"/>
      <c r="CV681" s="61"/>
      <c r="CW681" s="61"/>
      <c r="CX681" s="61"/>
      <c r="CY681" s="61"/>
      <c r="CZ681" s="61"/>
      <c r="DA681" s="61"/>
      <c r="DB681" s="61"/>
      <c r="DC681" s="61"/>
      <c r="DD681" s="61"/>
      <c r="DE681" s="61"/>
      <c r="DF681" s="61"/>
      <c r="DG681" s="61"/>
      <c r="DH681" s="61"/>
      <c r="DI681" s="61"/>
      <c r="DJ681" s="61"/>
      <c r="DK681" s="61"/>
      <c r="DL681" s="61"/>
      <c r="DM681" s="61"/>
      <c r="DN681" s="61"/>
      <c r="DO681" s="61"/>
      <c r="DP681" s="61"/>
      <c r="DQ681" s="61"/>
      <c r="DR681" s="61"/>
      <c r="DS681" s="61"/>
      <c r="DT681" s="61"/>
      <c r="DU681" s="61"/>
      <c r="DV681" s="61"/>
      <c r="DW681" s="61"/>
      <c r="DX681" s="61"/>
      <c r="DY681" s="61"/>
      <c r="DZ681" s="61"/>
      <c r="EA681" s="61"/>
      <c r="EB681" s="61"/>
      <c r="EC681" s="61"/>
      <c r="ED681" s="61"/>
      <c r="EE681" s="61"/>
      <c r="EF681" s="61"/>
      <c r="EG681" s="61"/>
      <c r="EH681" s="61"/>
      <c r="EI681" s="61"/>
      <c r="EJ681" s="61"/>
      <c r="EK681" s="61"/>
      <c r="EL681" s="61"/>
      <c r="EM681" s="61"/>
      <c r="EN681" s="61"/>
      <c r="EO681" s="61"/>
      <c r="EP681" s="61"/>
      <c r="EQ681" s="61"/>
      <c r="ER681" s="61"/>
      <c r="ES681" s="61"/>
      <c r="ET681" s="61"/>
      <c r="EU681" s="61"/>
      <c r="EV681" s="61"/>
      <c r="EW681" s="61"/>
      <c r="EX681" s="61"/>
      <c r="EY681" s="61"/>
    </row>
    <row r="682" spans="1:155"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61"/>
      <c r="AY682" s="61"/>
      <c r="AZ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c r="CT682" s="61"/>
      <c r="CU682" s="61"/>
      <c r="CV682" s="61"/>
      <c r="CW682" s="61"/>
      <c r="CX682" s="61"/>
      <c r="CY682" s="61"/>
      <c r="CZ682" s="61"/>
      <c r="DA682" s="61"/>
      <c r="DB682" s="61"/>
      <c r="DC682" s="61"/>
      <c r="DD682" s="61"/>
      <c r="DE682" s="61"/>
      <c r="DF682" s="61"/>
      <c r="DG682" s="61"/>
      <c r="DH682" s="61"/>
      <c r="DI682" s="61"/>
      <c r="DJ682" s="61"/>
      <c r="DK682" s="61"/>
      <c r="DL682" s="61"/>
      <c r="DM682" s="61"/>
      <c r="DN682" s="61"/>
      <c r="DO682" s="61"/>
      <c r="DP682" s="61"/>
      <c r="DQ682" s="61"/>
      <c r="DR682" s="61"/>
      <c r="DS682" s="61"/>
      <c r="DT682" s="61"/>
      <c r="DU682" s="61"/>
      <c r="DV682" s="61"/>
      <c r="DW682" s="61"/>
      <c r="DX682" s="61"/>
      <c r="DY682" s="61"/>
      <c r="DZ682" s="61"/>
      <c r="EA682" s="61"/>
      <c r="EB682" s="61"/>
      <c r="EC682" s="61"/>
      <c r="ED682" s="61"/>
      <c r="EE682" s="61"/>
      <c r="EF682" s="61"/>
      <c r="EG682" s="61"/>
      <c r="EH682" s="61"/>
      <c r="EI682" s="61"/>
      <c r="EJ682" s="61"/>
      <c r="EK682" s="61"/>
      <c r="EL682" s="61"/>
      <c r="EM682" s="61"/>
      <c r="EN682" s="61"/>
      <c r="EO682" s="61"/>
      <c r="EP682" s="61"/>
      <c r="EQ682" s="61"/>
      <c r="ER682" s="61"/>
      <c r="ES682" s="61"/>
      <c r="ET682" s="61"/>
      <c r="EU682" s="61"/>
      <c r="EV682" s="61"/>
      <c r="EW682" s="61"/>
      <c r="EX682" s="61"/>
      <c r="EY682" s="61"/>
    </row>
    <row r="683" spans="1:155"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61"/>
      <c r="AY683" s="61"/>
      <c r="AZ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c r="BW683" s="61"/>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c r="CT683" s="61"/>
      <c r="CU683" s="61"/>
      <c r="CV683" s="61"/>
      <c r="CW683" s="61"/>
      <c r="CX683" s="61"/>
      <c r="CY683" s="61"/>
      <c r="CZ683" s="61"/>
      <c r="DA683" s="61"/>
      <c r="DB683" s="61"/>
      <c r="DC683" s="61"/>
      <c r="DD683" s="61"/>
      <c r="DE683" s="61"/>
      <c r="DF683" s="61"/>
      <c r="DG683" s="61"/>
      <c r="DH683" s="61"/>
      <c r="DI683" s="61"/>
      <c r="DJ683" s="61"/>
      <c r="DK683" s="61"/>
      <c r="DL683" s="61"/>
      <c r="DM683" s="61"/>
      <c r="DN683" s="61"/>
      <c r="DO683" s="61"/>
      <c r="DP683" s="61"/>
      <c r="DQ683" s="61"/>
      <c r="DR683" s="61"/>
      <c r="DS683" s="61"/>
      <c r="DT683" s="61"/>
      <c r="DU683" s="61"/>
      <c r="DV683" s="61"/>
      <c r="DW683" s="61"/>
      <c r="DX683" s="61"/>
      <c r="DY683" s="61"/>
      <c r="DZ683" s="61"/>
      <c r="EA683" s="61"/>
      <c r="EB683" s="61"/>
      <c r="EC683" s="61"/>
      <c r="ED683" s="61"/>
      <c r="EE683" s="61"/>
      <c r="EF683" s="61"/>
      <c r="EG683" s="61"/>
      <c r="EH683" s="61"/>
      <c r="EI683" s="61"/>
      <c r="EJ683" s="61"/>
      <c r="EK683" s="61"/>
      <c r="EL683" s="61"/>
      <c r="EM683" s="61"/>
      <c r="EN683" s="61"/>
      <c r="EO683" s="61"/>
      <c r="EP683" s="61"/>
      <c r="EQ683" s="61"/>
      <c r="ER683" s="61"/>
      <c r="ES683" s="61"/>
      <c r="ET683" s="61"/>
      <c r="EU683" s="61"/>
      <c r="EV683" s="61"/>
      <c r="EW683" s="61"/>
      <c r="EX683" s="61"/>
      <c r="EY683" s="61"/>
    </row>
    <row r="684" spans="1:155"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61"/>
      <c r="AY684" s="61"/>
      <c r="AZ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c r="BW684" s="61"/>
      <c r="BX684" s="61"/>
      <c r="BY684" s="61"/>
      <c r="BZ684" s="61"/>
      <c r="CA684" s="61"/>
      <c r="CB684" s="61"/>
      <c r="CC684" s="61"/>
      <c r="CD684" s="61"/>
      <c r="CE684" s="61"/>
      <c r="CF684" s="61"/>
      <c r="CG684" s="61"/>
      <c r="CH684" s="61"/>
      <c r="CI684" s="61"/>
      <c r="CJ684" s="61"/>
      <c r="CK684" s="61"/>
      <c r="CL684" s="61"/>
      <c r="CM684" s="61"/>
      <c r="CN684" s="61"/>
      <c r="CO684" s="61"/>
      <c r="CP684" s="61"/>
      <c r="CQ684" s="61"/>
      <c r="CR684" s="61"/>
      <c r="CS684" s="61"/>
      <c r="CT684" s="61"/>
      <c r="CU684" s="61"/>
      <c r="CV684" s="61"/>
      <c r="CW684" s="61"/>
      <c r="CX684" s="61"/>
      <c r="CY684" s="61"/>
      <c r="CZ684" s="61"/>
      <c r="DA684" s="61"/>
      <c r="DB684" s="61"/>
      <c r="DC684" s="61"/>
      <c r="DD684" s="61"/>
      <c r="DE684" s="61"/>
      <c r="DF684" s="61"/>
      <c r="DG684" s="61"/>
      <c r="DH684" s="61"/>
      <c r="DI684" s="61"/>
      <c r="DJ684" s="61"/>
      <c r="DK684" s="61"/>
      <c r="DL684" s="61"/>
      <c r="DM684" s="61"/>
      <c r="DN684" s="61"/>
      <c r="DO684" s="61"/>
      <c r="DP684" s="61"/>
      <c r="DQ684" s="61"/>
      <c r="DR684" s="61"/>
      <c r="DS684" s="61"/>
      <c r="DT684" s="61"/>
      <c r="DU684" s="61"/>
      <c r="DV684" s="61"/>
      <c r="DW684" s="61"/>
      <c r="DX684" s="61"/>
      <c r="DY684" s="61"/>
      <c r="DZ684" s="61"/>
      <c r="EA684" s="61"/>
      <c r="EB684" s="61"/>
      <c r="EC684" s="61"/>
      <c r="ED684" s="61"/>
      <c r="EE684" s="61"/>
      <c r="EF684" s="61"/>
      <c r="EG684" s="61"/>
      <c r="EH684" s="61"/>
      <c r="EI684" s="61"/>
      <c r="EJ684" s="61"/>
      <c r="EK684" s="61"/>
      <c r="EL684" s="61"/>
      <c r="EM684" s="61"/>
      <c r="EN684" s="61"/>
      <c r="EO684" s="61"/>
      <c r="EP684" s="61"/>
      <c r="EQ684" s="61"/>
      <c r="ER684" s="61"/>
      <c r="ES684" s="61"/>
      <c r="ET684" s="61"/>
      <c r="EU684" s="61"/>
      <c r="EV684" s="61"/>
      <c r="EW684" s="61"/>
      <c r="EX684" s="61"/>
      <c r="EY684" s="61"/>
    </row>
    <row r="685" spans="1:155"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61"/>
      <c r="AY685" s="61"/>
      <c r="AZ685" s="61"/>
      <c r="BA685" s="61"/>
      <c r="BB685" s="61"/>
      <c r="BC685" s="61"/>
      <c r="BD685" s="61"/>
      <c r="BE685" s="61"/>
      <c r="BF685" s="61"/>
      <c r="BG685" s="61"/>
      <c r="BH685" s="61"/>
      <c r="BI685" s="61"/>
      <c r="BJ685" s="61"/>
      <c r="BK685" s="61"/>
      <c r="BL685" s="61"/>
      <c r="BM685" s="61"/>
      <c r="BN685" s="61"/>
      <c r="BO685" s="61"/>
      <c r="BP685" s="61"/>
      <c r="BQ685" s="61"/>
      <c r="BR685" s="61"/>
      <c r="BS685" s="61"/>
      <c r="BT685" s="61"/>
      <c r="BU685" s="61"/>
      <c r="BV685" s="61"/>
      <c r="BW685" s="61"/>
      <c r="BX685" s="61"/>
      <c r="BY685" s="61"/>
      <c r="BZ685" s="61"/>
      <c r="CA685" s="61"/>
      <c r="CB685" s="61"/>
      <c r="CC685" s="61"/>
      <c r="CD685" s="61"/>
      <c r="CE685" s="61"/>
      <c r="CF685" s="61"/>
      <c r="CG685" s="61"/>
      <c r="CH685" s="61"/>
      <c r="CI685" s="61"/>
      <c r="CJ685" s="61"/>
      <c r="CK685" s="61"/>
      <c r="CL685" s="61"/>
      <c r="CM685" s="61"/>
      <c r="CN685" s="61"/>
      <c r="CO685" s="61"/>
      <c r="CP685" s="61"/>
      <c r="CQ685" s="61"/>
      <c r="CR685" s="61"/>
      <c r="CS685" s="61"/>
      <c r="CT685" s="61"/>
      <c r="CU685" s="61"/>
      <c r="CV685" s="61"/>
      <c r="CW685" s="61"/>
      <c r="CX685" s="61"/>
      <c r="CY685" s="61"/>
      <c r="CZ685" s="61"/>
      <c r="DA685" s="61"/>
      <c r="DB685" s="61"/>
      <c r="DC685" s="61"/>
      <c r="DD685" s="61"/>
      <c r="DE685" s="61"/>
      <c r="DF685" s="61"/>
      <c r="DG685" s="61"/>
      <c r="DH685" s="61"/>
      <c r="DI685" s="61"/>
      <c r="DJ685" s="61"/>
      <c r="DK685" s="61"/>
      <c r="DL685" s="61"/>
      <c r="DM685" s="61"/>
      <c r="DN685" s="61"/>
      <c r="DO685" s="61"/>
      <c r="DP685" s="61"/>
      <c r="DQ685" s="61"/>
      <c r="DR685" s="61"/>
      <c r="DS685" s="61"/>
      <c r="DT685" s="61"/>
      <c r="DU685" s="61"/>
      <c r="DV685" s="61"/>
      <c r="DW685" s="61"/>
      <c r="DX685" s="61"/>
      <c r="DY685" s="61"/>
      <c r="DZ685" s="61"/>
      <c r="EA685" s="61"/>
      <c r="EB685" s="61"/>
      <c r="EC685" s="61"/>
      <c r="ED685" s="61"/>
      <c r="EE685" s="61"/>
      <c r="EF685" s="61"/>
      <c r="EG685" s="61"/>
      <c r="EH685" s="61"/>
      <c r="EI685" s="61"/>
      <c r="EJ685" s="61"/>
      <c r="EK685" s="61"/>
      <c r="EL685" s="61"/>
      <c r="EM685" s="61"/>
      <c r="EN685" s="61"/>
      <c r="EO685" s="61"/>
      <c r="EP685" s="61"/>
      <c r="EQ685" s="61"/>
      <c r="ER685" s="61"/>
      <c r="ES685" s="61"/>
      <c r="ET685" s="61"/>
      <c r="EU685" s="61"/>
      <c r="EV685" s="61"/>
      <c r="EW685" s="61"/>
      <c r="EX685" s="61"/>
      <c r="EY685" s="61"/>
    </row>
    <row r="686" spans="1:155"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61"/>
      <c r="AY686" s="61"/>
      <c r="AZ686" s="61"/>
      <c r="BA686" s="61"/>
      <c r="BB686" s="61"/>
      <c r="BC686" s="61"/>
      <c r="BD686" s="61"/>
      <c r="BE686" s="61"/>
      <c r="BF686" s="61"/>
      <c r="BG686" s="61"/>
      <c r="BH686" s="61"/>
      <c r="BI686" s="61"/>
      <c r="BJ686" s="61"/>
      <c r="BK686" s="61"/>
      <c r="BL686" s="61"/>
      <c r="BM686" s="61"/>
      <c r="BN686" s="61"/>
      <c r="BO686" s="61"/>
      <c r="BP686" s="61"/>
      <c r="BQ686" s="61"/>
      <c r="BR686" s="61"/>
      <c r="BS686" s="61"/>
      <c r="BT686" s="61"/>
      <c r="BU686" s="61"/>
      <c r="BV686" s="61"/>
      <c r="BW686" s="61"/>
      <c r="BX686" s="61"/>
      <c r="BY686" s="61"/>
      <c r="BZ686" s="61"/>
      <c r="CA686" s="61"/>
      <c r="CB686" s="61"/>
      <c r="CC686" s="61"/>
      <c r="CD686" s="61"/>
      <c r="CE686" s="61"/>
      <c r="CF686" s="61"/>
      <c r="CG686" s="61"/>
      <c r="CH686" s="61"/>
      <c r="CI686" s="61"/>
      <c r="CJ686" s="61"/>
      <c r="CK686" s="61"/>
      <c r="CL686" s="61"/>
      <c r="CM686" s="61"/>
      <c r="CN686" s="61"/>
      <c r="CO686" s="61"/>
      <c r="CP686" s="61"/>
      <c r="CQ686" s="61"/>
      <c r="CR686" s="61"/>
      <c r="CS686" s="61"/>
      <c r="CT686" s="61"/>
      <c r="CU686" s="61"/>
      <c r="CV686" s="61"/>
      <c r="CW686" s="61"/>
      <c r="CX686" s="61"/>
      <c r="CY686" s="61"/>
      <c r="CZ686" s="61"/>
      <c r="DA686" s="61"/>
      <c r="DB686" s="61"/>
      <c r="DC686" s="61"/>
      <c r="DD686" s="61"/>
      <c r="DE686" s="61"/>
      <c r="DF686" s="61"/>
      <c r="DG686" s="61"/>
      <c r="DH686" s="61"/>
      <c r="DI686" s="61"/>
      <c r="DJ686" s="61"/>
      <c r="DK686" s="61"/>
      <c r="DL686" s="61"/>
      <c r="DM686" s="61"/>
      <c r="DN686" s="61"/>
      <c r="DO686" s="61"/>
      <c r="DP686" s="61"/>
      <c r="DQ686" s="61"/>
      <c r="DR686" s="61"/>
      <c r="DS686" s="61"/>
      <c r="DT686" s="61"/>
      <c r="DU686" s="61"/>
      <c r="DV686" s="61"/>
      <c r="DW686" s="61"/>
      <c r="DX686" s="61"/>
      <c r="DY686" s="61"/>
      <c r="DZ686" s="61"/>
      <c r="EA686" s="61"/>
      <c r="EB686" s="61"/>
      <c r="EC686" s="61"/>
      <c r="ED686" s="61"/>
      <c r="EE686" s="61"/>
      <c r="EF686" s="61"/>
      <c r="EG686" s="61"/>
      <c r="EH686" s="61"/>
      <c r="EI686" s="61"/>
      <c r="EJ686" s="61"/>
      <c r="EK686" s="61"/>
      <c r="EL686" s="61"/>
      <c r="EM686" s="61"/>
      <c r="EN686" s="61"/>
      <c r="EO686" s="61"/>
      <c r="EP686" s="61"/>
      <c r="EQ686" s="61"/>
      <c r="ER686" s="61"/>
      <c r="ES686" s="61"/>
      <c r="ET686" s="61"/>
      <c r="EU686" s="61"/>
      <c r="EV686" s="61"/>
      <c r="EW686" s="61"/>
      <c r="EX686" s="61"/>
      <c r="EY686" s="61"/>
    </row>
    <row r="687" spans="1:155"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61"/>
      <c r="BI687" s="61"/>
      <c r="BJ687" s="61"/>
      <c r="BK687" s="61"/>
      <c r="BL687" s="61"/>
      <c r="BM687" s="61"/>
      <c r="BN687" s="61"/>
      <c r="BO687" s="61"/>
      <c r="BP687" s="61"/>
      <c r="BQ687" s="61"/>
      <c r="BR687" s="61"/>
      <c r="BS687" s="61"/>
      <c r="BT687" s="61"/>
      <c r="BU687" s="61"/>
      <c r="BV687" s="61"/>
      <c r="BW687" s="61"/>
      <c r="BX687" s="61"/>
      <c r="BY687" s="61"/>
      <c r="BZ687" s="61"/>
      <c r="CA687" s="61"/>
      <c r="CB687" s="61"/>
      <c r="CC687" s="61"/>
      <c r="CD687" s="61"/>
      <c r="CE687" s="61"/>
      <c r="CF687" s="61"/>
      <c r="CG687" s="61"/>
      <c r="CH687" s="61"/>
      <c r="CI687" s="61"/>
      <c r="CJ687" s="61"/>
      <c r="CK687" s="61"/>
      <c r="CL687" s="61"/>
      <c r="CM687" s="61"/>
      <c r="CN687" s="61"/>
      <c r="CO687" s="61"/>
      <c r="CP687" s="61"/>
      <c r="CQ687" s="61"/>
      <c r="CR687" s="61"/>
      <c r="CS687" s="61"/>
      <c r="CT687" s="61"/>
      <c r="CU687" s="61"/>
      <c r="CV687" s="61"/>
      <c r="CW687" s="61"/>
      <c r="CX687" s="61"/>
      <c r="CY687" s="61"/>
      <c r="CZ687" s="61"/>
      <c r="DA687" s="61"/>
      <c r="DB687" s="61"/>
      <c r="DC687" s="61"/>
      <c r="DD687" s="61"/>
      <c r="DE687" s="61"/>
      <c r="DF687" s="61"/>
      <c r="DG687" s="61"/>
      <c r="DH687" s="61"/>
      <c r="DI687" s="61"/>
      <c r="DJ687" s="61"/>
      <c r="DK687" s="61"/>
      <c r="DL687" s="61"/>
      <c r="DM687" s="61"/>
      <c r="DN687" s="61"/>
      <c r="DO687" s="61"/>
      <c r="DP687" s="61"/>
      <c r="DQ687" s="61"/>
      <c r="DR687" s="61"/>
      <c r="DS687" s="61"/>
      <c r="DT687" s="61"/>
      <c r="DU687" s="61"/>
      <c r="DV687" s="61"/>
      <c r="DW687" s="61"/>
      <c r="DX687" s="61"/>
      <c r="DY687" s="61"/>
      <c r="DZ687" s="61"/>
      <c r="EA687" s="61"/>
      <c r="EB687" s="61"/>
      <c r="EC687" s="61"/>
      <c r="ED687" s="61"/>
      <c r="EE687" s="61"/>
      <c r="EF687" s="61"/>
      <c r="EG687" s="61"/>
      <c r="EH687" s="61"/>
      <c r="EI687" s="61"/>
      <c r="EJ687" s="61"/>
      <c r="EK687" s="61"/>
      <c r="EL687" s="61"/>
      <c r="EM687" s="61"/>
      <c r="EN687" s="61"/>
      <c r="EO687" s="61"/>
      <c r="EP687" s="61"/>
      <c r="EQ687" s="61"/>
      <c r="ER687" s="61"/>
      <c r="ES687" s="61"/>
      <c r="ET687" s="61"/>
      <c r="EU687" s="61"/>
      <c r="EV687" s="61"/>
      <c r="EW687" s="61"/>
      <c r="EX687" s="61"/>
      <c r="EY687" s="61"/>
    </row>
    <row r="688" spans="1:155"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61"/>
      <c r="AY688" s="61"/>
      <c r="AZ688" s="61"/>
      <c r="BA688" s="61"/>
      <c r="BB688" s="61"/>
      <c r="BC688" s="61"/>
      <c r="BD688" s="61"/>
      <c r="BE688" s="61"/>
      <c r="BF688" s="61"/>
      <c r="BG688" s="61"/>
      <c r="BH688" s="61"/>
      <c r="BI688" s="61"/>
      <c r="BJ688" s="61"/>
      <c r="BK688" s="61"/>
      <c r="BL688" s="61"/>
      <c r="BM688" s="61"/>
      <c r="BN688" s="61"/>
      <c r="BO688" s="61"/>
      <c r="BP688" s="61"/>
      <c r="BQ688" s="61"/>
      <c r="BR688" s="61"/>
      <c r="BS688" s="61"/>
      <c r="BT688" s="61"/>
      <c r="BU688" s="61"/>
      <c r="BV688" s="61"/>
      <c r="BW688" s="61"/>
      <c r="BX688" s="61"/>
      <c r="BY688" s="61"/>
      <c r="BZ688" s="61"/>
      <c r="CA688" s="61"/>
      <c r="CB688" s="61"/>
      <c r="CC688" s="61"/>
      <c r="CD688" s="61"/>
      <c r="CE688" s="61"/>
      <c r="CF688" s="61"/>
      <c r="CG688" s="61"/>
      <c r="CH688" s="61"/>
      <c r="CI688" s="61"/>
      <c r="CJ688" s="61"/>
      <c r="CK688" s="61"/>
      <c r="CL688" s="61"/>
      <c r="CM688" s="61"/>
      <c r="CN688" s="61"/>
      <c r="CO688" s="61"/>
      <c r="CP688" s="61"/>
      <c r="CQ688" s="61"/>
      <c r="CR688" s="61"/>
      <c r="CS688" s="61"/>
      <c r="CT688" s="61"/>
      <c r="CU688" s="61"/>
      <c r="CV688" s="61"/>
      <c r="CW688" s="61"/>
      <c r="CX688" s="61"/>
      <c r="CY688" s="61"/>
      <c r="CZ688" s="61"/>
      <c r="DA688" s="61"/>
      <c r="DB688" s="61"/>
      <c r="DC688" s="61"/>
      <c r="DD688" s="61"/>
      <c r="DE688" s="61"/>
      <c r="DF688" s="61"/>
      <c r="DG688" s="61"/>
      <c r="DH688" s="61"/>
      <c r="DI688" s="61"/>
      <c r="DJ688" s="61"/>
      <c r="DK688" s="61"/>
      <c r="DL688" s="61"/>
      <c r="DM688" s="61"/>
      <c r="DN688" s="61"/>
      <c r="DO688" s="61"/>
      <c r="DP688" s="61"/>
      <c r="DQ688" s="61"/>
      <c r="DR688" s="61"/>
      <c r="DS688" s="61"/>
      <c r="DT688" s="61"/>
      <c r="DU688" s="61"/>
      <c r="DV688" s="61"/>
      <c r="DW688" s="61"/>
      <c r="DX688" s="61"/>
      <c r="DY688" s="61"/>
      <c r="DZ688" s="61"/>
      <c r="EA688" s="61"/>
      <c r="EB688" s="61"/>
      <c r="EC688" s="61"/>
      <c r="ED688" s="61"/>
      <c r="EE688" s="61"/>
      <c r="EF688" s="61"/>
      <c r="EG688" s="61"/>
      <c r="EH688" s="61"/>
      <c r="EI688" s="61"/>
      <c r="EJ688" s="61"/>
      <c r="EK688" s="61"/>
      <c r="EL688" s="61"/>
      <c r="EM688" s="61"/>
      <c r="EN688" s="61"/>
      <c r="EO688" s="61"/>
      <c r="EP688" s="61"/>
      <c r="EQ688" s="61"/>
      <c r="ER688" s="61"/>
      <c r="ES688" s="61"/>
      <c r="ET688" s="61"/>
      <c r="EU688" s="61"/>
      <c r="EV688" s="61"/>
      <c r="EW688" s="61"/>
      <c r="EX688" s="61"/>
      <c r="EY688" s="61"/>
    </row>
    <row r="689" spans="1:155"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61"/>
      <c r="AY689" s="61"/>
      <c r="AZ689" s="61"/>
      <c r="BA689" s="61"/>
      <c r="BB689" s="61"/>
      <c r="BC689" s="61"/>
      <c r="BD689" s="61"/>
      <c r="BE689" s="61"/>
      <c r="BF689" s="61"/>
      <c r="BG689" s="61"/>
      <c r="BH689" s="61"/>
      <c r="BI689" s="61"/>
      <c r="BJ689" s="61"/>
      <c r="BK689" s="61"/>
      <c r="BL689" s="61"/>
      <c r="BM689" s="61"/>
      <c r="BN689" s="61"/>
      <c r="BO689" s="61"/>
      <c r="BP689" s="61"/>
      <c r="BQ689" s="61"/>
      <c r="BR689" s="61"/>
      <c r="BS689" s="61"/>
      <c r="BT689" s="61"/>
      <c r="BU689" s="61"/>
      <c r="BV689" s="61"/>
      <c r="BW689" s="61"/>
      <c r="BX689" s="61"/>
      <c r="BY689" s="61"/>
      <c r="BZ689" s="61"/>
      <c r="CA689" s="61"/>
      <c r="CB689" s="61"/>
      <c r="CC689" s="61"/>
      <c r="CD689" s="61"/>
      <c r="CE689" s="61"/>
      <c r="CF689" s="61"/>
      <c r="CG689" s="61"/>
      <c r="CH689" s="61"/>
      <c r="CI689" s="61"/>
      <c r="CJ689" s="61"/>
      <c r="CK689" s="61"/>
      <c r="CL689" s="61"/>
      <c r="CM689" s="61"/>
      <c r="CN689" s="61"/>
      <c r="CO689" s="61"/>
      <c r="CP689" s="61"/>
      <c r="CQ689" s="61"/>
      <c r="CR689" s="61"/>
      <c r="CS689" s="61"/>
      <c r="CT689" s="61"/>
      <c r="CU689" s="61"/>
      <c r="CV689" s="61"/>
      <c r="CW689" s="61"/>
      <c r="CX689" s="61"/>
      <c r="CY689" s="61"/>
      <c r="CZ689" s="61"/>
      <c r="DA689" s="61"/>
      <c r="DB689" s="61"/>
      <c r="DC689" s="61"/>
      <c r="DD689" s="61"/>
      <c r="DE689" s="61"/>
      <c r="DF689" s="61"/>
      <c r="DG689" s="61"/>
      <c r="DH689" s="61"/>
      <c r="DI689" s="61"/>
      <c r="DJ689" s="61"/>
      <c r="DK689" s="61"/>
      <c r="DL689" s="61"/>
      <c r="DM689" s="61"/>
      <c r="DN689" s="61"/>
      <c r="DO689" s="61"/>
      <c r="DP689" s="61"/>
      <c r="DQ689" s="61"/>
      <c r="DR689" s="61"/>
      <c r="DS689" s="61"/>
      <c r="DT689" s="61"/>
      <c r="DU689" s="61"/>
      <c r="DV689" s="61"/>
      <c r="DW689" s="61"/>
      <c r="DX689" s="61"/>
      <c r="DY689" s="61"/>
      <c r="DZ689" s="61"/>
      <c r="EA689" s="61"/>
      <c r="EB689" s="61"/>
      <c r="EC689" s="61"/>
      <c r="ED689" s="61"/>
      <c r="EE689" s="61"/>
      <c r="EF689" s="61"/>
      <c r="EG689" s="61"/>
      <c r="EH689" s="61"/>
      <c r="EI689" s="61"/>
      <c r="EJ689" s="61"/>
      <c r="EK689" s="61"/>
      <c r="EL689" s="61"/>
      <c r="EM689" s="61"/>
      <c r="EN689" s="61"/>
      <c r="EO689" s="61"/>
      <c r="EP689" s="61"/>
      <c r="EQ689" s="61"/>
      <c r="ER689" s="61"/>
      <c r="ES689" s="61"/>
      <c r="ET689" s="61"/>
      <c r="EU689" s="61"/>
      <c r="EV689" s="61"/>
      <c r="EW689" s="61"/>
      <c r="EX689" s="61"/>
      <c r="EY689" s="61"/>
    </row>
    <row r="690" spans="1:155"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61"/>
      <c r="AY690" s="61"/>
      <c r="AZ690" s="61"/>
      <c r="BA690" s="61"/>
      <c r="BB690" s="61"/>
      <c r="BC690" s="61"/>
      <c r="BD690" s="61"/>
      <c r="BE690" s="61"/>
      <c r="BF690" s="61"/>
      <c r="BG690" s="61"/>
      <c r="BH690" s="61"/>
      <c r="BI690" s="61"/>
      <c r="BJ690" s="61"/>
      <c r="BK690" s="61"/>
      <c r="BL690" s="61"/>
      <c r="BM690" s="61"/>
      <c r="BN690" s="61"/>
      <c r="BO690" s="61"/>
      <c r="BP690" s="61"/>
      <c r="BQ690" s="61"/>
      <c r="BR690" s="61"/>
      <c r="BS690" s="61"/>
      <c r="BT690" s="61"/>
      <c r="BU690" s="61"/>
      <c r="BV690" s="61"/>
      <c r="BW690" s="61"/>
      <c r="BX690" s="61"/>
      <c r="BY690" s="61"/>
      <c r="BZ690" s="61"/>
      <c r="CA690" s="61"/>
      <c r="CB690" s="61"/>
      <c r="CC690" s="61"/>
      <c r="CD690" s="61"/>
      <c r="CE690" s="61"/>
      <c r="CF690" s="61"/>
      <c r="CG690" s="61"/>
      <c r="CH690" s="61"/>
      <c r="CI690" s="61"/>
      <c r="CJ690" s="61"/>
      <c r="CK690" s="61"/>
      <c r="CL690" s="61"/>
      <c r="CM690" s="61"/>
      <c r="CN690" s="61"/>
      <c r="CO690" s="61"/>
      <c r="CP690" s="61"/>
      <c r="CQ690" s="61"/>
      <c r="CR690" s="61"/>
      <c r="CS690" s="61"/>
      <c r="CT690" s="61"/>
      <c r="CU690" s="61"/>
      <c r="CV690" s="61"/>
      <c r="CW690" s="61"/>
      <c r="CX690" s="61"/>
      <c r="CY690" s="61"/>
      <c r="CZ690" s="61"/>
      <c r="DA690" s="61"/>
      <c r="DB690" s="61"/>
      <c r="DC690" s="61"/>
      <c r="DD690" s="61"/>
      <c r="DE690" s="61"/>
      <c r="DF690" s="61"/>
      <c r="DG690" s="61"/>
      <c r="DH690" s="61"/>
      <c r="DI690" s="61"/>
      <c r="DJ690" s="61"/>
      <c r="DK690" s="61"/>
      <c r="DL690" s="61"/>
      <c r="DM690" s="61"/>
      <c r="DN690" s="61"/>
      <c r="DO690" s="61"/>
      <c r="DP690" s="61"/>
      <c r="DQ690" s="61"/>
      <c r="DR690" s="61"/>
      <c r="DS690" s="61"/>
      <c r="DT690" s="61"/>
      <c r="DU690" s="61"/>
      <c r="DV690" s="61"/>
      <c r="DW690" s="61"/>
      <c r="DX690" s="61"/>
      <c r="DY690" s="61"/>
      <c r="DZ690" s="61"/>
      <c r="EA690" s="61"/>
      <c r="EB690" s="61"/>
      <c r="EC690" s="61"/>
      <c r="ED690" s="61"/>
      <c r="EE690" s="61"/>
      <c r="EF690" s="61"/>
      <c r="EG690" s="61"/>
      <c r="EH690" s="61"/>
      <c r="EI690" s="61"/>
      <c r="EJ690" s="61"/>
      <c r="EK690" s="61"/>
      <c r="EL690" s="61"/>
      <c r="EM690" s="61"/>
      <c r="EN690" s="61"/>
      <c r="EO690" s="61"/>
      <c r="EP690" s="61"/>
      <c r="EQ690" s="61"/>
      <c r="ER690" s="61"/>
      <c r="ES690" s="61"/>
      <c r="ET690" s="61"/>
      <c r="EU690" s="61"/>
      <c r="EV690" s="61"/>
      <c r="EW690" s="61"/>
      <c r="EX690" s="61"/>
      <c r="EY690" s="61"/>
    </row>
    <row r="691" spans="1:155"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61"/>
      <c r="AY691" s="61"/>
      <c r="AZ691" s="61"/>
      <c r="BA691" s="61"/>
      <c r="BB691" s="61"/>
      <c r="BC691" s="61"/>
      <c r="BD691" s="61"/>
      <c r="BE691" s="61"/>
      <c r="BF691" s="61"/>
      <c r="BG691" s="61"/>
      <c r="BH691" s="61"/>
      <c r="BI691" s="61"/>
      <c r="BJ691" s="61"/>
      <c r="BK691" s="61"/>
      <c r="BL691" s="61"/>
      <c r="BM691" s="61"/>
      <c r="BN691" s="61"/>
      <c r="BO691" s="61"/>
      <c r="BP691" s="61"/>
      <c r="BQ691" s="61"/>
      <c r="BR691" s="61"/>
      <c r="BS691" s="61"/>
      <c r="BT691" s="61"/>
      <c r="BU691" s="61"/>
      <c r="BV691" s="61"/>
      <c r="BW691" s="61"/>
      <c r="BX691" s="61"/>
      <c r="BY691" s="61"/>
      <c r="BZ691" s="61"/>
      <c r="CA691" s="61"/>
      <c r="CB691" s="61"/>
      <c r="CC691" s="61"/>
      <c r="CD691" s="61"/>
      <c r="CE691" s="61"/>
      <c r="CF691" s="61"/>
      <c r="CG691" s="61"/>
      <c r="CH691" s="61"/>
      <c r="CI691" s="61"/>
      <c r="CJ691" s="61"/>
      <c r="CK691" s="61"/>
      <c r="CL691" s="61"/>
      <c r="CM691" s="61"/>
      <c r="CN691" s="61"/>
      <c r="CO691" s="61"/>
      <c r="CP691" s="61"/>
      <c r="CQ691" s="61"/>
      <c r="CR691" s="61"/>
      <c r="CS691" s="61"/>
      <c r="CT691" s="61"/>
      <c r="CU691" s="61"/>
      <c r="CV691" s="61"/>
      <c r="CW691" s="61"/>
      <c r="CX691" s="61"/>
      <c r="CY691" s="61"/>
      <c r="CZ691" s="61"/>
      <c r="DA691" s="61"/>
      <c r="DB691" s="61"/>
      <c r="DC691" s="61"/>
      <c r="DD691" s="61"/>
      <c r="DE691" s="61"/>
      <c r="DF691" s="61"/>
      <c r="DG691" s="61"/>
      <c r="DH691" s="61"/>
      <c r="DI691" s="61"/>
      <c r="DJ691" s="61"/>
      <c r="DK691" s="61"/>
      <c r="DL691" s="61"/>
      <c r="DM691" s="61"/>
      <c r="DN691" s="61"/>
      <c r="DO691" s="61"/>
      <c r="DP691" s="61"/>
      <c r="DQ691" s="61"/>
      <c r="DR691" s="61"/>
      <c r="DS691" s="61"/>
      <c r="DT691" s="61"/>
      <c r="DU691" s="61"/>
      <c r="DV691" s="61"/>
      <c r="DW691" s="61"/>
      <c r="DX691" s="61"/>
      <c r="DY691" s="61"/>
      <c r="DZ691" s="61"/>
      <c r="EA691" s="61"/>
      <c r="EB691" s="61"/>
      <c r="EC691" s="61"/>
      <c r="ED691" s="61"/>
      <c r="EE691" s="61"/>
      <c r="EF691" s="61"/>
      <c r="EG691" s="61"/>
      <c r="EH691" s="61"/>
      <c r="EI691" s="61"/>
      <c r="EJ691" s="61"/>
      <c r="EK691" s="61"/>
      <c r="EL691" s="61"/>
      <c r="EM691" s="61"/>
      <c r="EN691" s="61"/>
      <c r="EO691" s="61"/>
      <c r="EP691" s="61"/>
      <c r="EQ691" s="61"/>
      <c r="ER691" s="61"/>
      <c r="ES691" s="61"/>
      <c r="ET691" s="61"/>
      <c r="EU691" s="61"/>
      <c r="EV691" s="61"/>
      <c r="EW691" s="61"/>
      <c r="EX691" s="61"/>
      <c r="EY691" s="61"/>
    </row>
    <row r="692" spans="1:155"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61"/>
      <c r="AY692" s="61"/>
      <c r="AZ692" s="61"/>
      <c r="BA692" s="61"/>
      <c r="BB692" s="61"/>
      <c r="BC692" s="61"/>
      <c r="BD692" s="61"/>
      <c r="BE692" s="61"/>
      <c r="BF692" s="61"/>
      <c r="BG692" s="61"/>
      <c r="BH692" s="61"/>
      <c r="BI692" s="61"/>
      <c r="BJ692" s="61"/>
      <c r="BK692" s="61"/>
      <c r="BL692" s="61"/>
      <c r="BM692" s="61"/>
      <c r="BN692" s="61"/>
      <c r="BO692" s="61"/>
      <c r="BP692" s="61"/>
      <c r="BQ692" s="61"/>
      <c r="BR692" s="61"/>
      <c r="BS692" s="61"/>
      <c r="BT692" s="61"/>
      <c r="BU692" s="61"/>
      <c r="BV692" s="61"/>
      <c r="BW692" s="61"/>
      <c r="BX692" s="61"/>
      <c r="BY692" s="61"/>
      <c r="BZ692" s="61"/>
      <c r="CA692" s="61"/>
      <c r="CB692" s="61"/>
      <c r="CC692" s="61"/>
      <c r="CD692" s="61"/>
      <c r="CE692" s="61"/>
      <c r="CF692" s="61"/>
      <c r="CG692" s="61"/>
      <c r="CH692" s="61"/>
      <c r="CI692" s="61"/>
      <c r="CJ692" s="61"/>
      <c r="CK692" s="61"/>
      <c r="CL692" s="61"/>
      <c r="CM692" s="61"/>
      <c r="CN692" s="61"/>
      <c r="CO692" s="61"/>
      <c r="CP692" s="61"/>
      <c r="CQ692" s="61"/>
      <c r="CR692" s="61"/>
      <c r="CS692" s="61"/>
      <c r="CT692" s="61"/>
      <c r="CU692" s="61"/>
      <c r="CV692" s="61"/>
      <c r="CW692" s="61"/>
      <c r="CX692" s="61"/>
      <c r="CY692" s="61"/>
      <c r="CZ692" s="61"/>
      <c r="DA692" s="61"/>
      <c r="DB692" s="61"/>
      <c r="DC692" s="61"/>
      <c r="DD692" s="61"/>
      <c r="DE692" s="61"/>
      <c r="DF692" s="61"/>
      <c r="DG692" s="61"/>
      <c r="DH692" s="61"/>
      <c r="DI692" s="61"/>
      <c r="DJ692" s="61"/>
      <c r="DK692" s="61"/>
      <c r="DL692" s="61"/>
      <c r="DM692" s="61"/>
      <c r="DN692" s="61"/>
      <c r="DO692" s="61"/>
      <c r="DP692" s="61"/>
      <c r="DQ692" s="61"/>
      <c r="DR692" s="61"/>
      <c r="DS692" s="61"/>
      <c r="DT692" s="61"/>
      <c r="DU692" s="61"/>
      <c r="DV692" s="61"/>
      <c r="DW692" s="61"/>
      <c r="DX692" s="61"/>
      <c r="DY692" s="61"/>
      <c r="DZ692" s="61"/>
      <c r="EA692" s="61"/>
      <c r="EB692" s="61"/>
      <c r="EC692" s="61"/>
      <c r="ED692" s="61"/>
      <c r="EE692" s="61"/>
      <c r="EF692" s="61"/>
      <c r="EG692" s="61"/>
      <c r="EH692" s="61"/>
      <c r="EI692" s="61"/>
      <c r="EJ692" s="61"/>
      <c r="EK692" s="61"/>
      <c r="EL692" s="61"/>
      <c r="EM692" s="61"/>
      <c r="EN692" s="61"/>
      <c r="EO692" s="61"/>
      <c r="EP692" s="61"/>
      <c r="EQ692" s="61"/>
      <c r="ER692" s="61"/>
      <c r="ES692" s="61"/>
      <c r="ET692" s="61"/>
      <c r="EU692" s="61"/>
      <c r="EV692" s="61"/>
      <c r="EW692" s="61"/>
      <c r="EX692" s="61"/>
      <c r="EY692" s="61"/>
    </row>
    <row r="693" spans="1:155"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61"/>
      <c r="AY693" s="61"/>
      <c r="AZ693" s="61"/>
      <c r="BA693" s="61"/>
      <c r="BB693" s="61"/>
      <c r="BC693" s="61"/>
      <c r="BD693" s="61"/>
      <c r="BE693" s="61"/>
      <c r="BF693" s="61"/>
      <c r="BG693" s="61"/>
      <c r="BH693" s="61"/>
      <c r="BI693" s="61"/>
      <c r="BJ693" s="61"/>
      <c r="BK693" s="61"/>
      <c r="BL693" s="61"/>
      <c r="BM693" s="61"/>
      <c r="BN693" s="61"/>
      <c r="BO693" s="61"/>
      <c r="BP693" s="61"/>
      <c r="BQ693" s="61"/>
      <c r="BR693" s="61"/>
      <c r="BS693" s="61"/>
      <c r="BT693" s="61"/>
      <c r="BU693" s="61"/>
      <c r="BV693" s="61"/>
      <c r="BW693" s="61"/>
      <c r="BX693" s="61"/>
      <c r="BY693" s="61"/>
      <c r="BZ693" s="61"/>
      <c r="CA693" s="61"/>
      <c r="CB693" s="61"/>
      <c r="CC693" s="61"/>
      <c r="CD693" s="61"/>
      <c r="CE693" s="61"/>
      <c r="CF693" s="61"/>
      <c r="CG693" s="61"/>
      <c r="CH693" s="61"/>
      <c r="CI693" s="61"/>
      <c r="CJ693" s="61"/>
      <c r="CK693" s="61"/>
      <c r="CL693" s="61"/>
      <c r="CM693" s="61"/>
      <c r="CN693" s="61"/>
      <c r="CO693" s="61"/>
      <c r="CP693" s="61"/>
      <c r="CQ693" s="61"/>
      <c r="CR693" s="61"/>
      <c r="CS693" s="61"/>
      <c r="CT693" s="61"/>
      <c r="CU693" s="61"/>
      <c r="CV693" s="61"/>
      <c r="CW693" s="61"/>
      <c r="CX693" s="61"/>
      <c r="CY693" s="61"/>
      <c r="CZ693" s="61"/>
      <c r="DA693" s="61"/>
      <c r="DB693" s="61"/>
      <c r="DC693" s="61"/>
      <c r="DD693" s="61"/>
      <c r="DE693" s="61"/>
      <c r="DF693" s="61"/>
      <c r="DG693" s="61"/>
      <c r="DH693" s="61"/>
      <c r="DI693" s="61"/>
      <c r="DJ693" s="61"/>
      <c r="DK693" s="61"/>
      <c r="DL693" s="61"/>
      <c r="DM693" s="61"/>
      <c r="DN693" s="61"/>
      <c r="DO693" s="61"/>
      <c r="DP693" s="61"/>
      <c r="DQ693" s="61"/>
      <c r="DR693" s="61"/>
      <c r="DS693" s="61"/>
      <c r="DT693" s="61"/>
      <c r="DU693" s="61"/>
      <c r="DV693" s="61"/>
      <c r="DW693" s="61"/>
      <c r="DX693" s="61"/>
      <c r="DY693" s="61"/>
      <c r="DZ693" s="61"/>
      <c r="EA693" s="61"/>
      <c r="EB693" s="61"/>
      <c r="EC693" s="61"/>
      <c r="ED693" s="61"/>
      <c r="EE693" s="61"/>
      <c r="EF693" s="61"/>
      <c r="EG693" s="61"/>
      <c r="EH693" s="61"/>
      <c r="EI693" s="61"/>
      <c r="EJ693" s="61"/>
      <c r="EK693" s="61"/>
      <c r="EL693" s="61"/>
      <c r="EM693" s="61"/>
      <c r="EN693" s="61"/>
      <c r="EO693" s="61"/>
      <c r="EP693" s="61"/>
      <c r="EQ693" s="61"/>
      <c r="ER693" s="61"/>
      <c r="ES693" s="61"/>
      <c r="ET693" s="61"/>
      <c r="EU693" s="61"/>
      <c r="EV693" s="61"/>
      <c r="EW693" s="61"/>
      <c r="EX693" s="61"/>
      <c r="EY693" s="61"/>
    </row>
    <row r="694" spans="1:155"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61"/>
      <c r="AY694" s="61"/>
      <c r="AZ694" s="61"/>
      <c r="BA694" s="61"/>
      <c r="BB694" s="61"/>
      <c r="BC694" s="61"/>
      <c r="BD694" s="61"/>
      <c r="BE694" s="61"/>
      <c r="BF694" s="61"/>
      <c r="BG694" s="61"/>
      <c r="BH694" s="61"/>
      <c r="BI694" s="61"/>
      <c r="BJ694" s="61"/>
      <c r="BK694" s="61"/>
      <c r="BL694" s="61"/>
      <c r="BM694" s="61"/>
      <c r="BN694" s="61"/>
      <c r="BO694" s="61"/>
      <c r="BP694" s="61"/>
      <c r="BQ694" s="61"/>
      <c r="BR694" s="61"/>
      <c r="BS694" s="61"/>
      <c r="BT694" s="61"/>
      <c r="BU694" s="61"/>
      <c r="BV694" s="61"/>
      <c r="BW694" s="61"/>
      <c r="BX694" s="61"/>
      <c r="BY694" s="61"/>
      <c r="BZ694" s="61"/>
      <c r="CA694" s="61"/>
      <c r="CB694" s="61"/>
      <c r="CC694" s="61"/>
      <c r="CD694" s="61"/>
      <c r="CE694" s="61"/>
      <c r="CF694" s="61"/>
      <c r="CG694" s="61"/>
      <c r="CH694" s="61"/>
      <c r="CI694" s="61"/>
      <c r="CJ694" s="61"/>
      <c r="CK694" s="61"/>
      <c r="CL694" s="61"/>
      <c r="CM694" s="61"/>
      <c r="CN694" s="61"/>
      <c r="CO694" s="61"/>
      <c r="CP694" s="61"/>
      <c r="CQ694" s="61"/>
      <c r="CR694" s="61"/>
      <c r="CS694" s="61"/>
      <c r="CT694" s="61"/>
      <c r="CU694" s="61"/>
      <c r="CV694" s="61"/>
      <c r="CW694" s="61"/>
      <c r="CX694" s="61"/>
      <c r="CY694" s="61"/>
      <c r="CZ694" s="61"/>
      <c r="DA694" s="61"/>
      <c r="DB694" s="61"/>
      <c r="DC694" s="61"/>
      <c r="DD694" s="61"/>
      <c r="DE694" s="61"/>
      <c r="DF694" s="61"/>
      <c r="DG694" s="61"/>
      <c r="DH694" s="61"/>
      <c r="DI694" s="61"/>
      <c r="DJ694" s="61"/>
      <c r="DK694" s="61"/>
      <c r="DL694" s="61"/>
      <c r="DM694" s="61"/>
      <c r="DN694" s="61"/>
      <c r="DO694" s="61"/>
      <c r="DP694" s="61"/>
      <c r="DQ694" s="61"/>
      <c r="DR694" s="61"/>
      <c r="DS694" s="61"/>
      <c r="DT694" s="61"/>
      <c r="DU694" s="61"/>
      <c r="DV694" s="61"/>
      <c r="DW694" s="61"/>
      <c r="DX694" s="61"/>
      <c r="DY694" s="61"/>
      <c r="DZ694" s="61"/>
      <c r="EA694" s="61"/>
      <c r="EB694" s="61"/>
      <c r="EC694" s="61"/>
      <c r="ED694" s="61"/>
      <c r="EE694" s="61"/>
      <c r="EF694" s="61"/>
      <c r="EG694" s="61"/>
      <c r="EH694" s="61"/>
      <c r="EI694" s="61"/>
      <c r="EJ694" s="61"/>
      <c r="EK694" s="61"/>
      <c r="EL694" s="61"/>
      <c r="EM694" s="61"/>
      <c r="EN694" s="61"/>
      <c r="EO694" s="61"/>
      <c r="EP694" s="61"/>
      <c r="EQ694" s="61"/>
      <c r="ER694" s="61"/>
      <c r="ES694" s="61"/>
      <c r="ET694" s="61"/>
      <c r="EU694" s="61"/>
      <c r="EV694" s="61"/>
      <c r="EW694" s="61"/>
      <c r="EX694" s="61"/>
      <c r="EY694" s="61"/>
    </row>
    <row r="695" spans="1:155"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61"/>
      <c r="AY695" s="61"/>
      <c r="AZ695" s="61"/>
      <c r="BA695" s="61"/>
      <c r="BB695" s="61"/>
      <c r="BC695" s="61"/>
      <c r="BD695" s="61"/>
      <c r="BE695" s="61"/>
      <c r="BF695" s="61"/>
      <c r="BG695" s="61"/>
      <c r="BH695" s="61"/>
      <c r="BI695" s="61"/>
      <c r="BJ695" s="61"/>
      <c r="BK695" s="61"/>
      <c r="BL695" s="61"/>
      <c r="BM695" s="61"/>
      <c r="BN695" s="61"/>
      <c r="BO695" s="61"/>
      <c r="BP695" s="61"/>
      <c r="BQ695" s="61"/>
      <c r="BR695" s="61"/>
      <c r="BS695" s="61"/>
      <c r="BT695" s="61"/>
      <c r="BU695" s="61"/>
      <c r="BV695" s="61"/>
      <c r="BW695" s="61"/>
      <c r="BX695" s="61"/>
      <c r="BY695" s="61"/>
      <c r="BZ695" s="61"/>
      <c r="CA695" s="61"/>
      <c r="CB695" s="61"/>
      <c r="CC695" s="61"/>
      <c r="CD695" s="61"/>
      <c r="CE695" s="61"/>
      <c r="CF695" s="61"/>
      <c r="CG695" s="61"/>
      <c r="CH695" s="61"/>
      <c r="CI695" s="61"/>
      <c r="CJ695" s="61"/>
      <c r="CK695" s="61"/>
      <c r="CL695" s="61"/>
      <c r="CM695" s="61"/>
      <c r="CN695" s="61"/>
      <c r="CO695" s="61"/>
      <c r="CP695" s="61"/>
      <c r="CQ695" s="61"/>
      <c r="CR695" s="61"/>
      <c r="CS695" s="61"/>
      <c r="CT695" s="61"/>
      <c r="CU695" s="61"/>
      <c r="CV695" s="61"/>
      <c r="CW695" s="61"/>
      <c r="CX695" s="61"/>
      <c r="CY695" s="61"/>
      <c r="CZ695" s="61"/>
      <c r="DA695" s="61"/>
      <c r="DB695" s="61"/>
      <c r="DC695" s="61"/>
      <c r="DD695" s="61"/>
      <c r="DE695" s="61"/>
      <c r="DF695" s="61"/>
      <c r="DG695" s="61"/>
      <c r="DH695" s="61"/>
      <c r="DI695" s="61"/>
      <c r="DJ695" s="61"/>
      <c r="DK695" s="61"/>
      <c r="DL695" s="61"/>
      <c r="DM695" s="61"/>
      <c r="DN695" s="61"/>
      <c r="DO695" s="61"/>
      <c r="DP695" s="61"/>
      <c r="DQ695" s="61"/>
      <c r="DR695" s="61"/>
      <c r="DS695" s="61"/>
      <c r="DT695" s="61"/>
      <c r="DU695" s="61"/>
      <c r="DV695" s="61"/>
      <c r="DW695" s="61"/>
      <c r="DX695" s="61"/>
      <c r="DY695" s="61"/>
      <c r="DZ695" s="61"/>
      <c r="EA695" s="61"/>
      <c r="EB695" s="61"/>
      <c r="EC695" s="61"/>
      <c r="ED695" s="61"/>
      <c r="EE695" s="61"/>
      <c r="EF695" s="61"/>
      <c r="EG695" s="61"/>
      <c r="EH695" s="61"/>
      <c r="EI695" s="61"/>
      <c r="EJ695" s="61"/>
      <c r="EK695" s="61"/>
      <c r="EL695" s="61"/>
      <c r="EM695" s="61"/>
      <c r="EN695" s="61"/>
      <c r="EO695" s="61"/>
      <c r="EP695" s="61"/>
      <c r="EQ695" s="61"/>
      <c r="ER695" s="61"/>
      <c r="ES695" s="61"/>
      <c r="ET695" s="61"/>
      <c r="EU695" s="61"/>
      <c r="EV695" s="61"/>
      <c r="EW695" s="61"/>
      <c r="EX695" s="61"/>
      <c r="EY695" s="61"/>
    </row>
    <row r="696" spans="1:155"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61"/>
      <c r="AY696" s="61"/>
      <c r="AZ696" s="61"/>
      <c r="BA696" s="61"/>
      <c r="BB696" s="61"/>
      <c r="BC696" s="61"/>
      <c r="BD696" s="61"/>
      <c r="BE696" s="61"/>
      <c r="BF696" s="61"/>
      <c r="BG696" s="61"/>
      <c r="BH696" s="61"/>
      <c r="BI696" s="61"/>
      <c r="BJ696" s="61"/>
      <c r="BK696" s="61"/>
      <c r="BL696" s="61"/>
      <c r="BM696" s="61"/>
      <c r="BN696" s="61"/>
      <c r="BO696" s="61"/>
      <c r="BP696" s="61"/>
      <c r="BQ696" s="61"/>
      <c r="BR696" s="61"/>
      <c r="BS696" s="61"/>
      <c r="BT696" s="61"/>
      <c r="BU696" s="61"/>
      <c r="BV696" s="61"/>
      <c r="BW696" s="61"/>
      <c r="BX696" s="61"/>
      <c r="BY696" s="61"/>
      <c r="BZ696" s="61"/>
      <c r="CA696" s="61"/>
      <c r="CB696" s="61"/>
      <c r="CC696" s="61"/>
      <c r="CD696" s="61"/>
      <c r="CE696" s="61"/>
      <c r="CF696" s="61"/>
      <c r="CG696" s="61"/>
      <c r="CH696" s="61"/>
      <c r="CI696" s="61"/>
      <c r="CJ696" s="61"/>
      <c r="CK696" s="61"/>
      <c r="CL696" s="61"/>
      <c r="CM696" s="61"/>
      <c r="CN696" s="61"/>
      <c r="CO696" s="61"/>
      <c r="CP696" s="61"/>
      <c r="CQ696" s="61"/>
      <c r="CR696" s="61"/>
      <c r="CS696" s="61"/>
      <c r="CT696" s="61"/>
      <c r="CU696" s="61"/>
      <c r="CV696" s="61"/>
      <c r="CW696" s="61"/>
      <c r="CX696" s="61"/>
      <c r="CY696" s="61"/>
      <c r="CZ696" s="61"/>
      <c r="DA696" s="61"/>
      <c r="DB696" s="61"/>
      <c r="DC696" s="61"/>
      <c r="DD696" s="61"/>
      <c r="DE696" s="61"/>
      <c r="DF696" s="61"/>
      <c r="DG696" s="61"/>
      <c r="DH696" s="61"/>
      <c r="DI696" s="61"/>
      <c r="DJ696" s="61"/>
      <c r="DK696" s="61"/>
      <c r="DL696" s="61"/>
      <c r="DM696" s="61"/>
      <c r="DN696" s="61"/>
      <c r="DO696" s="61"/>
      <c r="DP696" s="61"/>
      <c r="DQ696" s="61"/>
      <c r="DR696" s="61"/>
      <c r="DS696" s="61"/>
      <c r="DT696" s="61"/>
      <c r="DU696" s="61"/>
      <c r="DV696" s="61"/>
      <c r="DW696" s="61"/>
      <c r="DX696" s="61"/>
      <c r="DY696" s="61"/>
      <c r="DZ696" s="61"/>
      <c r="EA696" s="61"/>
      <c r="EB696" s="61"/>
      <c r="EC696" s="61"/>
      <c r="ED696" s="61"/>
      <c r="EE696" s="61"/>
      <c r="EF696" s="61"/>
      <c r="EG696" s="61"/>
      <c r="EH696" s="61"/>
      <c r="EI696" s="61"/>
      <c r="EJ696" s="61"/>
      <c r="EK696" s="61"/>
      <c r="EL696" s="61"/>
      <c r="EM696" s="61"/>
      <c r="EN696" s="61"/>
      <c r="EO696" s="61"/>
      <c r="EP696" s="61"/>
      <c r="EQ696" s="61"/>
      <c r="ER696" s="61"/>
      <c r="ES696" s="61"/>
      <c r="ET696" s="61"/>
      <c r="EU696" s="61"/>
      <c r="EV696" s="61"/>
      <c r="EW696" s="61"/>
      <c r="EX696" s="61"/>
      <c r="EY696" s="61"/>
    </row>
    <row r="697" spans="1:155"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61"/>
      <c r="AY697" s="61"/>
      <c r="AZ697" s="61"/>
      <c r="BA697" s="61"/>
      <c r="BB697" s="61"/>
      <c r="BC697" s="61"/>
      <c r="BD697" s="61"/>
      <c r="BE697" s="61"/>
      <c r="BF697" s="61"/>
      <c r="BG697" s="61"/>
      <c r="BH697" s="61"/>
      <c r="BI697" s="61"/>
      <c r="BJ697" s="61"/>
      <c r="BK697" s="61"/>
      <c r="BL697" s="61"/>
      <c r="BM697" s="61"/>
      <c r="BN697" s="61"/>
      <c r="BO697" s="61"/>
      <c r="BP697" s="61"/>
      <c r="BQ697" s="61"/>
      <c r="BR697" s="61"/>
      <c r="BS697" s="61"/>
      <c r="BT697" s="61"/>
      <c r="BU697" s="61"/>
      <c r="BV697" s="61"/>
      <c r="BW697" s="61"/>
      <c r="BX697" s="61"/>
      <c r="BY697" s="61"/>
      <c r="BZ697" s="61"/>
      <c r="CA697" s="61"/>
      <c r="CB697" s="61"/>
      <c r="CC697" s="61"/>
      <c r="CD697" s="61"/>
      <c r="CE697" s="61"/>
      <c r="CF697" s="61"/>
      <c r="CG697" s="61"/>
      <c r="CH697" s="61"/>
      <c r="CI697" s="61"/>
      <c r="CJ697" s="61"/>
      <c r="CK697" s="61"/>
      <c r="CL697" s="61"/>
      <c r="CM697" s="61"/>
      <c r="CN697" s="61"/>
      <c r="CO697" s="61"/>
      <c r="CP697" s="61"/>
      <c r="CQ697" s="61"/>
      <c r="CR697" s="61"/>
      <c r="CS697" s="61"/>
      <c r="CT697" s="61"/>
      <c r="CU697" s="61"/>
      <c r="CV697" s="61"/>
      <c r="CW697" s="61"/>
      <c r="CX697" s="61"/>
      <c r="CY697" s="61"/>
      <c r="CZ697" s="61"/>
      <c r="DA697" s="61"/>
      <c r="DB697" s="61"/>
      <c r="DC697" s="61"/>
      <c r="DD697" s="61"/>
      <c r="DE697" s="61"/>
      <c r="DF697" s="61"/>
      <c r="DG697" s="61"/>
      <c r="DH697" s="61"/>
      <c r="DI697" s="61"/>
      <c r="DJ697" s="61"/>
      <c r="DK697" s="61"/>
      <c r="DL697" s="61"/>
      <c r="DM697" s="61"/>
      <c r="DN697" s="61"/>
      <c r="DO697" s="61"/>
      <c r="DP697" s="61"/>
      <c r="DQ697" s="61"/>
      <c r="DR697" s="61"/>
      <c r="DS697" s="61"/>
      <c r="DT697" s="61"/>
      <c r="DU697" s="61"/>
      <c r="DV697" s="61"/>
      <c r="DW697" s="61"/>
      <c r="DX697" s="61"/>
      <c r="DY697" s="61"/>
      <c r="DZ697" s="61"/>
      <c r="EA697" s="61"/>
      <c r="EB697" s="61"/>
      <c r="EC697" s="61"/>
      <c r="ED697" s="61"/>
      <c r="EE697" s="61"/>
      <c r="EF697" s="61"/>
      <c r="EG697" s="61"/>
      <c r="EH697" s="61"/>
      <c r="EI697" s="61"/>
      <c r="EJ697" s="61"/>
      <c r="EK697" s="61"/>
      <c r="EL697" s="61"/>
      <c r="EM697" s="61"/>
      <c r="EN697" s="61"/>
      <c r="EO697" s="61"/>
      <c r="EP697" s="61"/>
      <c r="EQ697" s="61"/>
      <c r="ER697" s="61"/>
      <c r="ES697" s="61"/>
      <c r="ET697" s="61"/>
      <c r="EU697" s="61"/>
      <c r="EV697" s="61"/>
      <c r="EW697" s="61"/>
      <c r="EX697" s="61"/>
      <c r="EY697" s="61"/>
    </row>
    <row r="698" spans="1:155"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61"/>
      <c r="AY698" s="61"/>
      <c r="AZ698" s="61"/>
      <c r="BA698" s="61"/>
      <c r="BB698" s="61"/>
      <c r="BC698" s="61"/>
      <c r="BD698" s="61"/>
      <c r="BE698" s="61"/>
      <c r="BF698" s="61"/>
      <c r="BG698" s="61"/>
      <c r="BH698" s="61"/>
      <c r="BI698" s="61"/>
      <c r="BJ698" s="61"/>
      <c r="BK698" s="61"/>
      <c r="BL698" s="61"/>
      <c r="BM698" s="61"/>
      <c r="BN698" s="61"/>
      <c r="BO698" s="61"/>
      <c r="BP698" s="61"/>
      <c r="BQ698" s="61"/>
      <c r="BR698" s="61"/>
      <c r="BS698" s="61"/>
      <c r="BT698" s="61"/>
      <c r="BU698" s="61"/>
      <c r="BV698" s="61"/>
      <c r="BW698" s="61"/>
      <c r="BX698" s="61"/>
      <c r="BY698" s="61"/>
      <c r="BZ698" s="61"/>
      <c r="CA698" s="61"/>
      <c r="CB698" s="61"/>
      <c r="CC698" s="61"/>
      <c r="CD698" s="61"/>
      <c r="CE698" s="61"/>
      <c r="CF698" s="61"/>
      <c r="CG698" s="61"/>
      <c r="CH698" s="61"/>
      <c r="CI698" s="61"/>
      <c r="CJ698" s="61"/>
      <c r="CK698" s="61"/>
      <c r="CL698" s="61"/>
      <c r="CM698" s="61"/>
      <c r="CN698" s="61"/>
      <c r="CO698" s="61"/>
      <c r="CP698" s="61"/>
      <c r="CQ698" s="61"/>
      <c r="CR698" s="61"/>
      <c r="CS698" s="61"/>
      <c r="CT698" s="61"/>
      <c r="CU698" s="61"/>
      <c r="CV698" s="61"/>
      <c r="CW698" s="61"/>
      <c r="CX698" s="61"/>
      <c r="CY698" s="61"/>
      <c r="CZ698" s="61"/>
      <c r="DA698" s="61"/>
      <c r="DB698" s="61"/>
      <c r="DC698" s="61"/>
      <c r="DD698" s="61"/>
      <c r="DE698" s="61"/>
      <c r="DF698" s="61"/>
      <c r="DG698" s="61"/>
      <c r="DH698" s="61"/>
      <c r="DI698" s="61"/>
      <c r="DJ698" s="61"/>
      <c r="DK698" s="61"/>
      <c r="DL698" s="61"/>
      <c r="DM698" s="61"/>
      <c r="DN698" s="61"/>
      <c r="DO698" s="61"/>
      <c r="DP698" s="61"/>
      <c r="DQ698" s="61"/>
      <c r="DR698" s="61"/>
      <c r="DS698" s="61"/>
      <c r="DT698" s="61"/>
      <c r="DU698" s="61"/>
      <c r="DV698" s="61"/>
      <c r="DW698" s="61"/>
      <c r="DX698" s="61"/>
      <c r="DY698" s="61"/>
      <c r="DZ698" s="61"/>
      <c r="EA698" s="61"/>
      <c r="EB698" s="61"/>
      <c r="EC698" s="61"/>
      <c r="ED698" s="61"/>
      <c r="EE698" s="61"/>
      <c r="EF698" s="61"/>
      <c r="EG698" s="61"/>
      <c r="EH698" s="61"/>
      <c r="EI698" s="61"/>
      <c r="EJ698" s="61"/>
      <c r="EK698" s="61"/>
      <c r="EL698" s="61"/>
      <c r="EM698" s="61"/>
      <c r="EN698" s="61"/>
      <c r="EO698" s="61"/>
      <c r="EP698" s="61"/>
      <c r="EQ698" s="61"/>
      <c r="ER698" s="61"/>
      <c r="ES698" s="61"/>
      <c r="ET698" s="61"/>
      <c r="EU698" s="61"/>
      <c r="EV698" s="61"/>
      <c r="EW698" s="61"/>
      <c r="EX698" s="61"/>
      <c r="EY698" s="61"/>
    </row>
    <row r="699" spans="1:155"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61"/>
      <c r="AY699" s="61"/>
      <c r="AZ699" s="61"/>
      <c r="BA699" s="61"/>
      <c r="BB699" s="61"/>
      <c r="BC699" s="61"/>
      <c r="BD699" s="61"/>
      <c r="BE699" s="61"/>
      <c r="BF699" s="61"/>
      <c r="BG699" s="61"/>
      <c r="BH699" s="61"/>
      <c r="BI699" s="61"/>
      <c r="BJ699" s="61"/>
      <c r="BK699" s="61"/>
      <c r="BL699" s="61"/>
      <c r="BM699" s="61"/>
      <c r="BN699" s="61"/>
      <c r="BO699" s="61"/>
      <c r="BP699" s="61"/>
      <c r="BQ699" s="61"/>
      <c r="BR699" s="61"/>
      <c r="BS699" s="61"/>
      <c r="BT699" s="61"/>
      <c r="BU699" s="61"/>
      <c r="BV699" s="61"/>
      <c r="BW699" s="61"/>
      <c r="BX699" s="61"/>
      <c r="BY699" s="61"/>
      <c r="BZ699" s="61"/>
      <c r="CA699" s="61"/>
      <c r="CB699" s="61"/>
      <c r="CC699" s="61"/>
      <c r="CD699" s="61"/>
      <c r="CE699" s="61"/>
      <c r="CF699" s="61"/>
      <c r="CG699" s="61"/>
      <c r="CH699" s="61"/>
      <c r="CI699" s="61"/>
      <c r="CJ699" s="61"/>
      <c r="CK699" s="61"/>
      <c r="CL699" s="61"/>
      <c r="CM699" s="61"/>
      <c r="CN699" s="61"/>
      <c r="CO699" s="61"/>
      <c r="CP699" s="61"/>
      <c r="CQ699" s="61"/>
      <c r="CR699" s="61"/>
      <c r="CS699" s="61"/>
      <c r="CT699" s="61"/>
      <c r="CU699" s="61"/>
      <c r="CV699" s="61"/>
      <c r="CW699" s="61"/>
      <c r="CX699" s="61"/>
      <c r="CY699" s="61"/>
      <c r="CZ699" s="61"/>
      <c r="DA699" s="61"/>
      <c r="DB699" s="61"/>
      <c r="DC699" s="61"/>
      <c r="DD699" s="61"/>
      <c r="DE699" s="61"/>
      <c r="DF699" s="61"/>
      <c r="DG699" s="61"/>
      <c r="DH699" s="61"/>
      <c r="DI699" s="61"/>
      <c r="DJ699" s="61"/>
      <c r="DK699" s="61"/>
      <c r="DL699" s="61"/>
      <c r="DM699" s="61"/>
      <c r="DN699" s="61"/>
      <c r="DO699" s="61"/>
      <c r="DP699" s="61"/>
      <c r="DQ699" s="61"/>
      <c r="DR699" s="61"/>
      <c r="DS699" s="61"/>
      <c r="DT699" s="61"/>
      <c r="DU699" s="61"/>
      <c r="DV699" s="61"/>
      <c r="DW699" s="61"/>
      <c r="DX699" s="61"/>
      <c r="DY699" s="61"/>
      <c r="DZ699" s="61"/>
      <c r="EA699" s="61"/>
      <c r="EB699" s="61"/>
      <c r="EC699" s="61"/>
      <c r="ED699" s="61"/>
      <c r="EE699" s="61"/>
      <c r="EF699" s="61"/>
      <c r="EG699" s="61"/>
      <c r="EH699" s="61"/>
      <c r="EI699" s="61"/>
      <c r="EJ699" s="61"/>
      <c r="EK699" s="61"/>
      <c r="EL699" s="61"/>
      <c r="EM699" s="61"/>
      <c r="EN699" s="61"/>
      <c r="EO699" s="61"/>
      <c r="EP699" s="61"/>
      <c r="EQ699" s="61"/>
      <c r="ER699" s="61"/>
      <c r="ES699" s="61"/>
      <c r="ET699" s="61"/>
      <c r="EU699" s="61"/>
      <c r="EV699" s="61"/>
      <c r="EW699" s="61"/>
      <c r="EX699" s="61"/>
      <c r="EY699" s="61"/>
    </row>
    <row r="700" spans="1:155"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61"/>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1"/>
      <c r="CE700" s="61"/>
      <c r="CF700" s="61"/>
      <c r="CG700" s="61"/>
      <c r="CH700" s="61"/>
      <c r="CI700" s="61"/>
      <c r="CJ700" s="61"/>
      <c r="CK700" s="61"/>
      <c r="CL700" s="61"/>
      <c r="CM700" s="61"/>
      <c r="CN700" s="61"/>
      <c r="CO700" s="61"/>
      <c r="CP700" s="61"/>
      <c r="CQ700" s="61"/>
      <c r="CR700" s="61"/>
      <c r="CS700" s="61"/>
      <c r="CT700" s="61"/>
      <c r="CU700" s="61"/>
      <c r="CV700" s="61"/>
      <c r="CW700" s="61"/>
      <c r="CX700" s="61"/>
      <c r="CY700" s="61"/>
      <c r="CZ700" s="61"/>
      <c r="DA700" s="61"/>
      <c r="DB700" s="61"/>
      <c r="DC700" s="61"/>
      <c r="DD700" s="61"/>
      <c r="DE700" s="61"/>
      <c r="DF700" s="61"/>
      <c r="DG700" s="61"/>
      <c r="DH700" s="61"/>
      <c r="DI700" s="61"/>
      <c r="DJ700" s="61"/>
      <c r="DK700" s="61"/>
      <c r="DL700" s="61"/>
      <c r="DM700" s="61"/>
      <c r="DN700" s="61"/>
      <c r="DO700" s="61"/>
      <c r="DP700" s="61"/>
      <c r="DQ700" s="61"/>
      <c r="DR700" s="61"/>
      <c r="DS700" s="61"/>
      <c r="DT700" s="61"/>
      <c r="DU700" s="61"/>
      <c r="DV700" s="61"/>
      <c r="DW700" s="61"/>
      <c r="DX700" s="61"/>
      <c r="DY700" s="61"/>
      <c r="DZ700" s="61"/>
      <c r="EA700" s="61"/>
      <c r="EB700" s="61"/>
      <c r="EC700" s="61"/>
      <c r="ED700" s="61"/>
      <c r="EE700" s="61"/>
      <c r="EF700" s="61"/>
      <c r="EG700" s="61"/>
      <c r="EH700" s="61"/>
      <c r="EI700" s="61"/>
      <c r="EJ700" s="61"/>
      <c r="EK700" s="61"/>
      <c r="EL700" s="61"/>
      <c r="EM700" s="61"/>
      <c r="EN700" s="61"/>
      <c r="EO700" s="61"/>
      <c r="EP700" s="61"/>
      <c r="EQ700" s="61"/>
      <c r="ER700" s="61"/>
      <c r="ES700" s="61"/>
      <c r="ET700" s="61"/>
      <c r="EU700" s="61"/>
      <c r="EV700" s="61"/>
      <c r="EW700" s="61"/>
      <c r="EX700" s="61"/>
      <c r="EY700" s="61"/>
    </row>
    <row r="701" spans="1:155"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61"/>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1"/>
      <c r="CE701" s="61"/>
      <c r="CF701" s="61"/>
      <c r="CG701" s="61"/>
      <c r="CH701" s="61"/>
      <c r="CI701" s="61"/>
      <c r="CJ701" s="61"/>
      <c r="CK701" s="61"/>
      <c r="CL701" s="61"/>
      <c r="CM701" s="61"/>
      <c r="CN701" s="61"/>
      <c r="CO701" s="61"/>
      <c r="CP701" s="61"/>
      <c r="CQ701" s="61"/>
      <c r="CR701" s="61"/>
      <c r="CS701" s="61"/>
      <c r="CT701" s="61"/>
      <c r="CU701" s="61"/>
      <c r="CV701" s="61"/>
      <c r="CW701" s="61"/>
      <c r="CX701" s="61"/>
      <c r="CY701" s="61"/>
      <c r="CZ701" s="61"/>
      <c r="DA701" s="61"/>
      <c r="DB701" s="61"/>
      <c r="DC701" s="61"/>
      <c r="DD701" s="61"/>
      <c r="DE701" s="61"/>
      <c r="DF701" s="61"/>
      <c r="DG701" s="61"/>
      <c r="DH701" s="61"/>
      <c r="DI701" s="61"/>
      <c r="DJ701" s="61"/>
      <c r="DK701" s="61"/>
      <c r="DL701" s="61"/>
      <c r="DM701" s="61"/>
      <c r="DN701" s="61"/>
      <c r="DO701" s="61"/>
      <c r="DP701" s="61"/>
      <c r="DQ701" s="61"/>
      <c r="DR701" s="61"/>
      <c r="DS701" s="61"/>
      <c r="DT701" s="61"/>
      <c r="DU701" s="61"/>
      <c r="DV701" s="61"/>
      <c r="DW701" s="61"/>
      <c r="DX701" s="61"/>
      <c r="DY701" s="61"/>
      <c r="DZ701" s="61"/>
      <c r="EA701" s="61"/>
      <c r="EB701" s="61"/>
      <c r="EC701" s="61"/>
      <c r="ED701" s="61"/>
      <c r="EE701" s="61"/>
      <c r="EF701" s="61"/>
      <c r="EG701" s="61"/>
      <c r="EH701" s="61"/>
      <c r="EI701" s="61"/>
      <c r="EJ701" s="61"/>
      <c r="EK701" s="61"/>
      <c r="EL701" s="61"/>
      <c r="EM701" s="61"/>
      <c r="EN701" s="61"/>
      <c r="EO701" s="61"/>
      <c r="EP701" s="61"/>
      <c r="EQ701" s="61"/>
      <c r="ER701" s="61"/>
      <c r="ES701" s="61"/>
      <c r="ET701" s="61"/>
      <c r="EU701" s="61"/>
      <c r="EV701" s="61"/>
      <c r="EW701" s="61"/>
      <c r="EX701" s="61"/>
      <c r="EY701" s="61"/>
    </row>
    <row r="702" spans="1:155"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61"/>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1"/>
      <c r="CE702" s="61"/>
      <c r="CF702" s="61"/>
      <c r="CG702" s="61"/>
      <c r="CH702" s="61"/>
      <c r="CI702" s="61"/>
      <c r="CJ702" s="61"/>
      <c r="CK702" s="61"/>
      <c r="CL702" s="61"/>
      <c r="CM702" s="61"/>
      <c r="CN702" s="61"/>
      <c r="CO702" s="61"/>
      <c r="CP702" s="61"/>
      <c r="CQ702" s="61"/>
      <c r="CR702" s="61"/>
      <c r="CS702" s="61"/>
      <c r="CT702" s="61"/>
      <c r="CU702" s="61"/>
      <c r="CV702" s="61"/>
      <c r="CW702" s="61"/>
      <c r="CX702" s="61"/>
      <c r="CY702" s="61"/>
      <c r="CZ702" s="61"/>
      <c r="DA702" s="61"/>
      <c r="DB702" s="61"/>
      <c r="DC702" s="61"/>
      <c r="DD702" s="61"/>
      <c r="DE702" s="61"/>
      <c r="DF702" s="61"/>
      <c r="DG702" s="61"/>
      <c r="DH702" s="61"/>
      <c r="DI702" s="61"/>
      <c r="DJ702" s="61"/>
      <c r="DK702" s="61"/>
      <c r="DL702" s="61"/>
      <c r="DM702" s="61"/>
      <c r="DN702" s="61"/>
      <c r="DO702" s="61"/>
      <c r="DP702" s="61"/>
      <c r="DQ702" s="61"/>
      <c r="DR702" s="61"/>
      <c r="DS702" s="61"/>
      <c r="DT702" s="61"/>
      <c r="DU702" s="61"/>
      <c r="DV702" s="61"/>
      <c r="DW702" s="61"/>
      <c r="DX702" s="61"/>
      <c r="DY702" s="61"/>
      <c r="DZ702" s="61"/>
      <c r="EA702" s="61"/>
      <c r="EB702" s="61"/>
      <c r="EC702" s="61"/>
      <c r="ED702" s="61"/>
      <c r="EE702" s="61"/>
      <c r="EF702" s="61"/>
      <c r="EG702" s="61"/>
      <c r="EH702" s="61"/>
      <c r="EI702" s="61"/>
      <c r="EJ702" s="61"/>
      <c r="EK702" s="61"/>
      <c r="EL702" s="61"/>
      <c r="EM702" s="61"/>
      <c r="EN702" s="61"/>
      <c r="EO702" s="61"/>
      <c r="EP702" s="61"/>
      <c r="EQ702" s="61"/>
      <c r="ER702" s="61"/>
      <c r="ES702" s="61"/>
      <c r="ET702" s="61"/>
      <c r="EU702" s="61"/>
      <c r="EV702" s="61"/>
      <c r="EW702" s="61"/>
      <c r="EX702" s="61"/>
      <c r="EY702" s="61"/>
    </row>
    <row r="703" spans="1:155"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61"/>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1"/>
      <c r="CE703" s="61"/>
      <c r="CF703" s="61"/>
      <c r="CG703" s="61"/>
      <c r="CH703" s="61"/>
      <c r="CI703" s="61"/>
      <c r="CJ703" s="61"/>
      <c r="CK703" s="61"/>
      <c r="CL703" s="61"/>
      <c r="CM703" s="61"/>
      <c r="CN703" s="61"/>
      <c r="CO703" s="61"/>
      <c r="CP703" s="61"/>
      <c r="CQ703" s="61"/>
      <c r="CR703" s="61"/>
      <c r="CS703" s="61"/>
      <c r="CT703" s="61"/>
      <c r="CU703" s="61"/>
      <c r="CV703" s="61"/>
      <c r="CW703" s="61"/>
      <c r="CX703" s="61"/>
      <c r="CY703" s="61"/>
      <c r="CZ703" s="61"/>
      <c r="DA703" s="61"/>
      <c r="DB703" s="61"/>
      <c r="DC703" s="61"/>
      <c r="DD703" s="61"/>
      <c r="DE703" s="61"/>
      <c r="DF703" s="61"/>
      <c r="DG703" s="61"/>
      <c r="DH703" s="61"/>
      <c r="DI703" s="61"/>
      <c r="DJ703" s="61"/>
      <c r="DK703" s="61"/>
      <c r="DL703" s="61"/>
      <c r="DM703" s="61"/>
      <c r="DN703" s="61"/>
      <c r="DO703" s="61"/>
      <c r="DP703" s="61"/>
      <c r="DQ703" s="61"/>
      <c r="DR703" s="61"/>
      <c r="DS703" s="61"/>
      <c r="DT703" s="61"/>
      <c r="DU703" s="61"/>
      <c r="DV703" s="61"/>
      <c r="DW703" s="61"/>
      <c r="DX703" s="61"/>
      <c r="DY703" s="61"/>
      <c r="DZ703" s="61"/>
      <c r="EA703" s="61"/>
      <c r="EB703" s="61"/>
      <c r="EC703" s="61"/>
      <c r="ED703" s="61"/>
      <c r="EE703" s="61"/>
      <c r="EF703" s="61"/>
      <c r="EG703" s="61"/>
      <c r="EH703" s="61"/>
      <c r="EI703" s="61"/>
      <c r="EJ703" s="61"/>
      <c r="EK703" s="61"/>
      <c r="EL703" s="61"/>
      <c r="EM703" s="61"/>
      <c r="EN703" s="61"/>
      <c r="EO703" s="61"/>
      <c r="EP703" s="61"/>
      <c r="EQ703" s="61"/>
      <c r="ER703" s="61"/>
      <c r="ES703" s="61"/>
      <c r="ET703" s="61"/>
      <c r="EU703" s="61"/>
      <c r="EV703" s="61"/>
      <c r="EW703" s="61"/>
      <c r="EX703" s="61"/>
      <c r="EY703" s="61"/>
    </row>
    <row r="704" spans="1:155"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61"/>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1"/>
      <c r="CE704" s="61"/>
      <c r="CF704" s="61"/>
      <c r="CG704" s="61"/>
      <c r="CH704" s="61"/>
      <c r="CI704" s="61"/>
      <c r="CJ704" s="61"/>
      <c r="CK704" s="61"/>
      <c r="CL704" s="61"/>
      <c r="CM704" s="61"/>
      <c r="CN704" s="61"/>
      <c r="CO704" s="61"/>
      <c r="CP704" s="61"/>
      <c r="CQ704" s="61"/>
      <c r="CR704" s="61"/>
      <c r="CS704" s="61"/>
      <c r="CT704" s="61"/>
      <c r="CU704" s="61"/>
      <c r="CV704" s="61"/>
      <c r="CW704" s="61"/>
      <c r="CX704" s="61"/>
      <c r="CY704" s="61"/>
      <c r="CZ704" s="61"/>
      <c r="DA704" s="61"/>
      <c r="DB704" s="61"/>
      <c r="DC704" s="61"/>
      <c r="DD704" s="61"/>
      <c r="DE704" s="61"/>
      <c r="DF704" s="61"/>
      <c r="DG704" s="61"/>
      <c r="DH704" s="61"/>
      <c r="DI704" s="61"/>
      <c r="DJ704" s="61"/>
      <c r="DK704" s="61"/>
      <c r="DL704" s="61"/>
      <c r="DM704" s="61"/>
      <c r="DN704" s="61"/>
      <c r="DO704" s="61"/>
      <c r="DP704" s="61"/>
      <c r="DQ704" s="61"/>
      <c r="DR704" s="61"/>
      <c r="DS704" s="61"/>
      <c r="DT704" s="61"/>
      <c r="DU704" s="61"/>
      <c r="DV704" s="61"/>
      <c r="DW704" s="61"/>
      <c r="DX704" s="61"/>
      <c r="DY704" s="61"/>
      <c r="DZ704" s="61"/>
      <c r="EA704" s="61"/>
      <c r="EB704" s="61"/>
      <c r="EC704" s="61"/>
      <c r="ED704" s="61"/>
      <c r="EE704" s="61"/>
      <c r="EF704" s="61"/>
      <c r="EG704" s="61"/>
      <c r="EH704" s="61"/>
      <c r="EI704" s="61"/>
      <c r="EJ704" s="61"/>
      <c r="EK704" s="61"/>
      <c r="EL704" s="61"/>
      <c r="EM704" s="61"/>
      <c r="EN704" s="61"/>
      <c r="EO704" s="61"/>
      <c r="EP704" s="61"/>
      <c r="EQ704" s="61"/>
      <c r="ER704" s="61"/>
      <c r="ES704" s="61"/>
      <c r="ET704" s="61"/>
      <c r="EU704" s="61"/>
      <c r="EV704" s="61"/>
      <c r="EW704" s="61"/>
      <c r="EX704" s="61"/>
      <c r="EY704" s="61"/>
    </row>
    <row r="705" spans="1:155"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61"/>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1"/>
      <c r="CE705" s="61"/>
      <c r="CF705" s="61"/>
      <c r="CG705" s="61"/>
      <c r="CH705" s="61"/>
      <c r="CI705" s="61"/>
      <c r="CJ705" s="61"/>
      <c r="CK705" s="61"/>
      <c r="CL705" s="61"/>
      <c r="CM705" s="61"/>
      <c r="CN705" s="61"/>
      <c r="CO705" s="61"/>
      <c r="CP705" s="61"/>
      <c r="CQ705" s="61"/>
      <c r="CR705" s="61"/>
      <c r="CS705" s="61"/>
      <c r="CT705" s="61"/>
      <c r="CU705" s="61"/>
      <c r="CV705" s="61"/>
      <c r="CW705" s="61"/>
      <c r="CX705" s="61"/>
      <c r="CY705" s="61"/>
      <c r="CZ705" s="61"/>
      <c r="DA705" s="61"/>
      <c r="DB705" s="61"/>
      <c r="DC705" s="61"/>
      <c r="DD705" s="61"/>
      <c r="DE705" s="61"/>
      <c r="DF705" s="61"/>
      <c r="DG705" s="61"/>
      <c r="DH705" s="61"/>
      <c r="DI705" s="61"/>
      <c r="DJ705" s="61"/>
      <c r="DK705" s="61"/>
      <c r="DL705" s="61"/>
      <c r="DM705" s="61"/>
      <c r="DN705" s="61"/>
      <c r="DO705" s="61"/>
      <c r="DP705" s="61"/>
      <c r="DQ705" s="61"/>
      <c r="DR705" s="61"/>
      <c r="DS705" s="61"/>
      <c r="DT705" s="61"/>
      <c r="DU705" s="61"/>
      <c r="DV705" s="61"/>
      <c r="DW705" s="61"/>
      <c r="DX705" s="61"/>
      <c r="DY705" s="61"/>
      <c r="DZ705" s="61"/>
      <c r="EA705" s="61"/>
      <c r="EB705" s="61"/>
      <c r="EC705" s="61"/>
      <c r="ED705" s="61"/>
      <c r="EE705" s="61"/>
      <c r="EF705" s="61"/>
      <c r="EG705" s="61"/>
      <c r="EH705" s="61"/>
      <c r="EI705" s="61"/>
      <c r="EJ705" s="61"/>
      <c r="EK705" s="61"/>
      <c r="EL705" s="61"/>
      <c r="EM705" s="61"/>
      <c r="EN705" s="61"/>
      <c r="EO705" s="61"/>
      <c r="EP705" s="61"/>
      <c r="EQ705" s="61"/>
      <c r="ER705" s="61"/>
      <c r="ES705" s="61"/>
      <c r="ET705" s="61"/>
      <c r="EU705" s="61"/>
      <c r="EV705" s="61"/>
      <c r="EW705" s="61"/>
      <c r="EX705" s="61"/>
      <c r="EY705" s="61"/>
    </row>
    <row r="706" spans="1:155"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61"/>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1"/>
      <c r="CE706" s="61"/>
      <c r="CF706" s="61"/>
      <c r="CG706" s="61"/>
      <c r="CH706" s="61"/>
      <c r="CI706" s="61"/>
      <c r="CJ706" s="61"/>
      <c r="CK706" s="61"/>
      <c r="CL706" s="61"/>
      <c r="CM706" s="61"/>
      <c r="CN706" s="61"/>
      <c r="CO706" s="61"/>
      <c r="CP706" s="61"/>
      <c r="CQ706" s="61"/>
      <c r="CR706" s="61"/>
      <c r="CS706" s="61"/>
      <c r="CT706" s="61"/>
      <c r="CU706" s="61"/>
      <c r="CV706" s="61"/>
      <c r="CW706" s="61"/>
      <c r="CX706" s="61"/>
      <c r="CY706" s="61"/>
      <c r="CZ706" s="61"/>
      <c r="DA706" s="61"/>
      <c r="DB706" s="61"/>
      <c r="DC706" s="61"/>
      <c r="DD706" s="61"/>
      <c r="DE706" s="61"/>
      <c r="DF706" s="61"/>
      <c r="DG706" s="61"/>
      <c r="DH706" s="61"/>
      <c r="DI706" s="61"/>
      <c r="DJ706" s="61"/>
      <c r="DK706" s="61"/>
      <c r="DL706" s="61"/>
      <c r="DM706" s="61"/>
      <c r="DN706" s="61"/>
      <c r="DO706" s="61"/>
      <c r="DP706" s="61"/>
      <c r="DQ706" s="61"/>
      <c r="DR706" s="61"/>
      <c r="DS706" s="61"/>
      <c r="DT706" s="61"/>
      <c r="DU706" s="61"/>
      <c r="DV706" s="61"/>
      <c r="DW706" s="61"/>
      <c r="DX706" s="61"/>
      <c r="DY706" s="61"/>
      <c r="DZ706" s="61"/>
      <c r="EA706" s="61"/>
      <c r="EB706" s="61"/>
      <c r="EC706" s="61"/>
      <c r="ED706" s="61"/>
      <c r="EE706" s="61"/>
      <c r="EF706" s="61"/>
      <c r="EG706" s="61"/>
      <c r="EH706" s="61"/>
      <c r="EI706" s="61"/>
      <c r="EJ706" s="61"/>
      <c r="EK706" s="61"/>
      <c r="EL706" s="61"/>
      <c r="EM706" s="61"/>
      <c r="EN706" s="61"/>
      <c r="EO706" s="61"/>
      <c r="EP706" s="61"/>
      <c r="EQ706" s="61"/>
      <c r="ER706" s="61"/>
      <c r="ES706" s="61"/>
      <c r="ET706" s="61"/>
      <c r="EU706" s="61"/>
      <c r="EV706" s="61"/>
      <c r="EW706" s="61"/>
      <c r="EX706" s="61"/>
      <c r="EY706" s="61"/>
    </row>
    <row r="707" spans="1:155"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61"/>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1"/>
      <c r="CE707" s="61"/>
      <c r="CF707" s="61"/>
      <c r="CG707" s="61"/>
      <c r="CH707" s="61"/>
      <c r="CI707" s="61"/>
      <c r="CJ707" s="61"/>
      <c r="CK707" s="61"/>
      <c r="CL707" s="61"/>
      <c r="CM707" s="61"/>
      <c r="CN707" s="61"/>
      <c r="CO707" s="61"/>
      <c r="CP707" s="61"/>
      <c r="CQ707" s="61"/>
      <c r="CR707" s="61"/>
      <c r="CS707" s="61"/>
      <c r="CT707" s="61"/>
      <c r="CU707" s="61"/>
      <c r="CV707" s="61"/>
      <c r="CW707" s="61"/>
      <c r="CX707" s="61"/>
      <c r="CY707" s="61"/>
      <c r="CZ707" s="61"/>
      <c r="DA707" s="61"/>
      <c r="DB707" s="61"/>
      <c r="DC707" s="61"/>
      <c r="DD707" s="61"/>
      <c r="DE707" s="61"/>
      <c r="DF707" s="61"/>
      <c r="DG707" s="61"/>
      <c r="DH707" s="61"/>
      <c r="DI707" s="61"/>
      <c r="DJ707" s="61"/>
      <c r="DK707" s="61"/>
      <c r="DL707" s="61"/>
      <c r="DM707" s="61"/>
      <c r="DN707" s="61"/>
      <c r="DO707" s="61"/>
      <c r="DP707" s="61"/>
      <c r="DQ707" s="61"/>
      <c r="DR707" s="61"/>
      <c r="DS707" s="61"/>
      <c r="DT707" s="61"/>
      <c r="DU707" s="61"/>
      <c r="DV707" s="61"/>
      <c r="DW707" s="61"/>
      <c r="DX707" s="61"/>
      <c r="DY707" s="61"/>
      <c r="DZ707" s="61"/>
      <c r="EA707" s="61"/>
      <c r="EB707" s="61"/>
      <c r="EC707" s="61"/>
      <c r="ED707" s="61"/>
      <c r="EE707" s="61"/>
      <c r="EF707" s="61"/>
      <c r="EG707" s="61"/>
      <c r="EH707" s="61"/>
      <c r="EI707" s="61"/>
      <c r="EJ707" s="61"/>
      <c r="EK707" s="61"/>
      <c r="EL707" s="61"/>
      <c r="EM707" s="61"/>
      <c r="EN707" s="61"/>
      <c r="EO707" s="61"/>
      <c r="EP707" s="61"/>
      <c r="EQ707" s="61"/>
      <c r="ER707" s="61"/>
      <c r="ES707" s="61"/>
      <c r="ET707" s="61"/>
      <c r="EU707" s="61"/>
      <c r="EV707" s="61"/>
      <c r="EW707" s="61"/>
      <c r="EX707" s="61"/>
      <c r="EY707" s="61"/>
    </row>
    <row r="708" spans="1:155"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61"/>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1"/>
      <c r="CE708" s="61"/>
      <c r="CF708" s="61"/>
      <c r="CG708" s="61"/>
      <c r="CH708" s="61"/>
      <c r="CI708" s="61"/>
      <c r="CJ708" s="61"/>
      <c r="CK708" s="61"/>
      <c r="CL708" s="61"/>
      <c r="CM708" s="61"/>
      <c r="CN708" s="61"/>
      <c r="CO708" s="61"/>
      <c r="CP708" s="61"/>
      <c r="CQ708" s="61"/>
      <c r="CR708" s="61"/>
      <c r="CS708" s="61"/>
      <c r="CT708" s="61"/>
      <c r="CU708" s="61"/>
      <c r="CV708" s="61"/>
      <c r="CW708" s="61"/>
      <c r="CX708" s="61"/>
      <c r="CY708" s="61"/>
      <c r="CZ708" s="61"/>
      <c r="DA708" s="61"/>
      <c r="DB708" s="61"/>
      <c r="DC708" s="61"/>
      <c r="DD708" s="61"/>
      <c r="DE708" s="61"/>
      <c r="DF708" s="61"/>
      <c r="DG708" s="61"/>
      <c r="DH708" s="61"/>
      <c r="DI708" s="61"/>
      <c r="DJ708" s="61"/>
      <c r="DK708" s="61"/>
      <c r="DL708" s="61"/>
      <c r="DM708" s="61"/>
      <c r="DN708" s="61"/>
      <c r="DO708" s="61"/>
      <c r="DP708" s="61"/>
      <c r="DQ708" s="61"/>
      <c r="DR708" s="61"/>
      <c r="DS708" s="61"/>
      <c r="DT708" s="61"/>
      <c r="DU708" s="61"/>
      <c r="DV708" s="61"/>
      <c r="DW708" s="61"/>
      <c r="DX708" s="61"/>
      <c r="DY708" s="61"/>
      <c r="DZ708" s="61"/>
      <c r="EA708" s="61"/>
      <c r="EB708" s="61"/>
      <c r="EC708" s="61"/>
      <c r="ED708" s="61"/>
      <c r="EE708" s="61"/>
      <c r="EF708" s="61"/>
      <c r="EG708" s="61"/>
      <c r="EH708" s="61"/>
      <c r="EI708" s="61"/>
      <c r="EJ708" s="61"/>
      <c r="EK708" s="61"/>
      <c r="EL708" s="61"/>
      <c r="EM708" s="61"/>
      <c r="EN708" s="61"/>
      <c r="EO708" s="61"/>
      <c r="EP708" s="61"/>
      <c r="EQ708" s="61"/>
      <c r="ER708" s="61"/>
      <c r="ES708" s="61"/>
      <c r="ET708" s="61"/>
      <c r="EU708" s="61"/>
      <c r="EV708" s="61"/>
      <c r="EW708" s="61"/>
      <c r="EX708" s="61"/>
      <c r="EY708" s="61"/>
    </row>
    <row r="709" spans="1:155"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61"/>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1"/>
      <c r="CE709" s="61"/>
      <c r="CF709" s="61"/>
      <c r="CG709" s="61"/>
      <c r="CH709" s="61"/>
      <c r="CI709" s="61"/>
      <c r="CJ709" s="61"/>
      <c r="CK709" s="61"/>
      <c r="CL709" s="61"/>
      <c r="CM709" s="61"/>
      <c r="CN709" s="61"/>
      <c r="CO709" s="61"/>
      <c r="CP709" s="61"/>
      <c r="CQ709" s="61"/>
      <c r="CR709" s="61"/>
      <c r="CS709" s="61"/>
      <c r="CT709" s="61"/>
      <c r="CU709" s="61"/>
      <c r="CV709" s="61"/>
      <c r="CW709" s="61"/>
      <c r="CX709" s="61"/>
      <c r="CY709" s="61"/>
      <c r="CZ709" s="61"/>
      <c r="DA709" s="61"/>
      <c r="DB709" s="61"/>
      <c r="DC709" s="61"/>
      <c r="DD709" s="61"/>
      <c r="DE709" s="61"/>
      <c r="DF709" s="61"/>
      <c r="DG709" s="61"/>
      <c r="DH709" s="61"/>
      <c r="DI709" s="61"/>
      <c r="DJ709" s="61"/>
      <c r="DK709" s="61"/>
      <c r="DL709" s="61"/>
      <c r="DM709" s="61"/>
      <c r="DN709" s="61"/>
      <c r="DO709" s="61"/>
      <c r="DP709" s="61"/>
      <c r="DQ709" s="61"/>
      <c r="DR709" s="61"/>
      <c r="DS709" s="61"/>
      <c r="DT709" s="61"/>
      <c r="DU709" s="61"/>
      <c r="DV709" s="61"/>
      <c r="DW709" s="61"/>
      <c r="DX709" s="61"/>
      <c r="DY709" s="61"/>
      <c r="DZ709" s="61"/>
      <c r="EA709" s="61"/>
      <c r="EB709" s="61"/>
      <c r="EC709" s="61"/>
      <c r="ED709" s="61"/>
      <c r="EE709" s="61"/>
      <c r="EF709" s="61"/>
      <c r="EG709" s="61"/>
      <c r="EH709" s="61"/>
      <c r="EI709" s="61"/>
      <c r="EJ709" s="61"/>
      <c r="EK709" s="61"/>
      <c r="EL709" s="61"/>
      <c r="EM709" s="61"/>
      <c r="EN709" s="61"/>
      <c r="EO709" s="61"/>
      <c r="EP709" s="61"/>
      <c r="EQ709" s="61"/>
      <c r="ER709" s="61"/>
      <c r="ES709" s="61"/>
      <c r="ET709" s="61"/>
      <c r="EU709" s="61"/>
      <c r="EV709" s="61"/>
      <c r="EW709" s="61"/>
      <c r="EX709" s="61"/>
      <c r="EY709" s="61"/>
    </row>
    <row r="710" spans="1:155"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61"/>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1"/>
      <c r="CE710" s="61"/>
      <c r="CF710" s="61"/>
      <c r="CG710" s="61"/>
      <c r="CH710" s="61"/>
      <c r="CI710" s="61"/>
      <c r="CJ710" s="61"/>
      <c r="CK710" s="61"/>
      <c r="CL710" s="61"/>
      <c r="CM710" s="61"/>
      <c r="CN710" s="61"/>
      <c r="CO710" s="61"/>
      <c r="CP710" s="61"/>
      <c r="CQ710" s="61"/>
      <c r="CR710" s="61"/>
      <c r="CS710" s="61"/>
      <c r="CT710" s="61"/>
      <c r="CU710" s="61"/>
      <c r="CV710" s="61"/>
      <c r="CW710" s="61"/>
      <c r="CX710" s="61"/>
      <c r="CY710" s="61"/>
      <c r="CZ710" s="61"/>
      <c r="DA710" s="61"/>
      <c r="DB710" s="61"/>
      <c r="DC710" s="61"/>
      <c r="DD710" s="61"/>
      <c r="DE710" s="61"/>
      <c r="DF710" s="61"/>
      <c r="DG710" s="61"/>
      <c r="DH710" s="61"/>
      <c r="DI710" s="61"/>
      <c r="DJ710" s="61"/>
      <c r="DK710" s="61"/>
      <c r="DL710" s="61"/>
      <c r="DM710" s="61"/>
      <c r="DN710" s="61"/>
      <c r="DO710" s="61"/>
      <c r="DP710" s="61"/>
      <c r="DQ710" s="61"/>
      <c r="DR710" s="61"/>
      <c r="DS710" s="61"/>
      <c r="DT710" s="61"/>
      <c r="DU710" s="61"/>
      <c r="DV710" s="61"/>
      <c r="DW710" s="61"/>
      <c r="DX710" s="61"/>
      <c r="DY710" s="61"/>
      <c r="DZ710" s="61"/>
      <c r="EA710" s="61"/>
      <c r="EB710" s="61"/>
      <c r="EC710" s="61"/>
      <c r="ED710" s="61"/>
      <c r="EE710" s="61"/>
      <c r="EF710" s="61"/>
      <c r="EG710" s="61"/>
      <c r="EH710" s="61"/>
      <c r="EI710" s="61"/>
      <c r="EJ710" s="61"/>
      <c r="EK710" s="61"/>
      <c r="EL710" s="61"/>
      <c r="EM710" s="61"/>
      <c r="EN710" s="61"/>
      <c r="EO710" s="61"/>
      <c r="EP710" s="61"/>
      <c r="EQ710" s="61"/>
      <c r="ER710" s="61"/>
      <c r="ES710" s="61"/>
      <c r="ET710" s="61"/>
      <c r="EU710" s="61"/>
      <c r="EV710" s="61"/>
      <c r="EW710" s="61"/>
      <c r="EX710" s="61"/>
      <c r="EY710" s="61"/>
    </row>
    <row r="711" spans="1:155"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61"/>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1"/>
      <c r="CE711" s="61"/>
      <c r="CF711" s="61"/>
      <c r="CG711" s="61"/>
      <c r="CH711" s="61"/>
      <c r="CI711" s="61"/>
      <c r="CJ711" s="61"/>
      <c r="CK711" s="61"/>
      <c r="CL711" s="61"/>
      <c r="CM711" s="61"/>
      <c r="CN711" s="61"/>
      <c r="CO711" s="61"/>
      <c r="CP711" s="61"/>
      <c r="CQ711" s="61"/>
      <c r="CR711" s="61"/>
      <c r="CS711" s="61"/>
      <c r="CT711" s="61"/>
      <c r="CU711" s="61"/>
      <c r="CV711" s="61"/>
      <c r="CW711" s="61"/>
      <c r="CX711" s="61"/>
      <c r="CY711" s="61"/>
      <c r="CZ711" s="61"/>
      <c r="DA711" s="61"/>
      <c r="DB711" s="61"/>
      <c r="DC711" s="61"/>
      <c r="DD711" s="61"/>
      <c r="DE711" s="61"/>
      <c r="DF711" s="61"/>
      <c r="DG711" s="61"/>
      <c r="DH711" s="61"/>
      <c r="DI711" s="61"/>
      <c r="DJ711" s="61"/>
      <c r="DK711" s="61"/>
      <c r="DL711" s="61"/>
      <c r="DM711" s="61"/>
      <c r="DN711" s="61"/>
      <c r="DO711" s="61"/>
      <c r="DP711" s="61"/>
      <c r="DQ711" s="61"/>
      <c r="DR711" s="61"/>
      <c r="DS711" s="61"/>
      <c r="DT711" s="61"/>
      <c r="DU711" s="61"/>
      <c r="DV711" s="61"/>
      <c r="DW711" s="61"/>
      <c r="DX711" s="61"/>
      <c r="DY711" s="61"/>
      <c r="DZ711" s="61"/>
      <c r="EA711" s="61"/>
      <c r="EB711" s="61"/>
      <c r="EC711" s="61"/>
      <c r="ED711" s="61"/>
      <c r="EE711" s="61"/>
      <c r="EF711" s="61"/>
      <c r="EG711" s="61"/>
      <c r="EH711" s="61"/>
      <c r="EI711" s="61"/>
      <c r="EJ711" s="61"/>
      <c r="EK711" s="61"/>
      <c r="EL711" s="61"/>
      <c r="EM711" s="61"/>
      <c r="EN711" s="61"/>
      <c r="EO711" s="61"/>
      <c r="EP711" s="61"/>
      <c r="EQ711" s="61"/>
      <c r="ER711" s="61"/>
      <c r="ES711" s="61"/>
      <c r="ET711" s="61"/>
      <c r="EU711" s="61"/>
      <c r="EV711" s="61"/>
      <c r="EW711" s="61"/>
      <c r="EX711" s="61"/>
      <c r="EY711" s="61"/>
    </row>
    <row r="712" spans="1:155"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61"/>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1"/>
      <c r="CE712" s="61"/>
      <c r="CF712" s="61"/>
      <c r="CG712" s="61"/>
      <c r="CH712" s="61"/>
      <c r="CI712" s="61"/>
      <c r="CJ712" s="61"/>
      <c r="CK712" s="61"/>
      <c r="CL712" s="61"/>
      <c r="CM712" s="61"/>
      <c r="CN712" s="61"/>
      <c r="CO712" s="61"/>
      <c r="CP712" s="61"/>
      <c r="CQ712" s="61"/>
      <c r="CR712" s="61"/>
      <c r="CS712" s="61"/>
      <c r="CT712" s="61"/>
      <c r="CU712" s="61"/>
      <c r="CV712" s="61"/>
      <c r="CW712" s="61"/>
      <c r="CX712" s="61"/>
      <c r="CY712" s="61"/>
      <c r="CZ712" s="61"/>
      <c r="DA712" s="61"/>
      <c r="DB712" s="61"/>
      <c r="DC712" s="61"/>
      <c r="DD712" s="61"/>
      <c r="DE712" s="61"/>
      <c r="DF712" s="61"/>
      <c r="DG712" s="61"/>
      <c r="DH712" s="61"/>
      <c r="DI712" s="61"/>
      <c r="DJ712" s="61"/>
      <c r="DK712" s="61"/>
      <c r="DL712" s="61"/>
      <c r="DM712" s="61"/>
      <c r="DN712" s="61"/>
      <c r="DO712" s="61"/>
      <c r="DP712" s="61"/>
      <c r="DQ712" s="61"/>
      <c r="DR712" s="61"/>
      <c r="DS712" s="61"/>
      <c r="DT712" s="61"/>
      <c r="DU712" s="61"/>
      <c r="DV712" s="61"/>
      <c r="DW712" s="61"/>
      <c r="DX712" s="61"/>
      <c r="DY712" s="61"/>
      <c r="DZ712" s="61"/>
      <c r="EA712" s="61"/>
      <c r="EB712" s="61"/>
      <c r="EC712" s="61"/>
      <c r="ED712" s="61"/>
      <c r="EE712" s="61"/>
      <c r="EF712" s="61"/>
      <c r="EG712" s="61"/>
      <c r="EH712" s="61"/>
      <c r="EI712" s="61"/>
      <c r="EJ712" s="61"/>
      <c r="EK712" s="61"/>
      <c r="EL712" s="61"/>
      <c r="EM712" s="61"/>
      <c r="EN712" s="61"/>
      <c r="EO712" s="61"/>
      <c r="EP712" s="61"/>
      <c r="EQ712" s="61"/>
      <c r="ER712" s="61"/>
      <c r="ES712" s="61"/>
      <c r="ET712" s="61"/>
      <c r="EU712" s="61"/>
      <c r="EV712" s="61"/>
      <c r="EW712" s="61"/>
      <c r="EX712" s="61"/>
      <c r="EY712" s="61"/>
    </row>
    <row r="713" spans="1:155"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61"/>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1"/>
      <c r="CE713" s="61"/>
      <c r="CF713" s="61"/>
      <c r="CG713" s="61"/>
      <c r="CH713" s="61"/>
      <c r="CI713" s="61"/>
      <c r="CJ713" s="61"/>
      <c r="CK713" s="61"/>
      <c r="CL713" s="61"/>
      <c r="CM713" s="61"/>
      <c r="CN713" s="61"/>
      <c r="CO713" s="61"/>
      <c r="CP713" s="61"/>
      <c r="CQ713" s="61"/>
      <c r="CR713" s="61"/>
      <c r="CS713" s="61"/>
      <c r="CT713" s="61"/>
      <c r="CU713" s="61"/>
      <c r="CV713" s="61"/>
      <c r="CW713" s="61"/>
      <c r="CX713" s="61"/>
      <c r="CY713" s="61"/>
      <c r="CZ713" s="61"/>
      <c r="DA713" s="61"/>
      <c r="DB713" s="61"/>
      <c r="DC713" s="61"/>
      <c r="DD713" s="61"/>
      <c r="DE713" s="61"/>
      <c r="DF713" s="61"/>
      <c r="DG713" s="61"/>
      <c r="DH713" s="61"/>
      <c r="DI713" s="61"/>
      <c r="DJ713" s="61"/>
      <c r="DK713" s="61"/>
      <c r="DL713" s="61"/>
      <c r="DM713" s="61"/>
      <c r="DN713" s="61"/>
      <c r="DO713" s="61"/>
      <c r="DP713" s="61"/>
      <c r="DQ713" s="61"/>
      <c r="DR713" s="61"/>
      <c r="DS713" s="61"/>
      <c r="DT713" s="61"/>
      <c r="DU713" s="61"/>
      <c r="DV713" s="61"/>
      <c r="DW713" s="61"/>
      <c r="DX713" s="61"/>
      <c r="DY713" s="61"/>
      <c r="DZ713" s="61"/>
      <c r="EA713" s="61"/>
      <c r="EB713" s="61"/>
      <c r="EC713" s="61"/>
      <c r="ED713" s="61"/>
      <c r="EE713" s="61"/>
      <c r="EF713" s="61"/>
      <c r="EG713" s="61"/>
      <c r="EH713" s="61"/>
      <c r="EI713" s="61"/>
      <c r="EJ713" s="61"/>
      <c r="EK713" s="61"/>
      <c r="EL713" s="61"/>
      <c r="EM713" s="61"/>
      <c r="EN713" s="61"/>
      <c r="EO713" s="61"/>
      <c r="EP713" s="61"/>
      <c r="EQ713" s="61"/>
      <c r="ER713" s="61"/>
      <c r="ES713" s="61"/>
      <c r="ET713" s="61"/>
      <c r="EU713" s="61"/>
      <c r="EV713" s="61"/>
      <c r="EW713" s="61"/>
      <c r="EX713" s="61"/>
      <c r="EY713" s="61"/>
    </row>
    <row r="714" spans="1:155"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61"/>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1"/>
      <c r="CE714" s="61"/>
      <c r="CF714" s="61"/>
      <c r="CG714" s="61"/>
      <c r="CH714" s="61"/>
      <c r="CI714" s="61"/>
      <c r="CJ714" s="61"/>
      <c r="CK714" s="61"/>
      <c r="CL714" s="61"/>
      <c r="CM714" s="61"/>
      <c r="CN714" s="61"/>
      <c r="CO714" s="61"/>
      <c r="CP714" s="61"/>
      <c r="CQ714" s="61"/>
      <c r="CR714" s="61"/>
      <c r="CS714" s="61"/>
      <c r="CT714" s="61"/>
      <c r="CU714" s="61"/>
      <c r="CV714" s="61"/>
      <c r="CW714" s="61"/>
      <c r="CX714" s="61"/>
      <c r="CY714" s="61"/>
      <c r="CZ714" s="61"/>
      <c r="DA714" s="61"/>
      <c r="DB714" s="61"/>
      <c r="DC714" s="61"/>
      <c r="DD714" s="61"/>
      <c r="DE714" s="61"/>
      <c r="DF714" s="61"/>
      <c r="DG714" s="61"/>
      <c r="DH714" s="61"/>
      <c r="DI714" s="61"/>
      <c r="DJ714" s="61"/>
      <c r="DK714" s="61"/>
      <c r="DL714" s="61"/>
      <c r="DM714" s="61"/>
      <c r="DN714" s="61"/>
      <c r="DO714" s="61"/>
      <c r="DP714" s="61"/>
      <c r="DQ714" s="61"/>
      <c r="DR714" s="61"/>
      <c r="DS714" s="61"/>
      <c r="DT714" s="61"/>
      <c r="DU714" s="61"/>
      <c r="DV714" s="61"/>
      <c r="DW714" s="61"/>
      <c r="DX714" s="61"/>
      <c r="DY714" s="61"/>
      <c r="DZ714" s="61"/>
      <c r="EA714" s="61"/>
      <c r="EB714" s="61"/>
      <c r="EC714" s="61"/>
      <c r="ED714" s="61"/>
      <c r="EE714" s="61"/>
      <c r="EF714" s="61"/>
      <c r="EG714" s="61"/>
      <c r="EH714" s="61"/>
      <c r="EI714" s="61"/>
      <c r="EJ714" s="61"/>
      <c r="EK714" s="61"/>
      <c r="EL714" s="61"/>
      <c r="EM714" s="61"/>
      <c r="EN714" s="61"/>
      <c r="EO714" s="61"/>
      <c r="EP714" s="61"/>
      <c r="EQ714" s="61"/>
      <c r="ER714" s="61"/>
      <c r="ES714" s="61"/>
      <c r="ET714" s="61"/>
      <c r="EU714" s="61"/>
      <c r="EV714" s="61"/>
      <c r="EW714" s="61"/>
      <c r="EX714" s="61"/>
      <c r="EY714" s="61"/>
    </row>
    <row r="715" spans="1:155"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61"/>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1"/>
      <c r="CE715" s="61"/>
      <c r="CF715" s="61"/>
      <c r="CG715" s="61"/>
      <c r="CH715" s="61"/>
      <c r="CI715" s="61"/>
      <c r="CJ715" s="61"/>
      <c r="CK715" s="61"/>
      <c r="CL715" s="61"/>
      <c r="CM715" s="61"/>
      <c r="CN715" s="61"/>
      <c r="CO715" s="61"/>
      <c r="CP715" s="61"/>
      <c r="CQ715" s="61"/>
      <c r="CR715" s="61"/>
      <c r="CS715" s="61"/>
      <c r="CT715" s="61"/>
      <c r="CU715" s="61"/>
      <c r="CV715" s="61"/>
      <c r="CW715" s="61"/>
      <c r="CX715" s="61"/>
      <c r="CY715" s="61"/>
      <c r="CZ715" s="61"/>
      <c r="DA715" s="61"/>
      <c r="DB715" s="61"/>
      <c r="DC715" s="61"/>
      <c r="DD715" s="61"/>
      <c r="DE715" s="61"/>
      <c r="DF715" s="61"/>
      <c r="DG715" s="61"/>
      <c r="DH715" s="61"/>
      <c r="DI715" s="61"/>
      <c r="DJ715" s="61"/>
      <c r="DK715" s="61"/>
      <c r="DL715" s="61"/>
      <c r="DM715" s="61"/>
      <c r="DN715" s="61"/>
      <c r="DO715" s="61"/>
      <c r="DP715" s="61"/>
      <c r="DQ715" s="61"/>
      <c r="DR715" s="61"/>
      <c r="DS715" s="61"/>
      <c r="DT715" s="61"/>
      <c r="DU715" s="61"/>
      <c r="DV715" s="61"/>
      <c r="DW715" s="61"/>
      <c r="DX715" s="61"/>
      <c r="DY715" s="61"/>
      <c r="DZ715" s="61"/>
      <c r="EA715" s="61"/>
      <c r="EB715" s="61"/>
      <c r="EC715" s="61"/>
      <c r="ED715" s="61"/>
      <c r="EE715" s="61"/>
      <c r="EF715" s="61"/>
      <c r="EG715" s="61"/>
      <c r="EH715" s="61"/>
      <c r="EI715" s="61"/>
      <c r="EJ715" s="61"/>
      <c r="EK715" s="61"/>
      <c r="EL715" s="61"/>
      <c r="EM715" s="61"/>
      <c r="EN715" s="61"/>
      <c r="EO715" s="61"/>
      <c r="EP715" s="61"/>
      <c r="EQ715" s="61"/>
      <c r="ER715" s="61"/>
      <c r="ES715" s="61"/>
      <c r="ET715" s="61"/>
      <c r="EU715" s="61"/>
      <c r="EV715" s="61"/>
      <c r="EW715" s="61"/>
      <c r="EX715" s="61"/>
      <c r="EY715" s="61"/>
    </row>
    <row r="716" spans="1:155"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61"/>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1"/>
      <c r="CE716" s="61"/>
      <c r="CF716" s="61"/>
      <c r="CG716" s="61"/>
      <c r="CH716" s="61"/>
      <c r="CI716" s="61"/>
      <c r="CJ716" s="61"/>
      <c r="CK716" s="61"/>
      <c r="CL716" s="61"/>
      <c r="CM716" s="61"/>
      <c r="CN716" s="61"/>
      <c r="CO716" s="61"/>
      <c r="CP716" s="61"/>
      <c r="CQ716" s="61"/>
      <c r="CR716" s="61"/>
      <c r="CS716" s="61"/>
      <c r="CT716" s="61"/>
      <c r="CU716" s="61"/>
      <c r="CV716" s="61"/>
      <c r="CW716" s="61"/>
      <c r="CX716" s="61"/>
      <c r="CY716" s="61"/>
      <c r="CZ716" s="61"/>
      <c r="DA716" s="61"/>
      <c r="DB716" s="61"/>
      <c r="DC716" s="61"/>
      <c r="DD716" s="61"/>
      <c r="DE716" s="61"/>
      <c r="DF716" s="61"/>
      <c r="DG716" s="61"/>
      <c r="DH716" s="61"/>
      <c r="DI716" s="61"/>
      <c r="DJ716" s="61"/>
      <c r="DK716" s="61"/>
      <c r="DL716" s="61"/>
      <c r="DM716" s="61"/>
      <c r="DN716" s="61"/>
      <c r="DO716" s="61"/>
      <c r="DP716" s="61"/>
      <c r="DQ716" s="61"/>
      <c r="DR716" s="61"/>
      <c r="DS716" s="61"/>
      <c r="DT716" s="61"/>
      <c r="DU716" s="61"/>
      <c r="DV716" s="61"/>
      <c r="DW716" s="61"/>
      <c r="DX716" s="61"/>
      <c r="DY716" s="61"/>
      <c r="DZ716" s="61"/>
      <c r="EA716" s="61"/>
      <c r="EB716" s="61"/>
      <c r="EC716" s="61"/>
      <c r="ED716" s="61"/>
      <c r="EE716" s="61"/>
      <c r="EF716" s="61"/>
      <c r="EG716" s="61"/>
      <c r="EH716" s="61"/>
      <c r="EI716" s="61"/>
      <c r="EJ716" s="61"/>
      <c r="EK716" s="61"/>
      <c r="EL716" s="61"/>
      <c r="EM716" s="61"/>
      <c r="EN716" s="61"/>
      <c r="EO716" s="61"/>
      <c r="EP716" s="61"/>
      <c r="EQ716" s="61"/>
      <c r="ER716" s="61"/>
      <c r="ES716" s="61"/>
      <c r="ET716" s="61"/>
      <c r="EU716" s="61"/>
      <c r="EV716" s="61"/>
      <c r="EW716" s="61"/>
      <c r="EX716" s="61"/>
      <c r="EY716" s="61"/>
    </row>
    <row r="717" spans="1:155"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61"/>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1"/>
      <c r="CE717" s="61"/>
      <c r="CF717" s="61"/>
      <c r="CG717" s="61"/>
      <c r="CH717" s="61"/>
      <c r="CI717" s="61"/>
      <c r="CJ717" s="61"/>
      <c r="CK717" s="61"/>
      <c r="CL717" s="61"/>
      <c r="CM717" s="61"/>
      <c r="CN717" s="61"/>
      <c r="CO717" s="61"/>
      <c r="CP717" s="61"/>
      <c r="CQ717" s="61"/>
      <c r="CR717" s="61"/>
      <c r="CS717" s="61"/>
      <c r="CT717" s="61"/>
      <c r="CU717" s="61"/>
      <c r="CV717" s="61"/>
      <c r="CW717" s="61"/>
      <c r="CX717" s="61"/>
      <c r="CY717" s="61"/>
      <c r="CZ717" s="61"/>
      <c r="DA717" s="61"/>
      <c r="DB717" s="61"/>
      <c r="DC717" s="61"/>
      <c r="DD717" s="61"/>
      <c r="DE717" s="61"/>
      <c r="DF717" s="61"/>
      <c r="DG717" s="61"/>
      <c r="DH717" s="61"/>
      <c r="DI717" s="61"/>
      <c r="DJ717" s="61"/>
      <c r="DK717" s="61"/>
      <c r="DL717" s="61"/>
      <c r="DM717" s="61"/>
      <c r="DN717" s="61"/>
      <c r="DO717" s="61"/>
      <c r="DP717" s="61"/>
      <c r="DQ717" s="61"/>
      <c r="DR717" s="61"/>
      <c r="DS717" s="61"/>
      <c r="DT717" s="61"/>
      <c r="DU717" s="61"/>
      <c r="DV717" s="61"/>
      <c r="DW717" s="61"/>
      <c r="DX717" s="61"/>
      <c r="DY717" s="61"/>
      <c r="DZ717" s="61"/>
      <c r="EA717" s="61"/>
      <c r="EB717" s="61"/>
      <c r="EC717" s="61"/>
      <c r="ED717" s="61"/>
      <c r="EE717" s="61"/>
      <c r="EF717" s="61"/>
      <c r="EG717" s="61"/>
      <c r="EH717" s="61"/>
      <c r="EI717" s="61"/>
      <c r="EJ717" s="61"/>
      <c r="EK717" s="61"/>
      <c r="EL717" s="61"/>
      <c r="EM717" s="61"/>
      <c r="EN717" s="61"/>
      <c r="EO717" s="61"/>
      <c r="EP717" s="61"/>
      <c r="EQ717" s="61"/>
      <c r="ER717" s="61"/>
      <c r="ES717" s="61"/>
      <c r="ET717" s="61"/>
      <c r="EU717" s="61"/>
      <c r="EV717" s="61"/>
      <c r="EW717" s="61"/>
      <c r="EX717" s="61"/>
      <c r="EY717" s="61"/>
    </row>
    <row r="718" spans="1:155"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61"/>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1"/>
      <c r="CE718" s="61"/>
      <c r="CF718" s="61"/>
      <c r="CG718" s="61"/>
      <c r="CH718" s="61"/>
      <c r="CI718" s="61"/>
      <c r="CJ718" s="61"/>
      <c r="CK718" s="61"/>
      <c r="CL718" s="61"/>
      <c r="CM718" s="61"/>
      <c r="CN718" s="61"/>
      <c r="CO718" s="61"/>
      <c r="CP718" s="61"/>
      <c r="CQ718" s="61"/>
      <c r="CR718" s="61"/>
      <c r="CS718" s="61"/>
      <c r="CT718" s="61"/>
      <c r="CU718" s="61"/>
      <c r="CV718" s="61"/>
      <c r="CW718" s="61"/>
      <c r="CX718" s="61"/>
      <c r="CY718" s="61"/>
      <c r="CZ718" s="61"/>
      <c r="DA718" s="61"/>
      <c r="DB718" s="61"/>
      <c r="DC718" s="61"/>
      <c r="DD718" s="61"/>
      <c r="DE718" s="61"/>
      <c r="DF718" s="61"/>
      <c r="DG718" s="61"/>
      <c r="DH718" s="61"/>
      <c r="DI718" s="61"/>
      <c r="DJ718" s="61"/>
      <c r="DK718" s="61"/>
      <c r="DL718" s="61"/>
      <c r="DM718" s="61"/>
      <c r="DN718" s="61"/>
      <c r="DO718" s="61"/>
      <c r="DP718" s="61"/>
      <c r="DQ718" s="61"/>
      <c r="DR718" s="61"/>
      <c r="DS718" s="61"/>
      <c r="DT718" s="61"/>
      <c r="DU718" s="61"/>
      <c r="DV718" s="61"/>
      <c r="DW718" s="61"/>
      <c r="DX718" s="61"/>
      <c r="DY718" s="61"/>
      <c r="DZ718" s="61"/>
      <c r="EA718" s="61"/>
      <c r="EB718" s="61"/>
      <c r="EC718" s="61"/>
      <c r="ED718" s="61"/>
      <c r="EE718" s="61"/>
      <c r="EF718" s="61"/>
      <c r="EG718" s="61"/>
      <c r="EH718" s="61"/>
      <c r="EI718" s="61"/>
      <c r="EJ718" s="61"/>
      <c r="EK718" s="61"/>
      <c r="EL718" s="61"/>
      <c r="EM718" s="61"/>
      <c r="EN718" s="61"/>
      <c r="EO718" s="61"/>
      <c r="EP718" s="61"/>
      <c r="EQ718" s="61"/>
      <c r="ER718" s="61"/>
      <c r="ES718" s="61"/>
      <c r="ET718" s="61"/>
      <c r="EU718" s="61"/>
      <c r="EV718" s="61"/>
      <c r="EW718" s="61"/>
      <c r="EX718" s="61"/>
      <c r="EY718" s="61"/>
    </row>
    <row r="719" spans="1:155"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61"/>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1"/>
      <c r="CE719" s="61"/>
      <c r="CF719" s="61"/>
      <c r="CG719" s="61"/>
      <c r="CH719" s="61"/>
      <c r="CI719" s="61"/>
      <c r="CJ719" s="61"/>
      <c r="CK719" s="61"/>
      <c r="CL719" s="61"/>
      <c r="CM719" s="61"/>
      <c r="CN719" s="61"/>
      <c r="CO719" s="61"/>
      <c r="CP719" s="61"/>
      <c r="CQ719" s="61"/>
      <c r="CR719" s="61"/>
      <c r="CS719" s="61"/>
      <c r="CT719" s="61"/>
      <c r="CU719" s="61"/>
      <c r="CV719" s="61"/>
      <c r="CW719" s="61"/>
      <c r="CX719" s="61"/>
      <c r="CY719" s="61"/>
      <c r="CZ719" s="61"/>
      <c r="DA719" s="61"/>
      <c r="DB719" s="61"/>
      <c r="DC719" s="61"/>
      <c r="DD719" s="61"/>
      <c r="DE719" s="61"/>
      <c r="DF719" s="61"/>
      <c r="DG719" s="61"/>
      <c r="DH719" s="61"/>
      <c r="DI719" s="61"/>
      <c r="DJ719" s="61"/>
      <c r="DK719" s="61"/>
      <c r="DL719" s="61"/>
      <c r="DM719" s="61"/>
      <c r="DN719" s="61"/>
      <c r="DO719" s="61"/>
      <c r="DP719" s="61"/>
      <c r="DQ719" s="61"/>
      <c r="DR719" s="61"/>
      <c r="DS719" s="61"/>
      <c r="DT719" s="61"/>
      <c r="DU719" s="61"/>
      <c r="DV719" s="61"/>
      <c r="DW719" s="61"/>
      <c r="DX719" s="61"/>
      <c r="DY719" s="61"/>
      <c r="DZ719" s="61"/>
      <c r="EA719" s="61"/>
      <c r="EB719" s="61"/>
      <c r="EC719" s="61"/>
      <c r="ED719" s="61"/>
      <c r="EE719" s="61"/>
      <c r="EF719" s="61"/>
      <c r="EG719" s="61"/>
      <c r="EH719" s="61"/>
      <c r="EI719" s="61"/>
      <c r="EJ719" s="61"/>
      <c r="EK719" s="61"/>
      <c r="EL719" s="61"/>
      <c r="EM719" s="61"/>
      <c r="EN719" s="61"/>
      <c r="EO719" s="61"/>
      <c r="EP719" s="61"/>
      <c r="EQ719" s="61"/>
      <c r="ER719" s="61"/>
      <c r="ES719" s="61"/>
      <c r="ET719" s="61"/>
      <c r="EU719" s="61"/>
      <c r="EV719" s="61"/>
      <c r="EW719" s="61"/>
      <c r="EX719" s="61"/>
      <c r="EY719" s="61"/>
    </row>
    <row r="720" spans="1:155"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61"/>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1"/>
      <c r="CE720" s="61"/>
      <c r="CF720" s="61"/>
      <c r="CG720" s="61"/>
      <c r="CH720" s="61"/>
      <c r="CI720" s="61"/>
      <c r="CJ720" s="61"/>
      <c r="CK720" s="61"/>
      <c r="CL720" s="61"/>
      <c r="CM720" s="61"/>
      <c r="CN720" s="61"/>
      <c r="CO720" s="61"/>
      <c r="CP720" s="61"/>
      <c r="CQ720" s="61"/>
      <c r="CR720" s="61"/>
      <c r="CS720" s="61"/>
      <c r="CT720" s="61"/>
      <c r="CU720" s="61"/>
      <c r="CV720" s="61"/>
      <c r="CW720" s="61"/>
      <c r="CX720" s="61"/>
      <c r="CY720" s="61"/>
      <c r="CZ720" s="61"/>
      <c r="DA720" s="61"/>
      <c r="DB720" s="61"/>
      <c r="DC720" s="61"/>
      <c r="DD720" s="61"/>
      <c r="DE720" s="61"/>
      <c r="DF720" s="61"/>
      <c r="DG720" s="61"/>
      <c r="DH720" s="61"/>
      <c r="DI720" s="61"/>
      <c r="DJ720" s="61"/>
      <c r="DK720" s="61"/>
      <c r="DL720" s="61"/>
      <c r="DM720" s="61"/>
      <c r="DN720" s="61"/>
      <c r="DO720" s="61"/>
      <c r="DP720" s="61"/>
      <c r="DQ720" s="61"/>
      <c r="DR720" s="61"/>
      <c r="DS720" s="61"/>
      <c r="DT720" s="61"/>
      <c r="DU720" s="61"/>
      <c r="DV720" s="61"/>
      <c r="DW720" s="61"/>
      <c r="DX720" s="61"/>
      <c r="DY720" s="61"/>
      <c r="DZ720" s="61"/>
      <c r="EA720" s="61"/>
      <c r="EB720" s="61"/>
      <c r="EC720" s="61"/>
      <c r="ED720" s="61"/>
      <c r="EE720" s="61"/>
      <c r="EF720" s="61"/>
      <c r="EG720" s="61"/>
      <c r="EH720" s="61"/>
      <c r="EI720" s="61"/>
      <c r="EJ720" s="61"/>
      <c r="EK720" s="61"/>
      <c r="EL720" s="61"/>
      <c r="EM720" s="61"/>
      <c r="EN720" s="61"/>
      <c r="EO720" s="61"/>
      <c r="EP720" s="61"/>
      <c r="EQ720" s="61"/>
      <c r="ER720" s="61"/>
      <c r="ES720" s="61"/>
      <c r="ET720" s="61"/>
      <c r="EU720" s="61"/>
      <c r="EV720" s="61"/>
      <c r="EW720" s="61"/>
      <c r="EX720" s="61"/>
      <c r="EY720" s="61"/>
    </row>
    <row r="721" spans="1:155"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61"/>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1"/>
      <c r="CE721" s="61"/>
      <c r="CF721" s="61"/>
      <c r="CG721" s="61"/>
      <c r="CH721" s="61"/>
      <c r="CI721" s="61"/>
      <c r="CJ721" s="61"/>
      <c r="CK721" s="61"/>
      <c r="CL721" s="61"/>
      <c r="CM721" s="61"/>
      <c r="CN721" s="61"/>
      <c r="CO721" s="61"/>
      <c r="CP721" s="61"/>
      <c r="CQ721" s="61"/>
      <c r="CR721" s="61"/>
      <c r="CS721" s="61"/>
      <c r="CT721" s="61"/>
      <c r="CU721" s="61"/>
      <c r="CV721" s="61"/>
      <c r="CW721" s="61"/>
      <c r="CX721" s="61"/>
      <c r="CY721" s="61"/>
      <c r="CZ721" s="61"/>
      <c r="DA721" s="61"/>
      <c r="DB721" s="61"/>
      <c r="DC721" s="61"/>
      <c r="DD721" s="61"/>
      <c r="DE721" s="61"/>
      <c r="DF721" s="61"/>
      <c r="DG721" s="61"/>
      <c r="DH721" s="61"/>
      <c r="DI721" s="61"/>
      <c r="DJ721" s="61"/>
      <c r="DK721" s="61"/>
      <c r="DL721" s="61"/>
      <c r="DM721" s="61"/>
      <c r="DN721" s="61"/>
      <c r="DO721" s="61"/>
      <c r="DP721" s="61"/>
      <c r="DQ721" s="61"/>
      <c r="DR721" s="61"/>
      <c r="DS721" s="61"/>
      <c r="DT721" s="61"/>
      <c r="DU721" s="61"/>
      <c r="DV721" s="61"/>
      <c r="DW721" s="61"/>
      <c r="DX721" s="61"/>
      <c r="DY721" s="61"/>
      <c r="DZ721" s="61"/>
      <c r="EA721" s="61"/>
      <c r="EB721" s="61"/>
      <c r="EC721" s="61"/>
      <c r="ED721" s="61"/>
      <c r="EE721" s="61"/>
      <c r="EF721" s="61"/>
      <c r="EG721" s="61"/>
      <c r="EH721" s="61"/>
      <c r="EI721" s="61"/>
      <c r="EJ721" s="61"/>
      <c r="EK721" s="61"/>
      <c r="EL721" s="61"/>
      <c r="EM721" s="61"/>
      <c r="EN721" s="61"/>
      <c r="EO721" s="61"/>
      <c r="EP721" s="61"/>
      <c r="EQ721" s="61"/>
      <c r="ER721" s="61"/>
      <c r="ES721" s="61"/>
      <c r="ET721" s="61"/>
      <c r="EU721" s="61"/>
      <c r="EV721" s="61"/>
      <c r="EW721" s="61"/>
      <c r="EX721" s="61"/>
      <c r="EY721" s="61"/>
    </row>
    <row r="722" spans="1:155"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61"/>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1"/>
      <c r="CE722" s="61"/>
      <c r="CF722" s="61"/>
      <c r="CG722" s="61"/>
      <c r="CH722" s="61"/>
      <c r="CI722" s="61"/>
      <c r="CJ722" s="61"/>
      <c r="CK722" s="61"/>
      <c r="CL722" s="61"/>
      <c r="CM722" s="61"/>
      <c r="CN722" s="61"/>
      <c r="CO722" s="61"/>
      <c r="CP722" s="61"/>
      <c r="CQ722" s="61"/>
      <c r="CR722" s="61"/>
      <c r="CS722" s="61"/>
      <c r="CT722" s="61"/>
      <c r="CU722" s="61"/>
      <c r="CV722" s="61"/>
      <c r="CW722" s="61"/>
      <c r="CX722" s="61"/>
      <c r="CY722" s="61"/>
      <c r="CZ722" s="61"/>
      <c r="DA722" s="61"/>
      <c r="DB722" s="61"/>
      <c r="DC722" s="61"/>
      <c r="DD722" s="61"/>
      <c r="DE722" s="61"/>
      <c r="DF722" s="61"/>
      <c r="DG722" s="61"/>
      <c r="DH722" s="61"/>
      <c r="DI722" s="61"/>
      <c r="DJ722" s="61"/>
      <c r="DK722" s="61"/>
      <c r="DL722" s="61"/>
      <c r="DM722" s="61"/>
      <c r="DN722" s="61"/>
      <c r="DO722" s="61"/>
      <c r="DP722" s="61"/>
      <c r="DQ722" s="61"/>
      <c r="DR722" s="61"/>
      <c r="DS722" s="61"/>
      <c r="DT722" s="61"/>
      <c r="DU722" s="61"/>
      <c r="DV722" s="61"/>
      <c r="DW722" s="61"/>
      <c r="DX722" s="61"/>
      <c r="DY722" s="61"/>
      <c r="DZ722" s="61"/>
      <c r="EA722" s="61"/>
      <c r="EB722" s="61"/>
      <c r="EC722" s="61"/>
      <c r="ED722" s="61"/>
      <c r="EE722" s="61"/>
      <c r="EF722" s="61"/>
      <c r="EG722" s="61"/>
      <c r="EH722" s="61"/>
      <c r="EI722" s="61"/>
      <c r="EJ722" s="61"/>
      <c r="EK722" s="61"/>
      <c r="EL722" s="61"/>
      <c r="EM722" s="61"/>
      <c r="EN722" s="61"/>
      <c r="EO722" s="61"/>
      <c r="EP722" s="61"/>
      <c r="EQ722" s="61"/>
      <c r="ER722" s="61"/>
      <c r="ES722" s="61"/>
      <c r="ET722" s="61"/>
      <c r="EU722" s="61"/>
      <c r="EV722" s="61"/>
      <c r="EW722" s="61"/>
      <c r="EX722" s="61"/>
      <c r="EY722" s="61"/>
    </row>
    <row r="723" spans="1:155"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61"/>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1"/>
      <c r="CE723" s="61"/>
      <c r="CF723" s="61"/>
      <c r="CG723" s="61"/>
      <c r="CH723" s="61"/>
      <c r="CI723" s="61"/>
      <c r="CJ723" s="61"/>
      <c r="CK723" s="61"/>
      <c r="CL723" s="61"/>
      <c r="CM723" s="61"/>
      <c r="CN723" s="61"/>
      <c r="CO723" s="61"/>
      <c r="CP723" s="61"/>
      <c r="CQ723" s="61"/>
      <c r="CR723" s="61"/>
      <c r="CS723" s="61"/>
      <c r="CT723" s="61"/>
      <c r="CU723" s="61"/>
      <c r="CV723" s="61"/>
      <c r="CW723" s="61"/>
      <c r="CX723" s="61"/>
      <c r="CY723" s="61"/>
      <c r="CZ723" s="61"/>
      <c r="DA723" s="61"/>
      <c r="DB723" s="61"/>
      <c r="DC723" s="61"/>
      <c r="DD723" s="61"/>
      <c r="DE723" s="61"/>
      <c r="DF723" s="61"/>
      <c r="DG723" s="61"/>
      <c r="DH723" s="61"/>
      <c r="DI723" s="61"/>
      <c r="DJ723" s="61"/>
      <c r="DK723" s="61"/>
      <c r="DL723" s="61"/>
      <c r="DM723" s="61"/>
      <c r="DN723" s="61"/>
      <c r="DO723" s="61"/>
      <c r="DP723" s="61"/>
      <c r="DQ723" s="61"/>
      <c r="DR723" s="61"/>
      <c r="DS723" s="61"/>
      <c r="DT723" s="61"/>
      <c r="DU723" s="61"/>
      <c r="DV723" s="61"/>
      <c r="DW723" s="61"/>
      <c r="DX723" s="61"/>
      <c r="DY723" s="61"/>
      <c r="DZ723" s="61"/>
      <c r="EA723" s="61"/>
      <c r="EB723" s="61"/>
      <c r="EC723" s="61"/>
      <c r="ED723" s="61"/>
      <c r="EE723" s="61"/>
      <c r="EF723" s="61"/>
      <c r="EG723" s="61"/>
      <c r="EH723" s="61"/>
      <c r="EI723" s="61"/>
      <c r="EJ723" s="61"/>
      <c r="EK723" s="61"/>
      <c r="EL723" s="61"/>
      <c r="EM723" s="61"/>
      <c r="EN723" s="61"/>
      <c r="EO723" s="61"/>
      <c r="EP723" s="61"/>
      <c r="EQ723" s="61"/>
      <c r="ER723" s="61"/>
      <c r="ES723" s="61"/>
      <c r="ET723" s="61"/>
      <c r="EU723" s="61"/>
      <c r="EV723" s="61"/>
      <c r="EW723" s="61"/>
      <c r="EX723" s="61"/>
      <c r="EY723" s="61"/>
    </row>
    <row r="724" spans="1:155"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61"/>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1"/>
      <c r="CE724" s="61"/>
      <c r="CF724" s="61"/>
      <c r="CG724" s="61"/>
      <c r="CH724" s="61"/>
      <c r="CI724" s="61"/>
      <c r="CJ724" s="61"/>
      <c r="CK724" s="61"/>
      <c r="CL724" s="61"/>
      <c r="CM724" s="61"/>
      <c r="CN724" s="61"/>
      <c r="CO724" s="61"/>
      <c r="CP724" s="61"/>
      <c r="CQ724" s="61"/>
      <c r="CR724" s="61"/>
      <c r="CS724" s="61"/>
      <c r="CT724" s="61"/>
      <c r="CU724" s="61"/>
      <c r="CV724" s="61"/>
      <c r="CW724" s="61"/>
      <c r="CX724" s="61"/>
      <c r="CY724" s="61"/>
      <c r="CZ724" s="61"/>
      <c r="DA724" s="61"/>
      <c r="DB724" s="61"/>
      <c r="DC724" s="61"/>
      <c r="DD724" s="61"/>
      <c r="DE724" s="61"/>
      <c r="DF724" s="61"/>
      <c r="DG724" s="61"/>
      <c r="DH724" s="61"/>
      <c r="DI724" s="61"/>
      <c r="DJ724" s="61"/>
      <c r="DK724" s="61"/>
      <c r="DL724" s="61"/>
      <c r="DM724" s="61"/>
      <c r="DN724" s="61"/>
      <c r="DO724" s="61"/>
      <c r="DP724" s="61"/>
      <c r="DQ724" s="61"/>
      <c r="DR724" s="61"/>
      <c r="DS724" s="61"/>
      <c r="DT724" s="61"/>
      <c r="DU724" s="61"/>
      <c r="DV724" s="61"/>
      <c r="DW724" s="61"/>
      <c r="DX724" s="61"/>
      <c r="DY724" s="61"/>
      <c r="DZ724" s="61"/>
      <c r="EA724" s="61"/>
      <c r="EB724" s="61"/>
      <c r="EC724" s="61"/>
      <c r="ED724" s="61"/>
      <c r="EE724" s="61"/>
      <c r="EF724" s="61"/>
      <c r="EG724" s="61"/>
      <c r="EH724" s="61"/>
      <c r="EI724" s="61"/>
      <c r="EJ724" s="61"/>
      <c r="EK724" s="61"/>
      <c r="EL724" s="61"/>
      <c r="EM724" s="61"/>
      <c r="EN724" s="61"/>
      <c r="EO724" s="61"/>
      <c r="EP724" s="61"/>
      <c r="EQ724" s="61"/>
      <c r="ER724" s="61"/>
      <c r="ES724" s="61"/>
      <c r="ET724" s="61"/>
      <c r="EU724" s="61"/>
      <c r="EV724" s="61"/>
      <c r="EW724" s="61"/>
      <c r="EX724" s="61"/>
      <c r="EY724" s="61"/>
    </row>
    <row r="725" spans="1:155"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61"/>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1"/>
      <c r="CE725" s="61"/>
      <c r="CF725" s="61"/>
      <c r="CG725" s="61"/>
      <c r="CH725" s="61"/>
      <c r="CI725" s="61"/>
      <c r="CJ725" s="61"/>
      <c r="CK725" s="61"/>
      <c r="CL725" s="61"/>
      <c r="CM725" s="61"/>
      <c r="CN725" s="61"/>
      <c r="CO725" s="61"/>
      <c r="CP725" s="61"/>
      <c r="CQ725" s="61"/>
      <c r="CR725" s="61"/>
      <c r="CS725" s="61"/>
      <c r="CT725" s="61"/>
      <c r="CU725" s="61"/>
      <c r="CV725" s="61"/>
      <c r="CW725" s="61"/>
      <c r="CX725" s="61"/>
      <c r="CY725" s="61"/>
      <c r="CZ725" s="61"/>
      <c r="DA725" s="61"/>
      <c r="DB725" s="61"/>
      <c r="DC725" s="61"/>
      <c r="DD725" s="61"/>
      <c r="DE725" s="61"/>
      <c r="DF725" s="61"/>
      <c r="DG725" s="61"/>
      <c r="DH725" s="61"/>
      <c r="DI725" s="61"/>
      <c r="DJ725" s="61"/>
      <c r="DK725" s="61"/>
      <c r="DL725" s="61"/>
      <c r="DM725" s="61"/>
      <c r="DN725" s="61"/>
      <c r="DO725" s="61"/>
      <c r="DP725" s="61"/>
      <c r="DQ725" s="61"/>
      <c r="DR725" s="61"/>
      <c r="DS725" s="61"/>
      <c r="DT725" s="61"/>
      <c r="DU725" s="61"/>
      <c r="DV725" s="61"/>
      <c r="DW725" s="61"/>
      <c r="DX725" s="61"/>
      <c r="DY725" s="61"/>
      <c r="DZ725" s="61"/>
      <c r="EA725" s="61"/>
      <c r="EB725" s="61"/>
      <c r="EC725" s="61"/>
      <c r="ED725" s="61"/>
      <c r="EE725" s="61"/>
      <c r="EF725" s="61"/>
      <c r="EG725" s="61"/>
      <c r="EH725" s="61"/>
      <c r="EI725" s="61"/>
      <c r="EJ725" s="61"/>
      <c r="EK725" s="61"/>
      <c r="EL725" s="61"/>
      <c r="EM725" s="61"/>
      <c r="EN725" s="61"/>
      <c r="EO725" s="61"/>
      <c r="EP725" s="61"/>
      <c r="EQ725" s="61"/>
      <c r="ER725" s="61"/>
      <c r="ES725" s="61"/>
      <c r="ET725" s="61"/>
      <c r="EU725" s="61"/>
      <c r="EV725" s="61"/>
      <c r="EW725" s="61"/>
      <c r="EX725" s="61"/>
      <c r="EY725" s="61"/>
    </row>
    <row r="726" spans="1:155"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1"/>
      <c r="CE726" s="61"/>
      <c r="CF726" s="61"/>
      <c r="CG726" s="61"/>
      <c r="CH726" s="61"/>
      <c r="CI726" s="61"/>
      <c r="CJ726" s="61"/>
      <c r="CK726" s="61"/>
      <c r="CL726" s="61"/>
      <c r="CM726" s="61"/>
      <c r="CN726" s="61"/>
      <c r="CO726" s="61"/>
      <c r="CP726" s="61"/>
      <c r="CQ726" s="61"/>
      <c r="CR726" s="61"/>
      <c r="CS726" s="61"/>
      <c r="CT726" s="61"/>
      <c r="CU726" s="61"/>
      <c r="CV726" s="61"/>
      <c r="CW726" s="61"/>
      <c r="CX726" s="61"/>
      <c r="CY726" s="61"/>
      <c r="CZ726" s="61"/>
      <c r="DA726" s="61"/>
      <c r="DB726" s="61"/>
      <c r="DC726" s="61"/>
      <c r="DD726" s="61"/>
      <c r="DE726" s="61"/>
      <c r="DF726" s="61"/>
      <c r="DG726" s="61"/>
      <c r="DH726" s="61"/>
      <c r="DI726" s="61"/>
      <c r="DJ726" s="61"/>
      <c r="DK726" s="61"/>
      <c r="DL726" s="61"/>
      <c r="DM726" s="61"/>
      <c r="DN726" s="61"/>
      <c r="DO726" s="61"/>
      <c r="DP726" s="61"/>
      <c r="DQ726" s="61"/>
      <c r="DR726" s="61"/>
      <c r="DS726" s="61"/>
      <c r="DT726" s="61"/>
      <c r="DU726" s="61"/>
      <c r="DV726" s="61"/>
      <c r="DW726" s="61"/>
      <c r="DX726" s="61"/>
      <c r="DY726" s="61"/>
      <c r="DZ726" s="61"/>
      <c r="EA726" s="61"/>
      <c r="EB726" s="61"/>
      <c r="EC726" s="61"/>
      <c r="ED726" s="61"/>
      <c r="EE726" s="61"/>
      <c r="EF726" s="61"/>
      <c r="EG726" s="61"/>
      <c r="EH726" s="61"/>
      <c r="EI726" s="61"/>
      <c r="EJ726" s="61"/>
      <c r="EK726" s="61"/>
      <c r="EL726" s="61"/>
      <c r="EM726" s="61"/>
      <c r="EN726" s="61"/>
      <c r="EO726" s="61"/>
      <c r="EP726" s="61"/>
      <c r="EQ726" s="61"/>
      <c r="ER726" s="61"/>
      <c r="ES726" s="61"/>
      <c r="ET726" s="61"/>
      <c r="EU726" s="61"/>
      <c r="EV726" s="61"/>
      <c r="EW726" s="61"/>
      <c r="EX726" s="61"/>
      <c r="EY726" s="61"/>
    </row>
    <row r="727" spans="1:155"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61"/>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1"/>
      <c r="CE727" s="61"/>
      <c r="CF727" s="61"/>
      <c r="CG727" s="61"/>
      <c r="CH727" s="61"/>
      <c r="CI727" s="61"/>
      <c r="CJ727" s="61"/>
      <c r="CK727" s="61"/>
      <c r="CL727" s="61"/>
      <c r="CM727" s="61"/>
      <c r="CN727" s="61"/>
      <c r="CO727" s="61"/>
      <c r="CP727" s="61"/>
      <c r="CQ727" s="61"/>
      <c r="CR727" s="61"/>
      <c r="CS727" s="61"/>
      <c r="CT727" s="61"/>
      <c r="CU727" s="61"/>
      <c r="CV727" s="61"/>
      <c r="CW727" s="61"/>
      <c r="CX727" s="61"/>
      <c r="CY727" s="61"/>
      <c r="CZ727" s="61"/>
      <c r="DA727" s="61"/>
      <c r="DB727" s="61"/>
      <c r="DC727" s="61"/>
      <c r="DD727" s="61"/>
      <c r="DE727" s="61"/>
      <c r="DF727" s="61"/>
      <c r="DG727" s="61"/>
      <c r="DH727" s="61"/>
      <c r="DI727" s="61"/>
      <c r="DJ727" s="61"/>
      <c r="DK727" s="61"/>
      <c r="DL727" s="61"/>
      <c r="DM727" s="61"/>
      <c r="DN727" s="61"/>
      <c r="DO727" s="61"/>
      <c r="DP727" s="61"/>
      <c r="DQ727" s="61"/>
      <c r="DR727" s="61"/>
      <c r="DS727" s="61"/>
      <c r="DT727" s="61"/>
      <c r="DU727" s="61"/>
      <c r="DV727" s="61"/>
      <c r="DW727" s="61"/>
      <c r="DX727" s="61"/>
      <c r="DY727" s="61"/>
      <c r="DZ727" s="61"/>
      <c r="EA727" s="61"/>
      <c r="EB727" s="61"/>
      <c r="EC727" s="61"/>
      <c r="ED727" s="61"/>
      <c r="EE727" s="61"/>
      <c r="EF727" s="61"/>
      <c r="EG727" s="61"/>
      <c r="EH727" s="61"/>
      <c r="EI727" s="61"/>
      <c r="EJ727" s="61"/>
      <c r="EK727" s="61"/>
      <c r="EL727" s="61"/>
      <c r="EM727" s="61"/>
      <c r="EN727" s="61"/>
      <c r="EO727" s="61"/>
      <c r="EP727" s="61"/>
      <c r="EQ727" s="61"/>
      <c r="ER727" s="61"/>
      <c r="ES727" s="61"/>
      <c r="ET727" s="61"/>
      <c r="EU727" s="61"/>
      <c r="EV727" s="61"/>
      <c r="EW727" s="61"/>
      <c r="EX727" s="61"/>
      <c r="EY727" s="61"/>
    </row>
    <row r="728" spans="1:155"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61"/>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1"/>
      <c r="CE728" s="61"/>
      <c r="CF728" s="61"/>
      <c r="CG728" s="61"/>
      <c r="CH728" s="61"/>
      <c r="CI728" s="61"/>
      <c r="CJ728" s="61"/>
      <c r="CK728" s="61"/>
      <c r="CL728" s="61"/>
      <c r="CM728" s="61"/>
      <c r="CN728" s="61"/>
      <c r="CO728" s="61"/>
      <c r="CP728" s="61"/>
      <c r="CQ728" s="61"/>
      <c r="CR728" s="61"/>
      <c r="CS728" s="61"/>
      <c r="CT728" s="61"/>
      <c r="CU728" s="61"/>
      <c r="CV728" s="61"/>
      <c r="CW728" s="61"/>
      <c r="CX728" s="61"/>
      <c r="CY728" s="61"/>
      <c r="CZ728" s="61"/>
      <c r="DA728" s="61"/>
      <c r="DB728" s="61"/>
      <c r="DC728" s="61"/>
      <c r="DD728" s="61"/>
      <c r="DE728" s="61"/>
      <c r="DF728" s="61"/>
      <c r="DG728" s="61"/>
      <c r="DH728" s="61"/>
      <c r="DI728" s="61"/>
      <c r="DJ728" s="61"/>
      <c r="DK728" s="61"/>
      <c r="DL728" s="61"/>
      <c r="DM728" s="61"/>
      <c r="DN728" s="61"/>
      <c r="DO728" s="61"/>
      <c r="DP728" s="61"/>
      <c r="DQ728" s="61"/>
      <c r="DR728" s="61"/>
      <c r="DS728" s="61"/>
      <c r="DT728" s="61"/>
      <c r="DU728" s="61"/>
      <c r="DV728" s="61"/>
      <c r="DW728" s="61"/>
      <c r="DX728" s="61"/>
      <c r="DY728" s="61"/>
      <c r="DZ728" s="61"/>
      <c r="EA728" s="61"/>
      <c r="EB728" s="61"/>
      <c r="EC728" s="61"/>
      <c r="ED728" s="61"/>
      <c r="EE728" s="61"/>
      <c r="EF728" s="61"/>
      <c r="EG728" s="61"/>
      <c r="EH728" s="61"/>
      <c r="EI728" s="61"/>
      <c r="EJ728" s="61"/>
      <c r="EK728" s="61"/>
      <c r="EL728" s="61"/>
      <c r="EM728" s="61"/>
      <c r="EN728" s="61"/>
      <c r="EO728" s="61"/>
      <c r="EP728" s="61"/>
      <c r="EQ728" s="61"/>
      <c r="ER728" s="61"/>
      <c r="ES728" s="61"/>
      <c r="ET728" s="61"/>
      <c r="EU728" s="61"/>
      <c r="EV728" s="61"/>
      <c r="EW728" s="61"/>
      <c r="EX728" s="61"/>
      <c r="EY728" s="61"/>
    </row>
    <row r="729" spans="1:155"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61"/>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1"/>
      <c r="CE729" s="61"/>
      <c r="CF729" s="61"/>
      <c r="CG729" s="61"/>
      <c r="CH729" s="61"/>
      <c r="CI729" s="61"/>
      <c r="CJ729" s="61"/>
      <c r="CK729" s="61"/>
      <c r="CL729" s="61"/>
      <c r="CM729" s="61"/>
      <c r="CN729" s="61"/>
      <c r="CO729" s="61"/>
      <c r="CP729" s="61"/>
      <c r="CQ729" s="61"/>
      <c r="CR729" s="61"/>
      <c r="CS729" s="61"/>
      <c r="CT729" s="61"/>
      <c r="CU729" s="61"/>
      <c r="CV729" s="61"/>
      <c r="CW729" s="61"/>
      <c r="CX729" s="61"/>
      <c r="CY729" s="61"/>
      <c r="CZ729" s="61"/>
      <c r="DA729" s="61"/>
      <c r="DB729" s="61"/>
      <c r="DC729" s="61"/>
      <c r="DD729" s="61"/>
      <c r="DE729" s="61"/>
      <c r="DF729" s="61"/>
      <c r="DG729" s="61"/>
      <c r="DH729" s="61"/>
      <c r="DI729" s="61"/>
      <c r="DJ729" s="61"/>
      <c r="DK729" s="61"/>
      <c r="DL729" s="61"/>
      <c r="DM729" s="61"/>
      <c r="DN729" s="61"/>
      <c r="DO729" s="61"/>
      <c r="DP729" s="61"/>
      <c r="DQ729" s="61"/>
      <c r="DR729" s="61"/>
      <c r="DS729" s="61"/>
      <c r="DT729" s="61"/>
      <c r="DU729" s="61"/>
      <c r="DV729" s="61"/>
      <c r="DW729" s="61"/>
      <c r="DX729" s="61"/>
      <c r="DY729" s="61"/>
      <c r="DZ729" s="61"/>
      <c r="EA729" s="61"/>
      <c r="EB729" s="61"/>
      <c r="EC729" s="61"/>
      <c r="ED729" s="61"/>
      <c r="EE729" s="61"/>
      <c r="EF729" s="61"/>
      <c r="EG729" s="61"/>
      <c r="EH729" s="61"/>
      <c r="EI729" s="61"/>
      <c r="EJ729" s="61"/>
      <c r="EK729" s="61"/>
      <c r="EL729" s="61"/>
      <c r="EM729" s="61"/>
      <c r="EN729" s="61"/>
      <c r="EO729" s="61"/>
      <c r="EP729" s="61"/>
      <c r="EQ729" s="61"/>
      <c r="ER729" s="61"/>
      <c r="ES729" s="61"/>
      <c r="ET729" s="61"/>
      <c r="EU729" s="61"/>
      <c r="EV729" s="61"/>
      <c r="EW729" s="61"/>
      <c r="EX729" s="61"/>
      <c r="EY729" s="61"/>
    </row>
    <row r="730" spans="1:155"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61"/>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1"/>
      <c r="CE730" s="61"/>
      <c r="CF730" s="61"/>
      <c r="CG730" s="61"/>
      <c r="CH730" s="61"/>
      <c r="CI730" s="61"/>
      <c r="CJ730" s="61"/>
      <c r="CK730" s="61"/>
      <c r="CL730" s="61"/>
      <c r="CM730" s="61"/>
      <c r="CN730" s="61"/>
      <c r="CO730" s="61"/>
      <c r="CP730" s="61"/>
      <c r="CQ730" s="61"/>
      <c r="CR730" s="61"/>
      <c r="CS730" s="61"/>
      <c r="CT730" s="61"/>
      <c r="CU730" s="61"/>
      <c r="CV730" s="61"/>
      <c r="CW730" s="61"/>
      <c r="CX730" s="61"/>
      <c r="CY730" s="61"/>
      <c r="CZ730" s="61"/>
      <c r="DA730" s="61"/>
      <c r="DB730" s="61"/>
      <c r="DC730" s="61"/>
      <c r="DD730" s="61"/>
      <c r="DE730" s="61"/>
      <c r="DF730" s="61"/>
      <c r="DG730" s="61"/>
      <c r="DH730" s="61"/>
      <c r="DI730" s="61"/>
      <c r="DJ730" s="61"/>
      <c r="DK730" s="61"/>
      <c r="DL730" s="61"/>
      <c r="DM730" s="61"/>
      <c r="DN730" s="61"/>
      <c r="DO730" s="61"/>
      <c r="DP730" s="61"/>
      <c r="DQ730" s="61"/>
      <c r="DR730" s="61"/>
      <c r="DS730" s="61"/>
      <c r="DT730" s="61"/>
      <c r="DU730" s="61"/>
      <c r="DV730" s="61"/>
      <c r="DW730" s="61"/>
      <c r="DX730" s="61"/>
      <c r="DY730" s="61"/>
      <c r="DZ730" s="61"/>
      <c r="EA730" s="61"/>
      <c r="EB730" s="61"/>
      <c r="EC730" s="61"/>
      <c r="ED730" s="61"/>
      <c r="EE730" s="61"/>
      <c r="EF730" s="61"/>
      <c r="EG730" s="61"/>
      <c r="EH730" s="61"/>
      <c r="EI730" s="61"/>
      <c r="EJ730" s="61"/>
      <c r="EK730" s="61"/>
      <c r="EL730" s="61"/>
      <c r="EM730" s="61"/>
      <c r="EN730" s="61"/>
      <c r="EO730" s="61"/>
      <c r="EP730" s="61"/>
      <c r="EQ730" s="61"/>
      <c r="ER730" s="61"/>
      <c r="ES730" s="61"/>
      <c r="ET730" s="61"/>
      <c r="EU730" s="61"/>
      <c r="EV730" s="61"/>
      <c r="EW730" s="61"/>
      <c r="EX730" s="61"/>
      <c r="EY730" s="61"/>
    </row>
    <row r="731" spans="1:155"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61"/>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1"/>
      <c r="CE731" s="61"/>
      <c r="CF731" s="61"/>
      <c r="CG731" s="61"/>
      <c r="CH731" s="61"/>
      <c r="CI731" s="61"/>
      <c r="CJ731" s="61"/>
      <c r="CK731" s="61"/>
      <c r="CL731" s="61"/>
      <c r="CM731" s="61"/>
      <c r="CN731" s="61"/>
      <c r="CO731" s="61"/>
      <c r="CP731" s="61"/>
      <c r="CQ731" s="61"/>
      <c r="CR731" s="61"/>
      <c r="CS731" s="61"/>
      <c r="CT731" s="61"/>
      <c r="CU731" s="61"/>
      <c r="CV731" s="61"/>
      <c r="CW731" s="61"/>
      <c r="CX731" s="61"/>
      <c r="CY731" s="61"/>
      <c r="CZ731" s="61"/>
      <c r="DA731" s="61"/>
      <c r="DB731" s="61"/>
      <c r="DC731" s="61"/>
      <c r="DD731" s="61"/>
      <c r="DE731" s="61"/>
      <c r="DF731" s="61"/>
      <c r="DG731" s="61"/>
      <c r="DH731" s="61"/>
      <c r="DI731" s="61"/>
      <c r="DJ731" s="61"/>
      <c r="DK731" s="61"/>
      <c r="DL731" s="61"/>
      <c r="DM731" s="61"/>
      <c r="DN731" s="61"/>
      <c r="DO731" s="61"/>
      <c r="DP731" s="61"/>
      <c r="DQ731" s="61"/>
      <c r="DR731" s="61"/>
      <c r="DS731" s="61"/>
      <c r="DT731" s="61"/>
      <c r="DU731" s="61"/>
      <c r="DV731" s="61"/>
      <c r="DW731" s="61"/>
      <c r="DX731" s="61"/>
      <c r="DY731" s="61"/>
      <c r="DZ731" s="61"/>
      <c r="EA731" s="61"/>
      <c r="EB731" s="61"/>
      <c r="EC731" s="61"/>
      <c r="ED731" s="61"/>
      <c r="EE731" s="61"/>
      <c r="EF731" s="61"/>
      <c r="EG731" s="61"/>
      <c r="EH731" s="61"/>
      <c r="EI731" s="61"/>
      <c r="EJ731" s="61"/>
      <c r="EK731" s="61"/>
      <c r="EL731" s="61"/>
      <c r="EM731" s="61"/>
      <c r="EN731" s="61"/>
      <c r="EO731" s="61"/>
      <c r="EP731" s="61"/>
      <c r="EQ731" s="61"/>
      <c r="ER731" s="61"/>
      <c r="ES731" s="61"/>
      <c r="ET731" s="61"/>
      <c r="EU731" s="61"/>
      <c r="EV731" s="61"/>
      <c r="EW731" s="61"/>
      <c r="EX731" s="61"/>
      <c r="EY731" s="61"/>
    </row>
    <row r="732" spans="1:155"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61"/>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1"/>
      <c r="CE732" s="61"/>
      <c r="CF732" s="61"/>
      <c r="CG732" s="61"/>
      <c r="CH732" s="61"/>
      <c r="CI732" s="61"/>
      <c r="CJ732" s="61"/>
      <c r="CK732" s="61"/>
      <c r="CL732" s="61"/>
      <c r="CM732" s="61"/>
      <c r="CN732" s="61"/>
      <c r="CO732" s="61"/>
      <c r="CP732" s="61"/>
      <c r="CQ732" s="61"/>
      <c r="CR732" s="61"/>
      <c r="CS732" s="61"/>
      <c r="CT732" s="61"/>
      <c r="CU732" s="61"/>
      <c r="CV732" s="61"/>
      <c r="CW732" s="61"/>
      <c r="CX732" s="61"/>
      <c r="CY732" s="61"/>
      <c r="CZ732" s="61"/>
      <c r="DA732" s="61"/>
      <c r="DB732" s="61"/>
      <c r="DC732" s="61"/>
      <c r="DD732" s="61"/>
      <c r="DE732" s="61"/>
      <c r="DF732" s="61"/>
      <c r="DG732" s="61"/>
      <c r="DH732" s="61"/>
      <c r="DI732" s="61"/>
      <c r="DJ732" s="61"/>
      <c r="DK732" s="61"/>
      <c r="DL732" s="61"/>
      <c r="DM732" s="61"/>
      <c r="DN732" s="61"/>
      <c r="DO732" s="61"/>
      <c r="DP732" s="61"/>
      <c r="DQ732" s="61"/>
      <c r="DR732" s="61"/>
      <c r="DS732" s="61"/>
      <c r="DT732" s="61"/>
      <c r="DU732" s="61"/>
      <c r="DV732" s="61"/>
      <c r="DW732" s="61"/>
      <c r="DX732" s="61"/>
      <c r="DY732" s="61"/>
      <c r="DZ732" s="61"/>
      <c r="EA732" s="61"/>
      <c r="EB732" s="61"/>
      <c r="EC732" s="61"/>
      <c r="ED732" s="61"/>
      <c r="EE732" s="61"/>
      <c r="EF732" s="61"/>
      <c r="EG732" s="61"/>
      <c r="EH732" s="61"/>
      <c r="EI732" s="61"/>
      <c r="EJ732" s="61"/>
      <c r="EK732" s="61"/>
      <c r="EL732" s="61"/>
      <c r="EM732" s="61"/>
      <c r="EN732" s="61"/>
      <c r="EO732" s="61"/>
      <c r="EP732" s="61"/>
      <c r="EQ732" s="61"/>
      <c r="ER732" s="61"/>
      <c r="ES732" s="61"/>
      <c r="ET732" s="61"/>
      <c r="EU732" s="61"/>
      <c r="EV732" s="61"/>
      <c r="EW732" s="61"/>
      <c r="EX732" s="61"/>
      <c r="EY732" s="61"/>
    </row>
    <row r="733" spans="1:155"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61"/>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1"/>
      <c r="CE733" s="61"/>
      <c r="CF733" s="61"/>
      <c r="CG733" s="61"/>
      <c r="CH733" s="61"/>
      <c r="CI733" s="61"/>
      <c r="CJ733" s="61"/>
      <c r="CK733" s="61"/>
      <c r="CL733" s="61"/>
      <c r="CM733" s="61"/>
      <c r="CN733" s="61"/>
      <c r="CO733" s="61"/>
      <c r="CP733" s="61"/>
      <c r="CQ733" s="61"/>
      <c r="CR733" s="61"/>
      <c r="CS733" s="61"/>
      <c r="CT733" s="61"/>
      <c r="CU733" s="61"/>
      <c r="CV733" s="61"/>
      <c r="CW733" s="61"/>
      <c r="CX733" s="61"/>
      <c r="CY733" s="61"/>
      <c r="CZ733" s="61"/>
      <c r="DA733" s="61"/>
      <c r="DB733" s="61"/>
      <c r="DC733" s="61"/>
      <c r="DD733" s="61"/>
      <c r="DE733" s="61"/>
      <c r="DF733" s="61"/>
      <c r="DG733" s="61"/>
      <c r="DH733" s="61"/>
      <c r="DI733" s="61"/>
      <c r="DJ733" s="61"/>
      <c r="DK733" s="61"/>
      <c r="DL733" s="61"/>
      <c r="DM733" s="61"/>
      <c r="DN733" s="61"/>
      <c r="DO733" s="61"/>
      <c r="DP733" s="61"/>
      <c r="DQ733" s="61"/>
      <c r="DR733" s="61"/>
      <c r="DS733" s="61"/>
      <c r="DT733" s="61"/>
      <c r="DU733" s="61"/>
      <c r="DV733" s="61"/>
      <c r="DW733" s="61"/>
      <c r="DX733" s="61"/>
      <c r="DY733" s="61"/>
      <c r="DZ733" s="61"/>
      <c r="EA733" s="61"/>
      <c r="EB733" s="61"/>
      <c r="EC733" s="61"/>
      <c r="ED733" s="61"/>
      <c r="EE733" s="61"/>
      <c r="EF733" s="61"/>
      <c r="EG733" s="61"/>
      <c r="EH733" s="61"/>
      <c r="EI733" s="61"/>
      <c r="EJ733" s="61"/>
      <c r="EK733" s="61"/>
      <c r="EL733" s="61"/>
      <c r="EM733" s="61"/>
      <c r="EN733" s="61"/>
      <c r="EO733" s="61"/>
      <c r="EP733" s="61"/>
      <c r="EQ733" s="61"/>
      <c r="ER733" s="61"/>
      <c r="ES733" s="61"/>
      <c r="ET733" s="61"/>
      <c r="EU733" s="61"/>
      <c r="EV733" s="61"/>
      <c r="EW733" s="61"/>
      <c r="EX733" s="61"/>
      <c r="EY733" s="61"/>
    </row>
    <row r="734" spans="1:155"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61"/>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1"/>
      <c r="CE734" s="61"/>
      <c r="CF734" s="61"/>
      <c r="CG734" s="61"/>
      <c r="CH734" s="61"/>
      <c r="CI734" s="61"/>
      <c r="CJ734" s="61"/>
      <c r="CK734" s="61"/>
      <c r="CL734" s="61"/>
      <c r="CM734" s="61"/>
      <c r="CN734" s="61"/>
      <c r="CO734" s="61"/>
      <c r="CP734" s="61"/>
      <c r="CQ734" s="61"/>
      <c r="CR734" s="61"/>
      <c r="CS734" s="61"/>
      <c r="CT734" s="61"/>
      <c r="CU734" s="61"/>
      <c r="CV734" s="61"/>
      <c r="CW734" s="61"/>
      <c r="CX734" s="61"/>
      <c r="CY734" s="61"/>
      <c r="CZ734" s="61"/>
      <c r="DA734" s="61"/>
      <c r="DB734" s="61"/>
      <c r="DC734" s="61"/>
      <c r="DD734" s="61"/>
      <c r="DE734" s="61"/>
      <c r="DF734" s="61"/>
      <c r="DG734" s="61"/>
      <c r="DH734" s="61"/>
      <c r="DI734" s="61"/>
      <c r="DJ734" s="61"/>
      <c r="DK734" s="61"/>
      <c r="DL734" s="61"/>
      <c r="DM734" s="61"/>
      <c r="DN734" s="61"/>
      <c r="DO734" s="61"/>
      <c r="DP734" s="61"/>
      <c r="DQ734" s="61"/>
      <c r="DR734" s="61"/>
      <c r="DS734" s="61"/>
      <c r="DT734" s="61"/>
      <c r="DU734" s="61"/>
      <c r="DV734" s="61"/>
      <c r="DW734" s="61"/>
      <c r="DX734" s="61"/>
      <c r="DY734" s="61"/>
      <c r="DZ734" s="61"/>
      <c r="EA734" s="61"/>
      <c r="EB734" s="61"/>
      <c r="EC734" s="61"/>
      <c r="ED734" s="61"/>
      <c r="EE734" s="61"/>
      <c r="EF734" s="61"/>
      <c r="EG734" s="61"/>
      <c r="EH734" s="61"/>
      <c r="EI734" s="61"/>
      <c r="EJ734" s="61"/>
      <c r="EK734" s="61"/>
      <c r="EL734" s="61"/>
      <c r="EM734" s="61"/>
      <c r="EN734" s="61"/>
      <c r="EO734" s="61"/>
      <c r="EP734" s="61"/>
      <c r="EQ734" s="61"/>
      <c r="ER734" s="61"/>
      <c r="ES734" s="61"/>
      <c r="ET734" s="61"/>
      <c r="EU734" s="61"/>
      <c r="EV734" s="61"/>
      <c r="EW734" s="61"/>
      <c r="EX734" s="61"/>
      <c r="EY734" s="61"/>
    </row>
    <row r="735" spans="1:155"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61"/>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1"/>
      <c r="CE735" s="61"/>
      <c r="CF735" s="61"/>
      <c r="CG735" s="61"/>
      <c r="CH735" s="61"/>
      <c r="CI735" s="61"/>
      <c r="CJ735" s="61"/>
      <c r="CK735" s="61"/>
      <c r="CL735" s="61"/>
      <c r="CM735" s="61"/>
      <c r="CN735" s="61"/>
      <c r="CO735" s="61"/>
      <c r="CP735" s="61"/>
      <c r="CQ735" s="61"/>
      <c r="CR735" s="61"/>
      <c r="CS735" s="61"/>
      <c r="CT735" s="61"/>
      <c r="CU735" s="61"/>
      <c r="CV735" s="61"/>
      <c r="CW735" s="61"/>
      <c r="CX735" s="61"/>
      <c r="CY735" s="61"/>
      <c r="CZ735" s="61"/>
      <c r="DA735" s="61"/>
      <c r="DB735" s="61"/>
      <c r="DC735" s="61"/>
      <c r="DD735" s="61"/>
      <c r="DE735" s="61"/>
      <c r="DF735" s="61"/>
      <c r="DG735" s="61"/>
      <c r="DH735" s="61"/>
      <c r="DI735" s="61"/>
      <c r="DJ735" s="61"/>
      <c r="DK735" s="61"/>
      <c r="DL735" s="61"/>
      <c r="DM735" s="61"/>
      <c r="DN735" s="61"/>
      <c r="DO735" s="61"/>
      <c r="DP735" s="61"/>
      <c r="DQ735" s="61"/>
      <c r="DR735" s="61"/>
      <c r="DS735" s="61"/>
      <c r="DT735" s="61"/>
      <c r="DU735" s="61"/>
      <c r="DV735" s="61"/>
      <c r="DW735" s="61"/>
      <c r="DX735" s="61"/>
      <c r="DY735" s="61"/>
      <c r="DZ735" s="61"/>
      <c r="EA735" s="61"/>
      <c r="EB735" s="61"/>
      <c r="EC735" s="61"/>
      <c r="ED735" s="61"/>
      <c r="EE735" s="61"/>
      <c r="EF735" s="61"/>
      <c r="EG735" s="61"/>
      <c r="EH735" s="61"/>
      <c r="EI735" s="61"/>
      <c r="EJ735" s="61"/>
      <c r="EK735" s="61"/>
      <c r="EL735" s="61"/>
      <c r="EM735" s="61"/>
      <c r="EN735" s="61"/>
      <c r="EO735" s="61"/>
      <c r="EP735" s="61"/>
      <c r="EQ735" s="61"/>
      <c r="ER735" s="61"/>
      <c r="ES735" s="61"/>
      <c r="ET735" s="61"/>
      <c r="EU735" s="61"/>
      <c r="EV735" s="61"/>
      <c r="EW735" s="61"/>
      <c r="EX735" s="61"/>
      <c r="EY735" s="61"/>
    </row>
    <row r="736" spans="1:155"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61"/>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1"/>
      <c r="CE736" s="61"/>
      <c r="CF736" s="61"/>
      <c r="CG736" s="61"/>
      <c r="CH736" s="61"/>
      <c r="CI736" s="61"/>
      <c r="CJ736" s="61"/>
      <c r="CK736" s="61"/>
      <c r="CL736" s="61"/>
      <c r="CM736" s="61"/>
      <c r="CN736" s="61"/>
      <c r="CO736" s="61"/>
      <c r="CP736" s="61"/>
      <c r="CQ736" s="61"/>
      <c r="CR736" s="61"/>
      <c r="CS736" s="61"/>
      <c r="CT736" s="61"/>
      <c r="CU736" s="61"/>
      <c r="CV736" s="61"/>
      <c r="CW736" s="61"/>
      <c r="CX736" s="61"/>
      <c r="CY736" s="61"/>
      <c r="CZ736" s="61"/>
      <c r="DA736" s="61"/>
      <c r="DB736" s="61"/>
      <c r="DC736" s="61"/>
      <c r="DD736" s="61"/>
      <c r="DE736" s="61"/>
      <c r="DF736" s="61"/>
      <c r="DG736" s="61"/>
      <c r="DH736" s="61"/>
      <c r="DI736" s="61"/>
      <c r="DJ736" s="61"/>
      <c r="DK736" s="61"/>
      <c r="DL736" s="61"/>
      <c r="DM736" s="61"/>
      <c r="DN736" s="61"/>
      <c r="DO736" s="61"/>
      <c r="DP736" s="61"/>
      <c r="DQ736" s="61"/>
      <c r="DR736" s="61"/>
      <c r="DS736" s="61"/>
      <c r="DT736" s="61"/>
      <c r="DU736" s="61"/>
      <c r="DV736" s="61"/>
      <c r="DW736" s="61"/>
      <c r="DX736" s="61"/>
      <c r="DY736" s="61"/>
      <c r="DZ736" s="61"/>
      <c r="EA736" s="61"/>
      <c r="EB736" s="61"/>
      <c r="EC736" s="61"/>
      <c r="ED736" s="61"/>
      <c r="EE736" s="61"/>
      <c r="EF736" s="61"/>
      <c r="EG736" s="61"/>
      <c r="EH736" s="61"/>
      <c r="EI736" s="61"/>
      <c r="EJ736" s="61"/>
      <c r="EK736" s="61"/>
      <c r="EL736" s="61"/>
      <c r="EM736" s="61"/>
      <c r="EN736" s="61"/>
      <c r="EO736" s="61"/>
      <c r="EP736" s="61"/>
      <c r="EQ736" s="61"/>
      <c r="ER736" s="61"/>
      <c r="ES736" s="61"/>
      <c r="ET736" s="61"/>
      <c r="EU736" s="61"/>
      <c r="EV736" s="61"/>
      <c r="EW736" s="61"/>
      <c r="EX736" s="61"/>
      <c r="EY736" s="61"/>
    </row>
    <row r="737" spans="1:155"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61"/>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1"/>
      <c r="CE737" s="61"/>
      <c r="CF737" s="61"/>
      <c r="CG737" s="61"/>
      <c r="CH737" s="61"/>
      <c r="CI737" s="61"/>
      <c r="CJ737" s="61"/>
      <c r="CK737" s="61"/>
      <c r="CL737" s="61"/>
      <c r="CM737" s="61"/>
      <c r="CN737" s="61"/>
      <c r="CO737" s="61"/>
      <c r="CP737" s="61"/>
      <c r="CQ737" s="61"/>
      <c r="CR737" s="61"/>
      <c r="CS737" s="61"/>
      <c r="CT737" s="61"/>
      <c r="CU737" s="61"/>
      <c r="CV737" s="61"/>
      <c r="CW737" s="61"/>
      <c r="CX737" s="61"/>
      <c r="CY737" s="61"/>
      <c r="CZ737" s="61"/>
      <c r="DA737" s="61"/>
      <c r="DB737" s="61"/>
      <c r="DC737" s="61"/>
      <c r="DD737" s="61"/>
      <c r="DE737" s="61"/>
      <c r="DF737" s="61"/>
      <c r="DG737" s="61"/>
      <c r="DH737" s="61"/>
      <c r="DI737" s="61"/>
      <c r="DJ737" s="61"/>
      <c r="DK737" s="61"/>
      <c r="DL737" s="61"/>
      <c r="DM737" s="61"/>
      <c r="DN737" s="61"/>
      <c r="DO737" s="61"/>
      <c r="DP737" s="61"/>
      <c r="DQ737" s="61"/>
      <c r="DR737" s="61"/>
      <c r="DS737" s="61"/>
      <c r="DT737" s="61"/>
      <c r="DU737" s="61"/>
      <c r="DV737" s="61"/>
      <c r="DW737" s="61"/>
      <c r="DX737" s="61"/>
      <c r="DY737" s="61"/>
      <c r="DZ737" s="61"/>
      <c r="EA737" s="61"/>
      <c r="EB737" s="61"/>
      <c r="EC737" s="61"/>
      <c r="ED737" s="61"/>
      <c r="EE737" s="61"/>
      <c r="EF737" s="61"/>
      <c r="EG737" s="61"/>
      <c r="EH737" s="61"/>
      <c r="EI737" s="61"/>
      <c r="EJ737" s="61"/>
      <c r="EK737" s="61"/>
      <c r="EL737" s="61"/>
      <c r="EM737" s="61"/>
      <c r="EN737" s="61"/>
      <c r="EO737" s="61"/>
      <c r="EP737" s="61"/>
      <c r="EQ737" s="61"/>
      <c r="ER737" s="61"/>
      <c r="ES737" s="61"/>
      <c r="ET737" s="61"/>
      <c r="EU737" s="61"/>
      <c r="EV737" s="61"/>
      <c r="EW737" s="61"/>
      <c r="EX737" s="61"/>
      <c r="EY737" s="61"/>
    </row>
    <row r="738" spans="1:155"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61"/>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1"/>
      <c r="CE738" s="61"/>
      <c r="CF738" s="61"/>
      <c r="CG738" s="61"/>
      <c r="CH738" s="61"/>
      <c r="CI738" s="61"/>
      <c r="CJ738" s="61"/>
      <c r="CK738" s="61"/>
      <c r="CL738" s="61"/>
      <c r="CM738" s="61"/>
      <c r="CN738" s="61"/>
      <c r="CO738" s="61"/>
      <c r="CP738" s="61"/>
      <c r="CQ738" s="61"/>
      <c r="CR738" s="61"/>
      <c r="CS738" s="61"/>
      <c r="CT738" s="61"/>
      <c r="CU738" s="61"/>
      <c r="CV738" s="61"/>
      <c r="CW738" s="61"/>
      <c r="CX738" s="61"/>
      <c r="CY738" s="61"/>
      <c r="CZ738" s="61"/>
      <c r="DA738" s="61"/>
      <c r="DB738" s="61"/>
      <c r="DC738" s="61"/>
      <c r="DD738" s="61"/>
      <c r="DE738" s="61"/>
      <c r="DF738" s="61"/>
      <c r="DG738" s="61"/>
      <c r="DH738" s="61"/>
      <c r="DI738" s="61"/>
      <c r="DJ738" s="61"/>
      <c r="DK738" s="61"/>
      <c r="DL738" s="61"/>
      <c r="DM738" s="61"/>
      <c r="DN738" s="61"/>
      <c r="DO738" s="61"/>
      <c r="DP738" s="61"/>
      <c r="DQ738" s="61"/>
      <c r="DR738" s="61"/>
      <c r="DS738" s="61"/>
      <c r="DT738" s="61"/>
      <c r="DU738" s="61"/>
      <c r="DV738" s="61"/>
      <c r="DW738" s="61"/>
      <c r="DX738" s="61"/>
      <c r="DY738" s="61"/>
      <c r="DZ738" s="61"/>
      <c r="EA738" s="61"/>
      <c r="EB738" s="61"/>
      <c r="EC738" s="61"/>
      <c r="ED738" s="61"/>
      <c r="EE738" s="61"/>
      <c r="EF738" s="61"/>
      <c r="EG738" s="61"/>
      <c r="EH738" s="61"/>
      <c r="EI738" s="61"/>
      <c r="EJ738" s="61"/>
      <c r="EK738" s="61"/>
      <c r="EL738" s="61"/>
      <c r="EM738" s="61"/>
      <c r="EN738" s="61"/>
      <c r="EO738" s="61"/>
      <c r="EP738" s="61"/>
      <c r="EQ738" s="61"/>
      <c r="ER738" s="61"/>
      <c r="ES738" s="61"/>
      <c r="ET738" s="61"/>
      <c r="EU738" s="61"/>
      <c r="EV738" s="61"/>
      <c r="EW738" s="61"/>
      <c r="EX738" s="61"/>
      <c r="EY738" s="61"/>
    </row>
    <row r="739" spans="1:155"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61"/>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1"/>
      <c r="CE739" s="61"/>
      <c r="CF739" s="61"/>
      <c r="CG739" s="61"/>
      <c r="CH739" s="61"/>
      <c r="CI739" s="61"/>
      <c r="CJ739" s="61"/>
      <c r="CK739" s="61"/>
      <c r="CL739" s="61"/>
      <c r="CM739" s="61"/>
      <c r="CN739" s="61"/>
      <c r="CO739" s="61"/>
      <c r="CP739" s="61"/>
      <c r="CQ739" s="61"/>
      <c r="CR739" s="61"/>
      <c r="CS739" s="61"/>
      <c r="CT739" s="61"/>
      <c r="CU739" s="61"/>
      <c r="CV739" s="61"/>
      <c r="CW739" s="61"/>
      <c r="CX739" s="61"/>
      <c r="CY739" s="61"/>
      <c r="CZ739" s="61"/>
      <c r="DA739" s="61"/>
      <c r="DB739" s="61"/>
      <c r="DC739" s="61"/>
      <c r="DD739" s="61"/>
      <c r="DE739" s="61"/>
      <c r="DF739" s="61"/>
      <c r="DG739" s="61"/>
      <c r="DH739" s="61"/>
      <c r="DI739" s="61"/>
      <c r="DJ739" s="61"/>
      <c r="DK739" s="61"/>
      <c r="DL739" s="61"/>
      <c r="DM739" s="61"/>
      <c r="DN739" s="61"/>
      <c r="DO739" s="61"/>
      <c r="DP739" s="61"/>
      <c r="DQ739" s="61"/>
      <c r="DR739" s="61"/>
      <c r="DS739" s="61"/>
      <c r="DT739" s="61"/>
      <c r="DU739" s="61"/>
      <c r="DV739" s="61"/>
      <c r="DW739" s="61"/>
      <c r="DX739" s="61"/>
      <c r="DY739" s="61"/>
      <c r="DZ739" s="61"/>
      <c r="EA739" s="61"/>
      <c r="EB739" s="61"/>
      <c r="EC739" s="61"/>
      <c r="ED739" s="61"/>
      <c r="EE739" s="61"/>
      <c r="EF739" s="61"/>
      <c r="EG739" s="61"/>
      <c r="EH739" s="61"/>
      <c r="EI739" s="61"/>
      <c r="EJ739" s="61"/>
      <c r="EK739" s="61"/>
      <c r="EL739" s="61"/>
      <c r="EM739" s="61"/>
      <c r="EN739" s="61"/>
      <c r="EO739" s="61"/>
      <c r="EP739" s="61"/>
      <c r="EQ739" s="61"/>
      <c r="ER739" s="61"/>
      <c r="ES739" s="61"/>
      <c r="ET739" s="61"/>
      <c r="EU739" s="61"/>
      <c r="EV739" s="61"/>
      <c r="EW739" s="61"/>
      <c r="EX739" s="61"/>
      <c r="EY739" s="61"/>
    </row>
    <row r="740" spans="1:155"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61"/>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1"/>
      <c r="CE740" s="61"/>
      <c r="CF740" s="61"/>
      <c r="CG740" s="61"/>
      <c r="CH740" s="61"/>
      <c r="CI740" s="61"/>
      <c r="CJ740" s="61"/>
      <c r="CK740" s="61"/>
      <c r="CL740" s="61"/>
      <c r="CM740" s="61"/>
      <c r="CN740" s="61"/>
      <c r="CO740" s="61"/>
      <c r="CP740" s="61"/>
      <c r="CQ740" s="61"/>
      <c r="CR740" s="61"/>
      <c r="CS740" s="61"/>
      <c r="CT740" s="61"/>
      <c r="CU740" s="61"/>
      <c r="CV740" s="61"/>
      <c r="CW740" s="61"/>
      <c r="CX740" s="61"/>
      <c r="CY740" s="61"/>
      <c r="CZ740" s="61"/>
      <c r="DA740" s="61"/>
      <c r="DB740" s="61"/>
      <c r="DC740" s="61"/>
      <c r="DD740" s="61"/>
      <c r="DE740" s="61"/>
      <c r="DF740" s="61"/>
      <c r="DG740" s="61"/>
      <c r="DH740" s="61"/>
      <c r="DI740" s="61"/>
      <c r="DJ740" s="61"/>
      <c r="DK740" s="61"/>
      <c r="DL740" s="61"/>
      <c r="DM740" s="61"/>
      <c r="DN740" s="61"/>
      <c r="DO740" s="61"/>
      <c r="DP740" s="61"/>
      <c r="DQ740" s="61"/>
      <c r="DR740" s="61"/>
      <c r="DS740" s="61"/>
      <c r="DT740" s="61"/>
      <c r="DU740" s="61"/>
      <c r="DV740" s="61"/>
      <c r="DW740" s="61"/>
      <c r="DX740" s="61"/>
      <c r="DY740" s="61"/>
      <c r="DZ740" s="61"/>
      <c r="EA740" s="61"/>
      <c r="EB740" s="61"/>
      <c r="EC740" s="61"/>
      <c r="ED740" s="61"/>
      <c r="EE740" s="61"/>
      <c r="EF740" s="61"/>
      <c r="EG740" s="61"/>
      <c r="EH740" s="61"/>
      <c r="EI740" s="61"/>
      <c r="EJ740" s="61"/>
      <c r="EK740" s="61"/>
      <c r="EL740" s="61"/>
      <c r="EM740" s="61"/>
      <c r="EN740" s="61"/>
      <c r="EO740" s="61"/>
      <c r="EP740" s="61"/>
      <c r="EQ740" s="61"/>
      <c r="ER740" s="61"/>
      <c r="ES740" s="61"/>
      <c r="ET740" s="61"/>
      <c r="EU740" s="61"/>
      <c r="EV740" s="61"/>
      <c r="EW740" s="61"/>
      <c r="EX740" s="61"/>
      <c r="EY740" s="61"/>
    </row>
    <row r="741" spans="1:155"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61"/>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1"/>
      <c r="CE741" s="61"/>
      <c r="CF741" s="61"/>
      <c r="CG741" s="61"/>
      <c r="CH741" s="61"/>
      <c r="CI741" s="61"/>
      <c r="CJ741" s="61"/>
      <c r="CK741" s="61"/>
      <c r="CL741" s="61"/>
      <c r="CM741" s="61"/>
      <c r="CN741" s="61"/>
      <c r="CO741" s="61"/>
      <c r="CP741" s="61"/>
      <c r="CQ741" s="61"/>
      <c r="CR741" s="61"/>
      <c r="CS741" s="61"/>
      <c r="CT741" s="61"/>
      <c r="CU741" s="61"/>
      <c r="CV741" s="61"/>
      <c r="CW741" s="61"/>
      <c r="CX741" s="61"/>
      <c r="CY741" s="61"/>
      <c r="CZ741" s="61"/>
      <c r="DA741" s="61"/>
      <c r="DB741" s="61"/>
      <c r="DC741" s="61"/>
      <c r="DD741" s="61"/>
      <c r="DE741" s="61"/>
      <c r="DF741" s="61"/>
      <c r="DG741" s="61"/>
      <c r="DH741" s="61"/>
      <c r="DI741" s="61"/>
      <c r="DJ741" s="61"/>
      <c r="DK741" s="61"/>
      <c r="DL741" s="61"/>
      <c r="DM741" s="61"/>
      <c r="DN741" s="61"/>
      <c r="DO741" s="61"/>
      <c r="DP741" s="61"/>
      <c r="DQ741" s="61"/>
      <c r="DR741" s="61"/>
      <c r="DS741" s="61"/>
      <c r="DT741" s="61"/>
      <c r="DU741" s="61"/>
      <c r="DV741" s="61"/>
      <c r="DW741" s="61"/>
      <c r="DX741" s="61"/>
      <c r="DY741" s="61"/>
      <c r="DZ741" s="61"/>
      <c r="EA741" s="61"/>
      <c r="EB741" s="61"/>
      <c r="EC741" s="61"/>
      <c r="ED741" s="61"/>
      <c r="EE741" s="61"/>
      <c r="EF741" s="61"/>
      <c r="EG741" s="61"/>
      <c r="EH741" s="61"/>
      <c r="EI741" s="61"/>
      <c r="EJ741" s="61"/>
      <c r="EK741" s="61"/>
      <c r="EL741" s="61"/>
      <c r="EM741" s="61"/>
      <c r="EN741" s="61"/>
      <c r="EO741" s="61"/>
      <c r="EP741" s="61"/>
      <c r="EQ741" s="61"/>
      <c r="ER741" s="61"/>
      <c r="ES741" s="61"/>
      <c r="ET741" s="61"/>
      <c r="EU741" s="61"/>
      <c r="EV741" s="61"/>
      <c r="EW741" s="61"/>
      <c r="EX741" s="61"/>
      <c r="EY741" s="61"/>
    </row>
    <row r="742" spans="1:155"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61"/>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1"/>
      <c r="CE742" s="61"/>
      <c r="CF742" s="61"/>
      <c r="CG742" s="61"/>
      <c r="CH742" s="61"/>
      <c r="CI742" s="61"/>
      <c r="CJ742" s="61"/>
      <c r="CK742" s="61"/>
      <c r="CL742" s="61"/>
      <c r="CM742" s="61"/>
      <c r="CN742" s="61"/>
      <c r="CO742" s="61"/>
      <c r="CP742" s="61"/>
      <c r="CQ742" s="61"/>
      <c r="CR742" s="61"/>
      <c r="CS742" s="61"/>
      <c r="CT742" s="61"/>
      <c r="CU742" s="61"/>
      <c r="CV742" s="61"/>
      <c r="CW742" s="61"/>
      <c r="CX742" s="61"/>
      <c r="CY742" s="61"/>
      <c r="CZ742" s="61"/>
      <c r="DA742" s="61"/>
      <c r="DB742" s="61"/>
      <c r="DC742" s="61"/>
      <c r="DD742" s="61"/>
      <c r="DE742" s="61"/>
      <c r="DF742" s="61"/>
      <c r="DG742" s="61"/>
      <c r="DH742" s="61"/>
      <c r="DI742" s="61"/>
      <c r="DJ742" s="61"/>
      <c r="DK742" s="61"/>
      <c r="DL742" s="61"/>
      <c r="DM742" s="61"/>
      <c r="DN742" s="61"/>
      <c r="DO742" s="61"/>
      <c r="DP742" s="61"/>
      <c r="DQ742" s="61"/>
      <c r="DR742" s="61"/>
      <c r="DS742" s="61"/>
      <c r="DT742" s="61"/>
      <c r="DU742" s="61"/>
      <c r="DV742" s="61"/>
      <c r="DW742" s="61"/>
      <c r="DX742" s="61"/>
      <c r="DY742" s="61"/>
      <c r="DZ742" s="61"/>
      <c r="EA742" s="61"/>
      <c r="EB742" s="61"/>
      <c r="EC742" s="61"/>
      <c r="ED742" s="61"/>
      <c r="EE742" s="61"/>
      <c r="EF742" s="61"/>
      <c r="EG742" s="61"/>
      <c r="EH742" s="61"/>
      <c r="EI742" s="61"/>
      <c r="EJ742" s="61"/>
      <c r="EK742" s="61"/>
      <c r="EL742" s="61"/>
      <c r="EM742" s="61"/>
      <c r="EN742" s="61"/>
      <c r="EO742" s="61"/>
      <c r="EP742" s="61"/>
      <c r="EQ742" s="61"/>
      <c r="ER742" s="61"/>
      <c r="ES742" s="61"/>
      <c r="ET742" s="61"/>
      <c r="EU742" s="61"/>
      <c r="EV742" s="61"/>
      <c r="EW742" s="61"/>
      <c r="EX742" s="61"/>
      <c r="EY742" s="61"/>
    </row>
    <row r="743" spans="1:155"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61"/>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1"/>
      <c r="CE743" s="61"/>
      <c r="CF743" s="61"/>
      <c r="CG743" s="61"/>
      <c r="CH743" s="61"/>
      <c r="CI743" s="61"/>
      <c r="CJ743" s="61"/>
      <c r="CK743" s="61"/>
      <c r="CL743" s="61"/>
      <c r="CM743" s="61"/>
      <c r="CN743" s="61"/>
      <c r="CO743" s="61"/>
      <c r="CP743" s="61"/>
      <c r="CQ743" s="61"/>
      <c r="CR743" s="61"/>
      <c r="CS743" s="61"/>
      <c r="CT743" s="61"/>
      <c r="CU743" s="61"/>
      <c r="CV743" s="61"/>
      <c r="CW743" s="61"/>
      <c r="CX743" s="61"/>
      <c r="CY743" s="61"/>
      <c r="CZ743" s="61"/>
      <c r="DA743" s="61"/>
      <c r="DB743" s="61"/>
      <c r="DC743" s="61"/>
      <c r="DD743" s="61"/>
      <c r="DE743" s="61"/>
      <c r="DF743" s="61"/>
      <c r="DG743" s="61"/>
      <c r="DH743" s="61"/>
      <c r="DI743" s="61"/>
      <c r="DJ743" s="61"/>
      <c r="DK743" s="61"/>
      <c r="DL743" s="61"/>
      <c r="DM743" s="61"/>
      <c r="DN743" s="61"/>
      <c r="DO743" s="61"/>
      <c r="DP743" s="61"/>
      <c r="DQ743" s="61"/>
      <c r="DR743" s="61"/>
      <c r="DS743" s="61"/>
      <c r="DT743" s="61"/>
      <c r="DU743" s="61"/>
      <c r="DV743" s="61"/>
      <c r="DW743" s="61"/>
      <c r="DX743" s="61"/>
      <c r="DY743" s="61"/>
      <c r="DZ743" s="61"/>
      <c r="EA743" s="61"/>
      <c r="EB743" s="61"/>
      <c r="EC743" s="61"/>
      <c r="ED743" s="61"/>
      <c r="EE743" s="61"/>
      <c r="EF743" s="61"/>
      <c r="EG743" s="61"/>
      <c r="EH743" s="61"/>
      <c r="EI743" s="61"/>
      <c r="EJ743" s="61"/>
      <c r="EK743" s="61"/>
      <c r="EL743" s="61"/>
      <c r="EM743" s="61"/>
      <c r="EN743" s="61"/>
      <c r="EO743" s="61"/>
      <c r="EP743" s="61"/>
      <c r="EQ743" s="61"/>
      <c r="ER743" s="61"/>
      <c r="ES743" s="61"/>
      <c r="ET743" s="61"/>
      <c r="EU743" s="61"/>
      <c r="EV743" s="61"/>
      <c r="EW743" s="61"/>
      <c r="EX743" s="61"/>
      <c r="EY743" s="61"/>
    </row>
    <row r="744" spans="1:155"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61"/>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1"/>
      <c r="CE744" s="61"/>
      <c r="CF744" s="61"/>
      <c r="CG744" s="61"/>
      <c r="CH744" s="61"/>
      <c r="CI744" s="61"/>
      <c r="CJ744" s="61"/>
      <c r="CK744" s="61"/>
      <c r="CL744" s="61"/>
      <c r="CM744" s="61"/>
      <c r="CN744" s="61"/>
      <c r="CO744" s="61"/>
      <c r="CP744" s="61"/>
      <c r="CQ744" s="61"/>
      <c r="CR744" s="61"/>
      <c r="CS744" s="61"/>
      <c r="CT744" s="61"/>
      <c r="CU744" s="61"/>
      <c r="CV744" s="61"/>
      <c r="CW744" s="61"/>
      <c r="CX744" s="61"/>
      <c r="CY744" s="61"/>
      <c r="CZ744" s="61"/>
      <c r="DA744" s="61"/>
      <c r="DB744" s="61"/>
      <c r="DC744" s="61"/>
      <c r="DD744" s="61"/>
      <c r="DE744" s="61"/>
      <c r="DF744" s="61"/>
      <c r="DG744" s="61"/>
      <c r="DH744" s="61"/>
      <c r="DI744" s="61"/>
      <c r="DJ744" s="61"/>
      <c r="DK744" s="61"/>
      <c r="DL744" s="61"/>
      <c r="DM744" s="61"/>
      <c r="DN744" s="61"/>
      <c r="DO744" s="61"/>
      <c r="DP744" s="61"/>
      <c r="DQ744" s="61"/>
      <c r="DR744" s="61"/>
      <c r="DS744" s="61"/>
      <c r="DT744" s="61"/>
      <c r="DU744" s="61"/>
      <c r="DV744" s="61"/>
      <c r="DW744" s="61"/>
      <c r="DX744" s="61"/>
      <c r="DY744" s="61"/>
      <c r="DZ744" s="61"/>
      <c r="EA744" s="61"/>
      <c r="EB744" s="61"/>
      <c r="EC744" s="61"/>
      <c r="ED744" s="61"/>
      <c r="EE744" s="61"/>
      <c r="EF744" s="61"/>
      <c r="EG744" s="61"/>
      <c r="EH744" s="61"/>
      <c r="EI744" s="61"/>
      <c r="EJ744" s="61"/>
      <c r="EK744" s="61"/>
      <c r="EL744" s="61"/>
      <c r="EM744" s="61"/>
      <c r="EN744" s="61"/>
      <c r="EO744" s="61"/>
      <c r="EP744" s="61"/>
      <c r="EQ744" s="61"/>
      <c r="ER744" s="61"/>
      <c r="ES744" s="61"/>
      <c r="ET744" s="61"/>
      <c r="EU744" s="61"/>
      <c r="EV744" s="61"/>
      <c r="EW744" s="61"/>
      <c r="EX744" s="61"/>
      <c r="EY744" s="61"/>
    </row>
    <row r="745" spans="1:155"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61"/>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1"/>
      <c r="CE745" s="61"/>
      <c r="CF745" s="61"/>
      <c r="CG745" s="61"/>
      <c r="CH745" s="61"/>
      <c r="CI745" s="61"/>
      <c r="CJ745" s="61"/>
      <c r="CK745" s="61"/>
      <c r="CL745" s="61"/>
      <c r="CM745" s="61"/>
      <c r="CN745" s="61"/>
      <c r="CO745" s="61"/>
      <c r="CP745" s="61"/>
      <c r="CQ745" s="61"/>
      <c r="CR745" s="61"/>
      <c r="CS745" s="61"/>
      <c r="CT745" s="61"/>
      <c r="CU745" s="61"/>
      <c r="CV745" s="61"/>
      <c r="CW745" s="61"/>
      <c r="CX745" s="61"/>
      <c r="CY745" s="61"/>
      <c r="CZ745" s="61"/>
      <c r="DA745" s="61"/>
      <c r="DB745" s="61"/>
      <c r="DC745" s="61"/>
      <c r="DD745" s="61"/>
      <c r="DE745" s="61"/>
      <c r="DF745" s="61"/>
      <c r="DG745" s="61"/>
      <c r="DH745" s="61"/>
      <c r="DI745" s="61"/>
      <c r="DJ745" s="61"/>
      <c r="DK745" s="61"/>
      <c r="DL745" s="61"/>
      <c r="DM745" s="61"/>
      <c r="DN745" s="61"/>
      <c r="DO745" s="61"/>
      <c r="DP745" s="61"/>
      <c r="DQ745" s="61"/>
      <c r="DR745" s="61"/>
      <c r="DS745" s="61"/>
      <c r="DT745" s="61"/>
      <c r="DU745" s="61"/>
      <c r="DV745" s="61"/>
      <c r="DW745" s="61"/>
      <c r="DX745" s="61"/>
      <c r="DY745" s="61"/>
      <c r="DZ745" s="61"/>
      <c r="EA745" s="61"/>
      <c r="EB745" s="61"/>
      <c r="EC745" s="61"/>
      <c r="ED745" s="61"/>
      <c r="EE745" s="61"/>
      <c r="EF745" s="61"/>
      <c r="EG745" s="61"/>
      <c r="EH745" s="61"/>
      <c r="EI745" s="61"/>
      <c r="EJ745" s="61"/>
      <c r="EK745" s="61"/>
      <c r="EL745" s="61"/>
      <c r="EM745" s="61"/>
      <c r="EN745" s="61"/>
      <c r="EO745" s="61"/>
      <c r="EP745" s="61"/>
      <c r="EQ745" s="61"/>
      <c r="ER745" s="61"/>
      <c r="ES745" s="61"/>
      <c r="ET745" s="61"/>
      <c r="EU745" s="61"/>
      <c r="EV745" s="61"/>
      <c r="EW745" s="61"/>
      <c r="EX745" s="61"/>
      <c r="EY745" s="61"/>
    </row>
    <row r="746" spans="1:155"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61"/>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1"/>
      <c r="CE746" s="61"/>
      <c r="CF746" s="61"/>
      <c r="CG746" s="61"/>
      <c r="CH746" s="61"/>
      <c r="CI746" s="61"/>
      <c r="CJ746" s="61"/>
      <c r="CK746" s="61"/>
      <c r="CL746" s="61"/>
      <c r="CM746" s="61"/>
      <c r="CN746" s="61"/>
      <c r="CO746" s="61"/>
      <c r="CP746" s="61"/>
      <c r="CQ746" s="61"/>
      <c r="CR746" s="61"/>
      <c r="CS746" s="61"/>
      <c r="CT746" s="61"/>
      <c r="CU746" s="61"/>
      <c r="CV746" s="61"/>
      <c r="CW746" s="61"/>
      <c r="CX746" s="61"/>
      <c r="CY746" s="61"/>
      <c r="CZ746" s="61"/>
      <c r="DA746" s="61"/>
      <c r="DB746" s="61"/>
      <c r="DC746" s="61"/>
      <c r="DD746" s="61"/>
      <c r="DE746" s="61"/>
      <c r="DF746" s="61"/>
      <c r="DG746" s="61"/>
      <c r="DH746" s="61"/>
      <c r="DI746" s="61"/>
      <c r="DJ746" s="61"/>
      <c r="DK746" s="61"/>
      <c r="DL746" s="61"/>
      <c r="DM746" s="61"/>
      <c r="DN746" s="61"/>
      <c r="DO746" s="61"/>
      <c r="DP746" s="61"/>
      <c r="DQ746" s="61"/>
      <c r="DR746" s="61"/>
      <c r="DS746" s="61"/>
      <c r="DT746" s="61"/>
      <c r="DU746" s="61"/>
      <c r="DV746" s="61"/>
      <c r="DW746" s="61"/>
      <c r="DX746" s="61"/>
      <c r="DY746" s="61"/>
      <c r="DZ746" s="61"/>
      <c r="EA746" s="61"/>
      <c r="EB746" s="61"/>
      <c r="EC746" s="61"/>
      <c r="ED746" s="61"/>
      <c r="EE746" s="61"/>
      <c r="EF746" s="61"/>
      <c r="EG746" s="61"/>
      <c r="EH746" s="61"/>
      <c r="EI746" s="61"/>
      <c r="EJ746" s="61"/>
      <c r="EK746" s="61"/>
      <c r="EL746" s="61"/>
      <c r="EM746" s="61"/>
      <c r="EN746" s="61"/>
      <c r="EO746" s="61"/>
      <c r="EP746" s="61"/>
      <c r="EQ746" s="61"/>
      <c r="ER746" s="61"/>
      <c r="ES746" s="61"/>
      <c r="ET746" s="61"/>
      <c r="EU746" s="61"/>
      <c r="EV746" s="61"/>
      <c r="EW746" s="61"/>
      <c r="EX746" s="61"/>
      <c r="EY746" s="61"/>
    </row>
    <row r="747" spans="1:155"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61"/>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1"/>
      <c r="CE747" s="61"/>
      <c r="CF747" s="61"/>
      <c r="CG747" s="61"/>
      <c r="CH747" s="61"/>
      <c r="CI747" s="61"/>
      <c r="CJ747" s="61"/>
      <c r="CK747" s="61"/>
      <c r="CL747" s="61"/>
      <c r="CM747" s="61"/>
      <c r="CN747" s="61"/>
      <c r="CO747" s="61"/>
      <c r="CP747" s="61"/>
      <c r="CQ747" s="61"/>
      <c r="CR747" s="61"/>
      <c r="CS747" s="61"/>
      <c r="CT747" s="61"/>
      <c r="CU747" s="61"/>
      <c r="CV747" s="61"/>
      <c r="CW747" s="61"/>
      <c r="CX747" s="61"/>
      <c r="CY747" s="61"/>
      <c r="CZ747" s="61"/>
      <c r="DA747" s="61"/>
      <c r="DB747" s="61"/>
      <c r="DC747" s="61"/>
      <c r="DD747" s="61"/>
      <c r="DE747" s="61"/>
      <c r="DF747" s="61"/>
      <c r="DG747" s="61"/>
      <c r="DH747" s="61"/>
      <c r="DI747" s="61"/>
      <c r="DJ747" s="61"/>
      <c r="DK747" s="61"/>
      <c r="DL747" s="61"/>
      <c r="DM747" s="61"/>
      <c r="DN747" s="61"/>
      <c r="DO747" s="61"/>
      <c r="DP747" s="61"/>
      <c r="DQ747" s="61"/>
      <c r="DR747" s="61"/>
      <c r="DS747" s="61"/>
      <c r="DT747" s="61"/>
      <c r="DU747" s="61"/>
      <c r="DV747" s="61"/>
      <c r="DW747" s="61"/>
      <c r="DX747" s="61"/>
      <c r="DY747" s="61"/>
      <c r="DZ747" s="61"/>
      <c r="EA747" s="61"/>
      <c r="EB747" s="61"/>
      <c r="EC747" s="61"/>
      <c r="ED747" s="61"/>
      <c r="EE747" s="61"/>
      <c r="EF747" s="61"/>
      <c r="EG747" s="61"/>
      <c r="EH747" s="61"/>
      <c r="EI747" s="61"/>
      <c r="EJ747" s="61"/>
      <c r="EK747" s="61"/>
      <c r="EL747" s="61"/>
      <c r="EM747" s="61"/>
      <c r="EN747" s="61"/>
      <c r="EO747" s="61"/>
      <c r="EP747" s="61"/>
      <c r="EQ747" s="61"/>
      <c r="ER747" s="61"/>
      <c r="ES747" s="61"/>
      <c r="ET747" s="61"/>
      <c r="EU747" s="61"/>
      <c r="EV747" s="61"/>
      <c r="EW747" s="61"/>
      <c r="EX747" s="61"/>
      <c r="EY747" s="61"/>
    </row>
    <row r="748" spans="1:155"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61"/>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1"/>
      <c r="CE748" s="61"/>
      <c r="CF748" s="61"/>
      <c r="CG748" s="61"/>
      <c r="CH748" s="61"/>
      <c r="CI748" s="61"/>
      <c r="CJ748" s="61"/>
      <c r="CK748" s="61"/>
      <c r="CL748" s="61"/>
      <c r="CM748" s="61"/>
      <c r="CN748" s="61"/>
      <c r="CO748" s="61"/>
      <c r="CP748" s="61"/>
      <c r="CQ748" s="61"/>
      <c r="CR748" s="61"/>
      <c r="CS748" s="61"/>
      <c r="CT748" s="61"/>
      <c r="CU748" s="61"/>
      <c r="CV748" s="61"/>
      <c r="CW748" s="61"/>
      <c r="CX748" s="61"/>
      <c r="CY748" s="61"/>
      <c r="CZ748" s="61"/>
      <c r="DA748" s="61"/>
      <c r="DB748" s="61"/>
      <c r="DC748" s="61"/>
      <c r="DD748" s="61"/>
      <c r="DE748" s="61"/>
      <c r="DF748" s="61"/>
      <c r="DG748" s="61"/>
      <c r="DH748" s="61"/>
      <c r="DI748" s="61"/>
      <c r="DJ748" s="61"/>
      <c r="DK748" s="61"/>
      <c r="DL748" s="61"/>
      <c r="DM748" s="61"/>
      <c r="DN748" s="61"/>
      <c r="DO748" s="61"/>
      <c r="DP748" s="61"/>
      <c r="DQ748" s="61"/>
      <c r="DR748" s="61"/>
      <c r="DS748" s="61"/>
      <c r="DT748" s="61"/>
      <c r="DU748" s="61"/>
      <c r="DV748" s="61"/>
      <c r="DW748" s="61"/>
      <c r="DX748" s="61"/>
      <c r="DY748" s="61"/>
      <c r="DZ748" s="61"/>
      <c r="EA748" s="61"/>
      <c r="EB748" s="61"/>
      <c r="EC748" s="61"/>
      <c r="ED748" s="61"/>
      <c r="EE748" s="61"/>
      <c r="EF748" s="61"/>
      <c r="EG748" s="61"/>
      <c r="EH748" s="61"/>
      <c r="EI748" s="61"/>
      <c r="EJ748" s="61"/>
      <c r="EK748" s="61"/>
      <c r="EL748" s="61"/>
      <c r="EM748" s="61"/>
      <c r="EN748" s="61"/>
      <c r="EO748" s="61"/>
      <c r="EP748" s="61"/>
      <c r="EQ748" s="61"/>
      <c r="ER748" s="61"/>
      <c r="ES748" s="61"/>
      <c r="ET748" s="61"/>
      <c r="EU748" s="61"/>
      <c r="EV748" s="61"/>
      <c r="EW748" s="61"/>
      <c r="EX748" s="61"/>
      <c r="EY748" s="61"/>
    </row>
    <row r="749" spans="1:155"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1"/>
      <c r="CE749" s="61"/>
      <c r="CF749" s="61"/>
      <c r="CG749" s="61"/>
      <c r="CH749" s="61"/>
      <c r="CI749" s="61"/>
      <c r="CJ749" s="61"/>
      <c r="CK749" s="61"/>
      <c r="CL749" s="61"/>
      <c r="CM749" s="61"/>
      <c r="CN749" s="61"/>
      <c r="CO749" s="61"/>
      <c r="CP749" s="61"/>
      <c r="CQ749" s="61"/>
      <c r="CR749" s="61"/>
      <c r="CS749" s="61"/>
      <c r="CT749" s="61"/>
      <c r="CU749" s="61"/>
      <c r="CV749" s="61"/>
      <c r="CW749" s="61"/>
      <c r="CX749" s="61"/>
      <c r="CY749" s="61"/>
      <c r="CZ749" s="61"/>
      <c r="DA749" s="61"/>
      <c r="DB749" s="61"/>
      <c r="DC749" s="61"/>
      <c r="DD749" s="61"/>
      <c r="DE749" s="61"/>
      <c r="DF749" s="61"/>
      <c r="DG749" s="61"/>
      <c r="DH749" s="61"/>
      <c r="DI749" s="61"/>
      <c r="DJ749" s="61"/>
      <c r="DK749" s="61"/>
      <c r="DL749" s="61"/>
      <c r="DM749" s="61"/>
      <c r="DN749" s="61"/>
      <c r="DO749" s="61"/>
      <c r="DP749" s="61"/>
      <c r="DQ749" s="61"/>
      <c r="DR749" s="61"/>
      <c r="DS749" s="61"/>
      <c r="DT749" s="61"/>
      <c r="DU749" s="61"/>
      <c r="DV749" s="61"/>
      <c r="DW749" s="61"/>
      <c r="DX749" s="61"/>
      <c r="DY749" s="61"/>
      <c r="DZ749" s="61"/>
      <c r="EA749" s="61"/>
      <c r="EB749" s="61"/>
      <c r="EC749" s="61"/>
      <c r="ED749" s="61"/>
      <c r="EE749" s="61"/>
      <c r="EF749" s="61"/>
      <c r="EG749" s="61"/>
      <c r="EH749" s="61"/>
      <c r="EI749" s="61"/>
      <c r="EJ749" s="61"/>
      <c r="EK749" s="61"/>
      <c r="EL749" s="61"/>
      <c r="EM749" s="61"/>
      <c r="EN749" s="61"/>
      <c r="EO749" s="61"/>
      <c r="EP749" s="61"/>
      <c r="EQ749" s="61"/>
      <c r="ER749" s="61"/>
      <c r="ES749" s="61"/>
      <c r="ET749" s="61"/>
      <c r="EU749" s="61"/>
      <c r="EV749" s="61"/>
      <c r="EW749" s="61"/>
      <c r="EX749" s="61"/>
      <c r="EY749" s="61"/>
    </row>
    <row r="750" spans="1:155"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1"/>
      <c r="CE750" s="61"/>
      <c r="CF750" s="61"/>
      <c r="CG750" s="61"/>
      <c r="CH750" s="61"/>
      <c r="CI750" s="61"/>
      <c r="CJ750" s="61"/>
      <c r="CK750" s="61"/>
      <c r="CL750" s="61"/>
      <c r="CM750" s="61"/>
      <c r="CN750" s="61"/>
      <c r="CO750" s="61"/>
      <c r="CP750" s="61"/>
      <c r="CQ750" s="61"/>
      <c r="CR750" s="61"/>
      <c r="CS750" s="61"/>
      <c r="CT750" s="61"/>
      <c r="CU750" s="61"/>
      <c r="CV750" s="61"/>
      <c r="CW750" s="61"/>
      <c r="CX750" s="61"/>
      <c r="CY750" s="61"/>
      <c r="CZ750" s="61"/>
      <c r="DA750" s="61"/>
      <c r="DB750" s="61"/>
      <c r="DC750" s="61"/>
      <c r="DD750" s="61"/>
      <c r="DE750" s="61"/>
      <c r="DF750" s="61"/>
      <c r="DG750" s="61"/>
      <c r="DH750" s="61"/>
      <c r="DI750" s="61"/>
      <c r="DJ750" s="61"/>
      <c r="DK750" s="61"/>
      <c r="DL750" s="61"/>
      <c r="DM750" s="61"/>
      <c r="DN750" s="61"/>
      <c r="DO750" s="61"/>
      <c r="DP750" s="61"/>
      <c r="DQ750" s="61"/>
      <c r="DR750" s="61"/>
      <c r="DS750" s="61"/>
      <c r="DT750" s="61"/>
      <c r="DU750" s="61"/>
      <c r="DV750" s="61"/>
      <c r="DW750" s="61"/>
      <c r="DX750" s="61"/>
      <c r="DY750" s="61"/>
      <c r="DZ750" s="61"/>
      <c r="EA750" s="61"/>
      <c r="EB750" s="61"/>
      <c r="EC750" s="61"/>
      <c r="ED750" s="61"/>
      <c r="EE750" s="61"/>
      <c r="EF750" s="61"/>
      <c r="EG750" s="61"/>
      <c r="EH750" s="61"/>
      <c r="EI750" s="61"/>
      <c r="EJ750" s="61"/>
      <c r="EK750" s="61"/>
      <c r="EL750" s="61"/>
      <c r="EM750" s="61"/>
      <c r="EN750" s="61"/>
      <c r="EO750" s="61"/>
      <c r="EP750" s="61"/>
      <c r="EQ750" s="61"/>
      <c r="ER750" s="61"/>
      <c r="ES750" s="61"/>
      <c r="ET750" s="61"/>
      <c r="EU750" s="61"/>
      <c r="EV750" s="61"/>
      <c r="EW750" s="61"/>
      <c r="EX750" s="61"/>
      <c r="EY750" s="61"/>
    </row>
    <row r="751" spans="1:155"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1"/>
      <c r="CE751" s="61"/>
      <c r="CF751" s="61"/>
      <c r="CG751" s="61"/>
      <c r="CH751" s="61"/>
      <c r="CI751" s="61"/>
      <c r="CJ751" s="61"/>
      <c r="CK751" s="61"/>
      <c r="CL751" s="61"/>
      <c r="CM751" s="61"/>
      <c r="CN751" s="61"/>
      <c r="CO751" s="61"/>
      <c r="CP751" s="61"/>
      <c r="CQ751" s="61"/>
      <c r="CR751" s="61"/>
      <c r="CS751" s="61"/>
      <c r="CT751" s="61"/>
      <c r="CU751" s="61"/>
      <c r="CV751" s="61"/>
      <c r="CW751" s="61"/>
      <c r="CX751" s="61"/>
      <c r="CY751" s="61"/>
      <c r="CZ751" s="61"/>
      <c r="DA751" s="61"/>
      <c r="DB751" s="61"/>
      <c r="DC751" s="61"/>
      <c r="DD751" s="61"/>
      <c r="DE751" s="61"/>
      <c r="DF751" s="61"/>
      <c r="DG751" s="61"/>
      <c r="DH751" s="61"/>
      <c r="DI751" s="61"/>
      <c r="DJ751" s="61"/>
      <c r="DK751" s="61"/>
      <c r="DL751" s="61"/>
      <c r="DM751" s="61"/>
      <c r="DN751" s="61"/>
      <c r="DO751" s="61"/>
      <c r="DP751" s="61"/>
      <c r="DQ751" s="61"/>
      <c r="DR751" s="61"/>
      <c r="DS751" s="61"/>
      <c r="DT751" s="61"/>
      <c r="DU751" s="61"/>
      <c r="DV751" s="61"/>
      <c r="DW751" s="61"/>
      <c r="DX751" s="61"/>
      <c r="DY751" s="61"/>
      <c r="DZ751" s="61"/>
      <c r="EA751" s="61"/>
      <c r="EB751" s="61"/>
      <c r="EC751" s="61"/>
      <c r="ED751" s="61"/>
      <c r="EE751" s="61"/>
      <c r="EF751" s="61"/>
      <c r="EG751" s="61"/>
      <c r="EH751" s="61"/>
      <c r="EI751" s="61"/>
      <c r="EJ751" s="61"/>
      <c r="EK751" s="61"/>
      <c r="EL751" s="61"/>
      <c r="EM751" s="61"/>
      <c r="EN751" s="61"/>
      <c r="EO751" s="61"/>
      <c r="EP751" s="61"/>
      <c r="EQ751" s="61"/>
      <c r="ER751" s="61"/>
      <c r="ES751" s="61"/>
      <c r="ET751" s="61"/>
      <c r="EU751" s="61"/>
      <c r="EV751" s="61"/>
      <c r="EW751" s="61"/>
      <c r="EX751" s="61"/>
      <c r="EY751" s="61"/>
    </row>
    <row r="752" spans="1:155"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1"/>
      <c r="CE752" s="61"/>
      <c r="CF752" s="61"/>
      <c r="CG752" s="61"/>
      <c r="CH752" s="61"/>
      <c r="CI752" s="61"/>
      <c r="CJ752" s="61"/>
      <c r="CK752" s="61"/>
      <c r="CL752" s="61"/>
      <c r="CM752" s="61"/>
      <c r="CN752" s="61"/>
      <c r="CO752" s="61"/>
      <c r="CP752" s="61"/>
      <c r="CQ752" s="61"/>
      <c r="CR752" s="61"/>
      <c r="CS752" s="61"/>
      <c r="CT752" s="61"/>
      <c r="CU752" s="61"/>
      <c r="CV752" s="61"/>
      <c r="CW752" s="61"/>
      <c r="CX752" s="61"/>
      <c r="CY752" s="61"/>
      <c r="CZ752" s="61"/>
      <c r="DA752" s="61"/>
      <c r="DB752" s="61"/>
      <c r="DC752" s="61"/>
      <c r="DD752" s="61"/>
      <c r="DE752" s="61"/>
      <c r="DF752" s="61"/>
      <c r="DG752" s="61"/>
      <c r="DH752" s="61"/>
      <c r="DI752" s="61"/>
      <c r="DJ752" s="61"/>
      <c r="DK752" s="61"/>
      <c r="DL752" s="61"/>
      <c r="DM752" s="61"/>
      <c r="DN752" s="61"/>
      <c r="DO752" s="61"/>
      <c r="DP752" s="61"/>
      <c r="DQ752" s="61"/>
      <c r="DR752" s="61"/>
      <c r="DS752" s="61"/>
      <c r="DT752" s="61"/>
      <c r="DU752" s="61"/>
      <c r="DV752" s="61"/>
      <c r="DW752" s="61"/>
      <c r="DX752" s="61"/>
      <c r="DY752" s="61"/>
      <c r="DZ752" s="61"/>
      <c r="EA752" s="61"/>
      <c r="EB752" s="61"/>
      <c r="EC752" s="61"/>
      <c r="ED752" s="61"/>
      <c r="EE752" s="61"/>
      <c r="EF752" s="61"/>
      <c r="EG752" s="61"/>
      <c r="EH752" s="61"/>
      <c r="EI752" s="61"/>
      <c r="EJ752" s="61"/>
      <c r="EK752" s="61"/>
      <c r="EL752" s="61"/>
      <c r="EM752" s="61"/>
      <c r="EN752" s="61"/>
      <c r="EO752" s="61"/>
      <c r="EP752" s="61"/>
      <c r="EQ752" s="61"/>
      <c r="ER752" s="61"/>
      <c r="ES752" s="61"/>
      <c r="ET752" s="61"/>
      <c r="EU752" s="61"/>
      <c r="EV752" s="61"/>
      <c r="EW752" s="61"/>
      <c r="EX752" s="61"/>
      <c r="EY752" s="61"/>
    </row>
    <row r="753" spans="1:155"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1"/>
      <c r="CE753" s="61"/>
      <c r="CF753" s="61"/>
      <c r="CG753" s="61"/>
      <c r="CH753" s="61"/>
      <c r="CI753" s="61"/>
      <c r="CJ753" s="61"/>
      <c r="CK753" s="61"/>
      <c r="CL753" s="61"/>
      <c r="CM753" s="61"/>
      <c r="CN753" s="61"/>
      <c r="CO753" s="61"/>
      <c r="CP753" s="61"/>
      <c r="CQ753" s="61"/>
      <c r="CR753" s="61"/>
      <c r="CS753" s="61"/>
      <c r="CT753" s="61"/>
      <c r="CU753" s="61"/>
      <c r="CV753" s="61"/>
      <c r="CW753" s="61"/>
      <c r="CX753" s="61"/>
      <c r="CY753" s="61"/>
      <c r="CZ753" s="61"/>
      <c r="DA753" s="61"/>
      <c r="DB753" s="61"/>
      <c r="DC753" s="61"/>
      <c r="DD753" s="61"/>
      <c r="DE753" s="61"/>
      <c r="DF753" s="61"/>
      <c r="DG753" s="61"/>
      <c r="DH753" s="61"/>
      <c r="DI753" s="61"/>
      <c r="DJ753" s="61"/>
      <c r="DK753" s="61"/>
      <c r="DL753" s="61"/>
      <c r="DM753" s="61"/>
      <c r="DN753" s="61"/>
      <c r="DO753" s="61"/>
      <c r="DP753" s="61"/>
      <c r="DQ753" s="61"/>
      <c r="DR753" s="61"/>
      <c r="DS753" s="61"/>
      <c r="DT753" s="61"/>
      <c r="DU753" s="61"/>
      <c r="DV753" s="61"/>
      <c r="DW753" s="61"/>
      <c r="DX753" s="61"/>
      <c r="DY753" s="61"/>
      <c r="DZ753" s="61"/>
      <c r="EA753" s="61"/>
      <c r="EB753" s="61"/>
      <c r="EC753" s="61"/>
      <c r="ED753" s="61"/>
      <c r="EE753" s="61"/>
      <c r="EF753" s="61"/>
      <c r="EG753" s="61"/>
      <c r="EH753" s="61"/>
      <c r="EI753" s="61"/>
      <c r="EJ753" s="61"/>
      <c r="EK753" s="61"/>
      <c r="EL753" s="61"/>
      <c r="EM753" s="61"/>
      <c r="EN753" s="61"/>
      <c r="EO753" s="61"/>
      <c r="EP753" s="61"/>
      <c r="EQ753" s="61"/>
      <c r="ER753" s="61"/>
      <c r="ES753" s="61"/>
      <c r="ET753" s="61"/>
      <c r="EU753" s="61"/>
      <c r="EV753" s="61"/>
      <c r="EW753" s="61"/>
      <c r="EX753" s="61"/>
      <c r="EY753" s="61"/>
    </row>
    <row r="754" spans="1:155"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1"/>
      <c r="CE754" s="61"/>
      <c r="CF754" s="61"/>
      <c r="CG754" s="61"/>
      <c r="CH754" s="61"/>
      <c r="CI754" s="61"/>
      <c r="CJ754" s="61"/>
      <c r="CK754" s="61"/>
      <c r="CL754" s="61"/>
      <c r="CM754" s="61"/>
      <c r="CN754" s="61"/>
      <c r="CO754" s="61"/>
      <c r="CP754" s="61"/>
      <c r="CQ754" s="61"/>
      <c r="CR754" s="61"/>
      <c r="CS754" s="61"/>
      <c r="CT754" s="61"/>
      <c r="CU754" s="61"/>
      <c r="CV754" s="61"/>
      <c r="CW754" s="61"/>
      <c r="CX754" s="61"/>
      <c r="CY754" s="61"/>
      <c r="CZ754" s="61"/>
      <c r="DA754" s="61"/>
      <c r="DB754" s="61"/>
      <c r="DC754" s="61"/>
      <c r="DD754" s="61"/>
      <c r="DE754" s="61"/>
      <c r="DF754" s="61"/>
      <c r="DG754" s="61"/>
      <c r="DH754" s="61"/>
      <c r="DI754" s="61"/>
      <c r="DJ754" s="61"/>
      <c r="DK754" s="61"/>
      <c r="DL754" s="61"/>
      <c r="DM754" s="61"/>
      <c r="DN754" s="61"/>
      <c r="DO754" s="61"/>
      <c r="DP754" s="61"/>
      <c r="DQ754" s="61"/>
      <c r="DR754" s="61"/>
      <c r="DS754" s="61"/>
      <c r="DT754" s="61"/>
      <c r="DU754" s="61"/>
      <c r="DV754" s="61"/>
      <c r="DW754" s="61"/>
      <c r="DX754" s="61"/>
      <c r="DY754" s="61"/>
      <c r="DZ754" s="61"/>
      <c r="EA754" s="61"/>
      <c r="EB754" s="61"/>
      <c r="EC754" s="61"/>
      <c r="ED754" s="61"/>
      <c r="EE754" s="61"/>
      <c r="EF754" s="61"/>
      <c r="EG754" s="61"/>
      <c r="EH754" s="61"/>
      <c r="EI754" s="61"/>
      <c r="EJ754" s="61"/>
      <c r="EK754" s="61"/>
      <c r="EL754" s="61"/>
      <c r="EM754" s="61"/>
      <c r="EN754" s="61"/>
      <c r="EO754" s="61"/>
      <c r="EP754" s="61"/>
      <c r="EQ754" s="61"/>
      <c r="ER754" s="61"/>
      <c r="ES754" s="61"/>
      <c r="ET754" s="61"/>
      <c r="EU754" s="61"/>
      <c r="EV754" s="61"/>
      <c r="EW754" s="61"/>
      <c r="EX754" s="61"/>
      <c r="EY754" s="61"/>
    </row>
    <row r="755" spans="1:155"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1"/>
      <c r="CE755" s="61"/>
      <c r="CF755" s="61"/>
      <c r="CG755" s="61"/>
      <c r="CH755" s="61"/>
      <c r="CI755" s="61"/>
      <c r="CJ755" s="61"/>
      <c r="CK755" s="61"/>
      <c r="CL755" s="61"/>
      <c r="CM755" s="61"/>
      <c r="CN755" s="61"/>
      <c r="CO755" s="61"/>
      <c r="CP755" s="61"/>
      <c r="CQ755" s="61"/>
      <c r="CR755" s="61"/>
      <c r="CS755" s="61"/>
      <c r="CT755" s="61"/>
      <c r="CU755" s="61"/>
      <c r="CV755" s="61"/>
      <c r="CW755" s="61"/>
      <c r="CX755" s="61"/>
      <c r="CY755" s="61"/>
      <c r="CZ755" s="61"/>
      <c r="DA755" s="61"/>
      <c r="DB755" s="61"/>
      <c r="DC755" s="61"/>
      <c r="DD755" s="61"/>
      <c r="DE755" s="61"/>
      <c r="DF755" s="61"/>
      <c r="DG755" s="61"/>
      <c r="DH755" s="61"/>
      <c r="DI755" s="61"/>
      <c r="DJ755" s="61"/>
      <c r="DK755" s="61"/>
      <c r="DL755" s="61"/>
      <c r="DM755" s="61"/>
      <c r="DN755" s="61"/>
      <c r="DO755" s="61"/>
      <c r="DP755" s="61"/>
      <c r="DQ755" s="61"/>
      <c r="DR755" s="61"/>
      <c r="DS755" s="61"/>
      <c r="DT755" s="61"/>
      <c r="DU755" s="61"/>
      <c r="DV755" s="61"/>
      <c r="DW755" s="61"/>
      <c r="DX755" s="61"/>
      <c r="DY755" s="61"/>
      <c r="DZ755" s="61"/>
      <c r="EA755" s="61"/>
      <c r="EB755" s="61"/>
      <c r="EC755" s="61"/>
      <c r="ED755" s="61"/>
      <c r="EE755" s="61"/>
      <c r="EF755" s="61"/>
      <c r="EG755" s="61"/>
      <c r="EH755" s="61"/>
      <c r="EI755" s="61"/>
      <c r="EJ755" s="61"/>
      <c r="EK755" s="61"/>
      <c r="EL755" s="61"/>
      <c r="EM755" s="61"/>
      <c r="EN755" s="61"/>
      <c r="EO755" s="61"/>
      <c r="EP755" s="61"/>
      <c r="EQ755" s="61"/>
      <c r="ER755" s="61"/>
      <c r="ES755" s="61"/>
      <c r="ET755" s="61"/>
      <c r="EU755" s="61"/>
      <c r="EV755" s="61"/>
      <c r="EW755" s="61"/>
      <c r="EX755" s="61"/>
      <c r="EY755" s="61"/>
    </row>
    <row r="756" spans="1:155"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1"/>
      <c r="CE756" s="61"/>
      <c r="CF756" s="61"/>
      <c r="CG756" s="61"/>
      <c r="CH756" s="61"/>
      <c r="CI756" s="61"/>
      <c r="CJ756" s="61"/>
      <c r="CK756" s="61"/>
      <c r="CL756" s="61"/>
      <c r="CM756" s="61"/>
      <c r="CN756" s="61"/>
      <c r="CO756" s="61"/>
      <c r="CP756" s="61"/>
      <c r="CQ756" s="61"/>
      <c r="CR756" s="61"/>
      <c r="CS756" s="61"/>
      <c r="CT756" s="61"/>
      <c r="CU756" s="61"/>
      <c r="CV756" s="61"/>
      <c r="CW756" s="61"/>
      <c r="CX756" s="61"/>
      <c r="CY756" s="61"/>
      <c r="CZ756" s="61"/>
      <c r="DA756" s="61"/>
      <c r="DB756" s="61"/>
      <c r="DC756" s="61"/>
      <c r="DD756" s="61"/>
      <c r="DE756" s="61"/>
      <c r="DF756" s="61"/>
      <c r="DG756" s="61"/>
      <c r="DH756" s="61"/>
      <c r="DI756" s="61"/>
      <c r="DJ756" s="61"/>
      <c r="DK756" s="61"/>
      <c r="DL756" s="61"/>
      <c r="DM756" s="61"/>
      <c r="DN756" s="61"/>
      <c r="DO756" s="61"/>
      <c r="DP756" s="61"/>
      <c r="DQ756" s="61"/>
      <c r="DR756" s="61"/>
      <c r="DS756" s="61"/>
      <c r="DT756" s="61"/>
      <c r="DU756" s="61"/>
      <c r="DV756" s="61"/>
      <c r="DW756" s="61"/>
      <c r="DX756" s="61"/>
      <c r="DY756" s="61"/>
      <c r="DZ756" s="61"/>
      <c r="EA756" s="61"/>
      <c r="EB756" s="61"/>
      <c r="EC756" s="61"/>
      <c r="ED756" s="61"/>
      <c r="EE756" s="61"/>
      <c r="EF756" s="61"/>
      <c r="EG756" s="61"/>
      <c r="EH756" s="61"/>
      <c r="EI756" s="61"/>
      <c r="EJ756" s="61"/>
      <c r="EK756" s="61"/>
      <c r="EL756" s="61"/>
      <c r="EM756" s="61"/>
      <c r="EN756" s="61"/>
      <c r="EO756" s="61"/>
      <c r="EP756" s="61"/>
      <c r="EQ756" s="61"/>
      <c r="ER756" s="61"/>
      <c r="ES756" s="61"/>
      <c r="ET756" s="61"/>
      <c r="EU756" s="61"/>
      <c r="EV756" s="61"/>
      <c r="EW756" s="61"/>
      <c r="EX756" s="61"/>
      <c r="EY756" s="61"/>
    </row>
    <row r="757" spans="1:155"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1"/>
      <c r="CE757" s="61"/>
      <c r="CF757" s="61"/>
      <c r="CG757" s="61"/>
      <c r="CH757" s="61"/>
      <c r="CI757" s="61"/>
      <c r="CJ757" s="61"/>
      <c r="CK757" s="61"/>
      <c r="CL757" s="61"/>
      <c r="CM757" s="61"/>
      <c r="CN757" s="61"/>
      <c r="CO757" s="61"/>
      <c r="CP757" s="61"/>
      <c r="CQ757" s="61"/>
      <c r="CR757" s="61"/>
      <c r="CS757" s="61"/>
      <c r="CT757" s="61"/>
      <c r="CU757" s="61"/>
      <c r="CV757" s="61"/>
      <c r="CW757" s="61"/>
      <c r="CX757" s="61"/>
      <c r="CY757" s="61"/>
      <c r="CZ757" s="61"/>
      <c r="DA757" s="61"/>
      <c r="DB757" s="61"/>
      <c r="DC757" s="61"/>
      <c r="DD757" s="61"/>
      <c r="DE757" s="61"/>
      <c r="DF757" s="61"/>
      <c r="DG757" s="61"/>
      <c r="DH757" s="61"/>
      <c r="DI757" s="61"/>
      <c r="DJ757" s="61"/>
      <c r="DK757" s="61"/>
      <c r="DL757" s="61"/>
      <c r="DM757" s="61"/>
      <c r="DN757" s="61"/>
      <c r="DO757" s="61"/>
      <c r="DP757" s="61"/>
      <c r="DQ757" s="61"/>
      <c r="DR757" s="61"/>
      <c r="DS757" s="61"/>
      <c r="DT757" s="61"/>
      <c r="DU757" s="61"/>
      <c r="DV757" s="61"/>
      <c r="DW757" s="61"/>
      <c r="DX757" s="61"/>
      <c r="DY757" s="61"/>
      <c r="DZ757" s="61"/>
      <c r="EA757" s="61"/>
      <c r="EB757" s="61"/>
      <c r="EC757" s="61"/>
      <c r="ED757" s="61"/>
      <c r="EE757" s="61"/>
      <c r="EF757" s="61"/>
      <c r="EG757" s="61"/>
      <c r="EH757" s="61"/>
      <c r="EI757" s="61"/>
      <c r="EJ757" s="61"/>
      <c r="EK757" s="61"/>
      <c r="EL757" s="61"/>
      <c r="EM757" s="61"/>
      <c r="EN757" s="61"/>
      <c r="EO757" s="61"/>
      <c r="EP757" s="61"/>
      <c r="EQ757" s="61"/>
      <c r="ER757" s="61"/>
      <c r="ES757" s="61"/>
      <c r="ET757" s="61"/>
      <c r="EU757" s="61"/>
      <c r="EV757" s="61"/>
      <c r="EW757" s="61"/>
      <c r="EX757" s="61"/>
      <c r="EY757" s="61"/>
    </row>
    <row r="758" spans="1:155"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1"/>
      <c r="CE758" s="61"/>
      <c r="CF758" s="61"/>
      <c r="CG758" s="61"/>
      <c r="CH758" s="61"/>
      <c r="CI758" s="61"/>
      <c r="CJ758" s="61"/>
      <c r="CK758" s="61"/>
      <c r="CL758" s="61"/>
      <c r="CM758" s="61"/>
      <c r="CN758" s="61"/>
      <c r="CO758" s="61"/>
      <c r="CP758" s="61"/>
      <c r="CQ758" s="61"/>
      <c r="CR758" s="61"/>
      <c r="CS758" s="61"/>
      <c r="CT758" s="61"/>
      <c r="CU758" s="61"/>
      <c r="CV758" s="61"/>
      <c r="CW758" s="61"/>
      <c r="CX758" s="61"/>
      <c r="CY758" s="61"/>
      <c r="CZ758" s="61"/>
      <c r="DA758" s="61"/>
      <c r="DB758" s="61"/>
      <c r="DC758" s="61"/>
      <c r="DD758" s="61"/>
      <c r="DE758" s="61"/>
      <c r="DF758" s="61"/>
      <c r="DG758" s="61"/>
      <c r="DH758" s="61"/>
      <c r="DI758" s="61"/>
      <c r="DJ758" s="61"/>
      <c r="DK758" s="61"/>
      <c r="DL758" s="61"/>
      <c r="DM758" s="61"/>
      <c r="DN758" s="61"/>
      <c r="DO758" s="61"/>
      <c r="DP758" s="61"/>
      <c r="DQ758" s="61"/>
      <c r="DR758" s="61"/>
      <c r="DS758" s="61"/>
      <c r="DT758" s="61"/>
      <c r="DU758" s="61"/>
      <c r="DV758" s="61"/>
      <c r="DW758" s="61"/>
      <c r="DX758" s="61"/>
      <c r="DY758" s="61"/>
      <c r="DZ758" s="61"/>
      <c r="EA758" s="61"/>
      <c r="EB758" s="61"/>
      <c r="EC758" s="61"/>
      <c r="ED758" s="61"/>
      <c r="EE758" s="61"/>
      <c r="EF758" s="61"/>
      <c r="EG758" s="61"/>
      <c r="EH758" s="61"/>
      <c r="EI758" s="61"/>
      <c r="EJ758" s="61"/>
      <c r="EK758" s="61"/>
      <c r="EL758" s="61"/>
      <c r="EM758" s="61"/>
      <c r="EN758" s="61"/>
      <c r="EO758" s="61"/>
      <c r="EP758" s="61"/>
      <c r="EQ758" s="61"/>
      <c r="ER758" s="61"/>
      <c r="ES758" s="61"/>
      <c r="ET758" s="61"/>
      <c r="EU758" s="61"/>
      <c r="EV758" s="61"/>
      <c r="EW758" s="61"/>
      <c r="EX758" s="61"/>
      <c r="EY758" s="61"/>
    </row>
    <row r="759" spans="1:155"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1"/>
      <c r="CE759" s="61"/>
      <c r="CF759" s="61"/>
      <c r="CG759" s="61"/>
      <c r="CH759" s="61"/>
      <c r="CI759" s="61"/>
      <c r="CJ759" s="61"/>
      <c r="CK759" s="61"/>
      <c r="CL759" s="61"/>
      <c r="CM759" s="61"/>
      <c r="CN759" s="61"/>
      <c r="CO759" s="61"/>
      <c r="CP759" s="61"/>
      <c r="CQ759" s="61"/>
      <c r="CR759" s="61"/>
      <c r="CS759" s="61"/>
      <c r="CT759" s="61"/>
      <c r="CU759" s="61"/>
      <c r="CV759" s="61"/>
      <c r="CW759" s="61"/>
      <c r="CX759" s="61"/>
      <c r="CY759" s="61"/>
      <c r="CZ759" s="61"/>
      <c r="DA759" s="61"/>
      <c r="DB759" s="61"/>
      <c r="DC759" s="61"/>
      <c r="DD759" s="61"/>
      <c r="DE759" s="61"/>
      <c r="DF759" s="61"/>
      <c r="DG759" s="61"/>
      <c r="DH759" s="61"/>
      <c r="DI759" s="61"/>
      <c r="DJ759" s="61"/>
      <c r="DK759" s="61"/>
      <c r="DL759" s="61"/>
      <c r="DM759" s="61"/>
      <c r="DN759" s="61"/>
      <c r="DO759" s="61"/>
      <c r="DP759" s="61"/>
      <c r="DQ759" s="61"/>
      <c r="DR759" s="61"/>
      <c r="DS759" s="61"/>
      <c r="DT759" s="61"/>
      <c r="DU759" s="61"/>
      <c r="DV759" s="61"/>
      <c r="DW759" s="61"/>
      <c r="DX759" s="61"/>
      <c r="DY759" s="61"/>
      <c r="DZ759" s="61"/>
      <c r="EA759" s="61"/>
      <c r="EB759" s="61"/>
      <c r="EC759" s="61"/>
      <c r="ED759" s="61"/>
      <c r="EE759" s="61"/>
      <c r="EF759" s="61"/>
      <c r="EG759" s="61"/>
      <c r="EH759" s="61"/>
      <c r="EI759" s="61"/>
      <c r="EJ759" s="61"/>
      <c r="EK759" s="61"/>
      <c r="EL759" s="61"/>
      <c r="EM759" s="61"/>
      <c r="EN759" s="61"/>
      <c r="EO759" s="61"/>
      <c r="EP759" s="61"/>
      <c r="EQ759" s="61"/>
      <c r="ER759" s="61"/>
      <c r="ES759" s="61"/>
      <c r="ET759" s="61"/>
      <c r="EU759" s="61"/>
      <c r="EV759" s="61"/>
      <c r="EW759" s="61"/>
      <c r="EX759" s="61"/>
      <c r="EY759" s="61"/>
    </row>
    <row r="760" spans="1:155"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1"/>
      <c r="CE760" s="61"/>
      <c r="CF760" s="61"/>
      <c r="CG760" s="61"/>
      <c r="CH760" s="61"/>
      <c r="CI760" s="61"/>
      <c r="CJ760" s="61"/>
      <c r="CK760" s="61"/>
      <c r="CL760" s="61"/>
      <c r="CM760" s="61"/>
      <c r="CN760" s="61"/>
      <c r="CO760" s="61"/>
      <c r="CP760" s="61"/>
      <c r="CQ760" s="61"/>
      <c r="CR760" s="61"/>
      <c r="CS760" s="61"/>
      <c r="CT760" s="61"/>
      <c r="CU760" s="61"/>
      <c r="CV760" s="61"/>
      <c r="CW760" s="61"/>
      <c r="CX760" s="61"/>
      <c r="CY760" s="61"/>
      <c r="CZ760" s="61"/>
      <c r="DA760" s="61"/>
      <c r="DB760" s="61"/>
      <c r="DC760" s="61"/>
      <c r="DD760" s="61"/>
      <c r="DE760" s="61"/>
      <c r="DF760" s="61"/>
      <c r="DG760" s="61"/>
      <c r="DH760" s="61"/>
      <c r="DI760" s="61"/>
      <c r="DJ760" s="61"/>
      <c r="DK760" s="61"/>
      <c r="DL760" s="61"/>
      <c r="DM760" s="61"/>
      <c r="DN760" s="61"/>
      <c r="DO760" s="61"/>
      <c r="DP760" s="61"/>
      <c r="DQ760" s="61"/>
      <c r="DR760" s="61"/>
      <c r="DS760" s="61"/>
      <c r="DT760" s="61"/>
      <c r="DU760" s="61"/>
      <c r="DV760" s="61"/>
      <c r="DW760" s="61"/>
      <c r="DX760" s="61"/>
      <c r="DY760" s="61"/>
      <c r="DZ760" s="61"/>
      <c r="EA760" s="61"/>
      <c r="EB760" s="61"/>
      <c r="EC760" s="61"/>
      <c r="ED760" s="61"/>
      <c r="EE760" s="61"/>
      <c r="EF760" s="61"/>
      <c r="EG760" s="61"/>
      <c r="EH760" s="61"/>
      <c r="EI760" s="61"/>
      <c r="EJ760" s="61"/>
      <c r="EK760" s="61"/>
      <c r="EL760" s="61"/>
      <c r="EM760" s="61"/>
      <c r="EN760" s="61"/>
      <c r="EO760" s="61"/>
      <c r="EP760" s="61"/>
      <c r="EQ760" s="61"/>
      <c r="ER760" s="61"/>
      <c r="ES760" s="61"/>
      <c r="ET760" s="61"/>
      <c r="EU760" s="61"/>
      <c r="EV760" s="61"/>
      <c r="EW760" s="61"/>
      <c r="EX760" s="61"/>
      <c r="EY760" s="61"/>
    </row>
    <row r="761" spans="1:155"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1"/>
      <c r="CE761" s="61"/>
      <c r="CF761" s="61"/>
      <c r="CG761" s="61"/>
      <c r="CH761" s="61"/>
      <c r="CI761" s="61"/>
      <c r="CJ761" s="61"/>
      <c r="CK761" s="61"/>
      <c r="CL761" s="61"/>
      <c r="CM761" s="61"/>
      <c r="CN761" s="61"/>
      <c r="CO761" s="61"/>
      <c r="CP761" s="61"/>
      <c r="CQ761" s="61"/>
      <c r="CR761" s="61"/>
      <c r="CS761" s="61"/>
      <c r="CT761" s="61"/>
      <c r="CU761" s="61"/>
      <c r="CV761" s="61"/>
      <c r="CW761" s="61"/>
      <c r="CX761" s="61"/>
      <c r="CY761" s="61"/>
      <c r="CZ761" s="61"/>
      <c r="DA761" s="61"/>
      <c r="DB761" s="61"/>
      <c r="DC761" s="61"/>
      <c r="DD761" s="61"/>
      <c r="DE761" s="61"/>
      <c r="DF761" s="61"/>
      <c r="DG761" s="61"/>
      <c r="DH761" s="61"/>
      <c r="DI761" s="61"/>
      <c r="DJ761" s="61"/>
      <c r="DK761" s="61"/>
      <c r="DL761" s="61"/>
      <c r="DM761" s="61"/>
      <c r="DN761" s="61"/>
      <c r="DO761" s="61"/>
      <c r="DP761" s="61"/>
      <c r="DQ761" s="61"/>
      <c r="DR761" s="61"/>
      <c r="DS761" s="61"/>
      <c r="DT761" s="61"/>
      <c r="DU761" s="61"/>
      <c r="DV761" s="61"/>
      <c r="DW761" s="61"/>
      <c r="DX761" s="61"/>
      <c r="DY761" s="61"/>
      <c r="DZ761" s="61"/>
      <c r="EA761" s="61"/>
      <c r="EB761" s="61"/>
      <c r="EC761" s="61"/>
      <c r="ED761" s="61"/>
      <c r="EE761" s="61"/>
      <c r="EF761" s="61"/>
      <c r="EG761" s="61"/>
      <c r="EH761" s="61"/>
      <c r="EI761" s="61"/>
      <c r="EJ761" s="61"/>
      <c r="EK761" s="61"/>
      <c r="EL761" s="61"/>
      <c r="EM761" s="61"/>
      <c r="EN761" s="61"/>
      <c r="EO761" s="61"/>
      <c r="EP761" s="61"/>
      <c r="EQ761" s="61"/>
      <c r="ER761" s="61"/>
      <c r="ES761" s="61"/>
      <c r="ET761" s="61"/>
      <c r="EU761" s="61"/>
      <c r="EV761" s="61"/>
      <c r="EW761" s="61"/>
      <c r="EX761" s="61"/>
      <c r="EY761" s="61"/>
    </row>
    <row r="762" spans="1:155"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1"/>
      <c r="CE762" s="61"/>
      <c r="CF762" s="61"/>
      <c r="CG762" s="61"/>
      <c r="CH762" s="61"/>
      <c r="CI762" s="61"/>
      <c r="CJ762" s="61"/>
      <c r="CK762" s="61"/>
      <c r="CL762" s="61"/>
      <c r="CM762" s="61"/>
      <c r="CN762" s="61"/>
      <c r="CO762" s="61"/>
      <c r="CP762" s="61"/>
      <c r="CQ762" s="61"/>
      <c r="CR762" s="61"/>
      <c r="CS762" s="61"/>
      <c r="CT762" s="61"/>
      <c r="CU762" s="61"/>
      <c r="CV762" s="61"/>
      <c r="CW762" s="61"/>
      <c r="CX762" s="61"/>
      <c r="CY762" s="61"/>
      <c r="CZ762" s="61"/>
      <c r="DA762" s="61"/>
      <c r="DB762" s="61"/>
      <c r="DC762" s="61"/>
      <c r="DD762" s="61"/>
      <c r="DE762" s="61"/>
      <c r="DF762" s="61"/>
      <c r="DG762" s="61"/>
      <c r="DH762" s="61"/>
      <c r="DI762" s="61"/>
      <c r="DJ762" s="61"/>
      <c r="DK762" s="61"/>
      <c r="DL762" s="61"/>
      <c r="DM762" s="61"/>
      <c r="DN762" s="61"/>
      <c r="DO762" s="61"/>
      <c r="DP762" s="61"/>
      <c r="DQ762" s="61"/>
      <c r="DR762" s="61"/>
      <c r="DS762" s="61"/>
      <c r="DT762" s="61"/>
      <c r="DU762" s="61"/>
      <c r="DV762" s="61"/>
      <c r="DW762" s="61"/>
      <c r="DX762" s="61"/>
      <c r="DY762" s="61"/>
      <c r="DZ762" s="61"/>
      <c r="EA762" s="61"/>
      <c r="EB762" s="61"/>
      <c r="EC762" s="61"/>
      <c r="ED762" s="61"/>
      <c r="EE762" s="61"/>
      <c r="EF762" s="61"/>
      <c r="EG762" s="61"/>
      <c r="EH762" s="61"/>
      <c r="EI762" s="61"/>
      <c r="EJ762" s="61"/>
      <c r="EK762" s="61"/>
      <c r="EL762" s="61"/>
      <c r="EM762" s="61"/>
      <c r="EN762" s="61"/>
      <c r="EO762" s="61"/>
      <c r="EP762" s="61"/>
      <c r="EQ762" s="61"/>
      <c r="ER762" s="61"/>
      <c r="ES762" s="61"/>
      <c r="ET762" s="61"/>
      <c r="EU762" s="61"/>
      <c r="EV762" s="61"/>
      <c r="EW762" s="61"/>
      <c r="EX762" s="61"/>
      <c r="EY762" s="61"/>
    </row>
    <row r="763" spans="1:155"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1"/>
      <c r="CE763" s="61"/>
      <c r="CF763" s="61"/>
      <c r="CG763" s="61"/>
      <c r="CH763" s="61"/>
      <c r="CI763" s="61"/>
      <c r="CJ763" s="61"/>
      <c r="CK763" s="61"/>
      <c r="CL763" s="61"/>
      <c r="CM763" s="61"/>
      <c r="CN763" s="61"/>
      <c r="CO763" s="61"/>
      <c r="CP763" s="61"/>
      <c r="CQ763" s="61"/>
      <c r="CR763" s="61"/>
      <c r="CS763" s="61"/>
      <c r="CT763" s="61"/>
      <c r="CU763" s="61"/>
      <c r="CV763" s="61"/>
      <c r="CW763" s="61"/>
      <c r="CX763" s="61"/>
      <c r="CY763" s="61"/>
      <c r="CZ763" s="61"/>
      <c r="DA763" s="61"/>
      <c r="DB763" s="61"/>
      <c r="DC763" s="61"/>
      <c r="DD763" s="61"/>
      <c r="DE763" s="61"/>
      <c r="DF763" s="61"/>
      <c r="DG763" s="61"/>
      <c r="DH763" s="61"/>
      <c r="DI763" s="61"/>
      <c r="DJ763" s="61"/>
      <c r="DK763" s="61"/>
      <c r="DL763" s="61"/>
      <c r="DM763" s="61"/>
      <c r="DN763" s="61"/>
      <c r="DO763" s="61"/>
      <c r="DP763" s="61"/>
      <c r="DQ763" s="61"/>
      <c r="DR763" s="61"/>
      <c r="DS763" s="61"/>
      <c r="DT763" s="61"/>
      <c r="DU763" s="61"/>
      <c r="DV763" s="61"/>
      <c r="DW763" s="61"/>
      <c r="DX763" s="61"/>
      <c r="DY763" s="61"/>
      <c r="DZ763" s="61"/>
      <c r="EA763" s="61"/>
      <c r="EB763" s="61"/>
      <c r="EC763" s="61"/>
      <c r="ED763" s="61"/>
      <c r="EE763" s="61"/>
      <c r="EF763" s="61"/>
      <c r="EG763" s="61"/>
      <c r="EH763" s="61"/>
      <c r="EI763" s="61"/>
      <c r="EJ763" s="61"/>
      <c r="EK763" s="61"/>
      <c r="EL763" s="61"/>
      <c r="EM763" s="61"/>
      <c r="EN763" s="61"/>
      <c r="EO763" s="61"/>
      <c r="EP763" s="61"/>
      <c r="EQ763" s="61"/>
      <c r="ER763" s="61"/>
      <c r="ES763" s="61"/>
      <c r="ET763" s="61"/>
      <c r="EU763" s="61"/>
      <c r="EV763" s="61"/>
      <c r="EW763" s="61"/>
      <c r="EX763" s="61"/>
      <c r="EY763" s="61"/>
    </row>
    <row r="764" spans="1:155"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1"/>
      <c r="CE764" s="61"/>
      <c r="CF764" s="61"/>
      <c r="CG764" s="61"/>
      <c r="CH764" s="61"/>
      <c r="CI764" s="61"/>
      <c r="CJ764" s="61"/>
      <c r="CK764" s="61"/>
      <c r="CL764" s="61"/>
      <c r="CM764" s="61"/>
      <c r="CN764" s="61"/>
      <c r="CO764" s="61"/>
      <c r="CP764" s="61"/>
      <c r="CQ764" s="61"/>
      <c r="CR764" s="61"/>
      <c r="CS764" s="61"/>
      <c r="CT764" s="61"/>
      <c r="CU764" s="61"/>
      <c r="CV764" s="61"/>
      <c r="CW764" s="61"/>
      <c r="CX764" s="61"/>
      <c r="CY764" s="61"/>
      <c r="CZ764" s="61"/>
      <c r="DA764" s="61"/>
      <c r="DB764" s="61"/>
      <c r="DC764" s="61"/>
      <c r="DD764" s="61"/>
      <c r="DE764" s="61"/>
      <c r="DF764" s="61"/>
      <c r="DG764" s="61"/>
      <c r="DH764" s="61"/>
      <c r="DI764" s="61"/>
      <c r="DJ764" s="61"/>
      <c r="DK764" s="61"/>
      <c r="DL764" s="61"/>
      <c r="DM764" s="61"/>
      <c r="DN764" s="61"/>
      <c r="DO764" s="61"/>
      <c r="DP764" s="61"/>
      <c r="DQ764" s="61"/>
      <c r="DR764" s="61"/>
      <c r="DS764" s="61"/>
      <c r="DT764" s="61"/>
      <c r="DU764" s="61"/>
      <c r="DV764" s="61"/>
      <c r="DW764" s="61"/>
      <c r="DX764" s="61"/>
      <c r="DY764" s="61"/>
      <c r="DZ764" s="61"/>
      <c r="EA764" s="61"/>
      <c r="EB764" s="61"/>
      <c r="EC764" s="61"/>
      <c r="ED764" s="61"/>
      <c r="EE764" s="61"/>
      <c r="EF764" s="61"/>
      <c r="EG764" s="61"/>
      <c r="EH764" s="61"/>
      <c r="EI764" s="61"/>
      <c r="EJ764" s="61"/>
      <c r="EK764" s="61"/>
      <c r="EL764" s="61"/>
      <c r="EM764" s="61"/>
      <c r="EN764" s="61"/>
      <c r="EO764" s="61"/>
      <c r="EP764" s="61"/>
      <c r="EQ764" s="61"/>
      <c r="ER764" s="61"/>
      <c r="ES764" s="61"/>
      <c r="ET764" s="61"/>
      <c r="EU764" s="61"/>
      <c r="EV764" s="61"/>
      <c r="EW764" s="61"/>
      <c r="EX764" s="61"/>
      <c r="EY764" s="61"/>
    </row>
    <row r="765" spans="1:155"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1"/>
      <c r="CE765" s="61"/>
      <c r="CF765" s="61"/>
      <c r="CG765" s="61"/>
      <c r="CH765" s="61"/>
      <c r="CI765" s="61"/>
      <c r="CJ765" s="61"/>
      <c r="CK765" s="61"/>
      <c r="CL765" s="61"/>
      <c r="CM765" s="61"/>
      <c r="CN765" s="61"/>
      <c r="CO765" s="61"/>
      <c r="CP765" s="61"/>
      <c r="CQ765" s="61"/>
      <c r="CR765" s="61"/>
      <c r="CS765" s="61"/>
      <c r="CT765" s="61"/>
      <c r="CU765" s="61"/>
      <c r="CV765" s="61"/>
      <c r="CW765" s="61"/>
      <c r="CX765" s="61"/>
      <c r="CY765" s="61"/>
      <c r="CZ765" s="61"/>
      <c r="DA765" s="61"/>
      <c r="DB765" s="61"/>
      <c r="DC765" s="61"/>
      <c r="DD765" s="61"/>
      <c r="DE765" s="61"/>
      <c r="DF765" s="61"/>
      <c r="DG765" s="61"/>
      <c r="DH765" s="61"/>
      <c r="DI765" s="61"/>
      <c r="DJ765" s="61"/>
      <c r="DK765" s="61"/>
      <c r="DL765" s="61"/>
      <c r="DM765" s="61"/>
      <c r="DN765" s="61"/>
      <c r="DO765" s="61"/>
      <c r="DP765" s="61"/>
      <c r="DQ765" s="61"/>
      <c r="DR765" s="61"/>
      <c r="DS765" s="61"/>
      <c r="DT765" s="61"/>
      <c r="DU765" s="61"/>
      <c r="DV765" s="61"/>
      <c r="DW765" s="61"/>
      <c r="DX765" s="61"/>
      <c r="DY765" s="61"/>
      <c r="DZ765" s="61"/>
      <c r="EA765" s="61"/>
      <c r="EB765" s="61"/>
      <c r="EC765" s="61"/>
      <c r="ED765" s="61"/>
      <c r="EE765" s="61"/>
      <c r="EF765" s="61"/>
      <c r="EG765" s="61"/>
      <c r="EH765" s="61"/>
      <c r="EI765" s="61"/>
      <c r="EJ765" s="61"/>
      <c r="EK765" s="61"/>
      <c r="EL765" s="61"/>
      <c r="EM765" s="61"/>
      <c r="EN765" s="61"/>
      <c r="EO765" s="61"/>
      <c r="EP765" s="61"/>
      <c r="EQ765" s="61"/>
      <c r="ER765" s="61"/>
      <c r="ES765" s="61"/>
      <c r="ET765" s="61"/>
      <c r="EU765" s="61"/>
      <c r="EV765" s="61"/>
      <c r="EW765" s="61"/>
      <c r="EX765" s="61"/>
      <c r="EY765" s="61"/>
    </row>
    <row r="766" spans="1:155"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1"/>
      <c r="CE766" s="61"/>
      <c r="CF766" s="61"/>
      <c r="CG766" s="61"/>
      <c r="CH766" s="61"/>
      <c r="CI766" s="61"/>
      <c r="CJ766" s="61"/>
      <c r="CK766" s="61"/>
      <c r="CL766" s="61"/>
      <c r="CM766" s="61"/>
      <c r="CN766" s="61"/>
      <c r="CO766" s="61"/>
      <c r="CP766" s="61"/>
      <c r="CQ766" s="61"/>
      <c r="CR766" s="61"/>
      <c r="CS766" s="61"/>
      <c r="CT766" s="61"/>
      <c r="CU766" s="61"/>
      <c r="CV766" s="61"/>
      <c r="CW766" s="61"/>
      <c r="CX766" s="61"/>
      <c r="CY766" s="61"/>
      <c r="CZ766" s="61"/>
      <c r="DA766" s="61"/>
      <c r="DB766" s="61"/>
      <c r="DC766" s="61"/>
      <c r="DD766" s="61"/>
      <c r="DE766" s="61"/>
      <c r="DF766" s="61"/>
      <c r="DG766" s="61"/>
      <c r="DH766" s="61"/>
      <c r="DI766" s="61"/>
      <c r="DJ766" s="61"/>
      <c r="DK766" s="61"/>
      <c r="DL766" s="61"/>
      <c r="DM766" s="61"/>
      <c r="DN766" s="61"/>
      <c r="DO766" s="61"/>
      <c r="DP766" s="61"/>
      <c r="DQ766" s="61"/>
      <c r="DR766" s="61"/>
      <c r="DS766" s="61"/>
      <c r="DT766" s="61"/>
      <c r="DU766" s="61"/>
      <c r="DV766" s="61"/>
      <c r="DW766" s="61"/>
      <c r="DX766" s="61"/>
      <c r="DY766" s="61"/>
      <c r="DZ766" s="61"/>
      <c r="EA766" s="61"/>
      <c r="EB766" s="61"/>
      <c r="EC766" s="61"/>
      <c r="ED766" s="61"/>
      <c r="EE766" s="61"/>
      <c r="EF766" s="61"/>
      <c r="EG766" s="61"/>
      <c r="EH766" s="61"/>
      <c r="EI766" s="61"/>
      <c r="EJ766" s="61"/>
      <c r="EK766" s="61"/>
      <c r="EL766" s="61"/>
      <c r="EM766" s="61"/>
      <c r="EN766" s="61"/>
      <c r="EO766" s="61"/>
      <c r="EP766" s="61"/>
      <c r="EQ766" s="61"/>
      <c r="ER766" s="61"/>
      <c r="ES766" s="61"/>
      <c r="ET766" s="61"/>
      <c r="EU766" s="61"/>
      <c r="EV766" s="61"/>
      <c r="EW766" s="61"/>
      <c r="EX766" s="61"/>
      <c r="EY766" s="61"/>
    </row>
    <row r="767" spans="1:155"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1"/>
      <c r="CE767" s="61"/>
      <c r="CF767" s="61"/>
      <c r="CG767" s="61"/>
      <c r="CH767" s="61"/>
      <c r="CI767" s="61"/>
      <c r="CJ767" s="61"/>
      <c r="CK767" s="61"/>
      <c r="CL767" s="61"/>
      <c r="CM767" s="61"/>
      <c r="CN767" s="61"/>
      <c r="CO767" s="61"/>
      <c r="CP767" s="61"/>
      <c r="CQ767" s="61"/>
      <c r="CR767" s="61"/>
      <c r="CS767" s="61"/>
      <c r="CT767" s="61"/>
      <c r="CU767" s="61"/>
      <c r="CV767" s="61"/>
      <c r="CW767" s="61"/>
      <c r="CX767" s="61"/>
      <c r="CY767" s="61"/>
      <c r="CZ767" s="61"/>
      <c r="DA767" s="61"/>
      <c r="DB767" s="61"/>
      <c r="DC767" s="61"/>
      <c r="DD767" s="61"/>
      <c r="DE767" s="61"/>
      <c r="DF767" s="61"/>
      <c r="DG767" s="61"/>
      <c r="DH767" s="61"/>
      <c r="DI767" s="61"/>
      <c r="DJ767" s="61"/>
      <c r="DK767" s="61"/>
      <c r="DL767" s="61"/>
      <c r="DM767" s="61"/>
      <c r="DN767" s="61"/>
      <c r="DO767" s="61"/>
      <c r="DP767" s="61"/>
      <c r="DQ767" s="61"/>
      <c r="DR767" s="61"/>
      <c r="DS767" s="61"/>
      <c r="DT767" s="61"/>
      <c r="DU767" s="61"/>
      <c r="DV767" s="61"/>
      <c r="DW767" s="61"/>
      <c r="DX767" s="61"/>
      <c r="DY767" s="61"/>
      <c r="DZ767" s="61"/>
      <c r="EA767" s="61"/>
      <c r="EB767" s="61"/>
      <c r="EC767" s="61"/>
      <c r="ED767" s="61"/>
      <c r="EE767" s="61"/>
      <c r="EF767" s="61"/>
      <c r="EG767" s="61"/>
      <c r="EH767" s="61"/>
      <c r="EI767" s="61"/>
      <c r="EJ767" s="61"/>
      <c r="EK767" s="61"/>
      <c r="EL767" s="61"/>
      <c r="EM767" s="61"/>
      <c r="EN767" s="61"/>
      <c r="EO767" s="61"/>
      <c r="EP767" s="61"/>
      <c r="EQ767" s="61"/>
      <c r="ER767" s="61"/>
      <c r="ES767" s="61"/>
      <c r="ET767" s="61"/>
      <c r="EU767" s="61"/>
      <c r="EV767" s="61"/>
      <c r="EW767" s="61"/>
      <c r="EX767" s="61"/>
      <c r="EY767" s="61"/>
    </row>
    <row r="768" spans="1:155"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1"/>
      <c r="CE768" s="61"/>
      <c r="CF768" s="61"/>
      <c r="CG768" s="61"/>
      <c r="CH768" s="61"/>
      <c r="CI768" s="61"/>
      <c r="CJ768" s="61"/>
      <c r="CK768" s="61"/>
      <c r="CL768" s="61"/>
      <c r="CM768" s="61"/>
      <c r="CN768" s="61"/>
      <c r="CO768" s="61"/>
      <c r="CP768" s="61"/>
      <c r="CQ768" s="61"/>
      <c r="CR768" s="61"/>
      <c r="CS768" s="61"/>
      <c r="CT768" s="61"/>
      <c r="CU768" s="61"/>
      <c r="CV768" s="61"/>
      <c r="CW768" s="61"/>
      <c r="CX768" s="61"/>
      <c r="CY768" s="61"/>
      <c r="CZ768" s="61"/>
      <c r="DA768" s="61"/>
      <c r="DB768" s="61"/>
      <c r="DC768" s="61"/>
      <c r="DD768" s="61"/>
      <c r="DE768" s="61"/>
      <c r="DF768" s="61"/>
      <c r="DG768" s="61"/>
      <c r="DH768" s="61"/>
      <c r="DI768" s="61"/>
      <c r="DJ768" s="61"/>
      <c r="DK768" s="61"/>
      <c r="DL768" s="61"/>
      <c r="DM768" s="61"/>
      <c r="DN768" s="61"/>
      <c r="DO768" s="61"/>
      <c r="DP768" s="61"/>
      <c r="DQ768" s="61"/>
      <c r="DR768" s="61"/>
      <c r="DS768" s="61"/>
      <c r="DT768" s="61"/>
      <c r="DU768" s="61"/>
      <c r="DV768" s="61"/>
      <c r="DW768" s="61"/>
      <c r="DX768" s="61"/>
      <c r="DY768" s="61"/>
      <c r="DZ768" s="61"/>
      <c r="EA768" s="61"/>
      <c r="EB768" s="61"/>
      <c r="EC768" s="61"/>
      <c r="ED768" s="61"/>
      <c r="EE768" s="61"/>
      <c r="EF768" s="61"/>
      <c r="EG768" s="61"/>
      <c r="EH768" s="61"/>
      <c r="EI768" s="61"/>
      <c r="EJ768" s="61"/>
      <c r="EK768" s="61"/>
      <c r="EL768" s="61"/>
      <c r="EM768" s="61"/>
      <c r="EN768" s="61"/>
      <c r="EO768" s="61"/>
      <c r="EP768" s="61"/>
      <c r="EQ768" s="61"/>
      <c r="ER768" s="61"/>
      <c r="ES768" s="61"/>
      <c r="ET768" s="61"/>
      <c r="EU768" s="61"/>
      <c r="EV768" s="61"/>
      <c r="EW768" s="61"/>
      <c r="EX768" s="61"/>
      <c r="EY768" s="61"/>
    </row>
    <row r="769" spans="1:155"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1"/>
      <c r="CE769" s="61"/>
      <c r="CF769" s="61"/>
      <c r="CG769" s="61"/>
      <c r="CH769" s="61"/>
      <c r="CI769" s="61"/>
      <c r="CJ769" s="61"/>
      <c r="CK769" s="61"/>
      <c r="CL769" s="61"/>
      <c r="CM769" s="61"/>
      <c r="CN769" s="61"/>
      <c r="CO769" s="61"/>
      <c r="CP769" s="61"/>
      <c r="CQ769" s="61"/>
      <c r="CR769" s="61"/>
      <c r="CS769" s="61"/>
      <c r="CT769" s="61"/>
      <c r="CU769" s="61"/>
      <c r="CV769" s="61"/>
      <c r="CW769" s="61"/>
      <c r="CX769" s="61"/>
      <c r="CY769" s="61"/>
      <c r="CZ769" s="61"/>
      <c r="DA769" s="61"/>
      <c r="DB769" s="61"/>
      <c r="DC769" s="61"/>
      <c r="DD769" s="61"/>
      <c r="DE769" s="61"/>
      <c r="DF769" s="61"/>
      <c r="DG769" s="61"/>
      <c r="DH769" s="61"/>
      <c r="DI769" s="61"/>
      <c r="DJ769" s="61"/>
      <c r="DK769" s="61"/>
      <c r="DL769" s="61"/>
      <c r="DM769" s="61"/>
      <c r="DN769" s="61"/>
      <c r="DO769" s="61"/>
      <c r="DP769" s="61"/>
      <c r="DQ769" s="61"/>
      <c r="DR769" s="61"/>
      <c r="DS769" s="61"/>
      <c r="DT769" s="61"/>
      <c r="DU769" s="61"/>
      <c r="DV769" s="61"/>
      <c r="DW769" s="61"/>
      <c r="DX769" s="61"/>
      <c r="DY769" s="61"/>
      <c r="DZ769" s="61"/>
      <c r="EA769" s="61"/>
      <c r="EB769" s="61"/>
      <c r="EC769" s="61"/>
      <c r="ED769" s="61"/>
      <c r="EE769" s="61"/>
      <c r="EF769" s="61"/>
      <c r="EG769" s="61"/>
      <c r="EH769" s="61"/>
      <c r="EI769" s="61"/>
      <c r="EJ769" s="61"/>
      <c r="EK769" s="61"/>
      <c r="EL769" s="61"/>
      <c r="EM769" s="61"/>
      <c r="EN769" s="61"/>
      <c r="EO769" s="61"/>
      <c r="EP769" s="61"/>
      <c r="EQ769" s="61"/>
      <c r="ER769" s="61"/>
      <c r="ES769" s="61"/>
      <c r="ET769" s="61"/>
      <c r="EU769" s="61"/>
      <c r="EV769" s="61"/>
      <c r="EW769" s="61"/>
      <c r="EX769" s="61"/>
      <c r="EY769" s="61"/>
    </row>
    <row r="770" spans="1:155"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1"/>
      <c r="CE770" s="61"/>
      <c r="CF770" s="61"/>
      <c r="CG770" s="61"/>
      <c r="CH770" s="61"/>
      <c r="CI770" s="61"/>
      <c r="CJ770" s="61"/>
      <c r="CK770" s="61"/>
      <c r="CL770" s="61"/>
      <c r="CM770" s="61"/>
      <c r="CN770" s="61"/>
      <c r="CO770" s="61"/>
      <c r="CP770" s="61"/>
      <c r="CQ770" s="61"/>
      <c r="CR770" s="61"/>
      <c r="CS770" s="61"/>
      <c r="CT770" s="61"/>
      <c r="CU770" s="61"/>
      <c r="CV770" s="61"/>
      <c r="CW770" s="61"/>
      <c r="CX770" s="61"/>
      <c r="CY770" s="61"/>
      <c r="CZ770" s="61"/>
      <c r="DA770" s="61"/>
      <c r="DB770" s="61"/>
      <c r="DC770" s="61"/>
      <c r="DD770" s="61"/>
      <c r="DE770" s="61"/>
      <c r="DF770" s="61"/>
      <c r="DG770" s="61"/>
      <c r="DH770" s="61"/>
      <c r="DI770" s="61"/>
      <c r="DJ770" s="61"/>
      <c r="DK770" s="61"/>
      <c r="DL770" s="61"/>
      <c r="DM770" s="61"/>
      <c r="DN770" s="61"/>
      <c r="DO770" s="61"/>
      <c r="DP770" s="61"/>
      <c r="DQ770" s="61"/>
      <c r="DR770" s="61"/>
      <c r="DS770" s="61"/>
      <c r="DT770" s="61"/>
      <c r="DU770" s="61"/>
      <c r="DV770" s="61"/>
      <c r="DW770" s="61"/>
      <c r="DX770" s="61"/>
      <c r="DY770" s="61"/>
      <c r="DZ770" s="61"/>
      <c r="EA770" s="61"/>
      <c r="EB770" s="61"/>
      <c r="EC770" s="61"/>
      <c r="ED770" s="61"/>
      <c r="EE770" s="61"/>
      <c r="EF770" s="61"/>
      <c r="EG770" s="61"/>
      <c r="EH770" s="61"/>
      <c r="EI770" s="61"/>
      <c r="EJ770" s="61"/>
      <c r="EK770" s="61"/>
      <c r="EL770" s="61"/>
      <c r="EM770" s="61"/>
      <c r="EN770" s="61"/>
      <c r="EO770" s="61"/>
      <c r="EP770" s="61"/>
      <c r="EQ770" s="61"/>
      <c r="ER770" s="61"/>
      <c r="ES770" s="61"/>
      <c r="ET770" s="61"/>
      <c r="EU770" s="61"/>
      <c r="EV770" s="61"/>
      <c r="EW770" s="61"/>
      <c r="EX770" s="61"/>
      <c r="EY770" s="61"/>
    </row>
    <row r="771" spans="1:155"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1"/>
      <c r="CE771" s="61"/>
      <c r="CF771" s="61"/>
      <c r="CG771" s="61"/>
      <c r="CH771" s="61"/>
      <c r="CI771" s="61"/>
      <c r="CJ771" s="61"/>
      <c r="CK771" s="61"/>
      <c r="CL771" s="61"/>
      <c r="CM771" s="61"/>
      <c r="CN771" s="61"/>
      <c r="CO771" s="61"/>
      <c r="CP771" s="61"/>
      <c r="CQ771" s="61"/>
      <c r="CR771" s="61"/>
      <c r="CS771" s="61"/>
      <c r="CT771" s="61"/>
      <c r="CU771" s="61"/>
      <c r="CV771" s="61"/>
      <c r="CW771" s="61"/>
      <c r="CX771" s="61"/>
      <c r="CY771" s="61"/>
      <c r="CZ771" s="61"/>
      <c r="DA771" s="61"/>
      <c r="DB771" s="61"/>
      <c r="DC771" s="61"/>
      <c r="DD771" s="61"/>
      <c r="DE771" s="61"/>
      <c r="DF771" s="61"/>
      <c r="DG771" s="61"/>
      <c r="DH771" s="61"/>
      <c r="DI771" s="61"/>
      <c r="DJ771" s="61"/>
      <c r="DK771" s="61"/>
      <c r="DL771" s="61"/>
      <c r="DM771" s="61"/>
      <c r="DN771" s="61"/>
      <c r="DO771" s="61"/>
      <c r="DP771" s="61"/>
      <c r="DQ771" s="61"/>
      <c r="DR771" s="61"/>
      <c r="DS771" s="61"/>
      <c r="DT771" s="61"/>
      <c r="DU771" s="61"/>
      <c r="DV771" s="61"/>
      <c r="DW771" s="61"/>
      <c r="DX771" s="61"/>
      <c r="DY771" s="61"/>
      <c r="DZ771" s="61"/>
      <c r="EA771" s="61"/>
      <c r="EB771" s="61"/>
      <c r="EC771" s="61"/>
      <c r="ED771" s="61"/>
      <c r="EE771" s="61"/>
      <c r="EF771" s="61"/>
      <c r="EG771" s="61"/>
      <c r="EH771" s="61"/>
      <c r="EI771" s="61"/>
      <c r="EJ771" s="61"/>
      <c r="EK771" s="61"/>
      <c r="EL771" s="61"/>
      <c r="EM771" s="61"/>
      <c r="EN771" s="61"/>
      <c r="EO771" s="61"/>
      <c r="EP771" s="61"/>
      <c r="EQ771" s="61"/>
      <c r="ER771" s="61"/>
      <c r="ES771" s="61"/>
      <c r="ET771" s="61"/>
      <c r="EU771" s="61"/>
      <c r="EV771" s="61"/>
      <c r="EW771" s="61"/>
      <c r="EX771" s="61"/>
      <c r="EY771" s="61"/>
    </row>
    <row r="772" spans="1:155"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1"/>
      <c r="CE772" s="61"/>
      <c r="CF772" s="61"/>
      <c r="CG772" s="61"/>
      <c r="CH772" s="61"/>
      <c r="CI772" s="61"/>
      <c r="CJ772" s="61"/>
      <c r="CK772" s="61"/>
      <c r="CL772" s="61"/>
      <c r="CM772" s="61"/>
      <c r="CN772" s="61"/>
      <c r="CO772" s="61"/>
      <c r="CP772" s="61"/>
      <c r="CQ772" s="61"/>
      <c r="CR772" s="61"/>
      <c r="CS772" s="61"/>
      <c r="CT772" s="61"/>
      <c r="CU772" s="61"/>
      <c r="CV772" s="61"/>
      <c r="CW772" s="61"/>
      <c r="CX772" s="61"/>
      <c r="CY772" s="61"/>
      <c r="CZ772" s="61"/>
      <c r="DA772" s="61"/>
      <c r="DB772" s="61"/>
      <c r="DC772" s="61"/>
      <c r="DD772" s="61"/>
      <c r="DE772" s="61"/>
      <c r="DF772" s="61"/>
      <c r="DG772" s="61"/>
      <c r="DH772" s="61"/>
      <c r="DI772" s="61"/>
      <c r="DJ772" s="61"/>
      <c r="DK772" s="61"/>
      <c r="DL772" s="61"/>
      <c r="DM772" s="61"/>
      <c r="DN772" s="61"/>
      <c r="DO772" s="61"/>
      <c r="DP772" s="61"/>
      <c r="DQ772" s="61"/>
      <c r="DR772" s="61"/>
      <c r="DS772" s="61"/>
      <c r="DT772" s="61"/>
      <c r="DU772" s="61"/>
      <c r="DV772" s="61"/>
      <c r="DW772" s="61"/>
      <c r="DX772" s="61"/>
      <c r="DY772" s="61"/>
      <c r="DZ772" s="61"/>
      <c r="EA772" s="61"/>
      <c r="EB772" s="61"/>
      <c r="EC772" s="61"/>
      <c r="ED772" s="61"/>
      <c r="EE772" s="61"/>
      <c r="EF772" s="61"/>
      <c r="EG772" s="61"/>
      <c r="EH772" s="61"/>
      <c r="EI772" s="61"/>
      <c r="EJ772" s="61"/>
      <c r="EK772" s="61"/>
      <c r="EL772" s="61"/>
      <c r="EM772" s="61"/>
      <c r="EN772" s="61"/>
      <c r="EO772" s="61"/>
      <c r="EP772" s="61"/>
      <c r="EQ772" s="61"/>
      <c r="ER772" s="61"/>
      <c r="ES772" s="61"/>
      <c r="ET772" s="61"/>
      <c r="EU772" s="61"/>
      <c r="EV772" s="61"/>
      <c r="EW772" s="61"/>
      <c r="EX772" s="61"/>
      <c r="EY772" s="61"/>
    </row>
    <row r="773" spans="1:155"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1"/>
      <c r="CE773" s="61"/>
      <c r="CF773" s="61"/>
      <c r="CG773" s="61"/>
      <c r="CH773" s="61"/>
      <c r="CI773" s="61"/>
      <c r="CJ773" s="61"/>
      <c r="CK773" s="61"/>
      <c r="CL773" s="61"/>
      <c r="CM773" s="61"/>
      <c r="CN773" s="61"/>
      <c r="CO773" s="61"/>
      <c r="CP773" s="61"/>
      <c r="CQ773" s="61"/>
      <c r="CR773" s="61"/>
      <c r="CS773" s="61"/>
      <c r="CT773" s="61"/>
      <c r="CU773" s="61"/>
      <c r="CV773" s="61"/>
      <c r="CW773" s="61"/>
      <c r="CX773" s="61"/>
      <c r="CY773" s="61"/>
      <c r="CZ773" s="61"/>
      <c r="DA773" s="61"/>
      <c r="DB773" s="61"/>
      <c r="DC773" s="61"/>
      <c r="DD773" s="61"/>
      <c r="DE773" s="61"/>
      <c r="DF773" s="61"/>
      <c r="DG773" s="61"/>
      <c r="DH773" s="61"/>
      <c r="DI773" s="61"/>
      <c r="DJ773" s="61"/>
      <c r="DK773" s="61"/>
      <c r="DL773" s="61"/>
      <c r="DM773" s="61"/>
      <c r="DN773" s="61"/>
      <c r="DO773" s="61"/>
      <c r="DP773" s="61"/>
      <c r="DQ773" s="61"/>
      <c r="DR773" s="61"/>
      <c r="DS773" s="61"/>
      <c r="DT773" s="61"/>
      <c r="DU773" s="61"/>
      <c r="DV773" s="61"/>
      <c r="DW773" s="61"/>
      <c r="DX773" s="61"/>
      <c r="DY773" s="61"/>
      <c r="DZ773" s="61"/>
      <c r="EA773" s="61"/>
      <c r="EB773" s="61"/>
      <c r="EC773" s="61"/>
      <c r="ED773" s="61"/>
      <c r="EE773" s="61"/>
      <c r="EF773" s="61"/>
      <c r="EG773" s="61"/>
      <c r="EH773" s="61"/>
      <c r="EI773" s="61"/>
      <c r="EJ773" s="61"/>
      <c r="EK773" s="61"/>
      <c r="EL773" s="61"/>
      <c r="EM773" s="61"/>
      <c r="EN773" s="61"/>
      <c r="EO773" s="61"/>
      <c r="EP773" s="61"/>
      <c r="EQ773" s="61"/>
      <c r="ER773" s="61"/>
      <c r="ES773" s="61"/>
      <c r="ET773" s="61"/>
      <c r="EU773" s="61"/>
      <c r="EV773" s="61"/>
      <c r="EW773" s="61"/>
      <c r="EX773" s="61"/>
      <c r="EY773" s="61"/>
    </row>
    <row r="774" spans="1:155"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1"/>
      <c r="CE774" s="61"/>
      <c r="CF774" s="61"/>
      <c r="CG774" s="61"/>
      <c r="CH774" s="61"/>
      <c r="CI774" s="61"/>
      <c r="CJ774" s="61"/>
      <c r="CK774" s="61"/>
      <c r="CL774" s="61"/>
      <c r="CM774" s="61"/>
      <c r="CN774" s="61"/>
      <c r="CO774" s="61"/>
      <c r="CP774" s="61"/>
      <c r="CQ774" s="61"/>
      <c r="CR774" s="61"/>
      <c r="CS774" s="61"/>
      <c r="CT774" s="61"/>
      <c r="CU774" s="61"/>
      <c r="CV774" s="61"/>
      <c r="CW774" s="61"/>
      <c r="CX774" s="61"/>
      <c r="CY774" s="61"/>
      <c r="CZ774" s="61"/>
      <c r="DA774" s="61"/>
      <c r="DB774" s="61"/>
      <c r="DC774" s="61"/>
      <c r="DD774" s="61"/>
      <c r="DE774" s="61"/>
      <c r="DF774" s="61"/>
      <c r="DG774" s="61"/>
      <c r="DH774" s="61"/>
      <c r="DI774" s="61"/>
      <c r="DJ774" s="61"/>
      <c r="DK774" s="61"/>
      <c r="DL774" s="61"/>
      <c r="DM774" s="61"/>
      <c r="DN774" s="61"/>
      <c r="DO774" s="61"/>
      <c r="DP774" s="61"/>
      <c r="DQ774" s="61"/>
      <c r="DR774" s="61"/>
      <c r="DS774" s="61"/>
      <c r="DT774" s="61"/>
      <c r="DU774" s="61"/>
      <c r="DV774" s="61"/>
      <c r="DW774" s="61"/>
      <c r="DX774" s="61"/>
      <c r="DY774" s="61"/>
      <c r="DZ774" s="61"/>
      <c r="EA774" s="61"/>
      <c r="EB774" s="61"/>
      <c r="EC774" s="61"/>
      <c r="ED774" s="61"/>
      <c r="EE774" s="61"/>
      <c r="EF774" s="61"/>
      <c r="EG774" s="61"/>
      <c r="EH774" s="61"/>
      <c r="EI774" s="61"/>
      <c r="EJ774" s="61"/>
      <c r="EK774" s="61"/>
      <c r="EL774" s="61"/>
      <c r="EM774" s="61"/>
      <c r="EN774" s="61"/>
      <c r="EO774" s="61"/>
      <c r="EP774" s="61"/>
      <c r="EQ774" s="61"/>
      <c r="ER774" s="61"/>
      <c r="ES774" s="61"/>
      <c r="ET774" s="61"/>
      <c r="EU774" s="61"/>
      <c r="EV774" s="61"/>
      <c r="EW774" s="61"/>
      <c r="EX774" s="61"/>
      <c r="EY774" s="61"/>
    </row>
    <row r="775" spans="1:155"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1"/>
      <c r="CE775" s="61"/>
      <c r="CF775" s="61"/>
      <c r="CG775" s="61"/>
      <c r="CH775" s="61"/>
      <c r="CI775" s="61"/>
      <c r="CJ775" s="61"/>
      <c r="CK775" s="61"/>
      <c r="CL775" s="61"/>
      <c r="CM775" s="61"/>
      <c r="CN775" s="61"/>
      <c r="CO775" s="61"/>
      <c r="CP775" s="61"/>
      <c r="CQ775" s="61"/>
      <c r="CR775" s="61"/>
      <c r="CS775" s="61"/>
      <c r="CT775" s="61"/>
      <c r="CU775" s="61"/>
      <c r="CV775" s="61"/>
      <c r="CW775" s="61"/>
      <c r="CX775" s="61"/>
      <c r="CY775" s="61"/>
      <c r="CZ775" s="61"/>
      <c r="DA775" s="61"/>
      <c r="DB775" s="61"/>
      <c r="DC775" s="61"/>
      <c r="DD775" s="61"/>
      <c r="DE775" s="61"/>
      <c r="DF775" s="61"/>
      <c r="DG775" s="61"/>
      <c r="DH775" s="61"/>
      <c r="DI775" s="61"/>
      <c r="DJ775" s="61"/>
      <c r="DK775" s="61"/>
      <c r="DL775" s="61"/>
      <c r="DM775" s="61"/>
      <c r="DN775" s="61"/>
      <c r="DO775" s="61"/>
      <c r="DP775" s="61"/>
      <c r="DQ775" s="61"/>
      <c r="DR775" s="61"/>
      <c r="DS775" s="61"/>
      <c r="DT775" s="61"/>
      <c r="DU775" s="61"/>
      <c r="DV775" s="61"/>
      <c r="DW775" s="61"/>
      <c r="DX775" s="61"/>
      <c r="DY775" s="61"/>
      <c r="DZ775" s="61"/>
      <c r="EA775" s="61"/>
      <c r="EB775" s="61"/>
      <c r="EC775" s="61"/>
      <c r="ED775" s="61"/>
      <c r="EE775" s="61"/>
      <c r="EF775" s="61"/>
      <c r="EG775" s="61"/>
      <c r="EH775" s="61"/>
      <c r="EI775" s="61"/>
      <c r="EJ775" s="61"/>
      <c r="EK775" s="61"/>
      <c r="EL775" s="61"/>
      <c r="EM775" s="61"/>
      <c r="EN775" s="61"/>
      <c r="EO775" s="61"/>
      <c r="EP775" s="61"/>
      <c r="EQ775" s="61"/>
      <c r="ER775" s="61"/>
      <c r="ES775" s="61"/>
      <c r="ET775" s="61"/>
      <c r="EU775" s="61"/>
      <c r="EV775" s="61"/>
      <c r="EW775" s="61"/>
      <c r="EX775" s="61"/>
      <c r="EY775" s="61"/>
    </row>
    <row r="776" spans="1:155"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1"/>
      <c r="CE776" s="61"/>
      <c r="CF776" s="61"/>
      <c r="CG776" s="61"/>
      <c r="CH776" s="61"/>
      <c r="CI776" s="61"/>
      <c r="CJ776" s="61"/>
      <c r="CK776" s="61"/>
      <c r="CL776" s="61"/>
      <c r="CM776" s="61"/>
      <c r="CN776" s="61"/>
      <c r="CO776" s="61"/>
      <c r="CP776" s="61"/>
      <c r="CQ776" s="61"/>
      <c r="CR776" s="61"/>
      <c r="CS776" s="61"/>
      <c r="CT776" s="61"/>
      <c r="CU776" s="61"/>
      <c r="CV776" s="61"/>
      <c r="CW776" s="61"/>
      <c r="CX776" s="61"/>
      <c r="CY776" s="61"/>
      <c r="CZ776" s="61"/>
      <c r="DA776" s="61"/>
      <c r="DB776" s="61"/>
      <c r="DC776" s="61"/>
      <c r="DD776" s="61"/>
      <c r="DE776" s="61"/>
      <c r="DF776" s="61"/>
      <c r="DG776" s="61"/>
      <c r="DH776" s="61"/>
      <c r="DI776" s="61"/>
      <c r="DJ776" s="61"/>
      <c r="DK776" s="61"/>
      <c r="DL776" s="61"/>
      <c r="DM776" s="61"/>
      <c r="DN776" s="61"/>
      <c r="DO776" s="61"/>
      <c r="DP776" s="61"/>
      <c r="DQ776" s="61"/>
      <c r="DR776" s="61"/>
      <c r="DS776" s="61"/>
      <c r="DT776" s="61"/>
      <c r="DU776" s="61"/>
      <c r="DV776" s="61"/>
      <c r="DW776" s="61"/>
      <c r="DX776" s="61"/>
      <c r="DY776" s="61"/>
      <c r="DZ776" s="61"/>
      <c r="EA776" s="61"/>
      <c r="EB776" s="61"/>
      <c r="EC776" s="61"/>
      <c r="ED776" s="61"/>
      <c r="EE776" s="61"/>
      <c r="EF776" s="61"/>
      <c r="EG776" s="61"/>
      <c r="EH776" s="61"/>
      <c r="EI776" s="61"/>
      <c r="EJ776" s="61"/>
      <c r="EK776" s="61"/>
      <c r="EL776" s="61"/>
      <c r="EM776" s="61"/>
      <c r="EN776" s="61"/>
      <c r="EO776" s="61"/>
      <c r="EP776" s="61"/>
      <c r="EQ776" s="61"/>
      <c r="ER776" s="61"/>
      <c r="ES776" s="61"/>
      <c r="ET776" s="61"/>
      <c r="EU776" s="61"/>
      <c r="EV776" s="61"/>
      <c r="EW776" s="61"/>
      <c r="EX776" s="61"/>
      <c r="EY776" s="61"/>
    </row>
    <row r="777" spans="1:155"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1"/>
      <c r="CE777" s="61"/>
      <c r="CF777" s="61"/>
      <c r="CG777" s="61"/>
      <c r="CH777" s="61"/>
      <c r="CI777" s="61"/>
      <c r="CJ777" s="61"/>
      <c r="CK777" s="61"/>
      <c r="CL777" s="61"/>
      <c r="CM777" s="61"/>
      <c r="CN777" s="61"/>
      <c r="CO777" s="61"/>
      <c r="CP777" s="61"/>
      <c r="CQ777" s="61"/>
      <c r="CR777" s="61"/>
      <c r="CS777" s="61"/>
      <c r="CT777" s="61"/>
      <c r="CU777" s="61"/>
      <c r="CV777" s="61"/>
      <c r="CW777" s="61"/>
      <c r="CX777" s="61"/>
      <c r="CY777" s="61"/>
      <c r="CZ777" s="61"/>
      <c r="DA777" s="61"/>
      <c r="DB777" s="61"/>
      <c r="DC777" s="61"/>
      <c r="DD777" s="61"/>
      <c r="DE777" s="61"/>
      <c r="DF777" s="61"/>
      <c r="DG777" s="61"/>
      <c r="DH777" s="61"/>
      <c r="DI777" s="61"/>
      <c r="DJ777" s="61"/>
      <c r="DK777" s="61"/>
      <c r="DL777" s="61"/>
      <c r="DM777" s="61"/>
      <c r="DN777" s="61"/>
      <c r="DO777" s="61"/>
      <c r="DP777" s="61"/>
      <c r="DQ777" s="61"/>
      <c r="DR777" s="61"/>
      <c r="DS777" s="61"/>
      <c r="DT777" s="61"/>
      <c r="DU777" s="61"/>
      <c r="DV777" s="61"/>
      <c r="DW777" s="61"/>
      <c r="DX777" s="61"/>
      <c r="DY777" s="61"/>
      <c r="DZ777" s="61"/>
      <c r="EA777" s="61"/>
      <c r="EB777" s="61"/>
      <c r="EC777" s="61"/>
      <c r="ED777" s="61"/>
      <c r="EE777" s="61"/>
      <c r="EF777" s="61"/>
      <c r="EG777" s="61"/>
      <c r="EH777" s="61"/>
      <c r="EI777" s="61"/>
      <c r="EJ777" s="61"/>
      <c r="EK777" s="61"/>
      <c r="EL777" s="61"/>
      <c r="EM777" s="61"/>
      <c r="EN777" s="61"/>
      <c r="EO777" s="61"/>
      <c r="EP777" s="61"/>
      <c r="EQ777" s="61"/>
      <c r="ER777" s="61"/>
      <c r="ES777" s="61"/>
      <c r="ET777" s="61"/>
      <c r="EU777" s="61"/>
      <c r="EV777" s="61"/>
      <c r="EW777" s="61"/>
      <c r="EX777" s="61"/>
      <c r="EY777" s="61"/>
    </row>
    <row r="778" spans="1:155"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1"/>
      <c r="CE778" s="61"/>
      <c r="CF778" s="61"/>
      <c r="CG778" s="61"/>
      <c r="CH778" s="61"/>
      <c r="CI778" s="61"/>
      <c r="CJ778" s="61"/>
      <c r="CK778" s="61"/>
      <c r="CL778" s="61"/>
      <c r="CM778" s="61"/>
      <c r="CN778" s="61"/>
      <c r="CO778" s="61"/>
      <c r="CP778" s="61"/>
      <c r="CQ778" s="61"/>
      <c r="CR778" s="61"/>
      <c r="CS778" s="61"/>
      <c r="CT778" s="61"/>
      <c r="CU778" s="61"/>
      <c r="CV778" s="61"/>
      <c r="CW778" s="61"/>
      <c r="CX778" s="61"/>
      <c r="CY778" s="61"/>
      <c r="CZ778" s="61"/>
      <c r="DA778" s="61"/>
      <c r="DB778" s="61"/>
      <c r="DC778" s="61"/>
      <c r="DD778" s="61"/>
      <c r="DE778" s="61"/>
      <c r="DF778" s="61"/>
      <c r="DG778" s="61"/>
      <c r="DH778" s="61"/>
      <c r="DI778" s="61"/>
      <c r="DJ778" s="61"/>
      <c r="DK778" s="61"/>
      <c r="DL778" s="61"/>
      <c r="DM778" s="61"/>
      <c r="DN778" s="61"/>
      <c r="DO778" s="61"/>
      <c r="DP778" s="61"/>
      <c r="DQ778" s="61"/>
      <c r="DR778" s="61"/>
      <c r="DS778" s="61"/>
      <c r="DT778" s="61"/>
      <c r="DU778" s="61"/>
      <c r="DV778" s="61"/>
      <c r="DW778" s="61"/>
      <c r="DX778" s="61"/>
      <c r="DY778" s="61"/>
      <c r="DZ778" s="61"/>
      <c r="EA778" s="61"/>
      <c r="EB778" s="61"/>
      <c r="EC778" s="61"/>
      <c r="ED778" s="61"/>
      <c r="EE778" s="61"/>
      <c r="EF778" s="61"/>
      <c r="EG778" s="61"/>
      <c r="EH778" s="61"/>
      <c r="EI778" s="61"/>
      <c r="EJ778" s="61"/>
      <c r="EK778" s="61"/>
      <c r="EL778" s="61"/>
      <c r="EM778" s="61"/>
      <c r="EN778" s="61"/>
      <c r="EO778" s="61"/>
      <c r="EP778" s="61"/>
      <c r="EQ778" s="61"/>
      <c r="ER778" s="61"/>
      <c r="ES778" s="61"/>
      <c r="ET778" s="61"/>
      <c r="EU778" s="61"/>
      <c r="EV778" s="61"/>
      <c r="EW778" s="61"/>
      <c r="EX778" s="61"/>
      <c r="EY778" s="61"/>
    </row>
    <row r="779" spans="1:155"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1"/>
      <c r="CE779" s="61"/>
      <c r="CF779" s="61"/>
      <c r="CG779" s="61"/>
      <c r="CH779" s="61"/>
      <c r="CI779" s="61"/>
      <c r="CJ779" s="61"/>
      <c r="CK779" s="61"/>
      <c r="CL779" s="61"/>
      <c r="CM779" s="61"/>
      <c r="CN779" s="61"/>
      <c r="CO779" s="61"/>
      <c r="CP779" s="61"/>
      <c r="CQ779" s="61"/>
      <c r="CR779" s="61"/>
      <c r="CS779" s="61"/>
      <c r="CT779" s="61"/>
      <c r="CU779" s="61"/>
      <c r="CV779" s="61"/>
      <c r="CW779" s="61"/>
      <c r="CX779" s="61"/>
      <c r="CY779" s="61"/>
      <c r="CZ779" s="61"/>
      <c r="DA779" s="61"/>
      <c r="DB779" s="61"/>
      <c r="DC779" s="61"/>
      <c r="DD779" s="61"/>
      <c r="DE779" s="61"/>
      <c r="DF779" s="61"/>
      <c r="DG779" s="61"/>
      <c r="DH779" s="61"/>
      <c r="DI779" s="61"/>
      <c r="DJ779" s="61"/>
      <c r="DK779" s="61"/>
      <c r="DL779" s="61"/>
      <c r="DM779" s="61"/>
      <c r="DN779" s="61"/>
      <c r="DO779" s="61"/>
      <c r="DP779" s="61"/>
      <c r="DQ779" s="61"/>
      <c r="DR779" s="61"/>
      <c r="DS779" s="61"/>
      <c r="DT779" s="61"/>
      <c r="DU779" s="61"/>
      <c r="DV779" s="61"/>
      <c r="DW779" s="61"/>
      <c r="DX779" s="61"/>
      <c r="DY779" s="61"/>
      <c r="DZ779" s="61"/>
      <c r="EA779" s="61"/>
      <c r="EB779" s="61"/>
      <c r="EC779" s="61"/>
      <c r="ED779" s="61"/>
      <c r="EE779" s="61"/>
      <c r="EF779" s="61"/>
      <c r="EG779" s="61"/>
      <c r="EH779" s="61"/>
      <c r="EI779" s="61"/>
      <c r="EJ779" s="61"/>
      <c r="EK779" s="61"/>
      <c r="EL779" s="61"/>
      <c r="EM779" s="61"/>
      <c r="EN779" s="61"/>
      <c r="EO779" s="61"/>
      <c r="EP779" s="61"/>
      <c r="EQ779" s="61"/>
      <c r="ER779" s="61"/>
      <c r="ES779" s="61"/>
      <c r="ET779" s="61"/>
      <c r="EU779" s="61"/>
      <c r="EV779" s="61"/>
      <c r="EW779" s="61"/>
      <c r="EX779" s="61"/>
      <c r="EY779" s="61"/>
    </row>
    <row r="780" spans="1:155"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1"/>
      <c r="CE780" s="61"/>
      <c r="CF780" s="61"/>
      <c r="CG780" s="61"/>
      <c r="CH780" s="61"/>
      <c r="CI780" s="61"/>
      <c r="CJ780" s="61"/>
      <c r="CK780" s="61"/>
      <c r="CL780" s="61"/>
      <c r="CM780" s="61"/>
      <c r="CN780" s="61"/>
      <c r="CO780" s="61"/>
      <c r="CP780" s="61"/>
      <c r="CQ780" s="61"/>
      <c r="CR780" s="61"/>
      <c r="CS780" s="61"/>
      <c r="CT780" s="61"/>
      <c r="CU780" s="61"/>
      <c r="CV780" s="61"/>
      <c r="CW780" s="61"/>
      <c r="CX780" s="61"/>
      <c r="CY780" s="61"/>
      <c r="CZ780" s="61"/>
      <c r="DA780" s="61"/>
      <c r="DB780" s="61"/>
      <c r="DC780" s="61"/>
      <c r="DD780" s="61"/>
      <c r="DE780" s="61"/>
      <c r="DF780" s="61"/>
      <c r="DG780" s="61"/>
      <c r="DH780" s="61"/>
      <c r="DI780" s="61"/>
      <c r="DJ780" s="61"/>
      <c r="DK780" s="61"/>
      <c r="DL780" s="61"/>
      <c r="DM780" s="61"/>
      <c r="DN780" s="61"/>
      <c r="DO780" s="61"/>
      <c r="DP780" s="61"/>
      <c r="DQ780" s="61"/>
      <c r="DR780" s="61"/>
      <c r="DS780" s="61"/>
      <c r="DT780" s="61"/>
      <c r="DU780" s="61"/>
      <c r="DV780" s="61"/>
      <c r="DW780" s="61"/>
      <c r="DX780" s="61"/>
      <c r="DY780" s="61"/>
      <c r="DZ780" s="61"/>
      <c r="EA780" s="61"/>
      <c r="EB780" s="61"/>
      <c r="EC780" s="61"/>
      <c r="ED780" s="61"/>
      <c r="EE780" s="61"/>
      <c r="EF780" s="61"/>
      <c r="EG780" s="61"/>
      <c r="EH780" s="61"/>
      <c r="EI780" s="61"/>
      <c r="EJ780" s="61"/>
      <c r="EK780" s="61"/>
      <c r="EL780" s="61"/>
      <c r="EM780" s="61"/>
      <c r="EN780" s="61"/>
      <c r="EO780" s="61"/>
      <c r="EP780" s="61"/>
      <c r="EQ780" s="61"/>
      <c r="ER780" s="61"/>
      <c r="ES780" s="61"/>
      <c r="ET780" s="61"/>
      <c r="EU780" s="61"/>
      <c r="EV780" s="61"/>
      <c r="EW780" s="61"/>
      <c r="EX780" s="61"/>
      <c r="EY780" s="61"/>
    </row>
    <row r="781" spans="1:155"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1"/>
      <c r="CE781" s="61"/>
      <c r="CF781" s="61"/>
      <c r="CG781" s="61"/>
      <c r="CH781" s="61"/>
      <c r="CI781" s="61"/>
      <c r="CJ781" s="61"/>
      <c r="CK781" s="61"/>
      <c r="CL781" s="61"/>
      <c r="CM781" s="61"/>
      <c r="CN781" s="61"/>
      <c r="CO781" s="61"/>
      <c r="CP781" s="61"/>
      <c r="CQ781" s="61"/>
      <c r="CR781" s="61"/>
      <c r="CS781" s="61"/>
      <c r="CT781" s="61"/>
      <c r="CU781" s="61"/>
      <c r="CV781" s="61"/>
      <c r="CW781" s="61"/>
      <c r="CX781" s="61"/>
      <c r="CY781" s="61"/>
      <c r="CZ781" s="61"/>
      <c r="DA781" s="61"/>
      <c r="DB781" s="61"/>
      <c r="DC781" s="61"/>
      <c r="DD781" s="61"/>
      <c r="DE781" s="61"/>
      <c r="DF781" s="61"/>
      <c r="DG781" s="61"/>
      <c r="DH781" s="61"/>
      <c r="DI781" s="61"/>
      <c r="DJ781" s="61"/>
      <c r="DK781" s="61"/>
      <c r="DL781" s="61"/>
      <c r="DM781" s="61"/>
      <c r="DN781" s="61"/>
      <c r="DO781" s="61"/>
      <c r="DP781" s="61"/>
      <c r="DQ781" s="61"/>
      <c r="DR781" s="61"/>
      <c r="DS781" s="61"/>
      <c r="DT781" s="61"/>
      <c r="DU781" s="61"/>
      <c r="DV781" s="61"/>
      <c r="DW781" s="61"/>
      <c r="DX781" s="61"/>
      <c r="DY781" s="61"/>
      <c r="DZ781" s="61"/>
      <c r="EA781" s="61"/>
      <c r="EB781" s="61"/>
      <c r="EC781" s="61"/>
      <c r="ED781" s="61"/>
      <c r="EE781" s="61"/>
      <c r="EF781" s="61"/>
      <c r="EG781" s="61"/>
      <c r="EH781" s="61"/>
      <c r="EI781" s="61"/>
      <c r="EJ781" s="61"/>
      <c r="EK781" s="61"/>
      <c r="EL781" s="61"/>
      <c r="EM781" s="61"/>
      <c r="EN781" s="61"/>
      <c r="EO781" s="61"/>
      <c r="EP781" s="61"/>
      <c r="EQ781" s="61"/>
      <c r="ER781" s="61"/>
      <c r="ES781" s="61"/>
      <c r="ET781" s="61"/>
      <c r="EU781" s="61"/>
      <c r="EV781" s="61"/>
      <c r="EW781" s="61"/>
      <c r="EX781" s="61"/>
      <c r="EY781" s="61"/>
    </row>
    <row r="782" spans="1:155"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1"/>
      <c r="CE782" s="61"/>
      <c r="CF782" s="61"/>
      <c r="CG782" s="61"/>
      <c r="CH782" s="61"/>
      <c r="CI782" s="61"/>
      <c r="CJ782" s="61"/>
      <c r="CK782" s="61"/>
      <c r="CL782" s="61"/>
      <c r="CM782" s="61"/>
      <c r="CN782" s="61"/>
      <c r="CO782" s="61"/>
      <c r="CP782" s="61"/>
      <c r="CQ782" s="61"/>
      <c r="CR782" s="61"/>
      <c r="CS782" s="61"/>
      <c r="CT782" s="61"/>
      <c r="CU782" s="61"/>
      <c r="CV782" s="61"/>
      <c r="CW782" s="61"/>
      <c r="CX782" s="61"/>
      <c r="CY782" s="61"/>
      <c r="CZ782" s="61"/>
      <c r="DA782" s="61"/>
      <c r="DB782" s="61"/>
      <c r="DC782" s="61"/>
      <c r="DD782" s="61"/>
      <c r="DE782" s="61"/>
      <c r="DF782" s="61"/>
      <c r="DG782" s="61"/>
      <c r="DH782" s="61"/>
      <c r="DI782" s="61"/>
      <c r="DJ782" s="61"/>
      <c r="DK782" s="61"/>
      <c r="DL782" s="61"/>
      <c r="DM782" s="61"/>
      <c r="DN782" s="61"/>
      <c r="DO782" s="61"/>
      <c r="DP782" s="61"/>
      <c r="DQ782" s="61"/>
      <c r="DR782" s="61"/>
      <c r="DS782" s="61"/>
      <c r="DT782" s="61"/>
      <c r="DU782" s="61"/>
      <c r="DV782" s="61"/>
      <c r="DW782" s="61"/>
      <c r="DX782" s="61"/>
      <c r="DY782" s="61"/>
      <c r="DZ782" s="61"/>
      <c r="EA782" s="61"/>
      <c r="EB782" s="61"/>
      <c r="EC782" s="61"/>
      <c r="ED782" s="61"/>
      <c r="EE782" s="61"/>
      <c r="EF782" s="61"/>
      <c r="EG782" s="61"/>
      <c r="EH782" s="61"/>
      <c r="EI782" s="61"/>
      <c r="EJ782" s="61"/>
      <c r="EK782" s="61"/>
      <c r="EL782" s="61"/>
      <c r="EM782" s="61"/>
      <c r="EN782" s="61"/>
      <c r="EO782" s="61"/>
      <c r="EP782" s="61"/>
      <c r="EQ782" s="61"/>
      <c r="ER782" s="61"/>
      <c r="ES782" s="61"/>
      <c r="ET782" s="61"/>
      <c r="EU782" s="61"/>
      <c r="EV782" s="61"/>
      <c r="EW782" s="61"/>
      <c r="EX782" s="61"/>
      <c r="EY782" s="61"/>
    </row>
    <row r="783" spans="1:155"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1"/>
      <c r="CE783" s="61"/>
      <c r="CF783" s="61"/>
      <c r="CG783" s="61"/>
      <c r="CH783" s="61"/>
      <c r="CI783" s="61"/>
      <c r="CJ783" s="61"/>
      <c r="CK783" s="61"/>
      <c r="CL783" s="61"/>
      <c r="CM783" s="61"/>
      <c r="CN783" s="61"/>
      <c r="CO783" s="61"/>
      <c r="CP783" s="61"/>
      <c r="CQ783" s="61"/>
      <c r="CR783" s="61"/>
      <c r="CS783" s="61"/>
      <c r="CT783" s="61"/>
      <c r="CU783" s="61"/>
      <c r="CV783" s="61"/>
      <c r="CW783" s="61"/>
      <c r="CX783" s="61"/>
      <c r="CY783" s="61"/>
      <c r="CZ783" s="61"/>
      <c r="DA783" s="61"/>
      <c r="DB783" s="61"/>
      <c r="DC783" s="61"/>
      <c r="DD783" s="61"/>
      <c r="DE783" s="61"/>
      <c r="DF783" s="61"/>
      <c r="DG783" s="61"/>
      <c r="DH783" s="61"/>
      <c r="DI783" s="61"/>
      <c r="DJ783" s="61"/>
      <c r="DK783" s="61"/>
      <c r="DL783" s="61"/>
      <c r="DM783" s="61"/>
      <c r="DN783" s="61"/>
      <c r="DO783" s="61"/>
      <c r="DP783" s="61"/>
      <c r="DQ783" s="61"/>
      <c r="DR783" s="61"/>
      <c r="DS783" s="61"/>
      <c r="DT783" s="61"/>
      <c r="DU783" s="61"/>
      <c r="DV783" s="61"/>
      <c r="DW783" s="61"/>
      <c r="DX783" s="61"/>
      <c r="DY783" s="61"/>
      <c r="DZ783" s="61"/>
      <c r="EA783" s="61"/>
      <c r="EB783" s="61"/>
      <c r="EC783" s="61"/>
      <c r="ED783" s="61"/>
      <c r="EE783" s="61"/>
      <c r="EF783" s="61"/>
      <c r="EG783" s="61"/>
      <c r="EH783" s="61"/>
      <c r="EI783" s="61"/>
      <c r="EJ783" s="61"/>
      <c r="EK783" s="61"/>
      <c r="EL783" s="61"/>
      <c r="EM783" s="61"/>
      <c r="EN783" s="61"/>
      <c r="EO783" s="61"/>
      <c r="EP783" s="61"/>
      <c r="EQ783" s="61"/>
      <c r="ER783" s="61"/>
      <c r="ES783" s="61"/>
      <c r="ET783" s="61"/>
      <c r="EU783" s="61"/>
      <c r="EV783" s="61"/>
      <c r="EW783" s="61"/>
      <c r="EX783" s="61"/>
      <c r="EY783" s="61"/>
    </row>
    <row r="784" spans="1:155"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1"/>
      <c r="CE784" s="61"/>
      <c r="CF784" s="61"/>
      <c r="CG784" s="61"/>
      <c r="CH784" s="61"/>
      <c r="CI784" s="61"/>
      <c r="CJ784" s="61"/>
      <c r="CK784" s="61"/>
      <c r="CL784" s="61"/>
      <c r="CM784" s="61"/>
      <c r="CN784" s="61"/>
      <c r="CO784" s="61"/>
      <c r="CP784" s="61"/>
      <c r="CQ784" s="61"/>
      <c r="CR784" s="61"/>
      <c r="CS784" s="61"/>
      <c r="CT784" s="61"/>
      <c r="CU784" s="61"/>
      <c r="CV784" s="61"/>
      <c r="CW784" s="61"/>
      <c r="CX784" s="61"/>
      <c r="CY784" s="61"/>
      <c r="CZ784" s="61"/>
      <c r="DA784" s="61"/>
      <c r="DB784" s="61"/>
      <c r="DC784" s="61"/>
      <c r="DD784" s="61"/>
      <c r="DE784" s="61"/>
      <c r="DF784" s="61"/>
      <c r="DG784" s="61"/>
      <c r="DH784" s="61"/>
      <c r="DI784" s="61"/>
      <c r="DJ784" s="61"/>
      <c r="DK784" s="61"/>
      <c r="DL784" s="61"/>
      <c r="DM784" s="61"/>
      <c r="DN784" s="61"/>
      <c r="DO784" s="61"/>
      <c r="DP784" s="61"/>
      <c r="DQ784" s="61"/>
      <c r="DR784" s="61"/>
      <c r="DS784" s="61"/>
      <c r="DT784" s="61"/>
      <c r="DU784" s="61"/>
      <c r="DV784" s="61"/>
      <c r="DW784" s="61"/>
      <c r="DX784" s="61"/>
      <c r="DY784" s="61"/>
      <c r="DZ784" s="61"/>
      <c r="EA784" s="61"/>
      <c r="EB784" s="61"/>
      <c r="EC784" s="61"/>
      <c r="ED784" s="61"/>
      <c r="EE784" s="61"/>
      <c r="EF784" s="61"/>
      <c r="EG784" s="61"/>
      <c r="EH784" s="61"/>
      <c r="EI784" s="61"/>
      <c r="EJ784" s="61"/>
      <c r="EK784" s="61"/>
      <c r="EL784" s="61"/>
      <c r="EM784" s="61"/>
      <c r="EN784" s="61"/>
      <c r="EO784" s="61"/>
      <c r="EP784" s="61"/>
      <c r="EQ784" s="61"/>
      <c r="ER784" s="61"/>
      <c r="ES784" s="61"/>
      <c r="ET784" s="61"/>
      <c r="EU784" s="61"/>
      <c r="EV784" s="61"/>
      <c r="EW784" s="61"/>
      <c r="EX784" s="61"/>
      <c r="EY784" s="61"/>
    </row>
    <row r="785" spans="1:155"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1"/>
      <c r="CE785" s="61"/>
      <c r="CF785" s="61"/>
      <c r="CG785" s="61"/>
      <c r="CH785" s="61"/>
      <c r="CI785" s="61"/>
      <c r="CJ785" s="61"/>
      <c r="CK785" s="61"/>
      <c r="CL785" s="61"/>
      <c r="CM785" s="61"/>
      <c r="CN785" s="61"/>
      <c r="CO785" s="61"/>
      <c r="CP785" s="61"/>
      <c r="CQ785" s="61"/>
      <c r="CR785" s="61"/>
      <c r="CS785" s="61"/>
      <c r="CT785" s="61"/>
      <c r="CU785" s="61"/>
      <c r="CV785" s="61"/>
      <c r="CW785" s="61"/>
      <c r="CX785" s="61"/>
      <c r="CY785" s="61"/>
      <c r="CZ785" s="61"/>
      <c r="DA785" s="61"/>
      <c r="DB785" s="61"/>
      <c r="DC785" s="61"/>
      <c r="DD785" s="61"/>
      <c r="DE785" s="61"/>
      <c r="DF785" s="61"/>
      <c r="DG785" s="61"/>
      <c r="DH785" s="61"/>
      <c r="DI785" s="61"/>
      <c r="DJ785" s="61"/>
      <c r="DK785" s="61"/>
      <c r="DL785" s="61"/>
      <c r="DM785" s="61"/>
      <c r="DN785" s="61"/>
      <c r="DO785" s="61"/>
      <c r="DP785" s="61"/>
      <c r="DQ785" s="61"/>
      <c r="DR785" s="61"/>
      <c r="DS785" s="61"/>
      <c r="DT785" s="61"/>
      <c r="DU785" s="61"/>
      <c r="DV785" s="61"/>
      <c r="DW785" s="61"/>
      <c r="DX785" s="61"/>
      <c r="DY785" s="61"/>
      <c r="DZ785" s="61"/>
      <c r="EA785" s="61"/>
      <c r="EB785" s="61"/>
      <c r="EC785" s="61"/>
      <c r="ED785" s="61"/>
      <c r="EE785" s="61"/>
      <c r="EF785" s="61"/>
      <c r="EG785" s="61"/>
      <c r="EH785" s="61"/>
      <c r="EI785" s="61"/>
      <c r="EJ785" s="61"/>
      <c r="EK785" s="61"/>
      <c r="EL785" s="61"/>
      <c r="EM785" s="61"/>
      <c r="EN785" s="61"/>
      <c r="EO785" s="61"/>
      <c r="EP785" s="61"/>
      <c r="EQ785" s="61"/>
      <c r="ER785" s="61"/>
      <c r="ES785" s="61"/>
      <c r="ET785" s="61"/>
      <c r="EU785" s="61"/>
      <c r="EV785" s="61"/>
      <c r="EW785" s="61"/>
      <c r="EX785" s="61"/>
      <c r="EY785" s="61"/>
    </row>
    <row r="786" spans="1:155"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1"/>
      <c r="CE786" s="61"/>
      <c r="CF786" s="61"/>
      <c r="CG786" s="61"/>
      <c r="CH786" s="61"/>
      <c r="CI786" s="61"/>
      <c r="CJ786" s="61"/>
      <c r="CK786" s="61"/>
      <c r="CL786" s="61"/>
      <c r="CM786" s="61"/>
      <c r="CN786" s="61"/>
      <c r="CO786" s="61"/>
      <c r="CP786" s="61"/>
      <c r="CQ786" s="61"/>
      <c r="CR786" s="61"/>
      <c r="CS786" s="61"/>
      <c r="CT786" s="61"/>
      <c r="CU786" s="61"/>
      <c r="CV786" s="61"/>
      <c r="CW786" s="61"/>
      <c r="CX786" s="61"/>
      <c r="CY786" s="61"/>
      <c r="CZ786" s="61"/>
      <c r="DA786" s="61"/>
      <c r="DB786" s="61"/>
      <c r="DC786" s="61"/>
      <c r="DD786" s="61"/>
      <c r="DE786" s="61"/>
      <c r="DF786" s="61"/>
      <c r="DG786" s="61"/>
      <c r="DH786" s="61"/>
      <c r="DI786" s="61"/>
      <c r="DJ786" s="61"/>
      <c r="DK786" s="61"/>
      <c r="DL786" s="61"/>
      <c r="DM786" s="61"/>
      <c r="DN786" s="61"/>
      <c r="DO786" s="61"/>
      <c r="DP786" s="61"/>
      <c r="DQ786" s="61"/>
      <c r="DR786" s="61"/>
      <c r="DS786" s="61"/>
      <c r="DT786" s="61"/>
      <c r="DU786" s="61"/>
      <c r="DV786" s="61"/>
      <c r="DW786" s="61"/>
      <c r="DX786" s="61"/>
      <c r="DY786" s="61"/>
      <c r="DZ786" s="61"/>
      <c r="EA786" s="61"/>
      <c r="EB786" s="61"/>
      <c r="EC786" s="61"/>
      <c r="ED786" s="61"/>
      <c r="EE786" s="61"/>
      <c r="EF786" s="61"/>
      <c r="EG786" s="61"/>
      <c r="EH786" s="61"/>
      <c r="EI786" s="61"/>
      <c r="EJ786" s="61"/>
      <c r="EK786" s="61"/>
      <c r="EL786" s="61"/>
      <c r="EM786" s="61"/>
      <c r="EN786" s="61"/>
      <c r="EO786" s="61"/>
      <c r="EP786" s="61"/>
      <c r="EQ786" s="61"/>
      <c r="ER786" s="61"/>
      <c r="ES786" s="61"/>
      <c r="ET786" s="61"/>
      <c r="EU786" s="61"/>
      <c r="EV786" s="61"/>
      <c r="EW786" s="61"/>
      <c r="EX786" s="61"/>
      <c r="EY786" s="61"/>
    </row>
    <row r="787" spans="1:155"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1"/>
      <c r="CE787" s="61"/>
      <c r="CF787" s="61"/>
      <c r="CG787" s="61"/>
      <c r="CH787" s="61"/>
      <c r="CI787" s="61"/>
      <c r="CJ787" s="61"/>
      <c r="CK787" s="61"/>
      <c r="CL787" s="61"/>
      <c r="CM787" s="61"/>
      <c r="CN787" s="61"/>
      <c r="CO787" s="61"/>
      <c r="CP787" s="61"/>
      <c r="CQ787" s="61"/>
      <c r="CR787" s="61"/>
      <c r="CS787" s="61"/>
      <c r="CT787" s="61"/>
      <c r="CU787" s="61"/>
      <c r="CV787" s="61"/>
      <c r="CW787" s="61"/>
      <c r="CX787" s="61"/>
      <c r="CY787" s="61"/>
      <c r="CZ787" s="61"/>
      <c r="DA787" s="61"/>
      <c r="DB787" s="61"/>
      <c r="DC787" s="61"/>
      <c r="DD787" s="61"/>
      <c r="DE787" s="61"/>
      <c r="DF787" s="61"/>
      <c r="DG787" s="61"/>
      <c r="DH787" s="61"/>
      <c r="DI787" s="61"/>
      <c r="DJ787" s="61"/>
      <c r="DK787" s="61"/>
      <c r="DL787" s="61"/>
      <c r="DM787" s="61"/>
      <c r="DN787" s="61"/>
      <c r="DO787" s="61"/>
      <c r="DP787" s="61"/>
      <c r="DQ787" s="61"/>
      <c r="DR787" s="61"/>
      <c r="DS787" s="61"/>
      <c r="DT787" s="61"/>
      <c r="DU787" s="61"/>
      <c r="DV787" s="61"/>
      <c r="DW787" s="61"/>
      <c r="DX787" s="61"/>
      <c r="DY787" s="61"/>
      <c r="DZ787" s="61"/>
      <c r="EA787" s="61"/>
      <c r="EB787" s="61"/>
      <c r="EC787" s="61"/>
      <c r="ED787" s="61"/>
      <c r="EE787" s="61"/>
      <c r="EF787" s="61"/>
      <c r="EG787" s="61"/>
      <c r="EH787" s="61"/>
      <c r="EI787" s="61"/>
      <c r="EJ787" s="61"/>
      <c r="EK787" s="61"/>
      <c r="EL787" s="61"/>
      <c r="EM787" s="61"/>
      <c r="EN787" s="61"/>
      <c r="EO787" s="61"/>
      <c r="EP787" s="61"/>
      <c r="EQ787" s="61"/>
      <c r="ER787" s="61"/>
      <c r="ES787" s="61"/>
      <c r="ET787" s="61"/>
      <c r="EU787" s="61"/>
      <c r="EV787" s="61"/>
      <c r="EW787" s="61"/>
      <c r="EX787" s="61"/>
      <c r="EY787" s="61"/>
    </row>
    <row r="788" spans="1:155"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1"/>
      <c r="CE788" s="61"/>
      <c r="CF788" s="61"/>
      <c r="CG788" s="61"/>
      <c r="CH788" s="61"/>
      <c r="CI788" s="61"/>
      <c r="CJ788" s="61"/>
      <c r="CK788" s="61"/>
      <c r="CL788" s="61"/>
      <c r="CM788" s="61"/>
      <c r="CN788" s="61"/>
      <c r="CO788" s="61"/>
      <c r="CP788" s="61"/>
      <c r="CQ788" s="61"/>
      <c r="CR788" s="61"/>
      <c r="CS788" s="61"/>
      <c r="CT788" s="61"/>
      <c r="CU788" s="61"/>
      <c r="CV788" s="61"/>
      <c r="CW788" s="61"/>
      <c r="CX788" s="61"/>
      <c r="CY788" s="61"/>
      <c r="CZ788" s="61"/>
      <c r="DA788" s="61"/>
      <c r="DB788" s="61"/>
      <c r="DC788" s="61"/>
      <c r="DD788" s="61"/>
      <c r="DE788" s="61"/>
      <c r="DF788" s="61"/>
      <c r="DG788" s="61"/>
      <c r="DH788" s="61"/>
      <c r="DI788" s="61"/>
      <c r="DJ788" s="61"/>
      <c r="DK788" s="61"/>
      <c r="DL788" s="61"/>
      <c r="DM788" s="61"/>
      <c r="DN788" s="61"/>
      <c r="DO788" s="61"/>
      <c r="DP788" s="61"/>
      <c r="DQ788" s="61"/>
      <c r="DR788" s="61"/>
      <c r="DS788" s="61"/>
      <c r="DT788" s="61"/>
      <c r="DU788" s="61"/>
      <c r="DV788" s="61"/>
      <c r="DW788" s="61"/>
      <c r="DX788" s="61"/>
      <c r="DY788" s="61"/>
      <c r="DZ788" s="61"/>
      <c r="EA788" s="61"/>
      <c r="EB788" s="61"/>
      <c r="EC788" s="61"/>
      <c r="ED788" s="61"/>
      <c r="EE788" s="61"/>
      <c r="EF788" s="61"/>
      <c r="EG788" s="61"/>
      <c r="EH788" s="61"/>
      <c r="EI788" s="61"/>
      <c r="EJ788" s="61"/>
      <c r="EK788" s="61"/>
      <c r="EL788" s="61"/>
      <c r="EM788" s="61"/>
      <c r="EN788" s="61"/>
      <c r="EO788" s="61"/>
      <c r="EP788" s="61"/>
      <c r="EQ788" s="61"/>
      <c r="ER788" s="61"/>
      <c r="ES788" s="61"/>
      <c r="ET788" s="61"/>
      <c r="EU788" s="61"/>
      <c r="EV788" s="61"/>
      <c r="EW788" s="61"/>
      <c r="EX788" s="61"/>
      <c r="EY788" s="61"/>
    </row>
    <row r="789" spans="1:155"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1"/>
      <c r="CE789" s="61"/>
      <c r="CF789" s="61"/>
      <c r="CG789" s="61"/>
      <c r="CH789" s="61"/>
      <c r="CI789" s="61"/>
      <c r="CJ789" s="61"/>
      <c r="CK789" s="61"/>
      <c r="CL789" s="61"/>
      <c r="CM789" s="61"/>
      <c r="CN789" s="61"/>
      <c r="CO789" s="61"/>
      <c r="CP789" s="61"/>
      <c r="CQ789" s="61"/>
      <c r="CR789" s="61"/>
      <c r="CS789" s="61"/>
      <c r="CT789" s="61"/>
      <c r="CU789" s="61"/>
      <c r="CV789" s="61"/>
      <c r="CW789" s="61"/>
      <c r="CX789" s="61"/>
      <c r="CY789" s="61"/>
      <c r="CZ789" s="61"/>
      <c r="DA789" s="61"/>
      <c r="DB789" s="61"/>
      <c r="DC789" s="61"/>
      <c r="DD789" s="61"/>
      <c r="DE789" s="61"/>
      <c r="DF789" s="61"/>
      <c r="DG789" s="61"/>
      <c r="DH789" s="61"/>
      <c r="DI789" s="61"/>
      <c r="DJ789" s="61"/>
      <c r="DK789" s="61"/>
      <c r="DL789" s="61"/>
      <c r="DM789" s="61"/>
      <c r="DN789" s="61"/>
      <c r="DO789" s="61"/>
      <c r="DP789" s="61"/>
      <c r="DQ789" s="61"/>
      <c r="DR789" s="61"/>
      <c r="DS789" s="61"/>
      <c r="DT789" s="61"/>
      <c r="DU789" s="61"/>
      <c r="DV789" s="61"/>
      <c r="DW789" s="61"/>
      <c r="DX789" s="61"/>
      <c r="DY789" s="61"/>
      <c r="DZ789" s="61"/>
      <c r="EA789" s="61"/>
      <c r="EB789" s="61"/>
      <c r="EC789" s="61"/>
      <c r="ED789" s="61"/>
      <c r="EE789" s="61"/>
      <c r="EF789" s="61"/>
      <c r="EG789" s="61"/>
      <c r="EH789" s="61"/>
      <c r="EI789" s="61"/>
      <c r="EJ789" s="61"/>
      <c r="EK789" s="61"/>
      <c r="EL789" s="61"/>
      <c r="EM789" s="61"/>
      <c r="EN789" s="61"/>
      <c r="EO789" s="61"/>
      <c r="EP789" s="61"/>
      <c r="EQ789" s="61"/>
      <c r="ER789" s="61"/>
      <c r="ES789" s="61"/>
      <c r="ET789" s="61"/>
      <c r="EU789" s="61"/>
      <c r="EV789" s="61"/>
      <c r="EW789" s="61"/>
      <c r="EX789" s="61"/>
      <c r="EY789" s="61"/>
    </row>
    <row r="790" spans="1:155"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1"/>
      <c r="CE790" s="61"/>
      <c r="CF790" s="61"/>
      <c r="CG790" s="61"/>
      <c r="CH790" s="61"/>
      <c r="CI790" s="61"/>
      <c r="CJ790" s="61"/>
      <c r="CK790" s="61"/>
      <c r="CL790" s="61"/>
      <c r="CM790" s="61"/>
      <c r="CN790" s="61"/>
      <c r="CO790" s="61"/>
      <c r="CP790" s="61"/>
      <c r="CQ790" s="61"/>
      <c r="CR790" s="61"/>
      <c r="CS790" s="61"/>
      <c r="CT790" s="61"/>
      <c r="CU790" s="61"/>
      <c r="CV790" s="61"/>
      <c r="CW790" s="61"/>
      <c r="CX790" s="61"/>
      <c r="CY790" s="61"/>
      <c r="CZ790" s="61"/>
      <c r="DA790" s="61"/>
      <c r="DB790" s="61"/>
      <c r="DC790" s="61"/>
      <c r="DD790" s="61"/>
      <c r="DE790" s="61"/>
      <c r="DF790" s="61"/>
      <c r="DG790" s="61"/>
      <c r="DH790" s="61"/>
      <c r="DI790" s="61"/>
      <c r="DJ790" s="61"/>
      <c r="DK790" s="61"/>
      <c r="DL790" s="61"/>
      <c r="DM790" s="61"/>
      <c r="DN790" s="61"/>
      <c r="DO790" s="61"/>
      <c r="DP790" s="61"/>
      <c r="DQ790" s="61"/>
      <c r="DR790" s="61"/>
      <c r="DS790" s="61"/>
      <c r="DT790" s="61"/>
      <c r="DU790" s="61"/>
      <c r="DV790" s="61"/>
      <c r="DW790" s="61"/>
      <c r="DX790" s="61"/>
      <c r="DY790" s="61"/>
      <c r="DZ790" s="61"/>
      <c r="EA790" s="61"/>
      <c r="EB790" s="61"/>
      <c r="EC790" s="61"/>
      <c r="ED790" s="61"/>
      <c r="EE790" s="61"/>
      <c r="EF790" s="61"/>
      <c r="EG790" s="61"/>
      <c r="EH790" s="61"/>
      <c r="EI790" s="61"/>
      <c r="EJ790" s="61"/>
      <c r="EK790" s="61"/>
      <c r="EL790" s="61"/>
      <c r="EM790" s="61"/>
      <c r="EN790" s="61"/>
      <c r="EO790" s="61"/>
      <c r="EP790" s="61"/>
      <c r="EQ790" s="61"/>
      <c r="ER790" s="61"/>
      <c r="ES790" s="61"/>
      <c r="ET790" s="61"/>
      <c r="EU790" s="61"/>
      <c r="EV790" s="61"/>
      <c r="EW790" s="61"/>
      <c r="EX790" s="61"/>
      <c r="EY790" s="61"/>
    </row>
    <row r="791" spans="1:155"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1"/>
      <c r="CE791" s="61"/>
      <c r="CF791" s="61"/>
      <c r="CG791" s="61"/>
      <c r="CH791" s="61"/>
      <c r="CI791" s="61"/>
      <c r="CJ791" s="61"/>
      <c r="CK791" s="61"/>
      <c r="CL791" s="61"/>
      <c r="CM791" s="61"/>
      <c r="CN791" s="61"/>
      <c r="CO791" s="61"/>
      <c r="CP791" s="61"/>
      <c r="CQ791" s="61"/>
      <c r="CR791" s="61"/>
      <c r="CS791" s="61"/>
      <c r="CT791" s="61"/>
      <c r="CU791" s="61"/>
      <c r="CV791" s="61"/>
      <c r="CW791" s="61"/>
      <c r="CX791" s="61"/>
      <c r="CY791" s="61"/>
      <c r="CZ791" s="61"/>
      <c r="DA791" s="61"/>
      <c r="DB791" s="61"/>
      <c r="DC791" s="61"/>
      <c r="DD791" s="61"/>
      <c r="DE791" s="61"/>
      <c r="DF791" s="61"/>
      <c r="DG791" s="61"/>
      <c r="DH791" s="61"/>
      <c r="DI791" s="61"/>
      <c r="DJ791" s="61"/>
      <c r="DK791" s="61"/>
      <c r="DL791" s="61"/>
      <c r="DM791" s="61"/>
      <c r="DN791" s="61"/>
      <c r="DO791" s="61"/>
      <c r="DP791" s="61"/>
      <c r="DQ791" s="61"/>
      <c r="DR791" s="61"/>
      <c r="DS791" s="61"/>
      <c r="DT791" s="61"/>
      <c r="DU791" s="61"/>
      <c r="DV791" s="61"/>
      <c r="DW791" s="61"/>
      <c r="DX791" s="61"/>
      <c r="DY791" s="61"/>
      <c r="DZ791" s="61"/>
      <c r="EA791" s="61"/>
      <c r="EB791" s="61"/>
      <c r="EC791" s="61"/>
      <c r="ED791" s="61"/>
      <c r="EE791" s="61"/>
      <c r="EF791" s="61"/>
      <c r="EG791" s="61"/>
      <c r="EH791" s="61"/>
      <c r="EI791" s="61"/>
      <c r="EJ791" s="61"/>
      <c r="EK791" s="61"/>
      <c r="EL791" s="61"/>
      <c r="EM791" s="61"/>
      <c r="EN791" s="61"/>
      <c r="EO791" s="61"/>
      <c r="EP791" s="61"/>
      <c r="EQ791" s="61"/>
      <c r="ER791" s="61"/>
      <c r="ES791" s="61"/>
      <c r="ET791" s="61"/>
      <c r="EU791" s="61"/>
      <c r="EV791" s="61"/>
      <c r="EW791" s="61"/>
      <c r="EX791" s="61"/>
      <c r="EY791" s="61"/>
    </row>
    <row r="792" spans="1:155"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1"/>
      <c r="CE792" s="61"/>
      <c r="CF792" s="61"/>
      <c r="CG792" s="61"/>
      <c r="CH792" s="61"/>
      <c r="CI792" s="61"/>
      <c r="CJ792" s="61"/>
      <c r="CK792" s="61"/>
      <c r="CL792" s="61"/>
      <c r="CM792" s="61"/>
      <c r="CN792" s="61"/>
      <c r="CO792" s="61"/>
      <c r="CP792" s="61"/>
      <c r="CQ792" s="61"/>
      <c r="CR792" s="61"/>
      <c r="CS792" s="61"/>
      <c r="CT792" s="61"/>
      <c r="CU792" s="61"/>
      <c r="CV792" s="61"/>
      <c r="CW792" s="61"/>
      <c r="CX792" s="61"/>
      <c r="CY792" s="61"/>
      <c r="CZ792" s="61"/>
      <c r="DA792" s="61"/>
      <c r="DB792" s="61"/>
      <c r="DC792" s="61"/>
      <c r="DD792" s="61"/>
      <c r="DE792" s="61"/>
      <c r="DF792" s="61"/>
      <c r="DG792" s="61"/>
      <c r="DH792" s="61"/>
      <c r="DI792" s="61"/>
      <c r="DJ792" s="61"/>
      <c r="DK792" s="61"/>
      <c r="DL792" s="61"/>
      <c r="DM792" s="61"/>
      <c r="DN792" s="61"/>
      <c r="DO792" s="61"/>
      <c r="DP792" s="61"/>
      <c r="DQ792" s="61"/>
      <c r="DR792" s="61"/>
      <c r="DS792" s="61"/>
      <c r="DT792" s="61"/>
      <c r="DU792" s="61"/>
      <c r="DV792" s="61"/>
      <c r="DW792" s="61"/>
      <c r="DX792" s="61"/>
      <c r="DY792" s="61"/>
      <c r="DZ792" s="61"/>
      <c r="EA792" s="61"/>
      <c r="EB792" s="61"/>
      <c r="EC792" s="61"/>
      <c r="ED792" s="61"/>
      <c r="EE792" s="61"/>
      <c r="EF792" s="61"/>
      <c r="EG792" s="61"/>
      <c r="EH792" s="61"/>
      <c r="EI792" s="61"/>
      <c r="EJ792" s="61"/>
      <c r="EK792" s="61"/>
      <c r="EL792" s="61"/>
      <c r="EM792" s="61"/>
      <c r="EN792" s="61"/>
      <c r="EO792" s="61"/>
      <c r="EP792" s="61"/>
      <c r="EQ792" s="61"/>
      <c r="ER792" s="61"/>
      <c r="ES792" s="61"/>
      <c r="ET792" s="61"/>
      <c r="EU792" s="61"/>
      <c r="EV792" s="61"/>
      <c r="EW792" s="61"/>
      <c r="EX792" s="61"/>
      <c r="EY792" s="61"/>
    </row>
    <row r="793" spans="1:155"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1"/>
      <c r="CE793" s="61"/>
      <c r="CF793" s="61"/>
      <c r="CG793" s="61"/>
      <c r="CH793" s="61"/>
      <c r="CI793" s="61"/>
      <c r="CJ793" s="61"/>
      <c r="CK793" s="61"/>
      <c r="CL793" s="61"/>
      <c r="CM793" s="61"/>
      <c r="CN793" s="61"/>
      <c r="CO793" s="61"/>
      <c r="CP793" s="61"/>
      <c r="CQ793" s="61"/>
      <c r="CR793" s="61"/>
      <c r="CS793" s="61"/>
      <c r="CT793" s="61"/>
      <c r="CU793" s="61"/>
      <c r="CV793" s="61"/>
      <c r="CW793" s="61"/>
      <c r="CX793" s="61"/>
      <c r="CY793" s="61"/>
      <c r="CZ793" s="61"/>
      <c r="DA793" s="61"/>
      <c r="DB793" s="61"/>
      <c r="DC793" s="61"/>
      <c r="DD793" s="61"/>
      <c r="DE793" s="61"/>
      <c r="DF793" s="61"/>
      <c r="DG793" s="61"/>
      <c r="DH793" s="61"/>
      <c r="DI793" s="61"/>
      <c r="DJ793" s="61"/>
      <c r="DK793" s="61"/>
      <c r="DL793" s="61"/>
      <c r="DM793" s="61"/>
      <c r="DN793" s="61"/>
      <c r="DO793" s="61"/>
      <c r="DP793" s="61"/>
      <c r="DQ793" s="61"/>
      <c r="DR793" s="61"/>
      <c r="DS793" s="61"/>
      <c r="DT793" s="61"/>
      <c r="DU793" s="61"/>
      <c r="DV793" s="61"/>
      <c r="DW793" s="61"/>
      <c r="DX793" s="61"/>
      <c r="DY793" s="61"/>
      <c r="DZ793" s="61"/>
      <c r="EA793" s="61"/>
      <c r="EB793" s="61"/>
      <c r="EC793" s="61"/>
      <c r="ED793" s="61"/>
      <c r="EE793" s="61"/>
      <c r="EF793" s="61"/>
      <c r="EG793" s="61"/>
      <c r="EH793" s="61"/>
      <c r="EI793" s="61"/>
      <c r="EJ793" s="61"/>
      <c r="EK793" s="61"/>
      <c r="EL793" s="61"/>
      <c r="EM793" s="61"/>
      <c r="EN793" s="61"/>
      <c r="EO793" s="61"/>
      <c r="EP793" s="61"/>
      <c r="EQ793" s="61"/>
      <c r="ER793" s="61"/>
      <c r="ES793" s="61"/>
      <c r="ET793" s="61"/>
      <c r="EU793" s="61"/>
      <c r="EV793" s="61"/>
      <c r="EW793" s="61"/>
      <c r="EX793" s="61"/>
      <c r="EY793" s="61"/>
    </row>
    <row r="794" spans="1:155"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1"/>
      <c r="CE794" s="61"/>
      <c r="CF794" s="61"/>
      <c r="CG794" s="61"/>
      <c r="CH794" s="61"/>
      <c r="CI794" s="61"/>
      <c r="CJ794" s="61"/>
      <c r="CK794" s="61"/>
      <c r="CL794" s="61"/>
      <c r="CM794" s="61"/>
      <c r="CN794" s="61"/>
      <c r="CO794" s="61"/>
      <c r="CP794" s="61"/>
      <c r="CQ794" s="61"/>
      <c r="CR794" s="61"/>
      <c r="CS794" s="61"/>
      <c r="CT794" s="61"/>
      <c r="CU794" s="61"/>
      <c r="CV794" s="61"/>
      <c r="CW794" s="61"/>
      <c r="CX794" s="61"/>
      <c r="CY794" s="61"/>
      <c r="CZ794" s="61"/>
      <c r="DA794" s="61"/>
      <c r="DB794" s="61"/>
      <c r="DC794" s="61"/>
      <c r="DD794" s="61"/>
      <c r="DE794" s="61"/>
      <c r="DF794" s="61"/>
      <c r="DG794" s="61"/>
      <c r="DH794" s="61"/>
      <c r="DI794" s="61"/>
      <c r="DJ794" s="61"/>
      <c r="DK794" s="61"/>
      <c r="DL794" s="61"/>
      <c r="DM794" s="61"/>
      <c r="DN794" s="61"/>
      <c r="DO794" s="61"/>
      <c r="DP794" s="61"/>
      <c r="DQ794" s="61"/>
      <c r="DR794" s="61"/>
      <c r="DS794" s="61"/>
      <c r="DT794" s="61"/>
      <c r="DU794" s="61"/>
      <c r="DV794" s="61"/>
      <c r="DW794" s="61"/>
      <c r="DX794" s="61"/>
      <c r="DY794" s="61"/>
      <c r="DZ794" s="61"/>
      <c r="EA794" s="61"/>
      <c r="EB794" s="61"/>
      <c r="EC794" s="61"/>
      <c r="ED794" s="61"/>
      <c r="EE794" s="61"/>
      <c r="EF794" s="61"/>
      <c r="EG794" s="61"/>
      <c r="EH794" s="61"/>
      <c r="EI794" s="61"/>
      <c r="EJ794" s="61"/>
      <c r="EK794" s="61"/>
      <c r="EL794" s="61"/>
      <c r="EM794" s="61"/>
      <c r="EN794" s="61"/>
      <c r="EO794" s="61"/>
      <c r="EP794" s="61"/>
      <c r="EQ794" s="61"/>
      <c r="ER794" s="61"/>
      <c r="ES794" s="61"/>
      <c r="ET794" s="61"/>
      <c r="EU794" s="61"/>
      <c r="EV794" s="61"/>
      <c r="EW794" s="61"/>
      <c r="EX794" s="61"/>
      <c r="EY794" s="61"/>
    </row>
    <row r="795" spans="1:155"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1"/>
      <c r="CE795" s="61"/>
      <c r="CF795" s="61"/>
      <c r="CG795" s="61"/>
      <c r="CH795" s="61"/>
      <c r="CI795" s="61"/>
      <c r="CJ795" s="61"/>
      <c r="CK795" s="61"/>
      <c r="CL795" s="61"/>
      <c r="CM795" s="61"/>
      <c r="CN795" s="61"/>
      <c r="CO795" s="61"/>
      <c r="CP795" s="61"/>
      <c r="CQ795" s="61"/>
      <c r="CR795" s="61"/>
      <c r="CS795" s="61"/>
      <c r="CT795" s="61"/>
      <c r="CU795" s="61"/>
      <c r="CV795" s="61"/>
      <c r="CW795" s="61"/>
      <c r="CX795" s="61"/>
      <c r="CY795" s="61"/>
      <c r="CZ795" s="61"/>
      <c r="DA795" s="61"/>
      <c r="DB795" s="61"/>
      <c r="DC795" s="61"/>
      <c r="DD795" s="61"/>
      <c r="DE795" s="61"/>
      <c r="DF795" s="61"/>
      <c r="DG795" s="61"/>
      <c r="DH795" s="61"/>
      <c r="DI795" s="61"/>
      <c r="DJ795" s="61"/>
      <c r="DK795" s="61"/>
      <c r="DL795" s="61"/>
      <c r="DM795" s="61"/>
      <c r="DN795" s="61"/>
      <c r="DO795" s="61"/>
      <c r="DP795" s="61"/>
      <c r="DQ795" s="61"/>
      <c r="DR795" s="61"/>
      <c r="DS795" s="61"/>
      <c r="DT795" s="61"/>
      <c r="DU795" s="61"/>
      <c r="DV795" s="61"/>
      <c r="DW795" s="61"/>
      <c r="DX795" s="61"/>
      <c r="DY795" s="61"/>
      <c r="DZ795" s="61"/>
      <c r="EA795" s="61"/>
      <c r="EB795" s="61"/>
      <c r="EC795" s="61"/>
      <c r="ED795" s="61"/>
      <c r="EE795" s="61"/>
      <c r="EF795" s="61"/>
      <c r="EG795" s="61"/>
      <c r="EH795" s="61"/>
      <c r="EI795" s="61"/>
      <c r="EJ795" s="61"/>
      <c r="EK795" s="61"/>
      <c r="EL795" s="61"/>
      <c r="EM795" s="61"/>
      <c r="EN795" s="61"/>
      <c r="EO795" s="61"/>
      <c r="EP795" s="61"/>
      <c r="EQ795" s="61"/>
      <c r="ER795" s="61"/>
      <c r="ES795" s="61"/>
      <c r="ET795" s="61"/>
      <c r="EU795" s="61"/>
      <c r="EV795" s="61"/>
      <c r="EW795" s="61"/>
      <c r="EX795" s="61"/>
      <c r="EY795" s="61"/>
    </row>
    <row r="796" spans="1:155"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1"/>
      <c r="CE796" s="61"/>
      <c r="CF796" s="61"/>
      <c r="CG796" s="61"/>
      <c r="CH796" s="61"/>
      <c r="CI796" s="61"/>
      <c r="CJ796" s="61"/>
      <c r="CK796" s="61"/>
      <c r="CL796" s="61"/>
      <c r="CM796" s="61"/>
      <c r="CN796" s="61"/>
      <c r="CO796" s="61"/>
      <c r="CP796" s="61"/>
      <c r="CQ796" s="61"/>
      <c r="CR796" s="61"/>
      <c r="CS796" s="61"/>
      <c r="CT796" s="61"/>
      <c r="CU796" s="61"/>
      <c r="CV796" s="61"/>
      <c r="CW796" s="61"/>
      <c r="CX796" s="61"/>
      <c r="CY796" s="61"/>
      <c r="CZ796" s="61"/>
      <c r="DA796" s="61"/>
      <c r="DB796" s="61"/>
      <c r="DC796" s="61"/>
      <c r="DD796" s="61"/>
      <c r="DE796" s="61"/>
      <c r="DF796" s="61"/>
      <c r="DG796" s="61"/>
      <c r="DH796" s="61"/>
      <c r="DI796" s="61"/>
      <c r="DJ796" s="61"/>
      <c r="DK796" s="61"/>
      <c r="DL796" s="61"/>
      <c r="DM796" s="61"/>
      <c r="DN796" s="61"/>
      <c r="DO796" s="61"/>
      <c r="DP796" s="61"/>
      <c r="DQ796" s="61"/>
      <c r="DR796" s="61"/>
      <c r="DS796" s="61"/>
      <c r="DT796" s="61"/>
      <c r="DU796" s="61"/>
      <c r="DV796" s="61"/>
      <c r="DW796" s="61"/>
      <c r="DX796" s="61"/>
      <c r="DY796" s="61"/>
      <c r="DZ796" s="61"/>
      <c r="EA796" s="61"/>
      <c r="EB796" s="61"/>
      <c r="EC796" s="61"/>
      <c r="ED796" s="61"/>
      <c r="EE796" s="61"/>
      <c r="EF796" s="61"/>
      <c r="EG796" s="61"/>
      <c r="EH796" s="61"/>
      <c r="EI796" s="61"/>
      <c r="EJ796" s="61"/>
      <c r="EK796" s="61"/>
      <c r="EL796" s="61"/>
      <c r="EM796" s="61"/>
      <c r="EN796" s="61"/>
      <c r="EO796" s="61"/>
      <c r="EP796" s="61"/>
      <c r="EQ796" s="61"/>
      <c r="ER796" s="61"/>
      <c r="ES796" s="61"/>
      <c r="ET796" s="61"/>
      <c r="EU796" s="61"/>
      <c r="EV796" s="61"/>
      <c r="EW796" s="61"/>
      <c r="EX796" s="61"/>
      <c r="EY796" s="61"/>
    </row>
    <row r="797" spans="1:155"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1"/>
      <c r="CE797" s="61"/>
      <c r="CF797" s="61"/>
      <c r="CG797" s="61"/>
      <c r="CH797" s="61"/>
      <c r="CI797" s="61"/>
      <c r="CJ797" s="61"/>
      <c r="CK797" s="61"/>
      <c r="CL797" s="61"/>
      <c r="CM797" s="61"/>
      <c r="CN797" s="61"/>
      <c r="CO797" s="61"/>
      <c r="CP797" s="61"/>
      <c r="CQ797" s="61"/>
      <c r="CR797" s="61"/>
      <c r="CS797" s="61"/>
      <c r="CT797" s="61"/>
      <c r="CU797" s="61"/>
      <c r="CV797" s="61"/>
      <c r="CW797" s="61"/>
      <c r="CX797" s="61"/>
      <c r="CY797" s="61"/>
      <c r="CZ797" s="61"/>
      <c r="DA797" s="61"/>
      <c r="DB797" s="61"/>
      <c r="DC797" s="61"/>
      <c r="DD797" s="61"/>
      <c r="DE797" s="61"/>
      <c r="DF797" s="61"/>
      <c r="DG797" s="61"/>
      <c r="DH797" s="61"/>
      <c r="DI797" s="61"/>
      <c r="DJ797" s="61"/>
      <c r="DK797" s="61"/>
      <c r="DL797" s="61"/>
      <c r="DM797" s="61"/>
      <c r="DN797" s="61"/>
      <c r="DO797" s="61"/>
      <c r="DP797" s="61"/>
      <c r="DQ797" s="61"/>
      <c r="DR797" s="61"/>
      <c r="DS797" s="61"/>
      <c r="DT797" s="61"/>
      <c r="DU797" s="61"/>
      <c r="DV797" s="61"/>
      <c r="DW797" s="61"/>
      <c r="DX797" s="61"/>
      <c r="DY797" s="61"/>
      <c r="DZ797" s="61"/>
      <c r="EA797" s="61"/>
      <c r="EB797" s="61"/>
      <c r="EC797" s="61"/>
      <c r="ED797" s="61"/>
      <c r="EE797" s="61"/>
      <c r="EF797" s="61"/>
      <c r="EG797" s="61"/>
      <c r="EH797" s="61"/>
      <c r="EI797" s="61"/>
      <c r="EJ797" s="61"/>
      <c r="EK797" s="61"/>
      <c r="EL797" s="61"/>
      <c r="EM797" s="61"/>
      <c r="EN797" s="61"/>
      <c r="EO797" s="61"/>
      <c r="EP797" s="61"/>
      <c r="EQ797" s="61"/>
      <c r="ER797" s="61"/>
      <c r="ES797" s="61"/>
      <c r="ET797" s="61"/>
      <c r="EU797" s="61"/>
      <c r="EV797" s="61"/>
      <c r="EW797" s="61"/>
      <c r="EX797" s="61"/>
      <c r="EY797" s="61"/>
    </row>
    <row r="798" spans="1:155"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1"/>
      <c r="CE798" s="61"/>
      <c r="CF798" s="61"/>
      <c r="CG798" s="61"/>
      <c r="CH798" s="61"/>
      <c r="CI798" s="61"/>
      <c r="CJ798" s="61"/>
      <c r="CK798" s="61"/>
      <c r="CL798" s="61"/>
      <c r="CM798" s="61"/>
      <c r="CN798" s="61"/>
      <c r="CO798" s="61"/>
      <c r="CP798" s="61"/>
      <c r="CQ798" s="61"/>
      <c r="CR798" s="61"/>
      <c r="CS798" s="61"/>
      <c r="CT798" s="61"/>
      <c r="CU798" s="61"/>
      <c r="CV798" s="61"/>
      <c r="CW798" s="61"/>
      <c r="CX798" s="61"/>
      <c r="CY798" s="61"/>
      <c r="CZ798" s="61"/>
      <c r="DA798" s="61"/>
      <c r="DB798" s="61"/>
      <c r="DC798" s="61"/>
      <c r="DD798" s="61"/>
      <c r="DE798" s="61"/>
      <c r="DF798" s="61"/>
      <c r="DG798" s="61"/>
      <c r="DH798" s="61"/>
      <c r="DI798" s="61"/>
      <c r="DJ798" s="61"/>
      <c r="DK798" s="61"/>
      <c r="DL798" s="61"/>
      <c r="DM798" s="61"/>
      <c r="DN798" s="61"/>
      <c r="DO798" s="61"/>
      <c r="DP798" s="61"/>
      <c r="DQ798" s="61"/>
      <c r="DR798" s="61"/>
      <c r="DS798" s="61"/>
      <c r="DT798" s="61"/>
      <c r="DU798" s="61"/>
      <c r="DV798" s="61"/>
      <c r="DW798" s="61"/>
      <c r="DX798" s="61"/>
      <c r="DY798" s="61"/>
      <c r="DZ798" s="61"/>
      <c r="EA798" s="61"/>
      <c r="EB798" s="61"/>
      <c r="EC798" s="61"/>
      <c r="ED798" s="61"/>
      <c r="EE798" s="61"/>
      <c r="EF798" s="61"/>
      <c r="EG798" s="61"/>
      <c r="EH798" s="61"/>
      <c r="EI798" s="61"/>
      <c r="EJ798" s="61"/>
      <c r="EK798" s="61"/>
      <c r="EL798" s="61"/>
      <c r="EM798" s="61"/>
      <c r="EN798" s="61"/>
      <c r="EO798" s="61"/>
      <c r="EP798" s="61"/>
      <c r="EQ798" s="61"/>
      <c r="ER798" s="61"/>
      <c r="ES798" s="61"/>
      <c r="ET798" s="61"/>
      <c r="EU798" s="61"/>
      <c r="EV798" s="61"/>
      <c r="EW798" s="61"/>
      <c r="EX798" s="61"/>
      <c r="EY798" s="61"/>
    </row>
    <row r="799" spans="1:155"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1"/>
      <c r="CE799" s="61"/>
      <c r="CF799" s="61"/>
      <c r="CG799" s="61"/>
      <c r="CH799" s="61"/>
      <c r="CI799" s="61"/>
      <c r="CJ799" s="61"/>
      <c r="CK799" s="61"/>
      <c r="CL799" s="61"/>
      <c r="CM799" s="61"/>
      <c r="CN799" s="61"/>
      <c r="CO799" s="61"/>
      <c r="CP799" s="61"/>
      <c r="CQ799" s="61"/>
      <c r="CR799" s="61"/>
      <c r="CS799" s="61"/>
      <c r="CT799" s="61"/>
      <c r="CU799" s="61"/>
      <c r="CV799" s="61"/>
      <c r="CW799" s="61"/>
      <c r="CX799" s="61"/>
      <c r="CY799" s="61"/>
      <c r="CZ799" s="61"/>
      <c r="DA799" s="61"/>
      <c r="DB799" s="61"/>
      <c r="DC799" s="61"/>
      <c r="DD799" s="61"/>
      <c r="DE799" s="61"/>
      <c r="DF799" s="61"/>
      <c r="DG799" s="61"/>
      <c r="DH799" s="61"/>
      <c r="DI799" s="61"/>
      <c r="DJ799" s="61"/>
      <c r="DK799" s="61"/>
      <c r="DL799" s="61"/>
      <c r="DM799" s="61"/>
      <c r="DN799" s="61"/>
      <c r="DO799" s="61"/>
      <c r="DP799" s="61"/>
      <c r="DQ799" s="61"/>
      <c r="DR799" s="61"/>
      <c r="DS799" s="61"/>
      <c r="DT799" s="61"/>
      <c r="DU799" s="61"/>
      <c r="DV799" s="61"/>
      <c r="DW799" s="61"/>
      <c r="DX799" s="61"/>
      <c r="DY799" s="61"/>
      <c r="DZ799" s="61"/>
      <c r="EA799" s="61"/>
      <c r="EB799" s="61"/>
      <c r="EC799" s="61"/>
      <c r="ED799" s="61"/>
      <c r="EE799" s="61"/>
      <c r="EF799" s="61"/>
      <c r="EG799" s="61"/>
      <c r="EH799" s="61"/>
      <c r="EI799" s="61"/>
      <c r="EJ799" s="61"/>
      <c r="EK799" s="61"/>
      <c r="EL799" s="61"/>
      <c r="EM799" s="61"/>
      <c r="EN799" s="61"/>
      <c r="EO799" s="61"/>
      <c r="EP799" s="61"/>
      <c r="EQ799" s="61"/>
      <c r="ER799" s="61"/>
      <c r="ES799" s="61"/>
      <c r="ET799" s="61"/>
      <c r="EU799" s="61"/>
      <c r="EV799" s="61"/>
      <c r="EW799" s="61"/>
      <c r="EX799" s="61"/>
      <c r="EY799" s="61"/>
    </row>
    <row r="800" spans="1:155"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1"/>
      <c r="CE800" s="61"/>
      <c r="CF800" s="61"/>
      <c r="CG800" s="61"/>
      <c r="CH800" s="61"/>
      <c r="CI800" s="61"/>
      <c r="CJ800" s="61"/>
      <c r="CK800" s="61"/>
      <c r="CL800" s="61"/>
      <c r="CM800" s="61"/>
      <c r="CN800" s="61"/>
      <c r="CO800" s="61"/>
      <c r="CP800" s="61"/>
      <c r="CQ800" s="61"/>
      <c r="CR800" s="61"/>
      <c r="CS800" s="61"/>
      <c r="CT800" s="61"/>
      <c r="CU800" s="61"/>
      <c r="CV800" s="61"/>
      <c r="CW800" s="61"/>
      <c r="CX800" s="61"/>
      <c r="CY800" s="61"/>
      <c r="CZ800" s="61"/>
      <c r="DA800" s="61"/>
      <c r="DB800" s="61"/>
      <c r="DC800" s="61"/>
      <c r="DD800" s="61"/>
      <c r="DE800" s="61"/>
      <c r="DF800" s="61"/>
      <c r="DG800" s="61"/>
      <c r="DH800" s="61"/>
      <c r="DI800" s="61"/>
      <c r="DJ800" s="61"/>
      <c r="DK800" s="61"/>
      <c r="DL800" s="61"/>
      <c r="DM800" s="61"/>
      <c r="DN800" s="61"/>
      <c r="DO800" s="61"/>
      <c r="DP800" s="61"/>
      <c r="DQ800" s="61"/>
      <c r="DR800" s="61"/>
      <c r="DS800" s="61"/>
      <c r="DT800" s="61"/>
      <c r="DU800" s="61"/>
      <c r="DV800" s="61"/>
      <c r="DW800" s="61"/>
      <c r="DX800" s="61"/>
      <c r="DY800" s="61"/>
      <c r="DZ800" s="61"/>
      <c r="EA800" s="61"/>
      <c r="EB800" s="61"/>
      <c r="EC800" s="61"/>
      <c r="ED800" s="61"/>
      <c r="EE800" s="61"/>
      <c r="EF800" s="61"/>
      <c r="EG800" s="61"/>
      <c r="EH800" s="61"/>
      <c r="EI800" s="61"/>
      <c r="EJ800" s="61"/>
      <c r="EK800" s="61"/>
      <c r="EL800" s="61"/>
      <c r="EM800" s="61"/>
      <c r="EN800" s="61"/>
      <c r="EO800" s="61"/>
      <c r="EP800" s="61"/>
      <c r="EQ800" s="61"/>
      <c r="ER800" s="61"/>
      <c r="ES800" s="61"/>
      <c r="ET800" s="61"/>
      <c r="EU800" s="61"/>
      <c r="EV800" s="61"/>
      <c r="EW800" s="61"/>
      <c r="EX800" s="61"/>
      <c r="EY800" s="61"/>
    </row>
    <row r="801" spans="1:155"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1"/>
      <c r="CE801" s="61"/>
      <c r="CF801" s="61"/>
      <c r="CG801" s="61"/>
      <c r="CH801" s="61"/>
      <c r="CI801" s="61"/>
      <c r="CJ801" s="61"/>
      <c r="CK801" s="61"/>
      <c r="CL801" s="61"/>
      <c r="CM801" s="61"/>
      <c r="CN801" s="61"/>
      <c r="CO801" s="61"/>
      <c r="CP801" s="61"/>
      <c r="CQ801" s="61"/>
      <c r="CR801" s="61"/>
      <c r="CS801" s="61"/>
      <c r="CT801" s="61"/>
      <c r="CU801" s="61"/>
      <c r="CV801" s="61"/>
      <c r="CW801" s="61"/>
      <c r="CX801" s="61"/>
      <c r="CY801" s="61"/>
      <c r="CZ801" s="61"/>
      <c r="DA801" s="61"/>
      <c r="DB801" s="61"/>
      <c r="DC801" s="61"/>
      <c r="DD801" s="61"/>
      <c r="DE801" s="61"/>
      <c r="DF801" s="61"/>
      <c r="DG801" s="61"/>
      <c r="DH801" s="61"/>
      <c r="DI801" s="61"/>
      <c r="DJ801" s="61"/>
      <c r="DK801" s="61"/>
      <c r="DL801" s="61"/>
      <c r="DM801" s="61"/>
      <c r="DN801" s="61"/>
      <c r="DO801" s="61"/>
      <c r="DP801" s="61"/>
      <c r="DQ801" s="61"/>
      <c r="DR801" s="61"/>
      <c r="DS801" s="61"/>
      <c r="DT801" s="61"/>
      <c r="DU801" s="61"/>
      <c r="DV801" s="61"/>
      <c r="DW801" s="61"/>
      <c r="DX801" s="61"/>
      <c r="DY801" s="61"/>
      <c r="DZ801" s="61"/>
      <c r="EA801" s="61"/>
      <c r="EB801" s="61"/>
      <c r="EC801" s="61"/>
      <c r="ED801" s="61"/>
      <c r="EE801" s="61"/>
      <c r="EF801" s="61"/>
      <c r="EG801" s="61"/>
      <c r="EH801" s="61"/>
      <c r="EI801" s="61"/>
      <c r="EJ801" s="61"/>
      <c r="EK801" s="61"/>
      <c r="EL801" s="61"/>
      <c r="EM801" s="61"/>
      <c r="EN801" s="61"/>
      <c r="EO801" s="61"/>
      <c r="EP801" s="61"/>
      <c r="EQ801" s="61"/>
      <c r="ER801" s="61"/>
      <c r="ES801" s="61"/>
      <c r="ET801" s="61"/>
      <c r="EU801" s="61"/>
      <c r="EV801" s="61"/>
      <c r="EW801" s="61"/>
      <c r="EX801" s="61"/>
      <c r="EY801" s="61"/>
    </row>
    <row r="802" spans="1:155"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1"/>
      <c r="CE802" s="61"/>
      <c r="CF802" s="61"/>
      <c r="CG802" s="61"/>
      <c r="CH802" s="61"/>
      <c r="CI802" s="61"/>
      <c r="CJ802" s="61"/>
      <c r="CK802" s="61"/>
      <c r="CL802" s="61"/>
      <c r="CM802" s="61"/>
      <c r="CN802" s="61"/>
      <c r="CO802" s="61"/>
      <c r="CP802" s="61"/>
      <c r="CQ802" s="61"/>
      <c r="CR802" s="61"/>
      <c r="CS802" s="61"/>
      <c r="CT802" s="61"/>
      <c r="CU802" s="61"/>
      <c r="CV802" s="61"/>
      <c r="CW802" s="61"/>
      <c r="CX802" s="61"/>
      <c r="CY802" s="61"/>
      <c r="CZ802" s="61"/>
      <c r="DA802" s="61"/>
      <c r="DB802" s="61"/>
      <c r="DC802" s="61"/>
      <c r="DD802" s="61"/>
      <c r="DE802" s="61"/>
      <c r="DF802" s="61"/>
      <c r="DG802" s="61"/>
      <c r="DH802" s="61"/>
      <c r="DI802" s="61"/>
      <c r="DJ802" s="61"/>
      <c r="DK802" s="61"/>
      <c r="DL802" s="61"/>
      <c r="DM802" s="61"/>
      <c r="DN802" s="61"/>
      <c r="DO802" s="61"/>
      <c r="DP802" s="61"/>
      <c r="DQ802" s="61"/>
      <c r="DR802" s="61"/>
      <c r="DS802" s="61"/>
      <c r="DT802" s="61"/>
      <c r="DU802" s="61"/>
      <c r="DV802" s="61"/>
      <c r="DW802" s="61"/>
      <c r="DX802" s="61"/>
      <c r="DY802" s="61"/>
      <c r="DZ802" s="61"/>
      <c r="EA802" s="61"/>
      <c r="EB802" s="61"/>
      <c r="EC802" s="61"/>
      <c r="ED802" s="61"/>
      <c r="EE802" s="61"/>
      <c r="EF802" s="61"/>
      <c r="EG802" s="61"/>
      <c r="EH802" s="61"/>
      <c r="EI802" s="61"/>
      <c r="EJ802" s="61"/>
      <c r="EK802" s="61"/>
      <c r="EL802" s="61"/>
      <c r="EM802" s="61"/>
      <c r="EN802" s="61"/>
      <c r="EO802" s="61"/>
      <c r="EP802" s="61"/>
      <c r="EQ802" s="61"/>
      <c r="ER802" s="61"/>
      <c r="ES802" s="61"/>
      <c r="ET802" s="61"/>
      <c r="EU802" s="61"/>
      <c r="EV802" s="61"/>
      <c r="EW802" s="61"/>
      <c r="EX802" s="61"/>
      <c r="EY802" s="61"/>
    </row>
    <row r="803" spans="1:155"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1"/>
      <c r="CE803" s="61"/>
      <c r="CF803" s="61"/>
      <c r="CG803" s="61"/>
      <c r="CH803" s="61"/>
      <c r="CI803" s="61"/>
      <c r="CJ803" s="61"/>
      <c r="CK803" s="61"/>
      <c r="CL803" s="61"/>
      <c r="CM803" s="61"/>
      <c r="CN803" s="61"/>
      <c r="CO803" s="61"/>
      <c r="CP803" s="61"/>
      <c r="CQ803" s="61"/>
      <c r="CR803" s="61"/>
      <c r="CS803" s="61"/>
      <c r="CT803" s="61"/>
      <c r="CU803" s="61"/>
      <c r="CV803" s="61"/>
      <c r="CW803" s="61"/>
      <c r="CX803" s="61"/>
      <c r="CY803" s="61"/>
      <c r="CZ803" s="61"/>
      <c r="DA803" s="61"/>
      <c r="DB803" s="61"/>
      <c r="DC803" s="61"/>
      <c r="DD803" s="61"/>
      <c r="DE803" s="61"/>
      <c r="DF803" s="61"/>
      <c r="DG803" s="61"/>
      <c r="DH803" s="61"/>
      <c r="DI803" s="61"/>
      <c r="DJ803" s="61"/>
      <c r="DK803" s="61"/>
      <c r="DL803" s="61"/>
      <c r="DM803" s="61"/>
      <c r="DN803" s="61"/>
      <c r="DO803" s="61"/>
      <c r="DP803" s="61"/>
      <c r="DQ803" s="61"/>
      <c r="DR803" s="61"/>
      <c r="DS803" s="61"/>
      <c r="DT803" s="61"/>
      <c r="DU803" s="61"/>
      <c r="DV803" s="61"/>
      <c r="DW803" s="61"/>
      <c r="DX803" s="61"/>
      <c r="DY803" s="61"/>
      <c r="DZ803" s="61"/>
      <c r="EA803" s="61"/>
      <c r="EB803" s="61"/>
      <c r="EC803" s="61"/>
      <c r="ED803" s="61"/>
      <c r="EE803" s="61"/>
      <c r="EF803" s="61"/>
      <c r="EG803" s="61"/>
      <c r="EH803" s="61"/>
      <c r="EI803" s="61"/>
      <c r="EJ803" s="61"/>
      <c r="EK803" s="61"/>
      <c r="EL803" s="61"/>
      <c r="EM803" s="61"/>
      <c r="EN803" s="61"/>
      <c r="EO803" s="61"/>
      <c r="EP803" s="61"/>
      <c r="EQ803" s="61"/>
      <c r="ER803" s="61"/>
      <c r="ES803" s="61"/>
      <c r="ET803" s="61"/>
      <c r="EU803" s="61"/>
      <c r="EV803" s="61"/>
      <c r="EW803" s="61"/>
      <c r="EX803" s="61"/>
      <c r="EY803" s="61"/>
    </row>
    <row r="804" spans="1:155"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1"/>
      <c r="CE804" s="61"/>
      <c r="CF804" s="61"/>
      <c r="CG804" s="61"/>
      <c r="CH804" s="61"/>
      <c r="CI804" s="61"/>
      <c r="CJ804" s="61"/>
      <c r="CK804" s="61"/>
      <c r="CL804" s="61"/>
      <c r="CM804" s="61"/>
      <c r="CN804" s="61"/>
      <c r="CO804" s="61"/>
      <c r="CP804" s="61"/>
      <c r="CQ804" s="61"/>
      <c r="CR804" s="61"/>
      <c r="CS804" s="61"/>
      <c r="CT804" s="61"/>
      <c r="CU804" s="61"/>
      <c r="CV804" s="61"/>
      <c r="CW804" s="61"/>
      <c r="CX804" s="61"/>
      <c r="CY804" s="61"/>
      <c r="CZ804" s="61"/>
      <c r="DA804" s="61"/>
      <c r="DB804" s="61"/>
      <c r="DC804" s="61"/>
      <c r="DD804" s="61"/>
      <c r="DE804" s="61"/>
      <c r="DF804" s="61"/>
      <c r="DG804" s="61"/>
      <c r="DH804" s="61"/>
      <c r="DI804" s="61"/>
      <c r="DJ804" s="61"/>
      <c r="DK804" s="61"/>
      <c r="DL804" s="61"/>
      <c r="DM804" s="61"/>
      <c r="DN804" s="61"/>
      <c r="DO804" s="61"/>
      <c r="DP804" s="61"/>
      <c r="DQ804" s="61"/>
      <c r="DR804" s="61"/>
      <c r="DS804" s="61"/>
      <c r="DT804" s="61"/>
      <c r="DU804" s="61"/>
      <c r="DV804" s="61"/>
      <c r="DW804" s="61"/>
      <c r="DX804" s="61"/>
      <c r="DY804" s="61"/>
      <c r="DZ804" s="61"/>
      <c r="EA804" s="61"/>
      <c r="EB804" s="61"/>
      <c r="EC804" s="61"/>
      <c r="ED804" s="61"/>
      <c r="EE804" s="61"/>
      <c r="EF804" s="61"/>
      <c r="EG804" s="61"/>
      <c r="EH804" s="61"/>
      <c r="EI804" s="61"/>
      <c r="EJ804" s="61"/>
      <c r="EK804" s="61"/>
      <c r="EL804" s="61"/>
      <c r="EM804" s="61"/>
      <c r="EN804" s="61"/>
      <c r="EO804" s="61"/>
      <c r="EP804" s="61"/>
      <c r="EQ804" s="61"/>
      <c r="ER804" s="61"/>
      <c r="ES804" s="61"/>
      <c r="ET804" s="61"/>
      <c r="EU804" s="61"/>
      <c r="EV804" s="61"/>
      <c r="EW804" s="61"/>
      <c r="EX804" s="61"/>
      <c r="EY804" s="61"/>
    </row>
    <row r="805" spans="1:155"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1"/>
      <c r="CE805" s="61"/>
      <c r="CF805" s="61"/>
      <c r="CG805" s="61"/>
      <c r="CH805" s="61"/>
      <c r="CI805" s="61"/>
      <c r="CJ805" s="61"/>
      <c r="CK805" s="61"/>
      <c r="CL805" s="61"/>
      <c r="CM805" s="61"/>
      <c r="CN805" s="61"/>
      <c r="CO805" s="61"/>
      <c r="CP805" s="61"/>
      <c r="CQ805" s="61"/>
      <c r="CR805" s="61"/>
      <c r="CS805" s="61"/>
      <c r="CT805" s="61"/>
      <c r="CU805" s="61"/>
      <c r="CV805" s="61"/>
      <c r="CW805" s="61"/>
      <c r="CX805" s="61"/>
      <c r="CY805" s="61"/>
      <c r="CZ805" s="61"/>
      <c r="DA805" s="61"/>
      <c r="DB805" s="61"/>
      <c r="DC805" s="61"/>
      <c r="DD805" s="61"/>
      <c r="DE805" s="61"/>
      <c r="DF805" s="61"/>
      <c r="DG805" s="61"/>
      <c r="DH805" s="61"/>
      <c r="DI805" s="61"/>
      <c r="DJ805" s="61"/>
      <c r="DK805" s="61"/>
      <c r="DL805" s="61"/>
      <c r="DM805" s="61"/>
      <c r="DN805" s="61"/>
      <c r="DO805" s="61"/>
      <c r="DP805" s="61"/>
      <c r="DQ805" s="61"/>
      <c r="DR805" s="61"/>
      <c r="DS805" s="61"/>
      <c r="DT805" s="61"/>
      <c r="DU805" s="61"/>
      <c r="DV805" s="61"/>
      <c r="DW805" s="61"/>
      <c r="DX805" s="61"/>
      <c r="DY805" s="61"/>
      <c r="DZ805" s="61"/>
      <c r="EA805" s="61"/>
      <c r="EB805" s="61"/>
      <c r="EC805" s="61"/>
      <c r="ED805" s="61"/>
      <c r="EE805" s="61"/>
      <c r="EF805" s="61"/>
      <c r="EG805" s="61"/>
      <c r="EH805" s="61"/>
      <c r="EI805" s="61"/>
      <c r="EJ805" s="61"/>
      <c r="EK805" s="61"/>
      <c r="EL805" s="61"/>
      <c r="EM805" s="61"/>
      <c r="EN805" s="61"/>
      <c r="EO805" s="61"/>
      <c r="EP805" s="61"/>
      <c r="EQ805" s="61"/>
      <c r="ER805" s="61"/>
      <c r="ES805" s="61"/>
      <c r="ET805" s="61"/>
      <c r="EU805" s="61"/>
      <c r="EV805" s="61"/>
      <c r="EW805" s="61"/>
      <c r="EX805" s="61"/>
      <c r="EY805" s="61"/>
    </row>
    <row r="806" spans="1:155"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c r="BW806" s="61"/>
      <c r="BX806" s="61"/>
      <c r="BY806" s="61"/>
      <c r="BZ806" s="61"/>
      <c r="CA806" s="61"/>
      <c r="CB806" s="61"/>
      <c r="CC806" s="61"/>
      <c r="CD806" s="61"/>
      <c r="CE806" s="61"/>
      <c r="CF806" s="61"/>
      <c r="CG806" s="61"/>
      <c r="CH806" s="61"/>
      <c r="CI806" s="61"/>
      <c r="CJ806" s="61"/>
      <c r="CK806" s="61"/>
      <c r="CL806" s="61"/>
      <c r="CM806" s="61"/>
      <c r="CN806" s="61"/>
      <c r="CO806" s="61"/>
      <c r="CP806" s="61"/>
      <c r="CQ806" s="61"/>
      <c r="CR806" s="61"/>
      <c r="CS806" s="61"/>
      <c r="CT806" s="61"/>
      <c r="CU806" s="61"/>
      <c r="CV806" s="61"/>
      <c r="CW806" s="61"/>
      <c r="CX806" s="61"/>
      <c r="CY806" s="61"/>
      <c r="CZ806" s="61"/>
      <c r="DA806" s="61"/>
      <c r="DB806" s="61"/>
      <c r="DC806" s="61"/>
      <c r="DD806" s="61"/>
      <c r="DE806" s="61"/>
      <c r="DF806" s="61"/>
      <c r="DG806" s="61"/>
      <c r="DH806" s="61"/>
      <c r="DI806" s="61"/>
      <c r="DJ806" s="61"/>
      <c r="DK806" s="61"/>
      <c r="DL806" s="61"/>
      <c r="DM806" s="61"/>
      <c r="DN806" s="61"/>
      <c r="DO806" s="61"/>
      <c r="DP806" s="61"/>
      <c r="DQ806" s="61"/>
      <c r="DR806" s="61"/>
      <c r="DS806" s="61"/>
      <c r="DT806" s="61"/>
      <c r="DU806" s="61"/>
      <c r="DV806" s="61"/>
      <c r="DW806" s="61"/>
      <c r="DX806" s="61"/>
      <c r="DY806" s="61"/>
      <c r="DZ806" s="61"/>
      <c r="EA806" s="61"/>
      <c r="EB806" s="61"/>
      <c r="EC806" s="61"/>
      <c r="ED806" s="61"/>
      <c r="EE806" s="61"/>
      <c r="EF806" s="61"/>
      <c r="EG806" s="61"/>
      <c r="EH806" s="61"/>
      <c r="EI806" s="61"/>
      <c r="EJ806" s="61"/>
      <c r="EK806" s="61"/>
      <c r="EL806" s="61"/>
      <c r="EM806" s="61"/>
      <c r="EN806" s="61"/>
      <c r="EO806" s="61"/>
      <c r="EP806" s="61"/>
      <c r="EQ806" s="61"/>
      <c r="ER806" s="61"/>
      <c r="ES806" s="61"/>
      <c r="ET806" s="61"/>
      <c r="EU806" s="61"/>
      <c r="EV806" s="61"/>
      <c r="EW806" s="61"/>
      <c r="EX806" s="61"/>
      <c r="EY806" s="61"/>
    </row>
    <row r="807" spans="1:155"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1"/>
      <c r="AL807" s="61"/>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c r="BQ807" s="61"/>
      <c r="BR807" s="61"/>
      <c r="BS807" s="61"/>
      <c r="BT807" s="61"/>
      <c r="BU807" s="61"/>
      <c r="BV807" s="61"/>
      <c r="BW807" s="61"/>
      <c r="BX807" s="61"/>
      <c r="BY807" s="61"/>
      <c r="BZ807" s="61"/>
      <c r="CA807" s="61"/>
      <c r="CB807" s="61"/>
      <c r="CC807" s="61"/>
      <c r="CD807" s="61"/>
      <c r="CE807" s="61"/>
      <c r="CF807" s="61"/>
      <c r="CG807" s="61"/>
      <c r="CH807" s="61"/>
      <c r="CI807" s="61"/>
      <c r="CJ807" s="61"/>
      <c r="CK807" s="61"/>
      <c r="CL807" s="61"/>
      <c r="CM807" s="61"/>
      <c r="CN807" s="61"/>
      <c r="CO807" s="61"/>
      <c r="CP807" s="61"/>
      <c r="CQ807" s="61"/>
      <c r="CR807" s="61"/>
      <c r="CS807" s="61"/>
      <c r="CT807" s="61"/>
      <c r="CU807" s="61"/>
      <c r="CV807" s="61"/>
      <c r="CW807" s="61"/>
      <c r="CX807" s="61"/>
      <c r="CY807" s="61"/>
      <c r="CZ807" s="61"/>
      <c r="DA807" s="61"/>
      <c r="DB807" s="61"/>
      <c r="DC807" s="61"/>
      <c r="DD807" s="61"/>
      <c r="DE807" s="61"/>
      <c r="DF807" s="61"/>
      <c r="DG807" s="61"/>
      <c r="DH807" s="61"/>
      <c r="DI807" s="61"/>
      <c r="DJ807" s="61"/>
      <c r="DK807" s="61"/>
      <c r="DL807" s="61"/>
      <c r="DM807" s="61"/>
      <c r="DN807" s="61"/>
      <c r="DO807" s="61"/>
      <c r="DP807" s="61"/>
      <c r="DQ807" s="61"/>
      <c r="DR807" s="61"/>
      <c r="DS807" s="61"/>
      <c r="DT807" s="61"/>
      <c r="DU807" s="61"/>
      <c r="DV807" s="61"/>
      <c r="DW807" s="61"/>
      <c r="DX807" s="61"/>
      <c r="DY807" s="61"/>
      <c r="DZ807" s="61"/>
      <c r="EA807" s="61"/>
      <c r="EB807" s="61"/>
      <c r="EC807" s="61"/>
      <c r="ED807" s="61"/>
      <c r="EE807" s="61"/>
      <c r="EF807" s="61"/>
      <c r="EG807" s="61"/>
      <c r="EH807" s="61"/>
      <c r="EI807" s="61"/>
      <c r="EJ807" s="61"/>
      <c r="EK807" s="61"/>
      <c r="EL807" s="61"/>
      <c r="EM807" s="61"/>
      <c r="EN807" s="61"/>
      <c r="EO807" s="61"/>
      <c r="EP807" s="61"/>
      <c r="EQ807" s="61"/>
      <c r="ER807" s="61"/>
      <c r="ES807" s="61"/>
      <c r="ET807" s="61"/>
      <c r="EU807" s="61"/>
      <c r="EV807" s="61"/>
      <c r="EW807" s="61"/>
      <c r="EX807" s="61"/>
      <c r="EY807" s="61"/>
    </row>
    <row r="808" spans="1:155"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1"/>
      <c r="AL808" s="61"/>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c r="BQ808" s="61"/>
      <c r="BR808" s="61"/>
      <c r="BS808" s="61"/>
      <c r="BT808" s="61"/>
      <c r="BU808" s="61"/>
      <c r="BV808" s="61"/>
      <c r="BW808" s="61"/>
      <c r="BX808" s="61"/>
      <c r="BY808" s="61"/>
      <c r="BZ808" s="61"/>
      <c r="CA808" s="61"/>
      <c r="CB808" s="61"/>
      <c r="CC808" s="61"/>
      <c r="CD808" s="61"/>
      <c r="CE808" s="61"/>
      <c r="CF808" s="61"/>
      <c r="CG808" s="61"/>
      <c r="CH808" s="61"/>
      <c r="CI808" s="61"/>
      <c r="CJ808" s="61"/>
      <c r="CK808" s="61"/>
      <c r="CL808" s="61"/>
      <c r="CM808" s="61"/>
      <c r="CN808" s="61"/>
      <c r="CO808" s="61"/>
      <c r="CP808" s="61"/>
      <c r="CQ808" s="61"/>
      <c r="CR808" s="61"/>
      <c r="CS808" s="61"/>
      <c r="CT808" s="61"/>
      <c r="CU808" s="61"/>
      <c r="CV808" s="61"/>
      <c r="CW808" s="61"/>
      <c r="CX808" s="61"/>
      <c r="CY808" s="61"/>
      <c r="CZ808" s="61"/>
      <c r="DA808" s="61"/>
      <c r="DB808" s="61"/>
      <c r="DC808" s="61"/>
      <c r="DD808" s="61"/>
      <c r="DE808" s="61"/>
      <c r="DF808" s="61"/>
      <c r="DG808" s="61"/>
      <c r="DH808" s="61"/>
      <c r="DI808" s="61"/>
      <c r="DJ808" s="61"/>
      <c r="DK808" s="61"/>
      <c r="DL808" s="61"/>
      <c r="DM808" s="61"/>
      <c r="DN808" s="61"/>
      <c r="DO808" s="61"/>
      <c r="DP808" s="61"/>
      <c r="DQ808" s="61"/>
      <c r="DR808" s="61"/>
      <c r="DS808" s="61"/>
      <c r="DT808" s="61"/>
      <c r="DU808" s="61"/>
      <c r="DV808" s="61"/>
      <c r="DW808" s="61"/>
      <c r="DX808" s="61"/>
      <c r="DY808" s="61"/>
      <c r="DZ808" s="61"/>
      <c r="EA808" s="61"/>
      <c r="EB808" s="61"/>
      <c r="EC808" s="61"/>
      <c r="ED808" s="61"/>
      <c r="EE808" s="61"/>
      <c r="EF808" s="61"/>
      <c r="EG808" s="61"/>
      <c r="EH808" s="61"/>
      <c r="EI808" s="61"/>
      <c r="EJ808" s="61"/>
      <c r="EK808" s="61"/>
      <c r="EL808" s="61"/>
      <c r="EM808" s="61"/>
      <c r="EN808" s="61"/>
      <c r="EO808" s="61"/>
      <c r="EP808" s="61"/>
      <c r="EQ808" s="61"/>
      <c r="ER808" s="61"/>
      <c r="ES808" s="61"/>
      <c r="ET808" s="61"/>
      <c r="EU808" s="61"/>
      <c r="EV808" s="61"/>
      <c r="EW808" s="61"/>
      <c r="EX808" s="61"/>
      <c r="EY808" s="61"/>
    </row>
    <row r="809" spans="1:155"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1"/>
      <c r="AL809" s="61"/>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c r="BQ809" s="61"/>
      <c r="BR809" s="61"/>
      <c r="BS809" s="61"/>
      <c r="BT809" s="61"/>
      <c r="BU809" s="61"/>
      <c r="BV809" s="61"/>
      <c r="BW809" s="61"/>
      <c r="BX809" s="61"/>
      <c r="BY809" s="61"/>
      <c r="BZ809" s="61"/>
      <c r="CA809" s="61"/>
      <c r="CB809" s="61"/>
      <c r="CC809" s="61"/>
      <c r="CD809" s="61"/>
      <c r="CE809" s="61"/>
      <c r="CF809" s="61"/>
      <c r="CG809" s="61"/>
      <c r="CH809" s="61"/>
      <c r="CI809" s="61"/>
      <c r="CJ809" s="61"/>
      <c r="CK809" s="61"/>
      <c r="CL809" s="61"/>
      <c r="CM809" s="61"/>
      <c r="CN809" s="61"/>
      <c r="CO809" s="61"/>
      <c r="CP809" s="61"/>
      <c r="CQ809" s="61"/>
      <c r="CR809" s="61"/>
      <c r="CS809" s="61"/>
      <c r="CT809" s="61"/>
      <c r="CU809" s="61"/>
      <c r="CV809" s="61"/>
      <c r="CW809" s="61"/>
      <c r="CX809" s="61"/>
      <c r="CY809" s="61"/>
      <c r="CZ809" s="61"/>
      <c r="DA809" s="61"/>
      <c r="DB809" s="61"/>
      <c r="DC809" s="61"/>
      <c r="DD809" s="61"/>
      <c r="DE809" s="61"/>
      <c r="DF809" s="61"/>
      <c r="DG809" s="61"/>
      <c r="DH809" s="61"/>
      <c r="DI809" s="61"/>
      <c r="DJ809" s="61"/>
      <c r="DK809" s="61"/>
      <c r="DL809" s="61"/>
      <c r="DM809" s="61"/>
      <c r="DN809" s="61"/>
      <c r="DO809" s="61"/>
      <c r="DP809" s="61"/>
      <c r="DQ809" s="61"/>
      <c r="DR809" s="61"/>
      <c r="DS809" s="61"/>
      <c r="DT809" s="61"/>
      <c r="DU809" s="61"/>
      <c r="DV809" s="61"/>
      <c r="DW809" s="61"/>
      <c r="DX809" s="61"/>
      <c r="DY809" s="61"/>
      <c r="DZ809" s="61"/>
      <c r="EA809" s="61"/>
      <c r="EB809" s="61"/>
      <c r="EC809" s="61"/>
      <c r="ED809" s="61"/>
      <c r="EE809" s="61"/>
      <c r="EF809" s="61"/>
      <c r="EG809" s="61"/>
      <c r="EH809" s="61"/>
      <c r="EI809" s="61"/>
      <c r="EJ809" s="61"/>
      <c r="EK809" s="61"/>
      <c r="EL809" s="61"/>
      <c r="EM809" s="61"/>
      <c r="EN809" s="61"/>
      <c r="EO809" s="61"/>
      <c r="EP809" s="61"/>
      <c r="EQ809" s="61"/>
      <c r="ER809" s="61"/>
      <c r="ES809" s="61"/>
      <c r="ET809" s="61"/>
      <c r="EU809" s="61"/>
      <c r="EV809" s="61"/>
      <c r="EW809" s="61"/>
      <c r="EX809" s="61"/>
      <c r="EY809" s="61"/>
    </row>
    <row r="810" spans="1:155"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c r="BQ810" s="61"/>
      <c r="BR810" s="61"/>
      <c r="BS810" s="61"/>
      <c r="BT810" s="61"/>
      <c r="BU810" s="61"/>
      <c r="BV810" s="61"/>
      <c r="BW810" s="61"/>
      <c r="BX810" s="61"/>
      <c r="BY810" s="61"/>
      <c r="BZ810" s="61"/>
      <c r="CA810" s="61"/>
      <c r="CB810" s="61"/>
      <c r="CC810" s="61"/>
      <c r="CD810" s="61"/>
      <c r="CE810" s="61"/>
      <c r="CF810" s="61"/>
      <c r="CG810" s="61"/>
      <c r="CH810" s="61"/>
      <c r="CI810" s="61"/>
      <c r="CJ810" s="61"/>
      <c r="CK810" s="61"/>
      <c r="CL810" s="61"/>
      <c r="CM810" s="61"/>
      <c r="CN810" s="61"/>
      <c r="CO810" s="61"/>
      <c r="CP810" s="61"/>
      <c r="CQ810" s="61"/>
      <c r="CR810" s="61"/>
      <c r="CS810" s="61"/>
      <c r="CT810" s="61"/>
      <c r="CU810" s="61"/>
      <c r="CV810" s="61"/>
      <c r="CW810" s="61"/>
      <c r="CX810" s="61"/>
      <c r="CY810" s="61"/>
      <c r="CZ810" s="61"/>
      <c r="DA810" s="61"/>
      <c r="DB810" s="61"/>
      <c r="DC810" s="61"/>
      <c r="DD810" s="61"/>
      <c r="DE810" s="61"/>
      <c r="DF810" s="61"/>
      <c r="DG810" s="61"/>
      <c r="DH810" s="61"/>
      <c r="DI810" s="61"/>
      <c r="DJ810" s="61"/>
      <c r="DK810" s="61"/>
      <c r="DL810" s="61"/>
      <c r="DM810" s="61"/>
      <c r="DN810" s="61"/>
      <c r="DO810" s="61"/>
      <c r="DP810" s="61"/>
      <c r="DQ810" s="61"/>
      <c r="DR810" s="61"/>
      <c r="DS810" s="61"/>
      <c r="DT810" s="61"/>
      <c r="DU810" s="61"/>
      <c r="DV810" s="61"/>
      <c r="DW810" s="61"/>
      <c r="DX810" s="61"/>
      <c r="DY810" s="61"/>
      <c r="DZ810" s="61"/>
      <c r="EA810" s="61"/>
      <c r="EB810" s="61"/>
      <c r="EC810" s="61"/>
      <c r="ED810" s="61"/>
      <c r="EE810" s="61"/>
      <c r="EF810" s="61"/>
      <c r="EG810" s="61"/>
      <c r="EH810" s="61"/>
      <c r="EI810" s="61"/>
      <c r="EJ810" s="61"/>
      <c r="EK810" s="61"/>
      <c r="EL810" s="61"/>
      <c r="EM810" s="61"/>
      <c r="EN810" s="61"/>
      <c r="EO810" s="61"/>
      <c r="EP810" s="61"/>
      <c r="EQ810" s="61"/>
      <c r="ER810" s="61"/>
      <c r="ES810" s="61"/>
      <c r="ET810" s="61"/>
      <c r="EU810" s="61"/>
      <c r="EV810" s="61"/>
      <c r="EW810" s="61"/>
      <c r="EX810" s="61"/>
      <c r="EY810" s="61"/>
    </row>
    <row r="811" spans="1:155"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c r="BQ811" s="61"/>
      <c r="BR811" s="61"/>
      <c r="BS811" s="61"/>
      <c r="BT811" s="61"/>
      <c r="BU811" s="61"/>
      <c r="BV811" s="61"/>
      <c r="BW811" s="61"/>
      <c r="BX811" s="61"/>
      <c r="BY811" s="61"/>
      <c r="BZ811" s="61"/>
      <c r="CA811" s="61"/>
      <c r="CB811" s="61"/>
      <c r="CC811" s="61"/>
      <c r="CD811" s="61"/>
      <c r="CE811" s="61"/>
      <c r="CF811" s="61"/>
      <c r="CG811" s="61"/>
      <c r="CH811" s="61"/>
      <c r="CI811" s="61"/>
      <c r="CJ811" s="61"/>
      <c r="CK811" s="61"/>
      <c r="CL811" s="61"/>
      <c r="CM811" s="61"/>
      <c r="CN811" s="61"/>
      <c r="CO811" s="61"/>
      <c r="CP811" s="61"/>
      <c r="CQ811" s="61"/>
      <c r="CR811" s="61"/>
      <c r="CS811" s="61"/>
      <c r="CT811" s="61"/>
      <c r="CU811" s="61"/>
      <c r="CV811" s="61"/>
      <c r="CW811" s="61"/>
      <c r="CX811" s="61"/>
      <c r="CY811" s="61"/>
      <c r="CZ811" s="61"/>
      <c r="DA811" s="61"/>
      <c r="DB811" s="61"/>
      <c r="DC811" s="61"/>
      <c r="DD811" s="61"/>
      <c r="DE811" s="61"/>
      <c r="DF811" s="61"/>
      <c r="DG811" s="61"/>
      <c r="DH811" s="61"/>
      <c r="DI811" s="61"/>
      <c r="DJ811" s="61"/>
      <c r="DK811" s="61"/>
      <c r="DL811" s="61"/>
      <c r="DM811" s="61"/>
      <c r="DN811" s="61"/>
      <c r="DO811" s="61"/>
      <c r="DP811" s="61"/>
      <c r="DQ811" s="61"/>
      <c r="DR811" s="61"/>
      <c r="DS811" s="61"/>
      <c r="DT811" s="61"/>
      <c r="DU811" s="61"/>
      <c r="DV811" s="61"/>
      <c r="DW811" s="61"/>
      <c r="DX811" s="61"/>
      <c r="DY811" s="61"/>
      <c r="DZ811" s="61"/>
      <c r="EA811" s="61"/>
      <c r="EB811" s="61"/>
      <c r="EC811" s="61"/>
      <c r="ED811" s="61"/>
      <c r="EE811" s="61"/>
      <c r="EF811" s="61"/>
      <c r="EG811" s="61"/>
      <c r="EH811" s="61"/>
      <c r="EI811" s="61"/>
      <c r="EJ811" s="61"/>
      <c r="EK811" s="61"/>
      <c r="EL811" s="61"/>
      <c r="EM811" s="61"/>
      <c r="EN811" s="61"/>
      <c r="EO811" s="61"/>
      <c r="EP811" s="61"/>
      <c r="EQ811" s="61"/>
      <c r="ER811" s="61"/>
      <c r="ES811" s="61"/>
      <c r="ET811" s="61"/>
      <c r="EU811" s="61"/>
      <c r="EV811" s="61"/>
      <c r="EW811" s="61"/>
      <c r="EX811" s="61"/>
      <c r="EY811" s="61"/>
    </row>
    <row r="812" spans="1:155"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1"/>
      <c r="AL812" s="61"/>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c r="BQ812" s="61"/>
      <c r="BR812" s="61"/>
      <c r="BS812" s="61"/>
      <c r="BT812" s="61"/>
      <c r="BU812" s="61"/>
      <c r="BV812" s="61"/>
      <c r="BW812" s="61"/>
      <c r="BX812" s="61"/>
      <c r="BY812" s="61"/>
      <c r="BZ812" s="61"/>
      <c r="CA812" s="61"/>
      <c r="CB812" s="61"/>
      <c r="CC812" s="61"/>
      <c r="CD812" s="61"/>
      <c r="CE812" s="61"/>
      <c r="CF812" s="61"/>
      <c r="CG812" s="61"/>
      <c r="CH812" s="61"/>
      <c r="CI812" s="61"/>
      <c r="CJ812" s="61"/>
      <c r="CK812" s="61"/>
      <c r="CL812" s="61"/>
      <c r="CM812" s="61"/>
      <c r="CN812" s="61"/>
      <c r="CO812" s="61"/>
      <c r="CP812" s="61"/>
      <c r="CQ812" s="61"/>
      <c r="CR812" s="61"/>
      <c r="CS812" s="61"/>
      <c r="CT812" s="61"/>
      <c r="CU812" s="61"/>
      <c r="CV812" s="61"/>
      <c r="CW812" s="61"/>
      <c r="CX812" s="61"/>
      <c r="CY812" s="61"/>
      <c r="CZ812" s="61"/>
      <c r="DA812" s="61"/>
      <c r="DB812" s="61"/>
      <c r="DC812" s="61"/>
      <c r="DD812" s="61"/>
      <c r="DE812" s="61"/>
      <c r="DF812" s="61"/>
      <c r="DG812" s="61"/>
      <c r="DH812" s="61"/>
      <c r="DI812" s="61"/>
      <c r="DJ812" s="61"/>
      <c r="DK812" s="61"/>
      <c r="DL812" s="61"/>
      <c r="DM812" s="61"/>
      <c r="DN812" s="61"/>
      <c r="DO812" s="61"/>
      <c r="DP812" s="61"/>
      <c r="DQ812" s="61"/>
      <c r="DR812" s="61"/>
      <c r="DS812" s="61"/>
      <c r="DT812" s="61"/>
      <c r="DU812" s="61"/>
      <c r="DV812" s="61"/>
      <c r="DW812" s="61"/>
      <c r="DX812" s="61"/>
      <c r="DY812" s="61"/>
      <c r="DZ812" s="61"/>
      <c r="EA812" s="61"/>
      <c r="EB812" s="61"/>
      <c r="EC812" s="61"/>
      <c r="ED812" s="61"/>
      <c r="EE812" s="61"/>
      <c r="EF812" s="61"/>
      <c r="EG812" s="61"/>
      <c r="EH812" s="61"/>
      <c r="EI812" s="61"/>
      <c r="EJ812" s="61"/>
      <c r="EK812" s="61"/>
      <c r="EL812" s="61"/>
      <c r="EM812" s="61"/>
      <c r="EN812" s="61"/>
      <c r="EO812" s="61"/>
      <c r="EP812" s="61"/>
      <c r="EQ812" s="61"/>
      <c r="ER812" s="61"/>
      <c r="ES812" s="61"/>
      <c r="ET812" s="61"/>
      <c r="EU812" s="61"/>
      <c r="EV812" s="61"/>
      <c r="EW812" s="61"/>
      <c r="EX812" s="61"/>
      <c r="EY812" s="61"/>
    </row>
    <row r="813" spans="1:155"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1"/>
      <c r="AL813" s="61"/>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c r="BQ813" s="61"/>
      <c r="BR813" s="61"/>
      <c r="BS813" s="61"/>
      <c r="BT813" s="61"/>
      <c r="BU813" s="61"/>
      <c r="BV813" s="61"/>
      <c r="BW813" s="61"/>
      <c r="BX813" s="61"/>
      <c r="BY813" s="61"/>
      <c r="BZ813" s="61"/>
      <c r="CA813" s="61"/>
      <c r="CB813" s="61"/>
      <c r="CC813" s="61"/>
      <c r="CD813" s="61"/>
      <c r="CE813" s="61"/>
      <c r="CF813" s="61"/>
      <c r="CG813" s="61"/>
      <c r="CH813" s="61"/>
      <c r="CI813" s="61"/>
      <c r="CJ813" s="61"/>
      <c r="CK813" s="61"/>
      <c r="CL813" s="61"/>
      <c r="CM813" s="61"/>
      <c r="CN813" s="61"/>
      <c r="CO813" s="61"/>
      <c r="CP813" s="61"/>
      <c r="CQ813" s="61"/>
      <c r="CR813" s="61"/>
      <c r="CS813" s="61"/>
      <c r="CT813" s="61"/>
      <c r="CU813" s="61"/>
      <c r="CV813" s="61"/>
      <c r="CW813" s="61"/>
      <c r="CX813" s="61"/>
      <c r="CY813" s="61"/>
      <c r="CZ813" s="61"/>
      <c r="DA813" s="61"/>
      <c r="DB813" s="61"/>
      <c r="DC813" s="61"/>
      <c r="DD813" s="61"/>
      <c r="DE813" s="61"/>
      <c r="DF813" s="61"/>
      <c r="DG813" s="61"/>
      <c r="DH813" s="61"/>
      <c r="DI813" s="61"/>
      <c r="DJ813" s="61"/>
      <c r="DK813" s="61"/>
      <c r="DL813" s="61"/>
      <c r="DM813" s="61"/>
      <c r="DN813" s="61"/>
      <c r="DO813" s="61"/>
      <c r="DP813" s="61"/>
      <c r="DQ813" s="61"/>
      <c r="DR813" s="61"/>
      <c r="DS813" s="61"/>
      <c r="DT813" s="61"/>
      <c r="DU813" s="61"/>
      <c r="DV813" s="61"/>
      <c r="DW813" s="61"/>
      <c r="DX813" s="61"/>
      <c r="DY813" s="61"/>
      <c r="DZ813" s="61"/>
      <c r="EA813" s="61"/>
      <c r="EB813" s="61"/>
      <c r="EC813" s="61"/>
      <c r="ED813" s="61"/>
      <c r="EE813" s="61"/>
      <c r="EF813" s="61"/>
      <c r="EG813" s="61"/>
      <c r="EH813" s="61"/>
      <c r="EI813" s="61"/>
      <c r="EJ813" s="61"/>
      <c r="EK813" s="61"/>
      <c r="EL813" s="61"/>
      <c r="EM813" s="61"/>
      <c r="EN813" s="61"/>
      <c r="EO813" s="61"/>
      <c r="EP813" s="61"/>
      <c r="EQ813" s="61"/>
      <c r="ER813" s="61"/>
      <c r="ES813" s="61"/>
      <c r="ET813" s="61"/>
      <c r="EU813" s="61"/>
      <c r="EV813" s="61"/>
      <c r="EW813" s="61"/>
      <c r="EX813" s="61"/>
      <c r="EY813" s="61"/>
    </row>
    <row r="814" spans="1:155"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c r="BQ814" s="61"/>
      <c r="BR814" s="61"/>
      <c r="BS814" s="61"/>
      <c r="BT814" s="61"/>
      <c r="BU814" s="61"/>
      <c r="BV814" s="61"/>
      <c r="BW814" s="61"/>
      <c r="BX814" s="61"/>
      <c r="BY814" s="61"/>
      <c r="BZ814" s="61"/>
      <c r="CA814" s="61"/>
      <c r="CB814" s="61"/>
      <c r="CC814" s="61"/>
      <c r="CD814" s="61"/>
      <c r="CE814" s="61"/>
      <c r="CF814" s="61"/>
      <c r="CG814" s="61"/>
      <c r="CH814" s="61"/>
      <c r="CI814" s="61"/>
      <c r="CJ814" s="61"/>
      <c r="CK814" s="61"/>
      <c r="CL814" s="61"/>
      <c r="CM814" s="61"/>
      <c r="CN814" s="61"/>
      <c r="CO814" s="61"/>
      <c r="CP814" s="61"/>
      <c r="CQ814" s="61"/>
      <c r="CR814" s="61"/>
      <c r="CS814" s="61"/>
      <c r="CT814" s="61"/>
      <c r="CU814" s="61"/>
      <c r="CV814" s="61"/>
      <c r="CW814" s="61"/>
      <c r="CX814" s="61"/>
      <c r="CY814" s="61"/>
      <c r="CZ814" s="61"/>
      <c r="DA814" s="61"/>
      <c r="DB814" s="61"/>
      <c r="DC814" s="61"/>
      <c r="DD814" s="61"/>
      <c r="DE814" s="61"/>
      <c r="DF814" s="61"/>
      <c r="DG814" s="61"/>
      <c r="DH814" s="61"/>
      <c r="DI814" s="61"/>
      <c r="DJ814" s="61"/>
      <c r="DK814" s="61"/>
      <c r="DL814" s="61"/>
      <c r="DM814" s="61"/>
      <c r="DN814" s="61"/>
      <c r="DO814" s="61"/>
      <c r="DP814" s="61"/>
      <c r="DQ814" s="61"/>
      <c r="DR814" s="61"/>
      <c r="DS814" s="61"/>
      <c r="DT814" s="61"/>
      <c r="DU814" s="61"/>
      <c r="DV814" s="61"/>
      <c r="DW814" s="61"/>
      <c r="DX814" s="61"/>
      <c r="DY814" s="61"/>
      <c r="DZ814" s="61"/>
      <c r="EA814" s="61"/>
      <c r="EB814" s="61"/>
      <c r="EC814" s="61"/>
      <c r="ED814" s="61"/>
      <c r="EE814" s="61"/>
      <c r="EF814" s="61"/>
      <c r="EG814" s="61"/>
      <c r="EH814" s="61"/>
      <c r="EI814" s="61"/>
      <c r="EJ814" s="61"/>
      <c r="EK814" s="61"/>
      <c r="EL814" s="61"/>
      <c r="EM814" s="61"/>
      <c r="EN814" s="61"/>
      <c r="EO814" s="61"/>
      <c r="EP814" s="61"/>
      <c r="EQ814" s="61"/>
      <c r="ER814" s="61"/>
      <c r="ES814" s="61"/>
      <c r="ET814" s="61"/>
      <c r="EU814" s="61"/>
      <c r="EV814" s="61"/>
      <c r="EW814" s="61"/>
      <c r="EX814" s="61"/>
      <c r="EY814" s="61"/>
    </row>
    <row r="815" spans="1:155"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1"/>
      <c r="AL815" s="61"/>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c r="BQ815" s="61"/>
      <c r="BR815" s="61"/>
      <c r="BS815" s="61"/>
      <c r="BT815" s="61"/>
      <c r="BU815" s="61"/>
      <c r="BV815" s="61"/>
      <c r="BW815" s="61"/>
      <c r="BX815" s="61"/>
      <c r="BY815" s="61"/>
      <c r="BZ815" s="61"/>
      <c r="CA815" s="61"/>
      <c r="CB815" s="61"/>
      <c r="CC815" s="61"/>
      <c r="CD815" s="61"/>
      <c r="CE815" s="61"/>
      <c r="CF815" s="61"/>
      <c r="CG815" s="61"/>
      <c r="CH815" s="61"/>
      <c r="CI815" s="61"/>
      <c r="CJ815" s="61"/>
      <c r="CK815" s="61"/>
      <c r="CL815" s="61"/>
      <c r="CM815" s="61"/>
      <c r="CN815" s="61"/>
      <c r="CO815" s="61"/>
      <c r="CP815" s="61"/>
      <c r="CQ815" s="61"/>
      <c r="CR815" s="61"/>
      <c r="CS815" s="61"/>
      <c r="CT815" s="61"/>
      <c r="CU815" s="61"/>
      <c r="CV815" s="61"/>
      <c r="CW815" s="61"/>
      <c r="CX815" s="61"/>
      <c r="CY815" s="61"/>
      <c r="CZ815" s="61"/>
      <c r="DA815" s="61"/>
      <c r="DB815" s="61"/>
      <c r="DC815" s="61"/>
      <c r="DD815" s="61"/>
      <c r="DE815" s="61"/>
      <c r="DF815" s="61"/>
      <c r="DG815" s="61"/>
      <c r="DH815" s="61"/>
      <c r="DI815" s="61"/>
      <c r="DJ815" s="61"/>
      <c r="DK815" s="61"/>
      <c r="DL815" s="61"/>
      <c r="DM815" s="61"/>
      <c r="DN815" s="61"/>
      <c r="DO815" s="61"/>
      <c r="DP815" s="61"/>
      <c r="DQ815" s="61"/>
      <c r="DR815" s="61"/>
      <c r="DS815" s="61"/>
      <c r="DT815" s="61"/>
      <c r="DU815" s="61"/>
      <c r="DV815" s="61"/>
      <c r="DW815" s="61"/>
      <c r="DX815" s="61"/>
      <c r="DY815" s="61"/>
      <c r="DZ815" s="61"/>
      <c r="EA815" s="61"/>
      <c r="EB815" s="61"/>
      <c r="EC815" s="61"/>
      <c r="ED815" s="61"/>
      <c r="EE815" s="61"/>
      <c r="EF815" s="61"/>
      <c r="EG815" s="61"/>
      <c r="EH815" s="61"/>
      <c r="EI815" s="61"/>
      <c r="EJ815" s="61"/>
      <c r="EK815" s="61"/>
      <c r="EL815" s="61"/>
      <c r="EM815" s="61"/>
      <c r="EN815" s="61"/>
      <c r="EO815" s="61"/>
      <c r="EP815" s="61"/>
      <c r="EQ815" s="61"/>
      <c r="ER815" s="61"/>
      <c r="ES815" s="61"/>
      <c r="ET815" s="61"/>
      <c r="EU815" s="61"/>
      <c r="EV815" s="61"/>
      <c r="EW815" s="61"/>
      <c r="EX815" s="61"/>
      <c r="EY815" s="61"/>
    </row>
    <row r="816" spans="1:155"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1"/>
      <c r="AL816" s="61"/>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c r="BQ816" s="61"/>
      <c r="BR816" s="61"/>
      <c r="BS816" s="61"/>
      <c r="BT816" s="61"/>
      <c r="BU816" s="61"/>
      <c r="BV816" s="61"/>
      <c r="BW816" s="61"/>
      <c r="BX816" s="61"/>
      <c r="BY816" s="61"/>
      <c r="BZ816" s="61"/>
      <c r="CA816" s="61"/>
      <c r="CB816" s="61"/>
      <c r="CC816" s="61"/>
      <c r="CD816" s="61"/>
      <c r="CE816" s="61"/>
      <c r="CF816" s="61"/>
      <c r="CG816" s="61"/>
      <c r="CH816" s="61"/>
      <c r="CI816" s="61"/>
      <c r="CJ816" s="61"/>
      <c r="CK816" s="61"/>
      <c r="CL816" s="61"/>
      <c r="CM816" s="61"/>
      <c r="CN816" s="61"/>
      <c r="CO816" s="61"/>
      <c r="CP816" s="61"/>
      <c r="CQ816" s="61"/>
      <c r="CR816" s="61"/>
      <c r="CS816" s="61"/>
      <c r="CT816" s="61"/>
      <c r="CU816" s="61"/>
      <c r="CV816" s="61"/>
      <c r="CW816" s="61"/>
      <c r="CX816" s="61"/>
      <c r="CY816" s="61"/>
      <c r="CZ816" s="61"/>
      <c r="DA816" s="61"/>
      <c r="DB816" s="61"/>
      <c r="DC816" s="61"/>
      <c r="DD816" s="61"/>
      <c r="DE816" s="61"/>
      <c r="DF816" s="61"/>
      <c r="DG816" s="61"/>
      <c r="DH816" s="61"/>
      <c r="DI816" s="61"/>
      <c r="DJ816" s="61"/>
      <c r="DK816" s="61"/>
      <c r="DL816" s="61"/>
      <c r="DM816" s="61"/>
      <c r="DN816" s="61"/>
      <c r="DO816" s="61"/>
      <c r="DP816" s="61"/>
      <c r="DQ816" s="61"/>
      <c r="DR816" s="61"/>
      <c r="DS816" s="61"/>
      <c r="DT816" s="61"/>
      <c r="DU816" s="61"/>
      <c r="DV816" s="61"/>
      <c r="DW816" s="61"/>
      <c r="DX816" s="61"/>
      <c r="DY816" s="61"/>
      <c r="DZ816" s="61"/>
      <c r="EA816" s="61"/>
      <c r="EB816" s="61"/>
      <c r="EC816" s="61"/>
      <c r="ED816" s="61"/>
      <c r="EE816" s="61"/>
      <c r="EF816" s="61"/>
      <c r="EG816" s="61"/>
      <c r="EH816" s="61"/>
      <c r="EI816" s="61"/>
      <c r="EJ816" s="61"/>
      <c r="EK816" s="61"/>
      <c r="EL816" s="61"/>
      <c r="EM816" s="61"/>
      <c r="EN816" s="61"/>
      <c r="EO816" s="61"/>
      <c r="EP816" s="61"/>
      <c r="EQ816" s="61"/>
      <c r="ER816" s="61"/>
      <c r="ES816" s="61"/>
      <c r="ET816" s="61"/>
      <c r="EU816" s="61"/>
      <c r="EV816" s="61"/>
      <c r="EW816" s="61"/>
      <c r="EX816" s="61"/>
      <c r="EY816" s="61"/>
    </row>
    <row r="817" spans="1:155"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c r="BQ817" s="61"/>
      <c r="BR817" s="61"/>
      <c r="BS817" s="61"/>
      <c r="BT817" s="61"/>
      <c r="BU817" s="61"/>
      <c r="BV817" s="61"/>
      <c r="BW817" s="61"/>
      <c r="BX817" s="61"/>
      <c r="BY817" s="61"/>
      <c r="BZ817" s="61"/>
      <c r="CA817" s="61"/>
      <c r="CB817" s="61"/>
      <c r="CC817" s="61"/>
      <c r="CD817" s="61"/>
      <c r="CE817" s="61"/>
      <c r="CF817" s="61"/>
      <c r="CG817" s="61"/>
      <c r="CH817" s="61"/>
      <c r="CI817" s="61"/>
      <c r="CJ817" s="61"/>
      <c r="CK817" s="61"/>
      <c r="CL817" s="61"/>
      <c r="CM817" s="61"/>
      <c r="CN817" s="61"/>
      <c r="CO817" s="61"/>
      <c r="CP817" s="61"/>
      <c r="CQ817" s="61"/>
      <c r="CR817" s="61"/>
      <c r="CS817" s="61"/>
      <c r="CT817" s="61"/>
      <c r="CU817" s="61"/>
      <c r="CV817" s="61"/>
      <c r="CW817" s="61"/>
      <c r="CX817" s="61"/>
      <c r="CY817" s="61"/>
      <c r="CZ817" s="61"/>
      <c r="DA817" s="61"/>
      <c r="DB817" s="61"/>
      <c r="DC817" s="61"/>
      <c r="DD817" s="61"/>
      <c r="DE817" s="61"/>
      <c r="DF817" s="61"/>
      <c r="DG817" s="61"/>
      <c r="DH817" s="61"/>
      <c r="DI817" s="61"/>
      <c r="DJ817" s="61"/>
      <c r="DK817" s="61"/>
      <c r="DL817" s="61"/>
      <c r="DM817" s="61"/>
      <c r="DN817" s="61"/>
      <c r="DO817" s="61"/>
      <c r="DP817" s="61"/>
      <c r="DQ817" s="61"/>
      <c r="DR817" s="61"/>
      <c r="DS817" s="61"/>
      <c r="DT817" s="61"/>
      <c r="DU817" s="61"/>
      <c r="DV817" s="61"/>
      <c r="DW817" s="61"/>
      <c r="DX817" s="61"/>
      <c r="DY817" s="61"/>
      <c r="DZ817" s="61"/>
      <c r="EA817" s="61"/>
      <c r="EB817" s="61"/>
      <c r="EC817" s="61"/>
      <c r="ED817" s="61"/>
      <c r="EE817" s="61"/>
      <c r="EF817" s="61"/>
      <c r="EG817" s="61"/>
      <c r="EH817" s="61"/>
      <c r="EI817" s="61"/>
      <c r="EJ817" s="61"/>
      <c r="EK817" s="61"/>
      <c r="EL817" s="61"/>
      <c r="EM817" s="61"/>
      <c r="EN817" s="61"/>
      <c r="EO817" s="61"/>
      <c r="EP817" s="61"/>
      <c r="EQ817" s="61"/>
      <c r="ER817" s="61"/>
      <c r="ES817" s="61"/>
      <c r="ET817" s="61"/>
      <c r="EU817" s="61"/>
      <c r="EV817" s="61"/>
      <c r="EW817" s="61"/>
      <c r="EX817" s="61"/>
      <c r="EY817" s="61"/>
    </row>
    <row r="818" spans="1:155"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1"/>
      <c r="AL818" s="61"/>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c r="BQ818" s="61"/>
      <c r="BR818" s="61"/>
      <c r="BS818" s="61"/>
      <c r="BT818" s="61"/>
      <c r="BU818" s="61"/>
      <c r="BV818" s="61"/>
      <c r="BW818" s="61"/>
      <c r="BX818" s="61"/>
      <c r="BY818" s="61"/>
      <c r="BZ818" s="61"/>
      <c r="CA818" s="61"/>
      <c r="CB818" s="61"/>
      <c r="CC818" s="61"/>
      <c r="CD818" s="61"/>
      <c r="CE818" s="61"/>
      <c r="CF818" s="61"/>
      <c r="CG818" s="61"/>
      <c r="CH818" s="61"/>
      <c r="CI818" s="61"/>
      <c r="CJ818" s="61"/>
      <c r="CK818" s="61"/>
      <c r="CL818" s="61"/>
      <c r="CM818" s="61"/>
      <c r="CN818" s="61"/>
      <c r="CO818" s="61"/>
      <c r="CP818" s="61"/>
      <c r="CQ818" s="61"/>
      <c r="CR818" s="61"/>
      <c r="CS818" s="61"/>
      <c r="CT818" s="61"/>
      <c r="CU818" s="61"/>
      <c r="CV818" s="61"/>
      <c r="CW818" s="61"/>
      <c r="CX818" s="61"/>
      <c r="CY818" s="61"/>
      <c r="CZ818" s="61"/>
      <c r="DA818" s="61"/>
      <c r="DB818" s="61"/>
      <c r="DC818" s="61"/>
      <c r="DD818" s="61"/>
      <c r="DE818" s="61"/>
      <c r="DF818" s="61"/>
      <c r="DG818" s="61"/>
      <c r="DH818" s="61"/>
      <c r="DI818" s="61"/>
      <c r="DJ818" s="61"/>
      <c r="DK818" s="61"/>
      <c r="DL818" s="61"/>
      <c r="DM818" s="61"/>
      <c r="DN818" s="61"/>
      <c r="DO818" s="61"/>
      <c r="DP818" s="61"/>
      <c r="DQ818" s="61"/>
      <c r="DR818" s="61"/>
      <c r="DS818" s="61"/>
      <c r="DT818" s="61"/>
      <c r="DU818" s="61"/>
      <c r="DV818" s="61"/>
      <c r="DW818" s="61"/>
      <c r="DX818" s="61"/>
      <c r="DY818" s="61"/>
      <c r="DZ818" s="61"/>
      <c r="EA818" s="61"/>
      <c r="EB818" s="61"/>
      <c r="EC818" s="61"/>
      <c r="ED818" s="61"/>
      <c r="EE818" s="61"/>
      <c r="EF818" s="61"/>
      <c r="EG818" s="61"/>
      <c r="EH818" s="61"/>
      <c r="EI818" s="61"/>
      <c r="EJ818" s="61"/>
      <c r="EK818" s="61"/>
      <c r="EL818" s="61"/>
      <c r="EM818" s="61"/>
      <c r="EN818" s="61"/>
      <c r="EO818" s="61"/>
      <c r="EP818" s="61"/>
      <c r="EQ818" s="61"/>
      <c r="ER818" s="61"/>
      <c r="ES818" s="61"/>
      <c r="ET818" s="61"/>
      <c r="EU818" s="61"/>
      <c r="EV818" s="61"/>
      <c r="EW818" s="61"/>
      <c r="EX818" s="61"/>
      <c r="EY818" s="61"/>
    </row>
    <row r="819" spans="1:155"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819" s="61"/>
      <c r="AN819" s="61"/>
      <c r="AO819" s="61"/>
      <c r="AP819" s="61"/>
      <c r="AQ819" s="61"/>
      <c r="AR819" s="61"/>
      <c r="AS819" s="61"/>
      <c r="AT819" s="61"/>
      <c r="AU819" s="61"/>
      <c r="AV819" s="61"/>
      <c r="AW819" s="61"/>
      <c r="AX819" s="61"/>
      <c r="AY819" s="61"/>
      <c r="AZ819" s="61"/>
      <c r="BA819" s="61"/>
      <c r="BB819" s="61"/>
      <c r="BC819" s="61"/>
      <c r="BD819" s="61"/>
      <c r="BE819" s="61"/>
      <c r="BF819" s="61"/>
      <c r="BG819" s="61"/>
      <c r="BH819" s="61"/>
      <c r="BI819" s="61"/>
      <c r="BJ819" s="61"/>
      <c r="BK819" s="61"/>
      <c r="BL819" s="61"/>
      <c r="BM819" s="61"/>
      <c r="BN819" s="61"/>
      <c r="BO819" s="61"/>
      <c r="BP819" s="61"/>
      <c r="BQ819" s="61"/>
      <c r="BR819" s="61"/>
      <c r="BS819" s="61"/>
      <c r="BT819" s="61"/>
      <c r="BU819" s="61"/>
      <c r="BV819" s="61"/>
      <c r="BW819" s="61"/>
      <c r="BX819" s="61"/>
      <c r="BY819" s="61"/>
      <c r="BZ819" s="61"/>
      <c r="CA819" s="61"/>
      <c r="CB819" s="61"/>
      <c r="CC819" s="61"/>
      <c r="CD819" s="61"/>
      <c r="CE819" s="61"/>
      <c r="CF819" s="61"/>
      <c r="CG819" s="61"/>
      <c r="CH819" s="61"/>
      <c r="CI819" s="61"/>
      <c r="CJ819" s="61"/>
      <c r="CK819" s="61"/>
      <c r="CL819" s="61"/>
      <c r="CM819" s="61"/>
      <c r="CN819" s="61"/>
      <c r="CO819" s="61"/>
      <c r="CP819" s="61"/>
      <c r="CQ819" s="61"/>
      <c r="CR819" s="61"/>
      <c r="CS819" s="61"/>
      <c r="CT819" s="61"/>
      <c r="CU819" s="61"/>
      <c r="CV819" s="61"/>
      <c r="CW819" s="61"/>
      <c r="CX819" s="61"/>
      <c r="CY819" s="61"/>
      <c r="CZ819" s="61"/>
      <c r="DA819" s="61"/>
      <c r="DB819" s="61"/>
      <c r="DC819" s="61"/>
      <c r="DD819" s="61"/>
      <c r="DE819" s="61"/>
      <c r="DF819" s="61"/>
      <c r="DG819" s="61"/>
      <c r="DH819" s="61"/>
      <c r="DI819" s="61"/>
      <c r="DJ819" s="61"/>
      <c r="DK819" s="61"/>
      <c r="DL819" s="61"/>
      <c r="DM819" s="61"/>
      <c r="DN819" s="61"/>
      <c r="DO819" s="61"/>
      <c r="DP819" s="61"/>
      <c r="DQ819" s="61"/>
      <c r="DR819" s="61"/>
      <c r="DS819" s="61"/>
      <c r="DT819" s="61"/>
      <c r="DU819" s="61"/>
      <c r="DV819" s="61"/>
      <c r="DW819" s="61"/>
      <c r="DX819" s="61"/>
      <c r="DY819" s="61"/>
      <c r="DZ819" s="61"/>
      <c r="EA819" s="61"/>
      <c r="EB819" s="61"/>
      <c r="EC819" s="61"/>
      <c r="ED819" s="61"/>
      <c r="EE819" s="61"/>
      <c r="EF819" s="61"/>
      <c r="EG819" s="61"/>
      <c r="EH819" s="61"/>
      <c r="EI819" s="61"/>
      <c r="EJ819" s="61"/>
      <c r="EK819" s="61"/>
      <c r="EL819" s="61"/>
      <c r="EM819" s="61"/>
      <c r="EN819" s="61"/>
      <c r="EO819" s="61"/>
      <c r="EP819" s="61"/>
      <c r="EQ819" s="61"/>
      <c r="ER819" s="61"/>
      <c r="ES819" s="61"/>
      <c r="ET819" s="61"/>
      <c r="EU819" s="61"/>
      <c r="EV819" s="61"/>
      <c r="EW819" s="61"/>
      <c r="EX819" s="61"/>
      <c r="EY819" s="61"/>
    </row>
    <row r="820" spans="1:155"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c r="AM820" s="61"/>
      <c r="AN820" s="61"/>
      <c r="AO820" s="61"/>
      <c r="AP820" s="61"/>
      <c r="AQ820" s="61"/>
      <c r="AR820" s="61"/>
      <c r="AS820" s="61"/>
      <c r="AT820" s="61"/>
      <c r="AU820" s="61"/>
      <c r="AV820" s="61"/>
      <c r="AW820" s="61"/>
      <c r="AX820" s="61"/>
      <c r="AY820" s="61"/>
      <c r="AZ820" s="61"/>
      <c r="BA820" s="61"/>
      <c r="BB820" s="61"/>
      <c r="BC820" s="61"/>
      <c r="BD820" s="61"/>
      <c r="BE820" s="61"/>
      <c r="BF820" s="61"/>
      <c r="BG820" s="61"/>
      <c r="BH820" s="61"/>
      <c r="BI820" s="61"/>
      <c r="BJ820" s="61"/>
      <c r="BK820" s="61"/>
      <c r="BL820" s="61"/>
      <c r="BM820" s="61"/>
      <c r="BN820" s="61"/>
      <c r="BO820" s="61"/>
      <c r="BP820" s="61"/>
      <c r="BQ820" s="61"/>
      <c r="BR820" s="61"/>
      <c r="BS820" s="61"/>
      <c r="BT820" s="61"/>
      <c r="BU820" s="61"/>
      <c r="BV820" s="61"/>
      <c r="BW820" s="61"/>
      <c r="BX820" s="61"/>
      <c r="BY820" s="61"/>
      <c r="BZ820" s="61"/>
      <c r="CA820" s="61"/>
      <c r="CB820" s="61"/>
      <c r="CC820" s="61"/>
      <c r="CD820" s="61"/>
      <c r="CE820" s="61"/>
      <c r="CF820" s="61"/>
      <c r="CG820" s="61"/>
      <c r="CH820" s="61"/>
      <c r="CI820" s="61"/>
      <c r="CJ820" s="61"/>
      <c r="CK820" s="61"/>
      <c r="CL820" s="61"/>
      <c r="CM820" s="61"/>
      <c r="CN820" s="61"/>
      <c r="CO820" s="61"/>
      <c r="CP820" s="61"/>
      <c r="CQ820" s="61"/>
      <c r="CR820" s="61"/>
      <c r="CS820" s="61"/>
      <c r="CT820" s="61"/>
      <c r="CU820" s="61"/>
      <c r="CV820" s="61"/>
      <c r="CW820" s="61"/>
      <c r="CX820" s="61"/>
      <c r="CY820" s="61"/>
      <c r="CZ820" s="61"/>
      <c r="DA820" s="61"/>
      <c r="DB820" s="61"/>
      <c r="DC820" s="61"/>
      <c r="DD820" s="61"/>
      <c r="DE820" s="61"/>
      <c r="DF820" s="61"/>
      <c r="DG820" s="61"/>
      <c r="DH820" s="61"/>
      <c r="DI820" s="61"/>
      <c r="DJ820" s="61"/>
      <c r="DK820" s="61"/>
      <c r="DL820" s="61"/>
      <c r="DM820" s="61"/>
      <c r="DN820" s="61"/>
      <c r="DO820" s="61"/>
      <c r="DP820" s="61"/>
      <c r="DQ820" s="61"/>
      <c r="DR820" s="61"/>
      <c r="DS820" s="61"/>
      <c r="DT820" s="61"/>
      <c r="DU820" s="61"/>
      <c r="DV820" s="61"/>
      <c r="DW820" s="61"/>
      <c r="DX820" s="61"/>
      <c r="DY820" s="61"/>
      <c r="DZ820" s="61"/>
      <c r="EA820" s="61"/>
      <c r="EB820" s="61"/>
      <c r="EC820" s="61"/>
      <c r="ED820" s="61"/>
      <c r="EE820" s="61"/>
      <c r="EF820" s="61"/>
      <c r="EG820" s="61"/>
      <c r="EH820" s="61"/>
      <c r="EI820" s="61"/>
      <c r="EJ820" s="61"/>
      <c r="EK820" s="61"/>
      <c r="EL820" s="61"/>
      <c r="EM820" s="61"/>
      <c r="EN820" s="61"/>
      <c r="EO820" s="61"/>
      <c r="EP820" s="61"/>
      <c r="EQ820" s="61"/>
      <c r="ER820" s="61"/>
      <c r="ES820" s="61"/>
      <c r="ET820" s="61"/>
      <c r="EU820" s="61"/>
      <c r="EV820" s="61"/>
      <c r="EW820" s="61"/>
      <c r="EX820" s="61"/>
      <c r="EY820" s="61"/>
    </row>
    <row r="821" spans="1:155"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1"/>
      <c r="AL821" s="61"/>
      <c r="AM821" s="61"/>
      <c r="AN821" s="61"/>
      <c r="AO821" s="61"/>
      <c r="AP821" s="61"/>
      <c r="AQ821" s="61"/>
      <c r="AR821" s="61"/>
      <c r="AS821" s="61"/>
      <c r="AT821" s="61"/>
      <c r="AU821" s="61"/>
      <c r="AV821" s="61"/>
      <c r="AW821" s="61"/>
      <c r="AX821" s="61"/>
      <c r="AY821" s="61"/>
      <c r="AZ821" s="61"/>
      <c r="BA821" s="61"/>
      <c r="BB821" s="61"/>
      <c r="BC821" s="61"/>
      <c r="BD821" s="61"/>
      <c r="BE821" s="61"/>
      <c r="BF821" s="61"/>
      <c r="BG821" s="61"/>
      <c r="BH821" s="61"/>
      <c r="BI821" s="61"/>
      <c r="BJ821" s="61"/>
      <c r="BK821" s="61"/>
      <c r="BL821" s="61"/>
      <c r="BM821" s="61"/>
      <c r="BN821" s="61"/>
      <c r="BO821" s="61"/>
      <c r="BP821" s="61"/>
      <c r="BQ821" s="61"/>
      <c r="BR821" s="61"/>
      <c r="BS821" s="61"/>
      <c r="BT821" s="61"/>
      <c r="BU821" s="61"/>
      <c r="BV821" s="61"/>
      <c r="BW821" s="61"/>
      <c r="BX821" s="61"/>
      <c r="BY821" s="61"/>
      <c r="BZ821" s="61"/>
      <c r="CA821" s="61"/>
      <c r="CB821" s="61"/>
      <c r="CC821" s="61"/>
      <c r="CD821" s="61"/>
      <c r="CE821" s="61"/>
      <c r="CF821" s="61"/>
      <c r="CG821" s="61"/>
      <c r="CH821" s="61"/>
      <c r="CI821" s="61"/>
      <c r="CJ821" s="61"/>
      <c r="CK821" s="61"/>
      <c r="CL821" s="61"/>
      <c r="CM821" s="61"/>
      <c r="CN821" s="61"/>
      <c r="CO821" s="61"/>
      <c r="CP821" s="61"/>
      <c r="CQ821" s="61"/>
      <c r="CR821" s="61"/>
      <c r="CS821" s="61"/>
      <c r="CT821" s="61"/>
      <c r="CU821" s="61"/>
      <c r="CV821" s="61"/>
      <c r="CW821" s="61"/>
      <c r="CX821" s="61"/>
      <c r="CY821" s="61"/>
      <c r="CZ821" s="61"/>
      <c r="DA821" s="61"/>
      <c r="DB821" s="61"/>
      <c r="DC821" s="61"/>
      <c r="DD821" s="61"/>
      <c r="DE821" s="61"/>
      <c r="DF821" s="61"/>
      <c r="DG821" s="61"/>
      <c r="DH821" s="61"/>
      <c r="DI821" s="61"/>
      <c r="DJ821" s="61"/>
      <c r="DK821" s="61"/>
      <c r="DL821" s="61"/>
      <c r="DM821" s="61"/>
      <c r="DN821" s="61"/>
      <c r="DO821" s="61"/>
      <c r="DP821" s="61"/>
      <c r="DQ821" s="61"/>
      <c r="DR821" s="61"/>
      <c r="DS821" s="61"/>
      <c r="DT821" s="61"/>
      <c r="DU821" s="61"/>
      <c r="DV821" s="61"/>
      <c r="DW821" s="61"/>
      <c r="DX821" s="61"/>
      <c r="DY821" s="61"/>
      <c r="DZ821" s="61"/>
      <c r="EA821" s="61"/>
      <c r="EB821" s="61"/>
      <c r="EC821" s="61"/>
      <c r="ED821" s="61"/>
      <c r="EE821" s="61"/>
      <c r="EF821" s="61"/>
      <c r="EG821" s="61"/>
      <c r="EH821" s="61"/>
      <c r="EI821" s="61"/>
      <c r="EJ821" s="61"/>
      <c r="EK821" s="61"/>
      <c r="EL821" s="61"/>
      <c r="EM821" s="61"/>
      <c r="EN821" s="61"/>
      <c r="EO821" s="61"/>
      <c r="EP821" s="61"/>
      <c r="EQ821" s="61"/>
      <c r="ER821" s="61"/>
      <c r="ES821" s="61"/>
      <c r="ET821" s="61"/>
      <c r="EU821" s="61"/>
      <c r="EV821" s="61"/>
      <c r="EW821" s="61"/>
      <c r="EX821" s="61"/>
      <c r="EY821" s="61"/>
    </row>
    <row r="822" spans="1:155"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c r="AQ822" s="61"/>
      <c r="AR822" s="61"/>
      <c r="AS822" s="61"/>
      <c r="AT822" s="61"/>
      <c r="AU822" s="61"/>
      <c r="AV822" s="61"/>
      <c r="AW822" s="61"/>
      <c r="AX822" s="61"/>
      <c r="AY822" s="61"/>
      <c r="AZ822" s="61"/>
      <c r="BA822" s="61"/>
      <c r="BB822" s="61"/>
      <c r="BC822" s="61"/>
      <c r="BD822" s="61"/>
      <c r="BE822" s="61"/>
      <c r="BF822" s="61"/>
      <c r="BG822" s="61"/>
      <c r="BH822" s="61"/>
      <c r="BI822" s="61"/>
      <c r="BJ822" s="61"/>
      <c r="BK822" s="61"/>
      <c r="BL822" s="61"/>
      <c r="BM822" s="61"/>
      <c r="BN822" s="61"/>
      <c r="BO822" s="61"/>
      <c r="BP822" s="61"/>
      <c r="BQ822" s="61"/>
      <c r="BR822" s="61"/>
      <c r="BS822" s="61"/>
      <c r="BT822" s="61"/>
      <c r="BU822" s="61"/>
      <c r="BV822" s="61"/>
      <c r="BW822" s="61"/>
      <c r="BX822" s="61"/>
      <c r="BY822" s="61"/>
      <c r="BZ822" s="61"/>
      <c r="CA822" s="61"/>
      <c r="CB822" s="61"/>
      <c r="CC822" s="61"/>
      <c r="CD822" s="61"/>
      <c r="CE822" s="61"/>
      <c r="CF822" s="61"/>
      <c r="CG822" s="61"/>
      <c r="CH822" s="61"/>
      <c r="CI822" s="61"/>
      <c r="CJ822" s="61"/>
      <c r="CK822" s="61"/>
      <c r="CL822" s="61"/>
      <c r="CM822" s="61"/>
      <c r="CN822" s="61"/>
      <c r="CO822" s="61"/>
      <c r="CP822" s="61"/>
      <c r="CQ822" s="61"/>
      <c r="CR822" s="61"/>
      <c r="CS822" s="61"/>
      <c r="CT822" s="61"/>
      <c r="CU822" s="61"/>
      <c r="CV822" s="61"/>
      <c r="CW822" s="61"/>
      <c r="CX822" s="61"/>
      <c r="CY822" s="61"/>
      <c r="CZ822" s="61"/>
      <c r="DA822" s="61"/>
      <c r="DB822" s="61"/>
      <c r="DC822" s="61"/>
      <c r="DD822" s="61"/>
      <c r="DE822" s="61"/>
      <c r="DF822" s="61"/>
      <c r="DG822" s="61"/>
      <c r="DH822" s="61"/>
      <c r="DI822" s="61"/>
      <c r="DJ822" s="61"/>
      <c r="DK822" s="61"/>
      <c r="DL822" s="61"/>
      <c r="DM822" s="61"/>
      <c r="DN822" s="61"/>
      <c r="DO822" s="61"/>
      <c r="DP822" s="61"/>
      <c r="DQ822" s="61"/>
      <c r="DR822" s="61"/>
      <c r="DS822" s="61"/>
      <c r="DT822" s="61"/>
      <c r="DU822" s="61"/>
      <c r="DV822" s="61"/>
      <c r="DW822" s="61"/>
      <c r="DX822" s="61"/>
      <c r="DY822" s="61"/>
      <c r="DZ822" s="61"/>
      <c r="EA822" s="61"/>
      <c r="EB822" s="61"/>
      <c r="EC822" s="61"/>
      <c r="ED822" s="61"/>
      <c r="EE822" s="61"/>
      <c r="EF822" s="61"/>
      <c r="EG822" s="61"/>
      <c r="EH822" s="61"/>
      <c r="EI822" s="61"/>
      <c r="EJ822" s="61"/>
      <c r="EK822" s="61"/>
      <c r="EL822" s="61"/>
      <c r="EM822" s="61"/>
      <c r="EN822" s="61"/>
      <c r="EO822" s="61"/>
      <c r="EP822" s="61"/>
      <c r="EQ822" s="61"/>
      <c r="ER822" s="61"/>
      <c r="ES822" s="61"/>
      <c r="ET822" s="61"/>
      <c r="EU822" s="61"/>
      <c r="EV822" s="61"/>
      <c r="EW822" s="61"/>
      <c r="EX822" s="61"/>
      <c r="EY822" s="61"/>
    </row>
    <row r="823" spans="1:155"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823" s="61"/>
      <c r="AN823" s="61"/>
      <c r="AO823" s="61"/>
      <c r="AP823" s="61"/>
      <c r="AQ823" s="61"/>
      <c r="AR823" s="61"/>
      <c r="AS823" s="61"/>
      <c r="AT823" s="61"/>
      <c r="AU823" s="61"/>
      <c r="AV823" s="61"/>
      <c r="AW823" s="61"/>
      <c r="AX823" s="61"/>
      <c r="AY823" s="61"/>
      <c r="AZ823" s="61"/>
      <c r="BA823" s="61"/>
      <c r="BB823" s="61"/>
      <c r="BC823" s="61"/>
      <c r="BD823" s="61"/>
      <c r="BE823" s="61"/>
      <c r="BF823" s="61"/>
      <c r="BG823" s="61"/>
      <c r="BH823" s="61"/>
      <c r="BI823" s="61"/>
      <c r="BJ823" s="61"/>
      <c r="BK823" s="61"/>
      <c r="BL823" s="61"/>
      <c r="BM823" s="61"/>
      <c r="BN823" s="61"/>
      <c r="BO823" s="61"/>
      <c r="BP823" s="61"/>
      <c r="BQ823" s="61"/>
      <c r="BR823" s="61"/>
      <c r="BS823" s="61"/>
      <c r="BT823" s="61"/>
      <c r="BU823" s="61"/>
      <c r="BV823" s="61"/>
      <c r="BW823" s="61"/>
      <c r="BX823" s="61"/>
      <c r="BY823" s="61"/>
      <c r="BZ823" s="61"/>
      <c r="CA823" s="61"/>
      <c r="CB823" s="61"/>
      <c r="CC823" s="61"/>
      <c r="CD823" s="61"/>
      <c r="CE823" s="61"/>
      <c r="CF823" s="61"/>
      <c r="CG823" s="61"/>
      <c r="CH823" s="61"/>
      <c r="CI823" s="61"/>
      <c r="CJ823" s="61"/>
      <c r="CK823" s="61"/>
      <c r="CL823" s="61"/>
      <c r="CM823" s="61"/>
      <c r="CN823" s="61"/>
      <c r="CO823" s="61"/>
      <c r="CP823" s="61"/>
      <c r="CQ823" s="61"/>
      <c r="CR823" s="61"/>
      <c r="CS823" s="61"/>
      <c r="CT823" s="61"/>
      <c r="CU823" s="61"/>
      <c r="CV823" s="61"/>
      <c r="CW823" s="61"/>
      <c r="CX823" s="61"/>
      <c r="CY823" s="61"/>
      <c r="CZ823" s="61"/>
      <c r="DA823" s="61"/>
      <c r="DB823" s="61"/>
      <c r="DC823" s="61"/>
      <c r="DD823" s="61"/>
      <c r="DE823" s="61"/>
      <c r="DF823" s="61"/>
      <c r="DG823" s="61"/>
      <c r="DH823" s="61"/>
      <c r="DI823" s="61"/>
      <c r="DJ823" s="61"/>
      <c r="DK823" s="61"/>
      <c r="DL823" s="61"/>
      <c r="DM823" s="61"/>
      <c r="DN823" s="61"/>
      <c r="DO823" s="61"/>
      <c r="DP823" s="61"/>
      <c r="DQ823" s="61"/>
      <c r="DR823" s="61"/>
      <c r="DS823" s="61"/>
      <c r="DT823" s="61"/>
      <c r="DU823" s="61"/>
      <c r="DV823" s="61"/>
      <c r="DW823" s="61"/>
      <c r="DX823" s="61"/>
      <c r="DY823" s="61"/>
      <c r="DZ823" s="61"/>
      <c r="EA823" s="61"/>
      <c r="EB823" s="61"/>
      <c r="EC823" s="61"/>
      <c r="ED823" s="61"/>
      <c r="EE823" s="61"/>
      <c r="EF823" s="61"/>
      <c r="EG823" s="61"/>
      <c r="EH823" s="61"/>
      <c r="EI823" s="61"/>
      <c r="EJ823" s="61"/>
      <c r="EK823" s="61"/>
      <c r="EL823" s="61"/>
      <c r="EM823" s="61"/>
      <c r="EN823" s="61"/>
      <c r="EO823" s="61"/>
      <c r="EP823" s="61"/>
      <c r="EQ823" s="61"/>
      <c r="ER823" s="61"/>
      <c r="ES823" s="61"/>
      <c r="ET823" s="61"/>
      <c r="EU823" s="61"/>
      <c r="EV823" s="61"/>
      <c r="EW823" s="61"/>
      <c r="EX823" s="61"/>
      <c r="EY823" s="61"/>
    </row>
    <row r="824" spans="1:155"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c r="AM824" s="61"/>
      <c r="AN824" s="61"/>
      <c r="AO824" s="61"/>
      <c r="AP824" s="61"/>
      <c r="AQ824" s="61"/>
      <c r="AR824" s="61"/>
      <c r="AS824" s="61"/>
      <c r="AT824" s="61"/>
      <c r="AU824" s="61"/>
      <c r="AV824" s="61"/>
      <c r="AW824" s="61"/>
      <c r="AX824" s="61"/>
      <c r="AY824" s="61"/>
      <c r="AZ824" s="61"/>
      <c r="BA824" s="61"/>
      <c r="BB824" s="61"/>
      <c r="BC824" s="61"/>
      <c r="BD824" s="61"/>
      <c r="BE824" s="61"/>
      <c r="BF824" s="61"/>
      <c r="BG824" s="61"/>
      <c r="BH824" s="61"/>
      <c r="BI824" s="61"/>
      <c r="BJ824" s="61"/>
      <c r="BK824" s="61"/>
      <c r="BL824" s="61"/>
      <c r="BM824" s="61"/>
      <c r="BN824" s="61"/>
      <c r="BO824" s="61"/>
      <c r="BP824" s="61"/>
      <c r="BQ824" s="61"/>
      <c r="BR824" s="61"/>
      <c r="BS824" s="61"/>
      <c r="BT824" s="61"/>
      <c r="BU824" s="61"/>
      <c r="BV824" s="61"/>
      <c r="BW824" s="61"/>
      <c r="BX824" s="61"/>
      <c r="BY824" s="61"/>
      <c r="BZ824" s="61"/>
      <c r="CA824" s="61"/>
      <c r="CB824" s="61"/>
      <c r="CC824" s="61"/>
      <c r="CD824" s="61"/>
      <c r="CE824" s="61"/>
      <c r="CF824" s="61"/>
      <c r="CG824" s="61"/>
      <c r="CH824" s="61"/>
      <c r="CI824" s="61"/>
      <c r="CJ824" s="61"/>
      <c r="CK824" s="61"/>
      <c r="CL824" s="61"/>
      <c r="CM824" s="61"/>
      <c r="CN824" s="61"/>
      <c r="CO824" s="61"/>
      <c r="CP824" s="61"/>
      <c r="CQ824" s="61"/>
      <c r="CR824" s="61"/>
      <c r="CS824" s="61"/>
      <c r="CT824" s="61"/>
      <c r="CU824" s="61"/>
      <c r="CV824" s="61"/>
      <c r="CW824" s="61"/>
      <c r="CX824" s="61"/>
      <c r="CY824" s="61"/>
      <c r="CZ824" s="61"/>
      <c r="DA824" s="61"/>
      <c r="DB824" s="61"/>
      <c r="DC824" s="61"/>
      <c r="DD824" s="61"/>
      <c r="DE824" s="61"/>
      <c r="DF824" s="61"/>
      <c r="DG824" s="61"/>
      <c r="DH824" s="61"/>
      <c r="DI824" s="61"/>
      <c r="DJ824" s="61"/>
      <c r="DK824" s="61"/>
      <c r="DL824" s="61"/>
      <c r="DM824" s="61"/>
      <c r="DN824" s="61"/>
      <c r="DO824" s="61"/>
      <c r="DP824" s="61"/>
      <c r="DQ824" s="61"/>
      <c r="DR824" s="61"/>
      <c r="DS824" s="61"/>
      <c r="DT824" s="61"/>
      <c r="DU824" s="61"/>
      <c r="DV824" s="61"/>
      <c r="DW824" s="61"/>
      <c r="DX824" s="61"/>
      <c r="DY824" s="61"/>
      <c r="DZ824" s="61"/>
      <c r="EA824" s="61"/>
      <c r="EB824" s="61"/>
      <c r="EC824" s="61"/>
      <c r="ED824" s="61"/>
      <c r="EE824" s="61"/>
      <c r="EF824" s="61"/>
      <c r="EG824" s="61"/>
      <c r="EH824" s="61"/>
      <c r="EI824" s="61"/>
      <c r="EJ824" s="61"/>
      <c r="EK824" s="61"/>
      <c r="EL824" s="61"/>
      <c r="EM824" s="61"/>
      <c r="EN824" s="61"/>
      <c r="EO824" s="61"/>
      <c r="EP824" s="61"/>
      <c r="EQ824" s="61"/>
      <c r="ER824" s="61"/>
      <c r="ES824" s="61"/>
      <c r="ET824" s="61"/>
      <c r="EU824" s="61"/>
      <c r="EV824" s="61"/>
      <c r="EW824" s="61"/>
      <c r="EX824" s="61"/>
      <c r="EY824" s="61"/>
    </row>
    <row r="825" spans="1:155"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825" s="61"/>
      <c r="AN825" s="61"/>
      <c r="AO825" s="61"/>
      <c r="AP825" s="61"/>
      <c r="AQ825" s="61"/>
      <c r="AR825" s="61"/>
      <c r="AS825" s="61"/>
      <c r="AT825" s="61"/>
      <c r="AU825" s="61"/>
      <c r="AV825" s="61"/>
      <c r="AW825" s="61"/>
      <c r="AX825" s="61"/>
      <c r="AY825" s="61"/>
      <c r="AZ825" s="61"/>
      <c r="BA825" s="61"/>
      <c r="BB825" s="61"/>
      <c r="BC825" s="61"/>
      <c r="BD825" s="61"/>
      <c r="BE825" s="61"/>
      <c r="BF825" s="61"/>
      <c r="BG825" s="61"/>
      <c r="BH825" s="61"/>
      <c r="BI825" s="61"/>
      <c r="BJ825" s="61"/>
      <c r="BK825" s="61"/>
      <c r="BL825" s="61"/>
      <c r="BM825" s="61"/>
      <c r="BN825" s="61"/>
      <c r="BO825" s="61"/>
      <c r="BP825" s="61"/>
      <c r="BQ825" s="61"/>
      <c r="BR825" s="61"/>
      <c r="BS825" s="61"/>
      <c r="BT825" s="61"/>
      <c r="BU825" s="61"/>
      <c r="BV825" s="61"/>
      <c r="BW825" s="61"/>
      <c r="BX825" s="61"/>
      <c r="BY825" s="61"/>
      <c r="BZ825" s="61"/>
      <c r="CA825" s="61"/>
      <c r="CB825" s="61"/>
      <c r="CC825" s="61"/>
      <c r="CD825" s="61"/>
      <c r="CE825" s="61"/>
      <c r="CF825" s="61"/>
      <c r="CG825" s="61"/>
      <c r="CH825" s="61"/>
      <c r="CI825" s="61"/>
      <c r="CJ825" s="61"/>
      <c r="CK825" s="61"/>
      <c r="CL825" s="61"/>
      <c r="CM825" s="61"/>
      <c r="CN825" s="61"/>
      <c r="CO825" s="61"/>
      <c r="CP825" s="61"/>
      <c r="CQ825" s="61"/>
      <c r="CR825" s="61"/>
      <c r="CS825" s="61"/>
      <c r="CT825" s="61"/>
      <c r="CU825" s="61"/>
      <c r="CV825" s="61"/>
      <c r="CW825" s="61"/>
      <c r="CX825" s="61"/>
      <c r="CY825" s="61"/>
      <c r="CZ825" s="61"/>
      <c r="DA825" s="61"/>
      <c r="DB825" s="61"/>
      <c r="DC825" s="61"/>
      <c r="DD825" s="61"/>
      <c r="DE825" s="61"/>
      <c r="DF825" s="61"/>
      <c r="DG825" s="61"/>
      <c r="DH825" s="61"/>
      <c r="DI825" s="61"/>
      <c r="DJ825" s="61"/>
      <c r="DK825" s="61"/>
      <c r="DL825" s="61"/>
      <c r="DM825" s="61"/>
      <c r="DN825" s="61"/>
      <c r="DO825" s="61"/>
      <c r="DP825" s="61"/>
      <c r="DQ825" s="61"/>
      <c r="DR825" s="61"/>
      <c r="DS825" s="61"/>
      <c r="DT825" s="61"/>
      <c r="DU825" s="61"/>
      <c r="DV825" s="61"/>
      <c r="DW825" s="61"/>
      <c r="DX825" s="61"/>
      <c r="DY825" s="61"/>
      <c r="DZ825" s="61"/>
      <c r="EA825" s="61"/>
      <c r="EB825" s="61"/>
      <c r="EC825" s="61"/>
      <c r="ED825" s="61"/>
      <c r="EE825" s="61"/>
      <c r="EF825" s="61"/>
      <c r="EG825" s="61"/>
      <c r="EH825" s="61"/>
      <c r="EI825" s="61"/>
      <c r="EJ825" s="61"/>
      <c r="EK825" s="61"/>
      <c r="EL825" s="61"/>
      <c r="EM825" s="61"/>
      <c r="EN825" s="61"/>
      <c r="EO825" s="61"/>
      <c r="EP825" s="61"/>
      <c r="EQ825" s="61"/>
      <c r="ER825" s="61"/>
      <c r="ES825" s="61"/>
      <c r="ET825" s="61"/>
      <c r="EU825" s="61"/>
      <c r="EV825" s="61"/>
      <c r="EW825" s="61"/>
      <c r="EX825" s="61"/>
      <c r="EY825" s="61"/>
    </row>
    <row r="826" spans="1:155"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1"/>
      <c r="AL826" s="61"/>
      <c r="AM826" s="61"/>
      <c r="AN826" s="61"/>
      <c r="AO826" s="61"/>
      <c r="AP826" s="61"/>
      <c r="AQ826" s="61"/>
      <c r="AR826" s="61"/>
      <c r="AS826" s="61"/>
      <c r="AT826" s="61"/>
      <c r="AU826" s="61"/>
      <c r="AV826" s="61"/>
      <c r="AW826" s="61"/>
      <c r="AX826" s="61"/>
      <c r="AY826" s="61"/>
      <c r="AZ826" s="61"/>
      <c r="BA826" s="61"/>
      <c r="BB826" s="61"/>
      <c r="BC826" s="61"/>
      <c r="BD826" s="61"/>
      <c r="BE826" s="61"/>
      <c r="BF826" s="61"/>
      <c r="BG826" s="61"/>
      <c r="BH826" s="61"/>
      <c r="BI826" s="61"/>
      <c r="BJ826" s="61"/>
      <c r="BK826" s="61"/>
      <c r="BL826" s="61"/>
      <c r="BM826" s="61"/>
      <c r="BN826" s="61"/>
      <c r="BO826" s="61"/>
      <c r="BP826" s="61"/>
      <c r="BQ826" s="61"/>
      <c r="BR826" s="61"/>
      <c r="BS826" s="61"/>
      <c r="BT826" s="61"/>
      <c r="BU826" s="61"/>
      <c r="BV826" s="61"/>
      <c r="BW826" s="61"/>
      <c r="BX826" s="61"/>
      <c r="BY826" s="61"/>
      <c r="BZ826" s="61"/>
      <c r="CA826" s="61"/>
      <c r="CB826" s="61"/>
      <c r="CC826" s="61"/>
      <c r="CD826" s="61"/>
      <c r="CE826" s="61"/>
      <c r="CF826" s="61"/>
      <c r="CG826" s="61"/>
      <c r="CH826" s="61"/>
      <c r="CI826" s="61"/>
      <c r="CJ826" s="61"/>
      <c r="CK826" s="61"/>
      <c r="CL826" s="61"/>
      <c r="CM826" s="61"/>
      <c r="CN826" s="61"/>
      <c r="CO826" s="61"/>
      <c r="CP826" s="61"/>
      <c r="CQ826" s="61"/>
      <c r="CR826" s="61"/>
      <c r="CS826" s="61"/>
      <c r="CT826" s="61"/>
      <c r="CU826" s="61"/>
      <c r="CV826" s="61"/>
      <c r="CW826" s="61"/>
      <c r="CX826" s="61"/>
      <c r="CY826" s="61"/>
      <c r="CZ826" s="61"/>
      <c r="DA826" s="61"/>
      <c r="DB826" s="61"/>
      <c r="DC826" s="61"/>
      <c r="DD826" s="61"/>
      <c r="DE826" s="61"/>
      <c r="DF826" s="61"/>
      <c r="DG826" s="61"/>
      <c r="DH826" s="61"/>
      <c r="DI826" s="61"/>
      <c r="DJ826" s="61"/>
      <c r="DK826" s="61"/>
      <c r="DL826" s="61"/>
      <c r="DM826" s="61"/>
      <c r="DN826" s="61"/>
      <c r="DO826" s="61"/>
      <c r="DP826" s="61"/>
      <c r="DQ826" s="61"/>
      <c r="DR826" s="61"/>
      <c r="DS826" s="61"/>
      <c r="DT826" s="61"/>
      <c r="DU826" s="61"/>
      <c r="DV826" s="61"/>
      <c r="DW826" s="61"/>
      <c r="DX826" s="61"/>
      <c r="DY826" s="61"/>
      <c r="DZ826" s="61"/>
      <c r="EA826" s="61"/>
      <c r="EB826" s="61"/>
      <c r="EC826" s="61"/>
      <c r="ED826" s="61"/>
      <c r="EE826" s="61"/>
      <c r="EF826" s="61"/>
      <c r="EG826" s="61"/>
      <c r="EH826" s="61"/>
      <c r="EI826" s="61"/>
      <c r="EJ826" s="61"/>
      <c r="EK826" s="61"/>
      <c r="EL826" s="61"/>
      <c r="EM826" s="61"/>
      <c r="EN826" s="61"/>
      <c r="EO826" s="61"/>
      <c r="EP826" s="61"/>
      <c r="EQ826" s="61"/>
      <c r="ER826" s="61"/>
      <c r="ES826" s="61"/>
      <c r="ET826" s="61"/>
      <c r="EU826" s="61"/>
      <c r="EV826" s="61"/>
      <c r="EW826" s="61"/>
      <c r="EX826" s="61"/>
      <c r="EY826" s="61"/>
    </row>
    <row r="827" spans="1:155"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61"/>
      <c r="AO827" s="61"/>
      <c r="AP827" s="61"/>
      <c r="AQ827" s="61"/>
      <c r="AR827" s="61"/>
      <c r="AS827" s="61"/>
      <c r="AT827" s="61"/>
      <c r="AU827" s="61"/>
      <c r="AV827" s="61"/>
      <c r="AW827" s="61"/>
      <c r="AX827" s="61"/>
      <c r="AY827" s="61"/>
      <c r="AZ827" s="61"/>
      <c r="BA827" s="61"/>
      <c r="BB827" s="61"/>
      <c r="BC827" s="61"/>
      <c r="BD827" s="61"/>
      <c r="BE827" s="61"/>
      <c r="BF827" s="61"/>
      <c r="BG827" s="61"/>
      <c r="BH827" s="61"/>
      <c r="BI827" s="61"/>
      <c r="BJ827" s="61"/>
      <c r="BK827" s="61"/>
      <c r="BL827" s="61"/>
      <c r="BM827" s="61"/>
      <c r="BN827" s="61"/>
      <c r="BO827" s="61"/>
      <c r="BP827" s="61"/>
      <c r="BQ827" s="61"/>
      <c r="BR827" s="61"/>
      <c r="BS827" s="61"/>
      <c r="BT827" s="61"/>
      <c r="BU827" s="61"/>
      <c r="BV827" s="61"/>
      <c r="BW827" s="61"/>
      <c r="BX827" s="61"/>
      <c r="BY827" s="61"/>
      <c r="BZ827" s="61"/>
      <c r="CA827" s="61"/>
      <c r="CB827" s="61"/>
      <c r="CC827" s="61"/>
      <c r="CD827" s="61"/>
      <c r="CE827" s="61"/>
      <c r="CF827" s="61"/>
      <c r="CG827" s="61"/>
      <c r="CH827" s="61"/>
      <c r="CI827" s="61"/>
      <c r="CJ827" s="61"/>
      <c r="CK827" s="61"/>
      <c r="CL827" s="61"/>
      <c r="CM827" s="61"/>
      <c r="CN827" s="61"/>
      <c r="CO827" s="61"/>
      <c r="CP827" s="61"/>
      <c r="CQ827" s="61"/>
      <c r="CR827" s="61"/>
      <c r="CS827" s="61"/>
      <c r="CT827" s="61"/>
      <c r="CU827" s="61"/>
      <c r="CV827" s="61"/>
      <c r="CW827" s="61"/>
      <c r="CX827" s="61"/>
      <c r="CY827" s="61"/>
      <c r="CZ827" s="61"/>
      <c r="DA827" s="61"/>
      <c r="DB827" s="61"/>
      <c r="DC827" s="61"/>
      <c r="DD827" s="61"/>
      <c r="DE827" s="61"/>
      <c r="DF827" s="61"/>
      <c r="DG827" s="61"/>
      <c r="DH827" s="61"/>
      <c r="DI827" s="61"/>
      <c r="DJ827" s="61"/>
      <c r="DK827" s="61"/>
      <c r="DL827" s="61"/>
      <c r="DM827" s="61"/>
      <c r="DN827" s="61"/>
      <c r="DO827" s="61"/>
      <c r="DP827" s="61"/>
      <c r="DQ827" s="61"/>
      <c r="DR827" s="61"/>
      <c r="DS827" s="61"/>
      <c r="DT827" s="61"/>
      <c r="DU827" s="61"/>
      <c r="DV827" s="61"/>
      <c r="DW827" s="61"/>
      <c r="DX827" s="61"/>
      <c r="DY827" s="61"/>
      <c r="DZ827" s="61"/>
      <c r="EA827" s="61"/>
      <c r="EB827" s="61"/>
      <c r="EC827" s="61"/>
      <c r="ED827" s="61"/>
      <c r="EE827" s="61"/>
      <c r="EF827" s="61"/>
      <c r="EG827" s="61"/>
      <c r="EH827" s="61"/>
      <c r="EI827" s="61"/>
      <c r="EJ827" s="61"/>
      <c r="EK827" s="61"/>
      <c r="EL827" s="61"/>
      <c r="EM827" s="61"/>
      <c r="EN827" s="61"/>
      <c r="EO827" s="61"/>
      <c r="EP827" s="61"/>
      <c r="EQ827" s="61"/>
      <c r="ER827" s="61"/>
      <c r="ES827" s="61"/>
      <c r="ET827" s="61"/>
      <c r="EU827" s="61"/>
      <c r="EV827" s="61"/>
      <c r="EW827" s="61"/>
      <c r="EX827" s="61"/>
      <c r="EY827" s="61"/>
    </row>
    <row r="828" spans="1:155"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1"/>
      <c r="AL828" s="61"/>
      <c r="AM828" s="61"/>
      <c r="AN828" s="61"/>
      <c r="AO828" s="61"/>
      <c r="AP828" s="61"/>
      <c r="AQ828" s="61"/>
      <c r="AR828" s="61"/>
      <c r="AS828" s="61"/>
      <c r="AT828" s="61"/>
      <c r="AU828" s="61"/>
      <c r="AV828" s="61"/>
      <c r="AW828" s="61"/>
      <c r="AX828" s="61"/>
      <c r="AY828" s="61"/>
      <c r="AZ828" s="61"/>
      <c r="BA828" s="61"/>
      <c r="BB828" s="61"/>
      <c r="BC828" s="61"/>
      <c r="BD828" s="61"/>
      <c r="BE828" s="61"/>
      <c r="BF828" s="61"/>
      <c r="BG828" s="61"/>
      <c r="BH828" s="61"/>
      <c r="BI828" s="61"/>
      <c r="BJ828" s="61"/>
      <c r="BK828" s="61"/>
      <c r="BL828" s="61"/>
      <c r="BM828" s="61"/>
      <c r="BN828" s="61"/>
      <c r="BO828" s="61"/>
      <c r="BP828" s="61"/>
      <c r="BQ828" s="61"/>
      <c r="BR828" s="61"/>
      <c r="BS828" s="61"/>
      <c r="BT828" s="61"/>
      <c r="BU828" s="61"/>
      <c r="BV828" s="61"/>
      <c r="BW828" s="61"/>
      <c r="BX828" s="61"/>
      <c r="BY828" s="61"/>
      <c r="BZ828" s="61"/>
      <c r="CA828" s="61"/>
      <c r="CB828" s="61"/>
      <c r="CC828" s="61"/>
      <c r="CD828" s="61"/>
      <c r="CE828" s="61"/>
      <c r="CF828" s="61"/>
      <c r="CG828" s="61"/>
      <c r="CH828" s="61"/>
      <c r="CI828" s="61"/>
      <c r="CJ828" s="61"/>
      <c r="CK828" s="61"/>
      <c r="CL828" s="61"/>
      <c r="CM828" s="61"/>
      <c r="CN828" s="61"/>
      <c r="CO828" s="61"/>
      <c r="CP828" s="61"/>
      <c r="CQ828" s="61"/>
      <c r="CR828" s="61"/>
      <c r="CS828" s="61"/>
      <c r="CT828" s="61"/>
      <c r="CU828" s="61"/>
      <c r="CV828" s="61"/>
      <c r="CW828" s="61"/>
      <c r="CX828" s="61"/>
      <c r="CY828" s="61"/>
      <c r="CZ828" s="61"/>
      <c r="DA828" s="61"/>
      <c r="DB828" s="61"/>
      <c r="DC828" s="61"/>
      <c r="DD828" s="61"/>
      <c r="DE828" s="61"/>
      <c r="DF828" s="61"/>
      <c r="DG828" s="61"/>
      <c r="DH828" s="61"/>
      <c r="DI828" s="61"/>
      <c r="DJ828" s="61"/>
      <c r="DK828" s="61"/>
      <c r="DL828" s="61"/>
      <c r="DM828" s="61"/>
      <c r="DN828" s="61"/>
      <c r="DO828" s="61"/>
      <c r="DP828" s="61"/>
      <c r="DQ828" s="61"/>
      <c r="DR828" s="61"/>
      <c r="DS828" s="61"/>
      <c r="DT828" s="61"/>
      <c r="DU828" s="61"/>
      <c r="DV828" s="61"/>
      <c r="DW828" s="61"/>
      <c r="DX828" s="61"/>
      <c r="DY828" s="61"/>
      <c r="DZ828" s="61"/>
      <c r="EA828" s="61"/>
      <c r="EB828" s="61"/>
      <c r="EC828" s="61"/>
      <c r="ED828" s="61"/>
      <c r="EE828" s="61"/>
      <c r="EF828" s="61"/>
      <c r="EG828" s="61"/>
      <c r="EH828" s="61"/>
      <c r="EI828" s="61"/>
      <c r="EJ828" s="61"/>
      <c r="EK828" s="61"/>
      <c r="EL828" s="61"/>
      <c r="EM828" s="61"/>
      <c r="EN828" s="61"/>
      <c r="EO828" s="61"/>
      <c r="EP828" s="61"/>
      <c r="EQ828" s="61"/>
      <c r="ER828" s="61"/>
      <c r="ES828" s="61"/>
      <c r="ET828" s="61"/>
      <c r="EU828" s="61"/>
      <c r="EV828" s="61"/>
      <c r="EW828" s="61"/>
      <c r="EX828" s="61"/>
      <c r="EY828" s="61"/>
    </row>
    <row r="829" spans="1:155"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829" s="61"/>
      <c r="AN829" s="61"/>
      <c r="AO829" s="61"/>
      <c r="AP829" s="61"/>
      <c r="AQ829" s="61"/>
      <c r="AR829" s="61"/>
      <c r="AS829" s="61"/>
      <c r="AT829" s="61"/>
      <c r="AU829" s="61"/>
      <c r="AV829" s="61"/>
      <c r="AW829" s="61"/>
      <c r="AX829" s="61"/>
      <c r="AY829" s="61"/>
      <c r="AZ829" s="61"/>
      <c r="BA829" s="61"/>
      <c r="BB829" s="61"/>
      <c r="BC829" s="61"/>
      <c r="BD829" s="61"/>
      <c r="BE829" s="61"/>
      <c r="BF829" s="61"/>
      <c r="BG829" s="61"/>
      <c r="BH829" s="61"/>
      <c r="BI829" s="61"/>
      <c r="BJ829" s="61"/>
      <c r="BK829" s="61"/>
      <c r="BL829" s="61"/>
      <c r="BM829" s="61"/>
      <c r="BN829" s="61"/>
      <c r="BO829" s="61"/>
      <c r="BP829" s="61"/>
      <c r="BQ829" s="61"/>
      <c r="BR829" s="61"/>
      <c r="BS829" s="61"/>
      <c r="BT829" s="61"/>
      <c r="BU829" s="61"/>
      <c r="BV829" s="61"/>
      <c r="BW829" s="61"/>
      <c r="BX829" s="61"/>
      <c r="BY829" s="61"/>
      <c r="BZ829" s="61"/>
      <c r="CA829" s="61"/>
      <c r="CB829" s="61"/>
      <c r="CC829" s="61"/>
      <c r="CD829" s="61"/>
      <c r="CE829" s="61"/>
      <c r="CF829" s="61"/>
      <c r="CG829" s="61"/>
      <c r="CH829" s="61"/>
      <c r="CI829" s="61"/>
      <c r="CJ829" s="61"/>
      <c r="CK829" s="61"/>
      <c r="CL829" s="61"/>
      <c r="CM829" s="61"/>
      <c r="CN829" s="61"/>
      <c r="CO829" s="61"/>
      <c r="CP829" s="61"/>
      <c r="CQ829" s="61"/>
      <c r="CR829" s="61"/>
      <c r="CS829" s="61"/>
      <c r="CT829" s="61"/>
      <c r="CU829" s="61"/>
      <c r="CV829" s="61"/>
      <c r="CW829" s="61"/>
      <c r="CX829" s="61"/>
      <c r="CY829" s="61"/>
      <c r="CZ829" s="61"/>
      <c r="DA829" s="61"/>
      <c r="DB829" s="61"/>
      <c r="DC829" s="61"/>
      <c r="DD829" s="61"/>
      <c r="DE829" s="61"/>
      <c r="DF829" s="61"/>
      <c r="DG829" s="61"/>
      <c r="DH829" s="61"/>
      <c r="DI829" s="61"/>
      <c r="DJ829" s="61"/>
      <c r="DK829" s="61"/>
      <c r="DL829" s="61"/>
      <c r="DM829" s="61"/>
      <c r="DN829" s="61"/>
      <c r="DO829" s="61"/>
      <c r="DP829" s="61"/>
      <c r="DQ829" s="61"/>
      <c r="DR829" s="61"/>
      <c r="DS829" s="61"/>
      <c r="DT829" s="61"/>
      <c r="DU829" s="61"/>
      <c r="DV829" s="61"/>
      <c r="DW829" s="61"/>
      <c r="DX829" s="61"/>
      <c r="DY829" s="61"/>
      <c r="DZ829" s="61"/>
      <c r="EA829" s="61"/>
      <c r="EB829" s="61"/>
      <c r="EC829" s="61"/>
      <c r="ED829" s="61"/>
      <c r="EE829" s="61"/>
      <c r="EF829" s="61"/>
      <c r="EG829" s="61"/>
      <c r="EH829" s="61"/>
      <c r="EI829" s="61"/>
      <c r="EJ829" s="61"/>
      <c r="EK829" s="61"/>
      <c r="EL829" s="61"/>
      <c r="EM829" s="61"/>
      <c r="EN829" s="61"/>
      <c r="EO829" s="61"/>
      <c r="EP829" s="61"/>
      <c r="EQ829" s="61"/>
      <c r="ER829" s="61"/>
      <c r="ES829" s="61"/>
      <c r="ET829" s="61"/>
      <c r="EU829" s="61"/>
      <c r="EV829" s="61"/>
      <c r="EW829" s="61"/>
      <c r="EX829" s="61"/>
      <c r="EY829" s="61"/>
    </row>
    <row r="830" spans="1:155"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c r="AG830" s="61"/>
      <c r="AH830" s="61"/>
      <c r="AI830" s="61"/>
      <c r="AJ830" s="61"/>
      <c r="AK830" s="61"/>
      <c r="AL830" s="61"/>
      <c r="AM830" s="61"/>
      <c r="AN830" s="61"/>
      <c r="AO830" s="61"/>
      <c r="AP830" s="61"/>
      <c r="AQ830" s="61"/>
      <c r="AR830" s="61"/>
      <c r="AS830" s="61"/>
      <c r="AT830" s="61"/>
      <c r="AU830" s="61"/>
      <c r="AV830" s="61"/>
      <c r="AW830" s="61"/>
      <c r="AX830" s="61"/>
      <c r="AY830" s="61"/>
      <c r="AZ830" s="61"/>
      <c r="BA830" s="61"/>
      <c r="BB830" s="61"/>
      <c r="BC830" s="61"/>
      <c r="BD830" s="61"/>
      <c r="BE830" s="61"/>
      <c r="BF830" s="61"/>
      <c r="BG830" s="61"/>
      <c r="BH830" s="61"/>
      <c r="BI830" s="61"/>
      <c r="BJ830" s="61"/>
      <c r="BK830" s="61"/>
      <c r="BL830" s="61"/>
      <c r="BM830" s="61"/>
      <c r="BN830" s="61"/>
      <c r="BO830" s="61"/>
      <c r="BP830" s="61"/>
      <c r="BQ830" s="61"/>
      <c r="BR830" s="61"/>
      <c r="BS830" s="61"/>
      <c r="BT830" s="61"/>
      <c r="BU830" s="61"/>
      <c r="BV830" s="61"/>
      <c r="BW830" s="61"/>
      <c r="BX830" s="61"/>
      <c r="BY830" s="61"/>
      <c r="BZ830" s="61"/>
      <c r="CA830" s="61"/>
      <c r="CB830" s="61"/>
      <c r="CC830" s="61"/>
      <c r="CD830" s="61"/>
      <c r="CE830" s="61"/>
      <c r="CF830" s="61"/>
      <c r="CG830" s="61"/>
      <c r="CH830" s="61"/>
      <c r="CI830" s="61"/>
      <c r="CJ830" s="61"/>
      <c r="CK830" s="61"/>
      <c r="CL830" s="61"/>
      <c r="CM830" s="61"/>
      <c r="CN830" s="61"/>
      <c r="CO830" s="61"/>
      <c r="CP830" s="61"/>
      <c r="CQ830" s="61"/>
      <c r="CR830" s="61"/>
      <c r="CS830" s="61"/>
      <c r="CT830" s="61"/>
      <c r="CU830" s="61"/>
      <c r="CV830" s="61"/>
      <c r="CW830" s="61"/>
      <c r="CX830" s="61"/>
      <c r="CY830" s="61"/>
      <c r="CZ830" s="61"/>
      <c r="DA830" s="61"/>
      <c r="DB830" s="61"/>
      <c r="DC830" s="61"/>
      <c r="DD830" s="61"/>
      <c r="DE830" s="61"/>
      <c r="DF830" s="61"/>
      <c r="DG830" s="61"/>
      <c r="DH830" s="61"/>
      <c r="DI830" s="61"/>
      <c r="DJ830" s="61"/>
      <c r="DK830" s="61"/>
      <c r="DL830" s="61"/>
      <c r="DM830" s="61"/>
      <c r="DN830" s="61"/>
      <c r="DO830" s="61"/>
      <c r="DP830" s="61"/>
      <c r="DQ830" s="61"/>
      <c r="DR830" s="61"/>
      <c r="DS830" s="61"/>
      <c r="DT830" s="61"/>
      <c r="DU830" s="61"/>
      <c r="DV830" s="61"/>
      <c r="DW830" s="61"/>
      <c r="DX830" s="61"/>
      <c r="DY830" s="61"/>
      <c r="DZ830" s="61"/>
      <c r="EA830" s="61"/>
      <c r="EB830" s="61"/>
      <c r="EC830" s="61"/>
      <c r="ED830" s="61"/>
      <c r="EE830" s="61"/>
      <c r="EF830" s="61"/>
      <c r="EG830" s="61"/>
      <c r="EH830" s="61"/>
      <c r="EI830" s="61"/>
      <c r="EJ830" s="61"/>
      <c r="EK830" s="61"/>
      <c r="EL830" s="61"/>
      <c r="EM830" s="61"/>
      <c r="EN830" s="61"/>
      <c r="EO830" s="61"/>
      <c r="EP830" s="61"/>
      <c r="EQ830" s="61"/>
      <c r="ER830" s="61"/>
      <c r="ES830" s="61"/>
      <c r="ET830" s="61"/>
      <c r="EU830" s="61"/>
      <c r="EV830" s="61"/>
      <c r="EW830" s="61"/>
      <c r="EX830" s="61"/>
      <c r="EY830" s="61"/>
    </row>
    <row r="831" spans="1:155"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831" s="61"/>
      <c r="AN831" s="61"/>
      <c r="AO831" s="61"/>
      <c r="AP831" s="61"/>
      <c r="AQ831" s="61"/>
      <c r="AR831" s="61"/>
      <c r="AS831" s="61"/>
      <c r="AT831" s="61"/>
      <c r="AU831" s="61"/>
      <c r="AV831" s="61"/>
      <c r="AW831" s="61"/>
      <c r="AX831" s="61"/>
      <c r="AY831" s="61"/>
      <c r="AZ831" s="61"/>
      <c r="BA831" s="61"/>
      <c r="BB831" s="61"/>
      <c r="BC831" s="61"/>
      <c r="BD831" s="61"/>
      <c r="BE831" s="61"/>
      <c r="BF831" s="61"/>
      <c r="BG831" s="61"/>
      <c r="BH831" s="61"/>
      <c r="BI831" s="61"/>
      <c r="BJ831" s="61"/>
      <c r="BK831" s="61"/>
      <c r="BL831" s="61"/>
      <c r="BM831" s="61"/>
      <c r="BN831" s="61"/>
      <c r="BO831" s="61"/>
      <c r="BP831" s="61"/>
      <c r="BQ831" s="61"/>
      <c r="BR831" s="61"/>
      <c r="BS831" s="61"/>
      <c r="BT831" s="61"/>
      <c r="BU831" s="61"/>
      <c r="BV831" s="61"/>
      <c r="BW831" s="61"/>
      <c r="BX831" s="61"/>
      <c r="BY831" s="61"/>
      <c r="BZ831" s="61"/>
      <c r="CA831" s="61"/>
      <c r="CB831" s="61"/>
      <c r="CC831" s="61"/>
      <c r="CD831" s="61"/>
      <c r="CE831" s="61"/>
      <c r="CF831" s="61"/>
      <c r="CG831" s="61"/>
      <c r="CH831" s="61"/>
      <c r="CI831" s="61"/>
      <c r="CJ831" s="61"/>
      <c r="CK831" s="61"/>
      <c r="CL831" s="61"/>
      <c r="CM831" s="61"/>
      <c r="CN831" s="61"/>
      <c r="CO831" s="61"/>
      <c r="CP831" s="61"/>
      <c r="CQ831" s="61"/>
      <c r="CR831" s="61"/>
      <c r="CS831" s="61"/>
      <c r="CT831" s="61"/>
      <c r="CU831" s="61"/>
      <c r="CV831" s="61"/>
      <c r="CW831" s="61"/>
      <c r="CX831" s="61"/>
      <c r="CY831" s="61"/>
      <c r="CZ831" s="61"/>
      <c r="DA831" s="61"/>
      <c r="DB831" s="61"/>
      <c r="DC831" s="61"/>
      <c r="DD831" s="61"/>
      <c r="DE831" s="61"/>
      <c r="DF831" s="61"/>
      <c r="DG831" s="61"/>
      <c r="DH831" s="61"/>
      <c r="DI831" s="61"/>
      <c r="DJ831" s="61"/>
      <c r="DK831" s="61"/>
      <c r="DL831" s="61"/>
      <c r="DM831" s="61"/>
      <c r="DN831" s="61"/>
      <c r="DO831" s="61"/>
      <c r="DP831" s="61"/>
      <c r="DQ831" s="61"/>
      <c r="DR831" s="61"/>
      <c r="DS831" s="61"/>
      <c r="DT831" s="61"/>
      <c r="DU831" s="61"/>
      <c r="DV831" s="61"/>
      <c r="DW831" s="61"/>
      <c r="DX831" s="61"/>
      <c r="DY831" s="61"/>
      <c r="DZ831" s="61"/>
      <c r="EA831" s="61"/>
      <c r="EB831" s="61"/>
      <c r="EC831" s="61"/>
      <c r="ED831" s="61"/>
      <c r="EE831" s="61"/>
      <c r="EF831" s="61"/>
      <c r="EG831" s="61"/>
      <c r="EH831" s="61"/>
      <c r="EI831" s="61"/>
      <c r="EJ831" s="61"/>
      <c r="EK831" s="61"/>
      <c r="EL831" s="61"/>
      <c r="EM831" s="61"/>
      <c r="EN831" s="61"/>
      <c r="EO831" s="61"/>
      <c r="EP831" s="61"/>
      <c r="EQ831" s="61"/>
      <c r="ER831" s="61"/>
      <c r="ES831" s="61"/>
      <c r="ET831" s="61"/>
      <c r="EU831" s="61"/>
      <c r="EV831" s="61"/>
      <c r="EW831" s="61"/>
      <c r="EX831" s="61"/>
      <c r="EY831" s="61"/>
    </row>
    <row r="832" spans="1:155"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61"/>
      <c r="AI832" s="61"/>
      <c r="AJ832" s="61"/>
      <c r="AK832" s="61"/>
      <c r="AL832" s="61"/>
      <c r="AM832" s="61"/>
      <c r="AN832" s="61"/>
      <c r="AO832" s="61"/>
      <c r="AP832" s="61"/>
      <c r="AQ832" s="61"/>
      <c r="AR832" s="61"/>
      <c r="AS832" s="61"/>
      <c r="AT832" s="61"/>
      <c r="AU832" s="61"/>
      <c r="AV832" s="61"/>
      <c r="AW832" s="61"/>
      <c r="AX832" s="61"/>
      <c r="AY832" s="61"/>
      <c r="AZ832" s="61"/>
      <c r="BA832" s="61"/>
      <c r="BB832" s="61"/>
      <c r="BC832" s="61"/>
      <c r="BD832" s="61"/>
      <c r="BE832" s="61"/>
      <c r="BF832" s="61"/>
      <c r="BG832" s="61"/>
      <c r="BH832" s="61"/>
      <c r="BI832" s="61"/>
      <c r="BJ832" s="61"/>
      <c r="BK832" s="61"/>
      <c r="BL832" s="61"/>
      <c r="BM832" s="61"/>
      <c r="BN832" s="61"/>
      <c r="BO832" s="61"/>
      <c r="BP832" s="61"/>
      <c r="BQ832" s="61"/>
      <c r="BR832" s="61"/>
      <c r="BS832" s="61"/>
      <c r="BT832" s="61"/>
      <c r="BU832" s="61"/>
      <c r="BV832" s="61"/>
      <c r="BW832" s="61"/>
      <c r="BX832" s="61"/>
      <c r="BY832" s="61"/>
      <c r="BZ832" s="61"/>
      <c r="CA832" s="61"/>
      <c r="CB832" s="61"/>
      <c r="CC832" s="61"/>
      <c r="CD832" s="61"/>
      <c r="CE832" s="61"/>
      <c r="CF832" s="61"/>
      <c r="CG832" s="61"/>
      <c r="CH832" s="61"/>
      <c r="CI832" s="61"/>
      <c r="CJ832" s="61"/>
      <c r="CK832" s="61"/>
      <c r="CL832" s="61"/>
      <c r="CM832" s="61"/>
      <c r="CN832" s="61"/>
      <c r="CO832" s="61"/>
      <c r="CP832" s="61"/>
      <c r="CQ832" s="61"/>
      <c r="CR832" s="61"/>
      <c r="CS832" s="61"/>
      <c r="CT832" s="61"/>
      <c r="CU832" s="61"/>
      <c r="CV832" s="61"/>
      <c r="CW832" s="61"/>
      <c r="CX832" s="61"/>
      <c r="CY832" s="61"/>
      <c r="CZ832" s="61"/>
      <c r="DA832" s="61"/>
      <c r="DB832" s="61"/>
      <c r="DC832" s="61"/>
      <c r="DD832" s="61"/>
      <c r="DE832" s="61"/>
      <c r="DF832" s="61"/>
      <c r="DG832" s="61"/>
      <c r="DH832" s="61"/>
      <c r="DI832" s="61"/>
      <c r="DJ832" s="61"/>
      <c r="DK832" s="61"/>
      <c r="DL832" s="61"/>
      <c r="DM832" s="61"/>
      <c r="DN832" s="61"/>
      <c r="DO832" s="61"/>
      <c r="DP832" s="61"/>
      <c r="DQ832" s="61"/>
      <c r="DR832" s="61"/>
      <c r="DS832" s="61"/>
      <c r="DT832" s="61"/>
      <c r="DU832" s="61"/>
      <c r="DV832" s="61"/>
      <c r="DW832" s="61"/>
      <c r="DX832" s="61"/>
      <c r="DY832" s="61"/>
      <c r="DZ832" s="61"/>
      <c r="EA832" s="61"/>
      <c r="EB832" s="61"/>
      <c r="EC832" s="61"/>
      <c r="ED832" s="61"/>
      <c r="EE832" s="61"/>
      <c r="EF832" s="61"/>
      <c r="EG832" s="61"/>
      <c r="EH832" s="61"/>
      <c r="EI832" s="61"/>
      <c r="EJ832" s="61"/>
      <c r="EK832" s="61"/>
      <c r="EL832" s="61"/>
      <c r="EM832" s="61"/>
      <c r="EN832" s="61"/>
      <c r="EO832" s="61"/>
      <c r="EP832" s="61"/>
      <c r="EQ832" s="61"/>
      <c r="ER832" s="61"/>
      <c r="ES832" s="61"/>
      <c r="ET832" s="61"/>
      <c r="EU832" s="61"/>
      <c r="EV832" s="61"/>
      <c r="EW832" s="61"/>
      <c r="EX832" s="61"/>
      <c r="EY832" s="61"/>
    </row>
    <row r="833" spans="1:155"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833" s="61"/>
      <c r="AN833" s="61"/>
      <c r="AO833" s="61"/>
      <c r="AP833" s="61"/>
      <c r="AQ833" s="61"/>
      <c r="AR833" s="61"/>
      <c r="AS833" s="61"/>
      <c r="AT833" s="61"/>
      <c r="AU833" s="61"/>
      <c r="AV833" s="61"/>
      <c r="AW833" s="61"/>
      <c r="AX833" s="61"/>
      <c r="AY833" s="61"/>
      <c r="AZ833" s="61"/>
      <c r="BA833" s="61"/>
      <c r="BB833" s="61"/>
      <c r="BC833" s="61"/>
      <c r="BD833" s="61"/>
      <c r="BE833" s="61"/>
      <c r="BF833" s="61"/>
      <c r="BG833" s="61"/>
      <c r="BH833" s="61"/>
      <c r="BI833" s="61"/>
      <c r="BJ833" s="61"/>
      <c r="BK833" s="61"/>
      <c r="BL833" s="61"/>
      <c r="BM833" s="61"/>
      <c r="BN833" s="61"/>
      <c r="BO833" s="61"/>
      <c r="BP833" s="61"/>
      <c r="BQ833" s="61"/>
      <c r="BR833" s="61"/>
      <c r="BS833" s="61"/>
      <c r="BT833" s="61"/>
      <c r="BU833" s="61"/>
      <c r="BV833" s="61"/>
      <c r="BW833" s="61"/>
      <c r="BX833" s="61"/>
      <c r="BY833" s="61"/>
      <c r="BZ833" s="61"/>
      <c r="CA833" s="61"/>
      <c r="CB833" s="61"/>
      <c r="CC833" s="61"/>
      <c r="CD833" s="61"/>
      <c r="CE833" s="61"/>
      <c r="CF833" s="61"/>
      <c r="CG833" s="61"/>
      <c r="CH833" s="61"/>
      <c r="CI833" s="61"/>
      <c r="CJ833" s="61"/>
      <c r="CK833" s="61"/>
      <c r="CL833" s="61"/>
      <c r="CM833" s="61"/>
      <c r="CN833" s="61"/>
      <c r="CO833" s="61"/>
      <c r="CP833" s="61"/>
      <c r="CQ833" s="61"/>
      <c r="CR833" s="61"/>
      <c r="CS833" s="61"/>
      <c r="CT833" s="61"/>
      <c r="CU833" s="61"/>
      <c r="CV833" s="61"/>
      <c r="CW833" s="61"/>
      <c r="CX833" s="61"/>
      <c r="CY833" s="61"/>
      <c r="CZ833" s="61"/>
      <c r="DA833" s="61"/>
      <c r="DB833" s="61"/>
      <c r="DC833" s="61"/>
      <c r="DD833" s="61"/>
      <c r="DE833" s="61"/>
      <c r="DF833" s="61"/>
      <c r="DG833" s="61"/>
      <c r="DH833" s="61"/>
      <c r="DI833" s="61"/>
      <c r="DJ833" s="61"/>
      <c r="DK833" s="61"/>
      <c r="DL833" s="61"/>
      <c r="DM833" s="61"/>
      <c r="DN833" s="61"/>
      <c r="DO833" s="61"/>
      <c r="DP833" s="61"/>
      <c r="DQ833" s="61"/>
      <c r="DR833" s="61"/>
      <c r="DS833" s="61"/>
      <c r="DT833" s="61"/>
      <c r="DU833" s="61"/>
      <c r="DV833" s="61"/>
      <c r="DW833" s="61"/>
      <c r="DX833" s="61"/>
      <c r="DY833" s="61"/>
      <c r="DZ833" s="61"/>
      <c r="EA833" s="61"/>
      <c r="EB833" s="61"/>
      <c r="EC833" s="61"/>
      <c r="ED833" s="61"/>
      <c r="EE833" s="61"/>
      <c r="EF833" s="61"/>
      <c r="EG833" s="61"/>
      <c r="EH833" s="61"/>
      <c r="EI833" s="61"/>
      <c r="EJ833" s="61"/>
      <c r="EK833" s="61"/>
      <c r="EL833" s="61"/>
      <c r="EM833" s="61"/>
      <c r="EN833" s="61"/>
      <c r="EO833" s="61"/>
      <c r="EP833" s="61"/>
      <c r="EQ833" s="61"/>
      <c r="ER833" s="61"/>
      <c r="ES833" s="61"/>
      <c r="ET833" s="61"/>
      <c r="EU833" s="61"/>
      <c r="EV833" s="61"/>
      <c r="EW833" s="61"/>
      <c r="EX833" s="61"/>
      <c r="EY833" s="61"/>
    </row>
    <row r="834" spans="1:155"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c r="AQ834" s="61"/>
      <c r="AR834" s="61"/>
      <c r="AS834" s="61"/>
      <c r="AT834" s="61"/>
      <c r="AU834" s="61"/>
      <c r="AV834" s="61"/>
      <c r="AW834" s="61"/>
      <c r="AX834" s="61"/>
      <c r="AY834" s="61"/>
      <c r="AZ834" s="61"/>
      <c r="BA834" s="61"/>
      <c r="BB834" s="61"/>
      <c r="BC834" s="61"/>
      <c r="BD834" s="61"/>
      <c r="BE834" s="61"/>
      <c r="BF834" s="61"/>
      <c r="BG834" s="61"/>
      <c r="BH834" s="61"/>
      <c r="BI834" s="61"/>
      <c r="BJ834" s="61"/>
      <c r="BK834" s="61"/>
      <c r="BL834" s="61"/>
      <c r="BM834" s="61"/>
      <c r="BN834" s="61"/>
      <c r="BO834" s="61"/>
      <c r="BP834" s="61"/>
      <c r="BQ834" s="61"/>
      <c r="BR834" s="61"/>
      <c r="BS834" s="61"/>
      <c r="BT834" s="61"/>
      <c r="BU834" s="61"/>
      <c r="BV834" s="61"/>
      <c r="BW834" s="61"/>
      <c r="BX834" s="61"/>
      <c r="BY834" s="61"/>
      <c r="BZ834" s="61"/>
      <c r="CA834" s="61"/>
      <c r="CB834" s="61"/>
      <c r="CC834" s="61"/>
      <c r="CD834" s="61"/>
      <c r="CE834" s="61"/>
      <c r="CF834" s="61"/>
      <c r="CG834" s="61"/>
      <c r="CH834" s="61"/>
      <c r="CI834" s="61"/>
      <c r="CJ834" s="61"/>
      <c r="CK834" s="61"/>
      <c r="CL834" s="61"/>
      <c r="CM834" s="61"/>
      <c r="CN834" s="61"/>
      <c r="CO834" s="61"/>
      <c r="CP834" s="61"/>
      <c r="CQ834" s="61"/>
      <c r="CR834" s="61"/>
      <c r="CS834" s="61"/>
      <c r="CT834" s="61"/>
      <c r="CU834" s="61"/>
      <c r="CV834" s="61"/>
      <c r="CW834" s="61"/>
      <c r="CX834" s="61"/>
      <c r="CY834" s="61"/>
      <c r="CZ834" s="61"/>
      <c r="DA834" s="61"/>
      <c r="DB834" s="61"/>
      <c r="DC834" s="61"/>
      <c r="DD834" s="61"/>
      <c r="DE834" s="61"/>
      <c r="DF834" s="61"/>
      <c r="DG834" s="61"/>
      <c r="DH834" s="61"/>
      <c r="DI834" s="61"/>
      <c r="DJ834" s="61"/>
      <c r="DK834" s="61"/>
      <c r="DL834" s="61"/>
      <c r="DM834" s="61"/>
      <c r="DN834" s="61"/>
      <c r="DO834" s="61"/>
      <c r="DP834" s="61"/>
      <c r="DQ834" s="61"/>
      <c r="DR834" s="61"/>
      <c r="DS834" s="61"/>
      <c r="DT834" s="61"/>
      <c r="DU834" s="61"/>
      <c r="DV834" s="61"/>
      <c r="DW834" s="61"/>
      <c r="DX834" s="61"/>
      <c r="DY834" s="61"/>
      <c r="DZ834" s="61"/>
      <c r="EA834" s="61"/>
      <c r="EB834" s="61"/>
      <c r="EC834" s="61"/>
      <c r="ED834" s="61"/>
      <c r="EE834" s="61"/>
      <c r="EF834" s="61"/>
      <c r="EG834" s="61"/>
      <c r="EH834" s="61"/>
      <c r="EI834" s="61"/>
      <c r="EJ834" s="61"/>
      <c r="EK834" s="61"/>
      <c r="EL834" s="61"/>
      <c r="EM834" s="61"/>
      <c r="EN834" s="61"/>
      <c r="EO834" s="61"/>
      <c r="EP834" s="61"/>
      <c r="EQ834" s="61"/>
      <c r="ER834" s="61"/>
      <c r="ES834" s="61"/>
      <c r="ET834" s="61"/>
      <c r="EU834" s="61"/>
      <c r="EV834" s="61"/>
      <c r="EW834" s="61"/>
      <c r="EX834" s="61"/>
      <c r="EY834" s="61"/>
    </row>
    <row r="835" spans="1:155"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c r="AQ835" s="61"/>
      <c r="AR835" s="61"/>
      <c r="AS835" s="61"/>
      <c r="AT835" s="61"/>
      <c r="AU835" s="61"/>
      <c r="AV835" s="61"/>
      <c r="AW835" s="61"/>
      <c r="AX835" s="61"/>
      <c r="AY835" s="61"/>
      <c r="AZ835" s="61"/>
      <c r="BA835" s="61"/>
      <c r="BB835" s="61"/>
      <c r="BC835" s="61"/>
      <c r="BD835" s="61"/>
      <c r="BE835" s="61"/>
      <c r="BF835" s="61"/>
      <c r="BG835" s="61"/>
      <c r="BH835" s="61"/>
      <c r="BI835" s="61"/>
      <c r="BJ835" s="61"/>
      <c r="BK835" s="61"/>
      <c r="BL835" s="61"/>
      <c r="BM835" s="61"/>
      <c r="BN835" s="61"/>
      <c r="BO835" s="61"/>
      <c r="BP835" s="61"/>
      <c r="BQ835" s="61"/>
      <c r="BR835" s="61"/>
      <c r="BS835" s="61"/>
      <c r="BT835" s="61"/>
      <c r="BU835" s="61"/>
      <c r="BV835" s="61"/>
      <c r="BW835" s="61"/>
      <c r="BX835" s="61"/>
      <c r="BY835" s="61"/>
      <c r="BZ835" s="61"/>
      <c r="CA835" s="61"/>
      <c r="CB835" s="61"/>
      <c r="CC835" s="61"/>
      <c r="CD835" s="61"/>
      <c r="CE835" s="61"/>
      <c r="CF835" s="61"/>
      <c r="CG835" s="61"/>
      <c r="CH835" s="61"/>
      <c r="CI835" s="61"/>
      <c r="CJ835" s="61"/>
      <c r="CK835" s="61"/>
      <c r="CL835" s="61"/>
      <c r="CM835" s="61"/>
      <c r="CN835" s="61"/>
      <c r="CO835" s="61"/>
      <c r="CP835" s="61"/>
      <c r="CQ835" s="61"/>
      <c r="CR835" s="61"/>
      <c r="CS835" s="61"/>
      <c r="CT835" s="61"/>
      <c r="CU835" s="61"/>
      <c r="CV835" s="61"/>
      <c r="CW835" s="61"/>
      <c r="CX835" s="61"/>
      <c r="CY835" s="61"/>
      <c r="CZ835" s="61"/>
      <c r="DA835" s="61"/>
      <c r="DB835" s="61"/>
      <c r="DC835" s="61"/>
      <c r="DD835" s="61"/>
      <c r="DE835" s="61"/>
      <c r="DF835" s="61"/>
      <c r="DG835" s="61"/>
      <c r="DH835" s="61"/>
      <c r="DI835" s="61"/>
      <c r="DJ835" s="61"/>
      <c r="DK835" s="61"/>
      <c r="DL835" s="61"/>
      <c r="DM835" s="61"/>
      <c r="DN835" s="61"/>
      <c r="DO835" s="61"/>
      <c r="DP835" s="61"/>
      <c r="DQ835" s="61"/>
      <c r="DR835" s="61"/>
      <c r="DS835" s="61"/>
      <c r="DT835" s="61"/>
      <c r="DU835" s="61"/>
      <c r="DV835" s="61"/>
      <c r="DW835" s="61"/>
      <c r="DX835" s="61"/>
      <c r="DY835" s="61"/>
      <c r="DZ835" s="61"/>
      <c r="EA835" s="61"/>
      <c r="EB835" s="61"/>
      <c r="EC835" s="61"/>
      <c r="ED835" s="61"/>
      <c r="EE835" s="61"/>
      <c r="EF835" s="61"/>
      <c r="EG835" s="61"/>
      <c r="EH835" s="61"/>
      <c r="EI835" s="61"/>
      <c r="EJ835" s="61"/>
      <c r="EK835" s="61"/>
      <c r="EL835" s="61"/>
      <c r="EM835" s="61"/>
      <c r="EN835" s="61"/>
      <c r="EO835" s="61"/>
      <c r="EP835" s="61"/>
      <c r="EQ835" s="61"/>
      <c r="ER835" s="61"/>
      <c r="ES835" s="61"/>
      <c r="ET835" s="61"/>
      <c r="EU835" s="61"/>
      <c r="EV835" s="61"/>
      <c r="EW835" s="61"/>
      <c r="EX835" s="61"/>
      <c r="EY835" s="61"/>
    </row>
    <row r="836" spans="1:155"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1"/>
      <c r="AL836" s="61"/>
      <c r="AM836" s="61"/>
      <c r="AN836" s="61"/>
      <c r="AO836" s="61"/>
      <c r="AP836" s="61"/>
      <c r="AQ836" s="61"/>
      <c r="AR836" s="61"/>
      <c r="AS836" s="61"/>
      <c r="AT836" s="61"/>
      <c r="AU836" s="61"/>
      <c r="AV836" s="61"/>
      <c r="AW836" s="61"/>
      <c r="AX836" s="61"/>
      <c r="AY836" s="61"/>
      <c r="AZ836" s="61"/>
      <c r="BA836" s="61"/>
      <c r="BB836" s="61"/>
      <c r="BC836" s="61"/>
      <c r="BD836" s="61"/>
      <c r="BE836" s="61"/>
      <c r="BF836" s="61"/>
      <c r="BG836" s="61"/>
      <c r="BH836" s="61"/>
      <c r="BI836" s="61"/>
      <c r="BJ836" s="61"/>
      <c r="BK836" s="61"/>
      <c r="BL836" s="61"/>
      <c r="BM836" s="61"/>
      <c r="BN836" s="61"/>
      <c r="BO836" s="61"/>
      <c r="BP836" s="61"/>
      <c r="BQ836" s="61"/>
      <c r="BR836" s="61"/>
      <c r="BS836" s="61"/>
      <c r="BT836" s="61"/>
      <c r="BU836" s="61"/>
      <c r="BV836" s="61"/>
      <c r="BW836" s="61"/>
      <c r="BX836" s="61"/>
      <c r="BY836" s="61"/>
      <c r="BZ836" s="61"/>
      <c r="CA836" s="61"/>
      <c r="CB836" s="61"/>
      <c r="CC836" s="61"/>
      <c r="CD836" s="61"/>
      <c r="CE836" s="61"/>
      <c r="CF836" s="61"/>
      <c r="CG836" s="61"/>
      <c r="CH836" s="61"/>
      <c r="CI836" s="61"/>
      <c r="CJ836" s="61"/>
      <c r="CK836" s="61"/>
      <c r="CL836" s="61"/>
      <c r="CM836" s="61"/>
      <c r="CN836" s="61"/>
      <c r="CO836" s="61"/>
      <c r="CP836" s="61"/>
      <c r="CQ836" s="61"/>
      <c r="CR836" s="61"/>
      <c r="CS836" s="61"/>
      <c r="CT836" s="61"/>
      <c r="CU836" s="61"/>
      <c r="CV836" s="61"/>
      <c r="CW836" s="61"/>
      <c r="CX836" s="61"/>
      <c r="CY836" s="61"/>
      <c r="CZ836" s="61"/>
      <c r="DA836" s="61"/>
      <c r="DB836" s="61"/>
      <c r="DC836" s="61"/>
      <c r="DD836" s="61"/>
      <c r="DE836" s="61"/>
      <c r="DF836" s="61"/>
      <c r="DG836" s="61"/>
      <c r="DH836" s="61"/>
      <c r="DI836" s="61"/>
      <c r="DJ836" s="61"/>
      <c r="DK836" s="61"/>
      <c r="DL836" s="61"/>
      <c r="DM836" s="61"/>
      <c r="DN836" s="61"/>
      <c r="DO836" s="61"/>
      <c r="DP836" s="61"/>
      <c r="DQ836" s="61"/>
      <c r="DR836" s="61"/>
      <c r="DS836" s="61"/>
      <c r="DT836" s="61"/>
      <c r="DU836" s="61"/>
      <c r="DV836" s="61"/>
      <c r="DW836" s="61"/>
      <c r="DX836" s="61"/>
      <c r="DY836" s="61"/>
      <c r="DZ836" s="61"/>
      <c r="EA836" s="61"/>
      <c r="EB836" s="61"/>
      <c r="EC836" s="61"/>
      <c r="ED836" s="61"/>
      <c r="EE836" s="61"/>
      <c r="EF836" s="61"/>
      <c r="EG836" s="61"/>
      <c r="EH836" s="61"/>
      <c r="EI836" s="61"/>
      <c r="EJ836" s="61"/>
      <c r="EK836" s="61"/>
      <c r="EL836" s="61"/>
      <c r="EM836" s="61"/>
      <c r="EN836" s="61"/>
      <c r="EO836" s="61"/>
      <c r="EP836" s="61"/>
      <c r="EQ836" s="61"/>
      <c r="ER836" s="61"/>
      <c r="ES836" s="61"/>
      <c r="ET836" s="61"/>
      <c r="EU836" s="61"/>
      <c r="EV836" s="61"/>
      <c r="EW836" s="61"/>
      <c r="EX836" s="61"/>
      <c r="EY836" s="61"/>
    </row>
    <row r="837" spans="1:155"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1"/>
      <c r="AL837" s="61"/>
      <c r="AM837" s="61"/>
      <c r="AN837" s="61"/>
      <c r="AO837" s="61"/>
      <c r="AP837" s="61"/>
      <c r="AQ837" s="61"/>
      <c r="AR837" s="61"/>
      <c r="AS837" s="61"/>
      <c r="AT837" s="61"/>
      <c r="AU837" s="61"/>
      <c r="AV837" s="61"/>
      <c r="AW837" s="61"/>
      <c r="AX837" s="61"/>
      <c r="AY837" s="61"/>
      <c r="AZ837" s="61"/>
      <c r="BA837" s="61"/>
      <c r="BB837" s="61"/>
      <c r="BC837" s="61"/>
      <c r="BD837" s="61"/>
      <c r="BE837" s="61"/>
      <c r="BF837" s="61"/>
      <c r="BG837" s="61"/>
      <c r="BH837" s="61"/>
      <c r="BI837" s="61"/>
      <c r="BJ837" s="61"/>
      <c r="BK837" s="61"/>
      <c r="BL837" s="61"/>
      <c r="BM837" s="61"/>
      <c r="BN837" s="61"/>
      <c r="BO837" s="61"/>
      <c r="BP837" s="61"/>
      <c r="BQ837" s="61"/>
      <c r="BR837" s="61"/>
      <c r="BS837" s="61"/>
      <c r="BT837" s="61"/>
      <c r="BU837" s="61"/>
      <c r="BV837" s="61"/>
      <c r="BW837" s="61"/>
      <c r="BX837" s="61"/>
      <c r="BY837" s="61"/>
      <c r="BZ837" s="61"/>
      <c r="CA837" s="61"/>
      <c r="CB837" s="61"/>
      <c r="CC837" s="61"/>
      <c r="CD837" s="61"/>
      <c r="CE837" s="61"/>
      <c r="CF837" s="61"/>
      <c r="CG837" s="61"/>
      <c r="CH837" s="61"/>
      <c r="CI837" s="61"/>
      <c r="CJ837" s="61"/>
      <c r="CK837" s="61"/>
      <c r="CL837" s="61"/>
      <c r="CM837" s="61"/>
      <c r="CN837" s="61"/>
      <c r="CO837" s="61"/>
      <c r="CP837" s="61"/>
      <c r="CQ837" s="61"/>
      <c r="CR837" s="61"/>
      <c r="CS837" s="61"/>
      <c r="CT837" s="61"/>
      <c r="CU837" s="61"/>
      <c r="CV837" s="61"/>
      <c r="CW837" s="61"/>
      <c r="CX837" s="61"/>
      <c r="CY837" s="61"/>
      <c r="CZ837" s="61"/>
      <c r="DA837" s="61"/>
      <c r="DB837" s="61"/>
      <c r="DC837" s="61"/>
      <c r="DD837" s="61"/>
      <c r="DE837" s="61"/>
      <c r="DF837" s="61"/>
      <c r="DG837" s="61"/>
      <c r="DH837" s="61"/>
      <c r="DI837" s="61"/>
      <c r="DJ837" s="61"/>
      <c r="DK837" s="61"/>
      <c r="DL837" s="61"/>
      <c r="DM837" s="61"/>
      <c r="DN837" s="61"/>
      <c r="DO837" s="61"/>
      <c r="DP837" s="61"/>
      <c r="DQ837" s="61"/>
      <c r="DR837" s="61"/>
      <c r="DS837" s="61"/>
      <c r="DT837" s="61"/>
      <c r="DU837" s="61"/>
      <c r="DV837" s="61"/>
      <c r="DW837" s="61"/>
      <c r="DX837" s="61"/>
      <c r="DY837" s="61"/>
      <c r="DZ837" s="61"/>
      <c r="EA837" s="61"/>
      <c r="EB837" s="61"/>
      <c r="EC837" s="61"/>
      <c r="ED837" s="61"/>
      <c r="EE837" s="61"/>
      <c r="EF837" s="61"/>
      <c r="EG837" s="61"/>
      <c r="EH837" s="61"/>
      <c r="EI837" s="61"/>
      <c r="EJ837" s="61"/>
      <c r="EK837" s="61"/>
      <c r="EL837" s="61"/>
      <c r="EM837" s="61"/>
      <c r="EN837" s="61"/>
      <c r="EO837" s="61"/>
      <c r="EP837" s="61"/>
      <c r="EQ837" s="61"/>
      <c r="ER837" s="61"/>
      <c r="ES837" s="61"/>
      <c r="ET837" s="61"/>
      <c r="EU837" s="61"/>
      <c r="EV837" s="61"/>
      <c r="EW837" s="61"/>
      <c r="EX837" s="61"/>
      <c r="EY837" s="61"/>
    </row>
    <row r="838" spans="1:155"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1"/>
      <c r="AL838" s="61"/>
      <c r="AM838" s="61"/>
      <c r="AN838" s="61"/>
      <c r="AO838" s="61"/>
      <c r="AP838" s="61"/>
      <c r="AQ838" s="61"/>
      <c r="AR838" s="61"/>
      <c r="AS838" s="61"/>
      <c r="AT838" s="61"/>
      <c r="AU838" s="61"/>
      <c r="AV838" s="61"/>
      <c r="AW838" s="61"/>
      <c r="AX838" s="61"/>
      <c r="AY838" s="61"/>
      <c r="AZ838" s="61"/>
      <c r="BA838" s="61"/>
      <c r="BB838" s="61"/>
      <c r="BC838" s="61"/>
      <c r="BD838" s="61"/>
      <c r="BE838" s="61"/>
      <c r="BF838" s="61"/>
      <c r="BG838" s="61"/>
      <c r="BH838" s="61"/>
      <c r="BI838" s="61"/>
      <c r="BJ838" s="61"/>
      <c r="BK838" s="61"/>
      <c r="BL838" s="61"/>
      <c r="BM838" s="61"/>
      <c r="BN838" s="61"/>
      <c r="BO838" s="61"/>
      <c r="BP838" s="61"/>
      <c r="BQ838" s="61"/>
      <c r="BR838" s="61"/>
      <c r="BS838" s="61"/>
      <c r="BT838" s="61"/>
      <c r="BU838" s="61"/>
      <c r="BV838" s="61"/>
      <c r="BW838" s="61"/>
      <c r="BX838" s="61"/>
      <c r="BY838" s="61"/>
      <c r="BZ838" s="61"/>
      <c r="CA838" s="61"/>
      <c r="CB838" s="61"/>
      <c r="CC838" s="61"/>
      <c r="CD838" s="61"/>
      <c r="CE838" s="61"/>
      <c r="CF838" s="61"/>
      <c r="CG838" s="61"/>
      <c r="CH838" s="61"/>
      <c r="CI838" s="61"/>
      <c r="CJ838" s="61"/>
      <c r="CK838" s="61"/>
      <c r="CL838" s="61"/>
      <c r="CM838" s="61"/>
      <c r="CN838" s="61"/>
      <c r="CO838" s="61"/>
      <c r="CP838" s="61"/>
      <c r="CQ838" s="61"/>
      <c r="CR838" s="61"/>
      <c r="CS838" s="61"/>
      <c r="CT838" s="61"/>
      <c r="CU838" s="61"/>
      <c r="CV838" s="61"/>
      <c r="CW838" s="61"/>
      <c r="CX838" s="61"/>
      <c r="CY838" s="61"/>
      <c r="CZ838" s="61"/>
      <c r="DA838" s="61"/>
      <c r="DB838" s="61"/>
      <c r="DC838" s="61"/>
      <c r="DD838" s="61"/>
      <c r="DE838" s="61"/>
      <c r="DF838" s="61"/>
      <c r="DG838" s="61"/>
      <c r="DH838" s="61"/>
      <c r="DI838" s="61"/>
      <c r="DJ838" s="61"/>
      <c r="DK838" s="61"/>
      <c r="DL838" s="61"/>
      <c r="DM838" s="61"/>
      <c r="DN838" s="61"/>
      <c r="DO838" s="61"/>
      <c r="DP838" s="61"/>
      <c r="DQ838" s="61"/>
      <c r="DR838" s="61"/>
      <c r="DS838" s="61"/>
      <c r="DT838" s="61"/>
      <c r="DU838" s="61"/>
      <c r="DV838" s="61"/>
      <c r="DW838" s="61"/>
      <c r="DX838" s="61"/>
      <c r="DY838" s="61"/>
      <c r="DZ838" s="61"/>
      <c r="EA838" s="61"/>
      <c r="EB838" s="61"/>
      <c r="EC838" s="61"/>
      <c r="ED838" s="61"/>
      <c r="EE838" s="61"/>
      <c r="EF838" s="61"/>
      <c r="EG838" s="61"/>
      <c r="EH838" s="61"/>
      <c r="EI838" s="61"/>
      <c r="EJ838" s="61"/>
      <c r="EK838" s="61"/>
      <c r="EL838" s="61"/>
      <c r="EM838" s="61"/>
      <c r="EN838" s="61"/>
      <c r="EO838" s="61"/>
      <c r="EP838" s="61"/>
      <c r="EQ838" s="61"/>
      <c r="ER838" s="61"/>
      <c r="ES838" s="61"/>
      <c r="ET838" s="61"/>
      <c r="EU838" s="61"/>
      <c r="EV838" s="61"/>
      <c r="EW838" s="61"/>
      <c r="EX838" s="61"/>
      <c r="EY838" s="61"/>
    </row>
    <row r="839" spans="1:155"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c r="AM839" s="61"/>
      <c r="AN839" s="61"/>
      <c r="AO839" s="61"/>
      <c r="AP839" s="61"/>
      <c r="AQ839" s="61"/>
      <c r="AR839" s="61"/>
      <c r="AS839" s="61"/>
      <c r="AT839" s="61"/>
      <c r="AU839" s="61"/>
      <c r="AV839" s="61"/>
      <c r="AW839" s="61"/>
      <c r="AX839" s="61"/>
      <c r="AY839" s="61"/>
      <c r="AZ839" s="61"/>
      <c r="BA839" s="61"/>
      <c r="BB839" s="61"/>
      <c r="BC839" s="61"/>
      <c r="BD839" s="61"/>
      <c r="BE839" s="61"/>
      <c r="BF839" s="61"/>
      <c r="BG839" s="61"/>
      <c r="BH839" s="61"/>
      <c r="BI839" s="61"/>
      <c r="BJ839" s="61"/>
      <c r="BK839" s="61"/>
      <c r="BL839" s="61"/>
      <c r="BM839" s="61"/>
      <c r="BN839" s="61"/>
      <c r="BO839" s="61"/>
      <c r="BP839" s="61"/>
      <c r="BQ839" s="61"/>
      <c r="BR839" s="61"/>
      <c r="BS839" s="61"/>
      <c r="BT839" s="61"/>
      <c r="BU839" s="61"/>
      <c r="BV839" s="61"/>
      <c r="BW839" s="61"/>
      <c r="BX839" s="61"/>
      <c r="BY839" s="61"/>
      <c r="BZ839" s="61"/>
      <c r="CA839" s="61"/>
      <c r="CB839" s="61"/>
      <c r="CC839" s="61"/>
      <c r="CD839" s="61"/>
      <c r="CE839" s="61"/>
      <c r="CF839" s="61"/>
      <c r="CG839" s="61"/>
      <c r="CH839" s="61"/>
      <c r="CI839" s="61"/>
      <c r="CJ839" s="61"/>
      <c r="CK839" s="61"/>
      <c r="CL839" s="61"/>
      <c r="CM839" s="61"/>
      <c r="CN839" s="61"/>
      <c r="CO839" s="61"/>
      <c r="CP839" s="61"/>
      <c r="CQ839" s="61"/>
      <c r="CR839" s="61"/>
      <c r="CS839" s="61"/>
      <c r="CT839" s="61"/>
      <c r="CU839" s="61"/>
      <c r="CV839" s="61"/>
      <c r="CW839" s="61"/>
      <c r="CX839" s="61"/>
      <c r="CY839" s="61"/>
      <c r="CZ839" s="61"/>
      <c r="DA839" s="61"/>
      <c r="DB839" s="61"/>
      <c r="DC839" s="61"/>
      <c r="DD839" s="61"/>
      <c r="DE839" s="61"/>
      <c r="DF839" s="61"/>
      <c r="DG839" s="61"/>
      <c r="DH839" s="61"/>
      <c r="DI839" s="61"/>
      <c r="DJ839" s="61"/>
      <c r="DK839" s="61"/>
      <c r="DL839" s="61"/>
      <c r="DM839" s="61"/>
      <c r="DN839" s="61"/>
      <c r="DO839" s="61"/>
      <c r="DP839" s="61"/>
      <c r="DQ839" s="61"/>
      <c r="DR839" s="61"/>
      <c r="DS839" s="61"/>
      <c r="DT839" s="61"/>
      <c r="DU839" s="61"/>
      <c r="DV839" s="61"/>
      <c r="DW839" s="61"/>
      <c r="DX839" s="61"/>
      <c r="DY839" s="61"/>
      <c r="DZ839" s="61"/>
      <c r="EA839" s="61"/>
      <c r="EB839" s="61"/>
      <c r="EC839" s="61"/>
      <c r="ED839" s="61"/>
      <c r="EE839" s="61"/>
      <c r="EF839" s="61"/>
      <c r="EG839" s="61"/>
      <c r="EH839" s="61"/>
      <c r="EI839" s="61"/>
      <c r="EJ839" s="61"/>
      <c r="EK839" s="61"/>
      <c r="EL839" s="61"/>
      <c r="EM839" s="61"/>
      <c r="EN839" s="61"/>
      <c r="EO839" s="61"/>
      <c r="EP839" s="61"/>
      <c r="EQ839" s="61"/>
      <c r="ER839" s="61"/>
      <c r="ES839" s="61"/>
      <c r="ET839" s="61"/>
      <c r="EU839" s="61"/>
      <c r="EV839" s="61"/>
      <c r="EW839" s="61"/>
      <c r="EX839" s="61"/>
      <c r="EY839" s="61"/>
    </row>
    <row r="840" spans="1:155"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1"/>
      <c r="AL840" s="61"/>
      <c r="AM840" s="61"/>
      <c r="AN840" s="61"/>
      <c r="AO840" s="61"/>
      <c r="AP840" s="61"/>
      <c r="AQ840" s="61"/>
      <c r="AR840" s="61"/>
      <c r="AS840" s="61"/>
      <c r="AT840" s="61"/>
      <c r="AU840" s="61"/>
      <c r="AV840" s="61"/>
      <c r="AW840" s="61"/>
      <c r="AX840" s="61"/>
      <c r="AY840" s="61"/>
      <c r="AZ840" s="61"/>
      <c r="BA840" s="61"/>
      <c r="BB840" s="61"/>
      <c r="BC840" s="61"/>
      <c r="BD840" s="61"/>
      <c r="BE840" s="61"/>
      <c r="BF840" s="61"/>
      <c r="BG840" s="61"/>
      <c r="BH840" s="61"/>
      <c r="BI840" s="61"/>
      <c r="BJ840" s="61"/>
      <c r="BK840" s="61"/>
      <c r="BL840" s="61"/>
      <c r="BM840" s="61"/>
      <c r="BN840" s="61"/>
      <c r="BO840" s="61"/>
      <c r="BP840" s="61"/>
      <c r="BQ840" s="61"/>
      <c r="BR840" s="61"/>
      <c r="BS840" s="61"/>
      <c r="BT840" s="61"/>
      <c r="BU840" s="61"/>
      <c r="BV840" s="61"/>
      <c r="BW840" s="61"/>
      <c r="BX840" s="61"/>
      <c r="BY840" s="61"/>
      <c r="BZ840" s="61"/>
      <c r="CA840" s="61"/>
      <c r="CB840" s="61"/>
      <c r="CC840" s="61"/>
      <c r="CD840" s="61"/>
      <c r="CE840" s="61"/>
      <c r="CF840" s="61"/>
      <c r="CG840" s="61"/>
      <c r="CH840" s="61"/>
      <c r="CI840" s="61"/>
      <c r="CJ840" s="61"/>
      <c r="CK840" s="61"/>
      <c r="CL840" s="61"/>
      <c r="CM840" s="61"/>
      <c r="CN840" s="61"/>
      <c r="CO840" s="61"/>
      <c r="CP840" s="61"/>
      <c r="CQ840" s="61"/>
      <c r="CR840" s="61"/>
      <c r="CS840" s="61"/>
      <c r="CT840" s="61"/>
      <c r="CU840" s="61"/>
      <c r="CV840" s="61"/>
      <c r="CW840" s="61"/>
      <c r="CX840" s="61"/>
      <c r="CY840" s="61"/>
      <c r="CZ840" s="61"/>
      <c r="DA840" s="61"/>
      <c r="DB840" s="61"/>
      <c r="DC840" s="61"/>
      <c r="DD840" s="61"/>
      <c r="DE840" s="61"/>
      <c r="DF840" s="61"/>
      <c r="DG840" s="61"/>
      <c r="DH840" s="61"/>
      <c r="DI840" s="61"/>
      <c r="DJ840" s="61"/>
      <c r="DK840" s="61"/>
      <c r="DL840" s="61"/>
      <c r="DM840" s="61"/>
      <c r="DN840" s="61"/>
      <c r="DO840" s="61"/>
      <c r="DP840" s="61"/>
      <c r="DQ840" s="61"/>
      <c r="DR840" s="61"/>
      <c r="DS840" s="61"/>
      <c r="DT840" s="61"/>
      <c r="DU840" s="61"/>
      <c r="DV840" s="61"/>
      <c r="DW840" s="61"/>
      <c r="DX840" s="61"/>
      <c r="DY840" s="61"/>
      <c r="DZ840" s="61"/>
      <c r="EA840" s="61"/>
      <c r="EB840" s="61"/>
      <c r="EC840" s="61"/>
      <c r="ED840" s="61"/>
      <c r="EE840" s="61"/>
      <c r="EF840" s="61"/>
      <c r="EG840" s="61"/>
      <c r="EH840" s="61"/>
      <c r="EI840" s="61"/>
      <c r="EJ840" s="61"/>
      <c r="EK840" s="61"/>
      <c r="EL840" s="61"/>
      <c r="EM840" s="61"/>
      <c r="EN840" s="61"/>
      <c r="EO840" s="61"/>
      <c r="EP840" s="61"/>
      <c r="EQ840" s="61"/>
      <c r="ER840" s="61"/>
      <c r="ES840" s="61"/>
      <c r="ET840" s="61"/>
      <c r="EU840" s="61"/>
      <c r="EV840" s="61"/>
      <c r="EW840" s="61"/>
      <c r="EX840" s="61"/>
      <c r="EY840" s="61"/>
    </row>
    <row r="841" spans="1:155"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c r="AQ841" s="61"/>
      <c r="AR841" s="61"/>
      <c r="AS841" s="61"/>
      <c r="AT841" s="61"/>
      <c r="AU841" s="61"/>
      <c r="AV841" s="61"/>
      <c r="AW841" s="61"/>
      <c r="AX841" s="61"/>
      <c r="AY841" s="61"/>
      <c r="AZ841" s="61"/>
      <c r="BA841" s="61"/>
      <c r="BB841" s="61"/>
      <c r="BC841" s="61"/>
      <c r="BD841" s="61"/>
      <c r="BE841" s="61"/>
      <c r="BF841" s="61"/>
      <c r="BG841" s="61"/>
      <c r="BH841" s="61"/>
      <c r="BI841" s="61"/>
      <c r="BJ841" s="61"/>
      <c r="BK841" s="61"/>
      <c r="BL841" s="61"/>
      <c r="BM841" s="61"/>
      <c r="BN841" s="61"/>
      <c r="BO841" s="61"/>
      <c r="BP841" s="61"/>
      <c r="BQ841" s="61"/>
      <c r="BR841" s="61"/>
      <c r="BS841" s="61"/>
      <c r="BT841" s="61"/>
      <c r="BU841" s="61"/>
      <c r="BV841" s="61"/>
      <c r="BW841" s="61"/>
      <c r="BX841" s="61"/>
      <c r="BY841" s="61"/>
      <c r="BZ841" s="61"/>
      <c r="CA841" s="61"/>
      <c r="CB841" s="61"/>
      <c r="CC841" s="61"/>
      <c r="CD841" s="61"/>
      <c r="CE841" s="61"/>
      <c r="CF841" s="61"/>
      <c r="CG841" s="61"/>
      <c r="CH841" s="61"/>
      <c r="CI841" s="61"/>
      <c r="CJ841" s="61"/>
      <c r="CK841" s="61"/>
      <c r="CL841" s="61"/>
      <c r="CM841" s="61"/>
      <c r="CN841" s="61"/>
      <c r="CO841" s="61"/>
      <c r="CP841" s="61"/>
      <c r="CQ841" s="61"/>
      <c r="CR841" s="61"/>
      <c r="CS841" s="61"/>
      <c r="CT841" s="61"/>
      <c r="CU841" s="61"/>
      <c r="CV841" s="61"/>
      <c r="CW841" s="61"/>
      <c r="CX841" s="61"/>
      <c r="CY841" s="61"/>
      <c r="CZ841" s="61"/>
      <c r="DA841" s="61"/>
      <c r="DB841" s="61"/>
      <c r="DC841" s="61"/>
      <c r="DD841" s="61"/>
      <c r="DE841" s="61"/>
      <c r="DF841" s="61"/>
      <c r="DG841" s="61"/>
      <c r="DH841" s="61"/>
      <c r="DI841" s="61"/>
      <c r="DJ841" s="61"/>
      <c r="DK841" s="61"/>
      <c r="DL841" s="61"/>
      <c r="DM841" s="61"/>
      <c r="DN841" s="61"/>
      <c r="DO841" s="61"/>
      <c r="DP841" s="61"/>
      <c r="DQ841" s="61"/>
      <c r="DR841" s="61"/>
      <c r="DS841" s="61"/>
      <c r="DT841" s="61"/>
      <c r="DU841" s="61"/>
      <c r="DV841" s="61"/>
      <c r="DW841" s="61"/>
      <c r="DX841" s="61"/>
      <c r="DY841" s="61"/>
      <c r="DZ841" s="61"/>
      <c r="EA841" s="61"/>
      <c r="EB841" s="61"/>
      <c r="EC841" s="61"/>
      <c r="ED841" s="61"/>
      <c r="EE841" s="61"/>
      <c r="EF841" s="61"/>
      <c r="EG841" s="61"/>
      <c r="EH841" s="61"/>
      <c r="EI841" s="61"/>
      <c r="EJ841" s="61"/>
      <c r="EK841" s="61"/>
      <c r="EL841" s="61"/>
      <c r="EM841" s="61"/>
      <c r="EN841" s="61"/>
      <c r="EO841" s="61"/>
      <c r="EP841" s="61"/>
      <c r="EQ841" s="61"/>
      <c r="ER841" s="61"/>
      <c r="ES841" s="61"/>
      <c r="ET841" s="61"/>
      <c r="EU841" s="61"/>
      <c r="EV841" s="61"/>
      <c r="EW841" s="61"/>
      <c r="EX841" s="61"/>
      <c r="EY841" s="61"/>
    </row>
    <row r="842" spans="1:155"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1"/>
      <c r="AL842" s="61"/>
      <c r="AM842" s="61"/>
      <c r="AN842" s="61"/>
      <c r="AO842" s="61"/>
      <c r="AP842" s="61"/>
      <c r="AQ842" s="61"/>
      <c r="AR842" s="61"/>
      <c r="AS842" s="61"/>
      <c r="AT842" s="61"/>
      <c r="AU842" s="61"/>
      <c r="AV842" s="61"/>
      <c r="AW842" s="61"/>
      <c r="AX842" s="61"/>
      <c r="AY842" s="61"/>
      <c r="AZ842" s="61"/>
      <c r="BA842" s="61"/>
      <c r="BB842" s="61"/>
      <c r="BC842" s="61"/>
      <c r="BD842" s="61"/>
      <c r="BE842" s="61"/>
      <c r="BF842" s="61"/>
      <c r="BG842" s="61"/>
      <c r="BH842" s="61"/>
      <c r="BI842" s="61"/>
      <c r="BJ842" s="61"/>
      <c r="BK842" s="61"/>
      <c r="BL842" s="61"/>
      <c r="BM842" s="61"/>
      <c r="BN842" s="61"/>
      <c r="BO842" s="61"/>
      <c r="BP842" s="61"/>
      <c r="BQ842" s="61"/>
      <c r="BR842" s="61"/>
      <c r="BS842" s="61"/>
      <c r="BT842" s="61"/>
      <c r="BU842" s="61"/>
      <c r="BV842" s="61"/>
      <c r="BW842" s="61"/>
      <c r="BX842" s="61"/>
      <c r="BY842" s="61"/>
      <c r="BZ842" s="61"/>
      <c r="CA842" s="61"/>
      <c r="CB842" s="61"/>
      <c r="CC842" s="61"/>
      <c r="CD842" s="61"/>
      <c r="CE842" s="61"/>
      <c r="CF842" s="61"/>
      <c r="CG842" s="61"/>
      <c r="CH842" s="61"/>
      <c r="CI842" s="61"/>
      <c r="CJ842" s="61"/>
      <c r="CK842" s="61"/>
      <c r="CL842" s="61"/>
      <c r="CM842" s="61"/>
      <c r="CN842" s="61"/>
      <c r="CO842" s="61"/>
      <c r="CP842" s="61"/>
      <c r="CQ842" s="61"/>
      <c r="CR842" s="61"/>
      <c r="CS842" s="61"/>
      <c r="CT842" s="61"/>
      <c r="CU842" s="61"/>
      <c r="CV842" s="61"/>
      <c r="CW842" s="61"/>
      <c r="CX842" s="61"/>
      <c r="CY842" s="61"/>
      <c r="CZ842" s="61"/>
      <c r="DA842" s="61"/>
      <c r="DB842" s="61"/>
      <c r="DC842" s="61"/>
      <c r="DD842" s="61"/>
      <c r="DE842" s="61"/>
      <c r="DF842" s="61"/>
      <c r="DG842" s="61"/>
      <c r="DH842" s="61"/>
      <c r="DI842" s="61"/>
      <c r="DJ842" s="61"/>
      <c r="DK842" s="61"/>
      <c r="DL842" s="61"/>
      <c r="DM842" s="61"/>
      <c r="DN842" s="61"/>
      <c r="DO842" s="61"/>
      <c r="DP842" s="61"/>
      <c r="DQ842" s="61"/>
      <c r="DR842" s="61"/>
      <c r="DS842" s="61"/>
      <c r="DT842" s="61"/>
      <c r="DU842" s="61"/>
      <c r="DV842" s="61"/>
      <c r="DW842" s="61"/>
      <c r="DX842" s="61"/>
      <c r="DY842" s="61"/>
      <c r="DZ842" s="61"/>
      <c r="EA842" s="61"/>
      <c r="EB842" s="61"/>
      <c r="EC842" s="61"/>
      <c r="ED842" s="61"/>
      <c r="EE842" s="61"/>
      <c r="EF842" s="61"/>
      <c r="EG842" s="61"/>
      <c r="EH842" s="61"/>
      <c r="EI842" s="61"/>
      <c r="EJ842" s="61"/>
      <c r="EK842" s="61"/>
      <c r="EL842" s="61"/>
      <c r="EM842" s="61"/>
      <c r="EN842" s="61"/>
      <c r="EO842" s="61"/>
      <c r="EP842" s="61"/>
      <c r="EQ842" s="61"/>
      <c r="ER842" s="61"/>
      <c r="ES842" s="61"/>
      <c r="ET842" s="61"/>
      <c r="EU842" s="61"/>
      <c r="EV842" s="61"/>
      <c r="EW842" s="61"/>
      <c r="EX842" s="61"/>
      <c r="EY842" s="61"/>
    </row>
    <row r="843" spans="1:155"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61"/>
      <c r="BI843" s="61"/>
      <c r="BJ843" s="61"/>
      <c r="BK843" s="61"/>
      <c r="BL843" s="61"/>
      <c r="BM843" s="61"/>
      <c r="BN843" s="61"/>
      <c r="BO843" s="61"/>
      <c r="BP843" s="61"/>
      <c r="BQ843" s="61"/>
      <c r="BR843" s="61"/>
      <c r="BS843" s="61"/>
      <c r="BT843" s="61"/>
      <c r="BU843" s="61"/>
      <c r="BV843" s="61"/>
      <c r="BW843" s="61"/>
      <c r="BX843" s="61"/>
      <c r="BY843" s="61"/>
      <c r="BZ843" s="61"/>
      <c r="CA843" s="61"/>
      <c r="CB843" s="61"/>
      <c r="CC843" s="61"/>
      <c r="CD843" s="61"/>
      <c r="CE843" s="61"/>
      <c r="CF843" s="61"/>
      <c r="CG843" s="61"/>
      <c r="CH843" s="61"/>
      <c r="CI843" s="61"/>
      <c r="CJ843" s="61"/>
      <c r="CK843" s="61"/>
      <c r="CL843" s="61"/>
      <c r="CM843" s="61"/>
      <c r="CN843" s="61"/>
      <c r="CO843" s="61"/>
      <c r="CP843" s="61"/>
      <c r="CQ843" s="61"/>
      <c r="CR843" s="61"/>
      <c r="CS843" s="61"/>
      <c r="CT843" s="61"/>
      <c r="CU843" s="61"/>
      <c r="CV843" s="61"/>
      <c r="CW843" s="61"/>
      <c r="CX843" s="61"/>
      <c r="CY843" s="61"/>
      <c r="CZ843" s="61"/>
      <c r="DA843" s="61"/>
      <c r="DB843" s="61"/>
      <c r="DC843" s="61"/>
      <c r="DD843" s="61"/>
      <c r="DE843" s="61"/>
      <c r="DF843" s="61"/>
      <c r="DG843" s="61"/>
      <c r="DH843" s="61"/>
      <c r="DI843" s="61"/>
      <c r="DJ843" s="61"/>
      <c r="DK843" s="61"/>
      <c r="DL843" s="61"/>
      <c r="DM843" s="61"/>
      <c r="DN843" s="61"/>
      <c r="DO843" s="61"/>
      <c r="DP843" s="61"/>
      <c r="DQ843" s="61"/>
      <c r="DR843" s="61"/>
      <c r="DS843" s="61"/>
      <c r="DT843" s="61"/>
      <c r="DU843" s="61"/>
      <c r="DV843" s="61"/>
      <c r="DW843" s="61"/>
      <c r="DX843" s="61"/>
      <c r="DY843" s="61"/>
      <c r="DZ843" s="61"/>
      <c r="EA843" s="61"/>
      <c r="EB843" s="61"/>
      <c r="EC843" s="61"/>
      <c r="ED843" s="61"/>
      <c r="EE843" s="61"/>
      <c r="EF843" s="61"/>
      <c r="EG843" s="61"/>
      <c r="EH843" s="61"/>
      <c r="EI843" s="61"/>
      <c r="EJ843" s="61"/>
      <c r="EK843" s="61"/>
      <c r="EL843" s="61"/>
      <c r="EM843" s="61"/>
      <c r="EN843" s="61"/>
      <c r="EO843" s="61"/>
      <c r="EP843" s="61"/>
      <c r="EQ843" s="61"/>
      <c r="ER843" s="61"/>
      <c r="ES843" s="61"/>
      <c r="ET843" s="61"/>
      <c r="EU843" s="61"/>
      <c r="EV843" s="61"/>
      <c r="EW843" s="61"/>
      <c r="EX843" s="61"/>
      <c r="EY843" s="61"/>
    </row>
    <row r="844" spans="1:155"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c r="AM844" s="61"/>
      <c r="AN844" s="61"/>
      <c r="AO844" s="61"/>
      <c r="AP844" s="61"/>
      <c r="AQ844" s="61"/>
      <c r="AR844" s="61"/>
      <c r="AS844" s="61"/>
      <c r="AT844" s="61"/>
      <c r="AU844" s="61"/>
      <c r="AV844" s="61"/>
      <c r="AW844" s="61"/>
      <c r="AX844" s="61"/>
      <c r="AY844" s="61"/>
      <c r="AZ844" s="61"/>
      <c r="BA844" s="61"/>
      <c r="BB844" s="61"/>
      <c r="BC844" s="61"/>
      <c r="BD844" s="61"/>
      <c r="BE844" s="61"/>
      <c r="BF844" s="61"/>
      <c r="BG844" s="61"/>
      <c r="BH844" s="61"/>
      <c r="BI844" s="61"/>
      <c r="BJ844" s="61"/>
      <c r="BK844" s="61"/>
      <c r="BL844" s="61"/>
      <c r="BM844" s="61"/>
      <c r="BN844" s="61"/>
      <c r="BO844" s="61"/>
      <c r="BP844" s="61"/>
      <c r="BQ844" s="61"/>
      <c r="BR844" s="61"/>
      <c r="BS844" s="61"/>
      <c r="BT844" s="61"/>
      <c r="BU844" s="61"/>
      <c r="BV844" s="61"/>
      <c r="BW844" s="61"/>
      <c r="BX844" s="61"/>
      <c r="BY844" s="61"/>
      <c r="BZ844" s="61"/>
      <c r="CA844" s="61"/>
      <c r="CB844" s="61"/>
      <c r="CC844" s="61"/>
      <c r="CD844" s="61"/>
      <c r="CE844" s="61"/>
      <c r="CF844" s="61"/>
      <c r="CG844" s="61"/>
      <c r="CH844" s="61"/>
      <c r="CI844" s="61"/>
      <c r="CJ844" s="61"/>
      <c r="CK844" s="61"/>
      <c r="CL844" s="61"/>
      <c r="CM844" s="61"/>
      <c r="CN844" s="61"/>
      <c r="CO844" s="61"/>
      <c r="CP844" s="61"/>
      <c r="CQ844" s="61"/>
      <c r="CR844" s="61"/>
      <c r="CS844" s="61"/>
      <c r="CT844" s="61"/>
      <c r="CU844" s="61"/>
      <c r="CV844" s="61"/>
      <c r="CW844" s="61"/>
      <c r="CX844" s="61"/>
      <c r="CY844" s="61"/>
      <c r="CZ844" s="61"/>
      <c r="DA844" s="61"/>
      <c r="DB844" s="61"/>
      <c r="DC844" s="61"/>
      <c r="DD844" s="61"/>
      <c r="DE844" s="61"/>
      <c r="DF844" s="61"/>
      <c r="DG844" s="61"/>
      <c r="DH844" s="61"/>
      <c r="DI844" s="61"/>
      <c r="DJ844" s="61"/>
      <c r="DK844" s="61"/>
      <c r="DL844" s="61"/>
      <c r="DM844" s="61"/>
      <c r="DN844" s="61"/>
      <c r="DO844" s="61"/>
      <c r="DP844" s="61"/>
      <c r="DQ844" s="61"/>
      <c r="DR844" s="61"/>
      <c r="DS844" s="61"/>
      <c r="DT844" s="61"/>
      <c r="DU844" s="61"/>
      <c r="DV844" s="61"/>
      <c r="DW844" s="61"/>
      <c r="DX844" s="61"/>
      <c r="DY844" s="61"/>
      <c r="DZ844" s="61"/>
      <c r="EA844" s="61"/>
      <c r="EB844" s="61"/>
      <c r="EC844" s="61"/>
      <c r="ED844" s="61"/>
      <c r="EE844" s="61"/>
      <c r="EF844" s="61"/>
      <c r="EG844" s="61"/>
      <c r="EH844" s="61"/>
      <c r="EI844" s="61"/>
      <c r="EJ844" s="61"/>
      <c r="EK844" s="61"/>
      <c r="EL844" s="61"/>
      <c r="EM844" s="61"/>
      <c r="EN844" s="61"/>
      <c r="EO844" s="61"/>
      <c r="EP844" s="61"/>
      <c r="EQ844" s="61"/>
      <c r="ER844" s="61"/>
      <c r="ES844" s="61"/>
      <c r="ET844" s="61"/>
      <c r="EU844" s="61"/>
      <c r="EV844" s="61"/>
      <c r="EW844" s="61"/>
      <c r="EX844" s="61"/>
      <c r="EY844" s="61"/>
    </row>
    <row r="845" spans="1:155"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845" s="61"/>
      <c r="AN845" s="61"/>
      <c r="AO845" s="61"/>
      <c r="AP845" s="61"/>
      <c r="AQ845" s="61"/>
      <c r="AR845" s="61"/>
      <c r="AS845" s="61"/>
      <c r="AT845" s="61"/>
      <c r="AU845" s="61"/>
      <c r="AV845" s="61"/>
      <c r="AW845" s="61"/>
      <c r="AX845" s="61"/>
      <c r="AY845" s="61"/>
      <c r="AZ845" s="61"/>
      <c r="BA845" s="61"/>
      <c r="BB845" s="61"/>
      <c r="BC845" s="61"/>
      <c r="BD845" s="61"/>
      <c r="BE845" s="61"/>
      <c r="BF845" s="61"/>
      <c r="BG845" s="61"/>
      <c r="BH845" s="61"/>
      <c r="BI845" s="61"/>
      <c r="BJ845" s="61"/>
      <c r="BK845" s="61"/>
      <c r="BL845" s="61"/>
      <c r="BM845" s="61"/>
      <c r="BN845" s="61"/>
      <c r="BO845" s="61"/>
      <c r="BP845" s="61"/>
      <c r="BQ845" s="61"/>
      <c r="BR845" s="61"/>
      <c r="BS845" s="61"/>
      <c r="BT845" s="61"/>
      <c r="BU845" s="61"/>
      <c r="BV845" s="61"/>
      <c r="BW845" s="61"/>
      <c r="BX845" s="61"/>
      <c r="BY845" s="61"/>
      <c r="BZ845" s="61"/>
      <c r="CA845" s="61"/>
      <c r="CB845" s="61"/>
      <c r="CC845" s="61"/>
      <c r="CD845" s="61"/>
      <c r="CE845" s="61"/>
      <c r="CF845" s="61"/>
      <c r="CG845" s="61"/>
      <c r="CH845" s="61"/>
      <c r="CI845" s="61"/>
      <c r="CJ845" s="61"/>
      <c r="CK845" s="61"/>
      <c r="CL845" s="61"/>
      <c r="CM845" s="61"/>
      <c r="CN845" s="61"/>
      <c r="CO845" s="61"/>
      <c r="CP845" s="61"/>
      <c r="CQ845" s="61"/>
      <c r="CR845" s="61"/>
      <c r="CS845" s="61"/>
      <c r="CT845" s="61"/>
      <c r="CU845" s="61"/>
      <c r="CV845" s="61"/>
      <c r="CW845" s="61"/>
      <c r="CX845" s="61"/>
      <c r="CY845" s="61"/>
      <c r="CZ845" s="61"/>
      <c r="DA845" s="61"/>
      <c r="DB845" s="61"/>
      <c r="DC845" s="61"/>
      <c r="DD845" s="61"/>
      <c r="DE845" s="61"/>
      <c r="DF845" s="61"/>
      <c r="DG845" s="61"/>
      <c r="DH845" s="61"/>
      <c r="DI845" s="61"/>
      <c r="DJ845" s="61"/>
      <c r="DK845" s="61"/>
      <c r="DL845" s="61"/>
      <c r="DM845" s="61"/>
      <c r="DN845" s="61"/>
      <c r="DO845" s="61"/>
      <c r="DP845" s="61"/>
      <c r="DQ845" s="61"/>
      <c r="DR845" s="61"/>
      <c r="DS845" s="61"/>
      <c r="DT845" s="61"/>
      <c r="DU845" s="61"/>
      <c r="DV845" s="61"/>
      <c r="DW845" s="61"/>
      <c r="DX845" s="61"/>
      <c r="DY845" s="61"/>
      <c r="DZ845" s="61"/>
      <c r="EA845" s="61"/>
      <c r="EB845" s="61"/>
      <c r="EC845" s="61"/>
      <c r="ED845" s="61"/>
      <c r="EE845" s="61"/>
      <c r="EF845" s="61"/>
      <c r="EG845" s="61"/>
      <c r="EH845" s="61"/>
      <c r="EI845" s="61"/>
      <c r="EJ845" s="61"/>
      <c r="EK845" s="61"/>
      <c r="EL845" s="61"/>
      <c r="EM845" s="61"/>
      <c r="EN845" s="61"/>
      <c r="EO845" s="61"/>
      <c r="EP845" s="61"/>
      <c r="EQ845" s="61"/>
      <c r="ER845" s="61"/>
      <c r="ES845" s="61"/>
      <c r="ET845" s="61"/>
      <c r="EU845" s="61"/>
      <c r="EV845" s="61"/>
      <c r="EW845" s="61"/>
      <c r="EX845" s="61"/>
      <c r="EY845" s="61"/>
    </row>
    <row r="846" spans="1:155"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c r="AQ846" s="61"/>
      <c r="AR846" s="61"/>
      <c r="AS846" s="61"/>
      <c r="AT846" s="61"/>
      <c r="AU846" s="61"/>
      <c r="AV846" s="61"/>
      <c r="AW846" s="61"/>
      <c r="AX846" s="61"/>
      <c r="AY846" s="61"/>
      <c r="AZ846" s="61"/>
      <c r="BA846" s="61"/>
      <c r="BB846" s="61"/>
      <c r="BC846" s="61"/>
      <c r="BD846" s="61"/>
      <c r="BE846" s="61"/>
      <c r="BF846" s="61"/>
      <c r="BG846" s="61"/>
      <c r="BH846" s="61"/>
      <c r="BI846" s="61"/>
      <c r="BJ846" s="61"/>
      <c r="BK846" s="61"/>
      <c r="BL846" s="61"/>
      <c r="BM846" s="61"/>
      <c r="BN846" s="61"/>
      <c r="BO846" s="61"/>
      <c r="BP846" s="61"/>
      <c r="BQ846" s="61"/>
      <c r="BR846" s="61"/>
      <c r="BS846" s="61"/>
      <c r="BT846" s="61"/>
      <c r="BU846" s="61"/>
      <c r="BV846" s="61"/>
      <c r="BW846" s="61"/>
      <c r="BX846" s="61"/>
      <c r="BY846" s="61"/>
      <c r="BZ846" s="61"/>
      <c r="CA846" s="61"/>
      <c r="CB846" s="61"/>
      <c r="CC846" s="61"/>
      <c r="CD846" s="61"/>
      <c r="CE846" s="61"/>
      <c r="CF846" s="61"/>
      <c r="CG846" s="61"/>
      <c r="CH846" s="61"/>
      <c r="CI846" s="61"/>
      <c r="CJ846" s="61"/>
      <c r="CK846" s="61"/>
      <c r="CL846" s="61"/>
      <c r="CM846" s="61"/>
      <c r="CN846" s="61"/>
      <c r="CO846" s="61"/>
      <c r="CP846" s="61"/>
      <c r="CQ846" s="61"/>
      <c r="CR846" s="61"/>
      <c r="CS846" s="61"/>
      <c r="CT846" s="61"/>
      <c r="CU846" s="61"/>
      <c r="CV846" s="61"/>
      <c r="CW846" s="61"/>
      <c r="CX846" s="61"/>
      <c r="CY846" s="61"/>
      <c r="CZ846" s="61"/>
      <c r="DA846" s="61"/>
      <c r="DB846" s="61"/>
      <c r="DC846" s="61"/>
      <c r="DD846" s="61"/>
      <c r="DE846" s="61"/>
      <c r="DF846" s="61"/>
      <c r="DG846" s="61"/>
      <c r="DH846" s="61"/>
      <c r="DI846" s="61"/>
      <c r="DJ846" s="61"/>
      <c r="DK846" s="61"/>
      <c r="DL846" s="61"/>
      <c r="DM846" s="61"/>
      <c r="DN846" s="61"/>
      <c r="DO846" s="61"/>
      <c r="DP846" s="61"/>
      <c r="DQ846" s="61"/>
      <c r="DR846" s="61"/>
      <c r="DS846" s="61"/>
      <c r="DT846" s="61"/>
      <c r="DU846" s="61"/>
      <c r="DV846" s="61"/>
      <c r="DW846" s="61"/>
      <c r="DX846" s="61"/>
      <c r="DY846" s="61"/>
      <c r="DZ846" s="61"/>
      <c r="EA846" s="61"/>
      <c r="EB846" s="61"/>
      <c r="EC846" s="61"/>
      <c r="ED846" s="61"/>
      <c r="EE846" s="61"/>
      <c r="EF846" s="61"/>
      <c r="EG846" s="61"/>
      <c r="EH846" s="61"/>
      <c r="EI846" s="61"/>
      <c r="EJ846" s="61"/>
      <c r="EK846" s="61"/>
      <c r="EL846" s="61"/>
      <c r="EM846" s="61"/>
      <c r="EN846" s="61"/>
      <c r="EO846" s="61"/>
      <c r="EP846" s="61"/>
      <c r="EQ846" s="61"/>
      <c r="ER846" s="61"/>
      <c r="ES846" s="61"/>
      <c r="ET846" s="61"/>
      <c r="EU846" s="61"/>
      <c r="EV846" s="61"/>
      <c r="EW846" s="61"/>
      <c r="EX846" s="61"/>
      <c r="EY846" s="61"/>
    </row>
    <row r="847" spans="1:155"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c r="AQ847" s="61"/>
      <c r="AR847" s="61"/>
      <c r="AS847" s="61"/>
      <c r="AT847" s="61"/>
      <c r="AU847" s="61"/>
      <c r="AV847" s="61"/>
      <c r="AW847" s="61"/>
      <c r="AX847" s="61"/>
      <c r="AY847" s="61"/>
      <c r="AZ847" s="61"/>
      <c r="BA847" s="61"/>
      <c r="BB847" s="61"/>
      <c r="BC847" s="61"/>
      <c r="BD847" s="61"/>
      <c r="BE847" s="61"/>
      <c r="BF847" s="61"/>
      <c r="BG847" s="61"/>
      <c r="BH847" s="61"/>
      <c r="BI847" s="61"/>
      <c r="BJ847" s="61"/>
      <c r="BK847" s="61"/>
      <c r="BL847" s="61"/>
      <c r="BM847" s="61"/>
      <c r="BN847" s="61"/>
      <c r="BO847" s="61"/>
      <c r="BP847" s="61"/>
      <c r="BQ847" s="61"/>
      <c r="BR847" s="61"/>
      <c r="BS847" s="61"/>
      <c r="BT847" s="61"/>
      <c r="BU847" s="61"/>
      <c r="BV847" s="61"/>
      <c r="BW847" s="61"/>
      <c r="BX847" s="61"/>
      <c r="BY847" s="61"/>
      <c r="BZ847" s="61"/>
      <c r="CA847" s="61"/>
      <c r="CB847" s="61"/>
      <c r="CC847" s="61"/>
      <c r="CD847" s="61"/>
      <c r="CE847" s="61"/>
      <c r="CF847" s="61"/>
      <c r="CG847" s="61"/>
      <c r="CH847" s="61"/>
      <c r="CI847" s="61"/>
      <c r="CJ847" s="61"/>
      <c r="CK847" s="61"/>
      <c r="CL847" s="61"/>
      <c r="CM847" s="61"/>
      <c r="CN847" s="61"/>
      <c r="CO847" s="61"/>
      <c r="CP847" s="61"/>
      <c r="CQ847" s="61"/>
      <c r="CR847" s="61"/>
      <c r="CS847" s="61"/>
      <c r="CT847" s="61"/>
      <c r="CU847" s="61"/>
      <c r="CV847" s="61"/>
      <c r="CW847" s="61"/>
      <c r="CX847" s="61"/>
      <c r="CY847" s="61"/>
      <c r="CZ847" s="61"/>
      <c r="DA847" s="61"/>
      <c r="DB847" s="61"/>
      <c r="DC847" s="61"/>
      <c r="DD847" s="61"/>
      <c r="DE847" s="61"/>
      <c r="DF847" s="61"/>
      <c r="DG847" s="61"/>
      <c r="DH847" s="61"/>
      <c r="DI847" s="61"/>
      <c r="DJ847" s="61"/>
      <c r="DK847" s="61"/>
      <c r="DL847" s="61"/>
      <c r="DM847" s="61"/>
      <c r="DN847" s="61"/>
      <c r="DO847" s="61"/>
      <c r="DP847" s="61"/>
      <c r="DQ847" s="61"/>
      <c r="DR847" s="61"/>
      <c r="DS847" s="61"/>
      <c r="DT847" s="61"/>
      <c r="DU847" s="61"/>
      <c r="DV847" s="61"/>
      <c r="DW847" s="61"/>
      <c r="DX847" s="61"/>
      <c r="DY847" s="61"/>
      <c r="DZ847" s="61"/>
      <c r="EA847" s="61"/>
      <c r="EB847" s="61"/>
      <c r="EC847" s="61"/>
      <c r="ED847" s="61"/>
      <c r="EE847" s="61"/>
      <c r="EF847" s="61"/>
      <c r="EG847" s="61"/>
      <c r="EH847" s="61"/>
      <c r="EI847" s="61"/>
      <c r="EJ847" s="61"/>
      <c r="EK847" s="61"/>
      <c r="EL847" s="61"/>
      <c r="EM847" s="61"/>
      <c r="EN847" s="61"/>
      <c r="EO847" s="61"/>
      <c r="EP847" s="61"/>
      <c r="EQ847" s="61"/>
      <c r="ER847" s="61"/>
      <c r="ES847" s="61"/>
      <c r="ET847" s="61"/>
      <c r="EU847" s="61"/>
      <c r="EV847" s="61"/>
      <c r="EW847" s="61"/>
      <c r="EX847" s="61"/>
      <c r="EY847" s="61"/>
    </row>
    <row r="848" spans="1:155"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c r="AT848" s="61"/>
      <c r="AU848" s="61"/>
      <c r="AV848" s="61"/>
      <c r="AW848" s="61"/>
      <c r="AX848" s="61"/>
      <c r="AY848" s="61"/>
      <c r="AZ848" s="61"/>
      <c r="BA848" s="61"/>
      <c r="BB848" s="61"/>
      <c r="BC848" s="61"/>
      <c r="BD848" s="61"/>
      <c r="BE848" s="61"/>
      <c r="BF848" s="61"/>
      <c r="BG848" s="61"/>
      <c r="BH848" s="61"/>
      <c r="BI848" s="61"/>
      <c r="BJ848" s="61"/>
      <c r="BK848" s="61"/>
      <c r="BL848" s="61"/>
      <c r="BM848" s="61"/>
      <c r="BN848" s="61"/>
      <c r="BO848" s="61"/>
      <c r="BP848" s="61"/>
      <c r="BQ848" s="61"/>
      <c r="BR848" s="61"/>
      <c r="BS848" s="61"/>
      <c r="BT848" s="61"/>
      <c r="BU848" s="61"/>
      <c r="BV848" s="61"/>
      <c r="BW848" s="61"/>
      <c r="BX848" s="61"/>
      <c r="BY848" s="61"/>
      <c r="BZ848" s="61"/>
      <c r="CA848" s="61"/>
      <c r="CB848" s="61"/>
      <c r="CC848" s="61"/>
      <c r="CD848" s="61"/>
      <c r="CE848" s="61"/>
      <c r="CF848" s="61"/>
      <c r="CG848" s="61"/>
      <c r="CH848" s="61"/>
      <c r="CI848" s="61"/>
      <c r="CJ848" s="61"/>
      <c r="CK848" s="61"/>
      <c r="CL848" s="61"/>
      <c r="CM848" s="61"/>
      <c r="CN848" s="61"/>
      <c r="CO848" s="61"/>
      <c r="CP848" s="61"/>
      <c r="CQ848" s="61"/>
      <c r="CR848" s="61"/>
      <c r="CS848" s="61"/>
      <c r="CT848" s="61"/>
      <c r="CU848" s="61"/>
      <c r="CV848" s="61"/>
      <c r="CW848" s="61"/>
      <c r="CX848" s="61"/>
      <c r="CY848" s="61"/>
      <c r="CZ848" s="61"/>
      <c r="DA848" s="61"/>
      <c r="DB848" s="61"/>
      <c r="DC848" s="61"/>
      <c r="DD848" s="61"/>
      <c r="DE848" s="61"/>
      <c r="DF848" s="61"/>
      <c r="DG848" s="61"/>
      <c r="DH848" s="61"/>
      <c r="DI848" s="61"/>
      <c r="DJ848" s="61"/>
      <c r="DK848" s="61"/>
      <c r="DL848" s="61"/>
      <c r="DM848" s="61"/>
      <c r="DN848" s="61"/>
      <c r="DO848" s="61"/>
      <c r="DP848" s="61"/>
      <c r="DQ848" s="61"/>
      <c r="DR848" s="61"/>
      <c r="DS848" s="61"/>
      <c r="DT848" s="61"/>
      <c r="DU848" s="61"/>
      <c r="DV848" s="61"/>
      <c r="DW848" s="61"/>
      <c r="DX848" s="61"/>
      <c r="DY848" s="61"/>
      <c r="DZ848" s="61"/>
      <c r="EA848" s="61"/>
      <c r="EB848" s="61"/>
      <c r="EC848" s="61"/>
      <c r="ED848" s="61"/>
      <c r="EE848" s="61"/>
      <c r="EF848" s="61"/>
      <c r="EG848" s="61"/>
      <c r="EH848" s="61"/>
      <c r="EI848" s="61"/>
      <c r="EJ848" s="61"/>
      <c r="EK848" s="61"/>
      <c r="EL848" s="61"/>
      <c r="EM848" s="61"/>
      <c r="EN848" s="61"/>
      <c r="EO848" s="61"/>
      <c r="EP848" s="61"/>
      <c r="EQ848" s="61"/>
      <c r="ER848" s="61"/>
      <c r="ES848" s="61"/>
      <c r="ET848" s="61"/>
      <c r="EU848" s="61"/>
      <c r="EV848" s="61"/>
      <c r="EW848" s="61"/>
      <c r="EX848" s="61"/>
      <c r="EY848" s="61"/>
    </row>
    <row r="849" spans="1:155"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c r="AQ849" s="61"/>
      <c r="AR849" s="61"/>
      <c r="AS849" s="61"/>
      <c r="AT849" s="61"/>
      <c r="AU849" s="61"/>
      <c r="AV849" s="61"/>
      <c r="AW849" s="61"/>
      <c r="AX849" s="61"/>
      <c r="AY849" s="61"/>
      <c r="AZ849" s="61"/>
      <c r="BA849" s="61"/>
      <c r="BB849" s="61"/>
      <c r="BC849" s="61"/>
      <c r="BD849" s="61"/>
      <c r="BE849" s="61"/>
      <c r="BF849" s="61"/>
      <c r="BG849" s="61"/>
      <c r="BH849" s="61"/>
      <c r="BI849" s="61"/>
      <c r="BJ849" s="61"/>
      <c r="BK849" s="61"/>
      <c r="BL849" s="61"/>
      <c r="BM849" s="61"/>
      <c r="BN849" s="61"/>
      <c r="BO849" s="61"/>
      <c r="BP849" s="61"/>
      <c r="BQ849" s="61"/>
      <c r="BR849" s="61"/>
      <c r="BS849" s="61"/>
      <c r="BT849" s="61"/>
      <c r="BU849" s="61"/>
      <c r="BV849" s="61"/>
      <c r="BW849" s="61"/>
      <c r="BX849" s="61"/>
      <c r="BY849" s="61"/>
      <c r="BZ849" s="61"/>
      <c r="CA849" s="61"/>
      <c r="CB849" s="61"/>
      <c r="CC849" s="61"/>
      <c r="CD849" s="61"/>
      <c r="CE849" s="61"/>
      <c r="CF849" s="61"/>
      <c r="CG849" s="61"/>
      <c r="CH849" s="61"/>
      <c r="CI849" s="61"/>
      <c r="CJ849" s="61"/>
      <c r="CK849" s="61"/>
      <c r="CL849" s="61"/>
      <c r="CM849" s="61"/>
      <c r="CN849" s="61"/>
      <c r="CO849" s="61"/>
      <c r="CP849" s="61"/>
      <c r="CQ849" s="61"/>
      <c r="CR849" s="61"/>
      <c r="CS849" s="61"/>
      <c r="CT849" s="61"/>
      <c r="CU849" s="61"/>
      <c r="CV849" s="61"/>
      <c r="CW849" s="61"/>
      <c r="CX849" s="61"/>
      <c r="CY849" s="61"/>
      <c r="CZ849" s="61"/>
      <c r="DA849" s="61"/>
      <c r="DB849" s="61"/>
      <c r="DC849" s="61"/>
      <c r="DD849" s="61"/>
      <c r="DE849" s="61"/>
      <c r="DF849" s="61"/>
      <c r="DG849" s="61"/>
      <c r="DH849" s="61"/>
      <c r="DI849" s="61"/>
      <c r="DJ849" s="61"/>
      <c r="DK849" s="61"/>
      <c r="DL849" s="61"/>
      <c r="DM849" s="61"/>
      <c r="DN849" s="61"/>
      <c r="DO849" s="61"/>
      <c r="DP849" s="61"/>
      <c r="DQ849" s="61"/>
      <c r="DR849" s="61"/>
      <c r="DS849" s="61"/>
      <c r="DT849" s="61"/>
      <c r="DU849" s="61"/>
      <c r="DV849" s="61"/>
      <c r="DW849" s="61"/>
      <c r="DX849" s="61"/>
      <c r="DY849" s="61"/>
      <c r="DZ849" s="61"/>
      <c r="EA849" s="61"/>
      <c r="EB849" s="61"/>
      <c r="EC849" s="61"/>
      <c r="ED849" s="61"/>
      <c r="EE849" s="61"/>
      <c r="EF849" s="61"/>
      <c r="EG849" s="61"/>
      <c r="EH849" s="61"/>
      <c r="EI849" s="61"/>
      <c r="EJ849" s="61"/>
      <c r="EK849" s="61"/>
      <c r="EL849" s="61"/>
      <c r="EM849" s="61"/>
      <c r="EN849" s="61"/>
      <c r="EO849" s="61"/>
      <c r="EP849" s="61"/>
      <c r="EQ849" s="61"/>
      <c r="ER849" s="61"/>
      <c r="ES849" s="61"/>
      <c r="ET849" s="61"/>
      <c r="EU849" s="61"/>
      <c r="EV849" s="61"/>
      <c r="EW849" s="61"/>
      <c r="EX849" s="61"/>
      <c r="EY849" s="61"/>
    </row>
    <row r="850" spans="1:155"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c r="AQ850" s="61"/>
      <c r="AR850" s="61"/>
      <c r="AS850" s="61"/>
      <c r="AT850" s="61"/>
      <c r="AU850" s="61"/>
      <c r="AV850" s="61"/>
      <c r="AW850" s="61"/>
      <c r="AX850" s="61"/>
      <c r="AY850" s="61"/>
      <c r="AZ850" s="61"/>
      <c r="BA850" s="61"/>
      <c r="BB850" s="61"/>
      <c r="BC850" s="61"/>
      <c r="BD850" s="61"/>
      <c r="BE850" s="61"/>
      <c r="BF850" s="61"/>
      <c r="BG850" s="61"/>
      <c r="BH850" s="61"/>
      <c r="BI850" s="61"/>
      <c r="BJ850" s="61"/>
      <c r="BK850" s="61"/>
      <c r="BL850" s="61"/>
      <c r="BM850" s="61"/>
      <c r="BN850" s="61"/>
      <c r="BO850" s="61"/>
      <c r="BP850" s="61"/>
      <c r="BQ850" s="61"/>
      <c r="BR850" s="61"/>
      <c r="BS850" s="61"/>
      <c r="BT850" s="61"/>
      <c r="BU850" s="61"/>
      <c r="BV850" s="61"/>
      <c r="BW850" s="61"/>
      <c r="BX850" s="61"/>
      <c r="BY850" s="61"/>
      <c r="BZ850" s="61"/>
      <c r="CA850" s="61"/>
      <c r="CB850" s="61"/>
      <c r="CC850" s="61"/>
      <c r="CD850" s="61"/>
      <c r="CE850" s="61"/>
      <c r="CF850" s="61"/>
      <c r="CG850" s="61"/>
      <c r="CH850" s="61"/>
      <c r="CI850" s="61"/>
      <c r="CJ850" s="61"/>
      <c r="CK850" s="61"/>
      <c r="CL850" s="61"/>
      <c r="CM850" s="61"/>
      <c r="CN850" s="61"/>
      <c r="CO850" s="61"/>
      <c r="CP850" s="61"/>
      <c r="CQ850" s="61"/>
      <c r="CR850" s="61"/>
      <c r="CS850" s="61"/>
      <c r="CT850" s="61"/>
      <c r="CU850" s="61"/>
      <c r="CV850" s="61"/>
      <c r="CW850" s="61"/>
      <c r="CX850" s="61"/>
      <c r="CY850" s="61"/>
      <c r="CZ850" s="61"/>
      <c r="DA850" s="61"/>
      <c r="DB850" s="61"/>
      <c r="DC850" s="61"/>
      <c r="DD850" s="61"/>
      <c r="DE850" s="61"/>
      <c r="DF850" s="61"/>
      <c r="DG850" s="61"/>
      <c r="DH850" s="61"/>
      <c r="DI850" s="61"/>
      <c r="DJ850" s="61"/>
      <c r="DK850" s="61"/>
      <c r="DL850" s="61"/>
      <c r="DM850" s="61"/>
      <c r="DN850" s="61"/>
      <c r="DO850" s="61"/>
      <c r="DP850" s="61"/>
      <c r="DQ850" s="61"/>
      <c r="DR850" s="61"/>
      <c r="DS850" s="61"/>
      <c r="DT850" s="61"/>
      <c r="DU850" s="61"/>
      <c r="DV850" s="61"/>
      <c r="DW850" s="61"/>
      <c r="DX850" s="61"/>
      <c r="DY850" s="61"/>
      <c r="DZ850" s="61"/>
      <c r="EA850" s="61"/>
      <c r="EB850" s="61"/>
      <c r="EC850" s="61"/>
      <c r="ED850" s="61"/>
      <c r="EE850" s="61"/>
      <c r="EF850" s="61"/>
      <c r="EG850" s="61"/>
      <c r="EH850" s="61"/>
      <c r="EI850" s="61"/>
      <c r="EJ850" s="61"/>
      <c r="EK850" s="61"/>
      <c r="EL850" s="61"/>
      <c r="EM850" s="61"/>
      <c r="EN850" s="61"/>
      <c r="EO850" s="61"/>
      <c r="EP850" s="61"/>
      <c r="EQ850" s="61"/>
      <c r="ER850" s="61"/>
      <c r="ES850" s="61"/>
      <c r="ET850" s="61"/>
      <c r="EU850" s="61"/>
      <c r="EV850" s="61"/>
      <c r="EW850" s="61"/>
      <c r="EX850" s="61"/>
      <c r="EY850" s="61"/>
    </row>
    <row r="851" spans="1:155"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c r="AQ851" s="61"/>
      <c r="AR851" s="61"/>
      <c r="AS851" s="61"/>
      <c r="AT851" s="61"/>
      <c r="AU851" s="61"/>
      <c r="AV851" s="61"/>
      <c r="AW851" s="61"/>
      <c r="AX851" s="61"/>
      <c r="AY851" s="61"/>
      <c r="AZ851" s="61"/>
      <c r="BA851" s="61"/>
      <c r="BB851" s="61"/>
      <c r="BC851" s="61"/>
      <c r="BD851" s="61"/>
      <c r="BE851" s="61"/>
      <c r="BF851" s="61"/>
      <c r="BG851" s="61"/>
      <c r="BH851" s="61"/>
      <c r="BI851" s="61"/>
      <c r="BJ851" s="61"/>
      <c r="BK851" s="61"/>
      <c r="BL851" s="61"/>
      <c r="BM851" s="61"/>
      <c r="BN851" s="61"/>
      <c r="BO851" s="61"/>
      <c r="BP851" s="61"/>
      <c r="BQ851" s="61"/>
      <c r="BR851" s="61"/>
      <c r="BS851" s="61"/>
      <c r="BT851" s="61"/>
      <c r="BU851" s="61"/>
      <c r="BV851" s="61"/>
      <c r="BW851" s="61"/>
      <c r="BX851" s="61"/>
      <c r="BY851" s="61"/>
      <c r="BZ851" s="61"/>
      <c r="CA851" s="61"/>
      <c r="CB851" s="61"/>
      <c r="CC851" s="61"/>
      <c r="CD851" s="61"/>
      <c r="CE851" s="61"/>
      <c r="CF851" s="61"/>
      <c r="CG851" s="61"/>
      <c r="CH851" s="61"/>
      <c r="CI851" s="61"/>
      <c r="CJ851" s="61"/>
      <c r="CK851" s="61"/>
      <c r="CL851" s="61"/>
      <c r="CM851" s="61"/>
      <c r="CN851" s="61"/>
      <c r="CO851" s="61"/>
      <c r="CP851" s="61"/>
      <c r="CQ851" s="61"/>
      <c r="CR851" s="61"/>
      <c r="CS851" s="61"/>
      <c r="CT851" s="61"/>
      <c r="CU851" s="61"/>
      <c r="CV851" s="61"/>
      <c r="CW851" s="61"/>
      <c r="CX851" s="61"/>
      <c r="CY851" s="61"/>
      <c r="CZ851" s="61"/>
      <c r="DA851" s="61"/>
      <c r="DB851" s="61"/>
      <c r="DC851" s="61"/>
      <c r="DD851" s="61"/>
      <c r="DE851" s="61"/>
      <c r="DF851" s="61"/>
      <c r="DG851" s="61"/>
      <c r="DH851" s="61"/>
      <c r="DI851" s="61"/>
      <c r="DJ851" s="61"/>
      <c r="DK851" s="61"/>
      <c r="DL851" s="61"/>
      <c r="DM851" s="61"/>
      <c r="DN851" s="61"/>
      <c r="DO851" s="61"/>
      <c r="DP851" s="61"/>
      <c r="DQ851" s="61"/>
      <c r="DR851" s="61"/>
      <c r="DS851" s="61"/>
      <c r="DT851" s="61"/>
      <c r="DU851" s="61"/>
      <c r="DV851" s="61"/>
      <c r="DW851" s="61"/>
      <c r="DX851" s="61"/>
      <c r="DY851" s="61"/>
      <c r="DZ851" s="61"/>
      <c r="EA851" s="61"/>
      <c r="EB851" s="61"/>
      <c r="EC851" s="61"/>
      <c r="ED851" s="61"/>
      <c r="EE851" s="61"/>
      <c r="EF851" s="61"/>
      <c r="EG851" s="61"/>
      <c r="EH851" s="61"/>
      <c r="EI851" s="61"/>
      <c r="EJ851" s="61"/>
      <c r="EK851" s="61"/>
      <c r="EL851" s="61"/>
      <c r="EM851" s="61"/>
      <c r="EN851" s="61"/>
      <c r="EO851" s="61"/>
      <c r="EP851" s="61"/>
      <c r="EQ851" s="61"/>
      <c r="ER851" s="61"/>
      <c r="ES851" s="61"/>
      <c r="ET851" s="61"/>
      <c r="EU851" s="61"/>
      <c r="EV851" s="61"/>
      <c r="EW851" s="61"/>
      <c r="EX851" s="61"/>
      <c r="EY851" s="61"/>
    </row>
    <row r="852" spans="1:155"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c r="AQ852" s="61"/>
      <c r="AR852" s="61"/>
      <c r="AS852" s="61"/>
      <c r="AT852" s="61"/>
      <c r="AU852" s="61"/>
      <c r="AV852" s="61"/>
      <c r="AW852" s="61"/>
      <c r="AX852" s="61"/>
      <c r="AY852" s="61"/>
      <c r="AZ852" s="61"/>
      <c r="BA852" s="61"/>
      <c r="BB852" s="61"/>
      <c r="BC852" s="61"/>
      <c r="BD852" s="61"/>
      <c r="BE852" s="61"/>
      <c r="BF852" s="61"/>
      <c r="BG852" s="61"/>
      <c r="BH852" s="61"/>
      <c r="BI852" s="61"/>
      <c r="BJ852" s="61"/>
      <c r="BK852" s="61"/>
      <c r="BL852" s="61"/>
      <c r="BM852" s="61"/>
      <c r="BN852" s="61"/>
      <c r="BO852" s="61"/>
      <c r="BP852" s="61"/>
      <c r="BQ852" s="61"/>
      <c r="BR852" s="61"/>
      <c r="BS852" s="61"/>
      <c r="BT852" s="61"/>
      <c r="BU852" s="61"/>
      <c r="BV852" s="61"/>
      <c r="BW852" s="61"/>
      <c r="BX852" s="61"/>
      <c r="BY852" s="61"/>
      <c r="BZ852" s="61"/>
      <c r="CA852" s="61"/>
      <c r="CB852" s="61"/>
      <c r="CC852" s="61"/>
      <c r="CD852" s="61"/>
      <c r="CE852" s="61"/>
      <c r="CF852" s="61"/>
      <c r="CG852" s="61"/>
      <c r="CH852" s="61"/>
      <c r="CI852" s="61"/>
      <c r="CJ852" s="61"/>
      <c r="CK852" s="61"/>
      <c r="CL852" s="61"/>
      <c r="CM852" s="61"/>
      <c r="CN852" s="61"/>
      <c r="CO852" s="61"/>
      <c r="CP852" s="61"/>
      <c r="CQ852" s="61"/>
      <c r="CR852" s="61"/>
      <c r="CS852" s="61"/>
      <c r="CT852" s="61"/>
      <c r="CU852" s="61"/>
      <c r="CV852" s="61"/>
      <c r="CW852" s="61"/>
      <c r="CX852" s="61"/>
      <c r="CY852" s="61"/>
      <c r="CZ852" s="61"/>
      <c r="DA852" s="61"/>
      <c r="DB852" s="61"/>
      <c r="DC852" s="61"/>
      <c r="DD852" s="61"/>
      <c r="DE852" s="61"/>
      <c r="DF852" s="61"/>
      <c r="DG852" s="61"/>
      <c r="DH852" s="61"/>
      <c r="DI852" s="61"/>
      <c r="DJ852" s="61"/>
      <c r="DK852" s="61"/>
      <c r="DL852" s="61"/>
      <c r="DM852" s="61"/>
      <c r="DN852" s="61"/>
      <c r="DO852" s="61"/>
      <c r="DP852" s="61"/>
      <c r="DQ852" s="61"/>
      <c r="DR852" s="61"/>
      <c r="DS852" s="61"/>
      <c r="DT852" s="61"/>
      <c r="DU852" s="61"/>
      <c r="DV852" s="61"/>
      <c r="DW852" s="61"/>
      <c r="DX852" s="61"/>
      <c r="DY852" s="61"/>
      <c r="DZ852" s="61"/>
      <c r="EA852" s="61"/>
      <c r="EB852" s="61"/>
      <c r="EC852" s="61"/>
      <c r="ED852" s="61"/>
      <c r="EE852" s="61"/>
      <c r="EF852" s="61"/>
      <c r="EG852" s="61"/>
      <c r="EH852" s="61"/>
      <c r="EI852" s="61"/>
      <c r="EJ852" s="61"/>
      <c r="EK852" s="61"/>
      <c r="EL852" s="61"/>
      <c r="EM852" s="61"/>
      <c r="EN852" s="61"/>
      <c r="EO852" s="61"/>
      <c r="EP852" s="61"/>
      <c r="EQ852" s="61"/>
      <c r="ER852" s="61"/>
      <c r="ES852" s="61"/>
      <c r="ET852" s="61"/>
      <c r="EU852" s="61"/>
      <c r="EV852" s="61"/>
      <c r="EW852" s="61"/>
      <c r="EX852" s="61"/>
      <c r="EY852" s="61"/>
    </row>
    <row r="853" spans="1:155"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c r="AQ853" s="61"/>
      <c r="AR853" s="61"/>
      <c r="AS853" s="61"/>
      <c r="AT853" s="61"/>
      <c r="AU853" s="61"/>
      <c r="AV853" s="61"/>
      <c r="AW853" s="61"/>
      <c r="AX853" s="61"/>
      <c r="AY853" s="61"/>
      <c r="AZ853" s="61"/>
      <c r="BA853" s="61"/>
      <c r="BB853" s="61"/>
      <c r="BC853" s="61"/>
      <c r="BD853" s="61"/>
      <c r="BE853" s="61"/>
      <c r="BF853" s="61"/>
      <c r="BG853" s="61"/>
      <c r="BH853" s="61"/>
      <c r="BI853" s="61"/>
      <c r="BJ853" s="61"/>
      <c r="BK853" s="61"/>
      <c r="BL853" s="61"/>
      <c r="BM853" s="61"/>
      <c r="BN853" s="61"/>
      <c r="BO853" s="61"/>
      <c r="BP853" s="61"/>
      <c r="BQ853" s="61"/>
      <c r="BR853" s="61"/>
      <c r="BS853" s="61"/>
      <c r="BT853" s="61"/>
      <c r="BU853" s="61"/>
      <c r="BV853" s="61"/>
      <c r="BW853" s="61"/>
      <c r="BX853" s="61"/>
      <c r="BY853" s="61"/>
      <c r="BZ853" s="61"/>
      <c r="CA853" s="61"/>
      <c r="CB853" s="61"/>
      <c r="CC853" s="61"/>
      <c r="CD853" s="61"/>
      <c r="CE853" s="61"/>
      <c r="CF853" s="61"/>
      <c r="CG853" s="61"/>
      <c r="CH853" s="61"/>
      <c r="CI853" s="61"/>
      <c r="CJ853" s="61"/>
      <c r="CK853" s="61"/>
      <c r="CL853" s="61"/>
      <c r="CM853" s="61"/>
      <c r="CN853" s="61"/>
      <c r="CO853" s="61"/>
      <c r="CP853" s="61"/>
      <c r="CQ853" s="61"/>
      <c r="CR853" s="61"/>
      <c r="CS853" s="61"/>
      <c r="CT853" s="61"/>
      <c r="CU853" s="61"/>
      <c r="CV853" s="61"/>
      <c r="CW853" s="61"/>
      <c r="CX853" s="61"/>
      <c r="CY853" s="61"/>
      <c r="CZ853" s="61"/>
      <c r="DA853" s="61"/>
      <c r="DB853" s="61"/>
      <c r="DC853" s="61"/>
      <c r="DD853" s="61"/>
      <c r="DE853" s="61"/>
      <c r="DF853" s="61"/>
      <c r="DG853" s="61"/>
      <c r="DH853" s="61"/>
      <c r="DI853" s="61"/>
      <c r="DJ853" s="61"/>
      <c r="DK853" s="61"/>
      <c r="DL853" s="61"/>
      <c r="DM853" s="61"/>
      <c r="DN853" s="61"/>
      <c r="DO853" s="61"/>
      <c r="DP853" s="61"/>
      <c r="DQ853" s="61"/>
      <c r="DR853" s="61"/>
      <c r="DS853" s="61"/>
      <c r="DT853" s="61"/>
      <c r="DU853" s="61"/>
      <c r="DV853" s="61"/>
      <c r="DW853" s="61"/>
      <c r="DX853" s="61"/>
      <c r="DY853" s="61"/>
      <c r="DZ853" s="61"/>
      <c r="EA853" s="61"/>
      <c r="EB853" s="61"/>
      <c r="EC853" s="61"/>
      <c r="ED853" s="61"/>
      <c r="EE853" s="61"/>
      <c r="EF853" s="61"/>
      <c r="EG853" s="61"/>
      <c r="EH853" s="61"/>
      <c r="EI853" s="61"/>
      <c r="EJ853" s="61"/>
      <c r="EK853" s="61"/>
      <c r="EL853" s="61"/>
      <c r="EM853" s="61"/>
      <c r="EN853" s="61"/>
      <c r="EO853" s="61"/>
      <c r="EP853" s="61"/>
      <c r="EQ853" s="61"/>
      <c r="ER853" s="61"/>
      <c r="ES853" s="61"/>
      <c r="ET853" s="61"/>
      <c r="EU853" s="61"/>
      <c r="EV853" s="61"/>
      <c r="EW853" s="61"/>
      <c r="EX853" s="61"/>
      <c r="EY853" s="61"/>
    </row>
    <row r="854" spans="1:155"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c r="AQ854" s="61"/>
      <c r="AR854" s="61"/>
      <c r="AS854" s="61"/>
      <c r="AT854" s="61"/>
      <c r="AU854" s="61"/>
      <c r="AV854" s="61"/>
      <c r="AW854" s="61"/>
      <c r="AX854" s="61"/>
      <c r="AY854" s="61"/>
      <c r="AZ854" s="61"/>
      <c r="BA854" s="61"/>
      <c r="BB854" s="61"/>
      <c r="BC854" s="61"/>
      <c r="BD854" s="61"/>
      <c r="BE854" s="61"/>
      <c r="BF854" s="61"/>
      <c r="BG854" s="61"/>
      <c r="BH854" s="61"/>
      <c r="BI854" s="61"/>
      <c r="BJ854" s="61"/>
      <c r="BK854" s="61"/>
      <c r="BL854" s="61"/>
      <c r="BM854" s="61"/>
      <c r="BN854" s="61"/>
      <c r="BO854" s="61"/>
      <c r="BP854" s="61"/>
      <c r="BQ854" s="61"/>
      <c r="BR854" s="61"/>
      <c r="BS854" s="61"/>
      <c r="BT854" s="61"/>
      <c r="BU854" s="61"/>
      <c r="BV854" s="61"/>
      <c r="BW854" s="61"/>
      <c r="BX854" s="61"/>
      <c r="BY854" s="61"/>
      <c r="BZ854" s="61"/>
      <c r="CA854" s="61"/>
      <c r="CB854" s="61"/>
      <c r="CC854" s="61"/>
      <c r="CD854" s="61"/>
      <c r="CE854" s="61"/>
      <c r="CF854" s="61"/>
      <c r="CG854" s="61"/>
      <c r="CH854" s="61"/>
      <c r="CI854" s="61"/>
      <c r="CJ854" s="61"/>
      <c r="CK854" s="61"/>
      <c r="CL854" s="61"/>
      <c r="CM854" s="61"/>
      <c r="CN854" s="61"/>
      <c r="CO854" s="61"/>
      <c r="CP854" s="61"/>
      <c r="CQ854" s="61"/>
      <c r="CR854" s="61"/>
      <c r="CS854" s="61"/>
      <c r="CT854" s="61"/>
      <c r="CU854" s="61"/>
      <c r="CV854" s="61"/>
      <c r="CW854" s="61"/>
      <c r="CX854" s="61"/>
      <c r="CY854" s="61"/>
      <c r="CZ854" s="61"/>
      <c r="DA854" s="61"/>
      <c r="DB854" s="61"/>
      <c r="DC854" s="61"/>
      <c r="DD854" s="61"/>
      <c r="DE854" s="61"/>
      <c r="DF854" s="61"/>
      <c r="DG854" s="61"/>
      <c r="DH854" s="61"/>
      <c r="DI854" s="61"/>
      <c r="DJ854" s="61"/>
      <c r="DK854" s="61"/>
      <c r="DL854" s="61"/>
      <c r="DM854" s="61"/>
      <c r="DN854" s="61"/>
      <c r="DO854" s="61"/>
      <c r="DP854" s="61"/>
      <c r="DQ854" s="61"/>
      <c r="DR854" s="61"/>
      <c r="DS854" s="61"/>
      <c r="DT854" s="61"/>
      <c r="DU854" s="61"/>
      <c r="DV854" s="61"/>
      <c r="DW854" s="61"/>
      <c r="DX854" s="61"/>
      <c r="DY854" s="61"/>
      <c r="DZ854" s="61"/>
      <c r="EA854" s="61"/>
      <c r="EB854" s="61"/>
      <c r="EC854" s="61"/>
      <c r="ED854" s="61"/>
      <c r="EE854" s="61"/>
      <c r="EF854" s="61"/>
      <c r="EG854" s="61"/>
      <c r="EH854" s="61"/>
      <c r="EI854" s="61"/>
      <c r="EJ854" s="61"/>
      <c r="EK854" s="61"/>
      <c r="EL854" s="61"/>
      <c r="EM854" s="61"/>
      <c r="EN854" s="61"/>
      <c r="EO854" s="61"/>
      <c r="EP854" s="61"/>
      <c r="EQ854" s="61"/>
      <c r="ER854" s="61"/>
      <c r="ES854" s="61"/>
      <c r="ET854" s="61"/>
      <c r="EU854" s="61"/>
      <c r="EV854" s="61"/>
      <c r="EW854" s="61"/>
      <c r="EX854" s="61"/>
      <c r="EY854" s="61"/>
    </row>
    <row r="855" spans="1:155"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c r="AT855" s="61"/>
      <c r="AU855" s="61"/>
      <c r="AV855" s="61"/>
      <c r="AW855" s="61"/>
      <c r="AX855" s="61"/>
      <c r="AY855" s="61"/>
      <c r="AZ855" s="61"/>
      <c r="BA855" s="61"/>
      <c r="BB855" s="61"/>
      <c r="BC855" s="61"/>
      <c r="BD855" s="61"/>
      <c r="BE855" s="61"/>
      <c r="BF855" s="61"/>
      <c r="BG855" s="61"/>
      <c r="BH855" s="61"/>
      <c r="BI855" s="61"/>
      <c r="BJ855" s="61"/>
      <c r="BK855" s="61"/>
      <c r="BL855" s="61"/>
      <c r="BM855" s="61"/>
      <c r="BN855" s="61"/>
      <c r="BO855" s="61"/>
      <c r="BP855" s="61"/>
      <c r="BQ855" s="61"/>
      <c r="BR855" s="61"/>
      <c r="BS855" s="61"/>
      <c r="BT855" s="61"/>
      <c r="BU855" s="61"/>
      <c r="BV855" s="61"/>
      <c r="BW855" s="61"/>
      <c r="BX855" s="61"/>
      <c r="BY855" s="61"/>
      <c r="BZ855" s="61"/>
      <c r="CA855" s="61"/>
      <c r="CB855" s="61"/>
      <c r="CC855" s="61"/>
      <c r="CD855" s="61"/>
      <c r="CE855" s="61"/>
      <c r="CF855" s="61"/>
      <c r="CG855" s="61"/>
      <c r="CH855" s="61"/>
      <c r="CI855" s="61"/>
      <c r="CJ855" s="61"/>
      <c r="CK855" s="61"/>
      <c r="CL855" s="61"/>
      <c r="CM855" s="61"/>
      <c r="CN855" s="61"/>
      <c r="CO855" s="61"/>
      <c r="CP855" s="61"/>
      <c r="CQ855" s="61"/>
      <c r="CR855" s="61"/>
      <c r="CS855" s="61"/>
      <c r="CT855" s="61"/>
      <c r="CU855" s="61"/>
      <c r="CV855" s="61"/>
      <c r="CW855" s="61"/>
      <c r="CX855" s="61"/>
      <c r="CY855" s="61"/>
      <c r="CZ855" s="61"/>
      <c r="DA855" s="61"/>
      <c r="DB855" s="61"/>
      <c r="DC855" s="61"/>
      <c r="DD855" s="61"/>
      <c r="DE855" s="61"/>
      <c r="DF855" s="61"/>
      <c r="DG855" s="61"/>
      <c r="DH855" s="61"/>
      <c r="DI855" s="61"/>
      <c r="DJ855" s="61"/>
      <c r="DK855" s="61"/>
      <c r="DL855" s="61"/>
      <c r="DM855" s="61"/>
      <c r="DN855" s="61"/>
      <c r="DO855" s="61"/>
      <c r="DP855" s="61"/>
      <c r="DQ855" s="61"/>
      <c r="DR855" s="61"/>
      <c r="DS855" s="61"/>
      <c r="DT855" s="61"/>
      <c r="DU855" s="61"/>
      <c r="DV855" s="61"/>
      <c r="DW855" s="61"/>
      <c r="DX855" s="61"/>
      <c r="DY855" s="61"/>
      <c r="DZ855" s="61"/>
      <c r="EA855" s="61"/>
      <c r="EB855" s="61"/>
      <c r="EC855" s="61"/>
      <c r="ED855" s="61"/>
      <c r="EE855" s="61"/>
      <c r="EF855" s="61"/>
      <c r="EG855" s="61"/>
      <c r="EH855" s="61"/>
      <c r="EI855" s="61"/>
      <c r="EJ855" s="61"/>
      <c r="EK855" s="61"/>
      <c r="EL855" s="61"/>
      <c r="EM855" s="61"/>
      <c r="EN855" s="61"/>
      <c r="EO855" s="61"/>
      <c r="EP855" s="61"/>
      <c r="EQ855" s="61"/>
      <c r="ER855" s="61"/>
      <c r="ES855" s="61"/>
      <c r="ET855" s="61"/>
      <c r="EU855" s="61"/>
      <c r="EV855" s="61"/>
      <c r="EW855" s="61"/>
      <c r="EX855" s="61"/>
      <c r="EY855" s="61"/>
    </row>
    <row r="856" spans="1:155"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c r="AQ856" s="61"/>
      <c r="AR856" s="61"/>
      <c r="AS856" s="61"/>
      <c r="AT856" s="61"/>
      <c r="AU856" s="61"/>
      <c r="AV856" s="61"/>
      <c r="AW856" s="61"/>
      <c r="AX856" s="61"/>
      <c r="AY856" s="61"/>
      <c r="AZ856" s="61"/>
      <c r="BA856" s="61"/>
      <c r="BB856" s="61"/>
      <c r="BC856" s="61"/>
      <c r="BD856" s="61"/>
      <c r="BE856" s="61"/>
      <c r="BF856" s="61"/>
      <c r="BG856" s="61"/>
      <c r="BH856" s="61"/>
      <c r="BI856" s="61"/>
      <c r="BJ856" s="61"/>
      <c r="BK856" s="61"/>
      <c r="BL856" s="61"/>
      <c r="BM856" s="61"/>
      <c r="BN856" s="61"/>
      <c r="BO856" s="61"/>
      <c r="BP856" s="61"/>
      <c r="BQ856" s="61"/>
      <c r="BR856" s="61"/>
      <c r="BS856" s="61"/>
      <c r="BT856" s="61"/>
      <c r="BU856" s="61"/>
      <c r="BV856" s="61"/>
      <c r="BW856" s="61"/>
      <c r="BX856" s="61"/>
      <c r="BY856" s="61"/>
      <c r="BZ856" s="61"/>
      <c r="CA856" s="61"/>
      <c r="CB856" s="61"/>
      <c r="CC856" s="61"/>
      <c r="CD856" s="61"/>
      <c r="CE856" s="61"/>
      <c r="CF856" s="61"/>
      <c r="CG856" s="61"/>
      <c r="CH856" s="61"/>
      <c r="CI856" s="61"/>
      <c r="CJ856" s="61"/>
      <c r="CK856" s="61"/>
      <c r="CL856" s="61"/>
      <c r="CM856" s="61"/>
      <c r="CN856" s="61"/>
      <c r="CO856" s="61"/>
      <c r="CP856" s="61"/>
      <c r="CQ856" s="61"/>
      <c r="CR856" s="61"/>
      <c r="CS856" s="61"/>
      <c r="CT856" s="61"/>
      <c r="CU856" s="61"/>
      <c r="CV856" s="61"/>
      <c r="CW856" s="61"/>
      <c r="CX856" s="61"/>
      <c r="CY856" s="61"/>
      <c r="CZ856" s="61"/>
      <c r="DA856" s="61"/>
      <c r="DB856" s="61"/>
      <c r="DC856" s="61"/>
      <c r="DD856" s="61"/>
      <c r="DE856" s="61"/>
      <c r="DF856" s="61"/>
      <c r="DG856" s="61"/>
      <c r="DH856" s="61"/>
      <c r="DI856" s="61"/>
      <c r="DJ856" s="61"/>
      <c r="DK856" s="61"/>
      <c r="DL856" s="61"/>
      <c r="DM856" s="61"/>
      <c r="DN856" s="61"/>
      <c r="DO856" s="61"/>
      <c r="DP856" s="61"/>
      <c r="DQ856" s="61"/>
      <c r="DR856" s="61"/>
      <c r="DS856" s="61"/>
      <c r="DT856" s="61"/>
      <c r="DU856" s="61"/>
      <c r="DV856" s="61"/>
      <c r="DW856" s="61"/>
      <c r="DX856" s="61"/>
      <c r="DY856" s="61"/>
      <c r="DZ856" s="61"/>
      <c r="EA856" s="61"/>
      <c r="EB856" s="61"/>
      <c r="EC856" s="61"/>
      <c r="ED856" s="61"/>
      <c r="EE856" s="61"/>
      <c r="EF856" s="61"/>
      <c r="EG856" s="61"/>
      <c r="EH856" s="61"/>
      <c r="EI856" s="61"/>
      <c r="EJ856" s="61"/>
      <c r="EK856" s="61"/>
      <c r="EL856" s="61"/>
      <c r="EM856" s="61"/>
      <c r="EN856" s="61"/>
      <c r="EO856" s="61"/>
      <c r="EP856" s="61"/>
      <c r="EQ856" s="61"/>
      <c r="ER856" s="61"/>
      <c r="ES856" s="61"/>
      <c r="ET856" s="61"/>
      <c r="EU856" s="61"/>
      <c r="EV856" s="61"/>
      <c r="EW856" s="61"/>
      <c r="EX856" s="61"/>
      <c r="EY856" s="61"/>
    </row>
    <row r="857" spans="1:155"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c r="AQ857" s="61"/>
      <c r="AR857" s="61"/>
      <c r="AS857" s="61"/>
      <c r="AT857" s="61"/>
      <c r="AU857" s="61"/>
      <c r="AV857" s="61"/>
      <c r="AW857" s="61"/>
      <c r="AX857" s="61"/>
      <c r="AY857" s="61"/>
      <c r="AZ857" s="61"/>
      <c r="BA857" s="61"/>
      <c r="BB857" s="61"/>
      <c r="BC857" s="61"/>
      <c r="BD857" s="61"/>
      <c r="BE857" s="61"/>
      <c r="BF857" s="61"/>
      <c r="BG857" s="61"/>
      <c r="BH857" s="61"/>
      <c r="BI857" s="61"/>
      <c r="BJ857" s="61"/>
      <c r="BK857" s="61"/>
      <c r="BL857" s="61"/>
      <c r="BM857" s="61"/>
      <c r="BN857" s="61"/>
      <c r="BO857" s="61"/>
      <c r="BP857" s="61"/>
      <c r="BQ857" s="61"/>
      <c r="BR857" s="61"/>
      <c r="BS857" s="61"/>
      <c r="BT857" s="61"/>
      <c r="BU857" s="61"/>
      <c r="BV857" s="61"/>
      <c r="BW857" s="61"/>
      <c r="BX857" s="61"/>
      <c r="BY857" s="61"/>
      <c r="BZ857" s="61"/>
      <c r="CA857" s="61"/>
      <c r="CB857" s="61"/>
      <c r="CC857" s="61"/>
      <c r="CD857" s="61"/>
      <c r="CE857" s="61"/>
      <c r="CF857" s="61"/>
      <c r="CG857" s="61"/>
      <c r="CH857" s="61"/>
      <c r="CI857" s="61"/>
      <c r="CJ857" s="61"/>
      <c r="CK857" s="61"/>
      <c r="CL857" s="61"/>
      <c r="CM857" s="61"/>
      <c r="CN857" s="61"/>
      <c r="CO857" s="61"/>
      <c r="CP857" s="61"/>
      <c r="CQ857" s="61"/>
      <c r="CR857" s="61"/>
      <c r="CS857" s="61"/>
      <c r="CT857" s="61"/>
      <c r="CU857" s="61"/>
      <c r="CV857" s="61"/>
      <c r="CW857" s="61"/>
      <c r="CX857" s="61"/>
      <c r="CY857" s="61"/>
      <c r="CZ857" s="61"/>
      <c r="DA857" s="61"/>
      <c r="DB857" s="61"/>
      <c r="DC857" s="61"/>
      <c r="DD857" s="61"/>
      <c r="DE857" s="61"/>
      <c r="DF857" s="61"/>
      <c r="DG857" s="61"/>
      <c r="DH857" s="61"/>
      <c r="DI857" s="61"/>
      <c r="DJ857" s="61"/>
      <c r="DK857" s="61"/>
      <c r="DL857" s="61"/>
      <c r="DM857" s="61"/>
      <c r="DN857" s="61"/>
      <c r="DO857" s="61"/>
      <c r="DP857" s="61"/>
      <c r="DQ857" s="61"/>
      <c r="DR857" s="61"/>
      <c r="DS857" s="61"/>
      <c r="DT857" s="61"/>
      <c r="DU857" s="61"/>
      <c r="DV857" s="61"/>
      <c r="DW857" s="61"/>
      <c r="DX857" s="61"/>
      <c r="DY857" s="61"/>
      <c r="DZ857" s="61"/>
      <c r="EA857" s="61"/>
      <c r="EB857" s="61"/>
      <c r="EC857" s="61"/>
      <c r="ED857" s="61"/>
      <c r="EE857" s="61"/>
      <c r="EF857" s="61"/>
      <c r="EG857" s="61"/>
      <c r="EH857" s="61"/>
      <c r="EI857" s="61"/>
      <c r="EJ857" s="61"/>
      <c r="EK857" s="61"/>
      <c r="EL857" s="61"/>
      <c r="EM857" s="61"/>
      <c r="EN857" s="61"/>
      <c r="EO857" s="61"/>
      <c r="EP857" s="61"/>
      <c r="EQ857" s="61"/>
      <c r="ER857" s="61"/>
      <c r="ES857" s="61"/>
      <c r="ET857" s="61"/>
      <c r="EU857" s="61"/>
      <c r="EV857" s="61"/>
      <c r="EW857" s="61"/>
      <c r="EX857" s="61"/>
      <c r="EY857" s="61"/>
    </row>
    <row r="858" spans="1:155"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c r="AQ858" s="61"/>
      <c r="AR858" s="61"/>
      <c r="AS858" s="61"/>
      <c r="AT858" s="61"/>
      <c r="AU858" s="61"/>
      <c r="AV858" s="61"/>
      <c r="AW858" s="61"/>
      <c r="AX858" s="61"/>
      <c r="AY858" s="61"/>
      <c r="AZ858" s="61"/>
      <c r="BA858" s="61"/>
      <c r="BB858" s="61"/>
      <c r="BC858" s="61"/>
      <c r="BD858" s="61"/>
      <c r="BE858" s="61"/>
      <c r="BF858" s="61"/>
      <c r="BG858" s="61"/>
      <c r="BH858" s="61"/>
      <c r="BI858" s="61"/>
      <c r="BJ858" s="61"/>
      <c r="BK858" s="61"/>
      <c r="BL858" s="61"/>
      <c r="BM858" s="61"/>
      <c r="BN858" s="61"/>
      <c r="BO858" s="61"/>
      <c r="BP858" s="61"/>
      <c r="BQ858" s="61"/>
      <c r="BR858" s="61"/>
      <c r="BS858" s="61"/>
      <c r="BT858" s="61"/>
      <c r="BU858" s="61"/>
      <c r="BV858" s="61"/>
      <c r="BW858" s="61"/>
      <c r="BX858" s="61"/>
      <c r="BY858" s="61"/>
      <c r="BZ858" s="61"/>
      <c r="CA858" s="61"/>
      <c r="CB858" s="61"/>
      <c r="CC858" s="61"/>
      <c r="CD858" s="61"/>
      <c r="CE858" s="61"/>
      <c r="CF858" s="61"/>
      <c r="CG858" s="61"/>
      <c r="CH858" s="61"/>
      <c r="CI858" s="61"/>
      <c r="CJ858" s="61"/>
      <c r="CK858" s="61"/>
      <c r="CL858" s="61"/>
      <c r="CM858" s="61"/>
      <c r="CN858" s="61"/>
      <c r="CO858" s="61"/>
      <c r="CP858" s="61"/>
      <c r="CQ858" s="61"/>
      <c r="CR858" s="61"/>
      <c r="CS858" s="61"/>
      <c r="CT858" s="61"/>
      <c r="CU858" s="61"/>
      <c r="CV858" s="61"/>
      <c r="CW858" s="61"/>
      <c r="CX858" s="61"/>
      <c r="CY858" s="61"/>
      <c r="CZ858" s="61"/>
      <c r="DA858" s="61"/>
      <c r="DB858" s="61"/>
      <c r="DC858" s="61"/>
      <c r="DD858" s="61"/>
      <c r="DE858" s="61"/>
      <c r="DF858" s="61"/>
      <c r="DG858" s="61"/>
      <c r="DH858" s="61"/>
      <c r="DI858" s="61"/>
      <c r="DJ858" s="61"/>
      <c r="DK858" s="61"/>
      <c r="DL858" s="61"/>
      <c r="DM858" s="61"/>
      <c r="DN858" s="61"/>
      <c r="DO858" s="61"/>
      <c r="DP858" s="61"/>
      <c r="DQ858" s="61"/>
      <c r="DR858" s="61"/>
      <c r="DS858" s="61"/>
      <c r="DT858" s="61"/>
      <c r="DU858" s="61"/>
      <c r="DV858" s="61"/>
      <c r="DW858" s="61"/>
      <c r="DX858" s="61"/>
      <c r="DY858" s="61"/>
      <c r="DZ858" s="61"/>
      <c r="EA858" s="61"/>
      <c r="EB858" s="61"/>
      <c r="EC858" s="61"/>
      <c r="ED858" s="61"/>
      <c r="EE858" s="61"/>
      <c r="EF858" s="61"/>
      <c r="EG858" s="61"/>
      <c r="EH858" s="61"/>
      <c r="EI858" s="61"/>
      <c r="EJ858" s="61"/>
      <c r="EK858" s="61"/>
      <c r="EL858" s="61"/>
      <c r="EM858" s="61"/>
      <c r="EN858" s="61"/>
      <c r="EO858" s="61"/>
      <c r="EP858" s="61"/>
      <c r="EQ858" s="61"/>
      <c r="ER858" s="61"/>
      <c r="ES858" s="61"/>
      <c r="ET858" s="61"/>
      <c r="EU858" s="61"/>
      <c r="EV858" s="61"/>
      <c r="EW858" s="61"/>
      <c r="EX858" s="61"/>
      <c r="EY858" s="61"/>
    </row>
    <row r="859" spans="1:155"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c r="AQ859" s="61"/>
      <c r="AR859" s="61"/>
      <c r="AS859" s="61"/>
      <c r="AT859" s="61"/>
      <c r="AU859" s="61"/>
      <c r="AV859" s="61"/>
      <c r="AW859" s="61"/>
      <c r="AX859" s="61"/>
      <c r="AY859" s="61"/>
      <c r="AZ859" s="61"/>
      <c r="BA859" s="61"/>
      <c r="BB859" s="61"/>
      <c r="BC859" s="61"/>
      <c r="BD859" s="61"/>
      <c r="BE859" s="61"/>
      <c r="BF859" s="61"/>
      <c r="BG859" s="61"/>
      <c r="BH859" s="61"/>
      <c r="BI859" s="61"/>
      <c r="BJ859" s="61"/>
      <c r="BK859" s="61"/>
      <c r="BL859" s="61"/>
      <c r="BM859" s="61"/>
      <c r="BN859" s="61"/>
      <c r="BO859" s="61"/>
      <c r="BP859" s="61"/>
      <c r="BQ859" s="61"/>
      <c r="BR859" s="61"/>
      <c r="BS859" s="61"/>
      <c r="BT859" s="61"/>
      <c r="BU859" s="61"/>
      <c r="BV859" s="61"/>
      <c r="BW859" s="61"/>
      <c r="BX859" s="61"/>
      <c r="BY859" s="61"/>
      <c r="BZ859" s="61"/>
      <c r="CA859" s="61"/>
      <c r="CB859" s="61"/>
      <c r="CC859" s="61"/>
      <c r="CD859" s="61"/>
      <c r="CE859" s="61"/>
      <c r="CF859" s="61"/>
      <c r="CG859" s="61"/>
      <c r="CH859" s="61"/>
      <c r="CI859" s="61"/>
      <c r="CJ859" s="61"/>
      <c r="CK859" s="61"/>
      <c r="CL859" s="61"/>
      <c r="CM859" s="61"/>
      <c r="CN859" s="61"/>
      <c r="CO859" s="61"/>
      <c r="CP859" s="61"/>
      <c r="CQ859" s="61"/>
      <c r="CR859" s="61"/>
      <c r="CS859" s="61"/>
      <c r="CT859" s="61"/>
      <c r="CU859" s="61"/>
      <c r="CV859" s="61"/>
      <c r="CW859" s="61"/>
      <c r="CX859" s="61"/>
      <c r="CY859" s="61"/>
      <c r="CZ859" s="61"/>
      <c r="DA859" s="61"/>
      <c r="DB859" s="61"/>
      <c r="DC859" s="61"/>
      <c r="DD859" s="61"/>
      <c r="DE859" s="61"/>
      <c r="DF859" s="61"/>
      <c r="DG859" s="61"/>
      <c r="DH859" s="61"/>
      <c r="DI859" s="61"/>
      <c r="DJ859" s="61"/>
      <c r="DK859" s="61"/>
      <c r="DL859" s="61"/>
      <c r="DM859" s="61"/>
      <c r="DN859" s="61"/>
      <c r="DO859" s="61"/>
      <c r="DP859" s="61"/>
      <c r="DQ859" s="61"/>
      <c r="DR859" s="61"/>
      <c r="DS859" s="61"/>
      <c r="DT859" s="61"/>
      <c r="DU859" s="61"/>
      <c r="DV859" s="61"/>
      <c r="DW859" s="61"/>
      <c r="DX859" s="61"/>
      <c r="DY859" s="61"/>
      <c r="DZ859" s="61"/>
      <c r="EA859" s="61"/>
      <c r="EB859" s="61"/>
      <c r="EC859" s="61"/>
      <c r="ED859" s="61"/>
      <c r="EE859" s="61"/>
      <c r="EF859" s="61"/>
      <c r="EG859" s="61"/>
      <c r="EH859" s="61"/>
      <c r="EI859" s="61"/>
      <c r="EJ859" s="61"/>
      <c r="EK859" s="61"/>
      <c r="EL859" s="61"/>
      <c r="EM859" s="61"/>
      <c r="EN859" s="61"/>
      <c r="EO859" s="61"/>
      <c r="EP859" s="61"/>
      <c r="EQ859" s="61"/>
      <c r="ER859" s="61"/>
      <c r="ES859" s="61"/>
      <c r="ET859" s="61"/>
      <c r="EU859" s="61"/>
      <c r="EV859" s="61"/>
      <c r="EW859" s="61"/>
      <c r="EX859" s="61"/>
      <c r="EY859" s="61"/>
    </row>
    <row r="860" spans="1:155"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c r="AQ860" s="61"/>
      <c r="AR860" s="61"/>
      <c r="AS860" s="61"/>
      <c r="AT860" s="61"/>
      <c r="AU860" s="61"/>
      <c r="AV860" s="61"/>
      <c r="AW860" s="61"/>
      <c r="AX860" s="61"/>
      <c r="AY860" s="61"/>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61"/>
      <c r="CS860" s="61"/>
      <c r="CT860" s="61"/>
      <c r="CU860" s="61"/>
      <c r="CV860" s="61"/>
      <c r="CW860" s="61"/>
      <c r="CX860" s="61"/>
      <c r="CY860" s="61"/>
      <c r="CZ860" s="61"/>
      <c r="DA860" s="61"/>
      <c r="DB860" s="61"/>
      <c r="DC860" s="61"/>
      <c r="DD860" s="61"/>
      <c r="DE860" s="61"/>
      <c r="DF860" s="61"/>
      <c r="DG860" s="61"/>
      <c r="DH860" s="61"/>
      <c r="DI860" s="61"/>
      <c r="DJ860" s="61"/>
      <c r="DK860" s="61"/>
      <c r="DL860" s="61"/>
      <c r="DM860" s="61"/>
      <c r="DN860" s="61"/>
      <c r="DO860" s="61"/>
      <c r="DP860" s="61"/>
      <c r="DQ860" s="61"/>
      <c r="DR860" s="61"/>
      <c r="DS860" s="61"/>
      <c r="DT860" s="61"/>
      <c r="DU860" s="61"/>
      <c r="DV860" s="61"/>
      <c r="DW860" s="61"/>
      <c r="DX860" s="61"/>
      <c r="DY860" s="61"/>
      <c r="DZ860" s="61"/>
      <c r="EA860" s="61"/>
      <c r="EB860" s="61"/>
      <c r="EC860" s="61"/>
      <c r="ED860" s="61"/>
      <c r="EE860" s="61"/>
      <c r="EF860" s="61"/>
      <c r="EG860" s="61"/>
      <c r="EH860" s="61"/>
      <c r="EI860" s="61"/>
      <c r="EJ860" s="61"/>
      <c r="EK860" s="61"/>
      <c r="EL860" s="61"/>
      <c r="EM860" s="61"/>
      <c r="EN860" s="61"/>
      <c r="EO860" s="61"/>
      <c r="EP860" s="61"/>
      <c r="EQ860" s="61"/>
      <c r="ER860" s="61"/>
      <c r="ES860" s="61"/>
      <c r="ET860" s="61"/>
      <c r="EU860" s="61"/>
      <c r="EV860" s="61"/>
      <c r="EW860" s="61"/>
      <c r="EX860" s="61"/>
      <c r="EY860" s="61"/>
    </row>
    <row r="861" spans="1:155"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c r="AQ861" s="61"/>
      <c r="AR861" s="61"/>
      <c r="AS861" s="61"/>
      <c r="AT861" s="61"/>
      <c r="AU861" s="61"/>
      <c r="AV861" s="61"/>
      <c r="AW861" s="61"/>
      <c r="AX861" s="61"/>
      <c r="AY861" s="61"/>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61"/>
      <c r="CS861" s="61"/>
      <c r="CT861" s="61"/>
      <c r="CU861" s="61"/>
      <c r="CV861" s="61"/>
      <c r="CW861" s="61"/>
      <c r="CX861" s="61"/>
      <c r="CY861" s="61"/>
      <c r="CZ861" s="61"/>
      <c r="DA861" s="61"/>
      <c r="DB861" s="61"/>
      <c r="DC861" s="61"/>
      <c r="DD861" s="61"/>
      <c r="DE861" s="61"/>
      <c r="DF861" s="61"/>
      <c r="DG861" s="61"/>
      <c r="DH861" s="61"/>
      <c r="DI861" s="61"/>
      <c r="DJ861" s="61"/>
      <c r="DK861" s="61"/>
      <c r="DL861" s="61"/>
      <c r="DM861" s="61"/>
      <c r="DN861" s="61"/>
      <c r="DO861" s="61"/>
      <c r="DP861" s="61"/>
      <c r="DQ861" s="61"/>
      <c r="DR861" s="61"/>
      <c r="DS861" s="61"/>
      <c r="DT861" s="61"/>
      <c r="DU861" s="61"/>
      <c r="DV861" s="61"/>
      <c r="DW861" s="61"/>
      <c r="DX861" s="61"/>
      <c r="DY861" s="61"/>
      <c r="DZ861" s="61"/>
      <c r="EA861" s="61"/>
      <c r="EB861" s="61"/>
      <c r="EC861" s="61"/>
      <c r="ED861" s="61"/>
      <c r="EE861" s="61"/>
      <c r="EF861" s="61"/>
      <c r="EG861" s="61"/>
      <c r="EH861" s="61"/>
      <c r="EI861" s="61"/>
      <c r="EJ861" s="61"/>
      <c r="EK861" s="61"/>
      <c r="EL861" s="61"/>
      <c r="EM861" s="61"/>
      <c r="EN861" s="61"/>
      <c r="EO861" s="61"/>
      <c r="EP861" s="61"/>
      <c r="EQ861" s="61"/>
      <c r="ER861" s="61"/>
      <c r="ES861" s="61"/>
      <c r="ET861" s="61"/>
      <c r="EU861" s="61"/>
      <c r="EV861" s="61"/>
      <c r="EW861" s="61"/>
      <c r="EX861" s="61"/>
      <c r="EY861" s="61"/>
    </row>
    <row r="862" spans="1:155"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c r="AT862" s="61"/>
      <c r="AU862" s="61"/>
      <c r="AV862" s="61"/>
      <c r="AW862" s="61"/>
      <c r="AX862" s="61"/>
      <c r="AY862" s="61"/>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61"/>
      <c r="CS862" s="61"/>
      <c r="CT862" s="61"/>
      <c r="CU862" s="61"/>
      <c r="CV862" s="61"/>
      <c r="CW862" s="61"/>
      <c r="CX862" s="61"/>
      <c r="CY862" s="61"/>
      <c r="CZ862" s="61"/>
      <c r="DA862" s="61"/>
      <c r="DB862" s="61"/>
      <c r="DC862" s="61"/>
      <c r="DD862" s="61"/>
      <c r="DE862" s="61"/>
      <c r="DF862" s="61"/>
      <c r="DG862" s="61"/>
      <c r="DH862" s="61"/>
      <c r="DI862" s="61"/>
      <c r="DJ862" s="61"/>
      <c r="DK862" s="61"/>
      <c r="DL862" s="61"/>
      <c r="DM862" s="61"/>
      <c r="DN862" s="61"/>
      <c r="DO862" s="61"/>
      <c r="DP862" s="61"/>
      <c r="DQ862" s="61"/>
      <c r="DR862" s="61"/>
      <c r="DS862" s="61"/>
      <c r="DT862" s="61"/>
      <c r="DU862" s="61"/>
      <c r="DV862" s="61"/>
      <c r="DW862" s="61"/>
      <c r="DX862" s="61"/>
      <c r="DY862" s="61"/>
      <c r="DZ862" s="61"/>
      <c r="EA862" s="61"/>
      <c r="EB862" s="61"/>
      <c r="EC862" s="61"/>
      <c r="ED862" s="61"/>
      <c r="EE862" s="61"/>
      <c r="EF862" s="61"/>
      <c r="EG862" s="61"/>
      <c r="EH862" s="61"/>
      <c r="EI862" s="61"/>
      <c r="EJ862" s="61"/>
      <c r="EK862" s="61"/>
      <c r="EL862" s="61"/>
      <c r="EM862" s="61"/>
      <c r="EN862" s="61"/>
      <c r="EO862" s="61"/>
      <c r="EP862" s="61"/>
      <c r="EQ862" s="61"/>
      <c r="ER862" s="61"/>
      <c r="ES862" s="61"/>
      <c r="ET862" s="61"/>
      <c r="EU862" s="61"/>
      <c r="EV862" s="61"/>
      <c r="EW862" s="61"/>
      <c r="EX862" s="61"/>
      <c r="EY862" s="61"/>
    </row>
    <row r="863" spans="1:155"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c r="AQ863" s="61"/>
      <c r="AR863" s="61"/>
      <c r="AS863" s="61"/>
      <c r="AT863" s="61"/>
      <c r="AU863" s="61"/>
      <c r="AV863" s="61"/>
      <c r="AW863" s="61"/>
      <c r="AX863" s="61"/>
      <c r="AY863" s="61"/>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61"/>
      <c r="CS863" s="61"/>
      <c r="CT863" s="61"/>
      <c r="CU863" s="61"/>
      <c r="CV863" s="61"/>
      <c r="CW863" s="61"/>
      <c r="CX863" s="61"/>
      <c r="CY863" s="61"/>
      <c r="CZ863" s="61"/>
      <c r="DA863" s="61"/>
      <c r="DB863" s="61"/>
      <c r="DC863" s="61"/>
      <c r="DD863" s="61"/>
      <c r="DE863" s="61"/>
      <c r="DF863" s="61"/>
      <c r="DG863" s="61"/>
      <c r="DH863" s="61"/>
      <c r="DI863" s="61"/>
      <c r="DJ863" s="61"/>
      <c r="DK863" s="61"/>
      <c r="DL863" s="61"/>
      <c r="DM863" s="61"/>
      <c r="DN863" s="61"/>
      <c r="DO863" s="61"/>
      <c r="DP863" s="61"/>
      <c r="DQ863" s="61"/>
      <c r="DR863" s="61"/>
      <c r="DS863" s="61"/>
      <c r="DT863" s="61"/>
      <c r="DU863" s="61"/>
      <c r="DV863" s="61"/>
      <c r="DW863" s="61"/>
      <c r="DX863" s="61"/>
      <c r="DY863" s="61"/>
      <c r="DZ863" s="61"/>
      <c r="EA863" s="61"/>
      <c r="EB863" s="61"/>
      <c r="EC863" s="61"/>
      <c r="ED863" s="61"/>
      <c r="EE863" s="61"/>
      <c r="EF863" s="61"/>
      <c r="EG863" s="61"/>
      <c r="EH863" s="61"/>
      <c r="EI863" s="61"/>
      <c r="EJ863" s="61"/>
      <c r="EK863" s="61"/>
      <c r="EL863" s="61"/>
      <c r="EM863" s="61"/>
      <c r="EN863" s="61"/>
      <c r="EO863" s="61"/>
      <c r="EP863" s="61"/>
      <c r="EQ863" s="61"/>
      <c r="ER863" s="61"/>
      <c r="ES863" s="61"/>
      <c r="ET863" s="61"/>
      <c r="EU863" s="61"/>
      <c r="EV863" s="61"/>
      <c r="EW863" s="61"/>
      <c r="EX863" s="61"/>
      <c r="EY863" s="61"/>
    </row>
    <row r="864" spans="1:155"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c r="AQ864" s="61"/>
      <c r="AR864" s="61"/>
      <c r="AS864" s="61"/>
      <c r="AT864" s="61"/>
      <c r="AU864" s="61"/>
      <c r="AV864" s="61"/>
      <c r="AW864" s="61"/>
      <c r="AX864" s="61"/>
      <c r="AY864" s="61"/>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61"/>
      <c r="CS864" s="61"/>
      <c r="CT864" s="61"/>
      <c r="CU864" s="61"/>
      <c r="CV864" s="61"/>
      <c r="CW864" s="61"/>
      <c r="CX864" s="61"/>
      <c r="CY864" s="61"/>
      <c r="CZ864" s="61"/>
      <c r="DA864" s="61"/>
      <c r="DB864" s="61"/>
      <c r="DC864" s="61"/>
      <c r="DD864" s="61"/>
      <c r="DE864" s="61"/>
      <c r="DF864" s="61"/>
      <c r="DG864" s="61"/>
      <c r="DH864" s="61"/>
      <c r="DI864" s="61"/>
      <c r="DJ864" s="61"/>
      <c r="DK864" s="61"/>
      <c r="DL864" s="61"/>
      <c r="DM864" s="61"/>
      <c r="DN864" s="61"/>
      <c r="DO864" s="61"/>
      <c r="DP864" s="61"/>
      <c r="DQ864" s="61"/>
      <c r="DR864" s="61"/>
      <c r="DS864" s="61"/>
      <c r="DT864" s="61"/>
      <c r="DU864" s="61"/>
      <c r="DV864" s="61"/>
      <c r="DW864" s="61"/>
      <c r="DX864" s="61"/>
      <c r="DY864" s="61"/>
      <c r="DZ864" s="61"/>
      <c r="EA864" s="61"/>
      <c r="EB864" s="61"/>
      <c r="EC864" s="61"/>
      <c r="ED864" s="61"/>
      <c r="EE864" s="61"/>
      <c r="EF864" s="61"/>
      <c r="EG864" s="61"/>
      <c r="EH864" s="61"/>
      <c r="EI864" s="61"/>
      <c r="EJ864" s="61"/>
      <c r="EK864" s="61"/>
      <c r="EL864" s="61"/>
      <c r="EM864" s="61"/>
      <c r="EN864" s="61"/>
      <c r="EO864" s="61"/>
      <c r="EP864" s="61"/>
      <c r="EQ864" s="61"/>
      <c r="ER864" s="61"/>
      <c r="ES864" s="61"/>
      <c r="ET864" s="61"/>
      <c r="EU864" s="61"/>
      <c r="EV864" s="61"/>
      <c r="EW864" s="61"/>
      <c r="EX864" s="61"/>
      <c r="EY864" s="61"/>
    </row>
    <row r="865" spans="1:155"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c r="AQ865" s="61"/>
      <c r="AR865" s="61"/>
      <c r="AS865" s="61"/>
      <c r="AT865" s="61"/>
      <c r="AU865" s="61"/>
      <c r="AV865" s="61"/>
      <c r="AW865" s="61"/>
      <c r="AX865" s="61"/>
      <c r="AY865" s="61"/>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61"/>
      <c r="CS865" s="61"/>
      <c r="CT865" s="61"/>
      <c r="CU865" s="61"/>
      <c r="CV865" s="61"/>
      <c r="CW865" s="61"/>
      <c r="CX865" s="61"/>
      <c r="CY865" s="61"/>
      <c r="CZ865" s="61"/>
      <c r="DA865" s="61"/>
      <c r="DB865" s="61"/>
      <c r="DC865" s="61"/>
      <c r="DD865" s="61"/>
      <c r="DE865" s="61"/>
      <c r="DF865" s="61"/>
      <c r="DG865" s="61"/>
      <c r="DH865" s="61"/>
      <c r="DI865" s="61"/>
      <c r="DJ865" s="61"/>
      <c r="DK865" s="61"/>
      <c r="DL865" s="61"/>
      <c r="DM865" s="61"/>
      <c r="DN865" s="61"/>
      <c r="DO865" s="61"/>
      <c r="DP865" s="61"/>
      <c r="DQ865" s="61"/>
      <c r="DR865" s="61"/>
      <c r="DS865" s="61"/>
      <c r="DT865" s="61"/>
      <c r="DU865" s="61"/>
      <c r="DV865" s="61"/>
      <c r="DW865" s="61"/>
      <c r="DX865" s="61"/>
      <c r="DY865" s="61"/>
      <c r="DZ865" s="61"/>
      <c r="EA865" s="61"/>
      <c r="EB865" s="61"/>
      <c r="EC865" s="61"/>
      <c r="ED865" s="61"/>
      <c r="EE865" s="61"/>
      <c r="EF865" s="61"/>
      <c r="EG865" s="61"/>
      <c r="EH865" s="61"/>
      <c r="EI865" s="61"/>
      <c r="EJ865" s="61"/>
      <c r="EK865" s="61"/>
      <c r="EL865" s="61"/>
      <c r="EM865" s="61"/>
      <c r="EN865" s="61"/>
      <c r="EO865" s="61"/>
      <c r="EP865" s="61"/>
      <c r="EQ865" s="61"/>
      <c r="ER865" s="61"/>
      <c r="ES865" s="61"/>
      <c r="ET865" s="61"/>
      <c r="EU865" s="61"/>
      <c r="EV865" s="61"/>
      <c r="EW865" s="61"/>
      <c r="EX865" s="61"/>
      <c r="EY865" s="61"/>
    </row>
    <row r="866" spans="1:155"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c r="AQ866" s="61"/>
      <c r="AR866" s="61"/>
      <c r="AS866" s="61"/>
      <c r="AT866" s="61"/>
      <c r="AU866" s="61"/>
      <c r="AV866" s="61"/>
      <c r="AW866" s="61"/>
      <c r="AX866" s="61"/>
      <c r="AY866" s="61"/>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61"/>
      <c r="CS866" s="61"/>
      <c r="CT866" s="61"/>
      <c r="CU866" s="61"/>
      <c r="CV866" s="61"/>
      <c r="CW866" s="61"/>
      <c r="CX866" s="61"/>
      <c r="CY866" s="61"/>
      <c r="CZ866" s="61"/>
      <c r="DA866" s="61"/>
      <c r="DB866" s="61"/>
      <c r="DC866" s="61"/>
      <c r="DD866" s="61"/>
      <c r="DE866" s="61"/>
      <c r="DF866" s="61"/>
      <c r="DG866" s="61"/>
      <c r="DH866" s="61"/>
      <c r="DI866" s="61"/>
      <c r="DJ866" s="61"/>
      <c r="DK866" s="61"/>
      <c r="DL866" s="61"/>
      <c r="DM866" s="61"/>
      <c r="DN866" s="61"/>
      <c r="DO866" s="61"/>
      <c r="DP866" s="61"/>
      <c r="DQ866" s="61"/>
      <c r="DR866" s="61"/>
      <c r="DS866" s="61"/>
      <c r="DT866" s="61"/>
      <c r="DU866" s="61"/>
      <c r="DV866" s="61"/>
      <c r="DW866" s="61"/>
      <c r="DX866" s="61"/>
      <c r="DY866" s="61"/>
      <c r="DZ866" s="61"/>
      <c r="EA866" s="61"/>
      <c r="EB866" s="61"/>
      <c r="EC866" s="61"/>
      <c r="ED866" s="61"/>
      <c r="EE866" s="61"/>
      <c r="EF866" s="61"/>
      <c r="EG866" s="61"/>
      <c r="EH866" s="61"/>
      <c r="EI866" s="61"/>
      <c r="EJ866" s="61"/>
      <c r="EK866" s="61"/>
      <c r="EL866" s="61"/>
      <c r="EM866" s="61"/>
      <c r="EN866" s="61"/>
      <c r="EO866" s="61"/>
      <c r="EP866" s="61"/>
      <c r="EQ866" s="61"/>
      <c r="ER866" s="61"/>
      <c r="ES866" s="61"/>
      <c r="ET866" s="61"/>
      <c r="EU866" s="61"/>
      <c r="EV866" s="61"/>
      <c r="EW866" s="61"/>
      <c r="EX866" s="61"/>
      <c r="EY866" s="61"/>
    </row>
    <row r="867" spans="1:155"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c r="AQ867" s="61"/>
      <c r="AR867" s="61"/>
      <c r="AS867" s="61"/>
      <c r="AT867" s="61"/>
      <c r="AU867" s="61"/>
      <c r="AV867" s="61"/>
      <c r="AW867" s="61"/>
      <c r="AX867" s="61"/>
      <c r="AY867" s="61"/>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61"/>
      <c r="CS867" s="61"/>
      <c r="CT867" s="61"/>
      <c r="CU867" s="61"/>
      <c r="CV867" s="61"/>
      <c r="CW867" s="61"/>
      <c r="CX867" s="61"/>
      <c r="CY867" s="61"/>
      <c r="CZ867" s="61"/>
      <c r="DA867" s="61"/>
      <c r="DB867" s="61"/>
      <c r="DC867" s="61"/>
      <c r="DD867" s="61"/>
      <c r="DE867" s="61"/>
      <c r="DF867" s="61"/>
      <c r="DG867" s="61"/>
      <c r="DH867" s="61"/>
      <c r="DI867" s="61"/>
      <c r="DJ867" s="61"/>
      <c r="DK867" s="61"/>
      <c r="DL867" s="61"/>
      <c r="DM867" s="61"/>
      <c r="DN867" s="61"/>
      <c r="DO867" s="61"/>
      <c r="DP867" s="61"/>
      <c r="DQ867" s="61"/>
      <c r="DR867" s="61"/>
      <c r="DS867" s="61"/>
      <c r="DT867" s="61"/>
      <c r="DU867" s="61"/>
      <c r="DV867" s="61"/>
      <c r="DW867" s="61"/>
      <c r="DX867" s="61"/>
      <c r="DY867" s="61"/>
      <c r="DZ867" s="61"/>
      <c r="EA867" s="61"/>
      <c r="EB867" s="61"/>
      <c r="EC867" s="61"/>
      <c r="ED867" s="61"/>
      <c r="EE867" s="61"/>
      <c r="EF867" s="61"/>
      <c r="EG867" s="61"/>
      <c r="EH867" s="61"/>
      <c r="EI867" s="61"/>
      <c r="EJ867" s="61"/>
      <c r="EK867" s="61"/>
      <c r="EL867" s="61"/>
      <c r="EM867" s="61"/>
      <c r="EN867" s="61"/>
      <c r="EO867" s="61"/>
      <c r="EP867" s="61"/>
      <c r="EQ867" s="61"/>
      <c r="ER867" s="61"/>
      <c r="ES867" s="61"/>
      <c r="ET867" s="61"/>
      <c r="EU867" s="61"/>
      <c r="EV867" s="61"/>
      <c r="EW867" s="61"/>
      <c r="EX867" s="61"/>
      <c r="EY867" s="61"/>
    </row>
    <row r="868" spans="1:155"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c r="AQ868" s="61"/>
      <c r="AR868" s="61"/>
      <c r="AS868" s="61"/>
      <c r="AT868" s="61"/>
      <c r="AU868" s="61"/>
      <c r="AV868" s="61"/>
      <c r="AW868" s="61"/>
      <c r="AX868" s="61"/>
      <c r="AY868" s="61"/>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61"/>
      <c r="CS868" s="61"/>
      <c r="CT868" s="61"/>
      <c r="CU868" s="61"/>
      <c r="CV868" s="61"/>
      <c r="CW868" s="61"/>
      <c r="CX868" s="61"/>
      <c r="CY868" s="61"/>
      <c r="CZ868" s="61"/>
      <c r="DA868" s="61"/>
      <c r="DB868" s="61"/>
      <c r="DC868" s="61"/>
      <c r="DD868" s="61"/>
      <c r="DE868" s="61"/>
      <c r="DF868" s="61"/>
      <c r="DG868" s="61"/>
      <c r="DH868" s="61"/>
      <c r="DI868" s="61"/>
      <c r="DJ868" s="61"/>
      <c r="DK868" s="61"/>
      <c r="DL868" s="61"/>
      <c r="DM868" s="61"/>
      <c r="DN868" s="61"/>
      <c r="DO868" s="61"/>
      <c r="DP868" s="61"/>
      <c r="DQ868" s="61"/>
      <c r="DR868" s="61"/>
      <c r="DS868" s="61"/>
      <c r="DT868" s="61"/>
      <c r="DU868" s="61"/>
      <c r="DV868" s="61"/>
      <c r="DW868" s="61"/>
      <c r="DX868" s="61"/>
      <c r="DY868" s="61"/>
      <c r="DZ868" s="61"/>
      <c r="EA868" s="61"/>
      <c r="EB868" s="61"/>
      <c r="EC868" s="61"/>
      <c r="ED868" s="61"/>
      <c r="EE868" s="61"/>
      <c r="EF868" s="61"/>
      <c r="EG868" s="61"/>
      <c r="EH868" s="61"/>
      <c r="EI868" s="61"/>
      <c r="EJ868" s="61"/>
      <c r="EK868" s="61"/>
      <c r="EL868" s="61"/>
      <c r="EM868" s="61"/>
      <c r="EN868" s="61"/>
      <c r="EO868" s="61"/>
      <c r="EP868" s="61"/>
      <c r="EQ868" s="61"/>
      <c r="ER868" s="61"/>
      <c r="ES868" s="61"/>
      <c r="ET868" s="61"/>
      <c r="EU868" s="61"/>
      <c r="EV868" s="61"/>
      <c r="EW868" s="61"/>
      <c r="EX868" s="61"/>
      <c r="EY868" s="61"/>
    </row>
    <row r="869" spans="1:155"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c r="AQ869" s="61"/>
      <c r="AR869" s="61"/>
      <c r="AS869" s="61"/>
      <c r="AT869" s="61"/>
      <c r="AU869" s="61"/>
      <c r="AV869" s="61"/>
      <c r="AW869" s="61"/>
      <c r="AX869" s="61"/>
      <c r="AY869" s="61"/>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61"/>
      <c r="CS869" s="61"/>
      <c r="CT869" s="61"/>
      <c r="CU869" s="61"/>
      <c r="CV869" s="61"/>
      <c r="CW869" s="61"/>
      <c r="CX869" s="61"/>
      <c r="CY869" s="61"/>
      <c r="CZ869" s="61"/>
      <c r="DA869" s="61"/>
      <c r="DB869" s="61"/>
      <c r="DC869" s="61"/>
      <c r="DD869" s="61"/>
      <c r="DE869" s="61"/>
      <c r="DF869" s="61"/>
      <c r="DG869" s="61"/>
      <c r="DH869" s="61"/>
      <c r="DI869" s="61"/>
      <c r="DJ869" s="61"/>
      <c r="DK869" s="61"/>
      <c r="DL869" s="61"/>
      <c r="DM869" s="61"/>
      <c r="DN869" s="61"/>
      <c r="DO869" s="61"/>
      <c r="DP869" s="61"/>
      <c r="DQ869" s="61"/>
      <c r="DR869" s="61"/>
      <c r="DS869" s="61"/>
      <c r="DT869" s="61"/>
      <c r="DU869" s="61"/>
      <c r="DV869" s="61"/>
      <c r="DW869" s="61"/>
      <c r="DX869" s="61"/>
      <c r="DY869" s="61"/>
      <c r="DZ869" s="61"/>
      <c r="EA869" s="61"/>
      <c r="EB869" s="61"/>
      <c r="EC869" s="61"/>
      <c r="ED869" s="61"/>
      <c r="EE869" s="61"/>
      <c r="EF869" s="61"/>
      <c r="EG869" s="61"/>
      <c r="EH869" s="61"/>
      <c r="EI869" s="61"/>
      <c r="EJ869" s="61"/>
      <c r="EK869" s="61"/>
      <c r="EL869" s="61"/>
      <c r="EM869" s="61"/>
      <c r="EN869" s="61"/>
      <c r="EO869" s="61"/>
      <c r="EP869" s="61"/>
      <c r="EQ869" s="61"/>
      <c r="ER869" s="61"/>
      <c r="ES869" s="61"/>
      <c r="ET869" s="61"/>
      <c r="EU869" s="61"/>
      <c r="EV869" s="61"/>
      <c r="EW869" s="61"/>
      <c r="EX869" s="61"/>
      <c r="EY869" s="61"/>
    </row>
    <row r="870" spans="1:155"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c r="AQ870" s="61"/>
      <c r="AR870" s="61"/>
      <c r="AS870" s="61"/>
      <c r="AT870" s="61"/>
      <c r="AU870" s="61"/>
      <c r="AV870" s="61"/>
      <c r="AW870" s="61"/>
      <c r="AX870" s="61"/>
      <c r="AY870" s="61"/>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61"/>
      <c r="CS870" s="61"/>
      <c r="CT870" s="61"/>
      <c r="CU870" s="61"/>
      <c r="CV870" s="61"/>
      <c r="CW870" s="61"/>
      <c r="CX870" s="61"/>
      <c r="CY870" s="61"/>
      <c r="CZ870" s="61"/>
      <c r="DA870" s="61"/>
      <c r="DB870" s="61"/>
      <c r="DC870" s="61"/>
      <c r="DD870" s="61"/>
      <c r="DE870" s="61"/>
      <c r="DF870" s="61"/>
      <c r="DG870" s="61"/>
      <c r="DH870" s="61"/>
      <c r="DI870" s="61"/>
      <c r="DJ870" s="61"/>
      <c r="DK870" s="61"/>
      <c r="DL870" s="61"/>
      <c r="DM870" s="61"/>
      <c r="DN870" s="61"/>
      <c r="DO870" s="61"/>
      <c r="DP870" s="61"/>
      <c r="DQ870" s="61"/>
      <c r="DR870" s="61"/>
      <c r="DS870" s="61"/>
      <c r="DT870" s="61"/>
      <c r="DU870" s="61"/>
      <c r="DV870" s="61"/>
      <c r="DW870" s="61"/>
      <c r="DX870" s="61"/>
      <c r="DY870" s="61"/>
      <c r="DZ870" s="61"/>
      <c r="EA870" s="61"/>
      <c r="EB870" s="61"/>
      <c r="EC870" s="61"/>
      <c r="ED870" s="61"/>
      <c r="EE870" s="61"/>
      <c r="EF870" s="61"/>
      <c r="EG870" s="61"/>
      <c r="EH870" s="61"/>
      <c r="EI870" s="61"/>
      <c r="EJ870" s="61"/>
      <c r="EK870" s="61"/>
      <c r="EL870" s="61"/>
      <c r="EM870" s="61"/>
      <c r="EN870" s="61"/>
      <c r="EO870" s="61"/>
      <c r="EP870" s="61"/>
      <c r="EQ870" s="61"/>
      <c r="ER870" s="61"/>
      <c r="ES870" s="61"/>
      <c r="ET870" s="61"/>
      <c r="EU870" s="61"/>
      <c r="EV870" s="61"/>
      <c r="EW870" s="61"/>
      <c r="EX870" s="61"/>
      <c r="EY870" s="61"/>
    </row>
    <row r="871" spans="1:155"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c r="AQ871" s="61"/>
      <c r="AR871" s="61"/>
      <c r="AS871" s="61"/>
      <c r="AT871" s="61"/>
      <c r="AU871" s="61"/>
      <c r="AV871" s="61"/>
      <c r="AW871" s="61"/>
      <c r="AX871" s="61"/>
      <c r="AY871" s="61"/>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61"/>
      <c r="CS871" s="61"/>
      <c r="CT871" s="61"/>
      <c r="CU871" s="61"/>
      <c r="CV871" s="61"/>
      <c r="CW871" s="61"/>
      <c r="CX871" s="61"/>
      <c r="CY871" s="61"/>
      <c r="CZ871" s="61"/>
      <c r="DA871" s="61"/>
      <c r="DB871" s="61"/>
      <c r="DC871" s="61"/>
      <c r="DD871" s="61"/>
      <c r="DE871" s="61"/>
      <c r="DF871" s="61"/>
      <c r="DG871" s="61"/>
      <c r="DH871" s="61"/>
      <c r="DI871" s="61"/>
      <c r="DJ871" s="61"/>
      <c r="DK871" s="61"/>
      <c r="DL871" s="61"/>
      <c r="DM871" s="61"/>
      <c r="DN871" s="61"/>
      <c r="DO871" s="61"/>
      <c r="DP871" s="61"/>
      <c r="DQ871" s="61"/>
      <c r="DR871" s="61"/>
      <c r="DS871" s="61"/>
      <c r="DT871" s="61"/>
      <c r="DU871" s="61"/>
      <c r="DV871" s="61"/>
      <c r="DW871" s="61"/>
      <c r="DX871" s="61"/>
      <c r="DY871" s="61"/>
      <c r="DZ871" s="61"/>
      <c r="EA871" s="61"/>
      <c r="EB871" s="61"/>
      <c r="EC871" s="61"/>
      <c r="ED871" s="61"/>
      <c r="EE871" s="61"/>
      <c r="EF871" s="61"/>
      <c r="EG871" s="61"/>
      <c r="EH871" s="61"/>
      <c r="EI871" s="61"/>
      <c r="EJ871" s="61"/>
      <c r="EK871" s="61"/>
      <c r="EL871" s="61"/>
      <c r="EM871" s="61"/>
      <c r="EN871" s="61"/>
      <c r="EO871" s="61"/>
      <c r="EP871" s="61"/>
      <c r="EQ871" s="61"/>
      <c r="ER871" s="61"/>
      <c r="ES871" s="61"/>
      <c r="ET871" s="61"/>
      <c r="EU871" s="61"/>
      <c r="EV871" s="61"/>
      <c r="EW871" s="61"/>
      <c r="EX871" s="61"/>
      <c r="EY871" s="61"/>
    </row>
    <row r="872" spans="1:155"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c r="AQ872" s="61"/>
      <c r="AR872" s="61"/>
      <c r="AS872" s="61"/>
      <c r="AT872" s="61"/>
      <c r="AU872" s="61"/>
      <c r="AV872" s="61"/>
      <c r="AW872" s="61"/>
      <c r="AX872" s="61"/>
      <c r="AY872" s="61"/>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61"/>
      <c r="CS872" s="61"/>
      <c r="CT872" s="61"/>
      <c r="CU872" s="61"/>
      <c r="CV872" s="61"/>
      <c r="CW872" s="61"/>
      <c r="CX872" s="61"/>
      <c r="CY872" s="61"/>
      <c r="CZ872" s="61"/>
      <c r="DA872" s="61"/>
      <c r="DB872" s="61"/>
      <c r="DC872" s="61"/>
      <c r="DD872" s="61"/>
      <c r="DE872" s="61"/>
      <c r="DF872" s="61"/>
      <c r="DG872" s="61"/>
      <c r="DH872" s="61"/>
      <c r="DI872" s="61"/>
      <c r="DJ872" s="61"/>
      <c r="DK872" s="61"/>
      <c r="DL872" s="61"/>
      <c r="DM872" s="61"/>
      <c r="DN872" s="61"/>
      <c r="DO872" s="61"/>
      <c r="DP872" s="61"/>
      <c r="DQ872" s="61"/>
      <c r="DR872" s="61"/>
      <c r="DS872" s="61"/>
      <c r="DT872" s="61"/>
      <c r="DU872" s="61"/>
      <c r="DV872" s="61"/>
      <c r="DW872" s="61"/>
      <c r="DX872" s="61"/>
      <c r="DY872" s="61"/>
      <c r="DZ872" s="61"/>
      <c r="EA872" s="61"/>
      <c r="EB872" s="61"/>
      <c r="EC872" s="61"/>
      <c r="ED872" s="61"/>
      <c r="EE872" s="61"/>
      <c r="EF872" s="61"/>
      <c r="EG872" s="61"/>
      <c r="EH872" s="61"/>
      <c r="EI872" s="61"/>
      <c r="EJ872" s="61"/>
      <c r="EK872" s="61"/>
      <c r="EL872" s="61"/>
      <c r="EM872" s="61"/>
      <c r="EN872" s="61"/>
      <c r="EO872" s="61"/>
      <c r="EP872" s="61"/>
      <c r="EQ872" s="61"/>
      <c r="ER872" s="61"/>
      <c r="ES872" s="61"/>
      <c r="ET872" s="61"/>
      <c r="EU872" s="61"/>
      <c r="EV872" s="61"/>
      <c r="EW872" s="61"/>
      <c r="EX872" s="61"/>
      <c r="EY872" s="61"/>
    </row>
    <row r="873" spans="1:155"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c r="AQ873" s="61"/>
      <c r="AR873" s="61"/>
      <c r="AS873" s="61"/>
      <c r="AT873" s="61"/>
      <c r="AU873" s="61"/>
      <c r="AV873" s="61"/>
      <c r="AW873" s="61"/>
      <c r="AX873" s="61"/>
      <c r="AY873" s="61"/>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61"/>
      <c r="CS873" s="61"/>
      <c r="CT873" s="61"/>
      <c r="CU873" s="61"/>
      <c r="CV873" s="61"/>
      <c r="CW873" s="61"/>
      <c r="CX873" s="61"/>
      <c r="CY873" s="61"/>
      <c r="CZ873" s="61"/>
      <c r="DA873" s="61"/>
      <c r="DB873" s="61"/>
      <c r="DC873" s="61"/>
      <c r="DD873" s="61"/>
      <c r="DE873" s="61"/>
      <c r="DF873" s="61"/>
      <c r="DG873" s="61"/>
      <c r="DH873" s="61"/>
      <c r="DI873" s="61"/>
      <c r="DJ873" s="61"/>
      <c r="DK873" s="61"/>
      <c r="DL873" s="61"/>
      <c r="DM873" s="61"/>
      <c r="DN873" s="61"/>
      <c r="DO873" s="61"/>
      <c r="DP873" s="61"/>
      <c r="DQ873" s="61"/>
      <c r="DR873" s="61"/>
      <c r="DS873" s="61"/>
      <c r="DT873" s="61"/>
      <c r="DU873" s="61"/>
      <c r="DV873" s="61"/>
      <c r="DW873" s="61"/>
      <c r="DX873" s="61"/>
      <c r="DY873" s="61"/>
      <c r="DZ873" s="61"/>
      <c r="EA873" s="61"/>
      <c r="EB873" s="61"/>
      <c r="EC873" s="61"/>
      <c r="ED873" s="61"/>
      <c r="EE873" s="61"/>
      <c r="EF873" s="61"/>
      <c r="EG873" s="61"/>
      <c r="EH873" s="61"/>
      <c r="EI873" s="61"/>
      <c r="EJ873" s="61"/>
      <c r="EK873" s="61"/>
      <c r="EL873" s="61"/>
      <c r="EM873" s="61"/>
      <c r="EN873" s="61"/>
      <c r="EO873" s="61"/>
      <c r="EP873" s="61"/>
      <c r="EQ873" s="61"/>
      <c r="ER873" s="61"/>
      <c r="ES873" s="61"/>
      <c r="ET873" s="61"/>
      <c r="EU873" s="61"/>
      <c r="EV873" s="61"/>
      <c r="EW873" s="61"/>
      <c r="EX873" s="61"/>
      <c r="EY873" s="61"/>
    </row>
    <row r="874" spans="1:155"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c r="AQ874" s="61"/>
      <c r="AR874" s="61"/>
      <c r="AS874" s="61"/>
      <c r="AT874" s="61"/>
      <c r="AU874" s="61"/>
      <c r="AV874" s="61"/>
      <c r="AW874" s="61"/>
      <c r="AX874" s="61"/>
      <c r="AY874" s="61"/>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61"/>
      <c r="CS874" s="61"/>
      <c r="CT874" s="61"/>
      <c r="CU874" s="61"/>
      <c r="CV874" s="61"/>
      <c r="CW874" s="61"/>
      <c r="CX874" s="61"/>
      <c r="CY874" s="61"/>
      <c r="CZ874" s="61"/>
      <c r="DA874" s="61"/>
      <c r="DB874" s="61"/>
      <c r="DC874" s="61"/>
      <c r="DD874" s="61"/>
      <c r="DE874" s="61"/>
      <c r="DF874" s="61"/>
      <c r="DG874" s="61"/>
      <c r="DH874" s="61"/>
      <c r="DI874" s="61"/>
      <c r="DJ874" s="61"/>
      <c r="DK874" s="61"/>
      <c r="DL874" s="61"/>
      <c r="DM874" s="61"/>
      <c r="DN874" s="61"/>
      <c r="DO874" s="61"/>
      <c r="DP874" s="61"/>
      <c r="DQ874" s="61"/>
      <c r="DR874" s="61"/>
      <c r="DS874" s="61"/>
      <c r="DT874" s="61"/>
      <c r="DU874" s="61"/>
      <c r="DV874" s="61"/>
      <c r="DW874" s="61"/>
      <c r="DX874" s="61"/>
      <c r="DY874" s="61"/>
      <c r="DZ874" s="61"/>
      <c r="EA874" s="61"/>
      <c r="EB874" s="61"/>
      <c r="EC874" s="61"/>
      <c r="ED874" s="61"/>
      <c r="EE874" s="61"/>
      <c r="EF874" s="61"/>
      <c r="EG874" s="61"/>
      <c r="EH874" s="61"/>
      <c r="EI874" s="61"/>
      <c r="EJ874" s="61"/>
      <c r="EK874" s="61"/>
      <c r="EL874" s="61"/>
      <c r="EM874" s="61"/>
      <c r="EN874" s="61"/>
      <c r="EO874" s="61"/>
      <c r="EP874" s="61"/>
      <c r="EQ874" s="61"/>
      <c r="ER874" s="61"/>
      <c r="ES874" s="61"/>
      <c r="ET874" s="61"/>
      <c r="EU874" s="61"/>
      <c r="EV874" s="61"/>
      <c r="EW874" s="61"/>
      <c r="EX874" s="61"/>
      <c r="EY874" s="61"/>
    </row>
    <row r="875" spans="1:155"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c r="AQ875" s="61"/>
      <c r="AR875" s="61"/>
      <c r="AS875" s="61"/>
      <c r="AT875" s="61"/>
      <c r="AU875" s="61"/>
      <c r="AV875" s="61"/>
      <c r="AW875" s="61"/>
      <c r="AX875" s="61"/>
      <c r="AY875" s="61"/>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61"/>
      <c r="CS875" s="61"/>
      <c r="CT875" s="61"/>
      <c r="CU875" s="61"/>
      <c r="CV875" s="61"/>
      <c r="CW875" s="61"/>
      <c r="CX875" s="61"/>
      <c r="CY875" s="61"/>
      <c r="CZ875" s="61"/>
      <c r="DA875" s="61"/>
      <c r="DB875" s="61"/>
      <c r="DC875" s="61"/>
      <c r="DD875" s="61"/>
      <c r="DE875" s="61"/>
      <c r="DF875" s="61"/>
      <c r="DG875" s="61"/>
      <c r="DH875" s="61"/>
      <c r="DI875" s="61"/>
      <c r="DJ875" s="61"/>
      <c r="DK875" s="61"/>
      <c r="DL875" s="61"/>
      <c r="DM875" s="61"/>
      <c r="DN875" s="61"/>
      <c r="DO875" s="61"/>
      <c r="DP875" s="61"/>
      <c r="DQ875" s="61"/>
      <c r="DR875" s="61"/>
      <c r="DS875" s="61"/>
      <c r="DT875" s="61"/>
      <c r="DU875" s="61"/>
      <c r="DV875" s="61"/>
      <c r="DW875" s="61"/>
      <c r="DX875" s="61"/>
      <c r="DY875" s="61"/>
      <c r="DZ875" s="61"/>
      <c r="EA875" s="61"/>
      <c r="EB875" s="61"/>
      <c r="EC875" s="61"/>
      <c r="ED875" s="61"/>
      <c r="EE875" s="61"/>
      <c r="EF875" s="61"/>
      <c r="EG875" s="61"/>
      <c r="EH875" s="61"/>
      <c r="EI875" s="61"/>
      <c r="EJ875" s="61"/>
      <c r="EK875" s="61"/>
      <c r="EL875" s="61"/>
      <c r="EM875" s="61"/>
      <c r="EN875" s="61"/>
      <c r="EO875" s="61"/>
      <c r="EP875" s="61"/>
      <c r="EQ875" s="61"/>
      <c r="ER875" s="61"/>
      <c r="ES875" s="61"/>
      <c r="ET875" s="61"/>
      <c r="EU875" s="61"/>
      <c r="EV875" s="61"/>
      <c r="EW875" s="61"/>
      <c r="EX875" s="61"/>
      <c r="EY875" s="61"/>
    </row>
    <row r="876" spans="1:155"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c r="AQ876" s="61"/>
      <c r="AR876" s="61"/>
      <c r="AS876" s="61"/>
      <c r="AT876" s="61"/>
      <c r="AU876" s="61"/>
      <c r="AV876" s="61"/>
      <c r="AW876" s="61"/>
      <c r="AX876" s="61"/>
      <c r="AY876" s="61"/>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61"/>
      <c r="CS876" s="61"/>
      <c r="CT876" s="61"/>
      <c r="CU876" s="61"/>
      <c r="CV876" s="61"/>
      <c r="CW876" s="61"/>
      <c r="CX876" s="61"/>
      <c r="CY876" s="61"/>
      <c r="CZ876" s="61"/>
      <c r="DA876" s="61"/>
      <c r="DB876" s="61"/>
      <c r="DC876" s="61"/>
      <c r="DD876" s="61"/>
      <c r="DE876" s="61"/>
      <c r="DF876" s="61"/>
      <c r="DG876" s="61"/>
      <c r="DH876" s="61"/>
      <c r="DI876" s="61"/>
      <c r="DJ876" s="61"/>
      <c r="DK876" s="61"/>
      <c r="DL876" s="61"/>
      <c r="DM876" s="61"/>
      <c r="DN876" s="61"/>
      <c r="DO876" s="61"/>
      <c r="DP876" s="61"/>
      <c r="DQ876" s="61"/>
      <c r="DR876" s="61"/>
      <c r="DS876" s="61"/>
      <c r="DT876" s="61"/>
      <c r="DU876" s="61"/>
      <c r="DV876" s="61"/>
      <c r="DW876" s="61"/>
      <c r="DX876" s="61"/>
      <c r="DY876" s="61"/>
      <c r="DZ876" s="61"/>
      <c r="EA876" s="61"/>
      <c r="EB876" s="61"/>
      <c r="EC876" s="61"/>
      <c r="ED876" s="61"/>
      <c r="EE876" s="61"/>
      <c r="EF876" s="61"/>
      <c r="EG876" s="61"/>
      <c r="EH876" s="61"/>
      <c r="EI876" s="61"/>
      <c r="EJ876" s="61"/>
      <c r="EK876" s="61"/>
      <c r="EL876" s="61"/>
      <c r="EM876" s="61"/>
      <c r="EN876" s="61"/>
      <c r="EO876" s="61"/>
      <c r="EP876" s="61"/>
      <c r="EQ876" s="61"/>
      <c r="ER876" s="61"/>
      <c r="ES876" s="61"/>
      <c r="ET876" s="61"/>
      <c r="EU876" s="61"/>
      <c r="EV876" s="61"/>
      <c r="EW876" s="61"/>
      <c r="EX876" s="61"/>
      <c r="EY876" s="61"/>
    </row>
    <row r="877" spans="1:155"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c r="AQ877" s="61"/>
      <c r="AR877" s="61"/>
      <c r="AS877" s="61"/>
      <c r="AT877" s="61"/>
      <c r="AU877" s="61"/>
      <c r="AV877" s="61"/>
      <c r="AW877" s="61"/>
      <c r="AX877" s="61"/>
      <c r="AY877" s="61"/>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61"/>
      <c r="CS877" s="61"/>
      <c r="CT877" s="61"/>
      <c r="CU877" s="61"/>
      <c r="CV877" s="61"/>
      <c r="CW877" s="61"/>
      <c r="CX877" s="61"/>
      <c r="CY877" s="61"/>
      <c r="CZ877" s="61"/>
      <c r="DA877" s="61"/>
      <c r="DB877" s="61"/>
      <c r="DC877" s="61"/>
      <c r="DD877" s="61"/>
      <c r="DE877" s="61"/>
      <c r="DF877" s="61"/>
      <c r="DG877" s="61"/>
      <c r="DH877" s="61"/>
      <c r="DI877" s="61"/>
      <c r="DJ877" s="61"/>
      <c r="DK877" s="61"/>
      <c r="DL877" s="61"/>
      <c r="DM877" s="61"/>
      <c r="DN877" s="61"/>
      <c r="DO877" s="61"/>
      <c r="DP877" s="61"/>
      <c r="DQ877" s="61"/>
      <c r="DR877" s="61"/>
      <c r="DS877" s="61"/>
      <c r="DT877" s="61"/>
      <c r="DU877" s="61"/>
      <c r="DV877" s="61"/>
      <c r="DW877" s="61"/>
      <c r="DX877" s="61"/>
      <c r="DY877" s="61"/>
      <c r="DZ877" s="61"/>
      <c r="EA877" s="61"/>
      <c r="EB877" s="61"/>
      <c r="EC877" s="61"/>
      <c r="ED877" s="61"/>
      <c r="EE877" s="61"/>
      <c r="EF877" s="61"/>
      <c r="EG877" s="61"/>
      <c r="EH877" s="61"/>
      <c r="EI877" s="61"/>
      <c r="EJ877" s="61"/>
      <c r="EK877" s="61"/>
      <c r="EL877" s="61"/>
      <c r="EM877" s="61"/>
      <c r="EN877" s="61"/>
      <c r="EO877" s="61"/>
      <c r="EP877" s="61"/>
      <c r="EQ877" s="61"/>
      <c r="ER877" s="61"/>
      <c r="ES877" s="61"/>
      <c r="ET877" s="61"/>
      <c r="EU877" s="61"/>
      <c r="EV877" s="61"/>
      <c r="EW877" s="61"/>
      <c r="EX877" s="61"/>
      <c r="EY877" s="61"/>
    </row>
    <row r="878" spans="1:155"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c r="AQ878" s="61"/>
      <c r="AR878" s="61"/>
      <c r="AS878" s="61"/>
      <c r="AT878" s="61"/>
      <c r="AU878" s="61"/>
      <c r="AV878" s="61"/>
      <c r="AW878" s="61"/>
      <c r="AX878" s="61"/>
      <c r="AY878" s="61"/>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61"/>
      <c r="CS878" s="61"/>
      <c r="CT878" s="61"/>
      <c r="CU878" s="61"/>
      <c r="CV878" s="61"/>
      <c r="CW878" s="61"/>
      <c r="CX878" s="61"/>
      <c r="CY878" s="61"/>
      <c r="CZ878" s="61"/>
      <c r="DA878" s="61"/>
      <c r="DB878" s="61"/>
      <c r="DC878" s="61"/>
      <c r="DD878" s="61"/>
      <c r="DE878" s="61"/>
      <c r="DF878" s="61"/>
      <c r="DG878" s="61"/>
      <c r="DH878" s="61"/>
      <c r="DI878" s="61"/>
      <c r="DJ878" s="61"/>
      <c r="DK878" s="61"/>
      <c r="DL878" s="61"/>
      <c r="DM878" s="61"/>
      <c r="DN878" s="61"/>
      <c r="DO878" s="61"/>
      <c r="DP878" s="61"/>
      <c r="DQ878" s="61"/>
      <c r="DR878" s="61"/>
      <c r="DS878" s="61"/>
      <c r="DT878" s="61"/>
      <c r="DU878" s="61"/>
      <c r="DV878" s="61"/>
      <c r="DW878" s="61"/>
      <c r="DX878" s="61"/>
      <c r="DY878" s="61"/>
      <c r="DZ878" s="61"/>
      <c r="EA878" s="61"/>
      <c r="EB878" s="61"/>
      <c r="EC878" s="61"/>
      <c r="ED878" s="61"/>
      <c r="EE878" s="61"/>
      <c r="EF878" s="61"/>
      <c r="EG878" s="61"/>
      <c r="EH878" s="61"/>
      <c r="EI878" s="61"/>
      <c r="EJ878" s="61"/>
      <c r="EK878" s="61"/>
      <c r="EL878" s="61"/>
      <c r="EM878" s="61"/>
      <c r="EN878" s="61"/>
      <c r="EO878" s="61"/>
      <c r="EP878" s="61"/>
      <c r="EQ878" s="61"/>
      <c r="ER878" s="61"/>
      <c r="ES878" s="61"/>
      <c r="ET878" s="61"/>
      <c r="EU878" s="61"/>
      <c r="EV878" s="61"/>
      <c r="EW878" s="61"/>
      <c r="EX878" s="61"/>
      <c r="EY878" s="61"/>
    </row>
    <row r="879" spans="1:155"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c r="AQ879" s="61"/>
      <c r="AR879" s="61"/>
      <c r="AS879" s="61"/>
      <c r="AT879" s="61"/>
      <c r="AU879" s="61"/>
      <c r="AV879" s="61"/>
      <c r="AW879" s="61"/>
      <c r="AX879" s="61"/>
      <c r="AY879" s="61"/>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61"/>
      <c r="CS879" s="61"/>
      <c r="CT879" s="61"/>
      <c r="CU879" s="61"/>
      <c r="CV879" s="61"/>
      <c r="CW879" s="61"/>
      <c r="CX879" s="61"/>
      <c r="CY879" s="61"/>
      <c r="CZ879" s="61"/>
      <c r="DA879" s="61"/>
      <c r="DB879" s="61"/>
      <c r="DC879" s="61"/>
      <c r="DD879" s="61"/>
      <c r="DE879" s="61"/>
      <c r="DF879" s="61"/>
      <c r="DG879" s="61"/>
      <c r="DH879" s="61"/>
      <c r="DI879" s="61"/>
      <c r="DJ879" s="61"/>
      <c r="DK879" s="61"/>
      <c r="DL879" s="61"/>
      <c r="DM879" s="61"/>
      <c r="DN879" s="61"/>
      <c r="DO879" s="61"/>
      <c r="DP879" s="61"/>
      <c r="DQ879" s="61"/>
      <c r="DR879" s="61"/>
      <c r="DS879" s="61"/>
      <c r="DT879" s="61"/>
      <c r="DU879" s="61"/>
      <c r="DV879" s="61"/>
      <c r="DW879" s="61"/>
      <c r="DX879" s="61"/>
      <c r="DY879" s="61"/>
      <c r="DZ879" s="61"/>
      <c r="EA879" s="61"/>
      <c r="EB879" s="61"/>
      <c r="EC879" s="61"/>
      <c r="ED879" s="61"/>
      <c r="EE879" s="61"/>
      <c r="EF879" s="61"/>
      <c r="EG879" s="61"/>
      <c r="EH879" s="61"/>
      <c r="EI879" s="61"/>
      <c r="EJ879" s="61"/>
      <c r="EK879" s="61"/>
      <c r="EL879" s="61"/>
      <c r="EM879" s="61"/>
      <c r="EN879" s="61"/>
      <c r="EO879" s="61"/>
      <c r="EP879" s="61"/>
      <c r="EQ879" s="61"/>
      <c r="ER879" s="61"/>
      <c r="ES879" s="61"/>
      <c r="ET879" s="61"/>
      <c r="EU879" s="61"/>
      <c r="EV879" s="61"/>
      <c r="EW879" s="61"/>
      <c r="EX879" s="61"/>
      <c r="EY879" s="61"/>
    </row>
    <row r="880" spans="1:155"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c r="AQ880" s="61"/>
      <c r="AR880" s="61"/>
      <c r="AS880" s="61"/>
      <c r="AT880" s="61"/>
      <c r="AU880" s="61"/>
      <c r="AV880" s="61"/>
      <c r="AW880" s="61"/>
      <c r="AX880" s="61"/>
      <c r="AY880" s="61"/>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61"/>
      <c r="CS880" s="61"/>
      <c r="CT880" s="61"/>
      <c r="CU880" s="61"/>
      <c r="CV880" s="61"/>
      <c r="CW880" s="61"/>
      <c r="CX880" s="61"/>
      <c r="CY880" s="61"/>
      <c r="CZ880" s="61"/>
      <c r="DA880" s="61"/>
      <c r="DB880" s="61"/>
      <c r="DC880" s="61"/>
      <c r="DD880" s="61"/>
      <c r="DE880" s="61"/>
      <c r="DF880" s="61"/>
      <c r="DG880" s="61"/>
      <c r="DH880" s="61"/>
      <c r="DI880" s="61"/>
      <c r="DJ880" s="61"/>
      <c r="DK880" s="61"/>
      <c r="DL880" s="61"/>
      <c r="DM880" s="61"/>
      <c r="DN880" s="61"/>
      <c r="DO880" s="61"/>
      <c r="DP880" s="61"/>
      <c r="DQ880" s="61"/>
      <c r="DR880" s="61"/>
      <c r="DS880" s="61"/>
      <c r="DT880" s="61"/>
      <c r="DU880" s="61"/>
      <c r="DV880" s="61"/>
      <c r="DW880" s="61"/>
      <c r="DX880" s="61"/>
      <c r="DY880" s="61"/>
      <c r="DZ880" s="61"/>
      <c r="EA880" s="61"/>
      <c r="EB880" s="61"/>
      <c r="EC880" s="61"/>
      <c r="ED880" s="61"/>
      <c r="EE880" s="61"/>
      <c r="EF880" s="61"/>
      <c r="EG880" s="61"/>
      <c r="EH880" s="61"/>
      <c r="EI880" s="61"/>
      <c r="EJ880" s="61"/>
      <c r="EK880" s="61"/>
      <c r="EL880" s="61"/>
      <c r="EM880" s="61"/>
      <c r="EN880" s="61"/>
      <c r="EO880" s="61"/>
      <c r="EP880" s="61"/>
      <c r="EQ880" s="61"/>
      <c r="ER880" s="61"/>
      <c r="ES880" s="61"/>
      <c r="ET880" s="61"/>
      <c r="EU880" s="61"/>
      <c r="EV880" s="61"/>
      <c r="EW880" s="61"/>
      <c r="EX880" s="61"/>
      <c r="EY880" s="61"/>
    </row>
    <row r="881" spans="1:155"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c r="AQ881" s="61"/>
      <c r="AR881" s="61"/>
      <c r="AS881" s="61"/>
      <c r="AT881" s="61"/>
      <c r="AU881" s="61"/>
      <c r="AV881" s="61"/>
      <c r="AW881" s="61"/>
      <c r="AX881" s="61"/>
      <c r="AY881" s="61"/>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61"/>
      <c r="CS881" s="61"/>
      <c r="CT881" s="61"/>
      <c r="CU881" s="61"/>
      <c r="CV881" s="61"/>
      <c r="CW881" s="61"/>
      <c r="CX881" s="61"/>
      <c r="CY881" s="61"/>
      <c r="CZ881" s="61"/>
      <c r="DA881" s="61"/>
      <c r="DB881" s="61"/>
      <c r="DC881" s="61"/>
      <c r="DD881" s="61"/>
      <c r="DE881" s="61"/>
      <c r="DF881" s="61"/>
      <c r="DG881" s="61"/>
      <c r="DH881" s="61"/>
      <c r="DI881" s="61"/>
      <c r="DJ881" s="61"/>
      <c r="DK881" s="61"/>
      <c r="DL881" s="61"/>
      <c r="DM881" s="61"/>
      <c r="DN881" s="61"/>
      <c r="DO881" s="61"/>
      <c r="DP881" s="61"/>
      <c r="DQ881" s="61"/>
      <c r="DR881" s="61"/>
      <c r="DS881" s="61"/>
      <c r="DT881" s="61"/>
      <c r="DU881" s="61"/>
      <c r="DV881" s="61"/>
      <c r="DW881" s="61"/>
      <c r="DX881" s="61"/>
      <c r="DY881" s="61"/>
      <c r="DZ881" s="61"/>
      <c r="EA881" s="61"/>
      <c r="EB881" s="61"/>
      <c r="EC881" s="61"/>
      <c r="ED881" s="61"/>
      <c r="EE881" s="61"/>
      <c r="EF881" s="61"/>
      <c r="EG881" s="61"/>
      <c r="EH881" s="61"/>
      <c r="EI881" s="61"/>
      <c r="EJ881" s="61"/>
      <c r="EK881" s="61"/>
      <c r="EL881" s="61"/>
      <c r="EM881" s="61"/>
      <c r="EN881" s="61"/>
      <c r="EO881" s="61"/>
      <c r="EP881" s="61"/>
      <c r="EQ881" s="61"/>
      <c r="ER881" s="61"/>
      <c r="ES881" s="61"/>
      <c r="ET881" s="61"/>
      <c r="EU881" s="61"/>
      <c r="EV881" s="61"/>
      <c r="EW881" s="61"/>
      <c r="EX881" s="61"/>
      <c r="EY881" s="61"/>
    </row>
    <row r="882" spans="1:155"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61"/>
      <c r="CS882" s="61"/>
      <c r="CT882" s="61"/>
      <c r="CU882" s="61"/>
      <c r="CV882" s="61"/>
      <c r="CW882" s="61"/>
      <c r="CX882" s="61"/>
      <c r="CY882" s="61"/>
      <c r="CZ882" s="61"/>
      <c r="DA882" s="61"/>
      <c r="DB882" s="61"/>
      <c r="DC882" s="61"/>
      <c r="DD882" s="61"/>
      <c r="DE882" s="61"/>
      <c r="DF882" s="61"/>
      <c r="DG882" s="61"/>
      <c r="DH882" s="61"/>
      <c r="DI882" s="61"/>
      <c r="DJ882" s="61"/>
      <c r="DK882" s="61"/>
      <c r="DL882" s="61"/>
      <c r="DM882" s="61"/>
      <c r="DN882" s="61"/>
      <c r="DO882" s="61"/>
      <c r="DP882" s="61"/>
      <c r="DQ882" s="61"/>
      <c r="DR882" s="61"/>
      <c r="DS882" s="61"/>
      <c r="DT882" s="61"/>
      <c r="DU882" s="61"/>
      <c r="DV882" s="61"/>
      <c r="DW882" s="61"/>
      <c r="DX882" s="61"/>
      <c r="DY882" s="61"/>
      <c r="DZ882" s="61"/>
      <c r="EA882" s="61"/>
      <c r="EB882" s="61"/>
      <c r="EC882" s="61"/>
      <c r="ED882" s="61"/>
      <c r="EE882" s="61"/>
      <c r="EF882" s="61"/>
      <c r="EG882" s="61"/>
      <c r="EH882" s="61"/>
      <c r="EI882" s="61"/>
      <c r="EJ882" s="61"/>
      <c r="EK882" s="61"/>
      <c r="EL882" s="61"/>
      <c r="EM882" s="61"/>
      <c r="EN882" s="61"/>
      <c r="EO882" s="61"/>
      <c r="EP882" s="61"/>
      <c r="EQ882" s="61"/>
      <c r="ER882" s="61"/>
      <c r="ES882" s="61"/>
      <c r="ET882" s="61"/>
      <c r="EU882" s="61"/>
      <c r="EV882" s="61"/>
      <c r="EW882" s="61"/>
      <c r="EX882" s="61"/>
      <c r="EY882" s="61"/>
    </row>
    <row r="883" spans="1:155"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c r="AQ883" s="61"/>
      <c r="AR883" s="61"/>
      <c r="AS883" s="61"/>
      <c r="AT883" s="61"/>
      <c r="AU883" s="61"/>
      <c r="AV883" s="61"/>
      <c r="AW883" s="61"/>
      <c r="AX883" s="61"/>
      <c r="AY883" s="61"/>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61"/>
      <c r="CS883" s="61"/>
      <c r="CT883" s="61"/>
      <c r="CU883" s="61"/>
      <c r="CV883" s="61"/>
      <c r="CW883" s="61"/>
      <c r="CX883" s="61"/>
      <c r="CY883" s="61"/>
      <c r="CZ883" s="61"/>
      <c r="DA883" s="61"/>
      <c r="DB883" s="61"/>
      <c r="DC883" s="61"/>
      <c r="DD883" s="61"/>
      <c r="DE883" s="61"/>
      <c r="DF883" s="61"/>
      <c r="DG883" s="61"/>
      <c r="DH883" s="61"/>
      <c r="DI883" s="61"/>
      <c r="DJ883" s="61"/>
      <c r="DK883" s="61"/>
      <c r="DL883" s="61"/>
      <c r="DM883" s="61"/>
      <c r="DN883" s="61"/>
      <c r="DO883" s="61"/>
      <c r="DP883" s="61"/>
      <c r="DQ883" s="61"/>
      <c r="DR883" s="61"/>
      <c r="DS883" s="61"/>
      <c r="DT883" s="61"/>
      <c r="DU883" s="61"/>
      <c r="DV883" s="61"/>
      <c r="DW883" s="61"/>
      <c r="DX883" s="61"/>
      <c r="DY883" s="61"/>
      <c r="DZ883" s="61"/>
      <c r="EA883" s="61"/>
      <c r="EB883" s="61"/>
      <c r="EC883" s="61"/>
      <c r="ED883" s="61"/>
      <c r="EE883" s="61"/>
      <c r="EF883" s="61"/>
      <c r="EG883" s="61"/>
      <c r="EH883" s="61"/>
      <c r="EI883" s="61"/>
      <c r="EJ883" s="61"/>
      <c r="EK883" s="61"/>
      <c r="EL883" s="61"/>
      <c r="EM883" s="61"/>
      <c r="EN883" s="61"/>
      <c r="EO883" s="61"/>
      <c r="EP883" s="61"/>
      <c r="EQ883" s="61"/>
      <c r="ER883" s="61"/>
      <c r="ES883" s="61"/>
      <c r="ET883" s="61"/>
      <c r="EU883" s="61"/>
      <c r="EV883" s="61"/>
      <c r="EW883" s="61"/>
      <c r="EX883" s="61"/>
      <c r="EY883" s="61"/>
    </row>
    <row r="884" spans="1:155"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c r="AQ884" s="61"/>
      <c r="AR884" s="61"/>
      <c r="AS884" s="61"/>
      <c r="AT884" s="61"/>
      <c r="AU884" s="61"/>
      <c r="AV884" s="61"/>
      <c r="AW884" s="61"/>
      <c r="AX884" s="61"/>
      <c r="AY884" s="61"/>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61"/>
      <c r="CS884" s="61"/>
      <c r="CT884" s="61"/>
      <c r="CU884" s="61"/>
      <c r="CV884" s="61"/>
      <c r="CW884" s="61"/>
      <c r="CX884" s="61"/>
      <c r="CY884" s="61"/>
      <c r="CZ884" s="61"/>
      <c r="DA884" s="61"/>
      <c r="DB884" s="61"/>
      <c r="DC884" s="61"/>
      <c r="DD884" s="61"/>
      <c r="DE884" s="61"/>
      <c r="DF884" s="61"/>
      <c r="DG884" s="61"/>
      <c r="DH884" s="61"/>
      <c r="DI884" s="61"/>
      <c r="DJ884" s="61"/>
      <c r="DK884" s="61"/>
      <c r="DL884" s="61"/>
      <c r="DM884" s="61"/>
      <c r="DN884" s="61"/>
      <c r="DO884" s="61"/>
      <c r="DP884" s="61"/>
      <c r="DQ884" s="61"/>
      <c r="DR884" s="61"/>
      <c r="DS884" s="61"/>
      <c r="DT884" s="61"/>
      <c r="DU884" s="61"/>
      <c r="DV884" s="61"/>
      <c r="DW884" s="61"/>
      <c r="DX884" s="61"/>
      <c r="DY884" s="61"/>
      <c r="DZ884" s="61"/>
      <c r="EA884" s="61"/>
      <c r="EB884" s="61"/>
      <c r="EC884" s="61"/>
      <c r="ED884" s="61"/>
      <c r="EE884" s="61"/>
      <c r="EF884" s="61"/>
      <c r="EG884" s="61"/>
      <c r="EH884" s="61"/>
      <c r="EI884" s="61"/>
      <c r="EJ884" s="61"/>
      <c r="EK884" s="61"/>
      <c r="EL884" s="61"/>
      <c r="EM884" s="61"/>
      <c r="EN884" s="61"/>
      <c r="EO884" s="61"/>
      <c r="EP884" s="61"/>
      <c r="EQ884" s="61"/>
      <c r="ER884" s="61"/>
      <c r="ES884" s="61"/>
      <c r="ET884" s="61"/>
      <c r="EU884" s="61"/>
      <c r="EV884" s="61"/>
      <c r="EW884" s="61"/>
      <c r="EX884" s="61"/>
      <c r="EY884" s="61"/>
    </row>
    <row r="885" spans="1:155"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61"/>
      <c r="CS885" s="61"/>
      <c r="CT885" s="61"/>
      <c r="CU885" s="61"/>
      <c r="CV885" s="61"/>
      <c r="CW885" s="61"/>
      <c r="CX885" s="61"/>
      <c r="CY885" s="61"/>
      <c r="CZ885" s="61"/>
      <c r="DA885" s="61"/>
      <c r="DB885" s="61"/>
      <c r="DC885" s="61"/>
      <c r="DD885" s="61"/>
      <c r="DE885" s="61"/>
      <c r="DF885" s="61"/>
      <c r="DG885" s="61"/>
      <c r="DH885" s="61"/>
      <c r="DI885" s="61"/>
      <c r="DJ885" s="61"/>
      <c r="DK885" s="61"/>
      <c r="DL885" s="61"/>
      <c r="DM885" s="61"/>
      <c r="DN885" s="61"/>
      <c r="DO885" s="61"/>
      <c r="DP885" s="61"/>
      <c r="DQ885" s="61"/>
      <c r="DR885" s="61"/>
      <c r="DS885" s="61"/>
      <c r="DT885" s="61"/>
      <c r="DU885" s="61"/>
      <c r="DV885" s="61"/>
      <c r="DW885" s="61"/>
      <c r="DX885" s="61"/>
      <c r="DY885" s="61"/>
      <c r="DZ885" s="61"/>
      <c r="EA885" s="61"/>
      <c r="EB885" s="61"/>
      <c r="EC885" s="61"/>
      <c r="ED885" s="61"/>
      <c r="EE885" s="61"/>
      <c r="EF885" s="61"/>
      <c r="EG885" s="61"/>
      <c r="EH885" s="61"/>
      <c r="EI885" s="61"/>
      <c r="EJ885" s="61"/>
      <c r="EK885" s="61"/>
      <c r="EL885" s="61"/>
      <c r="EM885" s="61"/>
      <c r="EN885" s="61"/>
      <c r="EO885" s="61"/>
      <c r="EP885" s="61"/>
      <c r="EQ885" s="61"/>
      <c r="ER885" s="61"/>
      <c r="ES885" s="61"/>
      <c r="ET885" s="61"/>
      <c r="EU885" s="61"/>
      <c r="EV885" s="61"/>
      <c r="EW885" s="61"/>
      <c r="EX885" s="61"/>
      <c r="EY885" s="61"/>
    </row>
    <row r="886" spans="1:155"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61"/>
      <c r="CS886" s="61"/>
      <c r="CT886" s="61"/>
      <c r="CU886" s="61"/>
      <c r="CV886" s="61"/>
      <c r="CW886" s="61"/>
      <c r="CX886" s="61"/>
      <c r="CY886" s="61"/>
      <c r="CZ886" s="61"/>
      <c r="DA886" s="61"/>
      <c r="DB886" s="61"/>
      <c r="DC886" s="61"/>
      <c r="DD886" s="61"/>
      <c r="DE886" s="61"/>
      <c r="DF886" s="61"/>
      <c r="DG886" s="61"/>
      <c r="DH886" s="61"/>
      <c r="DI886" s="61"/>
      <c r="DJ886" s="61"/>
      <c r="DK886" s="61"/>
      <c r="DL886" s="61"/>
      <c r="DM886" s="61"/>
      <c r="DN886" s="61"/>
      <c r="DO886" s="61"/>
      <c r="DP886" s="61"/>
      <c r="DQ886" s="61"/>
      <c r="DR886" s="61"/>
      <c r="DS886" s="61"/>
      <c r="DT886" s="61"/>
      <c r="DU886" s="61"/>
      <c r="DV886" s="61"/>
      <c r="DW886" s="61"/>
      <c r="DX886" s="61"/>
      <c r="DY886" s="61"/>
      <c r="DZ886" s="61"/>
      <c r="EA886" s="61"/>
      <c r="EB886" s="61"/>
      <c r="EC886" s="61"/>
      <c r="ED886" s="61"/>
      <c r="EE886" s="61"/>
      <c r="EF886" s="61"/>
      <c r="EG886" s="61"/>
      <c r="EH886" s="61"/>
      <c r="EI886" s="61"/>
      <c r="EJ886" s="61"/>
      <c r="EK886" s="61"/>
      <c r="EL886" s="61"/>
      <c r="EM886" s="61"/>
      <c r="EN886" s="61"/>
      <c r="EO886" s="61"/>
      <c r="EP886" s="61"/>
      <c r="EQ886" s="61"/>
      <c r="ER886" s="61"/>
      <c r="ES886" s="61"/>
      <c r="ET886" s="61"/>
      <c r="EU886" s="61"/>
      <c r="EV886" s="61"/>
      <c r="EW886" s="61"/>
      <c r="EX886" s="61"/>
      <c r="EY886" s="61"/>
    </row>
    <row r="887" spans="1:155"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61"/>
      <c r="CS887" s="61"/>
      <c r="CT887" s="61"/>
      <c r="CU887" s="61"/>
      <c r="CV887" s="61"/>
      <c r="CW887" s="61"/>
      <c r="CX887" s="61"/>
      <c r="CY887" s="61"/>
      <c r="CZ887" s="61"/>
      <c r="DA887" s="61"/>
      <c r="DB887" s="61"/>
      <c r="DC887" s="61"/>
      <c r="DD887" s="61"/>
      <c r="DE887" s="61"/>
      <c r="DF887" s="61"/>
      <c r="DG887" s="61"/>
      <c r="DH887" s="61"/>
      <c r="DI887" s="61"/>
      <c r="DJ887" s="61"/>
      <c r="DK887" s="61"/>
      <c r="DL887" s="61"/>
      <c r="DM887" s="61"/>
      <c r="DN887" s="61"/>
      <c r="DO887" s="61"/>
      <c r="DP887" s="61"/>
      <c r="DQ887" s="61"/>
      <c r="DR887" s="61"/>
      <c r="DS887" s="61"/>
      <c r="DT887" s="61"/>
      <c r="DU887" s="61"/>
      <c r="DV887" s="61"/>
      <c r="DW887" s="61"/>
      <c r="DX887" s="61"/>
      <c r="DY887" s="61"/>
      <c r="DZ887" s="61"/>
      <c r="EA887" s="61"/>
      <c r="EB887" s="61"/>
      <c r="EC887" s="61"/>
      <c r="ED887" s="61"/>
      <c r="EE887" s="61"/>
      <c r="EF887" s="61"/>
      <c r="EG887" s="61"/>
      <c r="EH887" s="61"/>
      <c r="EI887" s="61"/>
      <c r="EJ887" s="61"/>
      <c r="EK887" s="61"/>
      <c r="EL887" s="61"/>
      <c r="EM887" s="61"/>
      <c r="EN887" s="61"/>
      <c r="EO887" s="61"/>
      <c r="EP887" s="61"/>
      <c r="EQ887" s="61"/>
      <c r="ER887" s="61"/>
      <c r="ES887" s="61"/>
      <c r="ET887" s="61"/>
      <c r="EU887" s="61"/>
      <c r="EV887" s="61"/>
      <c r="EW887" s="61"/>
      <c r="EX887" s="61"/>
      <c r="EY887" s="61"/>
    </row>
    <row r="888" spans="1:155"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61"/>
      <c r="CS888" s="61"/>
      <c r="CT888" s="61"/>
      <c r="CU888" s="61"/>
      <c r="CV888" s="61"/>
      <c r="CW888" s="61"/>
      <c r="CX888" s="61"/>
      <c r="CY888" s="61"/>
      <c r="CZ888" s="61"/>
      <c r="DA888" s="61"/>
      <c r="DB888" s="61"/>
      <c r="DC888" s="61"/>
      <c r="DD888" s="61"/>
      <c r="DE888" s="61"/>
      <c r="DF888" s="61"/>
      <c r="DG888" s="61"/>
      <c r="DH888" s="61"/>
      <c r="DI888" s="61"/>
      <c r="DJ888" s="61"/>
      <c r="DK888" s="61"/>
      <c r="DL888" s="61"/>
      <c r="DM888" s="61"/>
      <c r="DN888" s="61"/>
      <c r="DO888" s="61"/>
      <c r="DP888" s="61"/>
      <c r="DQ888" s="61"/>
      <c r="DR888" s="61"/>
      <c r="DS888" s="61"/>
      <c r="DT888" s="61"/>
      <c r="DU888" s="61"/>
      <c r="DV888" s="61"/>
      <c r="DW888" s="61"/>
      <c r="DX888" s="61"/>
      <c r="DY888" s="61"/>
      <c r="DZ888" s="61"/>
      <c r="EA888" s="61"/>
      <c r="EB888" s="61"/>
      <c r="EC888" s="61"/>
      <c r="ED888" s="61"/>
      <c r="EE888" s="61"/>
      <c r="EF888" s="61"/>
      <c r="EG888" s="61"/>
      <c r="EH888" s="61"/>
      <c r="EI888" s="61"/>
      <c r="EJ888" s="61"/>
      <c r="EK888" s="61"/>
      <c r="EL888" s="61"/>
      <c r="EM888" s="61"/>
      <c r="EN888" s="61"/>
      <c r="EO888" s="61"/>
      <c r="EP888" s="61"/>
      <c r="EQ888" s="61"/>
      <c r="ER888" s="61"/>
      <c r="ES888" s="61"/>
      <c r="ET888" s="61"/>
      <c r="EU888" s="61"/>
      <c r="EV888" s="61"/>
      <c r="EW888" s="61"/>
      <c r="EX888" s="61"/>
      <c r="EY888" s="61"/>
    </row>
    <row r="889" spans="1:155"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61"/>
      <c r="CS889" s="61"/>
      <c r="CT889" s="61"/>
      <c r="CU889" s="61"/>
      <c r="CV889" s="61"/>
      <c r="CW889" s="61"/>
      <c r="CX889" s="61"/>
      <c r="CY889" s="61"/>
      <c r="CZ889" s="61"/>
      <c r="DA889" s="61"/>
      <c r="DB889" s="61"/>
      <c r="DC889" s="61"/>
      <c r="DD889" s="61"/>
      <c r="DE889" s="61"/>
      <c r="DF889" s="61"/>
      <c r="DG889" s="61"/>
      <c r="DH889" s="61"/>
      <c r="DI889" s="61"/>
      <c r="DJ889" s="61"/>
      <c r="DK889" s="61"/>
      <c r="DL889" s="61"/>
      <c r="DM889" s="61"/>
      <c r="DN889" s="61"/>
      <c r="DO889" s="61"/>
      <c r="DP889" s="61"/>
      <c r="DQ889" s="61"/>
      <c r="DR889" s="61"/>
      <c r="DS889" s="61"/>
      <c r="DT889" s="61"/>
      <c r="DU889" s="61"/>
      <c r="DV889" s="61"/>
      <c r="DW889" s="61"/>
      <c r="DX889" s="61"/>
      <c r="DY889" s="61"/>
      <c r="DZ889" s="61"/>
      <c r="EA889" s="61"/>
      <c r="EB889" s="61"/>
      <c r="EC889" s="61"/>
      <c r="ED889" s="61"/>
      <c r="EE889" s="61"/>
      <c r="EF889" s="61"/>
      <c r="EG889" s="61"/>
      <c r="EH889" s="61"/>
      <c r="EI889" s="61"/>
      <c r="EJ889" s="61"/>
      <c r="EK889" s="61"/>
      <c r="EL889" s="61"/>
      <c r="EM889" s="61"/>
      <c r="EN889" s="61"/>
      <c r="EO889" s="61"/>
      <c r="EP889" s="61"/>
      <c r="EQ889" s="61"/>
      <c r="ER889" s="61"/>
      <c r="ES889" s="61"/>
      <c r="ET889" s="61"/>
      <c r="EU889" s="61"/>
      <c r="EV889" s="61"/>
      <c r="EW889" s="61"/>
      <c r="EX889" s="61"/>
      <c r="EY889" s="61"/>
    </row>
    <row r="890" spans="1:155"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61"/>
      <c r="CS890" s="61"/>
      <c r="CT890" s="61"/>
      <c r="CU890" s="61"/>
      <c r="CV890" s="61"/>
      <c r="CW890" s="61"/>
      <c r="CX890" s="61"/>
      <c r="CY890" s="61"/>
      <c r="CZ890" s="61"/>
      <c r="DA890" s="61"/>
      <c r="DB890" s="61"/>
      <c r="DC890" s="61"/>
      <c r="DD890" s="61"/>
      <c r="DE890" s="61"/>
      <c r="DF890" s="61"/>
      <c r="DG890" s="61"/>
      <c r="DH890" s="61"/>
      <c r="DI890" s="61"/>
      <c r="DJ890" s="61"/>
      <c r="DK890" s="61"/>
      <c r="DL890" s="61"/>
      <c r="DM890" s="61"/>
      <c r="DN890" s="61"/>
      <c r="DO890" s="61"/>
      <c r="DP890" s="61"/>
      <c r="DQ890" s="61"/>
      <c r="DR890" s="61"/>
      <c r="DS890" s="61"/>
      <c r="DT890" s="61"/>
      <c r="DU890" s="61"/>
      <c r="DV890" s="61"/>
      <c r="DW890" s="61"/>
      <c r="DX890" s="61"/>
      <c r="DY890" s="61"/>
      <c r="DZ890" s="61"/>
      <c r="EA890" s="61"/>
      <c r="EB890" s="61"/>
      <c r="EC890" s="61"/>
      <c r="ED890" s="61"/>
      <c r="EE890" s="61"/>
      <c r="EF890" s="61"/>
      <c r="EG890" s="61"/>
      <c r="EH890" s="61"/>
      <c r="EI890" s="61"/>
      <c r="EJ890" s="61"/>
      <c r="EK890" s="61"/>
      <c r="EL890" s="61"/>
      <c r="EM890" s="61"/>
      <c r="EN890" s="61"/>
      <c r="EO890" s="61"/>
      <c r="EP890" s="61"/>
      <c r="EQ890" s="61"/>
      <c r="ER890" s="61"/>
      <c r="ES890" s="61"/>
      <c r="ET890" s="61"/>
      <c r="EU890" s="61"/>
      <c r="EV890" s="61"/>
      <c r="EW890" s="61"/>
      <c r="EX890" s="61"/>
      <c r="EY890" s="61"/>
    </row>
    <row r="891" spans="1:155"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61"/>
      <c r="CS891" s="61"/>
      <c r="CT891" s="61"/>
      <c r="CU891" s="61"/>
      <c r="CV891" s="61"/>
      <c r="CW891" s="61"/>
      <c r="CX891" s="61"/>
      <c r="CY891" s="61"/>
      <c r="CZ891" s="61"/>
      <c r="DA891" s="61"/>
      <c r="DB891" s="61"/>
      <c r="DC891" s="61"/>
      <c r="DD891" s="61"/>
      <c r="DE891" s="61"/>
      <c r="DF891" s="61"/>
      <c r="DG891" s="61"/>
      <c r="DH891" s="61"/>
      <c r="DI891" s="61"/>
      <c r="DJ891" s="61"/>
      <c r="DK891" s="61"/>
      <c r="DL891" s="61"/>
      <c r="DM891" s="61"/>
      <c r="DN891" s="61"/>
      <c r="DO891" s="61"/>
      <c r="DP891" s="61"/>
      <c r="DQ891" s="61"/>
      <c r="DR891" s="61"/>
      <c r="DS891" s="61"/>
      <c r="DT891" s="61"/>
      <c r="DU891" s="61"/>
      <c r="DV891" s="61"/>
      <c r="DW891" s="61"/>
      <c r="DX891" s="61"/>
      <c r="DY891" s="61"/>
      <c r="DZ891" s="61"/>
      <c r="EA891" s="61"/>
      <c r="EB891" s="61"/>
      <c r="EC891" s="61"/>
      <c r="ED891" s="61"/>
      <c r="EE891" s="61"/>
      <c r="EF891" s="61"/>
      <c r="EG891" s="61"/>
      <c r="EH891" s="61"/>
      <c r="EI891" s="61"/>
      <c r="EJ891" s="61"/>
      <c r="EK891" s="61"/>
      <c r="EL891" s="61"/>
      <c r="EM891" s="61"/>
      <c r="EN891" s="61"/>
      <c r="EO891" s="61"/>
      <c r="EP891" s="61"/>
      <c r="EQ891" s="61"/>
      <c r="ER891" s="61"/>
      <c r="ES891" s="61"/>
      <c r="ET891" s="61"/>
      <c r="EU891" s="61"/>
      <c r="EV891" s="61"/>
      <c r="EW891" s="61"/>
      <c r="EX891" s="61"/>
      <c r="EY891" s="61"/>
    </row>
    <row r="892" spans="1:155"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61"/>
      <c r="CS892" s="61"/>
      <c r="CT892" s="61"/>
      <c r="CU892" s="61"/>
      <c r="CV892" s="61"/>
      <c r="CW892" s="61"/>
      <c r="CX892" s="61"/>
      <c r="CY892" s="61"/>
      <c r="CZ892" s="61"/>
      <c r="DA892" s="61"/>
      <c r="DB892" s="61"/>
      <c r="DC892" s="61"/>
      <c r="DD892" s="61"/>
      <c r="DE892" s="61"/>
      <c r="DF892" s="61"/>
      <c r="DG892" s="61"/>
      <c r="DH892" s="61"/>
      <c r="DI892" s="61"/>
      <c r="DJ892" s="61"/>
      <c r="DK892" s="61"/>
      <c r="DL892" s="61"/>
      <c r="DM892" s="61"/>
      <c r="DN892" s="61"/>
      <c r="DO892" s="61"/>
      <c r="DP892" s="61"/>
      <c r="DQ892" s="61"/>
      <c r="DR892" s="61"/>
      <c r="DS892" s="61"/>
      <c r="DT892" s="61"/>
      <c r="DU892" s="61"/>
      <c r="DV892" s="61"/>
      <c r="DW892" s="61"/>
      <c r="DX892" s="61"/>
      <c r="DY892" s="61"/>
      <c r="DZ892" s="61"/>
      <c r="EA892" s="61"/>
      <c r="EB892" s="61"/>
      <c r="EC892" s="61"/>
      <c r="ED892" s="61"/>
      <c r="EE892" s="61"/>
      <c r="EF892" s="61"/>
      <c r="EG892" s="61"/>
      <c r="EH892" s="61"/>
      <c r="EI892" s="61"/>
      <c r="EJ892" s="61"/>
      <c r="EK892" s="61"/>
      <c r="EL892" s="61"/>
      <c r="EM892" s="61"/>
      <c r="EN892" s="61"/>
      <c r="EO892" s="61"/>
      <c r="EP892" s="61"/>
      <c r="EQ892" s="61"/>
      <c r="ER892" s="61"/>
      <c r="ES892" s="61"/>
      <c r="ET892" s="61"/>
      <c r="EU892" s="61"/>
      <c r="EV892" s="61"/>
      <c r="EW892" s="61"/>
      <c r="EX892" s="61"/>
      <c r="EY892" s="61"/>
    </row>
    <row r="893" spans="1:155"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61"/>
      <c r="CS893" s="61"/>
      <c r="CT893" s="61"/>
      <c r="CU893" s="61"/>
      <c r="CV893" s="61"/>
      <c r="CW893" s="61"/>
      <c r="CX893" s="61"/>
      <c r="CY893" s="61"/>
      <c r="CZ893" s="61"/>
      <c r="DA893" s="61"/>
      <c r="DB893" s="61"/>
      <c r="DC893" s="61"/>
      <c r="DD893" s="61"/>
      <c r="DE893" s="61"/>
      <c r="DF893" s="61"/>
      <c r="DG893" s="61"/>
      <c r="DH893" s="61"/>
      <c r="DI893" s="61"/>
      <c r="DJ893" s="61"/>
      <c r="DK893" s="61"/>
      <c r="DL893" s="61"/>
      <c r="DM893" s="61"/>
      <c r="DN893" s="61"/>
      <c r="DO893" s="61"/>
      <c r="DP893" s="61"/>
      <c r="DQ893" s="61"/>
      <c r="DR893" s="61"/>
      <c r="DS893" s="61"/>
      <c r="DT893" s="61"/>
      <c r="DU893" s="61"/>
      <c r="DV893" s="61"/>
      <c r="DW893" s="61"/>
      <c r="DX893" s="61"/>
      <c r="DY893" s="61"/>
      <c r="DZ893" s="61"/>
      <c r="EA893" s="61"/>
      <c r="EB893" s="61"/>
      <c r="EC893" s="61"/>
      <c r="ED893" s="61"/>
      <c r="EE893" s="61"/>
      <c r="EF893" s="61"/>
      <c r="EG893" s="61"/>
      <c r="EH893" s="61"/>
      <c r="EI893" s="61"/>
      <c r="EJ893" s="61"/>
      <c r="EK893" s="61"/>
      <c r="EL893" s="61"/>
      <c r="EM893" s="61"/>
      <c r="EN893" s="61"/>
      <c r="EO893" s="61"/>
      <c r="EP893" s="61"/>
      <c r="EQ893" s="61"/>
      <c r="ER893" s="61"/>
      <c r="ES893" s="61"/>
      <c r="ET893" s="61"/>
      <c r="EU893" s="61"/>
      <c r="EV893" s="61"/>
      <c r="EW893" s="61"/>
      <c r="EX893" s="61"/>
      <c r="EY893" s="61"/>
    </row>
    <row r="894" spans="1:155"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61"/>
      <c r="CS894" s="61"/>
      <c r="CT894" s="61"/>
      <c r="CU894" s="61"/>
      <c r="CV894" s="61"/>
      <c r="CW894" s="61"/>
      <c r="CX894" s="61"/>
      <c r="CY894" s="61"/>
      <c r="CZ894" s="61"/>
      <c r="DA894" s="61"/>
      <c r="DB894" s="61"/>
      <c r="DC894" s="61"/>
      <c r="DD894" s="61"/>
      <c r="DE894" s="61"/>
      <c r="DF894" s="61"/>
      <c r="DG894" s="61"/>
      <c r="DH894" s="61"/>
      <c r="DI894" s="61"/>
      <c r="DJ894" s="61"/>
      <c r="DK894" s="61"/>
      <c r="DL894" s="61"/>
      <c r="DM894" s="61"/>
      <c r="DN894" s="61"/>
      <c r="DO894" s="61"/>
      <c r="DP894" s="61"/>
      <c r="DQ894" s="61"/>
      <c r="DR894" s="61"/>
      <c r="DS894" s="61"/>
      <c r="DT894" s="61"/>
      <c r="DU894" s="61"/>
      <c r="DV894" s="61"/>
      <c r="DW894" s="61"/>
      <c r="DX894" s="61"/>
      <c r="DY894" s="61"/>
      <c r="DZ894" s="61"/>
      <c r="EA894" s="61"/>
      <c r="EB894" s="61"/>
      <c r="EC894" s="61"/>
      <c r="ED894" s="61"/>
      <c r="EE894" s="61"/>
      <c r="EF894" s="61"/>
      <c r="EG894" s="61"/>
      <c r="EH894" s="61"/>
      <c r="EI894" s="61"/>
      <c r="EJ894" s="61"/>
      <c r="EK894" s="61"/>
      <c r="EL894" s="61"/>
      <c r="EM894" s="61"/>
      <c r="EN894" s="61"/>
      <c r="EO894" s="61"/>
      <c r="EP894" s="61"/>
      <c r="EQ894" s="61"/>
      <c r="ER894" s="61"/>
      <c r="ES894" s="61"/>
      <c r="ET894" s="61"/>
      <c r="EU894" s="61"/>
      <c r="EV894" s="61"/>
      <c r="EW894" s="61"/>
      <c r="EX894" s="61"/>
      <c r="EY894" s="61"/>
    </row>
    <row r="895" spans="1:155"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61"/>
      <c r="CS895" s="61"/>
      <c r="CT895" s="61"/>
      <c r="CU895" s="61"/>
      <c r="CV895" s="61"/>
      <c r="CW895" s="61"/>
      <c r="CX895" s="61"/>
      <c r="CY895" s="61"/>
      <c r="CZ895" s="61"/>
      <c r="DA895" s="61"/>
      <c r="DB895" s="61"/>
      <c r="DC895" s="61"/>
      <c r="DD895" s="61"/>
      <c r="DE895" s="61"/>
      <c r="DF895" s="61"/>
      <c r="DG895" s="61"/>
      <c r="DH895" s="61"/>
      <c r="DI895" s="61"/>
      <c r="DJ895" s="61"/>
      <c r="DK895" s="61"/>
      <c r="DL895" s="61"/>
      <c r="DM895" s="61"/>
      <c r="DN895" s="61"/>
      <c r="DO895" s="61"/>
      <c r="DP895" s="61"/>
      <c r="DQ895" s="61"/>
      <c r="DR895" s="61"/>
      <c r="DS895" s="61"/>
      <c r="DT895" s="61"/>
      <c r="DU895" s="61"/>
      <c r="DV895" s="61"/>
      <c r="DW895" s="61"/>
      <c r="DX895" s="61"/>
      <c r="DY895" s="61"/>
      <c r="DZ895" s="61"/>
      <c r="EA895" s="61"/>
      <c r="EB895" s="61"/>
      <c r="EC895" s="61"/>
      <c r="ED895" s="61"/>
      <c r="EE895" s="61"/>
      <c r="EF895" s="61"/>
      <c r="EG895" s="61"/>
      <c r="EH895" s="61"/>
      <c r="EI895" s="61"/>
      <c r="EJ895" s="61"/>
      <c r="EK895" s="61"/>
      <c r="EL895" s="61"/>
      <c r="EM895" s="61"/>
      <c r="EN895" s="61"/>
      <c r="EO895" s="61"/>
      <c r="EP895" s="61"/>
      <c r="EQ895" s="61"/>
      <c r="ER895" s="61"/>
      <c r="ES895" s="61"/>
      <c r="ET895" s="61"/>
      <c r="EU895" s="61"/>
      <c r="EV895" s="61"/>
      <c r="EW895" s="61"/>
      <c r="EX895" s="61"/>
      <c r="EY895" s="61"/>
    </row>
    <row r="896" spans="1:155"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61"/>
      <c r="CS896" s="61"/>
      <c r="CT896" s="61"/>
      <c r="CU896" s="61"/>
      <c r="CV896" s="61"/>
      <c r="CW896" s="61"/>
      <c r="CX896" s="61"/>
      <c r="CY896" s="61"/>
      <c r="CZ896" s="61"/>
      <c r="DA896" s="61"/>
      <c r="DB896" s="61"/>
      <c r="DC896" s="61"/>
      <c r="DD896" s="61"/>
      <c r="DE896" s="61"/>
      <c r="DF896" s="61"/>
      <c r="DG896" s="61"/>
      <c r="DH896" s="61"/>
      <c r="DI896" s="61"/>
      <c r="DJ896" s="61"/>
      <c r="DK896" s="61"/>
      <c r="DL896" s="61"/>
      <c r="DM896" s="61"/>
      <c r="DN896" s="61"/>
      <c r="DO896" s="61"/>
      <c r="DP896" s="61"/>
      <c r="DQ896" s="61"/>
      <c r="DR896" s="61"/>
      <c r="DS896" s="61"/>
      <c r="DT896" s="61"/>
      <c r="DU896" s="61"/>
      <c r="DV896" s="61"/>
      <c r="DW896" s="61"/>
      <c r="DX896" s="61"/>
      <c r="DY896" s="61"/>
      <c r="DZ896" s="61"/>
      <c r="EA896" s="61"/>
      <c r="EB896" s="61"/>
      <c r="EC896" s="61"/>
      <c r="ED896" s="61"/>
      <c r="EE896" s="61"/>
      <c r="EF896" s="61"/>
      <c r="EG896" s="61"/>
      <c r="EH896" s="61"/>
      <c r="EI896" s="61"/>
      <c r="EJ896" s="61"/>
      <c r="EK896" s="61"/>
      <c r="EL896" s="61"/>
      <c r="EM896" s="61"/>
      <c r="EN896" s="61"/>
      <c r="EO896" s="61"/>
      <c r="EP896" s="61"/>
      <c r="EQ896" s="61"/>
      <c r="ER896" s="61"/>
      <c r="ES896" s="61"/>
      <c r="ET896" s="61"/>
      <c r="EU896" s="61"/>
      <c r="EV896" s="61"/>
      <c r="EW896" s="61"/>
      <c r="EX896" s="61"/>
      <c r="EY896" s="61"/>
    </row>
    <row r="897" spans="1:155"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61"/>
      <c r="CS897" s="61"/>
      <c r="CT897" s="61"/>
      <c r="CU897" s="61"/>
      <c r="CV897" s="61"/>
      <c r="CW897" s="61"/>
      <c r="CX897" s="61"/>
      <c r="CY897" s="61"/>
      <c r="CZ897" s="61"/>
      <c r="DA897" s="61"/>
      <c r="DB897" s="61"/>
      <c r="DC897" s="61"/>
      <c r="DD897" s="61"/>
      <c r="DE897" s="61"/>
      <c r="DF897" s="61"/>
      <c r="DG897" s="61"/>
      <c r="DH897" s="61"/>
      <c r="DI897" s="61"/>
      <c r="DJ897" s="61"/>
      <c r="DK897" s="61"/>
      <c r="DL897" s="61"/>
      <c r="DM897" s="61"/>
      <c r="DN897" s="61"/>
      <c r="DO897" s="61"/>
      <c r="DP897" s="61"/>
      <c r="DQ897" s="61"/>
      <c r="DR897" s="61"/>
      <c r="DS897" s="61"/>
      <c r="DT897" s="61"/>
      <c r="DU897" s="61"/>
      <c r="DV897" s="61"/>
      <c r="DW897" s="61"/>
      <c r="DX897" s="61"/>
      <c r="DY897" s="61"/>
      <c r="DZ897" s="61"/>
      <c r="EA897" s="61"/>
      <c r="EB897" s="61"/>
      <c r="EC897" s="61"/>
      <c r="ED897" s="61"/>
      <c r="EE897" s="61"/>
      <c r="EF897" s="61"/>
      <c r="EG897" s="61"/>
      <c r="EH897" s="61"/>
      <c r="EI897" s="61"/>
      <c r="EJ897" s="61"/>
      <c r="EK897" s="61"/>
      <c r="EL897" s="61"/>
      <c r="EM897" s="61"/>
      <c r="EN897" s="61"/>
      <c r="EO897" s="61"/>
      <c r="EP897" s="61"/>
      <c r="EQ897" s="61"/>
      <c r="ER897" s="61"/>
      <c r="ES897" s="61"/>
      <c r="ET897" s="61"/>
      <c r="EU897" s="61"/>
      <c r="EV897" s="61"/>
      <c r="EW897" s="61"/>
      <c r="EX897" s="61"/>
      <c r="EY897" s="61"/>
    </row>
    <row r="898" spans="1:155"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61"/>
      <c r="CS898" s="61"/>
      <c r="CT898" s="61"/>
      <c r="CU898" s="61"/>
      <c r="CV898" s="61"/>
      <c r="CW898" s="61"/>
      <c r="CX898" s="61"/>
      <c r="CY898" s="61"/>
      <c r="CZ898" s="61"/>
      <c r="DA898" s="61"/>
      <c r="DB898" s="61"/>
      <c r="DC898" s="61"/>
      <c r="DD898" s="61"/>
      <c r="DE898" s="61"/>
      <c r="DF898" s="61"/>
      <c r="DG898" s="61"/>
      <c r="DH898" s="61"/>
      <c r="DI898" s="61"/>
      <c r="DJ898" s="61"/>
      <c r="DK898" s="61"/>
      <c r="DL898" s="61"/>
      <c r="DM898" s="61"/>
      <c r="DN898" s="61"/>
      <c r="DO898" s="61"/>
      <c r="DP898" s="61"/>
      <c r="DQ898" s="61"/>
      <c r="DR898" s="61"/>
      <c r="DS898" s="61"/>
      <c r="DT898" s="61"/>
      <c r="DU898" s="61"/>
      <c r="DV898" s="61"/>
      <c r="DW898" s="61"/>
      <c r="DX898" s="61"/>
      <c r="DY898" s="61"/>
      <c r="DZ898" s="61"/>
      <c r="EA898" s="61"/>
      <c r="EB898" s="61"/>
      <c r="EC898" s="61"/>
      <c r="ED898" s="61"/>
      <c r="EE898" s="61"/>
      <c r="EF898" s="61"/>
      <c r="EG898" s="61"/>
      <c r="EH898" s="61"/>
      <c r="EI898" s="61"/>
      <c r="EJ898" s="61"/>
      <c r="EK898" s="61"/>
      <c r="EL898" s="61"/>
      <c r="EM898" s="61"/>
      <c r="EN898" s="61"/>
      <c r="EO898" s="61"/>
      <c r="EP898" s="61"/>
      <c r="EQ898" s="61"/>
      <c r="ER898" s="61"/>
      <c r="ES898" s="61"/>
      <c r="ET898" s="61"/>
      <c r="EU898" s="61"/>
      <c r="EV898" s="61"/>
      <c r="EW898" s="61"/>
      <c r="EX898" s="61"/>
      <c r="EY898" s="61"/>
    </row>
    <row r="899" spans="1:155"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61"/>
      <c r="CS899" s="61"/>
      <c r="CT899" s="61"/>
      <c r="CU899" s="61"/>
      <c r="CV899" s="61"/>
      <c r="CW899" s="61"/>
      <c r="CX899" s="61"/>
      <c r="CY899" s="61"/>
      <c r="CZ899" s="61"/>
      <c r="DA899" s="61"/>
      <c r="DB899" s="61"/>
      <c r="DC899" s="61"/>
      <c r="DD899" s="61"/>
      <c r="DE899" s="61"/>
      <c r="DF899" s="61"/>
      <c r="DG899" s="61"/>
      <c r="DH899" s="61"/>
      <c r="DI899" s="61"/>
      <c r="DJ899" s="61"/>
      <c r="DK899" s="61"/>
      <c r="DL899" s="61"/>
      <c r="DM899" s="61"/>
      <c r="DN899" s="61"/>
      <c r="DO899" s="61"/>
      <c r="DP899" s="61"/>
      <c r="DQ899" s="61"/>
      <c r="DR899" s="61"/>
      <c r="DS899" s="61"/>
      <c r="DT899" s="61"/>
      <c r="DU899" s="61"/>
      <c r="DV899" s="61"/>
      <c r="DW899" s="61"/>
      <c r="DX899" s="61"/>
      <c r="DY899" s="61"/>
      <c r="DZ899" s="61"/>
      <c r="EA899" s="61"/>
      <c r="EB899" s="61"/>
      <c r="EC899" s="61"/>
      <c r="ED899" s="61"/>
      <c r="EE899" s="61"/>
      <c r="EF899" s="61"/>
      <c r="EG899" s="61"/>
      <c r="EH899" s="61"/>
      <c r="EI899" s="61"/>
      <c r="EJ899" s="61"/>
      <c r="EK899" s="61"/>
      <c r="EL899" s="61"/>
      <c r="EM899" s="61"/>
      <c r="EN899" s="61"/>
      <c r="EO899" s="61"/>
      <c r="EP899" s="61"/>
      <c r="EQ899" s="61"/>
      <c r="ER899" s="61"/>
      <c r="ES899" s="61"/>
      <c r="ET899" s="61"/>
      <c r="EU899" s="61"/>
      <c r="EV899" s="61"/>
      <c r="EW899" s="61"/>
      <c r="EX899" s="61"/>
      <c r="EY899" s="61"/>
    </row>
    <row r="900" spans="1:155"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61"/>
      <c r="CS900" s="61"/>
      <c r="CT900" s="61"/>
      <c r="CU900" s="61"/>
      <c r="CV900" s="61"/>
      <c r="CW900" s="61"/>
      <c r="CX900" s="61"/>
      <c r="CY900" s="61"/>
      <c r="CZ900" s="61"/>
      <c r="DA900" s="61"/>
      <c r="DB900" s="61"/>
      <c r="DC900" s="61"/>
      <c r="DD900" s="61"/>
      <c r="DE900" s="61"/>
      <c r="DF900" s="61"/>
      <c r="DG900" s="61"/>
      <c r="DH900" s="61"/>
      <c r="DI900" s="61"/>
      <c r="DJ900" s="61"/>
      <c r="DK900" s="61"/>
      <c r="DL900" s="61"/>
      <c r="DM900" s="61"/>
      <c r="DN900" s="61"/>
      <c r="DO900" s="61"/>
      <c r="DP900" s="61"/>
      <c r="DQ900" s="61"/>
      <c r="DR900" s="61"/>
      <c r="DS900" s="61"/>
      <c r="DT900" s="61"/>
      <c r="DU900" s="61"/>
      <c r="DV900" s="61"/>
      <c r="DW900" s="61"/>
      <c r="DX900" s="61"/>
      <c r="DY900" s="61"/>
      <c r="DZ900" s="61"/>
      <c r="EA900" s="61"/>
      <c r="EB900" s="61"/>
      <c r="EC900" s="61"/>
      <c r="ED900" s="61"/>
      <c r="EE900" s="61"/>
      <c r="EF900" s="61"/>
      <c r="EG900" s="61"/>
      <c r="EH900" s="61"/>
      <c r="EI900" s="61"/>
      <c r="EJ900" s="61"/>
      <c r="EK900" s="61"/>
      <c r="EL900" s="61"/>
      <c r="EM900" s="61"/>
      <c r="EN900" s="61"/>
      <c r="EO900" s="61"/>
      <c r="EP900" s="61"/>
      <c r="EQ900" s="61"/>
      <c r="ER900" s="61"/>
      <c r="ES900" s="61"/>
      <c r="ET900" s="61"/>
      <c r="EU900" s="61"/>
      <c r="EV900" s="61"/>
      <c r="EW900" s="61"/>
      <c r="EX900" s="61"/>
      <c r="EY900" s="61"/>
    </row>
    <row r="901" spans="1:155"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61"/>
      <c r="CS901" s="61"/>
      <c r="CT901" s="61"/>
      <c r="CU901" s="61"/>
      <c r="CV901" s="61"/>
      <c r="CW901" s="61"/>
      <c r="CX901" s="61"/>
      <c r="CY901" s="61"/>
      <c r="CZ901" s="61"/>
      <c r="DA901" s="61"/>
      <c r="DB901" s="61"/>
      <c r="DC901" s="61"/>
      <c r="DD901" s="61"/>
      <c r="DE901" s="61"/>
      <c r="DF901" s="61"/>
      <c r="DG901" s="61"/>
      <c r="DH901" s="61"/>
      <c r="DI901" s="61"/>
      <c r="DJ901" s="61"/>
      <c r="DK901" s="61"/>
      <c r="DL901" s="61"/>
      <c r="DM901" s="61"/>
      <c r="DN901" s="61"/>
      <c r="DO901" s="61"/>
      <c r="DP901" s="61"/>
      <c r="DQ901" s="61"/>
      <c r="DR901" s="61"/>
      <c r="DS901" s="61"/>
      <c r="DT901" s="61"/>
      <c r="DU901" s="61"/>
      <c r="DV901" s="61"/>
      <c r="DW901" s="61"/>
      <c r="DX901" s="61"/>
      <c r="DY901" s="61"/>
      <c r="DZ901" s="61"/>
      <c r="EA901" s="61"/>
      <c r="EB901" s="61"/>
      <c r="EC901" s="61"/>
      <c r="ED901" s="61"/>
      <c r="EE901" s="61"/>
      <c r="EF901" s="61"/>
      <c r="EG901" s="61"/>
      <c r="EH901" s="61"/>
      <c r="EI901" s="61"/>
      <c r="EJ901" s="61"/>
      <c r="EK901" s="61"/>
      <c r="EL901" s="61"/>
      <c r="EM901" s="61"/>
      <c r="EN901" s="61"/>
      <c r="EO901" s="61"/>
      <c r="EP901" s="61"/>
      <c r="EQ901" s="61"/>
      <c r="ER901" s="61"/>
      <c r="ES901" s="61"/>
      <c r="ET901" s="61"/>
      <c r="EU901" s="61"/>
      <c r="EV901" s="61"/>
      <c r="EW901" s="61"/>
      <c r="EX901" s="61"/>
      <c r="EY901" s="61"/>
    </row>
    <row r="902" spans="1:155"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61"/>
      <c r="CS902" s="61"/>
      <c r="CT902" s="61"/>
      <c r="CU902" s="61"/>
      <c r="CV902" s="61"/>
      <c r="CW902" s="61"/>
      <c r="CX902" s="61"/>
      <c r="CY902" s="61"/>
      <c r="CZ902" s="61"/>
      <c r="DA902" s="61"/>
      <c r="DB902" s="61"/>
      <c r="DC902" s="61"/>
      <c r="DD902" s="61"/>
      <c r="DE902" s="61"/>
      <c r="DF902" s="61"/>
      <c r="DG902" s="61"/>
      <c r="DH902" s="61"/>
      <c r="DI902" s="61"/>
      <c r="DJ902" s="61"/>
      <c r="DK902" s="61"/>
      <c r="DL902" s="61"/>
      <c r="DM902" s="61"/>
      <c r="DN902" s="61"/>
      <c r="DO902" s="61"/>
      <c r="DP902" s="61"/>
      <c r="DQ902" s="61"/>
      <c r="DR902" s="61"/>
      <c r="DS902" s="61"/>
      <c r="DT902" s="61"/>
      <c r="DU902" s="61"/>
      <c r="DV902" s="61"/>
      <c r="DW902" s="61"/>
      <c r="DX902" s="61"/>
      <c r="DY902" s="61"/>
      <c r="DZ902" s="61"/>
      <c r="EA902" s="61"/>
      <c r="EB902" s="61"/>
      <c r="EC902" s="61"/>
      <c r="ED902" s="61"/>
      <c r="EE902" s="61"/>
      <c r="EF902" s="61"/>
      <c r="EG902" s="61"/>
      <c r="EH902" s="61"/>
      <c r="EI902" s="61"/>
      <c r="EJ902" s="61"/>
      <c r="EK902" s="61"/>
      <c r="EL902" s="61"/>
      <c r="EM902" s="61"/>
      <c r="EN902" s="61"/>
      <c r="EO902" s="61"/>
      <c r="EP902" s="61"/>
      <c r="EQ902" s="61"/>
      <c r="ER902" s="61"/>
      <c r="ES902" s="61"/>
      <c r="ET902" s="61"/>
      <c r="EU902" s="61"/>
      <c r="EV902" s="61"/>
      <c r="EW902" s="61"/>
      <c r="EX902" s="61"/>
      <c r="EY902" s="61"/>
    </row>
    <row r="903" spans="1:155"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61"/>
      <c r="CS903" s="61"/>
      <c r="CT903" s="61"/>
      <c r="CU903" s="61"/>
      <c r="CV903" s="61"/>
      <c r="CW903" s="61"/>
      <c r="CX903" s="61"/>
      <c r="CY903" s="61"/>
      <c r="CZ903" s="61"/>
      <c r="DA903" s="61"/>
      <c r="DB903" s="61"/>
      <c r="DC903" s="61"/>
      <c r="DD903" s="61"/>
      <c r="DE903" s="61"/>
      <c r="DF903" s="61"/>
      <c r="DG903" s="61"/>
      <c r="DH903" s="61"/>
      <c r="DI903" s="61"/>
      <c r="DJ903" s="61"/>
      <c r="DK903" s="61"/>
      <c r="DL903" s="61"/>
      <c r="DM903" s="61"/>
      <c r="DN903" s="61"/>
      <c r="DO903" s="61"/>
      <c r="DP903" s="61"/>
      <c r="DQ903" s="61"/>
      <c r="DR903" s="61"/>
      <c r="DS903" s="61"/>
      <c r="DT903" s="61"/>
      <c r="DU903" s="61"/>
      <c r="DV903" s="61"/>
      <c r="DW903" s="61"/>
      <c r="DX903" s="61"/>
      <c r="DY903" s="61"/>
      <c r="DZ903" s="61"/>
      <c r="EA903" s="61"/>
      <c r="EB903" s="61"/>
      <c r="EC903" s="61"/>
      <c r="ED903" s="61"/>
      <c r="EE903" s="61"/>
      <c r="EF903" s="61"/>
      <c r="EG903" s="61"/>
      <c r="EH903" s="61"/>
      <c r="EI903" s="61"/>
      <c r="EJ903" s="61"/>
      <c r="EK903" s="61"/>
      <c r="EL903" s="61"/>
      <c r="EM903" s="61"/>
      <c r="EN903" s="61"/>
      <c r="EO903" s="61"/>
      <c r="EP903" s="61"/>
      <c r="EQ903" s="61"/>
      <c r="ER903" s="61"/>
      <c r="ES903" s="61"/>
      <c r="ET903" s="61"/>
      <c r="EU903" s="61"/>
      <c r="EV903" s="61"/>
      <c r="EW903" s="61"/>
      <c r="EX903" s="61"/>
      <c r="EY903" s="61"/>
    </row>
    <row r="904" spans="1:155"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61"/>
      <c r="CS904" s="61"/>
      <c r="CT904" s="61"/>
      <c r="CU904" s="61"/>
      <c r="CV904" s="61"/>
      <c r="CW904" s="61"/>
      <c r="CX904" s="61"/>
      <c r="CY904" s="61"/>
      <c r="CZ904" s="61"/>
      <c r="DA904" s="61"/>
      <c r="DB904" s="61"/>
      <c r="DC904" s="61"/>
      <c r="DD904" s="61"/>
      <c r="DE904" s="61"/>
      <c r="DF904" s="61"/>
      <c r="DG904" s="61"/>
      <c r="DH904" s="61"/>
      <c r="DI904" s="61"/>
      <c r="DJ904" s="61"/>
      <c r="DK904" s="61"/>
      <c r="DL904" s="61"/>
      <c r="DM904" s="61"/>
      <c r="DN904" s="61"/>
      <c r="DO904" s="61"/>
      <c r="DP904" s="61"/>
      <c r="DQ904" s="61"/>
      <c r="DR904" s="61"/>
      <c r="DS904" s="61"/>
      <c r="DT904" s="61"/>
      <c r="DU904" s="61"/>
      <c r="DV904" s="61"/>
      <c r="DW904" s="61"/>
      <c r="DX904" s="61"/>
      <c r="DY904" s="61"/>
      <c r="DZ904" s="61"/>
      <c r="EA904" s="61"/>
      <c r="EB904" s="61"/>
      <c r="EC904" s="61"/>
      <c r="ED904" s="61"/>
      <c r="EE904" s="61"/>
      <c r="EF904" s="61"/>
      <c r="EG904" s="61"/>
      <c r="EH904" s="61"/>
      <c r="EI904" s="61"/>
      <c r="EJ904" s="61"/>
      <c r="EK904" s="61"/>
      <c r="EL904" s="61"/>
      <c r="EM904" s="61"/>
      <c r="EN904" s="61"/>
      <c r="EO904" s="61"/>
      <c r="EP904" s="61"/>
      <c r="EQ904" s="61"/>
      <c r="ER904" s="61"/>
      <c r="ES904" s="61"/>
      <c r="ET904" s="61"/>
      <c r="EU904" s="61"/>
      <c r="EV904" s="61"/>
      <c r="EW904" s="61"/>
      <c r="EX904" s="61"/>
      <c r="EY904" s="61"/>
    </row>
    <row r="905" spans="1:155"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61"/>
      <c r="CS905" s="61"/>
      <c r="CT905" s="61"/>
      <c r="CU905" s="61"/>
      <c r="CV905" s="61"/>
      <c r="CW905" s="61"/>
      <c r="CX905" s="61"/>
      <c r="CY905" s="61"/>
      <c r="CZ905" s="61"/>
      <c r="DA905" s="61"/>
      <c r="DB905" s="61"/>
      <c r="DC905" s="61"/>
      <c r="DD905" s="61"/>
      <c r="DE905" s="61"/>
      <c r="DF905" s="61"/>
      <c r="DG905" s="61"/>
      <c r="DH905" s="61"/>
      <c r="DI905" s="61"/>
      <c r="DJ905" s="61"/>
      <c r="DK905" s="61"/>
      <c r="DL905" s="61"/>
      <c r="DM905" s="61"/>
      <c r="DN905" s="61"/>
      <c r="DO905" s="61"/>
      <c r="DP905" s="61"/>
      <c r="DQ905" s="61"/>
      <c r="DR905" s="61"/>
      <c r="DS905" s="61"/>
      <c r="DT905" s="61"/>
      <c r="DU905" s="61"/>
      <c r="DV905" s="61"/>
      <c r="DW905" s="61"/>
      <c r="DX905" s="61"/>
      <c r="DY905" s="61"/>
      <c r="DZ905" s="61"/>
      <c r="EA905" s="61"/>
      <c r="EB905" s="61"/>
      <c r="EC905" s="61"/>
      <c r="ED905" s="61"/>
      <c r="EE905" s="61"/>
      <c r="EF905" s="61"/>
      <c r="EG905" s="61"/>
      <c r="EH905" s="61"/>
      <c r="EI905" s="61"/>
      <c r="EJ905" s="61"/>
      <c r="EK905" s="61"/>
      <c r="EL905" s="61"/>
      <c r="EM905" s="61"/>
      <c r="EN905" s="61"/>
      <c r="EO905" s="61"/>
      <c r="EP905" s="61"/>
      <c r="EQ905" s="61"/>
      <c r="ER905" s="61"/>
      <c r="ES905" s="61"/>
      <c r="ET905" s="61"/>
      <c r="EU905" s="61"/>
      <c r="EV905" s="61"/>
      <c r="EW905" s="61"/>
      <c r="EX905" s="61"/>
      <c r="EY905" s="61"/>
    </row>
    <row r="906" spans="1:155"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61"/>
      <c r="CS906" s="61"/>
      <c r="CT906" s="61"/>
      <c r="CU906" s="61"/>
      <c r="CV906" s="61"/>
      <c r="CW906" s="61"/>
      <c r="CX906" s="61"/>
      <c r="CY906" s="61"/>
      <c r="CZ906" s="61"/>
      <c r="DA906" s="61"/>
      <c r="DB906" s="61"/>
      <c r="DC906" s="61"/>
      <c r="DD906" s="61"/>
      <c r="DE906" s="61"/>
      <c r="DF906" s="61"/>
      <c r="DG906" s="61"/>
      <c r="DH906" s="61"/>
      <c r="DI906" s="61"/>
      <c r="DJ906" s="61"/>
      <c r="DK906" s="61"/>
      <c r="DL906" s="61"/>
      <c r="DM906" s="61"/>
      <c r="DN906" s="61"/>
      <c r="DO906" s="61"/>
      <c r="DP906" s="61"/>
      <c r="DQ906" s="61"/>
      <c r="DR906" s="61"/>
      <c r="DS906" s="61"/>
      <c r="DT906" s="61"/>
      <c r="DU906" s="61"/>
      <c r="DV906" s="61"/>
      <c r="DW906" s="61"/>
      <c r="DX906" s="61"/>
      <c r="DY906" s="61"/>
      <c r="DZ906" s="61"/>
      <c r="EA906" s="61"/>
      <c r="EB906" s="61"/>
      <c r="EC906" s="61"/>
      <c r="ED906" s="61"/>
      <c r="EE906" s="61"/>
      <c r="EF906" s="61"/>
      <c r="EG906" s="61"/>
      <c r="EH906" s="61"/>
      <c r="EI906" s="61"/>
      <c r="EJ906" s="61"/>
      <c r="EK906" s="61"/>
      <c r="EL906" s="61"/>
      <c r="EM906" s="61"/>
      <c r="EN906" s="61"/>
      <c r="EO906" s="61"/>
      <c r="EP906" s="61"/>
      <c r="EQ906" s="61"/>
      <c r="ER906" s="61"/>
      <c r="ES906" s="61"/>
      <c r="ET906" s="61"/>
      <c r="EU906" s="61"/>
      <c r="EV906" s="61"/>
      <c r="EW906" s="61"/>
      <c r="EX906" s="61"/>
      <c r="EY906" s="61"/>
    </row>
    <row r="907" spans="1:155"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61"/>
      <c r="CS907" s="61"/>
      <c r="CT907" s="61"/>
      <c r="CU907" s="61"/>
      <c r="CV907" s="61"/>
      <c r="CW907" s="61"/>
      <c r="CX907" s="61"/>
      <c r="CY907" s="61"/>
      <c r="CZ907" s="61"/>
      <c r="DA907" s="61"/>
      <c r="DB907" s="61"/>
      <c r="DC907" s="61"/>
      <c r="DD907" s="61"/>
      <c r="DE907" s="61"/>
      <c r="DF907" s="61"/>
      <c r="DG907" s="61"/>
      <c r="DH907" s="61"/>
      <c r="DI907" s="61"/>
      <c r="DJ907" s="61"/>
      <c r="DK907" s="61"/>
      <c r="DL907" s="61"/>
      <c r="DM907" s="61"/>
      <c r="DN907" s="61"/>
      <c r="DO907" s="61"/>
      <c r="DP907" s="61"/>
      <c r="DQ907" s="61"/>
      <c r="DR907" s="61"/>
      <c r="DS907" s="61"/>
      <c r="DT907" s="61"/>
      <c r="DU907" s="61"/>
      <c r="DV907" s="61"/>
      <c r="DW907" s="61"/>
      <c r="DX907" s="61"/>
      <c r="DY907" s="61"/>
      <c r="DZ907" s="61"/>
      <c r="EA907" s="61"/>
      <c r="EB907" s="61"/>
      <c r="EC907" s="61"/>
      <c r="ED907" s="61"/>
      <c r="EE907" s="61"/>
      <c r="EF907" s="61"/>
      <c r="EG907" s="61"/>
      <c r="EH907" s="61"/>
      <c r="EI907" s="61"/>
      <c r="EJ907" s="61"/>
      <c r="EK907" s="61"/>
      <c r="EL907" s="61"/>
      <c r="EM907" s="61"/>
      <c r="EN907" s="61"/>
      <c r="EO907" s="61"/>
      <c r="EP907" s="61"/>
      <c r="EQ907" s="61"/>
      <c r="ER907" s="61"/>
      <c r="ES907" s="61"/>
      <c r="ET907" s="61"/>
      <c r="EU907" s="61"/>
      <c r="EV907" s="61"/>
      <c r="EW907" s="61"/>
      <c r="EX907" s="61"/>
      <c r="EY907" s="61"/>
    </row>
    <row r="908" spans="1:155"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61"/>
      <c r="CS908" s="61"/>
      <c r="CT908" s="61"/>
      <c r="CU908" s="61"/>
      <c r="CV908" s="61"/>
      <c r="CW908" s="61"/>
      <c r="CX908" s="61"/>
      <c r="CY908" s="61"/>
      <c r="CZ908" s="61"/>
      <c r="DA908" s="61"/>
      <c r="DB908" s="61"/>
      <c r="DC908" s="61"/>
      <c r="DD908" s="61"/>
      <c r="DE908" s="61"/>
      <c r="DF908" s="61"/>
      <c r="DG908" s="61"/>
      <c r="DH908" s="61"/>
      <c r="DI908" s="61"/>
      <c r="DJ908" s="61"/>
      <c r="DK908" s="61"/>
      <c r="DL908" s="61"/>
      <c r="DM908" s="61"/>
      <c r="DN908" s="61"/>
      <c r="DO908" s="61"/>
      <c r="DP908" s="61"/>
      <c r="DQ908" s="61"/>
      <c r="DR908" s="61"/>
      <c r="DS908" s="61"/>
      <c r="DT908" s="61"/>
      <c r="DU908" s="61"/>
      <c r="DV908" s="61"/>
      <c r="DW908" s="61"/>
      <c r="DX908" s="61"/>
      <c r="DY908" s="61"/>
      <c r="DZ908" s="61"/>
      <c r="EA908" s="61"/>
      <c r="EB908" s="61"/>
      <c r="EC908" s="61"/>
      <c r="ED908" s="61"/>
      <c r="EE908" s="61"/>
      <c r="EF908" s="61"/>
      <c r="EG908" s="61"/>
      <c r="EH908" s="61"/>
      <c r="EI908" s="61"/>
      <c r="EJ908" s="61"/>
      <c r="EK908" s="61"/>
      <c r="EL908" s="61"/>
      <c r="EM908" s="61"/>
      <c r="EN908" s="61"/>
      <c r="EO908" s="61"/>
      <c r="EP908" s="61"/>
      <c r="EQ908" s="61"/>
      <c r="ER908" s="61"/>
      <c r="ES908" s="61"/>
      <c r="ET908" s="61"/>
      <c r="EU908" s="61"/>
      <c r="EV908" s="61"/>
      <c r="EW908" s="61"/>
      <c r="EX908" s="61"/>
      <c r="EY908" s="61"/>
    </row>
    <row r="909" spans="1:155"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61"/>
      <c r="CS909" s="61"/>
      <c r="CT909" s="61"/>
      <c r="CU909" s="61"/>
      <c r="CV909" s="61"/>
      <c r="CW909" s="61"/>
      <c r="CX909" s="61"/>
      <c r="CY909" s="61"/>
      <c r="CZ909" s="61"/>
      <c r="DA909" s="61"/>
      <c r="DB909" s="61"/>
      <c r="DC909" s="61"/>
      <c r="DD909" s="61"/>
      <c r="DE909" s="61"/>
      <c r="DF909" s="61"/>
      <c r="DG909" s="61"/>
      <c r="DH909" s="61"/>
      <c r="DI909" s="61"/>
      <c r="DJ909" s="61"/>
      <c r="DK909" s="61"/>
      <c r="DL909" s="61"/>
      <c r="DM909" s="61"/>
      <c r="DN909" s="61"/>
      <c r="DO909" s="61"/>
      <c r="DP909" s="61"/>
      <c r="DQ909" s="61"/>
      <c r="DR909" s="61"/>
      <c r="DS909" s="61"/>
      <c r="DT909" s="61"/>
      <c r="DU909" s="61"/>
      <c r="DV909" s="61"/>
      <c r="DW909" s="61"/>
      <c r="DX909" s="61"/>
      <c r="DY909" s="61"/>
      <c r="DZ909" s="61"/>
      <c r="EA909" s="61"/>
      <c r="EB909" s="61"/>
      <c r="EC909" s="61"/>
      <c r="ED909" s="61"/>
      <c r="EE909" s="61"/>
      <c r="EF909" s="61"/>
      <c r="EG909" s="61"/>
      <c r="EH909" s="61"/>
      <c r="EI909" s="61"/>
      <c r="EJ909" s="61"/>
      <c r="EK909" s="61"/>
      <c r="EL909" s="61"/>
      <c r="EM909" s="61"/>
      <c r="EN909" s="61"/>
      <c r="EO909" s="61"/>
      <c r="EP909" s="61"/>
      <c r="EQ909" s="61"/>
      <c r="ER909" s="61"/>
      <c r="ES909" s="61"/>
      <c r="ET909" s="61"/>
      <c r="EU909" s="61"/>
      <c r="EV909" s="61"/>
      <c r="EW909" s="61"/>
      <c r="EX909" s="61"/>
      <c r="EY909" s="61"/>
    </row>
    <row r="910" spans="1:155"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61"/>
      <c r="CS910" s="61"/>
      <c r="CT910" s="61"/>
      <c r="CU910" s="61"/>
      <c r="CV910" s="61"/>
      <c r="CW910" s="61"/>
      <c r="CX910" s="61"/>
      <c r="CY910" s="61"/>
      <c r="CZ910" s="61"/>
      <c r="DA910" s="61"/>
      <c r="DB910" s="61"/>
      <c r="DC910" s="61"/>
      <c r="DD910" s="61"/>
      <c r="DE910" s="61"/>
      <c r="DF910" s="61"/>
      <c r="DG910" s="61"/>
      <c r="DH910" s="61"/>
      <c r="DI910" s="61"/>
      <c r="DJ910" s="61"/>
      <c r="DK910" s="61"/>
      <c r="DL910" s="61"/>
      <c r="DM910" s="61"/>
      <c r="DN910" s="61"/>
      <c r="DO910" s="61"/>
      <c r="DP910" s="61"/>
      <c r="DQ910" s="61"/>
      <c r="DR910" s="61"/>
      <c r="DS910" s="61"/>
      <c r="DT910" s="61"/>
      <c r="DU910" s="61"/>
      <c r="DV910" s="61"/>
      <c r="DW910" s="61"/>
      <c r="DX910" s="61"/>
      <c r="DY910" s="61"/>
      <c r="DZ910" s="61"/>
      <c r="EA910" s="61"/>
      <c r="EB910" s="61"/>
      <c r="EC910" s="61"/>
      <c r="ED910" s="61"/>
      <c r="EE910" s="61"/>
      <c r="EF910" s="61"/>
      <c r="EG910" s="61"/>
      <c r="EH910" s="61"/>
      <c r="EI910" s="61"/>
      <c r="EJ910" s="61"/>
      <c r="EK910" s="61"/>
      <c r="EL910" s="61"/>
      <c r="EM910" s="61"/>
      <c r="EN910" s="61"/>
      <c r="EO910" s="61"/>
      <c r="EP910" s="61"/>
      <c r="EQ910" s="61"/>
      <c r="ER910" s="61"/>
      <c r="ES910" s="61"/>
      <c r="ET910" s="61"/>
      <c r="EU910" s="61"/>
      <c r="EV910" s="61"/>
      <c r="EW910" s="61"/>
      <c r="EX910" s="61"/>
      <c r="EY910" s="61"/>
    </row>
    <row r="911" spans="1:155"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61"/>
      <c r="CS911" s="61"/>
      <c r="CT911" s="61"/>
      <c r="CU911" s="61"/>
      <c r="CV911" s="61"/>
      <c r="CW911" s="61"/>
      <c r="CX911" s="61"/>
      <c r="CY911" s="61"/>
      <c r="CZ911" s="61"/>
      <c r="DA911" s="61"/>
      <c r="DB911" s="61"/>
      <c r="DC911" s="61"/>
      <c r="DD911" s="61"/>
      <c r="DE911" s="61"/>
      <c r="DF911" s="61"/>
      <c r="DG911" s="61"/>
      <c r="DH911" s="61"/>
      <c r="DI911" s="61"/>
      <c r="DJ911" s="61"/>
      <c r="DK911" s="61"/>
      <c r="DL911" s="61"/>
      <c r="DM911" s="61"/>
      <c r="DN911" s="61"/>
      <c r="DO911" s="61"/>
      <c r="DP911" s="61"/>
      <c r="DQ911" s="61"/>
      <c r="DR911" s="61"/>
      <c r="DS911" s="61"/>
      <c r="DT911" s="61"/>
      <c r="DU911" s="61"/>
      <c r="DV911" s="61"/>
      <c r="DW911" s="61"/>
      <c r="DX911" s="61"/>
      <c r="DY911" s="61"/>
      <c r="DZ911" s="61"/>
      <c r="EA911" s="61"/>
      <c r="EB911" s="61"/>
      <c r="EC911" s="61"/>
      <c r="ED911" s="61"/>
      <c r="EE911" s="61"/>
      <c r="EF911" s="61"/>
      <c r="EG911" s="61"/>
      <c r="EH911" s="61"/>
      <c r="EI911" s="61"/>
      <c r="EJ911" s="61"/>
      <c r="EK911" s="61"/>
      <c r="EL911" s="61"/>
      <c r="EM911" s="61"/>
      <c r="EN911" s="61"/>
      <c r="EO911" s="61"/>
      <c r="EP911" s="61"/>
      <c r="EQ911" s="61"/>
      <c r="ER911" s="61"/>
      <c r="ES911" s="61"/>
      <c r="ET911" s="61"/>
      <c r="EU911" s="61"/>
      <c r="EV911" s="61"/>
      <c r="EW911" s="61"/>
      <c r="EX911" s="61"/>
      <c r="EY911" s="61"/>
    </row>
    <row r="912" spans="1:155"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61"/>
      <c r="CS912" s="61"/>
      <c r="CT912" s="61"/>
      <c r="CU912" s="61"/>
      <c r="CV912" s="61"/>
      <c r="CW912" s="61"/>
      <c r="CX912" s="61"/>
      <c r="CY912" s="61"/>
      <c r="CZ912" s="61"/>
      <c r="DA912" s="61"/>
      <c r="DB912" s="61"/>
      <c r="DC912" s="61"/>
      <c r="DD912" s="61"/>
      <c r="DE912" s="61"/>
      <c r="DF912" s="61"/>
      <c r="DG912" s="61"/>
      <c r="DH912" s="61"/>
      <c r="DI912" s="61"/>
      <c r="DJ912" s="61"/>
      <c r="DK912" s="61"/>
      <c r="DL912" s="61"/>
      <c r="DM912" s="61"/>
      <c r="DN912" s="61"/>
      <c r="DO912" s="61"/>
      <c r="DP912" s="61"/>
      <c r="DQ912" s="61"/>
      <c r="DR912" s="61"/>
      <c r="DS912" s="61"/>
      <c r="DT912" s="61"/>
      <c r="DU912" s="61"/>
      <c r="DV912" s="61"/>
      <c r="DW912" s="61"/>
      <c r="DX912" s="61"/>
      <c r="DY912" s="61"/>
      <c r="DZ912" s="61"/>
      <c r="EA912" s="61"/>
      <c r="EB912" s="61"/>
      <c r="EC912" s="61"/>
      <c r="ED912" s="61"/>
      <c r="EE912" s="61"/>
      <c r="EF912" s="61"/>
      <c r="EG912" s="61"/>
      <c r="EH912" s="61"/>
      <c r="EI912" s="61"/>
      <c r="EJ912" s="61"/>
      <c r="EK912" s="61"/>
      <c r="EL912" s="61"/>
      <c r="EM912" s="61"/>
      <c r="EN912" s="61"/>
      <c r="EO912" s="61"/>
      <c r="EP912" s="61"/>
      <c r="EQ912" s="61"/>
      <c r="ER912" s="61"/>
      <c r="ES912" s="61"/>
      <c r="ET912" s="61"/>
      <c r="EU912" s="61"/>
      <c r="EV912" s="61"/>
      <c r="EW912" s="61"/>
      <c r="EX912" s="61"/>
      <c r="EY912" s="61"/>
    </row>
    <row r="913" spans="1:155"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61"/>
      <c r="CS913" s="61"/>
      <c r="CT913" s="61"/>
      <c r="CU913" s="61"/>
      <c r="CV913" s="61"/>
      <c r="CW913" s="61"/>
      <c r="CX913" s="61"/>
      <c r="CY913" s="61"/>
      <c r="CZ913" s="61"/>
      <c r="DA913" s="61"/>
      <c r="DB913" s="61"/>
      <c r="DC913" s="61"/>
      <c r="DD913" s="61"/>
      <c r="DE913" s="61"/>
      <c r="DF913" s="61"/>
      <c r="DG913" s="61"/>
      <c r="DH913" s="61"/>
      <c r="DI913" s="61"/>
      <c r="DJ913" s="61"/>
      <c r="DK913" s="61"/>
      <c r="DL913" s="61"/>
      <c r="DM913" s="61"/>
      <c r="DN913" s="61"/>
      <c r="DO913" s="61"/>
      <c r="DP913" s="61"/>
      <c r="DQ913" s="61"/>
      <c r="DR913" s="61"/>
      <c r="DS913" s="61"/>
      <c r="DT913" s="61"/>
      <c r="DU913" s="61"/>
      <c r="DV913" s="61"/>
      <c r="DW913" s="61"/>
      <c r="DX913" s="61"/>
      <c r="DY913" s="61"/>
      <c r="DZ913" s="61"/>
      <c r="EA913" s="61"/>
      <c r="EB913" s="61"/>
      <c r="EC913" s="61"/>
      <c r="ED913" s="61"/>
      <c r="EE913" s="61"/>
      <c r="EF913" s="61"/>
      <c r="EG913" s="61"/>
      <c r="EH913" s="61"/>
      <c r="EI913" s="61"/>
      <c r="EJ913" s="61"/>
      <c r="EK913" s="61"/>
      <c r="EL913" s="61"/>
      <c r="EM913" s="61"/>
      <c r="EN913" s="61"/>
      <c r="EO913" s="61"/>
      <c r="EP913" s="61"/>
      <c r="EQ913" s="61"/>
      <c r="ER913" s="61"/>
      <c r="ES913" s="61"/>
      <c r="ET913" s="61"/>
      <c r="EU913" s="61"/>
      <c r="EV913" s="61"/>
      <c r="EW913" s="61"/>
      <c r="EX913" s="61"/>
      <c r="EY913" s="61"/>
    </row>
    <row r="914" spans="1:155"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61"/>
      <c r="CS914" s="61"/>
      <c r="CT914" s="61"/>
      <c r="CU914" s="61"/>
      <c r="CV914" s="61"/>
      <c r="CW914" s="61"/>
      <c r="CX914" s="61"/>
      <c r="CY914" s="61"/>
      <c r="CZ914" s="61"/>
      <c r="DA914" s="61"/>
      <c r="DB914" s="61"/>
      <c r="DC914" s="61"/>
      <c r="DD914" s="61"/>
      <c r="DE914" s="61"/>
      <c r="DF914" s="61"/>
      <c r="DG914" s="61"/>
      <c r="DH914" s="61"/>
      <c r="DI914" s="61"/>
      <c r="DJ914" s="61"/>
      <c r="DK914" s="61"/>
      <c r="DL914" s="61"/>
      <c r="DM914" s="61"/>
      <c r="DN914" s="61"/>
      <c r="DO914" s="61"/>
      <c r="DP914" s="61"/>
      <c r="DQ914" s="61"/>
      <c r="DR914" s="61"/>
      <c r="DS914" s="61"/>
      <c r="DT914" s="61"/>
      <c r="DU914" s="61"/>
      <c r="DV914" s="61"/>
      <c r="DW914" s="61"/>
      <c r="DX914" s="61"/>
      <c r="DY914" s="61"/>
      <c r="DZ914" s="61"/>
      <c r="EA914" s="61"/>
      <c r="EB914" s="61"/>
      <c r="EC914" s="61"/>
      <c r="ED914" s="61"/>
      <c r="EE914" s="61"/>
      <c r="EF914" s="61"/>
      <c r="EG914" s="61"/>
      <c r="EH914" s="61"/>
      <c r="EI914" s="61"/>
      <c r="EJ914" s="61"/>
      <c r="EK914" s="61"/>
      <c r="EL914" s="61"/>
      <c r="EM914" s="61"/>
      <c r="EN914" s="61"/>
      <c r="EO914" s="61"/>
      <c r="EP914" s="61"/>
      <c r="EQ914" s="61"/>
      <c r="ER914" s="61"/>
      <c r="ES914" s="61"/>
      <c r="ET914" s="61"/>
      <c r="EU914" s="61"/>
      <c r="EV914" s="61"/>
      <c r="EW914" s="61"/>
      <c r="EX914" s="61"/>
      <c r="EY914" s="61"/>
    </row>
    <row r="915" spans="1:155"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61"/>
      <c r="CS915" s="61"/>
      <c r="CT915" s="61"/>
      <c r="CU915" s="61"/>
      <c r="CV915" s="61"/>
      <c r="CW915" s="61"/>
      <c r="CX915" s="61"/>
      <c r="CY915" s="61"/>
      <c r="CZ915" s="61"/>
      <c r="DA915" s="61"/>
      <c r="DB915" s="61"/>
      <c r="DC915" s="61"/>
      <c r="DD915" s="61"/>
      <c r="DE915" s="61"/>
      <c r="DF915" s="61"/>
      <c r="DG915" s="61"/>
      <c r="DH915" s="61"/>
      <c r="DI915" s="61"/>
      <c r="DJ915" s="61"/>
      <c r="DK915" s="61"/>
      <c r="DL915" s="61"/>
      <c r="DM915" s="61"/>
      <c r="DN915" s="61"/>
      <c r="DO915" s="61"/>
      <c r="DP915" s="61"/>
      <c r="DQ915" s="61"/>
      <c r="DR915" s="61"/>
      <c r="DS915" s="61"/>
      <c r="DT915" s="61"/>
      <c r="DU915" s="61"/>
      <c r="DV915" s="61"/>
      <c r="DW915" s="61"/>
      <c r="DX915" s="61"/>
      <c r="DY915" s="61"/>
      <c r="DZ915" s="61"/>
      <c r="EA915" s="61"/>
      <c r="EB915" s="61"/>
      <c r="EC915" s="61"/>
      <c r="ED915" s="61"/>
      <c r="EE915" s="61"/>
      <c r="EF915" s="61"/>
      <c r="EG915" s="61"/>
      <c r="EH915" s="61"/>
      <c r="EI915" s="61"/>
      <c r="EJ915" s="61"/>
      <c r="EK915" s="61"/>
      <c r="EL915" s="61"/>
      <c r="EM915" s="61"/>
      <c r="EN915" s="61"/>
      <c r="EO915" s="61"/>
      <c r="EP915" s="61"/>
      <c r="EQ915" s="61"/>
      <c r="ER915" s="61"/>
      <c r="ES915" s="61"/>
      <c r="ET915" s="61"/>
      <c r="EU915" s="61"/>
      <c r="EV915" s="61"/>
      <c r="EW915" s="61"/>
      <c r="EX915" s="61"/>
      <c r="EY915" s="61"/>
    </row>
    <row r="916" spans="1:155"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61"/>
      <c r="CS916" s="61"/>
      <c r="CT916" s="61"/>
      <c r="CU916" s="61"/>
      <c r="CV916" s="61"/>
      <c r="CW916" s="61"/>
      <c r="CX916" s="61"/>
      <c r="CY916" s="61"/>
      <c r="CZ916" s="61"/>
      <c r="DA916" s="61"/>
      <c r="DB916" s="61"/>
      <c r="DC916" s="61"/>
      <c r="DD916" s="61"/>
      <c r="DE916" s="61"/>
      <c r="DF916" s="61"/>
      <c r="DG916" s="61"/>
      <c r="DH916" s="61"/>
      <c r="DI916" s="61"/>
      <c r="DJ916" s="61"/>
      <c r="DK916" s="61"/>
      <c r="DL916" s="61"/>
      <c r="DM916" s="61"/>
      <c r="DN916" s="61"/>
      <c r="DO916" s="61"/>
      <c r="DP916" s="61"/>
      <c r="DQ916" s="61"/>
      <c r="DR916" s="61"/>
      <c r="DS916" s="61"/>
      <c r="DT916" s="61"/>
      <c r="DU916" s="61"/>
      <c r="DV916" s="61"/>
      <c r="DW916" s="61"/>
      <c r="DX916" s="61"/>
      <c r="DY916" s="61"/>
      <c r="DZ916" s="61"/>
      <c r="EA916" s="61"/>
      <c r="EB916" s="61"/>
      <c r="EC916" s="61"/>
      <c r="ED916" s="61"/>
      <c r="EE916" s="61"/>
      <c r="EF916" s="61"/>
      <c r="EG916" s="61"/>
      <c r="EH916" s="61"/>
      <c r="EI916" s="61"/>
      <c r="EJ916" s="61"/>
      <c r="EK916" s="61"/>
      <c r="EL916" s="61"/>
      <c r="EM916" s="61"/>
      <c r="EN916" s="61"/>
      <c r="EO916" s="61"/>
      <c r="EP916" s="61"/>
      <c r="EQ916" s="61"/>
      <c r="ER916" s="61"/>
      <c r="ES916" s="61"/>
      <c r="ET916" s="61"/>
      <c r="EU916" s="61"/>
      <c r="EV916" s="61"/>
      <c r="EW916" s="61"/>
      <c r="EX916" s="61"/>
      <c r="EY916" s="61"/>
    </row>
    <row r="917" spans="1:155"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61"/>
      <c r="CS917" s="61"/>
      <c r="CT917" s="61"/>
      <c r="CU917" s="61"/>
      <c r="CV917" s="61"/>
      <c r="CW917" s="61"/>
      <c r="CX917" s="61"/>
      <c r="CY917" s="61"/>
      <c r="CZ917" s="61"/>
      <c r="DA917" s="61"/>
      <c r="DB917" s="61"/>
      <c r="DC917" s="61"/>
      <c r="DD917" s="61"/>
      <c r="DE917" s="61"/>
      <c r="DF917" s="61"/>
      <c r="DG917" s="61"/>
      <c r="DH917" s="61"/>
      <c r="DI917" s="61"/>
      <c r="DJ917" s="61"/>
      <c r="DK917" s="61"/>
      <c r="DL917" s="61"/>
      <c r="DM917" s="61"/>
      <c r="DN917" s="61"/>
      <c r="DO917" s="61"/>
      <c r="DP917" s="61"/>
      <c r="DQ917" s="61"/>
      <c r="DR917" s="61"/>
      <c r="DS917" s="61"/>
      <c r="DT917" s="61"/>
      <c r="DU917" s="61"/>
      <c r="DV917" s="61"/>
      <c r="DW917" s="61"/>
      <c r="DX917" s="61"/>
      <c r="DY917" s="61"/>
      <c r="DZ917" s="61"/>
      <c r="EA917" s="61"/>
      <c r="EB917" s="61"/>
      <c r="EC917" s="61"/>
      <c r="ED917" s="61"/>
      <c r="EE917" s="61"/>
      <c r="EF917" s="61"/>
      <c r="EG917" s="61"/>
      <c r="EH917" s="61"/>
      <c r="EI917" s="61"/>
      <c r="EJ917" s="61"/>
      <c r="EK917" s="61"/>
      <c r="EL917" s="61"/>
      <c r="EM917" s="61"/>
      <c r="EN917" s="61"/>
      <c r="EO917" s="61"/>
      <c r="EP917" s="61"/>
      <c r="EQ917" s="61"/>
      <c r="ER917" s="61"/>
      <c r="ES917" s="61"/>
      <c r="ET917" s="61"/>
      <c r="EU917" s="61"/>
      <c r="EV917" s="61"/>
      <c r="EW917" s="61"/>
      <c r="EX917" s="61"/>
      <c r="EY917" s="61"/>
    </row>
    <row r="918" spans="1:155"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61"/>
      <c r="CS918" s="61"/>
      <c r="CT918" s="61"/>
      <c r="CU918" s="61"/>
      <c r="CV918" s="61"/>
      <c r="CW918" s="61"/>
      <c r="CX918" s="61"/>
      <c r="CY918" s="61"/>
      <c r="CZ918" s="61"/>
      <c r="DA918" s="61"/>
      <c r="DB918" s="61"/>
      <c r="DC918" s="61"/>
      <c r="DD918" s="61"/>
      <c r="DE918" s="61"/>
      <c r="DF918" s="61"/>
      <c r="DG918" s="61"/>
      <c r="DH918" s="61"/>
      <c r="DI918" s="61"/>
      <c r="DJ918" s="61"/>
      <c r="DK918" s="61"/>
      <c r="DL918" s="61"/>
      <c r="DM918" s="61"/>
      <c r="DN918" s="61"/>
      <c r="DO918" s="61"/>
      <c r="DP918" s="61"/>
      <c r="DQ918" s="61"/>
      <c r="DR918" s="61"/>
      <c r="DS918" s="61"/>
      <c r="DT918" s="61"/>
      <c r="DU918" s="61"/>
      <c r="DV918" s="61"/>
      <c r="DW918" s="61"/>
      <c r="DX918" s="61"/>
      <c r="DY918" s="61"/>
      <c r="DZ918" s="61"/>
      <c r="EA918" s="61"/>
      <c r="EB918" s="61"/>
      <c r="EC918" s="61"/>
      <c r="ED918" s="61"/>
      <c r="EE918" s="61"/>
      <c r="EF918" s="61"/>
      <c r="EG918" s="61"/>
      <c r="EH918" s="61"/>
      <c r="EI918" s="61"/>
      <c r="EJ918" s="61"/>
      <c r="EK918" s="61"/>
      <c r="EL918" s="61"/>
      <c r="EM918" s="61"/>
      <c r="EN918" s="61"/>
      <c r="EO918" s="61"/>
      <c r="EP918" s="61"/>
      <c r="EQ918" s="61"/>
      <c r="ER918" s="61"/>
      <c r="ES918" s="61"/>
      <c r="ET918" s="61"/>
      <c r="EU918" s="61"/>
      <c r="EV918" s="61"/>
      <c r="EW918" s="61"/>
      <c r="EX918" s="61"/>
      <c r="EY918" s="61"/>
    </row>
    <row r="919" spans="1:155"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61"/>
      <c r="CS919" s="61"/>
      <c r="CT919" s="61"/>
      <c r="CU919" s="61"/>
      <c r="CV919" s="61"/>
      <c r="CW919" s="61"/>
      <c r="CX919" s="61"/>
      <c r="CY919" s="61"/>
      <c r="CZ919" s="61"/>
      <c r="DA919" s="61"/>
      <c r="DB919" s="61"/>
      <c r="DC919" s="61"/>
      <c r="DD919" s="61"/>
      <c r="DE919" s="61"/>
      <c r="DF919" s="61"/>
      <c r="DG919" s="61"/>
      <c r="DH919" s="61"/>
      <c r="DI919" s="61"/>
      <c r="DJ919" s="61"/>
      <c r="DK919" s="61"/>
      <c r="DL919" s="61"/>
      <c r="DM919" s="61"/>
      <c r="DN919" s="61"/>
      <c r="DO919" s="61"/>
      <c r="DP919" s="61"/>
      <c r="DQ919" s="61"/>
      <c r="DR919" s="61"/>
      <c r="DS919" s="61"/>
      <c r="DT919" s="61"/>
      <c r="DU919" s="61"/>
      <c r="DV919" s="61"/>
      <c r="DW919" s="61"/>
      <c r="DX919" s="61"/>
      <c r="DY919" s="61"/>
      <c r="DZ919" s="61"/>
      <c r="EA919" s="61"/>
      <c r="EB919" s="61"/>
      <c r="EC919" s="61"/>
      <c r="ED919" s="61"/>
      <c r="EE919" s="61"/>
      <c r="EF919" s="61"/>
      <c r="EG919" s="61"/>
      <c r="EH919" s="61"/>
      <c r="EI919" s="61"/>
      <c r="EJ919" s="61"/>
      <c r="EK919" s="61"/>
      <c r="EL919" s="61"/>
      <c r="EM919" s="61"/>
      <c r="EN919" s="61"/>
      <c r="EO919" s="61"/>
      <c r="EP919" s="61"/>
      <c r="EQ919" s="61"/>
      <c r="ER919" s="61"/>
      <c r="ES919" s="61"/>
      <c r="ET919" s="61"/>
      <c r="EU919" s="61"/>
      <c r="EV919" s="61"/>
      <c r="EW919" s="61"/>
      <c r="EX919" s="61"/>
      <c r="EY919" s="61"/>
    </row>
    <row r="920" spans="1:155"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61"/>
      <c r="CS920" s="61"/>
      <c r="CT920" s="61"/>
      <c r="CU920" s="61"/>
      <c r="CV920" s="61"/>
      <c r="CW920" s="61"/>
      <c r="CX920" s="61"/>
      <c r="CY920" s="61"/>
      <c r="CZ920" s="61"/>
      <c r="DA920" s="61"/>
      <c r="DB920" s="61"/>
      <c r="DC920" s="61"/>
      <c r="DD920" s="61"/>
      <c r="DE920" s="61"/>
      <c r="DF920" s="61"/>
      <c r="DG920" s="61"/>
      <c r="DH920" s="61"/>
      <c r="DI920" s="61"/>
      <c r="DJ920" s="61"/>
      <c r="DK920" s="61"/>
      <c r="DL920" s="61"/>
      <c r="DM920" s="61"/>
      <c r="DN920" s="61"/>
      <c r="DO920" s="61"/>
      <c r="DP920" s="61"/>
      <c r="DQ920" s="61"/>
      <c r="DR920" s="61"/>
      <c r="DS920" s="61"/>
      <c r="DT920" s="61"/>
      <c r="DU920" s="61"/>
      <c r="DV920" s="61"/>
      <c r="DW920" s="61"/>
      <c r="DX920" s="61"/>
      <c r="DY920" s="61"/>
      <c r="DZ920" s="61"/>
      <c r="EA920" s="61"/>
      <c r="EB920" s="61"/>
      <c r="EC920" s="61"/>
      <c r="ED920" s="61"/>
      <c r="EE920" s="61"/>
      <c r="EF920" s="61"/>
      <c r="EG920" s="61"/>
      <c r="EH920" s="61"/>
      <c r="EI920" s="61"/>
      <c r="EJ920" s="61"/>
      <c r="EK920" s="61"/>
      <c r="EL920" s="61"/>
      <c r="EM920" s="61"/>
      <c r="EN920" s="61"/>
      <c r="EO920" s="61"/>
      <c r="EP920" s="61"/>
      <c r="EQ920" s="61"/>
      <c r="ER920" s="61"/>
      <c r="ES920" s="61"/>
      <c r="ET920" s="61"/>
      <c r="EU920" s="61"/>
      <c r="EV920" s="61"/>
      <c r="EW920" s="61"/>
      <c r="EX920" s="61"/>
      <c r="EY920" s="61"/>
    </row>
    <row r="921" spans="1:155"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61"/>
      <c r="CS921" s="61"/>
      <c r="CT921" s="61"/>
      <c r="CU921" s="61"/>
      <c r="CV921" s="61"/>
      <c r="CW921" s="61"/>
      <c r="CX921" s="61"/>
      <c r="CY921" s="61"/>
      <c r="CZ921" s="61"/>
      <c r="DA921" s="61"/>
      <c r="DB921" s="61"/>
      <c r="DC921" s="61"/>
      <c r="DD921" s="61"/>
      <c r="DE921" s="61"/>
      <c r="DF921" s="61"/>
      <c r="DG921" s="61"/>
      <c r="DH921" s="61"/>
      <c r="DI921" s="61"/>
      <c r="DJ921" s="61"/>
      <c r="DK921" s="61"/>
      <c r="DL921" s="61"/>
      <c r="DM921" s="61"/>
      <c r="DN921" s="61"/>
      <c r="DO921" s="61"/>
      <c r="DP921" s="61"/>
      <c r="DQ921" s="61"/>
      <c r="DR921" s="61"/>
      <c r="DS921" s="61"/>
      <c r="DT921" s="61"/>
      <c r="DU921" s="61"/>
      <c r="DV921" s="61"/>
      <c r="DW921" s="61"/>
      <c r="DX921" s="61"/>
      <c r="DY921" s="61"/>
      <c r="DZ921" s="61"/>
      <c r="EA921" s="61"/>
      <c r="EB921" s="61"/>
      <c r="EC921" s="61"/>
      <c r="ED921" s="61"/>
      <c r="EE921" s="61"/>
      <c r="EF921" s="61"/>
      <c r="EG921" s="61"/>
      <c r="EH921" s="61"/>
      <c r="EI921" s="61"/>
      <c r="EJ921" s="61"/>
      <c r="EK921" s="61"/>
      <c r="EL921" s="61"/>
      <c r="EM921" s="61"/>
      <c r="EN921" s="61"/>
      <c r="EO921" s="61"/>
      <c r="EP921" s="61"/>
      <c r="EQ921" s="61"/>
      <c r="ER921" s="61"/>
      <c r="ES921" s="61"/>
      <c r="ET921" s="61"/>
      <c r="EU921" s="61"/>
      <c r="EV921" s="61"/>
      <c r="EW921" s="61"/>
      <c r="EX921" s="61"/>
      <c r="EY921" s="61"/>
    </row>
    <row r="922" spans="1:155"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61"/>
      <c r="CS922" s="61"/>
      <c r="CT922" s="61"/>
      <c r="CU922" s="61"/>
      <c r="CV922" s="61"/>
      <c r="CW922" s="61"/>
      <c r="CX922" s="61"/>
      <c r="CY922" s="61"/>
      <c r="CZ922" s="61"/>
      <c r="DA922" s="61"/>
      <c r="DB922" s="61"/>
      <c r="DC922" s="61"/>
      <c r="DD922" s="61"/>
      <c r="DE922" s="61"/>
      <c r="DF922" s="61"/>
      <c r="DG922" s="61"/>
      <c r="DH922" s="61"/>
      <c r="DI922" s="61"/>
      <c r="DJ922" s="61"/>
      <c r="DK922" s="61"/>
      <c r="DL922" s="61"/>
      <c r="DM922" s="61"/>
      <c r="DN922" s="61"/>
      <c r="DO922" s="61"/>
      <c r="DP922" s="61"/>
      <c r="DQ922" s="61"/>
      <c r="DR922" s="61"/>
      <c r="DS922" s="61"/>
      <c r="DT922" s="61"/>
      <c r="DU922" s="61"/>
      <c r="DV922" s="61"/>
      <c r="DW922" s="61"/>
      <c r="DX922" s="61"/>
      <c r="DY922" s="61"/>
      <c r="DZ922" s="61"/>
      <c r="EA922" s="61"/>
      <c r="EB922" s="61"/>
      <c r="EC922" s="61"/>
      <c r="ED922" s="61"/>
      <c r="EE922" s="61"/>
      <c r="EF922" s="61"/>
      <c r="EG922" s="61"/>
      <c r="EH922" s="61"/>
      <c r="EI922" s="61"/>
      <c r="EJ922" s="61"/>
      <c r="EK922" s="61"/>
      <c r="EL922" s="61"/>
      <c r="EM922" s="61"/>
      <c r="EN922" s="61"/>
      <c r="EO922" s="61"/>
      <c r="EP922" s="61"/>
      <c r="EQ922" s="61"/>
      <c r="ER922" s="61"/>
      <c r="ES922" s="61"/>
      <c r="ET922" s="61"/>
      <c r="EU922" s="61"/>
      <c r="EV922" s="61"/>
      <c r="EW922" s="61"/>
      <c r="EX922" s="61"/>
      <c r="EY922" s="61"/>
    </row>
    <row r="923" spans="1:155"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61"/>
      <c r="CS923" s="61"/>
      <c r="CT923" s="61"/>
      <c r="CU923" s="61"/>
      <c r="CV923" s="61"/>
      <c r="CW923" s="61"/>
      <c r="CX923" s="61"/>
      <c r="CY923" s="61"/>
      <c r="CZ923" s="61"/>
      <c r="DA923" s="61"/>
      <c r="DB923" s="61"/>
      <c r="DC923" s="61"/>
      <c r="DD923" s="61"/>
      <c r="DE923" s="61"/>
      <c r="DF923" s="61"/>
      <c r="DG923" s="61"/>
      <c r="DH923" s="61"/>
      <c r="DI923" s="61"/>
      <c r="DJ923" s="61"/>
      <c r="DK923" s="61"/>
      <c r="DL923" s="61"/>
      <c r="DM923" s="61"/>
      <c r="DN923" s="61"/>
      <c r="DO923" s="61"/>
      <c r="DP923" s="61"/>
      <c r="DQ923" s="61"/>
      <c r="DR923" s="61"/>
      <c r="DS923" s="61"/>
      <c r="DT923" s="61"/>
      <c r="DU923" s="61"/>
      <c r="DV923" s="61"/>
      <c r="DW923" s="61"/>
      <c r="DX923" s="61"/>
      <c r="DY923" s="61"/>
      <c r="DZ923" s="61"/>
      <c r="EA923" s="61"/>
      <c r="EB923" s="61"/>
      <c r="EC923" s="61"/>
      <c r="ED923" s="61"/>
      <c r="EE923" s="61"/>
      <c r="EF923" s="61"/>
      <c r="EG923" s="61"/>
      <c r="EH923" s="61"/>
      <c r="EI923" s="61"/>
      <c r="EJ923" s="61"/>
      <c r="EK923" s="61"/>
      <c r="EL923" s="61"/>
      <c r="EM923" s="61"/>
      <c r="EN923" s="61"/>
      <c r="EO923" s="61"/>
      <c r="EP923" s="61"/>
      <c r="EQ923" s="61"/>
      <c r="ER923" s="61"/>
      <c r="ES923" s="61"/>
      <c r="ET923" s="61"/>
      <c r="EU923" s="61"/>
      <c r="EV923" s="61"/>
      <c r="EW923" s="61"/>
      <c r="EX923" s="61"/>
      <c r="EY923" s="61"/>
    </row>
    <row r="924" spans="1:155"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61"/>
      <c r="CS924" s="61"/>
      <c r="CT924" s="61"/>
      <c r="CU924" s="61"/>
      <c r="CV924" s="61"/>
      <c r="CW924" s="61"/>
      <c r="CX924" s="61"/>
      <c r="CY924" s="61"/>
      <c r="CZ924" s="61"/>
      <c r="DA924" s="61"/>
      <c r="DB924" s="61"/>
      <c r="DC924" s="61"/>
      <c r="DD924" s="61"/>
      <c r="DE924" s="61"/>
      <c r="DF924" s="61"/>
      <c r="DG924" s="61"/>
      <c r="DH924" s="61"/>
      <c r="DI924" s="61"/>
      <c r="DJ924" s="61"/>
      <c r="DK924" s="61"/>
      <c r="DL924" s="61"/>
      <c r="DM924" s="61"/>
      <c r="DN924" s="61"/>
      <c r="DO924" s="61"/>
      <c r="DP924" s="61"/>
      <c r="DQ924" s="61"/>
      <c r="DR924" s="61"/>
      <c r="DS924" s="61"/>
      <c r="DT924" s="61"/>
      <c r="DU924" s="61"/>
      <c r="DV924" s="61"/>
      <c r="DW924" s="61"/>
      <c r="DX924" s="61"/>
      <c r="DY924" s="61"/>
      <c r="DZ924" s="61"/>
      <c r="EA924" s="61"/>
      <c r="EB924" s="61"/>
      <c r="EC924" s="61"/>
      <c r="ED924" s="61"/>
      <c r="EE924" s="61"/>
      <c r="EF924" s="61"/>
      <c r="EG924" s="61"/>
      <c r="EH924" s="61"/>
      <c r="EI924" s="61"/>
      <c r="EJ924" s="61"/>
      <c r="EK924" s="61"/>
      <c r="EL924" s="61"/>
      <c r="EM924" s="61"/>
      <c r="EN924" s="61"/>
      <c r="EO924" s="61"/>
      <c r="EP924" s="61"/>
      <c r="EQ924" s="61"/>
      <c r="ER924" s="61"/>
      <c r="ES924" s="61"/>
      <c r="ET924" s="61"/>
      <c r="EU924" s="61"/>
      <c r="EV924" s="61"/>
      <c r="EW924" s="61"/>
      <c r="EX924" s="61"/>
      <c r="EY924" s="61"/>
    </row>
    <row r="925" spans="1:155"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61"/>
      <c r="CS925" s="61"/>
      <c r="CT925" s="61"/>
      <c r="CU925" s="61"/>
      <c r="CV925" s="61"/>
      <c r="CW925" s="61"/>
      <c r="CX925" s="61"/>
      <c r="CY925" s="61"/>
      <c r="CZ925" s="61"/>
      <c r="DA925" s="61"/>
      <c r="DB925" s="61"/>
      <c r="DC925" s="61"/>
      <c r="DD925" s="61"/>
      <c r="DE925" s="61"/>
      <c r="DF925" s="61"/>
      <c r="DG925" s="61"/>
      <c r="DH925" s="61"/>
      <c r="DI925" s="61"/>
      <c r="DJ925" s="61"/>
      <c r="DK925" s="61"/>
      <c r="DL925" s="61"/>
      <c r="DM925" s="61"/>
      <c r="DN925" s="61"/>
      <c r="DO925" s="61"/>
      <c r="DP925" s="61"/>
      <c r="DQ925" s="61"/>
      <c r="DR925" s="61"/>
      <c r="DS925" s="61"/>
      <c r="DT925" s="61"/>
      <c r="DU925" s="61"/>
      <c r="DV925" s="61"/>
      <c r="DW925" s="61"/>
      <c r="DX925" s="61"/>
      <c r="DY925" s="61"/>
      <c r="DZ925" s="61"/>
      <c r="EA925" s="61"/>
      <c r="EB925" s="61"/>
      <c r="EC925" s="61"/>
      <c r="ED925" s="61"/>
      <c r="EE925" s="61"/>
      <c r="EF925" s="61"/>
      <c r="EG925" s="61"/>
      <c r="EH925" s="61"/>
      <c r="EI925" s="61"/>
      <c r="EJ925" s="61"/>
      <c r="EK925" s="61"/>
      <c r="EL925" s="61"/>
      <c r="EM925" s="61"/>
      <c r="EN925" s="61"/>
      <c r="EO925" s="61"/>
      <c r="EP925" s="61"/>
      <c r="EQ925" s="61"/>
      <c r="ER925" s="61"/>
      <c r="ES925" s="61"/>
      <c r="ET925" s="61"/>
      <c r="EU925" s="61"/>
      <c r="EV925" s="61"/>
      <c r="EW925" s="61"/>
      <c r="EX925" s="61"/>
      <c r="EY925" s="61"/>
    </row>
    <row r="926" spans="1:155"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61"/>
      <c r="CS926" s="61"/>
      <c r="CT926" s="61"/>
      <c r="CU926" s="61"/>
      <c r="CV926" s="61"/>
      <c r="CW926" s="61"/>
      <c r="CX926" s="61"/>
      <c r="CY926" s="61"/>
      <c r="CZ926" s="61"/>
      <c r="DA926" s="61"/>
      <c r="DB926" s="61"/>
      <c r="DC926" s="61"/>
      <c r="DD926" s="61"/>
      <c r="DE926" s="61"/>
      <c r="DF926" s="61"/>
      <c r="DG926" s="61"/>
      <c r="DH926" s="61"/>
      <c r="DI926" s="61"/>
      <c r="DJ926" s="61"/>
      <c r="DK926" s="61"/>
      <c r="DL926" s="61"/>
      <c r="DM926" s="61"/>
      <c r="DN926" s="61"/>
      <c r="DO926" s="61"/>
      <c r="DP926" s="61"/>
      <c r="DQ926" s="61"/>
      <c r="DR926" s="61"/>
      <c r="DS926" s="61"/>
      <c r="DT926" s="61"/>
      <c r="DU926" s="61"/>
      <c r="DV926" s="61"/>
      <c r="DW926" s="61"/>
      <c r="DX926" s="61"/>
      <c r="DY926" s="61"/>
      <c r="DZ926" s="61"/>
      <c r="EA926" s="61"/>
      <c r="EB926" s="61"/>
      <c r="EC926" s="61"/>
      <c r="ED926" s="61"/>
      <c r="EE926" s="61"/>
      <c r="EF926" s="61"/>
      <c r="EG926" s="61"/>
      <c r="EH926" s="61"/>
      <c r="EI926" s="61"/>
      <c r="EJ926" s="61"/>
      <c r="EK926" s="61"/>
      <c r="EL926" s="61"/>
      <c r="EM926" s="61"/>
      <c r="EN926" s="61"/>
      <c r="EO926" s="61"/>
      <c r="EP926" s="61"/>
      <c r="EQ926" s="61"/>
      <c r="ER926" s="61"/>
      <c r="ES926" s="61"/>
      <c r="ET926" s="61"/>
      <c r="EU926" s="61"/>
      <c r="EV926" s="61"/>
      <c r="EW926" s="61"/>
      <c r="EX926" s="61"/>
      <c r="EY926" s="61"/>
    </row>
    <row r="927" spans="1:155"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61"/>
      <c r="CS927" s="61"/>
      <c r="CT927" s="61"/>
      <c r="CU927" s="61"/>
      <c r="CV927" s="61"/>
      <c r="CW927" s="61"/>
      <c r="CX927" s="61"/>
      <c r="CY927" s="61"/>
      <c r="CZ927" s="61"/>
      <c r="DA927" s="61"/>
      <c r="DB927" s="61"/>
      <c r="DC927" s="61"/>
      <c r="DD927" s="61"/>
      <c r="DE927" s="61"/>
      <c r="DF927" s="61"/>
      <c r="DG927" s="61"/>
      <c r="DH927" s="61"/>
      <c r="DI927" s="61"/>
      <c r="DJ927" s="61"/>
      <c r="DK927" s="61"/>
      <c r="DL927" s="61"/>
      <c r="DM927" s="61"/>
      <c r="DN927" s="61"/>
      <c r="DO927" s="61"/>
      <c r="DP927" s="61"/>
      <c r="DQ927" s="61"/>
      <c r="DR927" s="61"/>
      <c r="DS927" s="61"/>
      <c r="DT927" s="61"/>
      <c r="DU927" s="61"/>
      <c r="DV927" s="61"/>
      <c r="DW927" s="61"/>
      <c r="DX927" s="61"/>
      <c r="DY927" s="61"/>
      <c r="DZ927" s="61"/>
      <c r="EA927" s="61"/>
      <c r="EB927" s="61"/>
      <c r="EC927" s="61"/>
      <c r="ED927" s="61"/>
      <c r="EE927" s="61"/>
      <c r="EF927" s="61"/>
      <c r="EG927" s="61"/>
      <c r="EH927" s="61"/>
      <c r="EI927" s="61"/>
      <c r="EJ927" s="61"/>
      <c r="EK927" s="61"/>
      <c r="EL927" s="61"/>
      <c r="EM927" s="61"/>
      <c r="EN927" s="61"/>
      <c r="EO927" s="61"/>
      <c r="EP927" s="61"/>
      <c r="EQ927" s="61"/>
      <c r="ER927" s="61"/>
      <c r="ES927" s="61"/>
      <c r="ET927" s="61"/>
      <c r="EU927" s="61"/>
      <c r="EV927" s="61"/>
      <c r="EW927" s="61"/>
      <c r="EX927" s="61"/>
      <c r="EY927" s="61"/>
    </row>
    <row r="928" spans="1:155"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61"/>
      <c r="CS928" s="61"/>
      <c r="CT928" s="61"/>
      <c r="CU928" s="61"/>
      <c r="CV928" s="61"/>
      <c r="CW928" s="61"/>
      <c r="CX928" s="61"/>
      <c r="CY928" s="61"/>
      <c r="CZ928" s="61"/>
      <c r="DA928" s="61"/>
      <c r="DB928" s="61"/>
      <c r="DC928" s="61"/>
      <c r="DD928" s="61"/>
      <c r="DE928" s="61"/>
      <c r="DF928" s="61"/>
      <c r="DG928" s="61"/>
      <c r="DH928" s="61"/>
      <c r="DI928" s="61"/>
      <c r="DJ928" s="61"/>
      <c r="DK928" s="61"/>
      <c r="DL928" s="61"/>
      <c r="DM928" s="61"/>
      <c r="DN928" s="61"/>
      <c r="DO928" s="61"/>
      <c r="DP928" s="61"/>
      <c r="DQ928" s="61"/>
      <c r="DR928" s="61"/>
      <c r="DS928" s="61"/>
      <c r="DT928" s="61"/>
      <c r="DU928" s="61"/>
      <c r="DV928" s="61"/>
      <c r="DW928" s="61"/>
      <c r="DX928" s="61"/>
      <c r="DY928" s="61"/>
      <c r="DZ928" s="61"/>
      <c r="EA928" s="61"/>
      <c r="EB928" s="61"/>
      <c r="EC928" s="61"/>
      <c r="ED928" s="61"/>
      <c r="EE928" s="61"/>
      <c r="EF928" s="61"/>
      <c r="EG928" s="61"/>
      <c r="EH928" s="61"/>
      <c r="EI928" s="61"/>
      <c r="EJ928" s="61"/>
      <c r="EK928" s="61"/>
      <c r="EL928" s="61"/>
      <c r="EM928" s="61"/>
      <c r="EN928" s="61"/>
      <c r="EO928" s="61"/>
      <c r="EP928" s="61"/>
      <c r="EQ928" s="61"/>
      <c r="ER928" s="61"/>
      <c r="ES928" s="61"/>
      <c r="ET928" s="61"/>
      <c r="EU928" s="61"/>
      <c r="EV928" s="61"/>
      <c r="EW928" s="61"/>
      <c r="EX928" s="61"/>
      <c r="EY928" s="61"/>
    </row>
    <row r="929" spans="1:155"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61"/>
      <c r="CS929" s="61"/>
      <c r="CT929" s="61"/>
      <c r="CU929" s="61"/>
      <c r="CV929" s="61"/>
      <c r="CW929" s="61"/>
      <c r="CX929" s="61"/>
      <c r="CY929" s="61"/>
      <c r="CZ929" s="61"/>
      <c r="DA929" s="61"/>
      <c r="DB929" s="61"/>
      <c r="DC929" s="61"/>
      <c r="DD929" s="61"/>
      <c r="DE929" s="61"/>
      <c r="DF929" s="61"/>
      <c r="DG929" s="61"/>
      <c r="DH929" s="61"/>
      <c r="DI929" s="61"/>
      <c r="DJ929" s="61"/>
      <c r="DK929" s="61"/>
      <c r="DL929" s="61"/>
      <c r="DM929" s="61"/>
      <c r="DN929" s="61"/>
      <c r="DO929" s="61"/>
      <c r="DP929" s="61"/>
      <c r="DQ929" s="61"/>
      <c r="DR929" s="61"/>
      <c r="DS929" s="61"/>
      <c r="DT929" s="61"/>
      <c r="DU929" s="61"/>
      <c r="DV929" s="61"/>
      <c r="DW929" s="61"/>
      <c r="DX929" s="61"/>
      <c r="DY929" s="61"/>
      <c r="DZ929" s="61"/>
      <c r="EA929" s="61"/>
      <c r="EB929" s="61"/>
      <c r="EC929" s="61"/>
      <c r="ED929" s="61"/>
      <c r="EE929" s="61"/>
      <c r="EF929" s="61"/>
      <c r="EG929" s="61"/>
      <c r="EH929" s="61"/>
      <c r="EI929" s="61"/>
      <c r="EJ929" s="61"/>
      <c r="EK929" s="61"/>
      <c r="EL929" s="61"/>
      <c r="EM929" s="61"/>
      <c r="EN929" s="61"/>
      <c r="EO929" s="61"/>
      <c r="EP929" s="61"/>
      <c r="EQ929" s="61"/>
      <c r="ER929" s="61"/>
      <c r="ES929" s="61"/>
      <c r="ET929" s="61"/>
      <c r="EU929" s="61"/>
      <c r="EV929" s="61"/>
      <c r="EW929" s="61"/>
      <c r="EX929" s="61"/>
      <c r="EY929" s="61"/>
    </row>
    <row r="930" spans="1:155"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61"/>
      <c r="CS930" s="61"/>
      <c r="CT930" s="61"/>
      <c r="CU930" s="61"/>
      <c r="CV930" s="61"/>
      <c r="CW930" s="61"/>
      <c r="CX930" s="61"/>
      <c r="CY930" s="61"/>
      <c r="CZ930" s="61"/>
      <c r="DA930" s="61"/>
      <c r="DB930" s="61"/>
      <c r="DC930" s="61"/>
      <c r="DD930" s="61"/>
      <c r="DE930" s="61"/>
      <c r="DF930" s="61"/>
      <c r="DG930" s="61"/>
      <c r="DH930" s="61"/>
      <c r="DI930" s="61"/>
      <c r="DJ930" s="61"/>
      <c r="DK930" s="61"/>
      <c r="DL930" s="61"/>
      <c r="DM930" s="61"/>
      <c r="DN930" s="61"/>
      <c r="DO930" s="61"/>
      <c r="DP930" s="61"/>
      <c r="DQ930" s="61"/>
      <c r="DR930" s="61"/>
      <c r="DS930" s="61"/>
      <c r="DT930" s="61"/>
      <c r="DU930" s="61"/>
      <c r="DV930" s="61"/>
      <c r="DW930" s="61"/>
      <c r="DX930" s="61"/>
      <c r="DY930" s="61"/>
      <c r="DZ930" s="61"/>
      <c r="EA930" s="61"/>
      <c r="EB930" s="61"/>
      <c r="EC930" s="61"/>
      <c r="ED930" s="61"/>
      <c r="EE930" s="61"/>
      <c r="EF930" s="61"/>
      <c r="EG930" s="61"/>
      <c r="EH930" s="61"/>
      <c r="EI930" s="61"/>
      <c r="EJ930" s="61"/>
      <c r="EK930" s="61"/>
      <c r="EL930" s="61"/>
      <c r="EM930" s="61"/>
      <c r="EN930" s="61"/>
      <c r="EO930" s="61"/>
      <c r="EP930" s="61"/>
      <c r="EQ930" s="61"/>
      <c r="ER930" s="61"/>
      <c r="ES930" s="61"/>
      <c r="ET930" s="61"/>
      <c r="EU930" s="61"/>
      <c r="EV930" s="61"/>
      <c r="EW930" s="61"/>
      <c r="EX930" s="61"/>
      <c r="EY930" s="61"/>
    </row>
    <row r="931" spans="1:155"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61"/>
      <c r="CS931" s="61"/>
      <c r="CT931" s="61"/>
      <c r="CU931" s="61"/>
      <c r="CV931" s="61"/>
      <c r="CW931" s="61"/>
      <c r="CX931" s="61"/>
      <c r="CY931" s="61"/>
      <c r="CZ931" s="61"/>
      <c r="DA931" s="61"/>
      <c r="DB931" s="61"/>
      <c r="DC931" s="61"/>
      <c r="DD931" s="61"/>
      <c r="DE931" s="61"/>
      <c r="DF931" s="61"/>
      <c r="DG931" s="61"/>
      <c r="DH931" s="61"/>
      <c r="DI931" s="61"/>
      <c r="DJ931" s="61"/>
      <c r="DK931" s="61"/>
      <c r="DL931" s="61"/>
      <c r="DM931" s="61"/>
      <c r="DN931" s="61"/>
      <c r="DO931" s="61"/>
      <c r="DP931" s="61"/>
      <c r="DQ931" s="61"/>
      <c r="DR931" s="61"/>
      <c r="DS931" s="61"/>
      <c r="DT931" s="61"/>
      <c r="DU931" s="61"/>
      <c r="DV931" s="61"/>
      <c r="DW931" s="61"/>
      <c r="DX931" s="61"/>
      <c r="DY931" s="61"/>
      <c r="DZ931" s="61"/>
      <c r="EA931" s="61"/>
      <c r="EB931" s="61"/>
      <c r="EC931" s="61"/>
      <c r="ED931" s="61"/>
      <c r="EE931" s="61"/>
      <c r="EF931" s="61"/>
      <c r="EG931" s="61"/>
      <c r="EH931" s="61"/>
      <c r="EI931" s="61"/>
      <c r="EJ931" s="61"/>
      <c r="EK931" s="61"/>
      <c r="EL931" s="61"/>
      <c r="EM931" s="61"/>
      <c r="EN931" s="61"/>
      <c r="EO931" s="61"/>
      <c r="EP931" s="61"/>
      <c r="EQ931" s="61"/>
      <c r="ER931" s="61"/>
      <c r="ES931" s="61"/>
      <c r="ET931" s="61"/>
      <c r="EU931" s="61"/>
      <c r="EV931" s="61"/>
      <c r="EW931" s="61"/>
      <c r="EX931" s="61"/>
      <c r="EY931" s="61"/>
    </row>
    <row r="932" spans="1:155"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61"/>
      <c r="CS932" s="61"/>
      <c r="CT932" s="61"/>
      <c r="CU932" s="61"/>
      <c r="CV932" s="61"/>
      <c r="CW932" s="61"/>
      <c r="CX932" s="61"/>
      <c r="CY932" s="61"/>
      <c r="CZ932" s="61"/>
      <c r="DA932" s="61"/>
      <c r="DB932" s="61"/>
      <c r="DC932" s="61"/>
      <c r="DD932" s="61"/>
      <c r="DE932" s="61"/>
      <c r="DF932" s="61"/>
      <c r="DG932" s="61"/>
      <c r="DH932" s="61"/>
      <c r="DI932" s="61"/>
      <c r="DJ932" s="61"/>
      <c r="DK932" s="61"/>
      <c r="DL932" s="61"/>
      <c r="DM932" s="61"/>
      <c r="DN932" s="61"/>
      <c r="DO932" s="61"/>
      <c r="DP932" s="61"/>
      <c r="DQ932" s="61"/>
      <c r="DR932" s="61"/>
      <c r="DS932" s="61"/>
      <c r="DT932" s="61"/>
      <c r="DU932" s="61"/>
      <c r="DV932" s="61"/>
      <c r="DW932" s="61"/>
      <c r="DX932" s="61"/>
      <c r="DY932" s="61"/>
      <c r="DZ932" s="61"/>
      <c r="EA932" s="61"/>
      <c r="EB932" s="61"/>
      <c r="EC932" s="61"/>
      <c r="ED932" s="61"/>
      <c r="EE932" s="61"/>
      <c r="EF932" s="61"/>
      <c r="EG932" s="61"/>
      <c r="EH932" s="61"/>
      <c r="EI932" s="61"/>
      <c r="EJ932" s="61"/>
      <c r="EK932" s="61"/>
      <c r="EL932" s="61"/>
      <c r="EM932" s="61"/>
      <c r="EN932" s="61"/>
      <c r="EO932" s="61"/>
      <c r="EP932" s="61"/>
      <c r="EQ932" s="61"/>
      <c r="ER932" s="61"/>
      <c r="ES932" s="61"/>
      <c r="ET932" s="61"/>
      <c r="EU932" s="61"/>
      <c r="EV932" s="61"/>
      <c r="EW932" s="61"/>
      <c r="EX932" s="61"/>
      <c r="EY932" s="61"/>
    </row>
    <row r="933" spans="1:155"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61"/>
      <c r="CS933" s="61"/>
      <c r="CT933" s="61"/>
      <c r="CU933" s="61"/>
      <c r="CV933" s="61"/>
      <c r="CW933" s="61"/>
      <c r="CX933" s="61"/>
      <c r="CY933" s="61"/>
      <c r="CZ933" s="61"/>
      <c r="DA933" s="61"/>
      <c r="DB933" s="61"/>
      <c r="DC933" s="61"/>
      <c r="DD933" s="61"/>
      <c r="DE933" s="61"/>
      <c r="DF933" s="61"/>
      <c r="DG933" s="61"/>
      <c r="DH933" s="61"/>
      <c r="DI933" s="61"/>
      <c r="DJ933" s="61"/>
      <c r="DK933" s="61"/>
      <c r="DL933" s="61"/>
      <c r="DM933" s="61"/>
      <c r="DN933" s="61"/>
      <c r="DO933" s="61"/>
      <c r="DP933" s="61"/>
      <c r="DQ933" s="61"/>
      <c r="DR933" s="61"/>
      <c r="DS933" s="61"/>
      <c r="DT933" s="61"/>
      <c r="DU933" s="61"/>
      <c r="DV933" s="61"/>
      <c r="DW933" s="61"/>
      <c r="DX933" s="61"/>
      <c r="DY933" s="61"/>
      <c r="DZ933" s="61"/>
      <c r="EA933" s="61"/>
      <c r="EB933" s="61"/>
      <c r="EC933" s="61"/>
      <c r="ED933" s="61"/>
      <c r="EE933" s="61"/>
      <c r="EF933" s="61"/>
      <c r="EG933" s="61"/>
      <c r="EH933" s="61"/>
      <c r="EI933" s="61"/>
      <c r="EJ933" s="61"/>
      <c r="EK933" s="61"/>
      <c r="EL933" s="61"/>
      <c r="EM933" s="61"/>
      <c r="EN933" s="61"/>
      <c r="EO933" s="61"/>
      <c r="EP933" s="61"/>
      <c r="EQ933" s="61"/>
      <c r="ER933" s="61"/>
      <c r="ES933" s="61"/>
      <c r="ET933" s="61"/>
      <c r="EU933" s="61"/>
      <c r="EV933" s="61"/>
      <c r="EW933" s="61"/>
      <c r="EX933" s="61"/>
      <c r="EY933" s="61"/>
    </row>
    <row r="934" spans="1:155"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61"/>
      <c r="CS934" s="61"/>
      <c r="CT934" s="61"/>
      <c r="CU934" s="61"/>
      <c r="CV934" s="61"/>
      <c r="CW934" s="61"/>
      <c r="CX934" s="61"/>
      <c r="CY934" s="61"/>
      <c r="CZ934" s="61"/>
      <c r="DA934" s="61"/>
      <c r="DB934" s="61"/>
      <c r="DC934" s="61"/>
      <c r="DD934" s="61"/>
      <c r="DE934" s="61"/>
      <c r="DF934" s="61"/>
      <c r="DG934" s="61"/>
      <c r="DH934" s="61"/>
      <c r="DI934" s="61"/>
      <c r="DJ934" s="61"/>
      <c r="DK934" s="61"/>
      <c r="DL934" s="61"/>
      <c r="DM934" s="61"/>
      <c r="DN934" s="61"/>
      <c r="DO934" s="61"/>
      <c r="DP934" s="61"/>
      <c r="DQ934" s="61"/>
      <c r="DR934" s="61"/>
      <c r="DS934" s="61"/>
      <c r="DT934" s="61"/>
      <c r="DU934" s="61"/>
      <c r="DV934" s="61"/>
      <c r="DW934" s="61"/>
      <c r="DX934" s="61"/>
      <c r="DY934" s="61"/>
      <c r="DZ934" s="61"/>
      <c r="EA934" s="61"/>
      <c r="EB934" s="61"/>
      <c r="EC934" s="61"/>
      <c r="ED934" s="61"/>
      <c r="EE934" s="61"/>
      <c r="EF934" s="61"/>
      <c r="EG934" s="61"/>
      <c r="EH934" s="61"/>
      <c r="EI934" s="61"/>
      <c r="EJ934" s="61"/>
      <c r="EK934" s="61"/>
      <c r="EL934" s="61"/>
      <c r="EM934" s="61"/>
      <c r="EN934" s="61"/>
      <c r="EO934" s="61"/>
      <c r="EP934" s="61"/>
      <c r="EQ934" s="61"/>
      <c r="ER934" s="61"/>
      <c r="ES934" s="61"/>
      <c r="ET934" s="61"/>
      <c r="EU934" s="61"/>
      <c r="EV934" s="61"/>
      <c r="EW934" s="61"/>
      <c r="EX934" s="61"/>
      <c r="EY934" s="61"/>
    </row>
    <row r="935" spans="1:155"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61"/>
      <c r="CS935" s="61"/>
      <c r="CT935" s="61"/>
      <c r="CU935" s="61"/>
      <c r="CV935" s="61"/>
      <c r="CW935" s="61"/>
      <c r="CX935" s="61"/>
      <c r="CY935" s="61"/>
      <c r="CZ935" s="61"/>
      <c r="DA935" s="61"/>
      <c r="DB935" s="61"/>
      <c r="DC935" s="61"/>
      <c r="DD935" s="61"/>
      <c r="DE935" s="61"/>
      <c r="DF935" s="61"/>
      <c r="DG935" s="61"/>
      <c r="DH935" s="61"/>
      <c r="DI935" s="61"/>
      <c r="DJ935" s="61"/>
      <c r="DK935" s="61"/>
      <c r="DL935" s="61"/>
      <c r="DM935" s="61"/>
      <c r="DN935" s="61"/>
      <c r="DO935" s="61"/>
      <c r="DP935" s="61"/>
      <c r="DQ935" s="61"/>
      <c r="DR935" s="61"/>
      <c r="DS935" s="61"/>
      <c r="DT935" s="61"/>
      <c r="DU935" s="61"/>
      <c r="DV935" s="61"/>
      <c r="DW935" s="61"/>
      <c r="DX935" s="61"/>
      <c r="DY935" s="61"/>
      <c r="DZ935" s="61"/>
      <c r="EA935" s="61"/>
      <c r="EB935" s="61"/>
      <c r="EC935" s="61"/>
      <c r="ED935" s="61"/>
      <c r="EE935" s="61"/>
      <c r="EF935" s="61"/>
      <c r="EG935" s="61"/>
      <c r="EH935" s="61"/>
      <c r="EI935" s="61"/>
      <c r="EJ935" s="61"/>
      <c r="EK935" s="61"/>
      <c r="EL935" s="61"/>
      <c r="EM935" s="61"/>
      <c r="EN935" s="61"/>
      <c r="EO935" s="61"/>
      <c r="EP935" s="61"/>
      <c r="EQ935" s="61"/>
      <c r="ER935" s="61"/>
      <c r="ES935" s="61"/>
      <c r="ET935" s="61"/>
      <c r="EU935" s="61"/>
      <c r="EV935" s="61"/>
      <c r="EW935" s="61"/>
      <c r="EX935" s="61"/>
      <c r="EY935" s="61"/>
    </row>
    <row r="936" spans="1:155"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61"/>
      <c r="CS936" s="61"/>
      <c r="CT936" s="61"/>
      <c r="CU936" s="61"/>
      <c r="CV936" s="61"/>
      <c r="CW936" s="61"/>
      <c r="CX936" s="61"/>
      <c r="CY936" s="61"/>
      <c r="CZ936" s="61"/>
      <c r="DA936" s="61"/>
      <c r="DB936" s="61"/>
      <c r="DC936" s="61"/>
      <c r="DD936" s="61"/>
      <c r="DE936" s="61"/>
      <c r="DF936" s="61"/>
      <c r="DG936" s="61"/>
      <c r="DH936" s="61"/>
      <c r="DI936" s="61"/>
      <c r="DJ936" s="61"/>
      <c r="DK936" s="61"/>
      <c r="DL936" s="61"/>
      <c r="DM936" s="61"/>
      <c r="DN936" s="61"/>
      <c r="DO936" s="61"/>
      <c r="DP936" s="61"/>
      <c r="DQ936" s="61"/>
      <c r="DR936" s="61"/>
      <c r="DS936" s="61"/>
      <c r="DT936" s="61"/>
      <c r="DU936" s="61"/>
      <c r="DV936" s="61"/>
      <c r="DW936" s="61"/>
      <c r="DX936" s="61"/>
      <c r="DY936" s="61"/>
      <c r="DZ936" s="61"/>
      <c r="EA936" s="61"/>
      <c r="EB936" s="61"/>
      <c r="EC936" s="61"/>
      <c r="ED936" s="61"/>
      <c r="EE936" s="61"/>
      <c r="EF936" s="61"/>
      <c r="EG936" s="61"/>
      <c r="EH936" s="61"/>
      <c r="EI936" s="61"/>
      <c r="EJ936" s="61"/>
      <c r="EK936" s="61"/>
      <c r="EL936" s="61"/>
      <c r="EM936" s="61"/>
      <c r="EN936" s="61"/>
      <c r="EO936" s="61"/>
      <c r="EP936" s="61"/>
      <c r="EQ936" s="61"/>
      <c r="ER936" s="61"/>
      <c r="ES936" s="61"/>
      <c r="ET936" s="61"/>
      <c r="EU936" s="61"/>
      <c r="EV936" s="61"/>
      <c r="EW936" s="61"/>
      <c r="EX936" s="61"/>
      <c r="EY936" s="61"/>
    </row>
    <row r="937" spans="1:155"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61"/>
      <c r="CS937" s="61"/>
      <c r="CT937" s="61"/>
      <c r="CU937" s="61"/>
      <c r="CV937" s="61"/>
      <c r="CW937" s="61"/>
      <c r="CX937" s="61"/>
      <c r="CY937" s="61"/>
      <c r="CZ937" s="61"/>
      <c r="DA937" s="61"/>
      <c r="DB937" s="61"/>
      <c r="DC937" s="61"/>
      <c r="DD937" s="61"/>
      <c r="DE937" s="61"/>
      <c r="DF937" s="61"/>
      <c r="DG937" s="61"/>
      <c r="DH937" s="61"/>
      <c r="DI937" s="61"/>
      <c r="DJ937" s="61"/>
      <c r="DK937" s="61"/>
      <c r="DL937" s="61"/>
      <c r="DM937" s="61"/>
      <c r="DN937" s="61"/>
      <c r="DO937" s="61"/>
      <c r="DP937" s="61"/>
      <c r="DQ937" s="61"/>
      <c r="DR937" s="61"/>
      <c r="DS937" s="61"/>
      <c r="DT937" s="61"/>
      <c r="DU937" s="61"/>
      <c r="DV937" s="61"/>
      <c r="DW937" s="61"/>
      <c r="DX937" s="61"/>
      <c r="DY937" s="61"/>
      <c r="DZ937" s="61"/>
      <c r="EA937" s="61"/>
      <c r="EB937" s="61"/>
      <c r="EC937" s="61"/>
      <c r="ED937" s="61"/>
      <c r="EE937" s="61"/>
      <c r="EF937" s="61"/>
      <c r="EG937" s="61"/>
      <c r="EH937" s="61"/>
      <c r="EI937" s="61"/>
      <c r="EJ937" s="61"/>
      <c r="EK937" s="61"/>
      <c r="EL937" s="61"/>
      <c r="EM937" s="61"/>
      <c r="EN937" s="61"/>
      <c r="EO937" s="61"/>
      <c r="EP937" s="61"/>
      <c r="EQ937" s="61"/>
      <c r="ER937" s="61"/>
      <c r="ES937" s="61"/>
      <c r="ET937" s="61"/>
      <c r="EU937" s="61"/>
      <c r="EV937" s="61"/>
      <c r="EW937" s="61"/>
      <c r="EX937" s="61"/>
      <c r="EY937" s="61"/>
    </row>
    <row r="938" spans="1:155"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1"/>
      <c r="AT938" s="61"/>
      <c r="AU938" s="61"/>
      <c r="AV938" s="61"/>
      <c r="AW938" s="61"/>
      <c r="AX938" s="61"/>
      <c r="AY938" s="61"/>
      <c r="AZ938" s="61"/>
      <c r="BA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61"/>
      <c r="CS938" s="61"/>
      <c r="CT938" s="61"/>
      <c r="CU938" s="61"/>
      <c r="CV938" s="61"/>
      <c r="CW938" s="61"/>
      <c r="CX938" s="61"/>
      <c r="CY938" s="61"/>
      <c r="CZ938" s="61"/>
      <c r="DA938" s="61"/>
      <c r="DB938" s="61"/>
      <c r="DC938" s="61"/>
      <c r="DD938" s="61"/>
      <c r="DE938" s="61"/>
      <c r="DF938" s="61"/>
      <c r="DG938" s="61"/>
      <c r="DH938" s="61"/>
      <c r="DI938" s="61"/>
      <c r="DJ938" s="61"/>
      <c r="DK938" s="61"/>
      <c r="DL938" s="61"/>
      <c r="DM938" s="61"/>
      <c r="DN938" s="61"/>
      <c r="DO938" s="61"/>
      <c r="DP938" s="61"/>
      <c r="DQ938" s="61"/>
      <c r="DR938" s="61"/>
      <c r="DS938" s="61"/>
      <c r="DT938" s="61"/>
      <c r="DU938" s="61"/>
      <c r="DV938" s="61"/>
      <c r="DW938" s="61"/>
      <c r="DX938" s="61"/>
      <c r="DY938" s="61"/>
      <c r="DZ938" s="61"/>
      <c r="EA938" s="61"/>
      <c r="EB938" s="61"/>
      <c r="EC938" s="61"/>
      <c r="ED938" s="61"/>
      <c r="EE938" s="61"/>
      <c r="EF938" s="61"/>
      <c r="EG938" s="61"/>
      <c r="EH938" s="61"/>
      <c r="EI938" s="61"/>
      <c r="EJ938" s="61"/>
      <c r="EK938" s="61"/>
      <c r="EL938" s="61"/>
      <c r="EM938" s="61"/>
      <c r="EN938" s="61"/>
      <c r="EO938" s="61"/>
      <c r="EP938" s="61"/>
      <c r="EQ938" s="61"/>
      <c r="ER938" s="61"/>
      <c r="ES938" s="61"/>
      <c r="ET938" s="61"/>
      <c r="EU938" s="61"/>
      <c r="EV938" s="61"/>
      <c r="EW938" s="61"/>
      <c r="EX938" s="61"/>
      <c r="EY938" s="61"/>
    </row>
    <row r="939" spans="1:155"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61"/>
      <c r="CS939" s="61"/>
      <c r="CT939" s="61"/>
      <c r="CU939" s="61"/>
      <c r="CV939" s="61"/>
      <c r="CW939" s="61"/>
      <c r="CX939" s="61"/>
      <c r="CY939" s="61"/>
      <c r="CZ939" s="61"/>
      <c r="DA939" s="61"/>
      <c r="DB939" s="61"/>
      <c r="DC939" s="61"/>
      <c r="DD939" s="61"/>
      <c r="DE939" s="61"/>
      <c r="DF939" s="61"/>
      <c r="DG939" s="61"/>
      <c r="DH939" s="61"/>
      <c r="DI939" s="61"/>
      <c r="DJ939" s="61"/>
      <c r="DK939" s="61"/>
      <c r="DL939" s="61"/>
      <c r="DM939" s="61"/>
      <c r="DN939" s="61"/>
      <c r="DO939" s="61"/>
      <c r="DP939" s="61"/>
      <c r="DQ939" s="61"/>
      <c r="DR939" s="61"/>
      <c r="DS939" s="61"/>
      <c r="DT939" s="61"/>
      <c r="DU939" s="61"/>
      <c r="DV939" s="61"/>
      <c r="DW939" s="61"/>
      <c r="DX939" s="61"/>
      <c r="DY939" s="61"/>
      <c r="DZ939" s="61"/>
      <c r="EA939" s="61"/>
      <c r="EB939" s="61"/>
      <c r="EC939" s="61"/>
      <c r="ED939" s="61"/>
      <c r="EE939" s="61"/>
      <c r="EF939" s="61"/>
      <c r="EG939" s="61"/>
      <c r="EH939" s="61"/>
      <c r="EI939" s="61"/>
      <c r="EJ939" s="61"/>
      <c r="EK939" s="61"/>
      <c r="EL939" s="61"/>
      <c r="EM939" s="61"/>
      <c r="EN939" s="61"/>
      <c r="EO939" s="61"/>
      <c r="EP939" s="61"/>
      <c r="EQ939" s="61"/>
      <c r="ER939" s="61"/>
      <c r="ES939" s="61"/>
      <c r="ET939" s="61"/>
      <c r="EU939" s="61"/>
      <c r="EV939" s="61"/>
      <c r="EW939" s="61"/>
      <c r="EX939" s="61"/>
      <c r="EY939" s="61"/>
    </row>
    <row r="940" spans="1:155"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61"/>
      <c r="CS940" s="61"/>
      <c r="CT940" s="61"/>
      <c r="CU940" s="61"/>
      <c r="CV940" s="61"/>
      <c r="CW940" s="61"/>
      <c r="CX940" s="61"/>
      <c r="CY940" s="61"/>
      <c r="CZ940" s="61"/>
      <c r="DA940" s="61"/>
      <c r="DB940" s="61"/>
      <c r="DC940" s="61"/>
      <c r="DD940" s="61"/>
      <c r="DE940" s="61"/>
      <c r="DF940" s="61"/>
      <c r="DG940" s="61"/>
      <c r="DH940" s="61"/>
      <c r="DI940" s="61"/>
      <c r="DJ940" s="61"/>
      <c r="DK940" s="61"/>
      <c r="DL940" s="61"/>
      <c r="DM940" s="61"/>
      <c r="DN940" s="61"/>
      <c r="DO940" s="61"/>
      <c r="DP940" s="61"/>
      <c r="DQ940" s="61"/>
      <c r="DR940" s="61"/>
      <c r="DS940" s="61"/>
      <c r="DT940" s="61"/>
      <c r="DU940" s="61"/>
      <c r="DV940" s="61"/>
      <c r="DW940" s="61"/>
      <c r="DX940" s="61"/>
      <c r="DY940" s="61"/>
      <c r="DZ940" s="61"/>
      <c r="EA940" s="61"/>
      <c r="EB940" s="61"/>
      <c r="EC940" s="61"/>
      <c r="ED940" s="61"/>
      <c r="EE940" s="61"/>
      <c r="EF940" s="61"/>
      <c r="EG940" s="61"/>
      <c r="EH940" s="61"/>
      <c r="EI940" s="61"/>
      <c r="EJ940" s="61"/>
      <c r="EK940" s="61"/>
      <c r="EL940" s="61"/>
      <c r="EM940" s="61"/>
      <c r="EN940" s="61"/>
      <c r="EO940" s="61"/>
      <c r="EP940" s="61"/>
      <c r="EQ940" s="61"/>
      <c r="ER940" s="61"/>
      <c r="ES940" s="61"/>
      <c r="ET940" s="61"/>
      <c r="EU940" s="61"/>
      <c r="EV940" s="61"/>
      <c r="EW940" s="61"/>
      <c r="EX940" s="61"/>
      <c r="EY940" s="61"/>
    </row>
    <row r="941" spans="1:155"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61"/>
      <c r="CS941" s="61"/>
      <c r="CT941" s="61"/>
      <c r="CU941" s="61"/>
      <c r="CV941" s="61"/>
      <c r="CW941" s="61"/>
      <c r="CX941" s="61"/>
      <c r="CY941" s="61"/>
      <c r="CZ941" s="61"/>
      <c r="DA941" s="61"/>
      <c r="DB941" s="61"/>
      <c r="DC941" s="61"/>
      <c r="DD941" s="61"/>
      <c r="DE941" s="61"/>
      <c r="DF941" s="61"/>
      <c r="DG941" s="61"/>
      <c r="DH941" s="61"/>
      <c r="DI941" s="61"/>
      <c r="DJ941" s="61"/>
      <c r="DK941" s="61"/>
      <c r="DL941" s="61"/>
      <c r="DM941" s="61"/>
      <c r="DN941" s="61"/>
      <c r="DO941" s="61"/>
      <c r="DP941" s="61"/>
      <c r="DQ941" s="61"/>
      <c r="DR941" s="61"/>
      <c r="DS941" s="61"/>
      <c r="DT941" s="61"/>
      <c r="DU941" s="61"/>
      <c r="DV941" s="61"/>
      <c r="DW941" s="61"/>
      <c r="DX941" s="61"/>
      <c r="DY941" s="61"/>
      <c r="DZ941" s="61"/>
      <c r="EA941" s="61"/>
      <c r="EB941" s="61"/>
      <c r="EC941" s="61"/>
      <c r="ED941" s="61"/>
      <c r="EE941" s="61"/>
      <c r="EF941" s="61"/>
      <c r="EG941" s="61"/>
      <c r="EH941" s="61"/>
      <c r="EI941" s="61"/>
      <c r="EJ941" s="61"/>
      <c r="EK941" s="61"/>
      <c r="EL941" s="61"/>
      <c r="EM941" s="61"/>
      <c r="EN941" s="61"/>
      <c r="EO941" s="61"/>
      <c r="EP941" s="61"/>
      <c r="EQ941" s="61"/>
      <c r="ER941" s="61"/>
      <c r="ES941" s="61"/>
      <c r="ET941" s="61"/>
      <c r="EU941" s="61"/>
      <c r="EV941" s="61"/>
      <c r="EW941" s="61"/>
      <c r="EX941" s="61"/>
      <c r="EY941" s="61"/>
    </row>
    <row r="942" spans="1:155"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61"/>
      <c r="CS942" s="61"/>
      <c r="CT942" s="61"/>
      <c r="CU942" s="61"/>
      <c r="CV942" s="61"/>
      <c r="CW942" s="61"/>
      <c r="CX942" s="61"/>
      <c r="CY942" s="61"/>
      <c r="CZ942" s="61"/>
      <c r="DA942" s="61"/>
      <c r="DB942" s="61"/>
      <c r="DC942" s="61"/>
      <c r="DD942" s="61"/>
      <c r="DE942" s="61"/>
      <c r="DF942" s="61"/>
      <c r="DG942" s="61"/>
      <c r="DH942" s="61"/>
      <c r="DI942" s="61"/>
      <c r="DJ942" s="61"/>
      <c r="DK942" s="61"/>
      <c r="DL942" s="61"/>
      <c r="DM942" s="61"/>
      <c r="DN942" s="61"/>
      <c r="DO942" s="61"/>
      <c r="DP942" s="61"/>
      <c r="DQ942" s="61"/>
      <c r="DR942" s="61"/>
      <c r="DS942" s="61"/>
      <c r="DT942" s="61"/>
      <c r="DU942" s="61"/>
      <c r="DV942" s="61"/>
      <c r="DW942" s="61"/>
      <c r="DX942" s="61"/>
      <c r="DY942" s="61"/>
      <c r="DZ942" s="61"/>
      <c r="EA942" s="61"/>
      <c r="EB942" s="61"/>
      <c r="EC942" s="61"/>
      <c r="ED942" s="61"/>
      <c r="EE942" s="61"/>
      <c r="EF942" s="61"/>
      <c r="EG942" s="61"/>
      <c r="EH942" s="61"/>
      <c r="EI942" s="61"/>
      <c r="EJ942" s="61"/>
      <c r="EK942" s="61"/>
      <c r="EL942" s="61"/>
      <c r="EM942" s="61"/>
      <c r="EN942" s="61"/>
      <c r="EO942" s="61"/>
      <c r="EP942" s="61"/>
      <c r="EQ942" s="61"/>
      <c r="ER942" s="61"/>
      <c r="ES942" s="61"/>
      <c r="ET942" s="61"/>
      <c r="EU942" s="61"/>
      <c r="EV942" s="61"/>
      <c r="EW942" s="61"/>
      <c r="EX942" s="61"/>
      <c r="EY942" s="61"/>
    </row>
    <row r="943" spans="1:155"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61"/>
      <c r="CS943" s="61"/>
      <c r="CT943" s="61"/>
      <c r="CU943" s="61"/>
      <c r="CV943" s="61"/>
      <c r="CW943" s="61"/>
      <c r="CX943" s="61"/>
      <c r="CY943" s="61"/>
      <c r="CZ943" s="61"/>
      <c r="DA943" s="61"/>
      <c r="DB943" s="61"/>
      <c r="DC943" s="61"/>
      <c r="DD943" s="61"/>
      <c r="DE943" s="61"/>
      <c r="DF943" s="61"/>
      <c r="DG943" s="61"/>
      <c r="DH943" s="61"/>
      <c r="DI943" s="61"/>
      <c r="DJ943" s="61"/>
      <c r="DK943" s="61"/>
      <c r="DL943" s="61"/>
      <c r="DM943" s="61"/>
      <c r="DN943" s="61"/>
      <c r="DO943" s="61"/>
      <c r="DP943" s="61"/>
      <c r="DQ943" s="61"/>
      <c r="DR943" s="61"/>
      <c r="DS943" s="61"/>
      <c r="DT943" s="61"/>
      <c r="DU943" s="61"/>
      <c r="DV943" s="61"/>
      <c r="DW943" s="61"/>
      <c r="DX943" s="61"/>
      <c r="DY943" s="61"/>
      <c r="DZ943" s="61"/>
      <c r="EA943" s="61"/>
      <c r="EB943" s="61"/>
      <c r="EC943" s="61"/>
      <c r="ED943" s="61"/>
      <c r="EE943" s="61"/>
      <c r="EF943" s="61"/>
      <c r="EG943" s="61"/>
      <c r="EH943" s="61"/>
      <c r="EI943" s="61"/>
      <c r="EJ943" s="61"/>
      <c r="EK943" s="61"/>
      <c r="EL943" s="61"/>
      <c r="EM943" s="61"/>
      <c r="EN943" s="61"/>
      <c r="EO943" s="61"/>
      <c r="EP943" s="61"/>
      <c r="EQ943" s="61"/>
      <c r="ER943" s="61"/>
      <c r="ES943" s="61"/>
      <c r="ET943" s="61"/>
      <c r="EU943" s="61"/>
      <c r="EV943" s="61"/>
      <c r="EW943" s="61"/>
      <c r="EX943" s="61"/>
      <c r="EY943" s="61"/>
    </row>
    <row r="944" spans="1:155"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61"/>
      <c r="CS944" s="61"/>
      <c r="CT944" s="61"/>
      <c r="CU944" s="61"/>
      <c r="CV944" s="61"/>
      <c r="CW944" s="61"/>
      <c r="CX944" s="61"/>
      <c r="CY944" s="61"/>
      <c r="CZ944" s="61"/>
      <c r="DA944" s="61"/>
      <c r="DB944" s="61"/>
      <c r="DC944" s="61"/>
      <c r="DD944" s="61"/>
      <c r="DE944" s="61"/>
      <c r="DF944" s="61"/>
      <c r="DG944" s="61"/>
      <c r="DH944" s="61"/>
      <c r="DI944" s="61"/>
      <c r="DJ944" s="61"/>
      <c r="DK944" s="61"/>
      <c r="DL944" s="61"/>
      <c r="DM944" s="61"/>
      <c r="DN944" s="61"/>
      <c r="DO944" s="61"/>
      <c r="DP944" s="61"/>
      <c r="DQ944" s="61"/>
      <c r="DR944" s="61"/>
      <c r="DS944" s="61"/>
      <c r="DT944" s="61"/>
      <c r="DU944" s="61"/>
      <c r="DV944" s="61"/>
      <c r="DW944" s="61"/>
      <c r="DX944" s="61"/>
      <c r="DY944" s="61"/>
      <c r="DZ944" s="61"/>
      <c r="EA944" s="61"/>
      <c r="EB944" s="61"/>
      <c r="EC944" s="61"/>
      <c r="ED944" s="61"/>
      <c r="EE944" s="61"/>
      <c r="EF944" s="61"/>
      <c r="EG944" s="61"/>
      <c r="EH944" s="61"/>
      <c r="EI944" s="61"/>
      <c r="EJ944" s="61"/>
      <c r="EK944" s="61"/>
      <c r="EL944" s="61"/>
      <c r="EM944" s="61"/>
      <c r="EN944" s="61"/>
      <c r="EO944" s="61"/>
      <c r="EP944" s="61"/>
      <c r="EQ944" s="61"/>
      <c r="ER944" s="61"/>
      <c r="ES944" s="61"/>
      <c r="ET944" s="61"/>
      <c r="EU944" s="61"/>
      <c r="EV944" s="61"/>
      <c r="EW944" s="61"/>
      <c r="EX944" s="61"/>
      <c r="EY944" s="61"/>
    </row>
    <row r="945" spans="1:155"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1"/>
      <c r="AT945" s="61"/>
      <c r="AU945" s="61"/>
      <c r="AV945" s="61"/>
      <c r="AW945" s="61"/>
      <c r="AX945" s="61"/>
      <c r="AY945" s="6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61"/>
      <c r="CS945" s="61"/>
      <c r="CT945" s="61"/>
      <c r="CU945" s="61"/>
      <c r="CV945" s="61"/>
      <c r="CW945" s="61"/>
      <c r="CX945" s="61"/>
      <c r="CY945" s="61"/>
      <c r="CZ945" s="61"/>
      <c r="DA945" s="61"/>
      <c r="DB945" s="61"/>
      <c r="DC945" s="61"/>
      <c r="DD945" s="61"/>
      <c r="DE945" s="61"/>
      <c r="DF945" s="61"/>
      <c r="DG945" s="61"/>
      <c r="DH945" s="61"/>
      <c r="DI945" s="61"/>
      <c r="DJ945" s="61"/>
      <c r="DK945" s="61"/>
      <c r="DL945" s="61"/>
      <c r="DM945" s="61"/>
      <c r="DN945" s="61"/>
      <c r="DO945" s="61"/>
      <c r="DP945" s="61"/>
      <c r="DQ945" s="61"/>
      <c r="DR945" s="61"/>
      <c r="DS945" s="61"/>
      <c r="DT945" s="61"/>
      <c r="DU945" s="61"/>
      <c r="DV945" s="61"/>
      <c r="DW945" s="61"/>
      <c r="DX945" s="61"/>
      <c r="DY945" s="61"/>
      <c r="DZ945" s="61"/>
      <c r="EA945" s="61"/>
      <c r="EB945" s="61"/>
      <c r="EC945" s="61"/>
      <c r="ED945" s="61"/>
      <c r="EE945" s="61"/>
      <c r="EF945" s="61"/>
      <c r="EG945" s="61"/>
      <c r="EH945" s="61"/>
      <c r="EI945" s="61"/>
      <c r="EJ945" s="61"/>
      <c r="EK945" s="61"/>
      <c r="EL945" s="61"/>
      <c r="EM945" s="61"/>
      <c r="EN945" s="61"/>
      <c r="EO945" s="61"/>
      <c r="EP945" s="61"/>
      <c r="EQ945" s="61"/>
      <c r="ER945" s="61"/>
      <c r="ES945" s="61"/>
      <c r="ET945" s="61"/>
      <c r="EU945" s="61"/>
      <c r="EV945" s="61"/>
      <c r="EW945" s="61"/>
      <c r="EX945" s="61"/>
      <c r="EY945" s="61"/>
    </row>
    <row r="946" spans="1:155"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1"/>
      <c r="AT946" s="61"/>
      <c r="AU946" s="61"/>
      <c r="AV946" s="61"/>
      <c r="AW946" s="61"/>
      <c r="AX946" s="61"/>
      <c r="AY946" s="6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61"/>
      <c r="CS946" s="61"/>
      <c r="CT946" s="61"/>
      <c r="CU946" s="61"/>
      <c r="CV946" s="61"/>
      <c r="CW946" s="61"/>
      <c r="CX946" s="61"/>
      <c r="CY946" s="61"/>
      <c r="CZ946" s="61"/>
      <c r="DA946" s="61"/>
      <c r="DB946" s="61"/>
      <c r="DC946" s="61"/>
      <c r="DD946" s="61"/>
      <c r="DE946" s="61"/>
      <c r="DF946" s="61"/>
      <c r="DG946" s="61"/>
      <c r="DH946" s="61"/>
      <c r="DI946" s="61"/>
      <c r="DJ946" s="61"/>
      <c r="DK946" s="61"/>
      <c r="DL946" s="61"/>
      <c r="DM946" s="61"/>
      <c r="DN946" s="61"/>
      <c r="DO946" s="61"/>
      <c r="DP946" s="61"/>
      <c r="DQ946" s="61"/>
      <c r="DR946" s="61"/>
      <c r="DS946" s="61"/>
      <c r="DT946" s="61"/>
      <c r="DU946" s="61"/>
      <c r="DV946" s="61"/>
      <c r="DW946" s="61"/>
      <c r="DX946" s="61"/>
      <c r="DY946" s="61"/>
      <c r="DZ946" s="61"/>
      <c r="EA946" s="61"/>
      <c r="EB946" s="61"/>
      <c r="EC946" s="61"/>
      <c r="ED946" s="61"/>
      <c r="EE946" s="61"/>
      <c r="EF946" s="61"/>
      <c r="EG946" s="61"/>
      <c r="EH946" s="61"/>
      <c r="EI946" s="61"/>
      <c r="EJ946" s="61"/>
      <c r="EK946" s="61"/>
      <c r="EL946" s="61"/>
      <c r="EM946" s="61"/>
      <c r="EN946" s="61"/>
      <c r="EO946" s="61"/>
      <c r="EP946" s="61"/>
      <c r="EQ946" s="61"/>
      <c r="ER946" s="61"/>
      <c r="ES946" s="61"/>
      <c r="ET946" s="61"/>
      <c r="EU946" s="61"/>
      <c r="EV946" s="61"/>
      <c r="EW946" s="61"/>
      <c r="EX946" s="61"/>
      <c r="EY946" s="61"/>
    </row>
    <row r="947" spans="1:155"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1"/>
      <c r="AT947" s="61"/>
      <c r="AU947" s="61"/>
      <c r="AV947" s="61"/>
      <c r="AW947" s="61"/>
      <c r="AX947" s="61"/>
      <c r="AY947" s="6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61"/>
      <c r="CS947" s="61"/>
      <c r="CT947" s="61"/>
      <c r="CU947" s="61"/>
      <c r="CV947" s="61"/>
      <c r="CW947" s="61"/>
      <c r="CX947" s="61"/>
      <c r="CY947" s="61"/>
      <c r="CZ947" s="61"/>
      <c r="DA947" s="61"/>
      <c r="DB947" s="61"/>
      <c r="DC947" s="61"/>
      <c r="DD947" s="61"/>
      <c r="DE947" s="61"/>
      <c r="DF947" s="61"/>
      <c r="DG947" s="61"/>
      <c r="DH947" s="61"/>
      <c r="DI947" s="61"/>
      <c r="DJ947" s="61"/>
      <c r="DK947" s="61"/>
      <c r="DL947" s="61"/>
      <c r="DM947" s="61"/>
      <c r="DN947" s="61"/>
      <c r="DO947" s="61"/>
      <c r="DP947" s="61"/>
      <c r="DQ947" s="61"/>
      <c r="DR947" s="61"/>
      <c r="DS947" s="61"/>
      <c r="DT947" s="61"/>
      <c r="DU947" s="61"/>
      <c r="DV947" s="61"/>
      <c r="DW947" s="61"/>
      <c r="DX947" s="61"/>
      <c r="DY947" s="61"/>
      <c r="DZ947" s="61"/>
      <c r="EA947" s="61"/>
      <c r="EB947" s="61"/>
      <c r="EC947" s="61"/>
      <c r="ED947" s="61"/>
      <c r="EE947" s="61"/>
      <c r="EF947" s="61"/>
      <c r="EG947" s="61"/>
      <c r="EH947" s="61"/>
      <c r="EI947" s="61"/>
      <c r="EJ947" s="61"/>
      <c r="EK947" s="61"/>
      <c r="EL947" s="61"/>
      <c r="EM947" s="61"/>
      <c r="EN947" s="61"/>
      <c r="EO947" s="61"/>
      <c r="EP947" s="61"/>
      <c r="EQ947" s="61"/>
      <c r="ER947" s="61"/>
      <c r="ES947" s="61"/>
      <c r="ET947" s="61"/>
      <c r="EU947" s="61"/>
      <c r="EV947" s="61"/>
      <c r="EW947" s="61"/>
      <c r="EX947" s="61"/>
      <c r="EY947" s="61"/>
    </row>
    <row r="948" spans="1:155"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1"/>
      <c r="AT948" s="61"/>
      <c r="AU948" s="61"/>
      <c r="AV948" s="61"/>
      <c r="AW948" s="61"/>
      <c r="AX948" s="61"/>
      <c r="AY948" s="6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61"/>
      <c r="CS948" s="61"/>
      <c r="CT948" s="61"/>
      <c r="CU948" s="61"/>
      <c r="CV948" s="61"/>
      <c r="CW948" s="61"/>
      <c r="CX948" s="61"/>
      <c r="CY948" s="61"/>
      <c r="CZ948" s="61"/>
      <c r="DA948" s="61"/>
      <c r="DB948" s="61"/>
      <c r="DC948" s="61"/>
      <c r="DD948" s="61"/>
      <c r="DE948" s="61"/>
      <c r="DF948" s="61"/>
      <c r="DG948" s="61"/>
      <c r="DH948" s="61"/>
      <c r="DI948" s="61"/>
      <c r="DJ948" s="61"/>
      <c r="DK948" s="61"/>
      <c r="DL948" s="61"/>
      <c r="DM948" s="61"/>
      <c r="DN948" s="61"/>
      <c r="DO948" s="61"/>
      <c r="DP948" s="61"/>
      <c r="DQ948" s="61"/>
      <c r="DR948" s="61"/>
      <c r="DS948" s="61"/>
      <c r="DT948" s="61"/>
      <c r="DU948" s="61"/>
      <c r="DV948" s="61"/>
      <c r="DW948" s="61"/>
      <c r="DX948" s="61"/>
      <c r="DY948" s="61"/>
      <c r="DZ948" s="61"/>
      <c r="EA948" s="61"/>
      <c r="EB948" s="61"/>
      <c r="EC948" s="61"/>
      <c r="ED948" s="61"/>
      <c r="EE948" s="61"/>
      <c r="EF948" s="61"/>
      <c r="EG948" s="61"/>
      <c r="EH948" s="61"/>
      <c r="EI948" s="61"/>
      <c r="EJ948" s="61"/>
      <c r="EK948" s="61"/>
      <c r="EL948" s="61"/>
      <c r="EM948" s="61"/>
      <c r="EN948" s="61"/>
      <c r="EO948" s="61"/>
      <c r="EP948" s="61"/>
      <c r="EQ948" s="61"/>
      <c r="ER948" s="61"/>
      <c r="ES948" s="61"/>
      <c r="ET948" s="61"/>
      <c r="EU948" s="61"/>
      <c r="EV948" s="61"/>
      <c r="EW948" s="61"/>
      <c r="EX948" s="61"/>
      <c r="EY948" s="61"/>
    </row>
    <row r="949" spans="1:155"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1"/>
      <c r="AT949" s="61"/>
      <c r="AU949" s="61"/>
      <c r="AV949" s="61"/>
      <c r="AW949" s="61"/>
      <c r="AX949" s="61"/>
      <c r="AY949" s="6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61"/>
      <c r="CS949" s="61"/>
      <c r="CT949" s="61"/>
      <c r="CU949" s="61"/>
      <c r="CV949" s="61"/>
      <c r="CW949" s="61"/>
      <c r="CX949" s="61"/>
      <c r="CY949" s="61"/>
      <c r="CZ949" s="61"/>
      <c r="DA949" s="61"/>
      <c r="DB949" s="61"/>
      <c r="DC949" s="61"/>
      <c r="DD949" s="61"/>
      <c r="DE949" s="61"/>
      <c r="DF949" s="61"/>
      <c r="DG949" s="61"/>
      <c r="DH949" s="61"/>
      <c r="DI949" s="61"/>
      <c r="DJ949" s="61"/>
      <c r="DK949" s="61"/>
      <c r="DL949" s="61"/>
      <c r="DM949" s="61"/>
      <c r="DN949" s="61"/>
      <c r="DO949" s="61"/>
      <c r="DP949" s="61"/>
      <c r="DQ949" s="61"/>
      <c r="DR949" s="61"/>
      <c r="DS949" s="61"/>
      <c r="DT949" s="61"/>
      <c r="DU949" s="61"/>
      <c r="DV949" s="61"/>
      <c r="DW949" s="61"/>
      <c r="DX949" s="61"/>
      <c r="DY949" s="61"/>
      <c r="DZ949" s="61"/>
      <c r="EA949" s="61"/>
      <c r="EB949" s="61"/>
      <c r="EC949" s="61"/>
      <c r="ED949" s="61"/>
      <c r="EE949" s="61"/>
      <c r="EF949" s="61"/>
      <c r="EG949" s="61"/>
      <c r="EH949" s="61"/>
      <c r="EI949" s="61"/>
      <c r="EJ949" s="61"/>
      <c r="EK949" s="61"/>
      <c r="EL949" s="61"/>
      <c r="EM949" s="61"/>
      <c r="EN949" s="61"/>
      <c r="EO949" s="61"/>
      <c r="EP949" s="61"/>
      <c r="EQ949" s="61"/>
      <c r="ER949" s="61"/>
      <c r="ES949" s="61"/>
      <c r="ET949" s="61"/>
      <c r="EU949" s="61"/>
      <c r="EV949" s="61"/>
      <c r="EW949" s="61"/>
      <c r="EX949" s="61"/>
      <c r="EY949" s="61"/>
    </row>
    <row r="950" spans="1:155"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1"/>
      <c r="AT950" s="61"/>
      <c r="AU950" s="61"/>
      <c r="AV950" s="61"/>
      <c r="AW950" s="61"/>
      <c r="AX950" s="61"/>
      <c r="AY950" s="61"/>
      <c r="AZ950" s="61"/>
      <c r="BA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61"/>
      <c r="CS950" s="61"/>
      <c r="CT950" s="61"/>
      <c r="CU950" s="61"/>
      <c r="CV950" s="61"/>
      <c r="CW950" s="61"/>
      <c r="CX950" s="61"/>
      <c r="CY950" s="61"/>
      <c r="CZ950" s="61"/>
      <c r="DA950" s="61"/>
      <c r="DB950" s="61"/>
      <c r="DC950" s="61"/>
      <c r="DD950" s="61"/>
      <c r="DE950" s="61"/>
      <c r="DF950" s="61"/>
      <c r="DG950" s="61"/>
      <c r="DH950" s="61"/>
      <c r="DI950" s="61"/>
      <c r="DJ950" s="61"/>
      <c r="DK950" s="61"/>
      <c r="DL950" s="61"/>
      <c r="DM950" s="61"/>
      <c r="DN950" s="61"/>
      <c r="DO950" s="61"/>
      <c r="DP950" s="61"/>
      <c r="DQ950" s="61"/>
      <c r="DR950" s="61"/>
      <c r="DS950" s="61"/>
      <c r="DT950" s="61"/>
      <c r="DU950" s="61"/>
      <c r="DV950" s="61"/>
      <c r="DW950" s="61"/>
      <c r="DX950" s="61"/>
      <c r="DY950" s="61"/>
      <c r="DZ950" s="61"/>
      <c r="EA950" s="61"/>
      <c r="EB950" s="61"/>
      <c r="EC950" s="61"/>
      <c r="ED950" s="61"/>
      <c r="EE950" s="61"/>
      <c r="EF950" s="61"/>
      <c r="EG950" s="61"/>
      <c r="EH950" s="61"/>
      <c r="EI950" s="61"/>
      <c r="EJ950" s="61"/>
      <c r="EK950" s="61"/>
      <c r="EL950" s="61"/>
      <c r="EM950" s="61"/>
      <c r="EN950" s="61"/>
      <c r="EO950" s="61"/>
      <c r="EP950" s="61"/>
      <c r="EQ950" s="61"/>
      <c r="ER950" s="61"/>
      <c r="ES950" s="61"/>
      <c r="ET950" s="61"/>
      <c r="EU950" s="61"/>
      <c r="EV950" s="61"/>
      <c r="EW950" s="61"/>
      <c r="EX950" s="61"/>
      <c r="EY950" s="61"/>
    </row>
    <row r="951" spans="1:155"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1"/>
      <c r="AT951" s="61"/>
      <c r="AU951" s="61"/>
      <c r="AV951" s="61"/>
      <c r="AW951" s="61"/>
      <c r="AX951" s="61"/>
      <c r="AY951" s="61"/>
      <c r="AZ951" s="61"/>
      <c r="BA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61"/>
      <c r="CS951" s="61"/>
      <c r="CT951" s="61"/>
      <c r="CU951" s="61"/>
      <c r="CV951" s="61"/>
      <c r="CW951" s="61"/>
      <c r="CX951" s="61"/>
      <c r="CY951" s="61"/>
      <c r="CZ951" s="61"/>
      <c r="DA951" s="61"/>
      <c r="DB951" s="61"/>
      <c r="DC951" s="61"/>
      <c r="DD951" s="61"/>
      <c r="DE951" s="61"/>
      <c r="DF951" s="61"/>
      <c r="DG951" s="61"/>
      <c r="DH951" s="61"/>
      <c r="DI951" s="61"/>
      <c r="DJ951" s="61"/>
      <c r="DK951" s="61"/>
      <c r="DL951" s="61"/>
      <c r="DM951" s="61"/>
      <c r="DN951" s="61"/>
      <c r="DO951" s="61"/>
      <c r="DP951" s="61"/>
      <c r="DQ951" s="61"/>
      <c r="DR951" s="61"/>
      <c r="DS951" s="61"/>
      <c r="DT951" s="61"/>
      <c r="DU951" s="61"/>
      <c r="DV951" s="61"/>
      <c r="DW951" s="61"/>
      <c r="DX951" s="61"/>
      <c r="DY951" s="61"/>
      <c r="DZ951" s="61"/>
      <c r="EA951" s="61"/>
      <c r="EB951" s="61"/>
      <c r="EC951" s="61"/>
      <c r="ED951" s="61"/>
      <c r="EE951" s="61"/>
      <c r="EF951" s="61"/>
      <c r="EG951" s="61"/>
      <c r="EH951" s="61"/>
      <c r="EI951" s="61"/>
      <c r="EJ951" s="61"/>
      <c r="EK951" s="61"/>
      <c r="EL951" s="61"/>
      <c r="EM951" s="61"/>
      <c r="EN951" s="61"/>
      <c r="EO951" s="61"/>
      <c r="EP951" s="61"/>
      <c r="EQ951" s="61"/>
      <c r="ER951" s="61"/>
      <c r="ES951" s="61"/>
      <c r="ET951" s="61"/>
      <c r="EU951" s="61"/>
      <c r="EV951" s="61"/>
      <c r="EW951" s="61"/>
      <c r="EX951" s="61"/>
      <c r="EY951" s="61"/>
    </row>
    <row r="952" spans="1:155"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1"/>
      <c r="AT952" s="61"/>
      <c r="AU952" s="61"/>
      <c r="AV952" s="61"/>
      <c r="AW952" s="61"/>
      <c r="AX952" s="61"/>
      <c r="AY952" s="61"/>
      <c r="AZ952" s="61"/>
      <c r="BA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61"/>
      <c r="CS952" s="61"/>
      <c r="CT952" s="61"/>
      <c r="CU952" s="61"/>
      <c r="CV952" s="61"/>
      <c r="CW952" s="61"/>
      <c r="CX952" s="61"/>
      <c r="CY952" s="61"/>
      <c r="CZ952" s="61"/>
      <c r="DA952" s="61"/>
      <c r="DB952" s="61"/>
      <c r="DC952" s="61"/>
      <c r="DD952" s="61"/>
      <c r="DE952" s="61"/>
      <c r="DF952" s="61"/>
      <c r="DG952" s="61"/>
      <c r="DH952" s="61"/>
      <c r="DI952" s="61"/>
      <c r="DJ952" s="61"/>
      <c r="DK952" s="61"/>
      <c r="DL952" s="61"/>
      <c r="DM952" s="61"/>
      <c r="DN952" s="61"/>
      <c r="DO952" s="61"/>
      <c r="DP952" s="61"/>
      <c r="DQ952" s="61"/>
      <c r="DR952" s="61"/>
      <c r="DS952" s="61"/>
      <c r="DT952" s="61"/>
      <c r="DU952" s="61"/>
      <c r="DV952" s="61"/>
      <c r="DW952" s="61"/>
      <c r="DX952" s="61"/>
      <c r="DY952" s="61"/>
      <c r="DZ952" s="61"/>
      <c r="EA952" s="61"/>
      <c r="EB952" s="61"/>
      <c r="EC952" s="61"/>
      <c r="ED952" s="61"/>
      <c r="EE952" s="61"/>
      <c r="EF952" s="61"/>
      <c r="EG952" s="61"/>
      <c r="EH952" s="61"/>
      <c r="EI952" s="61"/>
      <c r="EJ952" s="61"/>
      <c r="EK952" s="61"/>
      <c r="EL952" s="61"/>
      <c r="EM952" s="61"/>
      <c r="EN952" s="61"/>
      <c r="EO952" s="61"/>
      <c r="EP952" s="61"/>
      <c r="EQ952" s="61"/>
      <c r="ER952" s="61"/>
      <c r="ES952" s="61"/>
      <c r="ET952" s="61"/>
      <c r="EU952" s="61"/>
      <c r="EV952" s="61"/>
      <c r="EW952" s="61"/>
      <c r="EX952" s="61"/>
      <c r="EY952" s="61"/>
    </row>
    <row r="953" spans="1:155"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1"/>
      <c r="AT953" s="61"/>
      <c r="AU953" s="61"/>
      <c r="AV953" s="61"/>
      <c r="AW953" s="61"/>
      <c r="AX953" s="61"/>
      <c r="AY953" s="61"/>
      <c r="AZ953" s="61"/>
      <c r="BA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61"/>
      <c r="CS953" s="61"/>
      <c r="CT953" s="61"/>
      <c r="CU953" s="61"/>
      <c r="CV953" s="61"/>
      <c r="CW953" s="61"/>
      <c r="CX953" s="61"/>
      <c r="CY953" s="61"/>
      <c r="CZ953" s="61"/>
      <c r="DA953" s="61"/>
      <c r="DB953" s="61"/>
      <c r="DC953" s="61"/>
      <c r="DD953" s="61"/>
      <c r="DE953" s="61"/>
      <c r="DF953" s="61"/>
      <c r="DG953" s="61"/>
      <c r="DH953" s="61"/>
      <c r="DI953" s="61"/>
      <c r="DJ953" s="61"/>
      <c r="DK953" s="61"/>
      <c r="DL953" s="61"/>
      <c r="DM953" s="61"/>
      <c r="DN953" s="61"/>
      <c r="DO953" s="61"/>
      <c r="DP953" s="61"/>
      <c r="DQ953" s="61"/>
      <c r="DR953" s="61"/>
      <c r="DS953" s="61"/>
      <c r="DT953" s="61"/>
      <c r="DU953" s="61"/>
      <c r="DV953" s="61"/>
      <c r="DW953" s="61"/>
      <c r="DX953" s="61"/>
      <c r="DY953" s="61"/>
      <c r="DZ953" s="61"/>
      <c r="EA953" s="61"/>
      <c r="EB953" s="61"/>
      <c r="EC953" s="61"/>
      <c r="ED953" s="61"/>
      <c r="EE953" s="61"/>
      <c r="EF953" s="61"/>
      <c r="EG953" s="61"/>
      <c r="EH953" s="61"/>
      <c r="EI953" s="61"/>
      <c r="EJ953" s="61"/>
      <c r="EK953" s="61"/>
      <c r="EL953" s="61"/>
      <c r="EM953" s="61"/>
      <c r="EN953" s="61"/>
      <c r="EO953" s="61"/>
      <c r="EP953" s="61"/>
      <c r="EQ953" s="61"/>
      <c r="ER953" s="61"/>
      <c r="ES953" s="61"/>
      <c r="ET953" s="61"/>
      <c r="EU953" s="61"/>
      <c r="EV953" s="61"/>
      <c r="EW953" s="61"/>
      <c r="EX953" s="61"/>
      <c r="EY953" s="61"/>
    </row>
    <row r="954" spans="1:155"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61"/>
      <c r="CS954" s="61"/>
      <c r="CT954" s="61"/>
      <c r="CU954" s="61"/>
      <c r="CV954" s="61"/>
      <c r="CW954" s="61"/>
      <c r="CX954" s="61"/>
      <c r="CY954" s="61"/>
      <c r="CZ954" s="61"/>
      <c r="DA954" s="61"/>
      <c r="DB954" s="61"/>
      <c r="DC954" s="61"/>
      <c r="DD954" s="61"/>
      <c r="DE954" s="61"/>
      <c r="DF954" s="61"/>
      <c r="DG954" s="61"/>
      <c r="DH954" s="61"/>
      <c r="DI954" s="61"/>
      <c r="DJ954" s="61"/>
      <c r="DK954" s="61"/>
      <c r="DL954" s="61"/>
      <c r="DM954" s="61"/>
      <c r="DN954" s="61"/>
      <c r="DO954" s="61"/>
      <c r="DP954" s="61"/>
      <c r="DQ954" s="61"/>
      <c r="DR954" s="61"/>
      <c r="DS954" s="61"/>
      <c r="DT954" s="61"/>
      <c r="DU954" s="61"/>
      <c r="DV954" s="61"/>
      <c r="DW954" s="61"/>
      <c r="DX954" s="61"/>
      <c r="DY954" s="61"/>
      <c r="DZ954" s="61"/>
      <c r="EA954" s="61"/>
      <c r="EB954" s="61"/>
      <c r="EC954" s="61"/>
      <c r="ED954" s="61"/>
      <c r="EE954" s="61"/>
      <c r="EF954" s="61"/>
      <c r="EG954" s="61"/>
      <c r="EH954" s="61"/>
      <c r="EI954" s="61"/>
      <c r="EJ954" s="61"/>
      <c r="EK954" s="61"/>
      <c r="EL954" s="61"/>
      <c r="EM954" s="61"/>
      <c r="EN954" s="61"/>
      <c r="EO954" s="61"/>
      <c r="EP954" s="61"/>
      <c r="EQ954" s="61"/>
      <c r="ER954" s="61"/>
      <c r="ES954" s="61"/>
      <c r="ET954" s="61"/>
      <c r="EU954" s="61"/>
      <c r="EV954" s="61"/>
      <c r="EW954" s="61"/>
      <c r="EX954" s="61"/>
      <c r="EY954" s="61"/>
    </row>
    <row r="955" spans="1:155"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61"/>
      <c r="CS955" s="61"/>
      <c r="CT955" s="61"/>
      <c r="CU955" s="61"/>
      <c r="CV955" s="61"/>
      <c r="CW955" s="61"/>
      <c r="CX955" s="61"/>
      <c r="CY955" s="61"/>
      <c r="CZ955" s="61"/>
      <c r="DA955" s="61"/>
      <c r="DB955" s="61"/>
      <c r="DC955" s="61"/>
      <c r="DD955" s="61"/>
      <c r="DE955" s="61"/>
      <c r="DF955" s="61"/>
      <c r="DG955" s="61"/>
      <c r="DH955" s="61"/>
      <c r="DI955" s="61"/>
      <c r="DJ955" s="61"/>
      <c r="DK955" s="61"/>
      <c r="DL955" s="61"/>
      <c r="DM955" s="61"/>
      <c r="DN955" s="61"/>
      <c r="DO955" s="61"/>
      <c r="DP955" s="61"/>
      <c r="DQ955" s="61"/>
      <c r="DR955" s="61"/>
      <c r="DS955" s="61"/>
      <c r="DT955" s="61"/>
      <c r="DU955" s="61"/>
      <c r="DV955" s="61"/>
      <c r="DW955" s="61"/>
      <c r="DX955" s="61"/>
      <c r="DY955" s="61"/>
      <c r="DZ955" s="61"/>
      <c r="EA955" s="61"/>
      <c r="EB955" s="61"/>
      <c r="EC955" s="61"/>
      <c r="ED955" s="61"/>
      <c r="EE955" s="61"/>
      <c r="EF955" s="61"/>
      <c r="EG955" s="61"/>
      <c r="EH955" s="61"/>
      <c r="EI955" s="61"/>
      <c r="EJ955" s="61"/>
      <c r="EK955" s="61"/>
      <c r="EL955" s="61"/>
      <c r="EM955" s="61"/>
      <c r="EN955" s="61"/>
      <c r="EO955" s="61"/>
      <c r="EP955" s="61"/>
      <c r="EQ955" s="61"/>
      <c r="ER955" s="61"/>
      <c r="ES955" s="61"/>
      <c r="ET955" s="61"/>
      <c r="EU955" s="61"/>
      <c r="EV955" s="61"/>
      <c r="EW955" s="61"/>
      <c r="EX955" s="61"/>
      <c r="EY955" s="61"/>
    </row>
    <row r="956" spans="1:155"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61"/>
      <c r="CS956" s="61"/>
      <c r="CT956" s="61"/>
      <c r="CU956" s="61"/>
      <c r="CV956" s="61"/>
      <c r="CW956" s="61"/>
      <c r="CX956" s="61"/>
      <c r="CY956" s="61"/>
      <c r="CZ956" s="61"/>
      <c r="DA956" s="61"/>
      <c r="DB956" s="61"/>
      <c r="DC956" s="61"/>
      <c r="DD956" s="61"/>
      <c r="DE956" s="61"/>
      <c r="DF956" s="61"/>
      <c r="DG956" s="61"/>
      <c r="DH956" s="61"/>
      <c r="DI956" s="61"/>
      <c r="DJ956" s="61"/>
      <c r="DK956" s="61"/>
      <c r="DL956" s="61"/>
      <c r="DM956" s="61"/>
      <c r="DN956" s="61"/>
      <c r="DO956" s="61"/>
      <c r="DP956" s="61"/>
      <c r="DQ956" s="61"/>
      <c r="DR956" s="61"/>
      <c r="DS956" s="61"/>
      <c r="DT956" s="61"/>
      <c r="DU956" s="61"/>
      <c r="DV956" s="61"/>
      <c r="DW956" s="61"/>
      <c r="DX956" s="61"/>
      <c r="DY956" s="61"/>
      <c r="DZ956" s="61"/>
      <c r="EA956" s="61"/>
      <c r="EB956" s="61"/>
      <c r="EC956" s="61"/>
      <c r="ED956" s="61"/>
      <c r="EE956" s="61"/>
      <c r="EF956" s="61"/>
      <c r="EG956" s="61"/>
      <c r="EH956" s="61"/>
      <c r="EI956" s="61"/>
      <c r="EJ956" s="61"/>
      <c r="EK956" s="61"/>
      <c r="EL956" s="61"/>
      <c r="EM956" s="61"/>
      <c r="EN956" s="61"/>
      <c r="EO956" s="61"/>
      <c r="EP956" s="61"/>
      <c r="EQ956" s="61"/>
      <c r="ER956" s="61"/>
      <c r="ES956" s="61"/>
      <c r="ET956" s="61"/>
      <c r="EU956" s="61"/>
      <c r="EV956" s="61"/>
      <c r="EW956" s="61"/>
      <c r="EX956" s="61"/>
      <c r="EY956" s="61"/>
    </row>
    <row r="957" spans="1:155"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61"/>
      <c r="CS957" s="61"/>
      <c r="CT957" s="61"/>
      <c r="CU957" s="61"/>
      <c r="CV957" s="61"/>
      <c r="CW957" s="61"/>
      <c r="CX957" s="61"/>
      <c r="CY957" s="61"/>
      <c r="CZ957" s="61"/>
      <c r="DA957" s="61"/>
      <c r="DB957" s="61"/>
      <c r="DC957" s="61"/>
      <c r="DD957" s="61"/>
      <c r="DE957" s="61"/>
      <c r="DF957" s="61"/>
      <c r="DG957" s="61"/>
      <c r="DH957" s="61"/>
      <c r="DI957" s="61"/>
      <c r="DJ957" s="61"/>
      <c r="DK957" s="61"/>
      <c r="DL957" s="61"/>
      <c r="DM957" s="61"/>
      <c r="DN957" s="61"/>
      <c r="DO957" s="61"/>
      <c r="DP957" s="61"/>
      <c r="DQ957" s="61"/>
      <c r="DR957" s="61"/>
      <c r="DS957" s="61"/>
      <c r="DT957" s="61"/>
      <c r="DU957" s="61"/>
      <c r="DV957" s="61"/>
      <c r="DW957" s="61"/>
      <c r="DX957" s="61"/>
      <c r="DY957" s="61"/>
      <c r="DZ957" s="61"/>
      <c r="EA957" s="61"/>
      <c r="EB957" s="61"/>
      <c r="EC957" s="61"/>
      <c r="ED957" s="61"/>
      <c r="EE957" s="61"/>
      <c r="EF957" s="61"/>
      <c r="EG957" s="61"/>
      <c r="EH957" s="61"/>
      <c r="EI957" s="61"/>
      <c r="EJ957" s="61"/>
      <c r="EK957" s="61"/>
      <c r="EL957" s="61"/>
      <c r="EM957" s="61"/>
      <c r="EN957" s="61"/>
      <c r="EO957" s="61"/>
      <c r="EP957" s="61"/>
      <c r="EQ957" s="61"/>
      <c r="ER957" s="61"/>
      <c r="ES957" s="61"/>
      <c r="ET957" s="61"/>
      <c r="EU957" s="61"/>
      <c r="EV957" s="61"/>
      <c r="EW957" s="61"/>
      <c r="EX957" s="61"/>
      <c r="EY957" s="61"/>
    </row>
    <row r="958" spans="1:155"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61"/>
      <c r="CS958" s="61"/>
      <c r="CT958" s="61"/>
      <c r="CU958" s="61"/>
      <c r="CV958" s="61"/>
      <c r="CW958" s="61"/>
      <c r="CX958" s="61"/>
      <c r="CY958" s="61"/>
      <c r="CZ958" s="61"/>
      <c r="DA958" s="61"/>
      <c r="DB958" s="61"/>
      <c r="DC958" s="61"/>
      <c r="DD958" s="61"/>
      <c r="DE958" s="61"/>
      <c r="DF958" s="61"/>
      <c r="DG958" s="61"/>
      <c r="DH958" s="61"/>
      <c r="DI958" s="61"/>
      <c r="DJ958" s="61"/>
      <c r="DK958" s="61"/>
      <c r="DL958" s="61"/>
      <c r="DM958" s="61"/>
      <c r="DN958" s="61"/>
      <c r="DO958" s="61"/>
      <c r="DP958" s="61"/>
      <c r="DQ958" s="61"/>
      <c r="DR958" s="61"/>
      <c r="DS958" s="61"/>
      <c r="DT958" s="61"/>
      <c r="DU958" s="61"/>
      <c r="DV958" s="61"/>
      <c r="DW958" s="61"/>
      <c r="DX958" s="61"/>
      <c r="DY958" s="61"/>
      <c r="DZ958" s="61"/>
      <c r="EA958" s="61"/>
      <c r="EB958" s="61"/>
      <c r="EC958" s="61"/>
      <c r="ED958" s="61"/>
      <c r="EE958" s="61"/>
      <c r="EF958" s="61"/>
      <c r="EG958" s="61"/>
      <c r="EH958" s="61"/>
      <c r="EI958" s="61"/>
      <c r="EJ958" s="61"/>
      <c r="EK958" s="61"/>
      <c r="EL958" s="61"/>
      <c r="EM958" s="61"/>
      <c r="EN958" s="61"/>
      <c r="EO958" s="61"/>
      <c r="EP958" s="61"/>
      <c r="EQ958" s="61"/>
      <c r="ER958" s="61"/>
      <c r="ES958" s="61"/>
      <c r="ET958" s="61"/>
      <c r="EU958" s="61"/>
      <c r="EV958" s="61"/>
      <c r="EW958" s="61"/>
      <c r="EX958" s="61"/>
      <c r="EY958" s="61"/>
    </row>
    <row r="959" spans="1:155"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1"/>
      <c r="AT959" s="61"/>
      <c r="AU959" s="61"/>
      <c r="AV959" s="61"/>
      <c r="AW959" s="61"/>
      <c r="AX959" s="61"/>
      <c r="AY959" s="61"/>
      <c r="AZ959" s="61"/>
      <c r="BA959" s="61"/>
      <c r="BB959" s="61"/>
      <c r="BC959" s="61"/>
      <c r="BD959" s="61"/>
      <c r="BE959" s="61"/>
      <c r="BF959" s="61"/>
      <c r="BG959" s="61"/>
      <c r="BH959" s="61"/>
      <c r="BI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61"/>
      <c r="CS959" s="61"/>
      <c r="CT959" s="61"/>
      <c r="CU959" s="61"/>
      <c r="CV959" s="61"/>
      <c r="CW959" s="61"/>
      <c r="CX959" s="61"/>
      <c r="CY959" s="61"/>
      <c r="CZ959" s="61"/>
      <c r="DA959" s="61"/>
      <c r="DB959" s="61"/>
      <c r="DC959" s="61"/>
      <c r="DD959" s="61"/>
      <c r="DE959" s="61"/>
      <c r="DF959" s="61"/>
      <c r="DG959" s="61"/>
      <c r="DH959" s="61"/>
      <c r="DI959" s="61"/>
      <c r="DJ959" s="61"/>
      <c r="DK959" s="61"/>
      <c r="DL959" s="61"/>
      <c r="DM959" s="61"/>
      <c r="DN959" s="61"/>
      <c r="DO959" s="61"/>
      <c r="DP959" s="61"/>
      <c r="DQ959" s="61"/>
      <c r="DR959" s="61"/>
      <c r="DS959" s="61"/>
      <c r="DT959" s="61"/>
      <c r="DU959" s="61"/>
      <c r="DV959" s="61"/>
      <c r="DW959" s="61"/>
      <c r="DX959" s="61"/>
      <c r="DY959" s="61"/>
      <c r="DZ959" s="61"/>
      <c r="EA959" s="61"/>
      <c r="EB959" s="61"/>
      <c r="EC959" s="61"/>
      <c r="ED959" s="61"/>
      <c r="EE959" s="61"/>
      <c r="EF959" s="61"/>
      <c r="EG959" s="61"/>
      <c r="EH959" s="61"/>
      <c r="EI959" s="61"/>
      <c r="EJ959" s="61"/>
      <c r="EK959" s="61"/>
      <c r="EL959" s="61"/>
      <c r="EM959" s="61"/>
      <c r="EN959" s="61"/>
      <c r="EO959" s="61"/>
      <c r="EP959" s="61"/>
      <c r="EQ959" s="61"/>
      <c r="ER959" s="61"/>
      <c r="ES959" s="61"/>
      <c r="ET959" s="61"/>
      <c r="EU959" s="61"/>
      <c r="EV959" s="61"/>
      <c r="EW959" s="61"/>
      <c r="EX959" s="61"/>
      <c r="EY959" s="61"/>
    </row>
    <row r="960" spans="1:155"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61"/>
      <c r="CS960" s="61"/>
      <c r="CT960" s="61"/>
      <c r="CU960" s="61"/>
      <c r="CV960" s="61"/>
      <c r="CW960" s="61"/>
      <c r="CX960" s="61"/>
      <c r="CY960" s="61"/>
      <c r="CZ960" s="61"/>
      <c r="DA960" s="61"/>
      <c r="DB960" s="61"/>
      <c r="DC960" s="61"/>
      <c r="DD960" s="61"/>
      <c r="DE960" s="61"/>
      <c r="DF960" s="61"/>
      <c r="DG960" s="61"/>
      <c r="DH960" s="61"/>
      <c r="DI960" s="61"/>
      <c r="DJ960" s="61"/>
      <c r="DK960" s="61"/>
      <c r="DL960" s="61"/>
      <c r="DM960" s="61"/>
      <c r="DN960" s="61"/>
      <c r="DO960" s="61"/>
      <c r="DP960" s="61"/>
      <c r="DQ960" s="61"/>
      <c r="DR960" s="61"/>
      <c r="DS960" s="61"/>
      <c r="DT960" s="61"/>
      <c r="DU960" s="61"/>
      <c r="DV960" s="61"/>
      <c r="DW960" s="61"/>
      <c r="DX960" s="61"/>
      <c r="DY960" s="61"/>
      <c r="DZ960" s="61"/>
      <c r="EA960" s="61"/>
      <c r="EB960" s="61"/>
      <c r="EC960" s="61"/>
      <c r="ED960" s="61"/>
      <c r="EE960" s="61"/>
      <c r="EF960" s="61"/>
      <c r="EG960" s="61"/>
      <c r="EH960" s="61"/>
      <c r="EI960" s="61"/>
      <c r="EJ960" s="61"/>
      <c r="EK960" s="61"/>
      <c r="EL960" s="61"/>
      <c r="EM960" s="61"/>
      <c r="EN960" s="61"/>
      <c r="EO960" s="61"/>
      <c r="EP960" s="61"/>
      <c r="EQ960" s="61"/>
      <c r="ER960" s="61"/>
      <c r="ES960" s="61"/>
      <c r="ET960" s="61"/>
      <c r="EU960" s="61"/>
      <c r="EV960" s="61"/>
      <c r="EW960" s="61"/>
      <c r="EX960" s="61"/>
      <c r="EY960" s="61"/>
    </row>
    <row r="961" spans="1:155"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61"/>
      <c r="CS961" s="61"/>
      <c r="CT961" s="61"/>
      <c r="CU961" s="61"/>
      <c r="CV961" s="61"/>
      <c r="CW961" s="61"/>
      <c r="CX961" s="61"/>
      <c r="CY961" s="61"/>
      <c r="CZ961" s="61"/>
      <c r="DA961" s="61"/>
      <c r="DB961" s="61"/>
      <c r="DC961" s="61"/>
      <c r="DD961" s="61"/>
      <c r="DE961" s="61"/>
      <c r="DF961" s="61"/>
      <c r="DG961" s="61"/>
      <c r="DH961" s="61"/>
      <c r="DI961" s="61"/>
      <c r="DJ961" s="61"/>
      <c r="DK961" s="61"/>
      <c r="DL961" s="61"/>
      <c r="DM961" s="61"/>
      <c r="DN961" s="61"/>
      <c r="DO961" s="61"/>
      <c r="DP961" s="61"/>
      <c r="DQ961" s="61"/>
      <c r="DR961" s="61"/>
      <c r="DS961" s="61"/>
      <c r="DT961" s="61"/>
      <c r="DU961" s="61"/>
      <c r="DV961" s="61"/>
      <c r="DW961" s="61"/>
      <c r="DX961" s="61"/>
      <c r="DY961" s="61"/>
      <c r="DZ961" s="61"/>
      <c r="EA961" s="61"/>
      <c r="EB961" s="61"/>
      <c r="EC961" s="61"/>
      <c r="ED961" s="61"/>
      <c r="EE961" s="61"/>
      <c r="EF961" s="61"/>
      <c r="EG961" s="61"/>
      <c r="EH961" s="61"/>
      <c r="EI961" s="61"/>
      <c r="EJ961" s="61"/>
      <c r="EK961" s="61"/>
      <c r="EL961" s="61"/>
      <c r="EM961" s="61"/>
      <c r="EN961" s="61"/>
      <c r="EO961" s="61"/>
      <c r="EP961" s="61"/>
      <c r="EQ961" s="61"/>
      <c r="ER961" s="61"/>
      <c r="ES961" s="61"/>
      <c r="ET961" s="61"/>
      <c r="EU961" s="61"/>
      <c r="EV961" s="61"/>
      <c r="EW961" s="61"/>
      <c r="EX961" s="61"/>
      <c r="EY961" s="61"/>
    </row>
    <row r="962" spans="1:155"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61"/>
      <c r="CS962" s="61"/>
      <c r="CT962" s="61"/>
      <c r="CU962" s="61"/>
      <c r="CV962" s="61"/>
      <c r="CW962" s="61"/>
      <c r="CX962" s="61"/>
      <c r="CY962" s="61"/>
      <c r="CZ962" s="61"/>
      <c r="DA962" s="61"/>
      <c r="DB962" s="61"/>
      <c r="DC962" s="61"/>
      <c r="DD962" s="61"/>
      <c r="DE962" s="61"/>
      <c r="DF962" s="61"/>
      <c r="DG962" s="61"/>
      <c r="DH962" s="61"/>
      <c r="DI962" s="61"/>
      <c r="DJ962" s="61"/>
      <c r="DK962" s="61"/>
      <c r="DL962" s="61"/>
      <c r="DM962" s="61"/>
      <c r="DN962" s="61"/>
      <c r="DO962" s="61"/>
      <c r="DP962" s="61"/>
      <c r="DQ962" s="61"/>
      <c r="DR962" s="61"/>
      <c r="DS962" s="61"/>
      <c r="DT962" s="61"/>
      <c r="DU962" s="61"/>
      <c r="DV962" s="61"/>
      <c r="DW962" s="61"/>
      <c r="DX962" s="61"/>
      <c r="DY962" s="61"/>
      <c r="DZ962" s="61"/>
      <c r="EA962" s="61"/>
      <c r="EB962" s="61"/>
      <c r="EC962" s="61"/>
      <c r="ED962" s="61"/>
      <c r="EE962" s="61"/>
      <c r="EF962" s="61"/>
      <c r="EG962" s="61"/>
      <c r="EH962" s="61"/>
      <c r="EI962" s="61"/>
      <c r="EJ962" s="61"/>
      <c r="EK962" s="61"/>
      <c r="EL962" s="61"/>
      <c r="EM962" s="61"/>
      <c r="EN962" s="61"/>
      <c r="EO962" s="61"/>
      <c r="EP962" s="61"/>
      <c r="EQ962" s="61"/>
      <c r="ER962" s="61"/>
      <c r="ES962" s="61"/>
      <c r="ET962" s="61"/>
      <c r="EU962" s="61"/>
      <c r="EV962" s="61"/>
      <c r="EW962" s="61"/>
      <c r="EX962" s="61"/>
      <c r="EY962" s="61"/>
    </row>
    <row r="963" spans="1:155"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61"/>
      <c r="CS963" s="61"/>
      <c r="CT963" s="61"/>
      <c r="CU963" s="61"/>
      <c r="CV963" s="61"/>
      <c r="CW963" s="61"/>
      <c r="CX963" s="61"/>
      <c r="CY963" s="61"/>
      <c r="CZ963" s="61"/>
      <c r="DA963" s="61"/>
      <c r="DB963" s="61"/>
      <c r="DC963" s="61"/>
      <c r="DD963" s="61"/>
      <c r="DE963" s="61"/>
      <c r="DF963" s="61"/>
      <c r="DG963" s="61"/>
      <c r="DH963" s="61"/>
      <c r="DI963" s="61"/>
      <c r="DJ963" s="61"/>
      <c r="DK963" s="61"/>
      <c r="DL963" s="61"/>
      <c r="DM963" s="61"/>
      <c r="DN963" s="61"/>
      <c r="DO963" s="61"/>
      <c r="DP963" s="61"/>
      <c r="DQ963" s="61"/>
      <c r="DR963" s="61"/>
      <c r="DS963" s="61"/>
      <c r="DT963" s="61"/>
      <c r="DU963" s="61"/>
      <c r="DV963" s="61"/>
      <c r="DW963" s="61"/>
      <c r="DX963" s="61"/>
      <c r="DY963" s="61"/>
      <c r="DZ963" s="61"/>
      <c r="EA963" s="61"/>
      <c r="EB963" s="61"/>
      <c r="EC963" s="61"/>
      <c r="ED963" s="61"/>
      <c r="EE963" s="61"/>
      <c r="EF963" s="61"/>
      <c r="EG963" s="61"/>
      <c r="EH963" s="61"/>
      <c r="EI963" s="61"/>
      <c r="EJ963" s="61"/>
      <c r="EK963" s="61"/>
      <c r="EL963" s="61"/>
      <c r="EM963" s="61"/>
      <c r="EN963" s="61"/>
      <c r="EO963" s="61"/>
      <c r="EP963" s="61"/>
      <c r="EQ963" s="61"/>
      <c r="ER963" s="61"/>
      <c r="ES963" s="61"/>
      <c r="ET963" s="61"/>
      <c r="EU963" s="61"/>
      <c r="EV963" s="61"/>
      <c r="EW963" s="61"/>
      <c r="EX963" s="61"/>
      <c r="EY963" s="61"/>
    </row>
    <row r="964" spans="1:155"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c r="BW964" s="61"/>
      <c r="BX964" s="61"/>
      <c r="BY964" s="61"/>
      <c r="BZ964" s="61"/>
      <c r="CA964" s="61"/>
      <c r="CB964" s="61"/>
      <c r="CC964" s="61"/>
      <c r="CD964" s="61"/>
      <c r="CE964" s="61"/>
      <c r="CF964" s="61"/>
      <c r="CG964" s="61"/>
      <c r="CH964" s="61"/>
      <c r="CI964" s="61"/>
      <c r="CJ964" s="61"/>
      <c r="CK964" s="61"/>
      <c r="CL964" s="61"/>
      <c r="CM964" s="61"/>
      <c r="CN964" s="61"/>
      <c r="CO964" s="61"/>
      <c r="CP964" s="61"/>
      <c r="CQ964" s="61"/>
      <c r="CR964" s="61"/>
      <c r="CS964" s="61"/>
      <c r="CT964" s="61"/>
      <c r="CU964" s="61"/>
      <c r="CV964" s="61"/>
      <c r="CW964" s="61"/>
      <c r="CX964" s="61"/>
      <c r="CY964" s="61"/>
      <c r="CZ964" s="61"/>
      <c r="DA964" s="61"/>
      <c r="DB964" s="61"/>
      <c r="DC964" s="61"/>
      <c r="DD964" s="61"/>
      <c r="DE964" s="61"/>
      <c r="DF964" s="61"/>
      <c r="DG964" s="61"/>
      <c r="DH964" s="61"/>
      <c r="DI964" s="61"/>
      <c r="DJ964" s="61"/>
      <c r="DK964" s="61"/>
      <c r="DL964" s="61"/>
      <c r="DM964" s="61"/>
      <c r="DN964" s="61"/>
      <c r="DO964" s="61"/>
      <c r="DP964" s="61"/>
      <c r="DQ964" s="61"/>
      <c r="DR964" s="61"/>
      <c r="DS964" s="61"/>
      <c r="DT964" s="61"/>
      <c r="DU964" s="61"/>
      <c r="DV964" s="61"/>
      <c r="DW964" s="61"/>
      <c r="DX964" s="61"/>
      <c r="DY964" s="61"/>
      <c r="DZ964" s="61"/>
      <c r="EA964" s="61"/>
      <c r="EB964" s="61"/>
      <c r="EC964" s="61"/>
      <c r="ED964" s="61"/>
      <c r="EE964" s="61"/>
      <c r="EF964" s="61"/>
      <c r="EG964" s="61"/>
      <c r="EH964" s="61"/>
      <c r="EI964" s="61"/>
      <c r="EJ964" s="61"/>
      <c r="EK964" s="61"/>
      <c r="EL964" s="61"/>
      <c r="EM964" s="61"/>
      <c r="EN964" s="61"/>
      <c r="EO964" s="61"/>
      <c r="EP964" s="61"/>
      <c r="EQ964" s="61"/>
      <c r="ER964" s="61"/>
      <c r="ES964" s="61"/>
      <c r="ET964" s="61"/>
      <c r="EU964" s="61"/>
      <c r="EV964" s="61"/>
      <c r="EW964" s="61"/>
      <c r="EX964" s="61"/>
      <c r="EY964" s="61"/>
    </row>
    <row r="965" spans="1:155"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61"/>
      <c r="CS965" s="61"/>
      <c r="CT965" s="61"/>
      <c r="CU965" s="61"/>
      <c r="CV965" s="61"/>
      <c r="CW965" s="61"/>
      <c r="CX965" s="61"/>
      <c r="CY965" s="61"/>
      <c r="CZ965" s="61"/>
      <c r="DA965" s="61"/>
      <c r="DB965" s="61"/>
      <c r="DC965" s="61"/>
      <c r="DD965" s="61"/>
      <c r="DE965" s="61"/>
      <c r="DF965" s="61"/>
      <c r="DG965" s="61"/>
      <c r="DH965" s="61"/>
      <c r="DI965" s="61"/>
      <c r="DJ965" s="61"/>
      <c r="DK965" s="61"/>
      <c r="DL965" s="61"/>
      <c r="DM965" s="61"/>
      <c r="DN965" s="61"/>
      <c r="DO965" s="61"/>
      <c r="DP965" s="61"/>
      <c r="DQ965" s="61"/>
      <c r="DR965" s="61"/>
      <c r="DS965" s="61"/>
      <c r="DT965" s="61"/>
      <c r="DU965" s="61"/>
      <c r="DV965" s="61"/>
      <c r="DW965" s="61"/>
      <c r="DX965" s="61"/>
      <c r="DY965" s="61"/>
      <c r="DZ965" s="61"/>
      <c r="EA965" s="61"/>
      <c r="EB965" s="61"/>
      <c r="EC965" s="61"/>
      <c r="ED965" s="61"/>
      <c r="EE965" s="61"/>
      <c r="EF965" s="61"/>
      <c r="EG965" s="61"/>
      <c r="EH965" s="61"/>
      <c r="EI965" s="61"/>
      <c r="EJ965" s="61"/>
      <c r="EK965" s="61"/>
      <c r="EL965" s="61"/>
      <c r="EM965" s="61"/>
      <c r="EN965" s="61"/>
      <c r="EO965" s="61"/>
      <c r="EP965" s="61"/>
      <c r="EQ965" s="61"/>
      <c r="ER965" s="61"/>
      <c r="ES965" s="61"/>
      <c r="ET965" s="61"/>
      <c r="EU965" s="61"/>
      <c r="EV965" s="61"/>
      <c r="EW965" s="61"/>
      <c r="EX965" s="61"/>
      <c r="EY965" s="61"/>
    </row>
    <row r="966" spans="1:155"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61"/>
      <c r="CS966" s="61"/>
      <c r="CT966" s="61"/>
      <c r="CU966" s="61"/>
      <c r="CV966" s="61"/>
      <c r="CW966" s="61"/>
      <c r="CX966" s="61"/>
      <c r="CY966" s="61"/>
      <c r="CZ966" s="61"/>
      <c r="DA966" s="61"/>
      <c r="DB966" s="61"/>
      <c r="DC966" s="61"/>
      <c r="DD966" s="61"/>
      <c r="DE966" s="61"/>
      <c r="DF966" s="61"/>
      <c r="DG966" s="61"/>
      <c r="DH966" s="61"/>
      <c r="DI966" s="61"/>
      <c r="DJ966" s="61"/>
      <c r="DK966" s="61"/>
      <c r="DL966" s="61"/>
      <c r="DM966" s="61"/>
      <c r="DN966" s="61"/>
      <c r="DO966" s="61"/>
      <c r="DP966" s="61"/>
      <c r="DQ966" s="61"/>
      <c r="DR966" s="61"/>
      <c r="DS966" s="61"/>
      <c r="DT966" s="61"/>
      <c r="DU966" s="61"/>
      <c r="DV966" s="61"/>
      <c r="DW966" s="61"/>
      <c r="DX966" s="61"/>
      <c r="DY966" s="61"/>
      <c r="DZ966" s="61"/>
      <c r="EA966" s="61"/>
      <c r="EB966" s="61"/>
      <c r="EC966" s="61"/>
      <c r="ED966" s="61"/>
      <c r="EE966" s="61"/>
      <c r="EF966" s="61"/>
      <c r="EG966" s="61"/>
      <c r="EH966" s="61"/>
      <c r="EI966" s="61"/>
      <c r="EJ966" s="61"/>
      <c r="EK966" s="61"/>
      <c r="EL966" s="61"/>
      <c r="EM966" s="61"/>
      <c r="EN966" s="61"/>
      <c r="EO966" s="61"/>
      <c r="EP966" s="61"/>
      <c r="EQ966" s="61"/>
      <c r="ER966" s="61"/>
      <c r="ES966" s="61"/>
      <c r="ET966" s="61"/>
      <c r="EU966" s="61"/>
      <c r="EV966" s="61"/>
      <c r="EW966" s="61"/>
      <c r="EX966" s="61"/>
      <c r="EY966" s="61"/>
    </row>
    <row r="967" spans="1:155"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967" s="61"/>
      <c r="AN967" s="61"/>
      <c r="AO967" s="61"/>
      <c r="AP967" s="61"/>
      <c r="AQ967" s="61"/>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61"/>
      <c r="CS967" s="61"/>
      <c r="CT967" s="61"/>
      <c r="CU967" s="61"/>
      <c r="CV967" s="61"/>
      <c r="CW967" s="61"/>
      <c r="CX967" s="61"/>
      <c r="CY967" s="61"/>
      <c r="CZ967" s="61"/>
      <c r="DA967" s="61"/>
      <c r="DB967" s="61"/>
      <c r="DC967" s="61"/>
      <c r="DD967" s="61"/>
      <c r="DE967" s="61"/>
      <c r="DF967" s="61"/>
      <c r="DG967" s="61"/>
      <c r="DH967" s="61"/>
      <c r="DI967" s="61"/>
      <c r="DJ967" s="61"/>
      <c r="DK967" s="61"/>
      <c r="DL967" s="61"/>
      <c r="DM967" s="61"/>
      <c r="DN967" s="61"/>
      <c r="DO967" s="61"/>
      <c r="DP967" s="61"/>
      <c r="DQ967" s="61"/>
      <c r="DR967" s="61"/>
      <c r="DS967" s="61"/>
      <c r="DT967" s="61"/>
      <c r="DU967" s="61"/>
      <c r="DV967" s="61"/>
      <c r="DW967" s="61"/>
      <c r="DX967" s="61"/>
      <c r="DY967" s="61"/>
      <c r="DZ967" s="61"/>
      <c r="EA967" s="61"/>
      <c r="EB967" s="61"/>
      <c r="EC967" s="61"/>
      <c r="ED967" s="61"/>
      <c r="EE967" s="61"/>
      <c r="EF967" s="61"/>
      <c r="EG967" s="61"/>
      <c r="EH967" s="61"/>
      <c r="EI967" s="61"/>
      <c r="EJ967" s="61"/>
      <c r="EK967" s="61"/>
      <c r="EL967" s="61"/>
      <c r="EM967" s="61"/>
      <c r="EN967" s="61"/>
      <c r="EO967" s="61"/>
      <c r="EP967" s="61"/>
      <c r="EQ967" s="61"/>
      <c r="ER967" s="61"/>
      <c r="ES967" s="61"/>
      <c r="ET967" s="61"/>
      <c r="EU967" s="61"/>
      <c r="EV967" s="61"/>
      <c r="EW967" s="61"/>
      <c r="EX967" s="61"/>
      <c r="EY967" s="61"/>
    </row>
    <row r="968" spans="1:155"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1"/>
      <c r="AG968" s="61"/>
      <c r="AH968" s="61"/>
      <c r="AI968" s="61"/>
      <c r="AJ968" s="61"/>
      <c r="AK968" s="61"/>
      <c r="AL968" s="61"/>
      <c r="AM968" s="61"/>
      <c r="AN968" s="61"/>
      <c r="AO968" s="61"/>
      <c r="AP968" s="61"/>
      <c r="AQ968" s="61"/>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61"/>
      <c r="CS968" s="61"/>
      <c r="CT968" s="61"/>
      <c r="CU968" s="61"/>
      <c r="CV968" s="61"/>
      <c r="CW968" s="61"/>
      <c r="CX968" s="61"/>
      <c r="CY968" s="61"/>
      <c r="CZ968" s="61"/>
      <c r="DA968" s="61"/>
      <c r="DB968" s="61"/>
      <c r="DC968" s="61"/>
      <c r="DD968" s="61"/>
      <c r="DE968" s="61"/>
      <c r="DF968" s="61"/>
      <c r="DG968" s="61"/>
      <c r="DH968" s="61"/>
      <c r="DI968" s="61"/>
      <c r="DJ968" s="61"/>
      <c r="DK968" s="61"/>
      <c r="DL968" s="61"/>
      <c r="DM968" s="61"/>
      <c r="DN968" s="61"/>
      <c r="DO968" s="61"/>
      <c r="DP968" s="61"/>
      <c r="DQ968" s="61"/>
      <c r="DR968" s="61"/>
      <c r="DS968" s="61"/>
      <c r="DT968" s="61"/>
      <c r="DU968" s="61"/>
      <c r="DV968" s="61"/>
      <c r="DW968" s="61"/>
      <c r="DX968" s="61"/>
      <c r="DY968" s="61"/>
      <c r="DZ968" s="61"/>
      <c r="EA968" s="61"/>
      <c r="EB968" s="61"/>
      <c r="EC968" s="61"/>
      <c r="ED968" s="61"/>
      <c r="EE968" s="61"/>
      <c r="EF968" s="61"/>
      <c r="EG968" s="61"/>
      <c r="EH968" s="61"/>
      <c r="EI968" s="61"/>
      <c r="EJ968" s="61"/>
      <c r="EK968" s="61"/>
      <c r="EL968" s="61"/>
      <c r="EM968" s="61"/>
      <c r="EN968" s="61"/>
      <c r="EO968" s="61"/>
      <c r="EP968" s="61"/>
      <c r="EQ968" s="61"/>
      <c r="ER968" s="61"/>
      <c r="ES968" s="61"/>
      <c r="ET968" s="61"/>
      <c r="EU968" s="61"/>
      <c r="EV968" s="61"/>
      <c r="EW968" s="61"/>
      <c r="EX968" s="61"/>
      <c r="EY968" s="61"/>
    </row>
    <row r="969" spans="1:155"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969" s="61"/>
      <c r="AN969" s="61"/>
      <c r="AO969" s="61"/>
      <c r="AP969" s="61"/>
      <c r="AQ969" s="61"/>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61"/>
      <c r="CS969" s="61"/>
      <c r="CT969" s="61"/>
      <c r="CU969" s="61"/>
      <c r="CV969" s="61"/>
      <c r="CW969" s="61"/>
      <c r="CX969" s="61"/>
      <c r="CY969" s="61"/>
      <c r="CZ969" s="61"/>
      <c r="DA969" s="61"/>
      <c r="DB969" s="61"/>
      <c r="DC969" s="61"/>
      <c r="DD969" s="61"/>
      <c r="DE969" s="61"/>
      <c r="DF969" s="61"/>
      <c r="DG969" s="61"/>
      <c r="DH969" s="61"/>
      <c r="DI969" s="61"/>
      <c r="DJ969" s="61"/>
      <c r="DK969" s="61"/>
      <c r="DL969" s="61"/>
      <c r="DM969" s="61"/>
      <c r="DN969" s="61"/>
      <c r="DO969" s="61"/>
      <c r="DP969" s="61"/>
      <c r="DQ969" s="61"/>
      <c r="DR969" s="61"/>
      <c r="DS969" s="61"/>
      <c r="DT969" s="61"/>
      <c r="DU969" s="61"/>
      <c r="DV969" s="61"/>
      <c r="DW969" s="61"/>
      <c r="DX969" s="61"/>
      <c r="DY969" s="61"/>
      <c r="DZ969" s="61"/>
      <c r="EA969" s="61"/>
      <c r="EB969" s="61"/>
      <c r="EC969" s="61"/>
      <c r="ED969" s="61"/>
      <c r="EE969" s="61"/>
      <c r="EF969" s="61"/>
      <c r="EG969" s="61"/>
      <c r="EH969" s="61"/>
      <c r="EI969" s="61"/>
      <c r="EJ969" s="61"/>
      <c r="EK969" s="61"/>
      <c r="EL969" s="61"/>
      <c r="EM969" s="61"/>
      <c r="EN969" s="61"/>
      <c r="EO969" s="61"/>
      <c r="EP969" s="61"/>
      <c r="EQ969" s="61"/>
      <c r="ER969" s="61"/>
      <c r="ES969" s="61"/>
      <c r="ET969" s="61"/>
      <c r="EU969" s="61"/>
      <c r="EV969" s="61"/>
      <c r="EW969" s="61"/>
      <c r="EX969" s="61"/>
      <c r="EY969" s="61"/>
    </row>
    <row r="970" spans="1:155"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1"/>
      <c r="AG970" s="61"/>
      <c r="AH970" s="61"/>
      <c r="AI970" s="61"/>
      <c r="AJ970" s="61"/>
      <c r="AK970" s="61"/>
      <c r="AL970" s="61"/>
      <c r="AM970" s="61"/>
      <c r="AN970" s="61"/>
      <c r="AO970" s="61"/>
      <c r="AP970" s="61"/>
      <c r="AQ970" s="61"/>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61"/>
      <c r="CS970" s="61"/>
      <c r="CT970" s="61"/>
      <c r="CU970" s="61"/>
      <c r="CV970" s="61"/>
      <c r="CW970" s="61"/>
      <c r="CX970" s="61"/>
      <c r="CY970" s="61"/>
      <c r="CZ970" s="61"/>
      <c r="DA970" s="61"/>
      <c r="DB970" s="61"/>
      <c r="DC970" s="61"/>
      <c r="DD970" s="61"/>
      <c r="DE970" s="61"/>
      <c r="DF970" s="61"/>
      <c r="DG970" s="61"/>
      <c r="DH970" s="61"/>
      <c r="DI970" s="61"/>
      <c r="DJ970" s="61"/>
      <c r="DK970" s="61"/>
      <c r="DL970" s="61"/>
      <c r="DM970" s="61"/>
      <c r="DN970" s="61"/>
      <c r="DO970" s="61"/>
      <c r="DP970" s="61"/>
      <c r="DQ970" s="61"/>
      <c r="DR970" s="61"/>
      <c r="DS970" s="61"/>
      <c r="DT970" s="61"/>
      <c r="DU970" s="61"/>
      <c r="DV970" s="61"/>
      <c r="DW970" s="61"/>
      <c r="DX970" s="61"/>
      <c r="DY970" s="61"/>
      <c r="DZ970" s="61"/>
      <c r="EA970" s="61"/>
      <c r="EB970" s="61"/>
      <c r="EC970" s="61"/>
      <c r="ED970" s="61"/>
      <c r="EE970" s="61"/>
      <c r="EF970" s="61"/>
      <c r="EG970" s="61"/>
      <c r="EH970" s="61"/>
      <c r="EI970" s="61"/>
      <c r="EJ970" s="61"/>
      <c r="EK970" s="61"/>
      <c r="EL970" s="61"/>
      <c r="EM970" s="61"/>
      <c r="EN970" s="61"/>
      <c r="EO970" s="61"/>
      <c r="EP970" s="61"/>
      <c r="EQ970" s="61"/>
      <c r="ER970" s="61"/>
      <c r="ES970" s="61"/>
      <c r="ET970" s="61"/>
      <c r="EU970" s="61"/>
      <c r="EV970" s="61"/>
      <c r="EW970" s="61"/>
      <c r="EX970" s="61"/>
      <c r="EY970" s="61"/>
    </row>
    <row r="971" spans="1:155"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971" s="61"/>
      <c r="AN971" s="61"/>
      <c r="AO971" s="61"/>
      <c r="AP971" s="61"/>
      <c r="AQ971" s="61"/>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61"/>
      <c r="CS971" s="61"/>
      <c r="CT971" s="61"/>
      <c r="CU971" s="61"/>
      <c r="CV971" s="61"/>
      <c r="CW971" s="61"/>
      <c r="CX971" s="61"/>
      <c r="CY971" s="61"/>
      <c r="CZ971" s="61"/>
      <c r="DA971" s="61"/>
      <c r="DB971" s="61"/>
      <c r="DC971" s="61"/>
      <c r="DD971" s="61"/>
      <c r="DE971" s="61"/>
      <c r="DF971" s="61"/>
      <c r="DG971" s="61"/>
      <c r="DH971" s="61"/>
      <c r="DI971" s="61"/>
      <c r="DJ971" s="61"/>
      <c r="DK971" s="61"/>
      <c r="DL971" s="61"/>
      <c r="DM971" s="61"/>
      <c r="DN971" s="61"/>
      <c r="DO971" s="61"/>
      <c r="DP971" s="61"/>
      <c r="DQ971" s="61"/>
      <c r="DR971" s="61"/>
      <c r="DS971" s="61"/>
      <c r="DT971" s="61"/>
      <c r="DU971" s="61"/>
      <c r="DV971" s="61"/>
      <c r="DW971" s="61"/>
      <c r="DX971" s="61"/>
      <c r="DY971" s="61"/>
      <c r="DZ971" s="61"/>
      <c r="EA971" s="61"/>
      <c r="EB971" s="61"/>
      <c r="EC971" s="61"/>
      <c r="ED971" s="61"/>
      <c r="EE971" s="61"/>
      <c r="EF971" s="61"/>
      <c r="EG971" s="61"/>
      <c r="EH971" s="61"/>
      <c r="EI971" s="61"/>
      <c r="EJ971" s="61"/>
      <c r="EK971" s="61"/>
      <c r="EL971" s="61"/>
      <c r="EM971" s="61"/>
      <c r="EN971" s="61"/>
      <c r="EO971" s="61"/>
      <c r="EP971" s="61"/>
      <c r="EQ971" s="61"/>
      <c r="ER971" s="61"/>
      <c r="ES971" s="61"/>
      <c r="ET971" s="61"/>
      <c r="EU971" s="61"/>
      <c r="EV971" s="61"/>
      <c r="EW971" s="61"/>
      <c r="EX971" s="61"/>
      <c r="EY971" s="61"/>
    </row>
    <row r="972" spans="1:155"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c r="AG972" s="61"/>
      <c r="AH972" s="61"/>
      <c r="AI972" s="61"/>
      <c r="AJ972" s="61"/>
      <c r="AK972" s="61"/>
      <c r="AL972" s="61"/>
      <c r="AM972" s="61"/>
      <c r="AN972" s="61"/>
      <c r="AO972" s="61"/>
      <c r="AP972" s="61"/>
      <c r="AQ972" s="61"/>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61"/>
      <c r="CS972" s="61"/>
      <c r="CT972" s="61"/>
      <c r="CU972" s="61"/>
      <c r="CV972" s="61"/>
      <c r="CW972" s="61"/>
      <c r="CX972" s="61"/>
      <c r="CY972" s="61"/>
      <c r="CZ972" s="61"/>
      <c r="DA972" s="61"/>
      <c r="DB972" s="61"/>
      <c r="DC972" s="61"/>
      <c r="DD972" s="61"/>
      <c r="DE972" s="61"/>
      <c r="DF972" s="61"/>
      <c r="DG972" s="61"/>
      <c r="DH972" s="61"/>
      <c r="DI972" s="61"/>
      <c r="DJ972" s="61"/>
      <c r="DK972" s="61"/>
      <c r="DL972" s="61"/>
      <c r="DM972" s="61"/>
      <c r="DN972" s="61"/>
      <c r="DO972" s="61"/>
      <c r="DP972" s="61"/>
      <c r="DQ972" s="61"/>
      <c r="DR972" s="61"/>
      <c r="DS972" s="61"/>
      <c r="DT972" s="61"/>
      <c r="DU972" s="61"/>
      <c r="DV972" s="61"/>
      <c r="DW972" s="61"/>
      <c r="DX972" s="61"/>
      <c r="DY972" s="61"/>
      <c r="DZ972" s="61"/>
      <c r="EA972" s="61"/>
      <c r="EB972" s="61"/>
      <c r="EC972" s="61"/>
      <c r="ED972" s="61"/>
      <c r="EE972" s="61"/>
      <c r="EF972" s="61"/>
      <c r="EG972" s="61"/>
      <c r="EH972" s="61"/>
      <c r="EI972" s="61"/>
      <c r="EJ972" s="61"/>
      <c r="EK972" s="61"/>
      <c r="EL972" s="61"/>
      <c r="EM972" s="61"/>
      <c r="EN972" s="61"/>
      <c r="EO972" s="61"/>
      <c r="EP972" s="61"/>
      <c r="EQ972" s="61"/>
      <c r="ER972" s="61"/>
      <c r="ES972" s="61"/>
      <c r="ET972" s="61"/>
      <c r="EU972" s="61"/>
      <c r="EV972" s="61"/>
      <c r="EW972" s="61"/>
      <c r="EX972" s="61"/>
      <c r="EY972" s="61"/>
    </row>
    <row r="973" spans="1:155"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c r="AM973" s="61"/>
      <c r="AN973" s="61"/>
      <c r="AO973" s="61"/>
      <c r="AP973" s="61"/>
      <c r="AQ973" s="61"/>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61"/>
      <c r="CS973" s="61"/>
      <c r="CT973" s="61"/>
      <c r="CU973" s="61"/>
      <c r="CV973" s="61"/>
      <c r="CW973" s="61"/>
      <c r="CX973" s="61"/>
      <c r="CY973" s="61"/>
      <c r="CZ973" s="61"/>
      <c r="DA973" s="61"/>
      <c r="DB973" s="61"/>
      <c r="DC973" s="61"/>
      <c r="DD973" s="61"/>
      <c r="DE973" s="61"/>
      <c r="DF973" s="61"/>
      <c r="DG973" s="61"/>
      <c r="DH973" s="61"/>
      <c r="DI973" s="61"/>
      <c r="DJ973" s="61"/>
      <c r="DK973" s="61"/>
      <c r="DL973" s="61"/>
      <c r="DM973" s="61"/>
      <c r="DN973" s="61"/>
      <c r="DO973" s="61"/>
      <c r="DP973" s="61"/>
      <c r="DQ973" s="61"/>
      <c r="DR973" s="61"/>
      <c r="DS973" s="61"/>
      <c r="DT973" s="61"/>
      <c r="DU973" s="61"/>
      <c r="DV973" s="61"/>
      <c r="DW973" s="61"/>
      <c r="DX973" s="61"/>
      <c r="DY973" s="61"/>
      <c r="DZ973" s="61"/>
      <c r="EA973" s="61"/>
      <c r="EB973" s="61"/>
      <c r="EC973" s="61"/>
      <c r="ED973" s="61"/>
      <c r="EE973" s="61"/>
      <c r="EF973" s="61"/>
      <c r="EG973" s="61"/>
      <c r="EH973" s="61"/>
      <c r="EI973" s="61"/>
      <c r="EJ973" s="61"/>
      <c r="EK973" s="61"/>
      <c r="EL973" s="61"/>
      <c r="EM973" s="61"/>
      <c r="EN973" s="61"/>
      <c r="EO973" s="61"/>
      <c r="EP973" s="61"/>
      <c r="EQ973" s="61"/>
      <c r="ER973" s="61"/>
      <c r="ES973" s="61"/>
      <c r="ET973" s="61"/>
      <c r="EU973" s="61"/>
      <c r="EV973" s="61"/>
      <c r="EW973" s="61"/>
      <c r="EX973" s="61"/>
      <c r="EY973" s="61"/>
    </row>
    <row r="974" spans="1:155"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c r="AG974" s="61"/>
      <c r="AH974" s="61"/>
      <c r="AI974" s="61"/>
      <c r="AJ974" s="61"/>
      <c r="AK974" s="61"/>
      <c r="AL974" s="61"/>
      <c r="AM974" s="61"/>
      <c r="AN974" s="61"/>
      <c r="AO974" s="61"/>
      <c r="AP974" s="61"/>
      <c r="AQ974" s="61"/>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61"/>
      <c r="CS974" s="61"/>
      <c r="CT974" s="61"/>
      <c r="CU974" s="61"/>
      <c r="CV974" s="61"/>
      <c r="CW974" s="61"/>
      <c r="CX974" s="61"/>
      <c r="CY974" s="61"/>
      <c r="CZ974" s="61"/>
      <c r="DA974" s="61"/>
      <c r="DB974" s="61"/>
      <c r="DC974" s="61"/>
      <c r="DD974" s="61"/>
      <c r="DE974" s="61"/>
      <c r="DF974" s="61"/>
      <c r="DG974" s="61"/>
      <c r="DH974" s="61"/>
      <c r="DI974" s="61"/>
      <c r="DJ974" s="61"/>
      <c r="DK974" s="61"/>
      <c r="DL974" s="61"/>
      <c r="DM974" s="61"/>
      <c r="DN974" s="61"/>
      <c r="DO974" s="61"/>
      <c r="DP974" s="61"/>
      <c r="DQ974" s="61"/>
      <c r="DR974" s="61"/>
      <c r="DS974" s="61"/>
      <c r="DT974" s="61"/>
      <c r="DU974" s="61"/>
      <c r="DV974" s="61"/>
      <c r="DW974" s="61"/>
      <c r="DX974" s="61"/>
      <c r="DY974" s="61"/>
      <c r="DZ974" s="61"/>
      <c r="EA974" s="61"/>
      <c r="EB974" s="61"/>
      <c r="EC974" s="61"/>
      <c r="ED974" s="61"/>
      <c r="EE974" s="61"/>
      <c r="EF974" s="61"/>
      <c r="EG974" s="61"/>
      <c r="EH974" s="61"/>
      <c r="EI974" s="61"/>
      <c r="EJ974" s="61"/>
      <c r="EK974" s="61"/>
      <c r="EL974" s="61"/>
      <c r="EM974" s="61"/>
      <c r="EN974" s="61"/>
      <c r="EO974" s="61"/>
      <c r="EP974" s="61"/>
      <c r="EQ974" s="61"/>
      <c r="ER974" s="61"/>
      <c r="ES974" s="61"/>
      <c r="ET974" s="61"/>
      <c r="EU974" s="61"/>
      <c r="EV974" s="61"/>
      <c r="EW974" s="61"/>
      <c r="EX974" s="61"/>
      <c r="EY974" s="61"/>
    </row>
    <row r="975" spans="1:155"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1"/>
      <c r="AG975" s="61"/>
      <c r="AH975" s="61"/>
      <c r="AI975" s="61"/>
      <c r="AJ975" s="61"/>
      <c r="AK975" s="61"/>
      <c r="AL975" s="61"/>
      <c r="AM975" s="61"/>
      <c r="AN975" s="61"/>
      <c r="AO975" s="61"/>
      <c r="AP975" s="61"/>
      <c r="AQ975" s="61"/>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61"/>
      <c r="CS975" s="61"/>
      <c r="CT975" s="61"/>
      <c r="CU975" s="61"/>
      <c r="CV975" s="61"/>
      <c r="CW975" s="61"/>
      <c r="CX975" s="61"/>
      <c r="CY975" s="61"/>
      <c r="CZ975" s="61"/>
      <c r="DA975" s="61"/>
      <c r="DB975" s="61"/>
      <c r="DC975" s="61"/>
      <c r="DD975" s="61"/>
      <c r="DE975" s="61"/>
      <c r="DF975" s="61"/>
      <c r="DG975" s="61"/>
      <c r="DH975" s="61"/>
      <c r="DI975" s="61"/>
      <c r="DJ975" s="61"/>
      <c r="DK975" s="61"/>
      <c r="DL975" s="61"/>
      <c r="DM975" s="61"/>
      <c r="DN975" s="61"/>
      <c r="DO975" s="61"/>
      <c r="DP975" s="61"/>
      <c r="DQ975" s="61"/>
      <c r="DR975" s="61"/>
      <c r="DS975" s="61"/>
      <c r="DT975" s="61"/>
      <c r="DU975" s="61"/>
      <c r="DV975" s="61"/>
      <c r="DW975" s="61"/>
      <c r="DX975" s="61"/>
      <c r="DY975" s="61"/>
      <c r="DZ975" s="61"/>
      <c r="EA975" s="61"/>
      <c r="EB975" s="61"/>
      <c r="EC975" s="61"/>
      <c r="ED975" s="61"/>
      <c r="EE975" s="61"/>
      <c r="EF975" s="61"/>
      <c r="EG975" s="61"/>
      <c r="EH975" s="61"/>
      <c r="EI975" s="61"/>
      <c r="EJ975" s="61"/>
      <c r="EK975" s="61"/>
      <c r="EL975" s="61"/>
      <c r="EM975" s="61"/>
      <c r="EN975" s="61"/>
      <c r="EO975" s="61"/>
      <c r="EP975" s="61"/>
      <c r="EQ975" s="61"/>
      <c r="ER975" s="61"/>
      <c r="ES975" s="61"/>
      <c r="ET975" s="61"/>
      <c r="EU975" s="61"/>
      <c r="EV975" s="61"/>
      <c r="EW975" s="61"/>
      <c r="EX975" s="61"/>
      <c r="EY975" s="61"/>
    </row>
    <row r="976" spans="1:155"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1"/>
      <c r="AG976" s="61"/>
      <c r="AH976" s="61"/>
      <c r="AI976" s="61"/>
      <c r="AJ976" s="61"/>
      <c r="AK976" s="61"/>
      <c r="AL976" s="61"/>
      <c r="AM976" s="61"/>
      <c r="AN976" s="61"/>
      <c r="AO976" s="61"/>
      <c r="AP976" s="61"/>
      <c r="AQ976" s="61"/>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61"/>
      <c r="CS976" s="61"/>
      <c r="CT976" s="61"/>
      <c r="CU976" s="61"/>
      <c r="CV976" s="61"/>
      <c r="CW976" s="61"/>
      <c r="CX976" s="61"/>
      <c r="CY976" s="61"/>
      <c r="CZ976" s="61"/>
      <c r="DA976" s="61"/>
      <c r="DB976" s="61"/>
      <c r="DC976" s="61"/>
      <c r="DD976" s="61"/>
      <c r="DE976" s="61"/>
      <c r="DF976" s="61"/>
      <c r="DG976" s="61"/>
      <c r="DH976" s="61"/>
      <c r="DI976" s="61"/>
      <c r="DJ976" s="61"/>
      <c r="DK976" s="61"/>
      <c r="DL976" s="61"/>
      <c r="DM976" s="61"/>
      <c r="DN976" s="61"/>
      <c r="DO976" s="61"/>
      <c r="DP976" s="61"/>
      <c r="DQ976" s="61"/>
      <c r="DR976" s="61"/>
      <c r="DS976" s="61"/>
      <c r="DT976" s="61"/>
      <c r="DU976" s="61"/>
      <c r="DV976" s="61"/>
      <c r="DW976" s="61"/>
      <c r="DX976" s="61"/>
      <c r="DY976" s="61"/>
      <c r="DZ976" s="61"/>
      <c r="EA976" s="61"/>
      <c r="EB976" s="61"/>
      <c r="EC976" s="61"/>
      <c r="ED976" s="61"/>
      <c r="EE976" s="61"/>
      <c r="EF976" s="61"/>
      <c r="EG976" s="61"/>
      <c r="EH976" s="61"/>
      <c r="EI976" s="61"/>
      <c r="EJ976" s="61"/>
      <c r="EK976" s="61"/>
      <c r="EL976" s="61"/>
      <c r="EM976" s="61"/>
      <c r="EN976" s="61"/>
      <c r="EO976" s="61"/>
      <c r="EP976" s="61"/>
      <c r="EQ976" s="61"/>
      <c r="ER976" s="61"/>
      <c r="ES976" s="61"/>
      <c r="ET976" s="61"/>
      <c r="EU976" s="61"/>
      <c r="EV976" s="61"/>
      <c r="EW976" s="61"/>
      <c r="EX976" s="61"/>
      <c r="EY976" s="61"/>
    </row>
    <row r="977" spans="1:155"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c r="AM977" s="61"/>
      <c r="AN977" s="61"/>
      <c r="AO977" s="61"/>
      <c r="AP977" s="61"/>
      <c r="AQ977" s="61"/>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c r="BQ977" s="61"/>
      <c r="BR977" s="61"/>
      <c r="BS977" s="61"/>
      <c r="BT977" s="61"/>
      <c r="BU977" s="61"/>
      <c r="BV977" s="61"/>
      <c r="BW977" s="61"/>
      <c r="BX977" s="61"/>
      <c r="BY977" s="61"/>
      <c r="BZ977" s="61"/>
      <c r="CA977" s="61"/>
      <c r="CB977" s="61"/>
      <c r="CC977" s="61"/>
      <c r="CD977" s="61"/>
      <c r="CE977" s="61"/>
      <c r="CF977" s="61"/>
      <c r="CG977" s="61"/>
      <c r="CH977" s="61"/>
      <c r="CI977" s="61"/>
      <c r="CJ977" s="61"/>
      <c r="CK977" s="61"/>
      <c r="CL977" s="61"/>
      <c r="CM977" s="61"/>
      <c r="CN977" s="61"/>
      <c r="CO977" s="61"/>
      <c r="CP977" s="61"/>
      <c r="CQ977" s="61"/>
      <c r="CR977" s="61"/>
      <c r="CS977" s="61"/>
      <c r="CT977" s="61"/>
      <c r="CU977" s="61"/>
      <c r="CV977" s="61"/>
      <c r="CW977" s="61"/>
      <c r="CX977" s="61"/>
      <c r="CY977" s="61"/>
      <c r="CZ977" s="61"/>
      <c r="DA977" s="61"/>
      <c r="DB977" s="61"/>
      <c r="DC977" s="61"/>
      <c r="DD977" s="61"/>
      <c r="DE977" s="61"/>
      <c r="DF977" s="61"/>
      <c r="DG977" s="61"/>
      <c r="DH977" s="61"/>
      <c r="DI977" s="61"/>
      <c r="DJ977" s="61"/>
      <c r="DK977" s="61"/>
      <c r="DL977" s="61"/>
      <c r="DM977" s="61"/>
      <c r="DN977" s="61"/>
      <c r="DO977" s="61"/>
      <c r="DP977" s="61"/>
      <c r="DQ977" s="61"/>
      <c r="DR977" s="61"/>
      <c r="DS977" s="61"/>
      <c r="DT977" s="61"/>
      <c r="DU977" s="61"/>
      <c r="DV977" s="61"/>
      <c r="DW977" s="61"/>
      <c r="DX977" s="61"/>
      <c r="DY977" s="61"/>
      <c r="DZ977" s="61"/>
      <c r="EA977" s="61"/>
      <c r="EB977" s="61"/>
      <c r="EC977" s="61"/>
      <c r="ED977" s="61"/>
      <c r="EE977" s="61"/>
      <c r="EF977" s="61"/>
      <c r="EG977" s="61"/>
      <c r="EH977" s="61"/>
      <c r="EI977" s="61"/>
      <c r="EJ977" s="61"/>
      <c r="EK977" s="61"/>
      <c r="EL977" s="61"/>
      <c r="EM977" s="61"/>
      <c r="EN977" s="61"/>
      <c r="EO977" s="61"/>
      <c r="EP977" s="61"/>
      <c r="EQ977" s="61"/>
      <c r="ER977" s="61"/>
      <c r="ES977" s="61"/>
      <c r="ET977" s="61"/>
      <c r="EU977" s="61"/>
      <c r="EV977" s="61"/>
      <c r="EW977" s="61"/>
      <c r="EX977" s="61"/>
      <c r="EY977" s="61"/>
    </row>
    <row r="978" spans="1:155"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c r="AM978" s="61"/>
      <c r="AN978" s="61"/>
      <c r="AO978" s="61"/>
      <c r="AP978" s="61"/>
      <c r="AQ978" s="61"/>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c r="BQ978" s="61"/>
      <c r="BR978" s="61"/>
      <c r="BS978" s="61"/>
      <c r="BT978" s="61"/>
      <c r="BU978" s="61"/>
      <c r="BV978" s="61"/>
      <c r="BW978" s="61"/>
      <c r="BX978" s="61"/>
      <c r="BY978" s="61"/>
      <c r="BZ978" s="61"/>
      <c r="CA978" s="61"/>
      <c r="CB978" s="61"/>
      <c r="CC978" s="61"/>
      <c r="CD978" s="61"/>
      <c r="CE978" s="61"/>
      <c r="CF978" s="61"/>
      <c r="CG978" s="61"/>
      <c r="CH978" s="61"/>
      <c r="CI978" s="61"/>
      <c r="CJ978" s="61"/>
      <c r="CK978" s="61"/>
      <c r="CL978" s="61"/>
      <c r="CM978" s="61"/>
      <c r="CN978" s="61"/>
      <c r="CO978" s="61"/>
      <c r="CP978" s="61"/>
      <c r="CQ978" s="61"/>
      <c r="CR978" s="61"/>
      <c r="CS978" s="61"/>
      <c r="CT978" s="61"/>
      <c r="CU978" s="61"/>
      <c r="CV978" s="61"/>
      <c r="CW978" s="61"/>
      <c r="CX978" s="61"/>
      <c r="CY978" s="61"/>
      <c r="CZ978" s="61"/>
      <c r="DA978" s="61"/>
      <c r="DB978" s="61"/>
      <c r="DC978" s="61"/>
      <c r="DD978" s="61"/>
      <c r="DE978" s="61"/>
      <c r="DF978" s="61"/>
      <c r="DG978" s="61"/>
      <c r="DH978" s="61"/>
      <c r="DI978" s="61"/>
      <c r="DJ978" s="61"/>
      <c r="DK978" s="61"/>
      <c r="DL978" s="61"/>
      <c r="DM978" s="61"/>
      <c r="DN978" s="61"/>
      <c r="DO978" s="61"/>
      <c r="DP978" s="61"/>
      <c r="DQ978" s="61"/>
      <c r="DR978" s="61"/>
      <c r="DS978" s="61"/>
      <c r="DT978" s="61"/>
      <c r="DU978" s="61"/>
      <c r="DV978" s="61"/>
      <c r="DW978" s="61"/>
      <c r="DX978" s="61"/>
      <c r="DY978" s="61"/>
      <c r="DZ978" s="61"/>
      <c r="EA978" s="61"/>
      <c r="EB978" s="61"/>
      <c r="EC978" s="61"/>
      <c r="ED978" s="61"/>
      <c r="EE978" s="61"/>
      <c r="EF978" s="61"/>
      <c r="EG978" s="61"/>
      <c r="EH978" s="61"/>
      <c r="EI978" s="61"/>
      <c r="EJ978" s="61"/>
      <c r="EK978" s="61"/>
      <c r="EL978" s="61"/>
      <c r="EM978" s="61"/>
      <c r="EN978" s="61"/>
      <c r="EO978" s="61"/>
      <c r="EP978" s="61"/>
      <c r="EQ978" s="61"/>
      <c r="ER978" s="61"/>
      <c r="ES978" s="61"/>
      <c r="ET978" s="61"/>
      <c r="EU978" s="61"/>
      <c r="EV978" s="61"/>
      <c r="EW978" s="61"/>
      <c r="EX978" s="61"/>
      <c r="EY978" s="61"/>
    </row>
    <row r="979" spans="1:155"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1"/>
      <c r="AG979" s="61"/>
      <c r="AH979" s="61"/>
      <c r="AI979" s="61"/>
      <c r="AJ979" s="61"/>
      <c r="AK979" s="61"/>
      <c r="AL979" s="61"/>
      <c r="AM979" s="61"/>
      <c r="AN979" s="61"/>
      <c r="AO979" s="61"/>
      <c r="AP979" s="61"/>
      <c r="AQ979" s="61"/>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61"/>
      <c r="CS979" s="61"/>
      <c r="CT979" s="61"/>
      <c r="CU979" s="61"/>
      <c r="CV979" s="61"/>
      <c r="CW979" s="61"/>
      <c r="CX979" s="61"/>
      <c r="CY979" s="61"/>
      <c r="CZ979" s="61"/>
      <c r="DA979" s="61"/>
      <c r="DB979" s="61"/>
      <c r="DC979" s="61"/>
      <c r="DD979" s="61"/>
      <c r="DE979" s="61"/>
      <c r="DF979" s="61"/>
      <c r="DG979" s="61"/>
      <c r="DH979" s="61"/>
      <c r="DI979" s="61"/>
      <c r="DJ979" s="61"/>
      <c r="DK979" s="61"/>
      <c r="DL979" s="61"/>
      <c r="DM979" s="61"/>
      <c r="DN979" s="61"/>
      <c r="DO979" s="61"/>
      <c r="DP979" s="61"/>
      <c r="DQ979" s="61"/>
      <c r="DR979" s="61"/>
      <c r="DS979" s="61"/>
      <c r="DT979" s="61"/>
      <c r="DU979" s="61"/>
      <c r="DV979" s="61"/>
      <c r="DW979" s="61"/>
      <c r="DX979" s="61"/>
      <c r="DY979" s="61"/>
      <c r="DZ979" s="61"/>
      <c r="EA979" s="61"/>
      <c r="EB979" s="61"/>
      <c r="EC979" s="61"/>
      <c r="ED979" s="61"/>
      <c r="EE979" s="61"/>
      <c r="EF979" s="61"/>
      <c r="EG979" s="61"/>
      <c r="EH979" s="61"/>
      <c r="EI979" s="61"/>
      <c r="EJ979" s="61"/>
      <c r="EK979" s="61"/>
      <c r="EL979" s="61"/>
      <c r="EM979" s="61"/>
      <c r="EN979" s="61"/>
      <c r="EO979" s="61"/>
      <c r="EP979" s="61"/>
      <c r="EQ979" s="61"/>
      <c r="ER979" s="61"/>
      <c r="ES979" s="61"/>
      <c r="ET979" s="61"/>
      <c r="EU979" s="61"/>
      <c r="EV979" s="61"/>
      <c r="EW979" s="61"/>
      <c r="EX979" s="61"/>
      <c r="EY979" s="61"/>
    </row>
    <row r="980" spans="1:155"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1"/>
      <c r="AG980" s="61"/>
      <c r="AH980" s="61"/>
      <c r="AI980" s="61"/>
      <c r="AJ980" s="61"/>
      <c r="AK980" s="61"/>
      <c r="AL980" s="61"/>
      <c r="AM980" s="61"/>
      <c r="AN980" s="61"/>
      <c r="AO980" s="61"/>
      <c r="AP980" s="61"/>
      <c r="AQ980" s="61"/>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61"/>
      <c r="CS980" s="61"/>
      <c r="CT980" s="61"/>
      <c r="CU980" s="61"/>
      <c r="CV980" s="61"/>
      <c r="CW980" s="61"/>
      <c r="CX980" s="61"/>
      <c r="CY980" s="61"/>
      <c r="CZ980" s="61"/>
      <c r="DA980" s="61"/>
      <c r="DB980" s="61"/>
      <c r="DC980" s="61"/>
      <c r="DD980" s="61"/>
      <c r="DE980" s="61"/>
      <c r="DF980" s="61"/>
      <c r="DG980" s="61"/>
      <c r="DH980" s="61"/>
      <c r="DI980" s="61"/>
      <c r="DJ980" s="61"/>
      <c r="DK980" s="61"/>
      <c r="DL980" s="61"/>
      <c r="DM980" s="61"/>
      <c r="DN980" s="61"/>
      <c r="DO980" s="61"/>
      <c r="DP980" s="61"/>
      <c r="DQ980" s="61"/>
      <c r="DR980" s="61"/>
      <c r="DS980" s="61"/>
      <c r="DT980" s="61"/>
      <c r="DU980" s="61"/>
      <c r="DV980" s="61"/>
      <c r="DW980" s="61"/>
      <c r="DX980" s="61"/>
      <c r="DY980" s="61"/>
      <c r="DZ980" s="61"/>
      <c r="EA980" s="61"/>
      <c r="EB980" s="61"/>
      <c r="EC980" s="61"/>
      <c r="ED980" s="61"/>
      <c r="EE980" s="61"/>
      <c r="EF980" s="61"/>
      <c r="EG980" s="61"/>
      <c r="EH980" s="61"/>
      <c r="EI980" s="61"/>
      <c r="EJ980" s="61"/>
      <c r="EK980" s="61"/>
      <c r="EL980" s="61"/>
      <c r="EM980" s="61"/>
      <c r="EN980" s="61"/>
      <c r="EO980" s="61"/>
      <c r="EP980" s="61"/>
      <c r="EQ980" s="61"/>
      <c r="ER980" s="61"/>
      <c r="ES980" s="61"/>
      <c r="ET980" s="61"/>
      <c r="EU980" s="61"/>
      <c r="EV980" s="61"/>
      <c r="EW980" s="61"/>
      <c r="EX980" s="61"/>
      <c r="EY980" s="61"/>
    </row>
    <row r="981" spans="1:155"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1"/>
      <c r="AG981" s="61"/>
      <c r="AH981" s="61"/>
      <c r="AI981" s="61"/>
      <c r="AJ981" s="61"/>
      <c r="AK981" s="61"/>
      <c r="AL981" s="61"/>
      <c r="AM981" s="61"/>
      <c r="AN981" s="61"/>
      <c r="AO981" s="61"/>
      <c r="AP981" s="61"/>
      <c r="AQ981" s="61"/>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61"/>
      <c r="CS981" s="61"/>
      <c r="CT981" s="61"/>
      <c r="CU981" s="61"/>
      <c r="CV981" s="61"/>
      <c r="CW981" s="61"/>
      <c r="CX981" s="61"/>
      <c r="CY981" s="61"/>
      <c r="CZ981" s="61"/>
      <c r="DA981" s="61"/>
      <c r="DB981" s="61"/>
      <c r="DC981" s="61"/>
      <c r="DD981" s="61"/>
      <c r="DE981" s="61"/>
      <c r="DF981" s="61"/>
      <c r="DG981" s="61"/>
      <c r="DH981" s="61"/>
      <c r="DI981" s="61"/>
      <c r="DJ981" s="61"/>
      <c r="DK981" s="61"/>
      <c r="DL981" s="61"/>
      <c r="DM981" s="61"/>
      <c r="DN981" s="61"/>
      <c r="DO981" s="61"/>
      <c r="DP981" s="61"/>
      <c r="DQ981" s="61"/>
      <c r="DR981" s="61"/>
      <c r="DS981" s="61"/>
      <c r="DT981" s="61"/>
      <c r="DU981" s="61"/>
      <c r="DV981" s="61"/>
      <c r="DW981" s="61"/>
      <c r="DX981" s="61"/>
      <c r="DY981" s="61"/>
      <c r="DZ981" s="61"/>
      <c r="EA981" s="61"/>
      <c r="EB981" s="61"/>
      <c r="EC981" s="61"/>
      <c r="ED981" s="61"/>
      <c r="EE981" s="61"/>
      <c r="EF981" s="61"/>
      <c r="EG981" s="61"/>
      <c r="EH981" s="61"/>
      <c r="EI981" s="61"/>
      <c r="EJ981" s="61"/>
      <c r="EK981" s="61"/>
      <c r="EL981" s="61"/>
      <c r="EM981" s="61"/>
      <c r="EN981" s="61"/>
      <c r="EO981" s="61"/>
      <c r="EP981" s="61"/>
      <c r="EQ981" s="61"/>
      <c r="ER981" s="61"/>
      <c r="ES981" s="61"/>
      <c r="ET981" s="61"/>
      <c r="EU981" s="61"/>
      <c r="EV981" s="61"/>
      <c r="EW981" s="61"/>
      <c r="EX981" s="61"/>
      <c r="EY981" s="61"/>
    </row>
    <row r="982" spans="1:155"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c r="AG982" s="61"/>
      <c r="AH982" s="61"/>
      <c r="AI982" s="61"/>
      <c r="AJ982" s="61"/>
      <c r="AK982" s="61"/>
      <c r="AL982" s="61"/>
      <c r="AM982" s="61"/>
      <c r="AN982" s="61"/>
      <c r="AO982" s="61"/>
      <c r="AP982" s="61"/>
      <c r="AQ982" s="61"/>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61"/>
      <c r="CS982" s="61"/>
      <c r="CT982" s="61"/>
      <c r="CU982" s="61"/>
      <c r="CV982" s="61"/>
      <c r="CW982" s="61"/>
      <c r="CX982" s="61"/>
      <c r="CY982" s="61"/>
      <c r="CZ982" s="61"/>
      <c r="DA982" s="61"/>
      <c r="DB982" s="61"/>
      <c r="DC982" s="61"/>
      <c r="DD982" s="61"/>
      <c r="DE982" s="61"/>
      <c r="DF982" s="61"/>
      <c r="DG982" s="61"/>
      <c r="DH982" s="61"/>
      <c r="DI982" s="61"/>
      <c r="DJ982" s="61"/>
      <c r="DK982" s="61"/>
      <c r="DL982" s="61"/>
      <c r="DM982" s="61"/>
      <c r="DN982" s="61"/>
      <c r="DO982" s="61"/>
      <c r="DP982" s="61"/>
      <c r="DQ982" s="61"/>
      <c r="DR982" s="61"/>
      <c r="DS982" s="61"/>
      <c r="DT982" s="61"/>
      <c r="DU982" s="61"/>
      <c r="DV982" s="61"/>
      <c r="DW982" s="61"/>
      <c r="DX982" s="61"/>
      <c r="DY982" s="61"/>
      <c r="DZ982" s="61"/>
      <c r="EA982" s="61"/>
      <c r="EB982" s="61"/>
      <c r="EC982" s="61"/>
      <c r="ED982" s="61"/>
      <c r="EE982" s="61"/>
      <c r="EF982" s="61"/>
      <c r="EG982" s="61"/>
      <c r="EH982" s="61"/>
      <c r="EI982" s="61"/>
      <c r="EJ982" s="61"/>
      <c r="EK982" s="61"/>
      <c r="EL982" s="61"/>
      <c r="EM982" s="61"/>
      <c r="EN982" s="61"/>
      <c r="EO982" s="61"/>
      <c r="EP982" s="61"/>
      <c r="EQ982" s="61"/>
      <c r="ER982" s="61"/>
      <c r="ES982" s="61"/>
      <c r="ET982" s="61"/>
      <c r="EU982" s="61"/>
      <c r="EV982" s="61"/>
      <c r="EW982" s="61"/>
      <c r="EX982" s="61"/>
      <c r="EY982" s="61"/>
    </row>
    <row r="983" spans="1:155"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c r="AM983" s="61"/>
      <c r="AN983" s="61"/>
      <c r="AO983" s="61"/>
      <c r="AP983" s="61"/>
      <c r="AQ983" s="61"/>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61"/>
      <c r="CS983" s="61"/>
      <c r="CT983" s="61"/>
      <c r="CU983" s="61"/>
      <c r="CV983" s="61"/>
      <c r="CW983" s="61"/>
      <c r="CX983" s="61"/>
      <c r="CY983" s="61"/>
      <c r="CZ983" s="61"/>
      <c r="DA983" s="61"/>
      <c r="DB983" s="61"/>
      <c r="DC983" s="61"/>
      <c r="DD983" s="61"/>
      <c r="DE983" s="61"/>
      <c r="DF983" s="61"/>
      <c r="DG983" s="61"/>
      <c r="DH983" s="61"/>
      <c r="DI983" s="61"/>
      <c r="DJ983" s="61"/>
      <c r="DK983" s="61"/>
      <c r="DL983" s="61"/>
      <c r="DM983" s="61"/>
      <c r="DN983" s="61"/>
      <c r="DO983" s="61"/>
      <c r="DP983" s="61"/>
      <c r="DQ983" s="61"/>
      <c r="DR983" s="61"/>
      <c r="DS983" s="61"/>
      <c r="DT983" s="61"/>
      <c r="DU983" s="61"/>
      <c r="DV983" s="61"/>
      <c r="DW983" s="61"/>
      <c r="DX983" s="61"/>
      <c r="DY983" s="61"/>
      <c r="DZ983" s="61"/>
      <c r="EA983" s="61"/>
      <c r="EB983" s="61"/>
      <c r="EC983" s="61"/>
      <c r="ED983" s="61"/>
      <c r="EE983" s="61"/>
      <c r="EF983" s="61"/>
      <c r="EG983" s="61"/>
      <c r="EH983" s="61"/>
      <c r="EI983" s="61"/>
      <c r="EJ983" s="61"/>
      <c r="EK983" s="61"/>
      <c r="EL983" s="61"/>
      <c r="EM983" s="61"/>
      <c r="EN983" s="61"/>
      <c r="EO983" s="61"/>
      <c r="EP983" s="61"/>
      <c r="EQ983" s="61"/>
      <c r="ER983" s="61"/>
      <c r="ES983" s="61"/>
      <c r="ET983" s="61"/>
      <c r="EU983" s="61"/>
      <c r="EV983" s="61"/>
      <c r="EW983" s="61"/>
      <c r="EX983" s="61"/>
      <c r="EY983" s="61"/>
    </row>
    <row r="984" spans="1:155"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1"/>
      <c r="AG984" s="61"/>
      <c r="AH984" s="61"/>
      <c r="AI984" s="61"/>
      <c r="AJ984" s="61"/>
      <c r="AK984" s="61"/>
      <c r="AL984" s="61"/>
      <c r="AM984" s="61"/>
      <c r="AN984" s="61"/>
      <c r="AO984" s="61"/>
      <c r="AP984" s="61"/>
      <c r="AQ984" s="61"/>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61"/>
      <c r="CS984" s="61"/>
      <c r="CT984" s="61"/>
      <c r="CU984" s="61"/>
      <c r="CV984" s="61"/>
      <c r="CW984" s="61"/>
      <c r="CX984" s="61"/>
      <c r="CY984" s="61"/>
      <c r="CZ984" s="61"/>
      <c r="DA984" s="61"/>
      <c r="DB984" s="61"/>
      <c r="DC984" s="61"/>
      <c r="DD984" s="61"/>
      <c r="DE984" s="61"/>
      <c r="DF984" s="61"/>
      <c r="DG984" s="61"/>
      <c r="DH984" s="61"/>
      <c r="DI984" s="61"/>
      <c r="DJ984" s="61"/>
      <c r="DK984" s="61"/>
      <c r="DL984" s="61"/>
      <c r="DM984" s="61"/>
      <c r="DN984" s="61"/>
      <c r="DO984" s="61"/>
      <c r="DP984" s="61"/>
      <c r="DQ984" s="61"/>
      <c r="DR984" s="61"/>
      <c r="DS984" s="61"/>
      <c r="DT984" s="61"/>
      <c r="DU984" s="61"/>
      <c r="DV984" s="61"/>
      <c r="DW984" s="61"/>
      <c r="DX984" s="61"/>
      <c r="DY984" s="61"/>
      <c r="DZ984" s="61"/>
      <c r="EA984" s="61"/>
      <c r="EB984" s="61"/>
      <c r="EC984" s="61"/>
      <c r="ED984" s="61"/>
      <c r="EE984" s="61"/>
      <c r="EF984" s="61"/>
      <c r="EG984" s="61"/>
      <c r="EH984" s="61"/>
      <c r="EI984" s="61"/>
      <c r="EJ984" s="61"/>
      <c r="EK984" s="61"/>
      <c r="EL984" s="61"/>
      <c r="EM984" s="61"/>
      <c r="EN984" s="61"/>
      <c r="EO984" s="61"/>
      <c r="EP984" s="61"/>
      <c r="EQ984" s="61"/>
      <c r="ER984" s="61"/>
      <c r="ES984" s="61"/>
      <c r="ET984" s="61"/>
      <c r="EU984" s="61"/>
      <c r="EV984" s="61"/>
      <c r="EW984" s="61"/>
      <c r="EX984" s="61"/>
      <c r="EY984" s="61"/>
    </row>
    <row r="985" spans="1:155"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1"/>
      <c r="AG985" s="61"/>
      <c r="AH985" s="61"/>
      <c r="AI985" s="61"/>
      <c r="AJ985" s="61"/>
      <c r="AK985" s="61"/>
      <c r="AL985" s="61"/>
      <c r="AM985" s="61"/>
      <c r="AN985" s="61"/>
      <c r="AO985" s="61"/>
      <c r="AP985" s="61"/>
      <c r="AQ985" s="61"/>
      <c r="AR985" s="61"/>
      <c r="AS985" s="61"/>
      <c r="AT985" s="61"/>
      <c r="AU985" s="61"/>
      <c r="AV985" s="61"/>
      <c r="AW985" s="61"/>
      <c r="AX985" s="61"/>
      <c r="AY985" s="6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61"/>
      <c r="CS985" s="61"/>
      <c r="CT985" s="61"/>
      <c r="CU985" s="61"/>
      <c r="CV985" s="61"/>
      <c r="CW985" s="61"/>
      <c r="CX985" s="61"/>
      <c r="CY985" s="61"/>
      <c r="CZ985" s="61"/>
      <c r="DA985" s="61"/>
      <c r="DB985" s="61"/>
      <c r="DC985" s="61"/>
      <c r="DD985" s="61"/>
      <c r="DE985" s="61"/>
      <c r="DF985" s="61"/>
      <c r="DG985" s="61"/>
      <c r="DH985" s="61"/>
      <c r="DI985" s="61"/>
      <c r="DJ985" s="61"/>
      <c r="DK985" s="61"/>
      <c r="DL985" s="61"/>
      <c r="DM985" s="61"/>
      <c r="DN985" s="61"/>
      <c r="DO985" s="61"/>
      <c r="DP985" s="61"/>
      <c r="DQ985" s="61"/>
      <c r="DR985" s="61"/>
      <c r="DS985" s="61"/>
      <c r="DT985" s="61"/>
      <c r="DU985" s="61"/>
      <c r="DV985" s="61"/>
      <c r="DW985" s="61"/>
      <c r="DX985" s="61"/>
      <c r="DY985" s="61"/>
      <c r="DZ985" s="61"/>
      <c r="EA985" s="61"/>
      <c r="EB985" s="61"/>
      <c r="EC985" s="61"/>
      <c r="ED985" s="61"/>
      <c r="EE985" s="61"/>
      <c r="EF985" s="61"/>
      <c r="EG985" s="61"/>
      <c r="EH985" s="61"/>
      <c r="EI985" s="61"/>
      <c r="EJ985" s="61"/>
      <c r="EK985" s="61"/>
      <c r="EL985" s="61"/>
      <c r="EM985" s="61"/>
      <c r="EN985" s="61"/>
      <c r="EO985" s="61"/>
      <c r="EP985" s="61"/>
      <c r="EQ985" s="61"/>
      <c r="ER985" s="61"/>
      <c r="ES985" s="61"/>
      <c r="ET985" s="61"/>
      <c r="EU985" s="61"/>
      <c r="EV985" s="61"/>
      <c r="EW985" s="61"/>
      <c r="EX985" s="61"/>
      <c r="EY985" s="61"/>
    </row>
    <row r="986" spans="1:155"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1"/>
      <c r="AG986" s="61"/>
      <c r="AH986" s="61"/>
      <c r="AI986" s="61"/>
      <c r="AJ986" s="61"/>
      <c r="AK986" s="61"/>
      <c r="AL986" s="61"/>
      <c r="AM986" s="61"/>
      <c r="AN986" s="61"/>
      <c r="AO986" s="61"/>
      <c r="AP986" s="61"/>
      <c r="AQ986" s="61"/>
      <c r="AR986" s="61"/>
      <c r="AS986" s="61"/>
      <c r="AT986" s="61"/>
      <c r="AU986" s="61"/>
      <c r="AV986" s="61"/>
      <c r="AW986" s="61"/>
      <c r="AX986" s="61"/>
      <c r="AY986" s="6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61"/>
      <c r="CS986" s="61"/>
      <c r="CT986" s="61"/>
      <c r="CU986" s="61"/>
      <c r="CV986" s="61"/>
      <c r="CW986" s="61"/>
      <c r="CX986" s="61"/>
      <c r="CY986" s="61"/>
      <c r="CZ986" s="61"/>
      <c r="DA986" s="61"/>
      <c r="DB986" s="61"/>
      <c r="DC986" s="61"/>
      <c r="DD986" s="61"/>
      <c r="DE986" s="61"/>
      <c r="DF986" s="61"/>
      <c r="DG986" s="61"/>
      <c r="DH986" s="61"/>
      <c r="DI986" s="61"/>
      <c r="DJ986" s="61"/>
      <c r="DK986" s="61"/>
      <c r="DL986" s="61"/>
      <c r="DM986" s="61"/>
      <c r="DN986" s="61"/>
      <c r="DO986" s="61"/>
      <c r="DP986" s="61"/>
      <c r="DQ986" s="61"/>
      <c r="DR986" s="61"/>
      <c r="DS986" s="61"/>
      <c r="DT986" s="61"/>
      <c r="DU986" s="61"/>
      <c r="DV986" s="61"/>
      <c r="DW986" s="61"/>
      <c r="DX986" s="61"/>
      <c r="DY986" s="61"/>
      <c r="DZ986" s="61"/>
      <c r="EA986" s="61"/>
      <c r="EB986" s="61"/>
      <c r="EC986" s="61"/>
      <c r="ED986" s="61"/>
      <c r="EE986" s="61"/>
      <c r="EF986" s="61"/>
      <c r="EG986" s="61"/>
      <c r="EH986" s="61"/>
      <c r="EI986" s="61"/>
      <c r="EJ986" s="61"/>
      <c r="EK986" s="61"/>
      <c r="EL986" s="61"/>
      <c r="EM986" s="61"/>
      <c r="EN986" s="61"/>
      <c r="EO986" s="61"/>
      <c r="EP986" s="61"/>
      <c r="EQ986" s="61"/>
      <c r="ER986" s="61"/>
      <c r="ES986" s="61"/>
      <c r="ET986" s="61"/>
      <c r="EU986" s="61"/>
      <c r="EV986" s="61"/>
      <c r="EW986" s="61"/>
      <c r="EX986" s="61"/>
      <c r="EY986" s="61"/>
    </row>
    <row r="987" spans="1:155"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c r="AM987" s="61"/>
      <c r="AN987" s="61"/>
      <c r="AO987" s="61"/>
      <c r="AP987" s="61"/>
      <c r="AQ987" s="61"/>
      <c r="AR987" s="61"/>
      <c r="AS987" s="61"/>
      <c r="AT987" s="61"/>
      <c r="AU987" s="61"/>
      <c r="AV987" s="61"/>
      <c r="AW987" s="61"/>
      <c r="AX987" s="61"/>
      <c r="AY987" s="61"/>
      <c r="AZ987" s="61"/>
      <c r="BA987" s="61"/>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61"/>
      <c r="CS987" s="61"/>
      <c r="CT987" s="61"/>
      <c r="CU987" s="61"/>
      <c r="CV987" s="61"/>
      <c r="CW987" s="61"/>
      <c r="CX987" s="61"/>
      <c r="CY987" s="61"/>
      <c r="CZ987" s="61"/>
      <c r="DA987" s="61"/>
      <c r="DB987" s="61"/>
      <c r="DC987" s="61"/>
      <c r="DD987" s="61"/>
      <c r="DE987" s="61"/>
      <c r="DF987" s="61"/>
      <c r="DG987" s="61"/>
      <c r="DH987" s="61"/>
      <c r="DI987" s="61"/>
      <c r="DJ987" s="61"/>
      <c r="DK987" s="61"/>
      <c r="DL987" s="61"/>
      <c r="DM987" s="61"/>
      <c r="DN987" s="61"/>
      <c r="DO987" s="61"/>
      <c r="DP987" s="61"/>
      <c r="DQ987" s="61"/>
      <c r="DR987" s="61"/>
      <c r="DS987" s="61"/>
      <c r="DT987" s="61"/>
      <c r="DU987" s="61"/>
      <c r="DV987" s="61"/>
      <c r="DW987" s="61"/>
      <c r="DX987" s="61"/>
      <c r="DY987" s="61"/>
      <c r="DZ987" s="61"/>
      <c r="EA987" s="61"/>
      <c r="EB987" s="61"/>
      <c r="EC987" s="61"/>
      <c r="ED987" s="61"/>
      <c r="EE987" s="61"/>
      <c r="EF987" s="61"/>
      <c r="EG987" s="61"/>
      <c r="EH987" s="61"/>
      <c r="EI987" s="61"/>
      <c r="EJ987" s="61"/>
      <c r="EK987" s="61"/>
      <c r="EL987" s="61"/>
      <c r="EM987" s="61"/>
      <c r="EN987" s="61"/>
      <c r="EO987" s="61"/>
      <c r="EP987" s="61"/>
      <c r="EQ987" s="61"/>
      <c r="ER987" s="61"/>
      <c r="ES987" s="61"/>
      <c r="ET987" s="61"/>
      <c r="EU987" s="61"/>
      <c r="EV987" s="61"/>
      <c r="EW987" s="61"/>
      <c r="EX987" s="61"/>
      <c r="EY987" s="61"/>
    </row>
    <row r="988" spans="1:155"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c r="AM988" s="61"/>
      <c r="AN988" s="61"/>
      <c r="AO988" s="61"/>
      <c r="AP988" s="61"/>
      <c r="AQ988" s="61"/>
      <c r="AR988" s="61"/>
      <c r="AS988" s="61"/>
      <c r="AT988" s="61"/>
      <c r="AU988" s="61"/>
      <c r="AV988" s="61"/>
      <c r="AW988" s="61"/>
      <c r="AX988" s="61"/>
      <c r="AY988" s="61"/>
      <c r="AZ988" s="61"/>
      <c r="BA988" s="61"/>
      <c r="BB988" s="61"/>
      <c r="BC988" s="61"/>
      <c r="BD988" s="61"/>
      <c r="BE988" s="61"/>
      <c r="BF988" s="61"/>
      <c r="BG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61"/>
      <c r="CS988" s="61"/>
      <c r="CT988" s="61"/>
      <c r="CU988" s="61"/>
      <c r="CV988" s="61"/>
      <c r="CW988" s="61"/>
      <c r="CX988" s="61"/>
      <c r="CY988" s="61"/>
      <c r="CZ988" s="61"/>
      <c r="DA988" s="61"/>
      <c r="DB988" s="61"/>
      <c r="DC988" s="61"/>
      <c r="DD988" s="61"/>
      <c r="DE988" s="61"/>
      <c r="DF988" s="61"/>
      <c r="DG988" s="61"/>
      <c r="DH988" s="61"/>
      <c r="DI988" s="61"/>
      <c r="DJ988" s="61"/>
      <c r="DK988" s="61"/>
      <c r="DL988" s="61"/>
      <c r="DM988" s="61"/>
      <c r="DN988" s="61"/>
      <c r="DO988" s="61"/>
      <c r="DP988" s="61"/>
      <c r="DQ988" s="61"/>
      <c r="DR988" s="61"/>
      <c r="DS988" s="61"/>
      <c r="DT988" s="61"/>
      <c r="DU988" s="61"/>
      <c r="DV988" s="61"/>
      <c r="DW988" s="61"/>
      <c r="DX988" s="61"/>
      <c r="DY988" s="61"/>
      <c r="DZ988" s="61"/>
      <c r="EA988" s="61"/>
      <c r="EB988" s="61"/>
      <c r="EC988" s="61"/>
      <c r="ED988" s="61"/>
      <c r="EE988" s="61"/>
      <c r="EF988" s="61"/>
      <c r="EG988" s="61"/>
      <c r="EH988" s="61"/>
      <c r="EI988" s="61"/>
      <c r="EJ988" s="61"/>
      <c r="EK988" s="61"/>
      <c r="EL988" s="61"/>
      <c r="EM988" s="61"/>
      <c r="EN988" s="61"/>
      <c r="EO988" s="61"/>
      <c r="EP988" s="61"/>
      <c r="EQ988" s="61"/>
      <c r="ER988" s="61"/>
      <c r="ES988" s="61"/>
      <c r="ET988" s="61"/>
      <c r="EU988" s="61"/>
      <c r="EV988" s="61"/>
      <c r="EW988" s="61"/>
      <c r="EX988" s="61"/>
      <c r="EY988" s="61"/>
    </row>
    <row r="989" spans="1:155"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1"/>
      <c r="AG989" s="61"/>
      <c r="AH989" s="61"/>
      <c r="AI989" s="61"/>
      <c r="AJ989" s="61"/>
      <c r="AK989" s="61"/>
      <c r="AL989" s="61"/>
      <c r="AM989" s="61"/>
      <c r="AN989" s="61"/>
      <c r="AO989" s="61"/>
      <c r="AP989" s="61"/>
      <c r="AQ989" s="61"/>
      <c r="AR989" s="61"/>
      <c r="AS989" s="61"/>
      <c r="AT989" s="61"/>
      <c r="AU989" s="61"/>
      <c r="AV989" s="61"/>
      <c r="AW989" s="61"/>
      <c r="AX989" s="61"/>
      <c r="AY989" s="61"/>
      <c r="AZ989" s="61"/>
      <c r="BA989" s="61"/>
      <c r="BB989" s="61"/>
      <c r="BC989" s="61"/>
      <c r="BD989" s="61"/>
      <c r="BE989" s="61"/>
      <c r="BF989" s="61"/>
      <c r="BG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61"/>
      <c r="CS989" s="61"/>
      <c r="CT989" s="61"/>
      <c r="CU989" s="61"/>
      <c r="CV989" s="61"/>
      <c r="CW989" s="61"/>
      <c r="CX989" s="61"/>
      <c r="CY989" s="61"/>
      <c r="CZ989" s="61"/>
      <c r="DA989" s="61"/>
      <c r="DB989" s="61"/>
      <c r="DC989" s="61"/>
      <c r="DD989" s="61"/>
      <c r="DE989" s="61"/>
      <c r="DF989" s="61"/>
      <c r="DG989" s="61"/>
      <c r="DH989" s="61"/>
      <c r="DI989" s="61"/>
      <c r="DJ989" s="61"/>
      <c r="DK989" s="61"/>
      <c r="DL989" s="61"/>
      <c r="DM989" s="61"/>
      <c r="DN989" s="61"/>
      <c r="DO989" s="61"/>
      <c r="DP989" s="61"/>
      <c r="DQ989" s="61"/>
      <c r="DR989" s="61"/>
      <c r="DS989" s="61"/>
      <c r="DT989" s="61"/>
      <c r="DU989" s="61"/>
      <c r="DV989" s="61"/>
      <c r="DW989" s="61"/>
      <c r="DX989" s="61"/>
      <c r="DY989" s="61"/>
      <c r="DZ989" s="61"/>
      <c r="EA989" s="61"/>
      <c r="EB989" s="61"/>
      <c r="EC989" s="61"/>
      <c r="ED989" s="61"/>
      <c r="EE989" s="61"/>
      <c r="EF989" s="61"/>
      <c r="EG989" s="61"/>
      <c r="EH989" s="61"/>
      <c r="EI989" s="61"/>
      <c r="EJ989" s="61"/>
      <c r="EK989" s="61"/>
      <c r="EL989" s="61"/>
      <c r="EM989" s="61"/>
      <c r="EN989" s="61"/>
      <c r="EO989" s="61"/>
      <c r="EP989" s="61"/>
      <c r="EQ989" s="61"/>
      <c r="ER989" s="61"/>
      <c r="ES989" s="61"/>
      <c r="ET989" s="61"/>
      <c r="EU989" s="61"/>
      <c r="EV989" s="61"/>
      <c r="EW989" s="61"/>
      <c r="EX989" s="61"/>
      <c r="EY989" s="61"/>
    </row>
    <row r="990" spans="1:155"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c r="AM990" s="61"/>
      <c r="AN990" s="61"/>
      <c r="AO990" s="61"/>
      <c r="AP990" s="61"/>
      <c r="AQ990" s="61"/>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61"/>
      <c r="CS990" s="61"/>
      <c r="CT990" s="61"/>
      <c r="CU990" s="61"/>
      <c r="CV990" s="61"/>
      <c r="CW990" s="61"/>
      <c r="CX990" s="61"/>
      <c r="CY990" s="61"/>
      <c r="CZ990" s="61"/>
      <c r="DA990" s="61"/>
      <c r="DB990" s="61"/>
      <c r="DC990" s="61"/>
      <c r="DD990" s="61"/>
      <c r="DE990" s="61"/>
      <c r="DF990" s="61"/>
      <c r="DG990" s="61"/>
      <c r="DH990" s="61"/>
      <c r="DI990" s="61"/>
      <c r="DJ990" s="61"/>
      <c r="DK990" s="61"/>
      <c r="DL990" s="61"/>
      <c r="DM990" s="61"/>
      <c r="DN990" s="61"/>
      <c r="DO990" s="61"/>
      <c r="DP990" s="61"/>
      <c r="DQ990" s="61"/>
      <c r="DR990" s="61"/>
      <c r="DS990" s="61"/>
      <c r="DT990" s="61"/>
      <c r="DU990" s="61"/>
      <c r="DV990" s="61"/>
      <c r="DW990" s="61"/>
      <c r="DX990" s="61"/>
      <c r="DY990" s="61"/>
      <c r="DZ990" s="61"/>
      <c r="EA990" s="61"/>
      <c r="EB990" s="61"/>
      <c r="EC990" s="61"/>
      <c r="ED990" s="61"/>
      <c r="EE990" s="61"/>
      <c r="EF990" s="61"/>
      <c r="EG990" s="61"/>
      <c r="EH990" s="61"/>
      <c r="EI990" s="61"/>
      <c r="EJ990" s="61"/>
      <c r="EK990" s="61"/>
      <c r="EL990" s="61"/>
      <c r="EM990" s="61"/>
      <c r="EN990" s="61"/>
      <c r="EO990" s="61"/>
      <c r="EP990" s="61"/>
      <c r="EQ990" s="61"/>
      <c r="ER990" s="61"/>
      <c r="ES990" s="61"/>
      <c r="ET990" s="61"/>
      <c r="EU990" s="61"/>
      <c r="EV990" s="61"/>
      <c r="EW990" s="61"/>
      <c r="EX990" s="61"/>
      <c r="EY990" s="61"/>
    </row>
    <row r="991" spans="1:155"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991" s="61"/>
      <c r="AN991" s="61"/>
      <c r="AO991" s="61"/>
      <c r="AP991" s="61"/>
      <c r="AQ991" s="61"/>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c r="BQ991" s="61"/>
      <c r="BR991" s="61"/>
      <c r="BS991" s="61"/>
      <c r="BT991" s="61"/>
      <c r="BU991" s="61"/>
      <c r="BV991" s="61"/>
      <c r="BW991" s="61"/>
      <c r="BX991" s="61"/>
      <c r="BY991" s="61"/>
      <c r="BZ991" s="61"/>
      <c r="CA991" s="61"/>
      <c r="CB991" s="61"/>
      <c r="CC991" s="61"/>
      <c r="CD991" s="61"/>
      <c r="CE991" s="61"/>
      <c r="CF991" s="61"/>
      <c r="CG991" s="61"/>
      <c r="CH991" s="61"/>
      <c r="CI991" s="61"/>
      <c r="CJ991" s="61"/>
      <c r="CK991" s="61"/>
      <c r="CL991" s="61"/>
      <c r="CM991" s="61"/>
      <c r="CN991" s="61"/>
      <c r="CO991" s="61"/>
      <c r="CP991" s="61"/>
      <c r="CQ991" s="61"/>
      <c r="CR991" s="61"/>
      <c r="CS991" s="61"/>
      <c r="CT991" s="61"/>
      <c r="CU991" s="61"/>
      <c r="CV991" s="61"/>
      <c r="CW991" s="61"/>
      <c r="CX991" s="61"/>
      <c r="CY991" s="61"/>
      <c r="CZ991" s="61"/>
      <c r="DA991" s="61"/>
      <c r="DB991" s="61"/>
      <c r="DC991" s="61"/>
      <c r="DD991" s="61"/>
      <c r="DE991" s="61"/>
      <c r="DF991" s="61"/>
      <c r="DG991" s="61"/>
      <c r="DH991" s="61"/>
      <c r="DI991" s="61"/>
      <c r="DJ991" s="61"/>
      <c r="DK991" s="61"/>
      <c r="DL991" s="61"/>
      <c r="DM991" s="61"/>
      <c r="DN991" s="61"/>
      <c r="DO991" s="61"/>
      <c r="DP991" s="61"/>
      <c r="DQ991" s="61"/>
      <c r="DR991" s="61"/>
      <c r="DS991" s="61"/>
      <c r="DT991" s="61"/>
      <c r="DU991" s="61"/>
      <c r="DV991" s="61"/>
      <c r="DW991" s="61"/>
      <c r="DX991" s="61"/>
      <c r="DY991" s="61"/>
      <c r="DZ991" s="61"/>
      <c r="EA991" s="61"/>
      <c r="EB991" s="61"/>
      <c r="EC991" s="61"/>
      <c r="ED991" s="61"/>
      <c r="EE991" s="61"/>
      <c r="EF991" s="61"/>
      <c r="EG991" s="61"/>
      <c r="EH991" s="61"/>
      <c r="EI991" s="61"/>
      <c r="EJ991" s="61"/>
      <c r="EK991" s="61"/>
      <c r="EL991" s="61"/>
      <c r="EM991" s="61"/>
      <c r="EN991" s="61"/>
      <c r="EO991" s="61"/>
      <c r="EP991" s="61"/>
      <c r="EQ991" s="61"/>
      <c r="ER991" s="61"/>
      <c r="ES991" s="61"/>
      <c r="ET991" s="61"/>
      <c r="EU991" s="61"/>
      <c r="EV991" s="61"/>
      <c r="EW991" s="61"/>
      <c r="EX991" s="61"/>
      <c r="EY991" s="61"/>
    </row>
    <row r="992" spans="1:155"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c r="AG992" s="61"/>
      <c r="AH992" s="61"/>
      <c r="AI992" s="61"/>
      <c r="AJ992" s="61"/>
      <c r="AK992" s="61"/>
      <c r="AL992" s="61"/>
      <c r="AM992" s="61"/>
      <c r="AN992" s="61"/>
      <c r="AO992" s="61"/>
      <c r="AP992" s="61"/>
      <c r="AQ992" s="61"/>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c r="BQ992" s="61"/>
      <c r="BR992" s="61"/>
      <c r="BS992" s="61"/>
      <c r="BT992" s="61"/>
      <c r="BU992" s="61"/>
      <c r="BV992" s="61"/>
      <c r="BW992" s="61"/>
      <c r="BX992" s="61"/>
      <c r="BY992" s="61"/>
      <c r="BZ992" s="61"/>
      <c r="CA992" s="61"/>
      <c r="CB992" s="61"/>
      <c r="CC992" s="61"/>
      <c r="CD992" s="61"/>
      <c r="CE992" s="61"/>
      <c r="CF992" s="61"/>
      <c r="CG992" s="61"/>
      <c r="CH992" s="61"/>
      <c r="CI992" s="61"/>
      <c r="CJ992" s="61"/>
      <c r="CK992" s="61"/>
      <c r="CL992" s="61"/>
      <c r="CM992" s="61"/>
      <c r="CN992" s="61"/>
      <c r="CO992" s="61"/>
      <c r="CP992" s="61"/>
      <c r="CQ992" s="61"/>
      <c r="CR992" s="61"/>
      <c r="CS992" s="61"/>
      <c r="CT992" s="61"/>
      <c r="CU992" s="61"/>
      <c r="CV992" s="61"/>
      <c r="CW992" s="61"/>
      <c r="CX992" s="61"/>
      <c r="CY992" s="61"/>
      <c r="CZ992" s="61"/>
      <c r="DA992" s="61"/>
      <c r="DB992" s="61"/>
      <c r="DC992" s="61"/>
      <c r="DD992" s="61"/>
      <c r="DE992" s="61"/>
      <c r="DF992" s="61"/>
      <c r="DG992" s="61"/>
      <c r="DH992" s="61"/>
      <c r="DI992" s="61"/>
      <c r="DJ992" s="61"/>
      <c r="DK992" s="61"/>
      <c r="DL992" s="61"/>
      <c r="DM992" s="61"/>
      <c r="DN992" s="61"/>
      <c r="DO992" s="61"/>
      <c r="DP992" s="61"/>
      <c r="DQ992" s="61"/>
      <c r="DR992" s="61"/>
      <c r="DS992" s="61"/>
      <c r="DT992" s="61"/>
      <c r="DU992" s="61"/>
      <c r="DV992" s="61"/>
      <c r="DW992" s="61"/>
      <c r="DX992" s="61"/>
      <c r="DY992" s="61"/>
      <c r="DZ992" s="61"/>
      <c r="EA992" s="61"/>
      <c r="EB992" s="61"/>
      <c r="EC992" s="61"/>
      <c r="ED992" s="61"/>
      <c r="EE992" s="61"/>
      <c r="EF992" s="61"/>
      <c r="EG992" s="61"/>
      <c r="EH992" s="61"/>
      <c r="EI992" s="61"/>
      <c r="EJ992" s="61"/>
      <c r="EK992" s="61"/>
      <c r="EL992" s="61"/>
      <c r="EM992" s="61"/>
      <c r="EN992" s="61"/>
      <c r="EO992" s="61"/>
      <c r="EP992" s="61"/>
      <c r="EQ992" s="61"/>
      <c r="ER992" s="61"/>
      <c r="ES992" s="61"/>
      <c r="ET992" s="61"/>
      <c r="EU992" s="61"/>
      <c r="EV992" s="61"/>
      <c r="EW992" s="61"/>
      <c r="EX992" s="61"/>
      <c r="EY992" s="61"/>
    </row>
    <row r="993" spans="1:155"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c r="AM993" s="61"/>
      <c r="AN993" s="61"/>
      <c r="AO993" s="61"/>
      <c r="AP993" s="61"/>
      <c r="AQ993" s="61"/>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c r="BQ993" s="61"/>
      <c r="BR993" s="61"/>
      <c r="BS993" s="61"/>
      <c r="BT993" s="61"/>
      <c r="BU993" s="61"/>
      <c r="BV993" s="61"/>
      <c r="BW993" s="61"/>
      <c r="BX993" s="61"/>
      <c r="BY993" s="61"/>
      <c r="BZ993" s="61"/>
      <c r="CA993" s="61"/>
      <c r="CB993" s="61"/>
      <c r="CC993" s="61"/>
      <c r="CD993" s="61"/>
      <c r="CE993" s="61"/>
      <c r="CF993" s="61"/>
      <c r="CG993" s="61"/>
      <c r="CH993" s="61"/>
      <c r="CI993" s="61"/>
      <c r="CJ993" s="61"/>
      <c r="CK993" s="61"/>
      <c r="CL993" s="61"/>
      <c r="CM993" s="61"/>
      <c r="CN993" s="61"/>
      <c r="CO993" s="61"/>
      <c r="CP993" s="61"/>
      <c r="CQ993" s="61"/>
      <c r="CR993" s="61"/>
      <c r="CS993" s="61"/>
      <c r="CT993" s="61"/>
      <c r="CU993" s="61"/>
      <c r="CV993" s="61"/>
      <c r="CW993" s="61"/>
      <c r="CX993" s="61"/>
      <c r="CY993" s="61"/>
      <c r="CZ993" s="61"/>
      <c r="DA993" s="61"/>
      <c r="DB993" s="61"/>
      <c r="DC993" s="61"/>
      <c r="DD993" s="61"/>
      <c r="DE993" s="61"/>
      <c r="DF993" s="61"/>
      <c r="DG993" s="61"/>
      <c r="DH993" s="61"/>
      <c r="DI993" s="61"/>
      <c r="DJ993" s="61"/>
      <c r="DK993" s="61"/>
      <c r="DL993" s="61"/>
      <c r="DM993" s="61"/>
      <c r="DN993" s="61"/>
      <c r="DO993" s="61"/>
      <c r="DP993" s="61"/>
      <c r="DQ993" s="61"/>
      <c r="DR993" s="61"/>
      <c r="DS993" s="61"/>
      <c r="DT993" s="61"/>
      <c r="DU993" s="61"/>
      <c r="DV993" s="61"/>
      <c r="DW993" s="61"/>
      <c r="DX993" s="61"/>
      <c r="DY993" s="61"/>
      <c r="DZ993" s="61"/>
      <c r="EA993" s="61"/>
      <c r="EB993" s="61"/>
      <c r="EC993" s="61"/>
      <c r="ED993" s="61"/>
      <c r="EE993" s="61"/>
      <c r="EF993" s="61"/>
      <c r="EG993" s="61"/>
      <c r="EH993" s="61"/>
      <c r="EI993" s="61"/>
      <c r="EJ993" s="61"/>
      <c r="EK993" s="61"/>
      <c r="EL993" s="61"/>
      <c r="EM993" s="61"/>
      <c r="EN993" s="61"/>
      <c r="EO993" s="61"/>
      <c r="EP993" s="61"/>
      <c r="EQ993" s="61"/>
      <c r="ER993" s="61"/>
      <c r="ES993" s="61"/>
      <c r="ET993" s="61"/>
      <c r="EU993" s="61"/>
      <c r="EV993" s="61"/>
      <c r="EW993" s="61"/>
      <c r="EX993" s="61"/>
      <c r="EY993" s="61"/>
    </row>
    <row r="994" spans="1:155"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c r="AG994" s="61"/>
      <c r="AH994" s="61"/>
      <c r="AI994" s="61"/>
      <c r="AJ994" s="61"/>
      <c r="AK994" s="61"/>
      <c r="AL994" s="61"/>
      <c r="AM994" s="61"/>
      <c r="AN994" s="61"/>
      <c r="AO994" s="61"/>
      <c r="AP994" s="61"/>
      <c r="AQ994" s="61"/>
      <c r="AR994" s="61"/>
      <c r="AS994" s="61"/>
      <c r="AT994" s="61"/>
      <c r="AU994" s="61"/>
      <c r="AV994" s="61"/>
      <c r="AW994" s="61"/>
      <c r="AX994" s="61"/>
      <c r="AY994" s="61"/>
      <c r="AZ994" s="61"/>
      <c r="BA994" s="61"/>
      <c r="BB994" s="61"/>
      <c r="BC994" s="61"/>
      <c r="BD994" s="61"/>
      <c r="BE994" s="61"/>
      <c r="BF994" s="61"/>
      <c r="BG994" s="61"/>
      <c r="BH994" s="61"/>
      <c r="BI994" s="61"/>
      <c r="BJ994" s="61"/>
      <c r="BK994" s="61"/>
      <c r="BL994" s="61"/>
      <c r="BM994" s="61"/>
      <c r="BN994" s="61"/>
      <c r="BO994" s="61"/>
      <c r="BP994" s="61"/>
      <c r="BQ994" s="61"/>
      <c r="BR994" s="61"/>
      <c r="BS994" s="61"/>
      <c r="BT994" s="61"/>
      <c r="BU994" s="61"/>
      <c r="BV994" s="61"/>
      <c r="BW994" s="61"/>
      <c r="BX994" s="61"/>
      <c r="BY994" s="61"/>
      <c r="BZ994" s="61"/>
      <c r="CA994" s="61"/>
      <c r="CB994" s="61"/>
      <c r="CC994" s="61"/>
      <c r="CD994" s="61"/>
      <c r="CE994" s="61"/>
      <c r="CF994" s="61"/>
      <c r="CG994" s="61"/>
      <c r="CH994" s="61"/>
      <c r="CI994" s="61"/>
      <c r="CJ994" s="61"/>
      <c r="CK994" s="61"/>
      <c r="CL994" s="61"/>
      <c r="CM994" s="61"/>
      <c r="CN994" s="61"/>
      <c r="CO994" s="61"/>
      <c r="CP994" s="61"/>
      <c r="CQ994" s="61"/>
      <c r="CR994" s="61"/>
      <c r="CS994" s="61"/>
      <c r="CT994" s="61"/>
      <c r="CU994" s="61"/>
      <c r="CV994" s="61"/>
      <c r="CW994" s="61"/>
      <c r="CX994" s="61"/>
      <c r="CY994" s="61"/>
      <c r="CZ994" s="61"/>
      <c r="DA994" s="61"/>
      <c r="DB994" s="61"/>
      <c r="DC994" s="61"/>
      <c r="DD994" s="61"/>
      <c r="DE994" s="61"/>
      <c r="DF994" s="61"/>
      <c r="DG994" s="61"/>
      <c r="DH994" s="61"/>
      <c r="DI994" s="61"/>
      <c r="DJ994" s="61"/>
      <c r="DK994" s="61"/>
      <c r="DL994" s="61"/>
      <c r="DM994" s="61"/>
      <c r="DN994" s="61"/>
      <c r="DO994" s="61"/>
      <c r="DP994" s="61"/>
      <c r="DQ994" s="61"/>
      <c r="DR994" s="61"/>
      <c r="DS994" s="61"/>
      <c r="DT994" s="61"/>
      <c r="DU994" s="61"/>
      <c r="DV994" s="61"/>
      <c r="DW994" s="61"/>
      <c r="DX994" s="61"/>
      <c r="DY994" s="61"/>
      <c r="DZ994" s="61"/>
      <c r="EA994" s="61"/>
      <c r="EB994" s="61"/>
      <c r="EC994" s="61"/>
      <c r="ED994" s="61"/>
      <c r="EE994" s="61"/>
      <c r="EF994" s="61"/>
      <c r="EG994" s="61"/>
      <c r="EH994" s="61"/>
      <c r="EI994" s="61"/>
      <c r="EJ994" s="61"/>
      <c r="EK994" s="61"/>
      <c r="EL994" s="61"/>
      <c r="EM994" s="61"/>
      <c r="EN994" s="61"/>
      <c r="EO994" s="61"/>
      <c r="EP994" s="61"/>
      <c r="EQ994" s="61"/>
      <c r="ER994" s="61"/>
      <c r="ES994" s="61"/>
      <c r="ET994" s="61"/>
      <c r="EU994" s="61"/>
      <c r="EV994" s="61"/>
      <c r="EW994" s="61"/>
      <c r="EX994" s="61"/>
      <c r="EY994" s="61"/>
    </row>
    <row r="995" spans="1:155"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61"/>
      <c r="BL995" s="61"/>
      <c r="BM995" s="61"/>
      <c r="BN995" s="61"/>
      <c r="BO995" s="61"/>
      <c r="BP995" s="61"/>
      <c r="BQ995" s="61"/>
      <c r="BR995" s="61"/>
      <c r="BS995" s="61"/>
      <c r="BT995" s="61"/>
      <c r="BU995" s="61"/>
      <c r="BV995" s="61"/>
      <c r="BW995" s="61"/>
      <c r="BX995" s="61"/>
      <c r="BY995" s="61"/>
      <c r="BZ995" s="61"/>
      <c r="CA995" s="61"/>
      <c r="CB995" s="61"/>
      <c r="CC995" s="61"/>
      <c r="CD995" s="61"/>
      <c r="CE995" s="61"/>
      <c r="CF995" s="61"/>
      <c r="CG995" s="61"/>
      <c r="CH995" s="61"/>
      <c r="CI995" s="61"/>
      <c r="CJ995" s="61"/>
      <c r="CK995" s="61"/>
      <c r="CL995" s="61"/>
      <c r="CM995" s="61"/>
      <c r="CN995" s="61"/>
      <c r="CO995" s="61"/>
      <c r="CP995" s="61"/>
      <c r="CQ995" s="61"/>
      <c r="CR995" s="61"/>
      <c r="CS995" s="61"/>
      <c r="CT995" s="61"/>
      <c r="CU995" s="61"/>
      <c r="CV995" s="61"/>
      <c r="CW995" s="61"/>
      <c r="CX995" s="61"/>
      <c r="CY995" s="61"/>
      <c r="CZ995" s="61"/>
      <c r="DA995" s="61"/>
      <c r="DB995" s="61"/>
      <c r="DC995" s="61"/>
      <c r="DD995" s="61"/>
      <c r="DE995" s="61"/>
      <c r="DF995" s="61"/>
      <c r="DG995" s="61"/>
      <c r="DH995" s="61"/>
      <c r="DI995" s="61"/>
      <c r="DJ995" s="61"/>
      <c r="DK995" s="61"/>
      <c r="DL995" s="61"/>
      <c r="DM995" s="61"/>
      <c r="DN995" s="61"/>
      <c r="DO995" s="61"/>
      <c r="DP995" s="61"/>
      <c r="DQ995" s="61"/>
      <c r="DR995" s="61"/>
      <c r="DS995" s="61"/>
      <c r="DT995" s="61"/>
      <c r="DU995" s="61"/>
      <c r="DV995" s="61"/>
      <c r="DW995" s="61"/>
      <c r="DX995" s="61"/>
      <c r="DY995" s="61"/>
      <c r="DZ995" s="61"/>
      <c r="EA995" s="61"/>
      <c r="EB995" s="61"/>
      <c r="EC995" s="61"/>
      <c r="ED995" s="61"/>
      <c r="EE995" s="61"/>
      <c r="EF995" s="61"/>
      <c r="EG995" s="61"/>
      <c r="EH995" s="61"/>
      <c r="EI995" s="61"/>
      <c r="EJ995" s="61"/>
      <c r="EK995" s="61"/>
      <c r="EL995" s="61"/>
      <c r="EM995" s="61"/>
      <c r="EN995" s="61"/>
      <c r="EO995" s="61"/>
      <c r="EP995" s="61"/>
      <c r="EQ995" s="61"/>
      <c r="ER995" s="61"/>
      <c r="ES995" s="61"/>
      <c r="ET995" s="61"/>
      <c r="EU995" s="61"/>
      <c r="EV995" s="61"/>
      <c r="EW995" s="61"/>
      <c r="EX995" s="61"/>
      <c r="EY995" s="61"/>
    </row>
    <row r="996" spans="1:155"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1"/>
      <c r="AG996" s="61"/>
      <c r="AH996" s="61"/>
      <c r="AI996" s="61"/>
      <c r="AJ996" s="61"/>
      <c r="AK996" s="61"/>
      <c r="AL996" s="61"/>
      <c r="AM996" s="61"/>
      <c r="AN996" s="61"/>
      <c r="AO996" s="61"/>
      <c r="AP996" s="61"/>
      <c r="AQ996" s="61"/>
      <c r="AR996" s="61"/>
      <c r="AS996" s="61"/>
      <c r="AT996" s="61"/>
      <c r="AU996" s="61"/>
      <c r="AV996" s="61"/>
      <c r="AW996" s="61"/>
      <c r="AX996" s="61"/>
      <c r="AY996" s="61"/>
      <c r="AZ996" s="61"/>
      <c r="BA996" s="61"/>
      <c r="BB996" s="61"/>
      <c r="BC996" s="61"/>
      <c r="BD996" s="61"/>
      <c r="BE996" s="61"/>
      <c r="BF996" s="61"/>
      <c r="BG996" s="61"/>
      <c r="BH996" s="61"/>
      <c r="BI996" s="61"/>
      <c r="BJ996" s="61"/>
      <c r="BK996" s="61"/>
      <c r="BL996" s="61"/>
      <c r="BM996" s="61"/>
      <c r="BN996" s="61"/>
      <c r="BO996" s="61"/>
      <c r="BP996" s="61"/>
      <c r="BQ996" s="61"/>
      <c r="BR996" s="61"/>
      <c r="BS996" s="61"/>
      <c r="BT996" s="61"/>
      <c r="BU996" s="61"/>
      <c r="BV996" s="61"/>
      <c r="BW996" s="61"/>
      <c r="BX996" s="61"/>
      <c r="BY996" s="61"/>
      <c r="BZ996" s="61"/>
      <c r="CA996" s="61"/>
      <c r="CB996" s="61"/>
      <c r="CC996" s="61"/>
      <c r="CD996" s="61"/>
      <c r="CE996" s="61"/>
      <c r="CF996" s="61"/>
      <c r="CG996" s="61"/>
      <c r="CH996" s="61"/>
      <c r="CI996" s="61"/>
      <c r="CJ996" s="61"/>
      <c r="CK996" s="61"/>
      <c r="CL996" s="61"/>
      <c r="CM996" s="61"/>
      <c r="CN996" s="61"/>
      <c r="CO996" s="61"/>
      <c r="CP996" s="61"/>
      <c r="CQ996" s="61"/>
      <c r="CR996" s="61"/>
      <c r="CS996" s="61"/>
      <c r="CT996" s="61"/>
      <c r="CU996" s="61"/>
      <c r="CV996" s="61"/>
      <c r="CW996" s="61"/>
      <c r="CX996" s="61"/>
      <c r="CY996" s="61"/>
      <c r="CZ996" s="61"/>
      <c r="DA996" s="61"/>
      <c r="DB996" s="61"/>
      <c r="DC996" s="61"/>
      <c r="DD996" s="61"/>
      <c r="DE996" s="61"/>
      <c r="DF996" s="61"/>
      <c r="DG996" s="61"/>
      <c r="DH996" s="61"/>
      <c r="DI996" s="61"/>
      <c r="DJ996" s="61"/>
      <c r="DK996" s="61"/>
      <c r="DL996" s="61"/>
      <c r="DM996" s="61"/>
      <c r="DN996" s="61"/>
      <c r="DO996" s="61"/>
      <c r="DP996" s="61"/>
      <c r="DQ996" s="61"/>
      <c r="DR996" s="61"/>
      <c r="DS996" s="61"/>
      <c r="DT996" s="61"/>
      <c r="DU996" s="61"/>
      <c r="DV996" s="61"/>
      <c r="DW996" s="61"/>
      <c r="DX996" s="61"/>
      <c r="DY996" s="61"/>
      <c r="DZ996" s="61"/>
      <c r="EA996" s="61"/>
      <c r="EB996" s="61"/>
      <c r="EC996" s="61"/>
      <c r="ED996" s="61"/>
      <c r="EE996" s="61"/>
      <c r="EF996" s="61"/>
      <c r="EG996" s="61"/>
      <c r="EH996" s="61"/>
      <c r="EI996" s="61"/>
      <c r="EJ996" s="61"/>
      <c r="EK996" s="61"/>
      <c r="EL996" s="61"/>
      <c r="EM996" s="61"/>
      <c r="EN996" s="61"/>
      <c r="EO996" s="61"/>
      <c r="EP996" s="61"/>
      <c r="EQ996" s="61"/>
      <c r="ER996" s="61"/>
      <c r="ES996" s="61"/>
      <c r="ET996" s="61"/>
      <c r="EU996" s="61"/>
      <c r="EV996" s="61"/>
      <c r="EW996" s="61"/>
      <c r="EX996" s="61"/>
      <c r="EY996" s="61"/>
    </row>
    <row r="997" spans="1:155"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1"/>
      <c r="AG997" s="61"/>
      <c r="AH997" s="61"/>
      <c r="AI997" s="61"/>
      <c r="AJ997" s="61"/>
      <c r="AK997" s="61"/>
      <c r="AL997" s="61"/>
      <c r="AM997" s="61"/>
      <c r="AN997" s="61"/>
      <c r="AO997" s="61"/>
      <c r="AP997" s="61"/>
      <c r="AQ997" s="61"/>
      <c r="AR997" s="61"/>
      <c r="AS997" s="61"/>
      <c r="AT997" s="61"/>
      <c r="AU997" s="61"/>
      <c r="AV997" s="61"/>
      <c r="AW997" s="61"/>
      <c r="AX997" s="61"/>
      <c r="AY997" s="61"/>
      <c r="AZ997" s="61"/>
      <c r="BA997" s="61"/>
      <c r="BB997" s="61"/>
      <c r="BC997" s="61"/>
      <c r="BD997" s="61"/>
      <c r="BE997" s="61"/>
      <c r="BF997" s="61"/>
      <c r="BG997" s="61"/>
      <c r="BH997" s="61"/>
      <c r="BI997" s="61"/>
      <c r="BJ997" s="61"/>
      <c r="BK997" s="61"/>
      <c r="BL997" s="61"/>
      <c r="BM997" s="61"/>
      <c r="BN997" s="61"/>
      <c r="BO997" s="61"/>
      <c r="BP997" s="61"/>
      <c r="BQ997" s="61"/>
      <c r="BR997" s="61"/>
      <c r="BS997" s="61"/>
      <c r="BT997" s="61"/>
      <c r="BU997" s="61"/>
      <c r="BV997" s="61"/>
      <c r="BW997" s="61"/>
      <c r="BX997" s="61"/>
      <c r="BY997" s="61"/>
      <c r="BZ997" s="61"/>
      <c r="CA997" s="61"/>
      <c r="CB997" s="61"/>
      <c r="CC997" s="61"/>
      <c r="CD997" s="61"/>
      <c r="CE997" s="61"/>
      <c r="CF997" s="61"/>
      <c r="CG997" s="61"/>
      <c r="CH997" s="61"/>
      <c r="CI997" s="61"/>
      <c r="CJ997" s="61"/>
      <c r="CK997" s="61"/>
      <c r="CL997" s="61"/>
      <c r="CM997" s="61"/>
      <c r="CN997" s="61"/>
      <c r="CO997" s="61"/>
      <c r="CP997" s="61"/>
      <c r="CQ997" s="61"/>
      <c r="CR997" s="61"/>
      <c r="CS997" s="61"/>
      <c r="CT997" s="61"/>
      <c r="CU997" s="61"/>
      <c r="CV997" s="61"/>
      <c r="CW997" s="61"/>
      <c r="CX997" s="61"/>
      <c r="CY997" s="61"/>
      <c r="CZ997" s="61"/>
      <c r="DA997" s="61"/>
      <c r="DB997" s="61"/>
      <c r="DC997" s="61"/>
      <c r="DD997" s="61"/>
      <c r="DE997" s="61"/>
      <c r="DF997" s="61"/>
      <c r="DG997" s="61"/>
      <c r="DH997" s="61"/>
      <c r="DI997" s="61"/>
      <c r="DJ997" s="61"/>
      <c r="DK997" s="61"/>
      <c r="DL997" s="61"/>
      <c r="DM997" s="61"/>
      <c r="DN997" s="61"/>
      <c r="DO997" s="61"/>
      <c r="DP997" s="61"/>
      <c r="DQ997" s="61"/>
      <c r="DR997" s="61"/>
      <c r="DS997" s="61"/>
      <c r="DT997" s="61"/>
      <c r="DU997" s="61"/>
      <c r="DV997" s="61"/>
      <c r="DW997" s="61"/>
      <c r="DX997" s="61"/>
      <c r="DY997" s="61"/>
      <c r="DZ997" s="61"/>
      <c r="EA997" s="61"/>
      <c r="EB997" s="61"/>
      <c r="EC997" s="61"/>
      <c r="ED997" s="61"/>
      <c r="EE997" s="61"/>
      <c r="EF997" s="61"/>
      <c r="EG997" s="61"/>
      <c r="EH997" s="61"/>
      <c r="EI997" s="61"/>
      <c r="EJ997" s="61"/>
      <c r="EK997" s="61"/>
      <c r="EL997" s="61"/>
      <c r="EM997" s="61"/>
      <c r="EN997" s="61"/>
      <c r="EO997" s="61"/>
      <c r="EP997" s="61"/>
      <c r="EQ997" s="61"/>
      <c r="ER997" s="61"/>
      <c r="ES997" s="61"/>
      <c r="ET997" s="61"/>
      <c r="EU997" s="61"/>
      <c r="EV997" s="61"/>
      <c r="EW997" s="61"/>
      <c r="EX997" s="61"/>
      <c r="EY997" s="61"/>
    </row>
    <row r="998" spans="1:155"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c r="AE998" s="61"/>
      <c r="AF998" s="61"/>
      <c r="AG998" s="61"/>
      <c r="AH998" s="61"/>
      <c r="AI998" s="61"/>
      <c r="AJ998" s="61"/>
      <c r="AK998" s="61"/>
      <c r="AL998" s="61"/>
      <c r="AM998" s="61"/>
      <c r="AN998" s="61"/>
      <c r="AO998" s="61"/>
      <c r="AP998" s="61"/>
      <c r="AQ998" s="61"/>
      <c r="AR998" s="61"/>
      <c r="AS998" s="61"/>
      <c r="AT998" s="61"/>
      <c r="AU998" s="61"/>
      <c r="AV998" s="61"/>
      <c r="AW998" s="61"/>
      <c r="AX998" s="61"/>
      <c r="AY998" s="61"/>
      <c r="AZ998" s="61"/>
      <c r="BA998" s="61"/>
      <c r="BB998" s="61"/>
      <c r="BC998" s="61"/>
      <c r="BD998" s="61"/>
      <c r="BE998" s="61"/>
      <c r="BF998" s="61"/>
      <c r="BG998" s="61"/>
      <c r="BH998" s="61"/>
      <c r="BI998" s="61"/>
      <c r="BJ998" s="61"/>
      <c r="BK998" s="61"/>
      <c r="BL998" s="61"/>
      <c r="BM998" s="61"/>
      <c r="BN998" s="61"/>
      <c r="BO998" s="61"/>
      <c r="BP998" s="61"/>
      <c r="BQ998" s="61"/>
      <c r="BR998" s="61"/>
      <c r="BS998" s="61"/>
      <c r="BT998" s="61"/>
      <c r="BU998" s="61"/>
      <c r="BV998" s="61"/>
      <c r="BW998" s="61"/>
      <c r="BX998" s="61"/>
      <c r="BY998" s="61"/>
      <c r="BZ998" s="61"/>
      <c r="CA998" s="61"/>
      <c r="CB998" s="61"/>
      <c r="CC998" s="61"/>
      <c r="CD998" s="61"/>
      <c r="CE998" s="61"/>
      <c r="CF998" s="61"/>
      <c r="CG998" s="61"/>
      <c r="CH998" s="61"/>
      <c r="CI998" s="61"/>
      <c r="CJ998" s="61"/>
      <c r="CK998" s="61"/>
      <c r="CL998" s="61"/>
      <c r="CM998" s="61"/>
      <c r="CN998" s="61"/>
      <c r="CO998" s="61"/>
      <c r="CP998" s="61"/>
      <c r="CQ998" s="61"/>
      <c r="CR998" s="61"/>
      <c r="CS998" s="61"/>
      <c r="CT998" s="61"/>
      <c r="CU998" s="61"/>
      <c r="CV998" s="61"/>
      <c r="CW998" s="61"/>
      <c r="CX998" s="61"/>
      <c r="CY998" s="61"/>
      <c r="CZ998" s="61"/>
      <c r="DA998" s="61"/>
      <c r="DB998" s="61"/>
      <c r="DC998" s="61"/>
      <c r="DD998" s="61"/>
      <c r="DE998" s="61"/>
      <c r="DF998" s="61"/>
      <c r="DG998" s="61"/>
      <c r="DH998" s="61"/>
      <c r="DI998" s="61"/>
      <c r="DJ998" s="61"/>
      <c r="DK998" s="61"/>
      <c r="DL998" s="61"/>
      <c r="DM998" s="61"/>
      <c r="DN998" s="61"/>
      <c r="DO998" s="61"/>
      <c r="DP998" s="61"/>
      <c r="DQ998" s="61"/>
      <c r="DR998" s="61"/>
      <c r="DS998" s="61"/>
      <c r="DT998" s="61"/>
      <c r="DU998" s="61"/>
      <c r="DV998" s="61"/>
      <c r="DW998" s="61"/>
      <c r="DX998" s="61"/>
      <c r="DY998" s="61"/>
      <c r="DZ998" s="61"/>
      <c r="EA998" s="61"/>
      <c r="EB998" s="61"/>
      <c r="EC998" s="61"/>
      <c r="ED998" s="61"/>
      <c r="EE998" s="61"/>
      <c r="EF998" s="61"/>
      <c r="EG998" s="61"/>
      <c r="EH998" s="61"/>
      <c r="EI998" s="61"/>
      <c r="EJ998" s="61"/>
      <c r="EK998" s="61"/>
      <c r="EL998" s="61"/>
      <c r="EM998" s="61"/>
      <c r="EN998" s="61"/>
      <c r="EO998" s="61"/>
      <c r="EP998" s="61"/>
      <c r="EQ998" s="61"/>
      <c r="ER998" s="61"/>
      <c r="ES998" s="61"/>
      <c r="ET998" s="61"/>
      <c r="EU998" s="61"/>
      <c r="EV998" s="61"/>
      <c r="EW998" s="61"/>
      <c r="EX998" s="61"/>
      <c r="EY998" s="61"/>
    </row>
    <row r="999" spans="1:155"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c r="AA999" s="61"/>
      <c r="AB999" s="61"/>
      <c r="AC999" s="61"/>
      <c r="AD999" s="61"/>
      <c r="AE999" s="61"/>
      <c r="AF999" s="61"/>
      <c r="AG999" s="61"/>
      <c r="AH999" s="61"/>
      <c r="AI999" s="61"/>
      <c r="AJ999" s="61"/>
      <c r="AK999" s="61"/>
      <c r="AL999" s="61"/>
      <c r="AM999" s="61"/>
      <c r="AN999" s="61"/>
      <c r="AO999" s="61"/>
      <c r="AP999" s="61"/>
      <c r="AQ999" s="61"/>
      <c r="AR999" s="61"/>
      <c r="AS999" s="61"/>
      <c r="AT999" s="61"/>
      <c r="AU999" s="61"/>
      <c r="AV999" s="61"/>
      <c r="AW999" s="61"/>
      <c r="AX999" s="61"/>
      <c r="AY999" s="61"/>
      <c r="AZ999" s="61"/>
      <c r="BA999" s="61"/>
      <c r="BB999" s="61"/>
      <c r="BC999" s="61"/>
      <c r="BD999" s="61"/>
      <c r="BE999" s="61"/>
      <c r="BF999" s="61"/>
      <c r="BG999" s="61"/>
      <c r="BH999" s="61"/>
      <c r="BI999" s="61"/>
      <c r="BJ999" s="61"/>
      <c r="BK999" s="61"/>
      <c r="BL999" s="61"/>
      <c r="BM999" s="61"/>
      <c r="BN999" s="61"/>
      <c r="BO999" s="61"/>
      <c r="BP999" s="61"/>
      <c r="BQ999" s="61"/>
      <c r="BR999" s="61"/>
      <c r="BS999" s="61"/>
      <c r="BT999" s="61"/>
      <c r="BU999" s="61"/>
      <c r="BV999" s="61"/>
      <c r="BW999" s="61"/>
      <c r="BX999" s="61"/>
      <c r="BY999" s="61"/>
      <c r="BZ999" s="61"/>
      <c r="CA999" s="61"/>
      <c r="CB999" s="61"/>
      <c r="CC999" s="61"/>
      <c r="CD999" s="61"/>
      <c r="CE999" s="61"/>
      <c r="CF999" s="61"/>
      <c r="CG999" s="61"/>
      <c r="CH999" s="61"/>
      <c r="CI999" s="61"/>
      <c r="CJ999" s="61"/>
      <c r="CK999" s="61"/>
      <c r="CL999" s="61"/>
      <c r="CM999" s="61"/>
      <c r="CN999" s="61"/>
      <c r="CO999" s="61"/>
      <c r="CP999" s="61"/>
      <c r="CQ999" s="61"/>
      <c r="CR999" s="61"/>
      <c r="CS999" s="61"/>
      <c r="CT999" s="61"/>
      <c r="CU999" s="61"/>
      <c r="CV999" s="61"/>
      <c r="CW999" s="61"/>
      <c r="CX999" s="61"/>
      <c r="CY999" s="61"/>
      <c r="CZ999" s="61"/>
      <c r="DA999" s="61"/>
      <c r="DB999" s="61"/>
      <c r="DC999" s="61"/>
      <c r="DD999" s="61"/>
      <c r="DE999" s="61"/>
      <c r="DF999" s="61"/>
      <c r="DG999" s="61"/>
      <c r="DH999" s="61"/>
      <c r="DI999" s="61"/>
      <c r="DJ999" s="61"/>
      <c r="DK999" s="61"/>
      <c r="DL999" s="61"/>
      <c r="DM999" s="61"/>
      <c r="DN999" s="61"/>
      <c r="DO999" s="61"/>
      <c r="DP999" s="61"/>
      <c r="DQ999" s="61"/>
      <c r="DR999" s="61"/>
      <c r="DS999" s="61"/>
      <c r="DT999" s="61"/>
      <c r="DU999" s="61"/>
      <c r="DV999" s="61"/>
      <c r="DW999" s="61"/>
      <c r="DX999" s="61"/>
      <c r="DY999" s="61"/>
      <c r="DZ999" s="61"/>
      <c r="EA999" s="61"/>
      <c r="EB999" s="61"/>
      <c r="EC999" s="61"/>
      <c r="ED999" s="61"/>
      <c r="EE999" s="61"/>
      <c r="EF999" s="61"/>
      <c r="EG999" s="61"/>
      <c r="EH999" s="61"/>
      <c r="EI999" s="61"/>
      <c r="EJ999" s="61"/>
      <c r="EK999" s="61"/>
      <c r="EL999" s="61"/>
      <c r="EM999" s="61"/>
      <c r="EN999" s="61"/>
      <c r="EO999" s="61"/>
      <c r="EP999" s="61"/>
      <c r="EQ999" s="61"/>
      <c r="ER999" s="61"/>
      <c r="ES999" s="61"/>
      <c r="ET999" s="61"/>
      <c r="EU999" s="61"/>
      <c r="EV999" s="61"/>
      <c r="EW999" s="61"/>
      <c r="EX999" s="61"/>
      <c r="EY999" s="61"/>
    </row>
    <row r="1000" spans="1:155"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1000" s="61"/>
      <c r="AN1000" s="61"/>
      <c r="AO1000" s="61"/>
      <c r="AP1000" s="61"/>
      <c r="AQ1000" s="61"/>
      <c r="AR1000" s="61"/>
      <c r="AS1000" s="61"/>
      <c r="AT1000" s="61"/>
      <c r="AU1000" s="61"/>
      <c r="AV1000" s="61"/>
      <c r="AW1000" s="61"/>
      <c r="AX1000" s="61"/>
      <c r="AY1000" s="61"/>
      <c r="AZ1000" s="61"/>
      <c r="BA1000" s="61"/>
      <c r="BB1000" s="61"/>
      <c r="BC1000" s="61"/>
      <c r="BD1000" s="61"/>
      <c r="BE1000" s="61"/>
      <c r="BF1000" s="61"/>
      <c r="BG1000" s="61"/>
      <c r="BH1000" s="61"/>
      <c r="BI1000" s="61"/>
      <c r="BJ1000" s="61"/>
      <c r="BK1000" s="61"/>
      <c r="BL1000" s="61"/>
      <c r="BM1000" s="61"/>
      <c r="BN1000" s="61"/>
      <c r="BO1000" s="61"/>
      <c r="BP1000" s="61"/>
      <c r="BQ1000" s="61"/>
      <c r="BR1000" s="61"/>
      <c r="BS1000" s="61"/>
      <c r="BT1000" s="61"/>
      <c r="BU1000" s="61"/>
      <c r="BV1000" s="61"/>
      <c r="BW1000" s="61"/>
      <c r="BX1000" s="61"/>
      <c r="BY1000" s="61"/>
      <c r="BZ1000" s="61"/>
      <c r="CA1000" s="61"/>
      <c r="CB1000" s="61"/>
      <c r="CC1000" s="61"/>
      <c r="CD1000" s="61"/>
      <c r="CE1000" s="61"/>
      <c r="CF1000" s="61"/>
      <c r="CG1000" s="61"/>
      <c r="CH1000" s="61"/>
      <c r="CI1000" s="61"/>
      <c r="CJ1000" s="61"/>
      <c r="CK1000" s="61"/>
      <c r="CL1000" s="61"/>
      <c r="CM1000" s="61"/>
      <c r="CN1000" s="61"/>
      <c r="CO1000" s="61"/>
      <c r="CP1000" s="61"/>
      <c r="CQ1000" s="61"/>
      <c r="CR1000" s="61"/>
      <c r="CS1000" s="61"/>
      <c r="CT1000" s="61"/>
      <c r="CU1000" s="61"/>
      <c r="CV1000" s="61"/>
      <c r="CW1000" s="61"/>
      <c r="CX1000" s="61"/>
      <c r="CY1000" s="61"/>
      <c r="CZ1000" s="61"/>
      <c r="DA1000" s="61"/>
      <c r="DB1000" s="61"/>
      <c r="DC1000" s="61"/>
      <c r="DD1000" s="61"/>
      <c r="DE1000" s="61"/>
      <c r="DF1000" s="61"/>
      <c r="DG1000" s="61"/>
      <c r="DH1000" s="61"/>
      <c r="DI1000" s="61"/>
      <c r="DJ1000" s="61"/>
      <c r="DK1000" s="61"/>
      <c r="DL1000" s="61"/>
      <c r="DM1000" s="61"/>
      <c r="DN1000" s="61"/>
      <c r="DO1000" s="61"/>
      <c r="DP1000" s="61"/>
      <c r="DQ1000" s="61"/>
      <c r="DR1000" s="61"/>
      <c r="DS1000" s="61"/>
      <c r="DT1000" s="61"/>
      <c r="DU1000" s="61"/>
      <c r="DV1000" s="61"/>
      <c r="DW1000" s="61"/>
      <c r="DX1000" s="61"/>
      <c r="DY1000" s="61"/>
      <c r="DZ1000" s="61"/>
      <c r="EA1000" s="61"/>
      <c r="EB1000" s="61"/>
      <c r="EC1000" s="61"/>
      <c r="ED1000" s="61"/>
      <c r="EE1000" s="61"/>
      <c r="EF1000" s="61"/>
      <c r="EG1000" s="61"/>
      <c r="EH1000" s="61"/>
      <c r="EI1000" s="61"/>
      <c r="EJ1000" s="61"/>
      <c r="EK1000" s="61"/>
      <c r="EL1000" s="61"/>
      <c r="EM1000" s="61"/>
      <c r="EN1000" s="61"/>
      <c r="EO1000" s="61"/>
      <c r="EP1000" s="61"/>
      <c r="EQ1000" s="61"/>
      <c r="ER1000" s="61"/>
      <c r="ES1000" s="61"/>
      <c r="ET1000" s="61"/>
      <c r="EU1000" s="61"/>
      <c r="EV1000" s="61"/>
      <c r="EW1000" s="61"/>
      <c r="EX1000" s="61"/>
      <c r="EY1000" s="61"/>
    </row>
  </sheetData>
  <mergeCells count="3">
    <mergeCell ref="EX52:FC52"/>
    <mergeCell ref="EY25:EZ25"/>
    <mergeCell ref="FI25:FJ25"/>
  </mergeCells>
  <conditionalFormatting sqref="DW48:DW64">
    <cfRule type="notContainsBlanks" dxfId="1" priority="1">
      <formula>LEN(TRIM(DW48))&gt;0</formula>
    </cfRule>
  </conditionalFormatting>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1002"/>
  <sheetViews>
    <sheetView workbookViewId="0"/>
  </sheetViews>
  <sheetFormatPr defaultColWidth="14.5" defaultRowHeight="15" customHeight="1"/>
  <cols>
    <col min="1" max="1" width="31" customWidth="1"/>
    <col min="2" max="2" width="11.5" customWidth="1"/>
    <col min="3" max="3" width="9.875" customWidth="1"/>
    <col min="4" max="4" width="10.5" customWidth="1"/>
    <col min="5" max="5" width="9.5" customWidth="1"/>
    <col min="6" max="6" width="11.5" customWidth="1"/>
    <col min="7" max="7" width="13.5" customWidth="1"/>
    <col min="8" max="8" width="11.375" customWidth="1"/>
    <col min="9" max="9" width="12.375" customWidth="1"/>
    <col min="10" max="10" width="12.5" customWidth="1"/>
    <col min="11" max="11" width="14.5" customWidth="1"/>
    <col min="12" max="12" width="12.125" customWidth="1"/>
    <col min="13" max="21" width="10.625" customWidth="1"/>
    <col min="22" max="26" width="17.375" customWidth="1"/>
  </cols>
  <sheetData>
    <row r="1" spans="1:26" ht="18" customHeight="1">
      <c r="A1" s="3" t="s">
        <v>944</v>
      </c>
      <c r="B1" s="2"/>
      <c r="C1" s="2"/>
      <c r="D1" s="2"/>
      <c r="E1" s="2"/>
      <c r="F1" s="2"/>
      <c r="G1" s="2"/>
      <c r="H1" s="2"/>
      <c r="I1" s="2"/>
      <c r="J1" s="2"/>
      <c r="K1" s="2"/>
      <c r="L1" s="2"/>
      <c r="M1" s="2"/>
      <c r="N1" s="2"/>
      <c r="O1" s="2"/>
      <c r="P1" s="470"/>
      <c r="Q1" s="470"/>
      <c r="R1" s="470"/>
      <c r="S1" s="470"/>
      <c r="T1" s="470"/>
      <c r="U1" s="470"/>
    </row>
    <row r="2" spans="1:26" ht="15.75" customHeight="1">
      <c r="A2" s="6"/>
      <c r="B2" s="6">
        <v>1984</v>
      </c>
      <c r="C2" s="6">
        <v>1988</v>
      </c>
      <c r="D2" s="6">
        <v>1992</v>
      </c>
      <c r="E2" s="6">
        <v>1996</v>
      </c>
      <c r="F2" s="6">
        <v>2000</v>
      </c>
      <c r="G2" s="6">
        <v>2004</v>
      </c>
      <c r="H2" s="6">
        <v>2008</v>
      </c>
      <c r="I2" s="6">
        <v>2010</v>
      </c>
      <c r="J2" s="6">
        <v>2011</v>
      </c>
      <c r="K2" s="6">
        <v>2012</v>
      </c>
      <c r="L2" s="6">
        <v>2013</v>
      </c>
      <c r="M2" s="6">
        <v>2014</v>
      </c>
      <c r="N2" s="6">
        <v>2015</v>
      </c>
      <c r="O2" s="6">
        <v>2016</v>
      </c>
      <c r="P2" s="471"/>
      <c r="Q2" s="472"/>
      <c r="R2" s="472"/>
      <c r="S2" s="472"/>
      <c r="T2" s="471"/>
      <c r="U2" s="471"/>
      <c r="V2" s="453"/>
      <c r="W2" s="453"/>
      <c r="X2" s="453"/>
      <c r="Y2" s="453"/>
      <c r="Z2" s="453"/>
    </row>
    <row r="3" spans="1:26" ht="15.75" customHeight="1">
      <c r="A3" s="1" t="s">
        <v>936</v>
      </c>
      <c r="B3" s="1">
        <f>('Wireline (RV) '!B36)</f>
        <v>12787</v>
      </c>
      <c r="C3" s="1">
        <f>('Wireline (RV) '!C36)</f>
        <v>14007</v>
      </c>
      <c r="D3" s="1">
        <f>('Wireline (RV) '!D36)</f>
        <v>14700</v>
      </c>
      <c r="E3" s="1">
        <f>('Wireline (RV) '!E36)</f>
        <v>17900</v>
      </c>
      <c r="F3" s="1">
        <f>('Wireline (RV) '!F36)</f>
        <v>21200</v>
      </c>
      <c r="G3" s="1">
        <f>('Wireline (RV) '!G36)</f>
        <v>19800</v>
      </c>
      <c r="H3" s="1">
        <f>('Wireline (RV) '!H36)</f>
        <v>18000</v>
      </c>
      <c r="I3" s="1">
        <f>('Wireline (RV) '!I36)</f>
        <v>16900</v>
      </c>
      <c r="J3" s="1">
        <f>('Wireline (RV) '!J36)</f>
        <v>16400</v>
      </c>
      <c r="K3" s="1">
        <f>('Wireline (RV) '!K36)</f>
        <v>15900</v>
      </c>
      <c r="L3" s="1">
        <f>('Wireline (RV) '!L36)</f>
        <v>15600</v>
      </c>
      <c r="M3" s="1">
        <f>('Wireline (RV) '!M36)</f>
        <v>15500</v>
      </c>
      <c r="N3" s="1">
        <f>('Wireline (RV) '!N36)</f>
        <v>14951</v>
      </c>
      <c r="O3" s="1">
        <f>('Wireline (RV) '!O36)</f>
        <v>14100</v>
      </c>
      <c r="P3" s="473"/>
      <c r="Q3" s="1"/>
      <c r="R3" s="473"/>
      <c r="S3" s="473"/>
      <c r="T3" s="473"/>
      <c r="U3" s="1"/>
    </row>
    <row r="4" spans="1:26" ht="15.75" customHeight="1">
      <c r="A4" s="1" t="s">
        <v>934</v>
      </c>
      <c r="B4" s="1">
        <f>('Wireless (RV)'!B22)</f>
        <v>321</v>
      </c>
      <c r="C4" s="1">
        <f>('Wireless (RV)'!C22)</f>
        <v>565.20000000000005</v>
      </c>
      <c r="D4" s="1">
        <f>('Wireless (RV)'!D22)</f>
        <v>931</v>
      </c>
      <c r="E4" s="1">
        <f>('Wireless (RV)'!E22)</f>
        <v>2175</v>
      </c>
      <c r="F4" s="1">
        <f>('Wireless (RV)'!F22)</f>
        <v>5400</v>
      </c>
      <c r="G4" s="1">
        <f>('Wireless (RV)'!G22)</f>
        <v>9200</v>
      </c>
      <c r="H4" s="1">
        <f>('Wireless (RV)'!H22)</f>
        <v>16200</v>
      </c>
      <c r="I4" s="1">
        <f>('Wireless (RV)'!I22)</f>
        <v>18000</v>
      </c>
      <c r="J4" s="1">
        <f>('Wireless (RV)'!J22)</f>
        <v>19100</v>
      </c>
      <c r="K4" s="1">
        <f>('Wireless (RV)'!K22)</f>
        <v>20400</v>
      </c>
      <c r="L4" s="1">
        <f>('Wireless (RV)'!L22)</f>
        <v>21200</v>
      </c>
      <c r="M4" s="1">
        <f>('Wireless (RV)'!M22)</f>
        <v>22000</v>
      </c>
      <c r="N4" s="1">
        <f>('Wireless (RV)'!N22)</f>
        <v>23600</v>
      </c>
      <c r="O4" s="1">
        <f>('Wireless (RV)'!O22)</f>
        <v>24400</v>
      </c>
      <c r="P4" s="363"/>
      <c r="Q4" s="1"/>
      <c r="R4" s="473"/>
      <c r="S4" s="61"/>
      <c r="T4" s="61"/>
      <c r="U4" s="1"/>
    </row>
    <row r="5" spans="1:26" ht="15.75" customHeight="1">
      <c r="A5" s="1" t="s">
        <v>210</v>
      </c>
      <c r="B5" s="1"/>
      <c r="C5" s="1"/>
      <c r="D5" s="1"/>
      <c r="E5" s="1">
        <f>('ISPs (RV)'!B41)</f>
        <v>239</v>
      </c>
      <c r="F5" s="1">
        <f>('ISPs (RV)'!C41)</f>
        <v>1800</v>
      </c>
      <c r="G5" s="1">
        <f>('ISPs (RV)'!D41)</f>
        <v>4200</v>
      </c>
      <c r="H5" s="1">
        <f>('ISPs (RV)'!E41)</f>
        <v>6200</v>
      </c>
      <c r="I5" s="1">
        <f>('ISPs (RV)'!F41)</f>
        <v>6800</v>
      </c>
      <c r="J5" s="1">
        <f>('ISPs (RV)'!G41)</f>
        <v>7200</v>
      </c>
      <c r="K5" s="1">
        <f>('ISPs (RV)'!H41)</f>
        <v>7625</v>
      </c>
      <c r="L5" s="1">
        <f>('ISPs (RV)'!I41)</f>
        <v>8100</v>
      </c>
      <c r="M5" s="1">
        <f>('ISPs (RV)'!J41)</f>
        <v>8400</v>
      </c>
      <c r="N5" s="1">
        <f>('ISPs (RV)'!K41)</f>
        <v>9249</v>
      </c>
      <c r="O5" s="1">
        <f>('ISPs (RV)'!L41)</f>
        <v>10200</v>
      </c>
      <c r="P5" s="374"/>
      <c r="Q5" s="1"/>
      <c r="R5" s="473"/>
      <c r="S5" s="473"/>
      <c r="T5" s="473"/>
      <c r="U5" s="1"/>
    </row>
    <row r="6" spans="1:26" ht="15.75" customHeight="1">
      <c r="A6" s="1" t="s">
        <v>937</v>
      </c>
      <c r="B6" s="1">
        <f>('CableSatIPTV (RV)'!B47)</f>
        <v>716.3</v>
      </c>
      <c r="C6" s="1">
        <f>('CableSatIPTV (RV)'!C47)</f>
        <v>1242.9000000000001</v>
      </c>
      <c r="D6" s="1">
        <f>('CableSatIPTV (RV)'!D47)</f>
        <v>1651.4</v>
      </c>
      <c r="E6" s="1">
        <f>('CableSatIPTV (RV)'!E47)</f>
        <v>2677.4</v>
      </c>
      <c r="F6" s="1">
        <f>('CableSatIPTV (RV)'!F47)</f>
        <v>4218.5</v>
      </c>
      <c r="G6" s="1">
        <f>('CableSatIPTV (RV)'!G47)</f>
        <v>5039.3999999999996</v>
      </c>
      <c r="H6" s="1">
        <f>('CableSatIPTV (RV)'!H47)</f>
        <v>6953.5</v>
      </c>
      <c r="I6" s="1">
        <f>('CableSatIPTV (RV)'!I47)</f>
        <v>8129.9</v>
      </c>
      <c r="J6" s="1">
        <f>('CableSatIPTV (RV)'!J47)</f>
        <v>8459.1</v>
      </c>
      <c r="K6" s="1">
        <f>('CableSatIPTV (RV)'!K47)</f>
        <v>8560.7999999999993</v>
      </c>
      <c r="L6" s="1">
        <f>('CableSatIPTV (RV)'!L47)</f>
        <v>8793.9</v>
      </c>
      <c r="M6" s="1">
        <f>('CableSatIPTV (RV)'!M47)</f>
        <v>8930</v>
      </c>
      <c r="N6" s="1">
        <f>('CableSatIPTV (RV)'!N47)</f>
        <v>8918.2000000000007</v>
      </c>
      <c r="O6" s="1">
        <f>('CableSatIPTV (RV)'!O47)</f>
        <v>8734.2000000000007</v>
      </c>
      <c r="P6" s="473"/>
      <c r="Q6" s="1"/>
      <c r="R6" s="473"/>
      <c r="S6" s="473"/>
      <c r="T6" s="473"/>
      <c r="U6" s="1"/>
    </row>
    <row r="7" spans="1:26" ht="15.75" customHeight="1">
      <c r="A7" s="5" t="s">
        <v>707</v>
      </c>
      <c r="B7" s="1">
        <f>('Total TV Universe (RV)'!B50)</f>
        <v>1804.3229999999999</v>
      </c>
      <c r="C7" s="1">
        <f>('Total TV Universe (RV)'!C50)</f>
        <v>2312.7870000000003</v>
      </c>
      <c r="D7" s="1">
        <f>('Total TV Universe (RV)'!E50)</f>
        <v>2884.3</v>
      </c>
      <c r="E7" s="1">
        <f>('Total TV Universe (RV)'!F50)</f>
        <v>3328.172</v>
      </c>
      <c r="F7" s="1">
        <f>('Total TV Universe (RV)'!H50)</f>
        <v>4316.5419999999995</v>
      </c>
      <c r="G7" s="1">
        <f>('Total TV Universe (RV)'!I50)</f>
        <v>5255.3530000000001</v>
      </c>
      <c r="H7" s="1">
        <f>('Total TV Universe (RV)'!J50)</f>
        <v>6321.8580000000002</v>
      </c>
      <c r="I7" s="1">
        <f>('Total TV Universe (RV)'!K50)</f>
        <v>6889.9840000000004</v>
      </c>
      <c r="J7" s="1">
        <f>('Total TV Universe (RV)'!L50)</f>
        <v>7364.826</v>
      </c>
      <c r="K7" s="1">
        <f>('Total TV Universe (RV)'!M50)</f>
        <v>7521.8580000000002</v>
      </c>
      <c r="L7" s="1">
        <f>('Total TV Universe (RV)'!N50)</f>
        <v>7497.8940000000002</v>
      </c>
      <c r="M7" s="1">
        <f>('Total TV Universe (RV)'!O50)</f>
        <v>7600</v>
      </c>
      <c r="N7" s="1">
        <f>('Total TV Universe (RV)'!P50)</f>
        <v>7781.9000000000005</v>
      </c>
      <c r="O7" s="1">
        <f>('Total TV Universe (RV)'!Q50)</f>
        <v>8043.3</v>
      </c>
      <c r="P7" s="374"/>
      <c r="Q7" s="63"/>
      <c r="R7" s="148"/>
      <c r="S7" s="352"/>
      <c r="U7" s="473"/>
      <c r="V7" s="54"/>
    </row>
    <row r="8" spans="1:26" ht="15.75" customHeight="1">
      <c r="A8" s="1" t="s">
        <v>932</v>
      </c>
      <c r="B8" s="1">
        <f>('Radio (RV)'!B30)</f>
        <v>810.90000000000009</v>
      </c>
      <c r="C8" s="1">
        <f>('Radio (RV)'!C30)</f>
        <v>999.60699999999997</v>
      </c>
      <c r="D8" s="1">
        <f>('Radio (RV)'!D30)</f>
        <v>1038.1389999999999</v>
      </c>
      <c r="E8" s="1">
        <f>('Radio (RV)'!E30)</f>
        <v>1099.046</v>
      </c>
      <c r="F8" s="1">
        <f>('Radio (RV)'!F30)</f>
        <v>1330.944</v>
      </c>
      <c r="G8" s="1">
        <f>('Radio (RV)'!G30)</f>
        <v>1583.0429999999999</v>
      </c>
      <c r="H8" s="1">
        <f>('Radio (RV)'!H30)</f>
        <v>1969.528</v>
      </c>
      <c r="I8" s="1">
        <f>('Radio (RV)'!I30)</f>
        <v>1992.2049999999999</v>
      </c>
      <c r="J8" s="1">
        <f>('Radio (RV)'!J30)</f>
        <v>2025.6120000000001</v>
      </c>
      <c r="K8" s="1">
        <f>('Radio (RV)'!K30)</f>
        <v>2017.94</v>
      </c>
      <c r="L8" s="1">
        <f>('Radio (RV)'!L30)</f>
        <v>1998.7830000000001</v>
      </c>
      <c r="M8" s="1">
        <f>('Radio (RV)'!M30)</f>
        <v>1902.7</v>
      </c>
      <c r="N8" s="1">
        <f>('Radio (RV)'!N30)</f>
        <v>1869.4</v>
      </c>
      <c r="O8" s="1">
        <f>('Radio (RV)'!O30)</f>
        <v>1841.8</v>
      </c>
      <c r="P8" s="474"/>
      <c r="Q8" s="1"/>
      <c r="R8" s="473"/>
      <c r="S8" s="148"/>
      <c r="T8" s="1"/>
      <c r="U8" s="473"/>
    </row>
    <row r="9" spans="1:26" ht="15.75" customHeight="1">
      <c r="A9" s="1" t="s">
        <v>945</v>
      </c>
      <c r="B9" s="17">
        <f>('Newspaper (RV)'!B43)</f>
        <v>2190</v>
      </c>
      <c r="C9" s="17">
        <f>('Newspaper (RV)'!C43)</f>
        <v>2925</v>
      </c>
      <c r="D9" s="17">
        <f>('Newspaper (RV)'!D43)</f>
        <v>2790</v>
      </c>
      <c r="E9" s="17">
        <f>('Newspaper (RV)'!E43)</f>
        <v>3310</v>
      </c>
      <c r="F9" s="17">
        <f>('Newspaper (RV)'!F43)</f>
        <v>3999.960626</v>
      </c>
      <c r="G9" s="17">
        <f>('Newspaper (RV)'!G43)</f>
        <v>4317.2183897396471</v>
      </c>
      <c r="H9" s="17">
        <f>('Newspaper (RV)'!H43)</f>
        <v>4688.822254460445</v>
      </c>
      <c r="I9" s="17">
        <f>('Newspaper (RV)'!I43)</f>
        <v>4390.5</v>
      </c>
      <c r="J9" s="17">
        <f>('Newspaper (RV)'!J43)</f>
        <v>4304.3999999999996</v>
      </c>
      <c r="K9" s="17">
        <f>('Newspaper (RV)'!K43)</f>
        <v>4372</v>
      </c>
      <c r="L9" s="17">
        <f>('Newspaper (RV)'!L43)</f>
        <v>3749.2999999999997</v>
      </c>
      <c r="M9" s="17">
        <f>('Newspaper (RV)'!M43)</f>
        <v>3523.5</v>
      </c>
      <c r="N9" s="17">
        <f>('Newspaper (RV)'!N43)</f>
        <v>3460</v>
      </c>
      <c r="O9" s="17">
        <f>('Newspaper (RV)'!O43)</f>
        <v>3064.2</v>
      </c>
      <c r="P9" s="474"/>
      <c r="Q9" s="17"/>
      <c r="R9" s="475"/>
      <c r="S9" s="473"/>
      <c r="T9" s="473"/>
      <c r="U9" s="473"/>
    </row>
    <row r="10" spans="1:26" ht="15.75" customHeight="1">
      <c r="A10" s="1" t="s">
        <v>946</v>
      </c>
      <c r="B10" s="17">
        <f>('Magazines (RV)'!B39)</f>
        <v>771</v>
      </c>
      <c r="C10" s="17">
        <f>('Magazines (RV)'!C39)</f>
        <v>775</v>
      </c>
      <c r="D10" s="17">
        <f>('Magazines (RV)'!D39)</f>
        <v>993.9</v>
      </c>
      <c r="E10" s="17">
        <f>('Magazines (RV)'!E39)</f>
        <v>1011.2</v>
      </c>
      <c r="F10" s="17">
        <f>('Magazines (RV)'!F39)</f>
        <v>1300</v>
      </c>
      <c r="G10" s="17">
        <f>('Magazines (RV)'!G39)</f>
        <v>1847.1</v>
      </c>
      <c r="H10" s="17">
        <f>('Magazines (RV)'!H39)</f>
        <v>2394.4</v>
      </c>
      <c r="I10" s="17">
        <f>('Magazines (RV)'!I39)</f>
        <v>2134.5</v>
      </c>
      <c r="J10" s="17">
        <f>('Magazines (RV)'!J39)</f>
        <v>2088</v>
      </c>
      <c r="K10" s="17">
        <f>('Magazines (RV)'!K39)</f>
        <v>1922</v>
      </c>
      <c r="L10" s="17">
        <f>('Magazines (RV)'!L39)</f>
        <v>1968.4</v>
      </c>
      <c r="M10" s="17">
        <f>('Magazines (RV)'!M39)</f>
        <v>1794.2</v>
      </c>
      <c r="N10" s="17">
        <f>('Magazines (RV)'!N39)</f>
        <v>1620</v>
      </c>
      <c r="O10" s="17">
        <f>('Magazines (RV)'!O39)</f>
        <v>1462.7131869356817</v>
      </c>
      <c r="P10" s="474"/>
      <c r="Q10" s="17"/>
      <c r="R10" s="473"/>
      <c r="S10" s="473"/>
      <c r="T10" s="473"/>
      <c r="U10" s="473"/>
    </row>
    <row r="11" spans="1:26" ht="15.75" customHeight="1">
      <c r="A11" s="1" t="s">
        <v>942</v>
      </c>
      <c r="B11" s="1"/>
      <c r="C11" s="1"/>
      <c r="D11" s="1"/>
      <c r="E11" s="1"/>
      <c r="F11" s="35">
        <v>141.4</v>
      </c>
      <c r="G11" s="1">
        <v>364</v>
      </c>
      <c r="H11" s="35">
        <v>1609</v>
      </c>
      <c r="I11" s="35">
        <v>2279</v>
      </c>
      <c r="J11" s="1">
        <v>2674</v>
      </c>
      <c r="K11" s="35">
        <v>3085</v>
      </c>
      <c r="L11" s="1">
        <v>3525</v>
      </c>
      <c r="M11" s="5">
        <f>('Internet Other'!B72)</f>
        <v>3793</v>
      </c>
      <c r="N11" s="1">
        <v>4604</v>
      </c>
      <c r="O11" s="465">
        <v>5484</v>
      </c>
      <c r="P11" s="474"/>
      <c r="R11" s="465"/>
      <c r="S11" s="473"/>
      <c r="T11" s="473"/>
      <c r="U11" s="473"/>
    </row>
    <row r="12" spans="1:26" ht="15.75" customHeight="1">
      <c r="A12" s="1" t="s">
        <v>948</v>
      </c>
      <c r="B12" s="1"/>
      <c r="C12" s="1"/>
      <c r="D12" s="1"/>
      <c r="E12" s="1"/>
      <c r="F12" s="1">
        <v>1930.6</v>
      </c>
      <c r="G12" s="476">
        <v>1874.4</v>
      </c>
      <c r="H12" s="476">
        <v>1806.4</v>
      </c>
      <c r="I12" s="476">
        <v>1777.3</v>
      </c>
      <c r="J12" s="476">
        <v>1769.8</v>
      </c>
      <c r="K12" s="476">
        <v>1645.6</v>
      </c>
      <c r="L12" s="476">
        <v>1674.1</v>
      </c>
      <c r="M12" s="476">
        <v>1732.9</v>
      </c>
      <c r="N12" s="476">
        <v>1917.3</v>
      </c>
      <c r="O12" s="476">
        <v>1981.6</v>
      </c>
      <c r="P12" s="474"/>
      <c r="Q12" s="49"/>
      <c r="R12" s="473"/>
      <c r="S12" s="473"/>
      <c r="T12" s="473"/>
      <c r="U12" s="473"/>
    </row>
    <row r="13" spans="1:26" ht="15.75" customHeight="1">
      <c r="A13" s="1" t="s">
        <v>114</v>
      </c>
      <c r="B13" s="1">
        <v>19434.014999999999</v>
      </c>
      <c r="C13" s="1">
        <v>22864.29</v>
      </c>
      <c r="D13" s="1">
        <v>25024.763000000003</v>
      </c>
      <c r="E13" s="1">
        <f t="shared" ref="E13:O13" si="0">SUM(E3:E12)</f>
        <v>31739.817999999999</v>
      </c>
      <c r="F13" s="1">
        <f t="shared" si="0"/>
        <v>45637.946626000004</v>
      </c>
      <c r="G13" s="1">
        <f t="shared" si="0"/>
        <v>53480.514389739648</v>
      </c>
      <c r="H13" s="1">
        <f t="shared" si="0"/>
        <v>66143.508254460437</v>
      </c>
      <c r="I13" s="1">
        <f t="shared" si="0"/>
        <v>69293.38900000001</v>
      </c>
      <c r="J13" s="1">
        <f t="shared" si="0"/>
        <v>71385.737999999998</v>
      </c>
      <c r="K13" s="1">
        <f t="shared" si="0"/>
        <v>73050.198000000004</v>
      </c>
      <c r="L13" s="1">
        <f t="shared" si="0"/>
        <v>74107.377000000008</v>
      </c>
      <c r="M13" s="1">
        <f t="shared" si="0"/>
        <v>75176.299999999988</v>
      </c>
      <c r="N13" s="1">
        <f t="shared" si="0"/>
        <v>77970.8</v>
      </c>
      <c r="O13" s="1">
        <f t="shared" si="0"/>
        <v>79311.813186935688</v>
      </c>
      <c r="P13" s="474"/>
      <c r="Q13" s="473"/>
      <c r="R13" s="473"/>
      <c r="S13" s="478"/>
      <c r="T13" s="473"/>
      <c r="U13" s="473"/>
    </row>
    <row r="14" spans="1:26" ht="15.75">
      <c r="B14" s="479"/>
      <c r="C14" s="479"/>
      <c r="D14" s="479"/>
      <c r="E14" s="479"/>
      <c r="F14" s="479"/>
      <c r="G14" s="479"/>
      <c r="H14" s="479"/>
      <c r="I14" s="479"/>
      <c r="J14" s="479"/>
      <c r="K14" s="479"/>
      <c r="L14" s="479"/>
      <c r="M14" s="479"/>
      <c r="N14" s="479"/>
      <c r="O14" s="479"/>
      <c r="P14" s="474"/>
    </row>
    <row r="15" spans="1:26" ht="15.75" customHeight="1">
      <c r="A15" s="145" t="s">
        <v>949</v>
      </c>
      <c r="B15" s="480">
        <v>460243</v>
      </c>
      <c r="C15" s="481">
        <v>624401</v>
      </c>
      <c r="D15" s="481">
        <v>716019</v>
      </c>
      <c r="E15" s="481">
        <v>857023</v>
      </c>
      <c r="F15" s="481">
        <v>1102380</v>
      </c>
      <c r="G15" s="482">
        <v>1331178</v>
      </c>
      <c r="H15" s="482">
        <v>1652923</v>
      </c>
      <c r="I15" s="482">
        <v>1662130</v>
      </c>
      <c r="J15" s="482">
        <v>1769921</v>
      </c>
      <c r="K15" s="482">
        <v>1822808</v>
      </c>
      <c r="L15" s="482">
        <v>1897531</v>
      </c>
      <c r="M15" s="482">
        <v>1983117</v>
      </c>
      <c r="N15" s="482">
        <v>1986193</v>
      </c>
      <c r="O15" s="482">
        <v>2071340</v>
      </c>
      <c r="P15" s="474"/>
      <c r="Q15" s="483"/>
      <c r="R15" s="483"/>
      <c r="S15" s="483"/>
      <c r="T15" s="483"/>
      <c r="U15" s="483"/>
      <c r="V15" s="484"/>
      <c r="W15" s="484"/>
      <c r="X15" s="484"/>
      <c r="Y15" s="484"/>
      <c r="Z15" s="484"/>
    </row>
    <row r="16" spans="1:26" ht="15.75" customHeight="1">
      <c r="A16" s="485" t="s">
        <v>950</v>
      </c>
      <c r="B16" s="486">
        <v>2.0796999999999999</v>
      </c>
      <c r="C16" s="485">
        <v>1.7734000000000001</v>
      </c>
      <c r="D16" s="485">
        <v>1.4958</v>
      </c>
      <c r="E16" s="485">
        <v>1.4115</v>
      </c>
      <c r="F16" s="485">
        <v>1.3249</v>
      </c>
      <c r="G16" s="487">
        <v>1.1719999999999999</v>
      </c>
      <c r="H16" s="487">
        <v>1.0629999999999999</v>
      </c>
      <c r="I16" s="487">
        <v>1.0792999999999999</v>
      </c>
      <c r="J16" s="487">
        <v>1.0450999999999999</v>
      </c>
      <c r="K16" s="487">
        <v>1.0245</v>
      </c>
      <c r="L16" s="487">
        <v>1.0204</v>
      </c>
      <c r="M16" s="487">
        <v>1</v>
      </c>
      <c r="N16" s="487">
        <v>0.98740000000000006</v>
      </c>
      <c r="O16" s="488">
        <v>0.97519999999999996</v>
      </c>
      <c r="P16" s="474"/>
      <c r="Q16" s="1"/>
      <c r="R16" s="61"/>
      <c r="S16" s="489"/>
      <c r="T16" s="489"/>
      <c r="U16" s="489"/>
    </row>
    <row r="17" spans="1:26" ht="15.75" customHeight="1">
      <c r="A17" s="1"/>
      <c r="B17" s="1"/>
      <c r="C17" s="1"/>
      <c r="D17" s="1"/>
      <c r="E17" s="1"/>
      <c r="F17" s="1"/>
      <c r="G17" s="1"/>
      <c r="H17" s="1"/>
      <c r="I17" s="1"/>
      <c r="J17" s="1"/>
      <c r="K17" s="1"/>
      <c r="L17" s="1"/>
      <c r="M17" s="1"/>
      <c r="N17" s="1"/>
      <c r="O17" s="1"/>
      <c r="P17" s="474"/>
      <c r="Q17" s="1"/>
      <c r="R17" s="61"/>
      <c r="S17" s="473"/>
      <c r="T17" s="473"/>
      <c r="U17" s="473"/>
    </row>
    <row r="18" spans="1:26" ht="18" customHeight="1">
      <c r="A18" s="490" t="s">
        <v>951</v>
      </c>
      <c r="B18" s="2"/>
      <c r="C18" s="2"/>
      <c r="D18" s="2"/>
      <c r="E18" s="2"/>
      <c r="F18" s="2"/>
      <c r="G18" s="2"/>
      <c r="H18" s="2"/>
      <c r="I18" s="2"/>
      <c r="J18" s="2"/>
      <c r="K18" s="2"/>
      <c r="L18" s="2"/>
      <c r="M18" s="2"/>
      <c r="N18" s="2"/>
      <c r="O18" s="2"/>
      <c r="P18" s="474"/>
      <c r="Q18" s="1"/>
      <c r="R18" s="470"/>
      <c r="S18" s="470"/>
      <c r="T18" s="470"/>
      <c r="U18" s="470"/>
    </row>
    <row r="19" spans="1:26" ht="15.75" customHeight="1">
      <c r="A19" s="6"/>
      <c r="B19" s="6">
        <v>1984</v>
      </c>
      <c r="C19" s="6">
        <v>1988</v>
      </c>
      <c r="D19" s="6">
        <v>1992</v>
      </c>
      <c r="E19" s="6">
        <v>1996</v>
      </c>
      <c r="F19" s="6">
        <v>2000</v>
      </c>
      <c r="G19" s="6">
        <v>2004</v>
      </c>
      <c r="H19" s="6">
        <v>2008</v>
      </c>
      <c r="I19" s="6">
        <v>2010</v>
      </c>
      <c r="J19" s="6">
        <v>2011</v>
      </c>
      <c r="K19" s="6">
        <v>2012</v>
      </c>
      <c r="L19" s="6">
        <v>2013</v>
      </c>
      <c r="M19" s="6">
        <v>2014</v>
      </c>
      <c r="N19" s="6">
        <v>2015</v>
      </c>
      <c r="O19" s="6">
        <v>2016</v>
      </c>
      <c r="P19" s="474"/>
      <c r="Q19" s="2"/>
      <c r="R19" s="471"/>
      <c r="S19" s="471"/>
      <c r="T19" s="471"/>
      <c r="U19" s="471"/>
      <c r="V19" s="453"/>
      <c r="W19" s="453"/>
      <c r="X19" s="453"/>
      <c r="Y19" s="453"/>
      <c r="Z19" s="453"/>
    </row>
    <row r="20" spans="1:26" ht="15.75" customHeight="1">
      <c r="A20" s="1" t="s">
        <v>936</v>
      </c>
      <c r="B20" s="1">
        <f t="shared" ref="B20:O20" si="1">B3*B16</f>
        <v>26593.123899999999</v>
      </c>
      <c r="C20" s="1">
        <f t="shared" si="1"/>
        <v>24840.013800000001</v>
      </c>
      <c r="D20" s="1">
        <f t="shared" si="1"/>
        <v>21988.260000000002</v>
      </c>
      <c r="E20" s="1">
        <f t="shared" si="1"/>
        <v>25265.85</v>
      </c>
      <c r="F20" s="1">
        <f t="shared" si="1"/>
        <v>28087.88</v>
      </c>
      <c r="G20" s="1">
        <f t="shared" si="1"/>
        <v>23205.599999999999</v>
      </c>
      <c r="H20" s="1">
        <f t="shared" si="1"/>
        <v>19134</v>
      </c>
      <c r="I20" s="1">
        <f t="shared" si="1"/>
        <v>18240.169999999998</v>
      </c>
      <c r="J20" s="1">
        <f t="shared" si="1"/>
        <v>17139.64</v>
      </c>
      <c r="K20" s="1">
        <f t="shared" si="1"/>
        <v>16289.55</v>
      </c>
      <c r="L20" s="1">
        <f t="shared" si="1"/>
        <v>15918.24</v>
      </c>
      <c r="M20" s="1">
        <f t="shared" si="1"/>
        <v>15500</v>
      </c>
      <c r="N20" s="1">
        <f t="shared" si="1"/>
        <v>14762.617400000001</v>
      </c>
      <c r="O20" s="1">
        <f t="shared" si="1"/>
        <v>13750.32</v>
      </c>
      <c r="P20" s="474"/>
      <c r="Q20" s="1"/>
      <c r="R20" s="473"/>
      <c r="S20" s="5"/>
      <c r="T20" s="491"/>
      <c r="U20" s="473"/>
    </row>
    <row r="21" spans="1:26" ht="15.75" customHeight="1">
      <c r="A21" s="1" t="s">
        <v>934</v>
      </c>
      <c r="B21" s="1">
        <f t="shared" ref="B21:O21" si="2">B4*B16</f>
        <v>667.58369999999991</v>
      </c>
      <c r="C21" s="1">
        <f t="shared" si="2"/>
        <v>1002.3256800000001</v>
      </c>
      <c r="D21" s="1">
        <f t="shared" si="2"/>
        <v>1392.5898</v>
      </c>
      <c r="E21" s="1">
        <f t="shared" si="2"/>
        <v>3070.0124999999998</v>
      </c>
      <c r="F21" s="1">
        <f t="shared" si="2"/>
        <v>7154.46</v>
      </c>
      <c r="G21" s="1">
        <f t="shared" si="2"/>
        <v>10782.4</v>
      </c>
      <c r="H21" s="1">
        <f t="shared" si="2"/>
        <v>17220.599999999999</v>
      </c>
      <c r="I21" s="1">
        <f t="shared" si="2"/>
        <v>19427.399999999998</v>
      </c>
      <c r="J21" s="1">
        <f t="shared" si="2"/>
        <v>19961.41</v>
      </c>
      <c r="K21" s="1">
        <f t="shared" si="2"/>
        <v>20899.8</v>
      </c>
      <c r="L21" s="1">
        <f t="shared" si="2"/>
        <v>21632.48</v>
      </c>
      <c r="M21" s="1">
        <f t="shared" si="2"/>
        <v>22000</v>
      </c>
      <c r="N21" s="1">
        <f t="shared" si="2"/>
        <v>23302.640000000003</v>
      </c>
      <c r="O21" s="1">
        <f t="shared" si="2"/>
        <v>23794.879999999997</v>
      </c>
      <c r="P21" s="474"/>
      <c r="Q21" s="61"/>
      <c r="R21" s="473"/>
      <c r="S21" s="1"/>
      <c r="T21" s="1"/>
      <c r="U21" s="473"/>
    </row>
    <row r="22" spans="1:26" ht="15.75" customHeight="1">
      <c r="A22" s="1" t="s">
        <v>210</v>
      </c>
      <c r="B22" s="1"/>
      <c r="C22" s="1"/>
      <c r="D22" s="1"/>
      <c r="E22" s="1">
        <f t="shared" ref="E22:O22" si="3">E5*E16</f>
        <v>337.3485</v>
      </c>
      <c r="F22" s="1">
        <f t="shared" si="3"/>
        <v>2384.8200000000002</v>
      </c>
      <c r="G22" s="1">
        <f t="shared" si="3"/>
        <v>4922.3999999999996</v>
      </c>
      <c r="H22" s="1">
        <f t="shared" si="3"/>
        <v>6590.5999999999995</v>
      </c>
      <c r="I22" s="1">
        <f t="shared" si="3"/>
        <v>7339.24</v>
      </c>
      <c r="J22" s="1">
        <f t="shared" si="3"/>
        <v>7524.7199999999993</v>
      </c>
      <c r="K22" s="1">
        <f t="shared" si="3"/>
        <v>7811.8125</v>
      </c>
      <c r="L22" s="1">
        <f t="shared" si="3"/>
        <v>8265.24</v>
      </c>
      <c r="M22" s="1">
        <f t="shared" si="3"/>
        <v>8400</v>
      </c>
      <c r="N22" s="1">
        <f t="shared" si="3"/>
        <v>9132.4626000000007</v>
      </c>
      <c r="O22" s="1">
        <f t="shared" si="3"/>
        <v>9947.0399999999991</v>
      </c>
      <c r="P22" s="474"/>
      <c r="Q22" s="17"/>
      <c r="R22" s="473"/>
      <c r="S22" s="1"/>
      <c r="T22" s="473"/>
      <c r="U22" s="473"/>
    </row>
    <row r="23" spans="1:26" ht="15.75" customHeight="1">
      <c r="A23" s="1" t="s">
        <v>937</v>
      </c>
      <c r="B23" s="1">
        <f t="shared" ref="B23:K23" si="4">B6*B16</f>
        <v>1489.6891099999998</v>
      </c>
      <c r="C23" s="1">
        <f t="shared" si="4"/>
        <v>2204.1588600000005</v>
      </c>
      <c r="D23" s="1">
        <f t="shared" si="4"/>
        <v>2470.1641200000004</v>
      </c>
      <c r="E23" s="1">
        <f t="shared" si="4"/>
        <v>3779.1501000000003</v>
      </c>
      <c r="F23" s="1">
        <f t="shared" si="4"/>
        <v>5589.0906500000001</v>
      </c>
      <c r="G23" s="1">
        <f t="shared" si="4"/>
        <v>5906.1767999999993</v>
      </c>
      <c r="H23" s="1">
        <f t="shared" si="4"/>
        <v>7391.5704999999998</v>
      </c>
      <c r="I23" s="1">
        <f t="shared" si="4"/>
        <v>8774.6010699999988</v>
      </c>
      <c r="J23" s="1">
        <f t="shared" si="4"/>
        <v>8840.6054100000001</v>
      </c>
      <c r="K23" s="1">
        <f t="shared" si="4"/>
        <v>8770.5395999999982</v>
      </c>
      <c r="L23" s="1">
        <v>8989.6</v>
      </c>
      <c r="M23" s="1">
        <f t="shared" ref="M23:O23" si="5">M6*M16</f>
        <v>8930</v>
      </c>
      <c r="N23" s="1">
        <f t="shared" si="5"/>
        <v>8805.8306800000009</v>
      </c>
      <c r="O23" s="1">
        <f t="shared" si="5"/>
        <v>8517.591840000001</v>
      </c>
      <c r="P23" s="474"/>
      <c r="Q23" s="17"/>
      <c r="R23" s="473"/>
      <c r="S23" s="1"/>
      <c r="T23" s="473"/>
      <c r="U23" s="473"/>
    </row>
    <row r="24" spans="1:26" ht="15.75" customHeight="1">
      <c r="A24" s="5" t="s">
        <v>707</v>
      </c>
      <c r="B24" s="1">
        <f t="shared" ref="B24:O24" si="6">B7*B16</f>
        <v>3752.4505430999993</v>
      </c>
      <c r="C24" s="1">
        <f t="shared" si="6"/>
        <v>4101.4964658000008</v>
      </c>
      <c r="D24" s="1">
        <f t="shared" si="6"/>
        <v>4314.3359399999999</v>
      </c>
      <c r="E24" s="1">
        <f t="shared" si="6"/>
        <v>4697.7147779999996</v>
      </c>
      <c r="F24" s="1">
        <f t="shared" si="6"/>
        <v>5718.9864957999989</v>
      </c>
      <c r="G24" s="1">
        <f t="shared" si="6"/>
        <v>6159.2737159999997</v>
      </c>
      <c r="H24" s="1">
        <f t="shared" si="6"/>
        <v>6720.1350539999994</v>
      </c>
      <c r="I24" s="1">
        <f t="shared" si="6"/>
        <v>7436.3597312000002</v>
      </c>
      <c r="J24" s="1">
        <f t="shared" si="6"/>
        <v>7696.9796525999991</v>
      </c>
      <c r="K24" s="1">
        <f t="shared" si="6"/>
        <v>7706.143521</v>
      </c>
      <c r="L24" s="1">
        <f t="shared" si="6"/>
        <v>7650.8510376000004</v>
      </c>
      <c r="M24" s="1">
        <f t="shared" si="6"/>
        <v>7600</v>
      </c>
      <c r="N24" s="1">
        <f t="shared" si="6"/>
        <v>7683.8480600000012</v>
      </c>
      <c r="O24" s="1">
        <f t="shared" si="6"/>
        <v>7843.8261599999996</v>
      </c>
      <c r="P24" s="474"/>
      <c r="Q24" s="1"/>
      <c r="R24" s="473"/>
      <c r="S24" s="1"/>
      <c r="T24" s="1"/>
      <c r="U24" s="473"/>
    </row>
    <row r="25" spans="1:26" ht="15.75" customHeight="1">
      <c r="A25" s="1" t="s">
        <v>932</v>
      </c>
      <c r="B25" s="1">
        <f t="shared" ref="B25:O25" si="7">B8*B16</f>
        <v>1686.4287300000001</v>
      </c>
      <c r="C25" s="1">
        <f t="shared" si="7"/>
        <v>1772.7030538000001</v>
      </c>
      <c r="D25" s="1">
        <f t="shared" si="7"/>
        <v>1552.8483161999998</v>
      </c>
      <c r="E25" s="1">
        <f t="shared" si="7"/>
        <v>1551.3034290000001</v>
      </c>
      <c r="F25" s="1">
        <f t="shared" si="7"/>
        <v>1763.3677055999999</v>
      </c>
      <c r="G25" s="1">
        <f t="shared" si="7"/>
        <v>1855.3263959999997</v>
      </c>
      <c r="H25" s="1">
        <f t="shared" si="7"/>
        <v>2093.608264</v>
      </c>
      <c r="I25" s="1">
        <f t="shared" si="7"/>
        <v>2150.1868565</v>
      </c>
      <c r="J25" s="1">
        <f t="shared" si="7"/>
        <v>2116.9671011999999</v>
      </c>
      <c r="K25" s="1">
        <f t="shared" si="7"/>
        <v>2067.3795300000002</v>
      </c>
      <c r="L25" s="1">
        <f t="shared" si="7"/>
        <v>2039.5581732000001</v>
      </c>
      <c r="M25" s="1">
        <f t="shared" si="7"/>
        <v>1902.7</v>
      </c>
      <c r="N25" s="1">
        <f t="shared" si="7"/>
        <v>1845.8455600000002</v>
      </c>
      <c r="O25" s="1">
        <f t="shared" si="7"/>
        <v>1796.1233599999998</v>
      </c>
      <c r="P25" s="474"/>
      <c r="Q25" s="1"/>
      <c r="R25" s="473"/>
      <c r="S25" s="1"/>
      <c r="T25" s="473"/>
      <c r="U25" s="473"/>
    </row>
    <row r="26" spans="1:26" ht="15.75" customHeight="1">
      <c r="A26" s="1" t="s">
        <v>945</v>
      </c>
      <c r="B26" s="1">
        <f t="shared" ref="B26:O26" si="8">B9*B16</f>
        <v>4554.5429999999997</v>
      </c>
      <c r="C26" s="1">
        <f t="shared" si="8"/>
        <v>5187.1950000000006</v>
      </c>
      <c r="D26" s="1">
        <f t="shared" si="8"/>
        <v>4173.2820000000002</v>
      </c>
      <c r="E26" s="1">
        <f t="shared" si="8"/>
        <v>4672.0649999999996</v>
      </c>
      <c r="F26" s="1">
        <f t="shared" si="8"/>
        <v>5299.5478333873998</v>
      </c>
      <c r="G26" s="1">
        <f t="shared" si="8"/>
        <v>5059.7799527748657</v>
      </c>
      <c r="H26" s="1">
        <f t="shared" si="8"/>
        <v>4984.2180564914524</v>
      </c>
      <c r="I26" s="1">
        <f t="shared" si="8"/>
        <v>4738.6666500000001</v>
      </c>
      <c r="J26" s="1">
        <f t="shared" si="8"/>
        <v>4498.5284399999991</v>
      </c>
      <c r="K26" s="1">
        <f t="shared" si="8"/>
        <v>4479.1139999999996</v>
      </c>
      <c r="L26" s="5">
        <f t="shared" si="8"/>
        <v>3825.7857199999994</v>
      </c>
      <c r="M26" s="5">
        <f t="shared" si="8"/>
        <v>3523.5</v>
      </c>
      <c r="N26" s="5">
        <f t="shared" si="8"/>
        <v>3416.404</v>
      </c>
      <c r="O26" s="5">
        <f t="shared" si="8"/>
        <v>2988.2078399999996</v>
      </c>
      <c r="P26" s="473"/>
      <c r="Q26" s="1"/>
      <c r="R26" s="473"/>
      <c r="S26" s="1"/>
      <c r="T26" s="473"/>
      <c r="U26" s="473"/>
    </row>
    <row r="27" spans="1:26" ht="15.75" customHeight="1">
      <c r="A27" s="1" t="s">
        <v>946</v>
      </c>
      <c r="B27" s="1">
        <f t="shared" ref="B27:O27" si="9">B10*B16</f>
        <v>1603.4486999999999</v>
      </c>
      <c r="C27" s="1">
        <f t="shared" si="9"/>
        <v>1374.385</v>
      </c>
      <c r="D27" s="1">
        <f t="shared" si="9"/>
        <v>1486.67562</v>
      </c>
      <c r="E27" s="1">
        <f t="shared" si="9"/>
        <v>1427.3088</v>
      </c>
      <c r="F27" s="1">
        <f t="shared" si="9"/>
        <v>1722.37</v>
      </c>
      <c r="G27" s="1">
        <f t="shared" si="9"/>
        <v>2164.8011999999999</v>
      </c>
      <c r="H27" s="1">
        <f t="shared" si="9"/>
        <v>2545.2471999999998</v>
      </c>
      <c r="I27" s="1">
        <f t="shared" si="9"/>
        <v>2303.7658499999998</v>
      </c>
      <c r="J27" s="1">
        <f t="shared" si="9"/>
        <v>2182.1687999999999</v>
      </c>
      <c r="K27" s="1">
        <f t="shared" si="9"/>
        <v>1969.0889999999999</v>
      </c>
      <c r="L27" s="5">
        <f t="shared" si="9"/>
        <v>2008.5553600000001</v>
      </c>
      <c r="M27" s="5">
        <f t="shared" si="9"/>
        <v>1794.2</v>
      </c>
      <c r="N27" s="5">
        <f t="shared" si="9"/>
        <v>1599.5880000000002</v>
      </c>
      <c r="O27" s="5">
        <f t="shared" si="9"/>
        <v>1426.4378998996767</v>
      </c>
      <c r="P27" s="473"/>
      <c r="Q27" s="1"/>
      <c r="R27" s="473"/>
      <c r="S27" s="473"/>
      <c r="T27" s="473"/>
      <c r="U27" s="473"/>
    </row>
    <row r="28" spans="1:26" ht="15.75" customHeight="1">
      <c r="A28" s="1" t="s">
        <v>942</v>
      </c>
      <c r="B28" s="1"/>
      <c r="C28" s="1"/>
      <c r="D28" s="1"/>
      <c r="E28" s="1"/>
      <c r="F28" s="1">
        <f t="shared" ref="F28:K28" si="10">F11*F16</f>
        <v>187.34085999999999</v>
      </c>
      <c r="G28" s="1">
        <f t="shared" si="10"/>
        <v>426.60799999999995</v>
      </c>
      <c r="H28" s="1">
        <f t="shared" si="10"/>
        <v>1710.367</v>
      </c>
      <c r="I28" s="1">
        <f t="shared" si="10"/>
        <v>2459.7246999999998</v>
      </c>
      <c r="J28" s="1">
        <f t="shared" si="10"/>
        <v>2794.5973999999997</v>
      </c>
      <c r="K28" s="1">
        <f t="shared" si="10"/>
        <v>3160.5825</v>
      </c>
      <c r="L28" s="5">
        <v>3525</v>
      </c>
      <c r="M28" s="5">
        <f t="shared" ref="M28:O28" si="11">M11*M16</f>
        <v>3793</v>
      </c>
      <c r="N28" s="5">
        <f t="shared" si="11"/>
        <v>4545.9895999999999</v>
      </c>
      <c r="O28" s="5">
        <f t="shared" si="11"/>
        <v>5347.9967999999999</v>
      </c>
      <c r="P28" s="473"/>
      <c r="Q28" s="473"/>
      <c r="R28" s="473"/>
      <c r="S28" s="473"/>
      <c r="T28" s="473"/>
      <c r="U28" s="473"/>
    </row>
    <row r="29" spans="1:26" ht="15.75" customHeight="1">
      <c r="A29" s="1" t="s">
        <v>948</v>
      </c>
      <c r="B29" s="1"/>
      <c r="C29" s="1"/>
      <c r="D29" s="1"/>
      <c r="E29" s="1"/>
      <c r="F29" s="1">
        <f t="shared" ref="F29:O29" si="12">F12*F16</f>
        <v>2557.85194</v>
      </c>
      <c r="G29" s="1">
        <f t="shared" si="12"/>
        <v>2196.7968000000001</v>
      </c>
      <c r="H29" s="1">
        <f t="shared" si="12"/>
        <v>1920.2031999999999</v>
      </c>
      <c r="I29" s="1">
        <f t="shared" si="12"/>
        <v>1918.2398899999998</v>
      </c>
      <c r="J29" s="1">
        <f t="shared" si="12"/>
        <v>1849.6179799999998</v>
      </c>
      <c r="K29" s="1">
        <f t="shared" si="12"/>
        <v>1685.9171999999999</v>
      </c>
      <c r="L29" s="5">
        <f t="shared" si="12"/>
        <v>1708.25164</v>
      </c>
      <c r="M29" s="5">
        <f t="shared" si="12"/>
        <v>1732.9</v>
      </c>
      <c r="N29" s="5">
        <f t="shared" si="12"/>
        <v>1893.14202</v>
      </c>
      <c r="O29" s="5">
        <f t="shared" si="12"/>
        <v>1932.4563199999998</v>
      </c>
      <c r="P29" s="473"/>
      <c r="Q29" s="473"/>
      <c r="R29" s="473"/>
      <c r="S29" s="473"/>
      <c r="T29" s="473"/>
      <c r="U29" s="473"/>
    </row>
    <row r="30" spans="1:26" ht="15.75" customHeight="1">
      <c r="A30" s="1" t="s">
        <v>114</v>
      </c>
      <c r="B30" s="1">
        <f t="shared" ref="B30:O30" si="13">SUM(B20:B29)</f>
        <v>40347.267683099999</v>
      </c>
      <c r="C30" s="1">
        <f t="shared" si="13"/>
        <v>40482.277859600006</v>
      </c>
      <c r="D30" s="1">
        <f t="shared" si="13"/>
        <v>37378.155796200008</v>
      </c>
      <c r="E30" s="1">
        <f t="shared" si="13"/>
        <v>44800.753106999997</v>
      </c>
      <c r="F30" s="1">
        <f t="shared" si="13"/>
        <v>60465.715484787397</v>
      </c>
      <c r="G30" s="1">
        <f t="shared" si="13"/>
        <v>62679.162864774873</v>
      </c>
      <c r="H30" s="1">
        <f t="shared" si="13"/>
        <v>70310.549274491452</v>
      </c>
      <c r="I30" s="1">
        <f t="shared" si="13"/>
        <v>74788.354747699981</v>
      </c>
      <c r="J30" s="1">
        <f t="shared" si="13"/>
        <v>74605.234783799999</v>
      </c>
      <c r="K30" s="1">
        <f t="shared" si="13"/>
        <v>74839.927851</v>
      </c>
      <c r="L30" s="5">
        <f t="shared" si="13"/>
        <v>75563.561930799988</v>
      </c>
      <c r="M30" s="5">
        <f t="shared" si="13"/>
        <v>75176.299999999988</v>
      </c>
      <c r="N30" s="5">
        <f t="shared" si="13"/>
        <v>76988.367920000004</v>
      </c>
      <c r="O30" s="5">
        <f t="shared" si="13"/>
        <v>77344.880219899671</v>
      </c>
      <c r="P30" s="473"/>
      <c r="Q30" s="473"/>
      <c r="S30" s="473"/>
      <c r="T30" s="473"/>
      <c r="U30" s="473"/>
    </row>
    <row r="31" spans="1:26" ht="15.75" customHeight="1">
      <c r="A31" s="1"/>
      <c r="B31" s="1"/>
      <c r="C31" s="1"/>
      <c r="D31" s="1"/>
      <c r="E31" s="1"/>
      <c r="F31" s="1"/>
      <c r="G31" s="1"/>
      <c r="H31" s="1"/>
      <c r="I31" s="1"/>
      <c r="J31" s="1"/>
      <c r="K31" s="1"/>
      <c r="L31" s="1"/>
      <c r="M31" s="1"/>
      <c r="N31" s="1"/>
      <c r="O31" s="1"/>
      <c r="P31" s="473"/>
      <c r="Q31" s="473"/>
      <c r="R31" s="473"/>
      <c r="S31" s="473"/>
      <c r="T31" s="473"/>
      <c r="U31" s="473"/>
    </row>
    <row r="32" spans="1:26" ht="15.75" customHeight="1">
      <c r="A32" s="1"/>
      <c r="B32" s="1"/>
      <c r="C32" s="1"/>
      <c r="D32" s="1"/>
      <c r="E32" s="1"/>
      <c r="F32" s="1"/>
      <c r="G32" s="1"/>
      <c r="H32" s="1"/>
      <c r="I32" s="1"/>
      <c r="J32" s="1"/>
      <c r="K32" s="1"/>
      <c r="L32" s="1"/>
      <c r="M32" s="1"/>
      <c r="N32" s="1"/>
      <c r="O32" s="1"/>
      <c r="P32" s="473"/>
      <c r="Q32" s="473"/>
      <c r="R32" s="473"/>
      <c r="S32" s="473"/>
      <c r="T32" s="473"/>
      <c r="U32" s="473"/>
    </row>
    <row r="33" spans="1:26" ht="18.75" customHeight="1">
      <c r="A33" s="689" t="s">
        <v>953</v>
      </c>
      <c r="B33" s="687"/>
      <c r="C33" s="687"/>
      <c r="D33" s="687"/>
      <c r="E33" s="687"/>
      <c r="F33" s="687"/>
      <c r="G33" s="687"/>
      <c r="H33" s="687"/>
      <c r="I33" s="1"/>
      <c r="J33" s="1"/>
      <c r="K33" s="1"/>
      <c r="L33" s="1"/>
      <c r="M33" s="1"/>
      <c r="N33" s="1"/>
      <c r="O33" s="1"/>
      <c r="P33" s="492"/>
      <c r="Q33" s="492"/>
      <c r="R33" s="492"/>
      <c r="S33" s="492"/>
      <c r="T33" s="492"/>
      <c r="U33" s="492"/>
    </row>
    <row r="34" spans="1:26" ht="15.75" customHeight="1">
      <c r="A34" s="493"/>
      <c r="B34" s="493">
        <v>1984</v>
      </c>
      <c r="C34" s="493">
        <v>1988</v>
      </c>
      <c r="D34" s="493">
        <v>1992</v>
      </c>
      <c r="E34" s="493">
        <v>1996</v>
      </c>
      <c r="F34" s="493">
        <v>2000</v>
      </c>
      <c r="G34" s="493">
        <v>2004</v>
      </c>
      <c r="H34" s="493">
        <v>2008</v>
      </c>
      <c r="I34" s="493">
        <v>2010</v>
      </c>
      <c r="J34" s="493">
        <v>2011</v>
      </c>
      <c r="K34" s="493">
        <v>2012</v>
      </c>
      <c r="L34" s="493">
        <v>2013</v>
      </c>
      <c r="M34" s="493">
        <v>2014</v>
      </c>
      <c r="N34" s="494">
        <v>2015</v>
      </c>
      <c r="O34" s="494">
        <v>2016</v>
      </c>
      <c r="P34" s="360"/>
      <c r="Q34" s="360"/>
      <c r="R34" s="360"/>
      <c r="S34" s="360"/>
      <c r="T34" s="360"/>
      <c r="U34" s="360"/>
      <c r="V34" s="453"/>
      <c r="W34" s="453"/>
      <c r="X34" s="453"/>
      <c r="Y34" s="453"/>
      <c r="Z34" s="453"/>
    </row>
    <row r="35" spans="1:26" ht="15.75" customHeight="1">
      <c r="A35" s="495" t="s">
        <v>936</v>
      </c>
      <c r="B35" s="496">
        <f t="shared" ref="B35:O35" si="14">B3</f>
        <v>12787</v>
      </c>
      <c r="C35" s="496">
        <f t="shared" si="14"/>
        <v>14007</v>
      </c>
      <c r="D35" s="496">
        <f t="shared" si="14"/>
        <v>14700</v>
      </c>
      <c r="E35" s="496">
        <f t="shared" si="14"/>
        <v>17900</v>
      </c>
      <c r="F35" s="496">
        <f t="shared" si="14"/>
        <v>21200</v>
      </c>
      <c r="G35" s="496">
        <f t="shared" si="14"/>
        <v>19800</v>
      </c>
      <c r="H35" s="496">
        <f t="shared" si="14"/>
        <v>18000</v>
      </c>
      <c r="I35" s="496">
        <f t="shared" si="14"/>
        <v>16900</v>
      </c>
      <c r="J35" s="496">
        <f t="shared" si="14"/>
        <v>16400</v>
      </c>
      <c r="K35" s="496">
        <f t="shared" si="14"/>
        <v>15900</v>
      </c>
      <c r="L35" s="496">
        <f t="shared" si="14"/>
        <v>15600</v>
      </c>
      <c r="M35" s="496">
        <f t="shared" si="14"/>
        <v>15500</v>
      </c>
      <c r="N35" s="36">
        <f t="shared" si="14"/>
        <v>14951</v>
      </c>
      <c r="O35" s="36">
        <f t="shared" si="14"/>
        <v>14100</v>
      </c>
      <c r="P35" s="473"/>
      <c r="Q35" s="473"/>
      <c r="R35" s="473"/>
      <c r="S35" s="473"/>
      <c r="T35" s="473"/>
      <c r="U35" s="473"/>
    </row>
    <row r="36" spans="1:26" ht="15.75" customHeight="1">
      <c r="A36" s="1" t="s">
        <v>934</v>
      </c>
      <c r="B36" s="36">
        <f t="shared" ref="B36:O36" si="15">B4</f>
        <v>321</v>
      </c>
      <c r="C36" s="74">
        <f t="shared" si="15"/>
        <v>565.20000000000005</v>
      </c>
      <c r="D36" s="74">
        <f t="shared" si="15"/>
        <v>931</v>
      </c>
      <c r="E36" s="74">
        <f t="shared" si="15"/>
        <v>2175</v>
      </c>
      <c r="F36" s="74">
        <f t="shared" si="15"/>
        <v>5400</v>
      </c>
      <c r="G36" s="74">
        <f t="shared" si="15"/>
        <v>9200</v>
      </c>
      <c r="H36" s="74">
        <f t="shared" si="15"/>
        <v>16200</v>
      </c>
      <c r="I36" s="74">
        <f t="shared" si="15"/>
        <v>18000</v>
      </c>
      <c r="J36" s="74">
        <f t="shared" si="15"/>
        <v>19100</v>
      </c>
      <c r="K36" s="74">
        <f t="shared" si="15"/>
        <v>20400</v>
      </c>
      <c r="L36" s="74">
        <f t="shared" si="15"/>
        <v>21200</v>
      </c>
      <c r="M36" s="74">
        <f t="shared" si="15"/>
        <v>22000</v>
      </c>
      <c r="N36" s="74">
        <f t="shared" si="15"/>
        <v>23600</v>
      </c>
      <c r="O36" s="74">
        <f t="shared" si="15"/>
        <v>24400</v>
      </c>
      <c r="P36" s="473"/>
      <c r="Q36" s="473"/>
      <c r="R36" s="473"/>
      <c r="S36" s="134"/>
      <c r="T36" s="473"/>
      <c r="U36" s="473"/>
    </row>
    <row r="37" spans="1:26" ht="15.75" customHeight="1">
      <c r="A37" s="1" t="s">
        <v>210</v>
      </c>
      <c r="B37" s="1"/>
      <c r="C37" s="1"/>
      <c r="D37" s="1"/>
      <c r="E37" s="74">
        <f t="shared" ref="E37:O37" si="16">E5</f>
        <v>239</v>
      </c>
      <c r="F37" s="74">
        <f t="shared" si="16"/>
        <v>1800</v>
      </c>
      <c r="G37" s="74">
        <f t="shared" si="16"/>
        <v>4200</v>
      </c>
      <c r="H37" s="74">
        <f t="shared" si="16"/>
        <v>6200</v>
      </c>
      <c r="I37" s="74">
        <f t="shared" si="16"/>
        <v>6800</v>
      </c>
      <c r="J37" s="74">
        <f t="shared" si="16"/>
        <v>7200</v>
      </c>
      <c r="K37" s="74">
        <f t="shared" si="16"/>
        <v>7625</v>
      </c>
      <c r="L37" s="284">
        <f t="shared" si="16"/>
        <v>8100</v>
      </c>
      <c r="M37" s="284">
        <f t="shared" si="16"/>
        <v>8400</v>
      </c>
      <c r="N37" s="284">
        <f t="shared" si="16"/>
        <v>9249</v>
      </c>
      <c r="O37" s="284">
        <f t="shared" si="16"/>
        <v>10200</v>
      </c>
      <c r="P37" s="473"/>
      <c r="Q37" s="473"/>
      <c r="R37" s="473"/>
      <c r="S37" s="473"/>
      <c r="T37" s="473"/>
      <c r="U37" s="473"/>
    </row>
    <row r="38" spans="1:26" ht="15.75" customHeight="1">
      <c r="A38" s="1" t="s">
        <v>954</v>
      </c>
      <c r="B38" s="1">
        <v>716.3</v>
      </c>
      <c r="C38" s="1">
        <v>1242.9000000000001</v>
      </c>
      <c r="D38" s="1">
        <v>1651.4</v>
      </c>
      <c r="E38" s="1">
        <v>2677.4</v>
      </c>
      <c r="F38" s="35">
        <v>4218.5</v>
      </c>
      <c r="G38" s="1">
        <v>5031.0569999999998</v>
      </c>
      <c r="H38" s="500">
        <v>6834.3708650400004</v>
      </c>
      <c r="I38" s="500">
        <v>7711.9</v>
      </c>
      <c r="J38" s="500">
        <v>7884.2141468</v>
      </c>
      <c r="K38" s="500">
        <v>7657.897270299999</v>
      </c>
      <c r="L38" s="500">
        <v>7684.2576701599992</v>
      </c>
      <c r="M38" s="1">
        <v>7389.9</v>
      </c>
      <c r="N38" s="1">
        <v>7297.8400000000011</v>
      </c>
      <c r="O38" s="1">
        <v>6878.7000000000007</v>
      </c>
      <c r="P38" s="374"/>
      <c r="Q38" s="374"/>
      <c r="R38" s="374"/>
      <c r="S38" s="374"/>
      <c r="T38" s="374"/>
      <c r="U38" s="374"/>
    </row>
    <row r="39" spans="1:26" ht="15.75" customHeight="1">
      <c r="A39" s="1" t="s">
        <v>955</v>
      </c>
      <c r="B39" s="1"/>
      <c r="C39" s="1"/>
      <c r="D39" s="1"/>
      <c r="E39" s="1"/>
      <c r="F39" s="1"/>
      <c r="G39" s="1">
        <v>8.343</v>
      </c>
      <c r="H39" s="1">
        <v>119.12913495999999</v>
      </c>
      <c r="I39" s="1">
        <v>355.03030891999998</v>
      </c>
      <c r="J39" s="1">
        <v>574.88585320000004</v>
      </c>
      <c r="K39" s="1">
        <v>902.90272970000001</v>
      </c>
      <c r="L39" s="1">
        <v>1109.64232984</v>
      </c>
      <c r="M39" s="502">
        <v>1540.1000000000001</v>
      </c>
      <c r="N39" s="502">
        <v>1620.3599999999997</v>
      </c>
      <c r="O39" s="502">
        <v>1855.5</v>
      </c>
      <c r="P39" s="1"/>
      <c r="Q39" s="504"/>
      <c r="R39" s="506"/>
      <c r="S39" s="1"/>
      <c r="T39" s="1"/>
      <c r="U39" s="1"/>
    </row>
    <row r="40" spans="1:26" ht="16.5" customHeight="1">
      <c r="A40" s="495" t="s">
        <v>956</v>
      </c>
      <c r="B40" s="495">
        <f t="shared" ref="B40:O40" si="17">SUM(B35:B39)</f>
        <v>13824.3</v>
      </c>
      <c r="C40" s="495">
        <f t="shared" si="17"/>
        <v>15815.1</v>
      </c>
      <c r="D40" s="495">
        <f t="shared" si="17"/>
        <v>17282.400000000001</v>
      </c>
      <c r="E40" s="495">
        <f t="shared" si="17"/>
        <v>22991.4</v>
      </c>
      <c r="F40" s="495">
        <f t="shared" si="17"/>
        <v>32618.5</v>
      </c>
      <c r="G40" s="495">
        <f t="shared" si="17"/>
        <v>38239.4</v>
      </c>
      <c r="H40" s="495">
        <f t="shared" si="17"/>
        <v>47353.5</v>
      </c>
      <c r="I40" s="495">
        <f t="shared" si="17"/>
        <v>49766.930308920004</v>
      </c>
      <c r="J40" s="495">
        <f t="shared" si="17"/>
        <v>51159.1</v>
      </c>
      <c r="K40" s="495">
        <f t="shared" si="17"/>
        <v>52485.799999999996</v>
      </c>
      <c r="L40" s="495">
        <f t="shared" si="17"/>
        <v>53693.899999999994</v>
      </c>
      <c r="M40" s="495">
        <f t="shared" si="17"/>
        <v>54830</v>
      </c>
      <c r="N40" s="495">
        <f t="shared" si="17"/>
        <v>56718.200000000004</v>
      </c>
      <c r="O40" s="495">
        <f t="shared" si="17"/>
        <v>57434.2</v>
      </c>
      <c r="P40" s="473"/>
      <c r="Q40" s="473"/>
      <c r="R40" s="473"/>
      <c r="S40" s="473"/>
      <c r="T40" s="473"/>
      <c r="U40" s="473"/>
    </row>
    <row r="41" spans="1:26" ht="15.75" customHeight="1">
      <c r="A41" s="507" t="s">
        <v>957</v>
      </c>
      <c r="B41" s="508">
        <f t="shared" ref="B41:O41" si="18">B40/B13*100</f>
        <v>71.134554542640828</v>
      </c>
      <c r="C41" s="508">
        <f t="shared" si="18"/>
        <v>69.16943408258031</v>
      </c>
      <c r="D41" s="508">
        <f t="shared" si="18"/>
        <v>69.061193506607836</v>
      </c>
      <c r="E41" s="508">
        <f t="shared" si="18"/>
        <v>72.437088328609832</v>
      </c>
      <c r="F41" s="508">
        <f t="shared" si="18"/>
        <v>71.472321634683695</v>
      </c>
      <c r="G41" s="508">
        <f t="shared" si="18"/>
        <v>71.501556101966585</v>
      </c>
      <c r="H41" s="508">
        <f t="shared" si="18"/>
        <v>71.592059825170637</v>
      </c>
      <c r="I41" s="508">
        <f t="shared" si="18"/>
        <v>71.820603707115552</v>
      </c>
      <c r="J41" s="508">
        <f t="shared" si="18"/>
        <v>71.665715636364226</v>
      </c>
      <c r="K41" s="508">
        <f t="shared" si="18"/>
        <v>71.848949677042611</v>
      </c>
      <c r="L41" s="508">
        <f t="shared" si="18"/>
        <v>72.454190356784579</v>
      </c>
      <c r="M41" s="507">
        <f t="shared" si="18"/>
        <v>72.935220275538981</v>
      </c>
      <c r="N41" s="507">
        <f t="shared" si="18"/>
        <v>72.74287297295912</v>
      </c>
      <c r="O41" s="507">
        <f t="shared" si="18"/>
        <v>72.4156940714862</v>
      </c>
      <c r="P41" s="473"/>
      <c r="Q41" s="473"/>
      <c r="R41" s="473"/>
      <c r="S41" s="473"/>
      <c r="T41" s="473"/>
      <c r="U41" s="473"/>
    </row>
    <row r="42" spans="1:26" ht="15.75" customHeight="1">
      <c r="A42" s="1"/>
      <c r="B42" s="1"/>
      <c r="C42" s="1"/>
      <c r="D42" s="1"/>
      <c r="E42" s="1"/>
      <c r="F42" s="1"/>
      <c r="G42" s="5"/>
      <c r="H42" s="5"/>
      <c r="I42" s="5"/>
      <c r="J42" s="5"/>
      <c r="K42" s="5"/>
      <c r="L42" s="5"/>
      <c r="M42" s="1"/>
      <c r="N42" s="1"/>
      <c r="O42" s="1"/>
      <c r="P42" s="473"/>
      <c r="Q42" s="473"/>
      <c r="R42" s="473"/>
      <c r="S42" s="473"/>
      <c r="T42" s="473"/>
      <c r="U42" s="473"/>
    </row>
    <row r="43" spans="1:26" ht="18.75" customHeight="1">
      <c r="A43" s="689" t="s">
        <v>958</v>
      </c>
      <c r="B43" s="687"/>
      <c r="C43" s="687"/>
      <c r="D43" s="687"/>
      <c r="E43" s="687"/>
      <c r="F43" s="687"/>
      <c r="G43" s="1"/>
      <c r="H43" s="1"/>
      <c r="I43" s="1"/>
      <c r="J43" s="1"/>
      <c r="K43" s="1"/>
      <c r="L43" s="1"/>
      <c r="M43" s="1"/>
      <c r="N43" s="1"/>
      <c r="O43" s="1"/>
      <c r="P43" s="492"/>
      <c r="Q43" s="492"/>
      <c r="R43" s="492"/>
      <c r="S43" s="492"/>
      <c r="T43" s="492"/>
      <c r="U43" s="492"/>
    </row>
    <row r="44" spans="1:26" ht="15.75" customHeight="1">
      <c r="A44" s="493"/>
      <c r="B44" s="493">
        <v>1984</v>
      </c>
      <c r="C44" s="493">
        <v>1988</v>
      </c>
      <c r="D44" s="493">
        <v>1992</v>
      </c>
      <c r="E44" s="493">
        <v>1996</v>
      </c>
      <c r="F44" s="493">
        <v>2000</v>
      </c>
      <c r="G44" s="493">
        <v>2004</v>
      </c>
      <c r="H44" s="493">
        <v>2008</v>
      </c>
      <c r="I44" s="493">
        <v>2010</v>
      </c>
      <c r="J44" s="493">
        <v>2011</v>
      </c>
      <c r="K44" s="493">
        <v>2012</v>
      </c>
      <c r="L44" s="493">
        <v>2013</v>
      </c>
      <c r="M44" s="493">
        <v>2014</v>
      </c>
      <c r="N44" s="494">
        <v>2015</v>
      </c>
      <c r="O44" s="494">
        <v>2016</v>
      </c>
      <c r="P44" s="360"/>
      <c r="Q44" s="360"/>
      <c r="R44" s="360"/>
      <c r="S44" s="360"/>
      <c r="T44" s="360"/>
      <c r="U44" s="360"/>
      <c r="V44" s="101"/>
      <c r="W44" s="101"/>
      <c r="X44" s="101"/>
      <c r="Y44" s="101"/>
      <c r="Z44" s="101"/>
    </row>
    <row r="45" spans="1:26" ht="15.75" customHeight="1">
      <c r="A45" s="509" t="s">
        <v>930</v>
      </c>
      <c r="B45" s="496">
        <f t="shared" ref="B45:O45" si="19">B7</f>
        <v>1804.3229999999999</v>
      </c>
      <c r="C45" s="496">
        <f t="shared" si="19"/>
        <v>2312.7870000000003</v>
      </c>
      <c r="D45" s="496">
        <f t="shared" si="19"/>
        <v>2884.3</v>
      </c>
      <c r="E45" s="496">
        <f t="shared" si="19"/>
        <v>3328.172</v>
      </c>
      <c r="F45" s="496">
        <f t="shared" si="19"/>
        <v>4316.5419999999995</v>
      </c>
      <c r="G45" s="496">
        <f t="shared" si="19"/>
        <v>5255.3530000000001</v>
      </c>
      <c r="H45" s="496">
        <f t="shared" si="19"/>
        <v>6321.8580000000002</v>
      </c>
      <c r="I45" s="496">
        <f t="shared" si="19"/>
        <v>6889.9840000000004</v>
      </c>
      <c r="J45" s="496">
        <f t="shared" si="19"/>
        <v>7364.826</v>
      </c>
      <c r="K45" s="496">
        <f t="shared" si="19"/>
        <v>7521.8580000000002</v>
      </c>
      <c r="L45" s="496">
        <f t="shared" si="19"/>
        <v>7497.8940000000002</v>
      </c>
      <c r="M45" s="496">
        <f t="shared" si="19"/>
        <v>7600</v>
      </c>
      <c r="N45" s="36">
        <f t="shared" si="19"/>
        <v>7781.9000000000005</v>
      </c>
      <c r="O45" s="36">
        <f t="shared" si="19"/>
        <v>8043.3</v>
      </c>
      <c r="P45" s="473"/>
      <c r="Q45" s="473"/>
      <c r="R45" s="473"/>
      <c r="S45" s="473"/>
      <c r="T45" s="473"/>
      <c r="U45" s="473"/>
    </row>
    <row r="46" spans="1:26" ht="15.75" customHeight="1">
      <c r="A46" s="46" t="s">
        <v>932</v>
      </c>
      <c r="B46" s="1">
        <f t="shared" ref="B46:O46" si="20">B8</f>
        <v>810.90000000000009</v>
      </c>
      <c r="C46" s="1">
        <f t="shared" si="20"/>
        <v>999.60699999999997</v>
      </c>
      <c r="D46" s="1">
        <f t="shared" si="20"/>
        <v>1038.1389999999999</v>
      </c>
      <c r="E46" s="1">
        <f t="shared" si="20"/>
        <v>1099.046</v>
      </c>
      <c r="F46" s="1">
        <f t="shared" si="20"/>
        <v>1330.944</v>
      </c>
      <c r="G46" s="1">
        <f t="shared" si="20"/>
        <v>1583.0429999999999</v>
      </c>
      <c r="H46" s="1">
        <f t="shared" si="20"/>
        <v>1969.528</v>
      </c>
      <c r="I46" s="1">
        <f t="shared" si="20"/>
        <v>1992.2049999999999</v>
      </c>
      <c r="J46" s="1">
        <f t="shared" si="20"/>
        <v>2025.6120000000001</v>
      </c>
      <c r="K46" s="1">
        <f t="shared" si="20"/>
        <v>2017.94</v>
      </c>
      <c r="L46" s="1">
        <f t="shared" si="20"/>
        <v>1998.7830000000001</v>
      </c>
      <c r="M46" s="1">
        <f t="shared" si="20"/>
        <v>1902.7</v>
      </c>
      <c r="N46" s="1">
        <f t="shared" si="20"/>
        <v>1869.4</v>
      </c>
      <c r="O46" s="1">
        <f t="shared" si="20"/>
        <v>1841.8</v>
      </c>
      <c r="P46" s="473"/>
      <c r="Q46" s="473"/>
      <c r="R46" s="473"/>
      <c r="S46" s="473"/>
      <c r="T46" s="473"/>
      <c r="U46" s="473"/>
    </row>
    <row r="47" spans="1:26" ht="15.75" customHeight="1">
      <c r="A47" s="46" t="s">
        <v>945</v>
      </c>
      <c r="B47" s="36">
        <f t="shared" ref="B47:O47" si="21">B9</f>
        <v>2190</v>
      </c>
      <c r="C47" s="36">
        <f t="shared" si="21"/>
        <v>2925</v>
      </c>
      <c r="D47" s="36">
        <f t="shared" si="21"/>
        <v>2790</v>
      </c>
      <c r="E47" s="36">
        <f t="shared" si="21"/>
        <v>3310</v>
      </c>
      <c r="F47" s="36">
        <f t="shared" si="21"/>
        <v>3999.960626</v>
      </c>
      <c r="G47" s="36">
        <f t="shared" si="21"/>
        <v>4317.2183897396471</v>
      </c>
      <c r="H47" s="36">
        <f t="shared" si="21"/>
        <v>4688.822254460445</v>
      </c>
      <c r="I47" s="36">
        <f t="shared" si="21"/>
        <v>4390.5</v>
      </c>
      <c r="J47" s="36">
        <f t="shared" si="21"/>
        <v>4304.3999999999996</v>
      </c>
      <c r="K47" s="36">
        <f t="shared" si="21"/>
        <v>4372</v>
      </c>
      <c r="L47" s="17">
        <f t="shared" si="21"/>
        <v>3749.2999999999997</v>
      </c>
      <c r="M47" s="17">
        <f t="shared" si="21"/>
        <v>3523.5</v>
      </c>
      <c r="N47" s="17">
        <f t="shared" si="21"/>
        <v>3460</v>
      </c>
      <c r="O47" s="17">
        <f t="shared" si="21"/>
        <v>3064.2</v>
      </c>
      <c r="P47" s="473"/>
      <c r="Q47" s="473"/>
      <c r="R47" s="473"/>
      <c r="S47" s="473"/>
      <c r="T47" s="473"/>
      <c r="U47" s="473"/>
    </row>
    <row r="48" spans="1:26" ht="15.75" customHeight="1">
      <c r="A48" s="46" t="s">
        <v>959</v>
      </c>
      <c r="B48" s="1">
        <f t="shared" ref="B48:O48" si="22">B10</f>
        <v>771</v>
      </c>
      <c r="C48" s="1">
        <f t="shared" si="22"/>
        <v>775</v>
      </c>
      <c r="D48" s="1">
        <f t="shared" si="22"/>
        <v>993.9</v>
      </c>
      <c r="E48" s="1">
        <f t="shared" si="22"/>
        <v>1011.2</v>
      </c>
      <c r="F48" s="1">
        <f t="shared" si="22"/>
        <v>1300</v>
      </c>
      <c r="G48" s="1">
        <f t="shared" si="22"/>
        <v>1847.1</v>
      </c>
      <c r="H48" s="1">
        <f t="shared" si="22"/>
        <v>2394.4</v>
      </c>
      <c r="I48" s="1">
        <f t="shared" si="22"/>
        <v>2134.5</v>
      </c>
      <c r="J48" s="1">
        <f t="shared" si="22"/>
        <v>2088</v>
      </c>
      <c r="K48" s="1">
        <f t="shared" si="22"/>
        <v>1922</v>
      </c>
      <c r="L48" s="5">
        <f t="shared" si="22"/>
        <v>1968.4</v>
      </c>
      <c r="M48" s="5">
        <f t="shared" si="22"/>
        <v>1794.2</v>
      </c>
      <c r="N48" s="5">
        <f t="shared" si="22"/>
        <v>1620</v>
      </c>
      <c r="O48" s="5">
        <f t="shared" si="22"/>
        <v>1462.7131869356817</v>
      </c>
      <c r="P48" s="473"/>
      <c r="Q48" s="473"/>
      <c r="R48" s="473"/>
      <c r="S48" s="473"/>
      <c r="T48" s="473"/>
      <c r="U48" s="473"/>
    </row>
    <row r="49" spans="1:26" ht="15.75" customHeight="1">
      <c r="A49" s="46" t="s">
        <v>942</v>
      </c>
      <c r="B49" s="1"/>
      <c r="C49" s="1"/>
      <c r="D49" s="1"/>
      <c r="E49" s="1"/>
      <c r="F49" s="35">
        <f t="shared" ref="F49:K49" si="23">F11</f>
        <v>141.4</v>
      </c>
      <c r="G49" s="35">
        <f t="shared" si="23"/>
        <v>364</v>
      </c>
      <c r="H49" s="35">
        <f t="shared" si="23"/>
        <v>1609</v>
      </c>
      <c r="I49" s="35">
        <f t="shared" si="23"/>
        <v>2279</v>
      </c>
      <c r="J49" s="35">
        <f t="shared" si="23"/>
        <v>2674</v>
      </c>
      <c r="K49" s="35">
        <f t="shared" si="23"/>
        <v>3085</v>
      </c>
      <c r="L49" s="65">
        <v>3525</v>
      </c>
      <c r="M49" s="5">
        <v>3793</v>
      </c>
      <c r="N49" s="5">
        <f t="shared" ref="N49:O49" si="24">N11</f>
        <v>4604</v>
      </c>
      <c r="O49" s="5">
        <f t="shared" si="24"/>
        <v>5484</v>
      </c>
      <c r="P49" s="473"/>
      <c r="Q49" s="473"/>
      <c r="R49" s="473"/>
      <c r="S49" s="473"/>
      <c r="T49" s="473"/>
      <c r="U49" s="473"/>
    </row>
    <row r="50" spans="1:26" ht="15.75" customHeight="1">
      <c r="A50" s="510" t="s">
        <v>948</v>
      </c>
      <c r="B50" s="1"/>
      <c r="C50" s="1"/>
      <c r="D50" s="1"/>
      <c r="E50" s="1"/>
      <c r="F50" s="1">
        <f t="shared" ref="F50:O50" si="25">F12</f>
        <v>1930.6</v>
      </c>
      <c r="G50" s="1">
        <f t="shared" si="25"/>
        <v>1874.4</v>
      </c>
      <c r="H50" s="1">
        <f t="shared" si="25"/>
        <v>1806.4</v>
      </c>
      <c r="I50" s="1">
        <f t="shared" si="25"/>
        <v>1777.3</v>
      </c>
      <c r="J50" s="1">
        <f t="shared" si="25"/>
        <v>1769.8</v>
      </c>
      <c r="K50" s="1">
        <f t="shared" si="25"/>
        <v>1645.6</v>
      </c>
      <c r="L50" s="5">
        <f t="shared" si="25"/>
        <v>1674.1</v>
      </c>
      <c r="M50" s="1">
        <f t="shared" si="25"/>
        <v>1732.9</v>
      </c>
      <c r="N50" s="1">
        <f t="shared" si="25"/>
        <v>1917.3</v>
      </c>
      <c r="O50" s="1">
        <f t="shared" si="25"/>
        <v>1981.6</v>
      </c>
      <c r="P50" s="473"/>
      <c r="Q50" s="473"/>
      <c r="R50" s="473"/>
      <c r="S50" s="473"/>
      <c r="T50" s="473"/>
      <c r="U50" s="473"/>
    </row>
    <row r="51" spans="1:26" ht="16.5" customHeight="1">
      <c r="A51" s="511" t="s">
        <v>114</v>
      </c>
      <c r="B51" s="512">
        <f t="shared" ref="B51:O51" si="26">SUM(B45:B50)</f>
        <v>5576.223</v>
      </c>
      <c r="C51" s="512">
        <f t="shared" si="26"/>
        <v>7012.3940000000002</v>
      </c>
      <c r="D51" s="512">
        <f t="shared" si="26"/>
        <v>7706.3389999999999</v>
      </c>
      <c r="E51" s="512">
        <f t="shared" si="26"/>
        <v>8748.4179999999997</v>
      </c>
      <c r="F51" s="512">
        <f t="shared" si="26"/>
        <v>13019.446625999999</v>
      </c>
      <c r="G51" s="512">
        <f t="shared" si="26"/>
        <v>15241.114389739647</v>
      </c>
      <c r="H51" s="512">
        <f t="shared" si="26"/>
        <v>18790.008254460445</v>
      </c>
      <c r="I51" s="512">
        <f t="shared" si="26"/>
        <v>19463.488999999998</v>
      </c>
      <c r="J51" s="512">
        <f t="shared" si="26"/>
        <v>20226.637999999999</v>
      </c>
      <c r="K51" s="512">
        <f t="shared" si="26"/>
        <v>20564.398000000001</v>
      </c>
      <c r="L51" s="512">
        <f t="shared" si="26"/>
        <v>20413.476999999999</v>
      </c>
      <c r="M51" s="512">
        <f t="shared" si="26"/>
        <v>20346.300000000003</v>
      </c>
      <c r="N51" s="512">
        <f t="shared" si="26"/>
        <v>21252.600000000002</v>
      </c>
      <c r="O51" s="512">
        <f t="shared" si="26"/>
        <v>21877.61318693568</v>
      </c>
      <c r="P51" s="473"/>
      <c r="Q51" s="473"/>
      <c r="R51" s="473"/>
      <c r="S51" s="473"/>
      <c r="T51" s="473"/>
      <c r="U51" s="473"/>
    </row>
    <row r="52" spans="1:26" ht="15.75" customHeight="1">
      <c r="A52" s="513" t="s">
        <v>962</v>
      </c>
      <c r="B52" s="507">
        <f t="shared" ref="B52:O52" si="27">B51/B13*100</f>
        <v>28.693108449283383</v>
      </c>
      <c r="C52" s="507">
        <f t="shared" si="27"/>
        <v>30.669633738900266</v>
      </c>
      <c r="D52" s="507">
        <f t="shared" si="27"/>
        <v>30.794853082125091</v>
      </c>
      <c r="E52" s="507">
        <f t="shared" si="27"/>
        <v>27.562911671390179</v>
      </c>
      <c r="F52" s="507">
        <f t="shared" si="27"/>
        <v>28.527678365316291</v>
      </c>
      <c r="G52" s="507">
        <f t="shared" si="27"/>
        <v>28.498443898033425</v>
      </c>
      <c r="H52" s="507">
        <f t="shared" si="27"/>
        <v>28.407940174829367</v>
      </c>
      <c r="I52" s="507">
        <f t="shared" si="27"/>
        <v>28.088522268697226</v>
      </c>
      <c r="J52" s="507">
        <f t="shared" si="27"/>
        <v>28.334284363635771</v>
      </c>
      <c r="K52" s="507">
        <f t="shared" si="27"/>
        <v>28.151050322957371</v>
      </c>
      <c r="L52" s="507">
        <f t="shared" si="27"/>
        <v>27.545809643215406</v>
      </c>
      <c r="M52" s="507">
        <f t="shared" si="27"/>
        <v>27.06477972446104</v>
      </c>
      <c r="N52" s="507">
        <f t="shared" si="27"/>
        <v>27.257127027040895</v>
      </c>
      <c r="O52" s="507">
        <f t="shared" si="27"/>
        <v>27.584305928513785</v>
      </c>
      <c r="P52" s="473"/>
      <c r="Q52" s="473"/>
      <c r="R52" s="473"/>
      <c r="S52" s="473"/>
      <c r="T52" s="473"/>
      <c r="U52" s="473"/>
    </row>
    <row r="53" spans="1:26" ht="18.75" customHeight="1">
      <c r="A53" s="72"/>
      <c r="B53" s="72">
        <f t="shared" ref="B53:O53" si="28">B51-B49</f>
        <v>5576.223</v>
      </c>
      <c r="C53" s="72">
        <f t="shared" si="28"/>
        <v>7012.3940000000002</v>
      </c>
      <c r="D53" s="72">
        <f t="shared" si="28"/>
        <v>7706.3389999999999</v>
      </c>
      <c r="E53" s="72">
        <f t="shared" si="28"/>
        <v>8748.4179999999997</v>
      </c>
      <c r="F53" s="72">
        <f t="shared" si="28"/>
        <v>12878.046625999999</v>
      </c>
      <c r="G53" s="72">
        <f t="shared" si="28"/>
        <v>14877.114389739647</v>
      </c>
      <c r="H53" s="72">
        <f t="shared" si="28"/>
        <v>17181.008254460445</v>
      </c>
      <c r="I53" s="72">
        <f t="shared" si="28"/>
        <v>17184.488999999998</v>
      </c>
      <c r="J53" s="72">
        <f t="shared" si="28"/>
        <v>17552.637999999999</v>
      </c>
      <c r="K53" s="72">
        <f t="shared" si="28"/>
        <v>17479.398000000001</v>
      </c>
      <c r="L53" s="72">
        <f t="shared" si="28"/>
        <v>16888.476999999999</v>
      </c>
      <c r="M53" s="72">
        <f t="shared" si="28"/>
        <v>16553.300000000003</v>
      </c>
      <c r="N53" s="72">
        <f t="shared" si="28"/>
        <v>16648.600000000002</v>
      </c>
      <c r="O53" s="72">
        <f t="shared" si="28"/>
        <v>16393.61318693568</v>
      </c>
      <c r="P53" s="492"/>
      <c r="Q53" s="492"/>
      <c r="R53" s="492"/>
      <c r="S53" s="492"/>
      <c r="T53" s="492"/>
      <c r="U53" s="492"/>
    </row>
    <row r="54" spans="1:26" ht="18.75" customHeight="1">
      <c r="A54" s="72"/>
      <c r="B54" s="72"/>
      <c r="C54" s="72"/>
      <c r="D54" s="72"/>
      <c r="E54" s="72"/>
      <c r="F54" s="72"/>
      <c r="G54" s="1"/>
      <c r="H54" s="1"/>
      <c r="I54" s="1"/>
      <c r="J54" s="1"/>
      <c r="K54" s="1"/>
      <c r="L54" s="1"/>
      <c r="M54" s="1"/>
      <c r="N54" s="1"/>
      <c r="O54" s="1"/>
      <c r="P54" s="492"/>
      <c r="Q54" s="492"/>
      <c r="R54" s="492"/>
      <c r="S54" s="492"/>
      <c r="T54" s="492"/>
      <c r="U54" s="492"/>
    </row>
    <row r="55" spans="1:26" ht="18.75" customHeight="1">
      <c r="A55" s="689" t="s">
        <v>966</v>
      </c>
      <c r="B55" s="687"/>
      <c r="C55" s="687"/>
      <c r="D55" s="687"/>
      <c r="E55" s="687"/>
      <c r="F55" s="687"/>
      <c r="G55" s="1"/>
      <c r="H55" s="1"/>
      <c r="I55" s="1"/>
      <c r="J55" s="1"/>
      <c r="K55" s="1"/>
      <c r="L55" s="1"/>
      <c r="M55" s="1"/>
      <c r="N55" s="1"/>
      <c r="O55" s="1"/>
      <c r="P55" s="492"/>
      <c r="Q55" s="492"/>
      <c r="R55" s="492"/>
      <c r="S55" s="492"/>
      <c r="T55" s="492"/>
      <c r="U55" s="492"/>
    </row>
    <row r="56" spans="1:26" ht="15.75" customHeight="1">
      <c r="A56" s="493"/>
      <c r="B56" s="493">
        <v>1984</v>
      </c>
      <c r="C56" s="493">
        <v>1988</v>
      </c>
      <c r="D56" s="493">
        <v>1992</v>
      </c>
      <c r="E56" s="493">
        <v>1996</v>
      </c>
      <c r="F56" s="493">
        <v>2000</v>
      </c>
      <c r="G56" s="493">
        <v>2004</v>
      </c>
      <c r="H56" s="493">
        <v>2008</v>
      </c>
      <c r="I56" s="493">
        <v>2010</v>
      </c>
      <c r="J56" s="493">
        <v>2011</v>
      </c>
      <c r="K56" s="493">
        <v>2012</v>
      </c>
      <c r="L56" s="493">
        <v>2013</v>
      </c>
      <c r="M56" s="493">
        <v>2014</v>
      </c>
      <c r="N56" s="493">
        <v>2015</v>
      </c>
      <c r="O56" s="493">
        <v>2016</v>
      </c>
      <c r="P56" s="360"/>
      <c r="Q56" s="360"/>
      <c r="R56" s="360"/>
      <c r="S56" s="360"/>
      <c r="T56" s="360"/>
      <c r="U56" s="360"/>
      <c r="V56" s="453"/>
      <c r="W56" s="453"/>
      <c r="X56" s="453"/>
      <c r="Y56" s="453"/>
      <c r="Z56" s="453"/>
    </row>
    <row r="57" spans="1:26" ht="15.75" customHeight="1">
      <c r="A57" s="495" t="s">
        <v>936</v>
      </c>
      <c r="B57" s="514">
        <f t="shared" ref="B57:O57" si="29">B20</f>
        <v>26593.123899999999</v>
      </c>
      <c r="C57" s="514">
        <f t="shared" si="29"/>
        <v>24840.013800000001</v>
      </c>
      <c r="D57" s="514">
        <f t="shared" si="29"/>
        <v>21988.260000000002</v>
      </c>
      <c r="E57" s="514">
        <f t="shared" si="29"/>
        <v>25265.85</v>
      </c>
      <c r="F57" s="514">
        <f t="shared" si="29"/>
        <v>28087.88</v>
      </c>
      <c r="G57" s="514">
        <f t="shared" si="29"/>
        <v>23205.599999999999</v>
      </c>
      <c r="H57" s="514">
        <f t="shared" si="29"/>
        <v>19134</v>
      </c>
      <c r="I57" s="514">
        <f t="shared" si="29"/>
        <v>18240.169999999998</v>
      </c>
      <c r="J57" s="514">
        <f t="shared" si="29"/>
        <v>17139.64</v>
      </c>
      <c r="K57" s="514">
        <f t="shared" si="29"/>
        <v>16289.55</v>
      </c>
      <c r="L57" s="514">
        <f t="shared" si="29"/>
        <v>15918.24</v>
      </c>
      <c r="M57" s="514">
        <f t="shared" si="29"/>
        <v>15500</v>
      </c>
      <c r="N57" s="514">
        <f t="shared" si="29"/>
        <v>14762.617400000001</v>
      </c>
      <c r="O57" s="514">
        <f t="shared" si="29"/>
        <v>13750.32</v>
      </c>
      <c r="P57" s="473"/>
      <c r="Q57" s="473"/>
      <c r="R57" s="473"/>
      <c r="S57" s="473"/>
      <c r="T57" s="473"/>
      <c r="U57" s="473"/>
    </row>
    <row r="58" spans="1:26" ht="15.75" customHeight="1">
      <c r="A58" s="1" t="s">
        <v>934</v>
      </c>
      <c r="B58" s="515">
        <f t="shared" ref="B58:O58" si="30">B21</f>
        <v>667.58369999999991</v>
      </c>
      <c r="C58" s="515">
        <f t="shared" si="30"/>
        <v>1002.3256800000001</v>
      </c>
      <c r="D58" s="515">
        <f t="shared" si="30"/>
        <v>1392.5898</v>
      </c>
      <c r="E58" s="515">
        <f t="shared" si="30"/>
        <v>3070.0124999999998</v>
      </c>
      <c r="F58" s="515">
        <f t="shared" si="30"/>
        <v>7154.46</v>
      </c>
      <c r="G58" s="515">
        <f t="shared" si="30"/>
        <v>10782.4</v>
      </c>
      <c r="H58" s="515">
        <f t="shared" si="30"/>
        <v>17220.599999999999</v>
      </c>
      <c r="I58" s="515">
        <f t="shared" si="30"/>
        <v>19427.399999999998</v>
      </c>
      <c r="J58" s="515">
        <f t="shared" si="30"/>
        <v>19961.41</v>
      </c>
      <c r="K58" s="515">
        <f t="shared" si="30"/>
        <v>20899.8</v>
      </c>
      <c r="L58" s="515">
        <f t="shared" si="30"/>
        <v>21632.48</v>
      </c>
      <c r="M58" s="515">
        <f t="shared" si="30"/>
        <v>22000</v>
      </c>
      <c r="N58" s="515">
        <f t="shared" si="30"/>
        <v>23302.640000000003</v>
      </c>
      <c r="O58" s="515">
        <f t="shared" si="30"/>
        <v>23794.879999999997</v>
      </c>
      <c r="P58" s="473"/>
      <c r="Q58" s="473"/>
      <c r="R58" s="473"/>
      <c r="S58" s="473"/>
      <c r="T58" s="473"/>
      <c r="U58" s="473"/>
    </row>
    <row r="59" spans="1:26" ht="15.75" customHeight="1">
      <c r="A59" s="1" t="s">
        <v>210</v>
      </c>
      <c r="B59" s="516"/>
      <c r="C59" s="516"/>
      <c r="D59" s="516"/>
      <c r="E59" s="516">
        <f t="shared" ref="E59:O59" si="31">E22</f>
        <v>337.3485</v>
      </c>
      <c r="F59" s="516">
        <f t="shared" si="31"/>
        <v>2384.8200000000002</v>
      </c>
      <c r="G59" s="516">
        <f t="shared" si="31"/>
        <v>4922.3999999999996</v>
      </c>
      <c r="H59" s="516">
        <f t="shared" si="31"/>
        <v>6590.5999999999995</v>
      </c>
      <c r="I59" s="516">
        <f t="shared" si="31"/>
        <v>7339.24</v>
      </c>
      <c r="J59" s="516">
        <f t="shared" si="31"/>
        <v>7524.7199999999993</v>
      </c>
      <c r="K59" s="516">
        <f t="shared" si="31"/>
        <v>7811.8125</v>
      </c>
      <c r="L59" s="516">
        <f t="shared" si="31"/>
        <v>8265.24</v>
      </c>
      <c r="M59" s="516">
        <f t="shared" si="31"/>
        <v>8400</v>
      </c>
      <c r="N59" s="516">
        <f t="shared" si="31"/>
        <v>9132.4626000000007</v>
      </c>
      <c r="O59" s="516">
        <f t="shared" si="31"/>
        <v>9947.0399999999991</v>
      </c>
      <c r="P59" s="473"/>
      <c r="Q59" s="473"/>
      <c r="R59" s="473"/>
      <c r="S59" s="473"/>
      <c r="T59" s="473"/>
      <c r="U59" s="473"/>
    </row>
    <row r="60" spans="1:26" ht="15.75" customHeight="1">
      <c r="A60" s="1" t="s">
        <v>954</v>
      </c>
      <c r="B60" s="516">
        <v>1450.5074999999999</v>
      </c>
      <c r="C60" s="516">
        <v>2136.5451000000003</v>
      </c>
      <c r="D60" s="516">
        <v>2414.3468000000003</v>
      </c>
      <c r="E60" s="516">
        <v>3702.8442</v>
      </c>
      <c r="F60" s="516">
        <v>5420.7725</v>
      </c>
      <c r="G60" s="516">
        <v>5896.4154899999994</v>
      </c>
      <c r="H60" s="516">
        <f t="shared" ref="H60:I60" si="32">H38*H16</f>
        <v>7264.9362295375204</v>
      </c>
      <c r="I60" s="516">
        <f t="shared" si="32"/>
        <v>8323.453669999999</v>
      </c>
      <c r="J60" s="516">
        <f t="shared" ref="J60:O60" si="33">(J103*J16)</f>
        <v>8239.7922048206801</v>
      </c>
      <c r="K60" s="516">
        <f t="shared" si="33"/>
        <v>7845.515753422349</v>
      </c>
      <c r="L60" s="516">
        <f t="shared" si="33"/>
        <v>7841.0165266312633</v>
      </c>
      <c r="M60" s="516">
        <f t="shared" si="33"/>
        <v>7389.9</v>
      </c>
      <c r="N60" s="516">
        <f t="shared" si="33"/>
        <v>7205.8872160000019</v>
      </c>
      <c r="O60" s="516">
        <f t="shared" si="33"/>
        <v>6708.1082400000005</v>
      </c>
      <c r="P60" s="489"/>
      <c r="Q60" s="489"/>
      <c r="R60" s="473"/>
      <c r="S60" s="473"/>
      <c r="T60" s="473"/>
      <c r="U60" s="473"/>
    </row>
    <row r="61" spans="1:26" ht="15.75" customHeight="1">
      <c r="A61" s="1" t="s">
        <v>955</v>
      </c>
      <c r="B61" s="516"/>
      <c r="C61" s="516"/>
      <c r="D61" s="516"/>
      <c r="E61" s="516"/>
      <c r="F61" s="516"/>
      <c r="G61" s="517">
        <v>19.555992</v>
      </c>
      <c r="H61" s="517">
        <v>224.44473372552</v>
      </c>
      <c r="I61" s="517">
        <f t="shared" ref="I61:O61" si="34">(I104*I16)</f>
        <v>383.18421241735598</v>
      </c>
      <c r="J61" s="517">
        <f t="shared" si="34"/>
        <v>600.81320517931999</v>
      </c>
      <c r="K61" s="517">
        <f t="shared" si="34"/>
        <v>925.02384657765003</v>
      </c>
      <c r="L61" s="517">
        <f t="shared" si="34"/>
        <v>1132.279033368736</v>
      </c>
      <c r="M61" s="517">
        <f t="shared" si="34"/>
        <v>1540.1000000000001</v>
      </c>
      <c r="N61" s="517">
        <f t="shared" si="34"/>
        <v>1599.9434639999997</v>
      </c>
      <c r="O61" s="517">
        <f t="shared" si="34"/>
        <v>1809.4836</v>
      </c>
      <c r="P61" s="473"/>
      <c r="Q61" s="473"/>
      <c r="R61" s="473"/>
      <c r="S61" s="473"/>
      <c r="T61" s="473"/>
      <c r="U61" s="473"/>
    </row>
    <row r="62" spans="1:26" ht="16.5" customHeight="1">
      <c r="A62" s="495" t="s">
        <v>956</v>
      </c>
      <c r="B62" s="516">
        <f t="shared" ref="B62:O62" si="35">SUM(B57:B61)</f>
        <v>28711.215099999998</v>
      </c>
      <c r="C62" s="516">
        <f t="shared" si="35"/>
        <v>27978.884580000002</v>
      </c>
      <c r="D62" s="516">
        <f t="shared" si="35"/>
        <v>25795.196600000003</v>
      </c>
      <c r="E62" s="516">
        <f t="shared" si="35"/>
        <v>32376.055199999999</v>
      </c>
      <c r="F62" s="516">
        <f t="shared" si="35"/>
        <v>43047.932500000003</v>
      </c>
      <c r="G62" s="516">
        <f t="shared" si="35"/>
        <v>44826.371482000002</v>
      </c>
      <c r="H62" s="516">
        <f t="shared" si="35"/>
        <v>50434.580963263033</v>
      </c>
      <c r="I62" s="516">
        <f t="shared" si="35"/>
        <v>53713.447882417342</v>
      </c>
      <c r="J62" s="516">
        <f t="shared" si="35"/>
        <v>53466.375410000008</v>
      </c>
      <c r="K62" s="516">
        <f t="shared" si="35"/>
        <v>53771.702099999995</v>
      </c>
      <c r="L62" s="516">
        <f t="shared" si="35"/>
        <v>54789.255559999998</v>
      </c>
      <c r="M62" s="516">
        <f t="shared" si="35"/>
        <v>54830</v>
      </c>
      <c r="N62" s="516">
        <f t="shared" si="35"/>
        <v>56003.55068</v>
      </c>
      <c r="O62" s="516">
        <f t="shared" si="35"/>
        <v>56009.831839999999</v>
      </c>
      <c r="P62" s="473"/>
      <c r="Q62" s="473"/>
      <c r="R62" s="473"/>
      <c r="S62" s="473"/>
      <c r="T62" s="473"/>
      <c r="U62" s="473"/>
    </row>
    <row r="63" spans="1:26" ht="15.75" customHeight="1">
      <c r="A63" s="507"/>
      <c r="B63" s="507"/>
      <c r="C63" s="507"/>
      <c r="D63" s="507"/>
      <c r="E63" s="507"/>
      <c r="F63" s="507"/>
      <c r="G63" s="507"/>
      <c r="H63" s="507"/>
      <c r="I63" s="507"/>
      <c r="J63" s="507"/>
      <c r="K63" s="507"/>
      <c r="L63" s="507"/>
      <c r="M63" s="507"/>
      <c r="N63" s="507"/>
      <c r="O63" s="507"/>
      <c r="P63" s="473"/>
      <c r="Q63" s="473"/>
      <c r="R63" s="473"/>
      <c r="S63" s="473"/>
      <c r="T63" s="473"/>
      <c r="U63" s="473"/>
    </row>
    <row r="64" spans="1:26" ht="18.75" customHeight="1">
      <c r="A64" s="689" t="s">
        <v>970</v>
      </c>
      <c r="B64" s="687"/>
      <c r="C64" s="687"/>
      <c r="D64" s="687"/>
      <c r="E64" s="687"/>
      <c r="F64" s="1"/>
      <c r="G64" s="1"/>
      <c r="H64" s="1"/>
      <c r="I64" s="1"/>
      <c r="J64" s="1"/>
      <c r="K64" s="1"/>
      <c r="L64" s="1"/>
      <c r="M64" s="1"/>
      <c r="N64" s="1"/>
      <c r="O64" s="1"/>
      <c r="P64" s="492"/>
      <c r="Q64" s="492"/>
      <c r="R64" s="492"/>
      <c r="S64" s="492"/>
      <c r="T64" s="492"/>
      <c r="U64" s="492"/>
    </row>
    <row r="65" spans="1:21" ht="15.75" customHeight="1">
      <c r="A65" s="518"/>
      <c r="B65" s="493">
        <v>1984</v>
      </c>
      <c r="C65" s="493">
        <v>1988</v>
      </c>
      <c r="D65" s="493">
        <v>1992</v>
      </c>
      <c r="E65" s="493">
        <v>1996</v>
      </c>
      <c r="F65" s="493">
        <v>2000</v>
      </c>
      <c r="G65" s="493">
        <v>2004</v>
      </c>
      <c r="H65" s="493">
        <v>2008</v>
      </c>
      <c r="I65" s="493">
        <v>2010</v>
      </c>
      <c r="J65" s="493">
        <v>2011</v>
      </c>
      <c r="K65" s="493">
        <v>2012</v>
      </c>
      <c r="L65" s="493">
        <v>2013</v>
      </c>
      <c r="M65" s="493">
        <v>2014</v>
      </c>
      <c r="N65" s="494">
        <v>2015</v>
      </c>
      <c r="O65" s="494">
        <v>2016</v>
      </c>
      <c r="P65" s="519"/>
      <c r="Q65" s="519"/>
      <c r="R65" s="519"/>
      <c r="S65" s="519"/>
      <c r="T65" s="519"/>
      <c r="U65" s="519"/>
    </row>
    <row r="66" spans="1:21" ht="15.75" customHeight="1">
      <c r="A66" s="495" t="s">
        <v>930</v>
      </c>
      <c r="B66" s="496">
        <f t="shared" ref="B66:O66" si="36">B24</f>
        <v>3752.4505430999993</v>
      </c>
      <c r="C66" s="496">
        <f t="shared" si="36"/>
        <v>4101.4964658000008</v>
      </c>
      <c r="D66" s="496">
        <f t="shared" si="36"/>
        <v>4314.3359399999999</v>
      </c>
      <c r="E66" s="496">
        <f t="shared" si="36"/>
        <v>4697.7147779999996</v>
      </c>
      <c r="F66" s="496">
        <f t="shared" si="36"/>
        <v>5718.9864957999989</v>
      </c>
      <c r="G66" s="496">
        <f t="shared" si="36"/>
        <v>6159.2737159999997</v>
      </c>
      <c r="H66" s="496">
        <f t="shared" si="36"/>
        <v>6720.1350539999994</v>
      </c>
      <c r="I66" s="496">
        <f t="shared" si="36"/>
        <v>7436.3597312000002</v>
      </c>
      <c r="J66" s="496">
        <f t="shared" si="36"/>
        <v>7696.9796525999991</v>
      </c>
      <c r="K66" s="496">
        <f t="shared" si="36"/>
        <v>7706.143521</v>
      </c>
      <c r="L66" s="496">
        <f t="shared" si="36"/>
        <v>7650.8510376000004</v>
      </c>
      <c r="M66" s="496">
        <f t="shared" si="36"/>
        <v>7600</v>
      </c>
      <c r="N66" s="36">
        <f t="shared" si="36"/>
        <v>7683.8480600000012</v>
      </c>
      <c r="O66" s="36">
        <f t="shared" si="36"/>
        <v>7843.8261599999996</v>
      </c>
      <c r="P66" s="473"/>
      <c r="Q66" s="473"/>
      <c r="R66" s="473"/>
      <c r="S66" s="473"/>
      <c r="T66" s="473"/>
      <c r="U66" s="473"/>
    </row>
    <row r="67" spans="1:21" ht="15.75" customHeight="1">
      <c r="A67" s="1" t="s">
        <v>932</v>
      </c>
      <c r="B67" s="36">
        <f t="shared" ref="B67:O67" si="37">B25</f>
        <v>1686.4287300000001</v>
      </c>
      <c r="C67" s="36">
        <f t="shared" si="37"/>
        <v>1772.7030538000001</v>
      </c>
      <c r="D67" s="36">
        <f t="shared" si="37"/>
        <v>1552.8483161999998</v>
      </c>
      <c r="E67" s="36">
        <f t="shared" si="37"/>
        <v>1551.3034290000001</v>
      </c>
      <c r="F67" s="36">
        <f t="shared" si="37"/>
        <v>1763.3677055999999</v>
      </c>
      <c r="G67" s="36">
        <f t="shared" si="37"/>
        <v>1855.3263959999997</v>
      </c>
      <c r="H67" s="36">
        <f t="shared" si="37"/>
        <v>2093.608264</v>
      </c>
      <c r="I67" s="36">
        <f t="shared" si="37"/>
        <v>2150.1868565</v>
      </c>
      <c r="J67" s="36">
        <f t="shared" si="37"/>
        <v>2116.9671011999999</v>
      </c>
      <c r="K67" s="36">
        <f t="shared" si="37"/>
        <v>2067.3795300000002</v>
      </c>
      <c r="L67" s="36">
        <f t="shared" si="37"/>
        <v>2039.5581732000001</v>
      </c>
      <c r="M67" s="36">
        <f t="shared" si="37"/>
        <v>1902.7</v>
      </c>
      <c r="N67" s="36">
        <f t="shared" si="37"/>
        <v>1845.8455600000002</v>
      </c>
      <c r="O67" s="36">
        <f t="shared" si="37"/>
        <v>1796.1233599999998</v>
      </c>
      <c r="P67" s="473"/>
      <c r="Q67" s="473"/>
      <c r="R67" s="473"/>
      <c r="S67" s="473"/>
      <c r="T67" s="473"/>
      <c r="U67" s="473"/>
    </row>
    <row r="68" spans="1:21" ht="15.75" customHeight="1">
      <c r="A68" s="1" t="s">
        <v>945</v>
      </c>
      <c r="B68" s="1">
        <f t="shared" ref="B68:O68" si="38">B26</f>
        <v>4554.5429999999997</v>
      </c>
      <c r="C68" s="1">
        <f t="shared" si="38"/>
        <v>5187.1950000000006</v>
      </c>
      <c r="D68" s="1">
        <f t="shared" si="38"/>
        <v>4173.2820000000002</v>
      </c>
      <c r="E68" s="1">
        <f t="shared" si="38"/>
        <v>4672.0649999999996</v>
      </c>
      <c r="F68" s="1">
        <f t="shared" si="38"/>
        <v>5299.5478333873998</v>
      </c>
      <c r="G68" s="1">
        <f t="shared" si="38"/>
        <v>5059.7799527748657</v>
      </c>
      <c r="H68" s="1">
        <f t="shared" si="38"/>
        <v>4984.2180564914524</v>
      </c>
      <c r="I68" s="1">
        <f t="shared" si="38"/>
        <v>4738.6666500000001</v>
      </c>
      <c r="J68" s="1">
        <f t="shared" si="38"/>
        <v>4498.5284399999991</v>
      </c>
      <c r="K68" s="1">
        <f t="shared" si="38"/>
        <v>4479.1139999999996</v>
      </c>
      <c r="L68" s="5">
        <f t="shared" si="38"/>
        <v>3825.7857199999994</v>
      </c>
      <c r="M68" s="5">
        <f t="shared" si="38"/>
        <v>3523.5</v>
      </c>
      <c r="N68" s="5">
        <f t="shared" si="38"/>
        <v>3416.404</v>
      </c>
      <c r="O68" s="5">
        <f t="shared" si="38"/>
        <v>2988.2078399999996</v>
      </c>
      <c r="P68" s="473"/>
      <c r="Q68" s="473"/>
      <c r="R68" s="473"/>
      <c r="S68" s="473"/>
      <c r="T68" s="473"/>
      <c r="U68" s="473"/>
    </row>
    <row r="69" spans="1:21" ht="15.75" customHeight="1">
      <c r="A69" s="1" t="s">
        <v>946</v>
      </c>
      <c r="B69" s="1">
        <f t="shared" ref="B69:O69" si="39">B27</f>
        <v>1603.4486999999999</v>
      </c>
      <c r="C69" s="1">
        <f t="shared" si="39"/>
        <v>1374.385</v>
      </c>
      <c r="D69" s="1">
        <f t="shared" si="39"/>
        <v>1486.67562</v>
      </c>
      <c r="E69" s="1">
        <f t="shared" si="39"/>
        <v>1427.3088</v>
      </c>
      <c r="F69" s="1">
        <f t="shared" si="39"/>
        <v>1722.37</v>
      </c>
      <c r="G69" s="1">
        <f t="shared" si="39"/>
        <v>2164.8011999999999</v>
      </c>
      <c r="H69" s="1">
        <f t="shared" si="39"/>
        <v>2545.2471999999998</v>
      </c>
      <c r="I69" s="1">
        <f t="shared" si="39"/>
        <v>2303.7658499999998</v>
      </c>
      <c r="J69" s="1">
        <f t="shared" si="39"/>
        <v>2182.1687999999999</v>
      </c>
      <c r="K69" s="1">
        <f t="shared" si="39"/>
        <v>1969.0889999999999</v>
      </c>
      <c r="L69" s="5">
        <f t="shared" si="39"/>
        <v>2008.5553600000001</v>
      </c>
      <c r="M69" s="5">
        <f t="shared" si="39"/>
        <v>1794.2</v>
      </c>
      <c r="N69" s="5">
        <f t="shared" si="39"/>
        <v>1599.5880000000002</v>
      </c>
      <c r="O69" s="5">
        <f t="shared" si="39"/>
        <v>1426.4378998996767</v>
      </c>
      <c r="P69" s="473"/>
      <c r="Q69" s="473"/>
      <c r="R69" s="473"/>
      <c r="S69" s="473"/>
      <c r="T69" s="473"/>
      <c r="U69" s="473"/>
    </row>
    <row r="70" spans="1:21" ht="15.75" customHeight="1">
      <c r="A70" s="1" t="s">
        <v>942</v>
      </c>
      <c r="B70" s="1"/>
      <c r="C70" s="1"/>
      <c r="D70" s="1"/>
      <c r="E70" s="1"/>
      <c r="F70" s="35">
        <f t="shared" ref="F70:I70" si="40">F28</f>
        <v>187.34085999999999</v>
      </c>
      <c r="G70" s="35">
        <f t="shared" si="40"/>
        <v>426.60799999999995</v>
      </c>
      <c r="H70" s="35">
        <f t="shared" si="40"/>
        <v>1710.367</v>
      </c>
      <c r="I70" s="35">
        <f t="shared" si="40"/>
        <v>2459.7246999999998</v>
      </c>
      <c r="J70" s="35">
        <v>2674</v>
      </c>
      <c r="K70" s="35">
        <v>3085</v>
      </c>
      <c r="L70" s="1">
        <v>3525</v>
      </c>
      <c r="M70" s="1">
        <v>3793</v>
      </c>
      <c r="N70" s="1">
        <v>4604</v>
      </c>
      <c r="O70" s="1">
        <f>(O11*O16)</f>
        <v>5347.9967999999999</v>
      </c>
      <c r="P70" s="473"/>
      <c r="Q70" s="473"/>
      <c r="R70" s="473"/>
      <c r="S70" s="473"/>
      <c r="T70" s="473"/>
      <c r="U70" s="473"/>
    </row>
    <row r="71" spans="1:21" ht="15.75" customHeight="1">
      <c r="A71" s="1" t="s">
        <v>948</v>
      </c>
      <c r="B71" s="1"/>
      <c r="C71" s="1"/>
      <c r="D71" s="1"/>
      <c r="E71" s="1"/>
      <c r="F71" s="35">
        <f t="shared" ref="F71:O71" si="41">F29</f>
        <v>2557.85194</v>
      </c>
      <c r="G71" s="35">
        <f t="shared" si="41"/>
        <v>2196.7968000000001</v>
      </c>
      <c r="H71" s="35">
        <f t="shared" si="41"/>
        <v>1920.2031999999999</v>
      </c>
      <c r="I71" s="35">
        <f t="shared" si="41"/>
        <v>1918.2398899999998</v>
      </c>
      <c r="J71" s="35">
        <f t="shared" si="41"/>
        <v>1849.6179799999998</v>
      </c>
      <c r="K71" s="35">
        <f t="shared" si="41"/>
        <v>1685.9171999999999</v>
      </c>
      <c r="L71" s="35">
        <f t="shared" si="41"/>
        <v>1708.25164</v>
      </c>
      <c r="M71" s="35">
        <f t="shared" si="41"/>
        <v>1732.9</v>
      </c>
      <c r="N71" s="35">
        <f t="shared" si="41"/>
        <v>1893.14202</v>
      </c>
      <c r="O71" s="35">
        <f t="shared" si="41"/>
        <v>1932.4563199999998</v>
      </c>
      <c r="P71" s="473"/>
      <c r="Q71" s="473"/>
      <c r="R71" s="473"/>
      <c r="S71" s="473"/>
      <c r="T71" s="473"/>
      <c r="U71" s="473"/>
    </row>
    <row r="72" spans="1:21" ht="16.5" customHeight="1">
      <c r="A72" s="495" t="s">
        <v>114</v>
      </c>
      <c r="B72" s="495">
        <v>11383.528</v>
      </c>
      <c r="C72" s="495">
        <v>12136.9391</v>
      </c>
      <c r="D72" s="495">
        <v>11337.25741</v>
      </c>
      <c r="E72" s="495">
        <v>12124.371099999998</v>
      </c>
      <c r="F72" s="495">
        <v>16757.621600000002</v>
      </c>
      <c r="G72" s="495">
        <v>18061.56522</v>
      </c>
      <c r="H72" s="495">
        <v>20385.818620000005</v>
      </c>
      <c r="I72" s="495">
        <v>20682.765440000003</v>
      </c>
      <c r="J72" s="495">
        <v>20746.360760000003</v>
      </c>
      <c r="K72" s="495">
        <v>20999.21098</v>
      </c>
      <c r="L72" s="495">
        <f t="shared" ref="L72:O72" si="42">SUM(L66:L71)</f>
        <v>20758.001930800001</v>
      </c>
      <c r="M72" s="495">
        <f t="shared" si="42"/>
        <v>20346.300000000003</v>
      </c>
      <c r="N72" s="495">
        <f t="shared" si="42"/>
        <v>21042.827640000003</v>
      </c>
      <c r="O72" s="495">
        <f t="shared" si="42"/>
        <v>21335.048379899676</v>
      </c>
      <c r="P72" s="473"/>
      <c r="Q72" s="473"/>
      <c r="R72" s="473"/>
      <c r="S72" s="473"/>
      <c r="T72" s="473"/>
      <c r="U72" s="473"/>
    </row>
    <row r="73" spans="1:21" ht="15.75" customHeight="1">
      <c r="A73" s="507"/>
      <c r="B73" s="507"/>
      <c r="C73" s="507"/>
      <c r="D73" s="507"/>
      <c r="E73" s="507"/>
      <c r="F73" s="507"/>
      <c r="G73" s="507"/>
      <c r="H73" s="507"/>
      <c r="I73" s="507"/>
      <c r="J73" s="507"/>
      <c r="K73" s="507"/>
      <c r="L73" s="507"/>
      <c r="M73" s="507"/>
      <c r="N73" s="507"/>
      <c r="O73" s="507"/>
      <c r="P73" s="473"/>
      <c r="Q73" s="473"/>
      <c r="R73" s="473"/>
      <c r="S73" s="473"/>
      <c r="T73" s="473"/>
      <c r="U73" s="473"/>
    </row>
    <row r="74" spans="1:21" ht="15.75" customHeight="1">
      <c r="A74" s="1"/>
      <c r="B74" s="1"/>
      <c r="C74" s="1"/>
      <c r="D74" s="1"/>
      <c r="E74" s="1"/>
      <c r="F74" s="1"/>
      <c r="G74" s="1"/>
      <c r="H74" s="1"/>
      <c r="I74" s="1"/>
      <c r="J74" s="1"/>
      <c r="K74" s="1"/>
      <c r="L74" s="1"/>
      <c r="M74" s="1"/>
      <c r="N74" s="1"/>
      <c r="O74" s="1"/>
      <c r="P74" s="473"/>
      <c r="Q74" s="473"/>
      <c r="R74" s="473"/>
      <c r="S74" s="473"/>
      <c r="T74" s="473"/>
      <c r="U74" s="473"/>
    </row>
    <row r="75" spans="1:21" ht="15.75" customHeight="1">
      <c r="A75" s="3" t="s">
        <v>975</v>
      </c>
      <c r="B75" s="1"/>
      <c r="C75" s="1"/>
      <c r="D75" s="1"/>
      <c r="E75" s="1"/>
      <c r="F75" s="1"/>
      <c r="G75" s="1"/>
      <c r="H75" s="1"/>
      <c r="I75" s="1"/>
      <c r="J75" s="1"/>
      <c r="K75" s="1"/>
      <c r="L75" s="1"/>
      <c r="M75" s="1"/>
      <c r="N75" s="1"/>
      <c r="O75" s="1"/>
      <c r="P75" s="473"/>
      <c r="Q75" s="473"/>
      <c r="R75" s="473"/>
      <c r="S75" s="473"/>
      <c r="T75" s="473"/>
      <c r="U75" s="473"/>
    </row>
    <row r="76" spans="1:21" ht="15.75" customHeight="1">
      <c r="A76" s="523"/>
      <c r="B76" s="525">
        <v>2004</v>
      </c>
      <c r="C76" s="525">
        <v>2008</v>
      </c>
      <c r="D76" s="525">
        <v>2010</v>
      </c>
      <c r="E76" s="525">
        <v>2011</v>
      </c>
      <c r="F76" s="525">
        <v>2012</v>
      </c>
      <c r="G76" s="525">
        <v>2013</v>
      </c>
      <c r="H76" s="525">
        <v>2014</v>
      </c>
      <c r="I76" s="6">
        <v>2015</v>
      </c>
      <c r="J76" s="429">
        <v>2016</v>
      </c>
      <c r="K76" s="429"/>
      <c r="L76" s="429"/>
      <c r="M76" s="527"/>
      <c r="N76" s="527"/>
      <c r="O76" s="527"/>
      <c r="P76" s="529"/>
      <c r="Q76" s="529"/>
      <c r="R76" s="529"/>
      <c r="S76" s="529"/>
      <c r="T76" s="529"/>
      <c r="U76" s="529"/>
    </row>
    <row r="77" spans="1:21" ht="15.75" customHeight="1">
      <c r="A77" s="530" t="s">
        <v>189</v>
      </c>
      <c r="B77" s="531"/>
      <c r="C77" s="531"/>
      <c r="D77" s="531">
        <v>13000</v>
      </c>
      <c r="E77" s="531">
        <v>50644</v>
      </c>
      <c r="F77" s="531">
        <v>248298</v>
      </c>
      <c r="G77" s="531">
        <v>479430</v>
      </c>
      <c r="H77" s="210">
        <v>788292</v>
      </c>
      <c r="I77" s="154">
        <v>1050930.5</v>
      </c>
      <c r="J77" s="169">
        <v>1260367.5</v>
      </c>
      <c r="K77" s="1"/>
      <c r="O77" s="1"/>
      <c r="P77" s="473"/>
      <c r="Q77" s="473"/>
      <c r="R77" s="473"/>
      <c r="S77" s="473"/>
      <c r="T77" s="473"/>
      <c r="U77" s="473"/>
    </row>
    <row r="78" spans="1:21" ht="15.75" customHeight="1">
      <c r="A78" s="530" t="s">
        <v>191</v>
      </c>
      <c r="B78" s="531"/>
      <c r="C78" s="531"/>
      <c r="D78" s="531">
        <v>46575</v>
      </c>
      <c r="E78" s="531">
        <v>77060</v>
      </c>
      <c r="F78" s="531">
        <v>123020</v>
      </c>
      <c r="G78" s="531">
        <v>178083</v>
      </c>
      <c r="H78" s="532">
        <v>218537</v>
      </c>
      <c r="I78" s="36" t="s">
        <v>4</v>
      </c>
      <c r="J78" s="1"/>
      <c r="K78" s="1"/>
      <c r="O78" s="1"/>
      <c r="P78" s="473"/>
      <c r="Q78" s="473"/>
      <c r="R78" s="473"/>
      <c r="S78" s="473"/>
      <c r="T78" s="473"/>
      <c r="U78" s="473"/>
    </row>
    <row r="79" spans="1:21" ht="15.75" customHeight="1">
      <c r="A79" s="530" t="s">
        <v>977</v>
      </c>
      <c r="B79" s="531"/>
      <c r="C79" s="531">
        <v>78000</v>
      </c>
      <c r="D79" s="531">
        <v>314000</v>
      </c>
      <c r="E79" s="531">
        <v>509000</v>
      </c>
      <c r="F79" s="531">
        <v>678000</v>
      </c>
      <c r="G79" s="531">
        <v>815000</v>
      </c>
      <c r="H79" s="210">
        <v>865500</v>
      </c>
      <c r="I79" s="154">
        <v>960500</v>
      </c>
      <c r="J79" s="169">
        <v>1032000</v>
      </c>
      <c r="K79" s="1"/>
      <c r="O79" s="533"/>
      <c r="P79" s="473"/>
      <c r="Q79" s="473"/>
      <c r="R79" s="473"/>
      <c r="S79" s="473"/>
      <c r="T79" s="473"/>
      <c r="U79" s="473"/>
    </row>
    <row r="80" spans="1:21" ht="15.75" customHeight="1">
      <c r="A80" s="530" t="s">
        <v>22</v>
      </c>
      <c r="B80" s="531">
        <v>32578</v>
      </c>
      <c r="C80" s="531">
        <v>82278</v>
      </c>
      <c r="D80" s="531">
        <v>89967</v>
      </c>
      <c r="E80" s="531">
        <v>95476</v>
      </c>
      <c r="F80" s="531">
        <v>97232</v>
      </c>
      <c r="G80" s="531">
        <v>104861</v>
      </c>
      <c r="H80" s="210">
        <v>106479</v>
      </c>
      <c r="I80" s="154">
        <v>107200</v>
      </c>
      <c r="J80" s="169">
        <v>107152</v>
      </c>
      <c r="K80" s="1"/>
      <c r="O80" s="1"/>
      <c r="P80" s="473"/>
      <c r="Q80" s="473"/>
      <c r="R80" s="473"/>
      <c r="S80" s="473"/>
      <c r="T80" s="473"/>
      <c r="U80" s="473"/>
    </row>
    <row r="81" spans="1:21" ht="15.75" customHeight="1">
      <c r="A81" s="530" t="s">
        <v>19</v>
      </c>
      <c r="B81" s="531">
        <v>25000</v>
      </c>
      <c r="C81" s="531">
        <v>70463</v>
      </c>
      <c r="D81" s="531">
        <v>85537</v>
      </c>
      <c r="E81" s="531">
        <v>93960</v>
      </c>
      <c r="F81" s="531">
        <v>97262</v>
      </c>
      <c r="G81" s="531">
        <v>101147</v>
      </c>
      <c r="H81" s="179">
        <v>102432</v>
      </c>
      <c r="I81" s="534">
        <v>105518.5</v>
      </c>
      <c r="J81" s="169">
        <v>108956</v>
      </c>
      <c r="K81" s="1"/>
      <c r="L81" s="1"/>
      <c r="M81" s="1"/>
      <c r="N81" s="1"/>
      <c r="O81" s="1"/>
      <c r="P81" s="473"/>
      <c r="Q81" s="473"/>
      <c r="R81" s="473"/>
      <c r="S81" s="473"/>
      <c r="T81" s="473"/>
      <c r="U81" s="473"/>
    </row>
    <row r="82" spans="1:21" ht="15.75" customHeight="1">
      <c r="A82" s="530" t="s">
        <v>221</v>
      </c>
      <c r="B82" s="531">
        <f>SUM(B80:B81)</f>
        <v>57578</v>
      </c>
      <c r="C82" s="531">
        <f>SUM(C79:C81)</f>
        <v>230741</v>
      </c>
      <c r="D82" s="531">
        <v>549079</v>
      </c>
      <c r="E82" s="531">
        <v>826140</v>
      </c>
      <c r="F82" s="531">
        <v>1243812</v>
      </c>
      <c r="G82" s="531">
        <v>1678521</v>
      </c>
      <c r="H82" s="535">
        <f t="shared" ref="H82:J82" si="43">SUM(H77:H81)</f>
        <v>2081240</v>
      </c>
      <c r="I82" s="535">
        <f t="shared" si="43"/>
        <v>2224149</v>
      </c>
      <c r="J82" s="535">
        <f t="shared" si="43"/>
        <v>2508475.5</v>
      </c>
      <c r="K82" s="1"/>
      <c r="L82" s="1"/>
      <c r="M82" s="1"/>
      <c r="N82" s="1"/>
      <c r="O82" s="1"/>
      <c r="P82" s="473"/>
      <c r="Q82" s="473"/>
      <c r="R82" s="473"/>
      <c r="S82" s="473"/>
      <c r="T82" s="473"/>
      <c r="U82" s="473"/>
    </row>
    <row r="83" spans="1:21" ht="13.5" customHeight="1">
      <c r="A83" s="1"/>
      <c r="B83" s="1"/>
      <c r="C83" s="1"/>
      <c r="D83" s="1"/>
      <c r="E83" s="1"/>
      <c r="F83" s="1"/>
      <c r="G83" s="1"/>
      <c r="H83" s="1"/>
      <c r="I83" s="1"/>
      <c r="J83" s="1"/>
      <c r="K83" s="1"/>
      <c r="L83" s="1"/>
      <c r="M83" s="1"/>
      <c r="N83" s="1"/>
      <c r="O83" s="1"/>
      <c r="P83" s="473"/>
      <c r="Q83" s="473"/>
      <c r="R83" s="473"/>
      <c r="S83" s="473"/>
      <c r="T83" s="473"/>
      <c r="U83" s="473"/>
    </row>
    <row r="84" spans="1:21" ht="15.75" customHeight="1">
      <c r="A84" s="3" t="s">
        <v>978</v>
      </c>
      <c r="B84" s="63"/>
      <c r="C84" s="63"/>
      <c r="D84" s="63"/>
      <c r="E84" s="63"/>
      <c r="F84" s="63"/>
      <c r="G84" s="63"/>
      <c r="H84" s="2"/>
      <c r="I84" s="2"/>
      <c r="J84" s="2"/>
      <c r="K84" s="2"/>
      <c r="L84" s="2"/>
      <c r="M84" s="2"/>
      <c r="N84" s="2"/>
      <c r="O84" s="2"/>
      <c r="P84" s="536"/>
      <c r="Q84" s="536"/>
      <c r="R84" s="536"/>
      <c r="S84" s="536"/>
      <c r="T84" s="536"/>
      <c r="U84" s="536"/>
    </row>
    <row r="85" spans="1:21" ht="15.75" customHeight="1">
      <c r="A85" s="537"/>
      <c r="B85" s="538">
        <v>2004</v>
      </c>
      <c r="C85" s="6">
        <v>2008</v>
      </c>
      <c r="D85" s="538">
        <v>2010</v>
      </c>
      <c r="E85" s="538">
        <v>2011</v>
      </c>
      <c r="F85" s="538">
        <v>2012</v>
      </c>
      <c r="G85" s="538">
        <v>2013</v>
      </c>
      <c r="H85" s="538">
        <v>2014</v>
      </c>
      <c r="I85" s="6">
        <v>2015</v>
      </c>
      <c r="J85" s="6">
        <v>2016</v>
      </c>
      <c r="K85" s="96"/>
      <c r="L85" s="96"/>
      <c r="M85" s="96"/>
      <c r="N85" s="429"/>
      <c r="O85" s="429"/>
      <c r="P85" s="540"/>
      <c r="Q85" s="540"/>
      <c r="R85" s="540"/>
      <c r="S85" s="540"/>
      <c r="T85" s="540"/>
      <c r="U85" s="540"/>
    </row>
    <row r="86" spans="1:21" ht="15.75" customHeight="1">
      <c r="A86" s="542" t="s">
        <v>980</v>
      </c>
      <c r="B86" s="190"/>
      <c r="C86" s="194"/>
      <c r="D86" s="43">
        <v>8.9154</v>
      </c>
      <c r="E86" s="43">
        <v>32.513447999999997</v>
      </c>
      <c r="F86" s="43">
        <v>178.77456000000001</v>
      </c>
      <c r="G86" s="43">
        <v>288.75110039999998</v>
      </c>
      <c r="H86" s="8">
        <v>593.1</v>
      </c>
      <c r="I86" s="544">
        <v>750.4</v>
      </c>
      <c r="J86" s="145">
        <v>920.8</v>
      </c>
      <c r="K86" s="96"/>
      <c r="L86" s="96"/>
      <c r="M86" s="96"/>
      <c r="N86" s="1"/>
      <c r="O86" s="1"/>
      <c r="P86" s="473"/>
      <c r="Q86" s="473"/>
      <c r="R86" s="473"/>
      <c r="S86" s="473"/>
      <c r="T86" s="473"/>
      <c r="U86" s="473"/>
    </row>
    <row r="87" spans="1:21" ht="15.75" customHeight="1">
      <c r="A87" s="542" t="s">
        <v>981</v>
      </c>
      <c r="B87" s="190"/>
      <c r="C87" s="194"/>
      <c r="D87" s="194">
        <v>14.877917999999999</v>
      </c>
      <c r="E87" s="194">
        <v>45.588695999999999</v>
      </c>
      <c r="F87" s="194">
        <v>81.296536800000013</v>
      </c>
      <c r="G87" s="211">
        <v>107.25582924</v>
      </c>
      <c r="H87" s="211">
        <v>122.7</v>
      </c>
      <c r="I87" s="179" t="s">
        <v>4</v>
      </c>
      <c r="J87" s="170"/>
      <c r="K87" s="96"/>
      <c r="L87" s="96"/>
      <c r="M87" s="96"/>
      <c r="N87" s="1"/>
      <c r="O87" s="1"/>
      <c r="P87" s="473"/>
      <c r="Q87" s="473"/>
      <c r="R87" s="473"/>
      <c r="S87" s="473"/>
      <c r="T87" s="473"/>
      <c r="U87" s="473"/>
    </row>
    <row r="88" spans="1:21" ht="15.75" customHeight="1">
      <c r="A88" s="542" t="s">
        <v>977</v>
      </c>
      <c r="B88" s="190"/>
      <c r="C88" s="143">
        <v>47.19312</v>
      </c>
      <c r="D88" s="143">
        <v>215.34119999999999</v>
      </c>
      <c r="E88" s="143">
        <v>362.87628000000001</v>
      </c>
      <c r="F88" s="143">
        <v>493.52976000000001</v>
      </c>
      <c r="G88" s="43">
        <v>561.17639999999994</v>
      </c>
      <c r="H88" s="44">
        <v>659.2</v>
      </c>
      <c r="I88" s="145">
        <v>692.8</v>
      </c>
      <c r="J88" s="145">
        <v>747.7</v>
      </c>
      <c r="K88" s="96"/>
      <c r="L88" s="96"/>
      <c r="M88" s="96"/>
      <c r="N88" s="1"/>
      <c r="O88" s="1"/>
      <c r="P88" s="473"/>
      <c r="Q88" s="473"/>
      <c r="R88" s="473"/>
      <c r="S88" s="473"/>
      <c r="T88" s="473"/>
      <c r="U88" s="473"/>
    </row>
    <row r="89" spans="1:21" ht="15.75" customHeight="1">
      <c r="A89" s="542" t="s">
        <v>982</v>
      </c>
      <c r="B89" s="154">
        <v>8.4</v>
      </c>
      <c r="C89" s="545">
        <v>46.811553279999998</v>
      </c>
      <c r="D89" s="545">
        <v>56.1931504</v>
      </c>
      <c r="E89" s="143">
        <v>70.599999999999994</v>
      </c>
      <c r="F89" s="143">
        <v>78.5</v>
      </c>
      <c r="G89" s="143">
        <v>82</v>
      </c>
      <c r="H89" s="143">
        <v>85.2</v>
      </c>
      <c r="I89" s="144">
        <v>88.8</v>
      </c>
      <c r="J89" s="145">
        <v>92.7</v>
      </c>
      <c r="K89" s="96"/>
      <c r="L89" s="96"/>
      <c r="M89" s="96"/>
      <c r="N89" s="1"/>
      <c r="O89" s="1"/>
      <c r="P89" s="473"/>
      <c r="Q89" s="473"/>
      <c r="R89" s="473"/>
      <c r="S89" s="473"/>
      <c r="T89" s="473"/>
      <c r="U89" s="473"/>
    </row>
    <row r="90" spans="1:21" ht="15.75" customHeight="1">
      <c r="A90" s="542" t="s">
        <v>983</v>
      </c>
      <c r="B90" s="143">
        <v>8.2859999999999996</v>
      </c>
      <c r="C90" s="143">
        <v>42.176333280000001</v>
      </c>
      <c r="D90" s="143">
        <v>56.895790920000003</v>
      </c>
      <c r="E90" s="143">
        <v>63.307429199999994</v>
      </c>
      <c r="F90" s="143">
        <v>70.801872899999992</v>
      </c>
      <c r="G90" s="43">
        <v>70.459000199999991</v>
      </c>
      <c r="H90" s="43">
        <v>79.900000000000006</v>
      </c>
      <c r="I90" s="144">
        <v>88.36</v>
      </c>
      <c r="J90" s="145">
        <v>94.3</v>
      </c>
      <c r="K90" s="96"/>
      <c r="L90" s="96"/>
      <c r="M90" s="96"/>
      <c r="N90" s="1"/>
      <c r="O90" s="1"/>
      <c r="P90" s="473"/>
      <c r="Q90" s="473"/>
      <c r="R90" s="473"/>
      <c r="S90" s="473"/>
      <c r="T90" s="473"/>
      <c r="U90" s="473"/>
    </row>
    <row r="91" spans="1:21" ht="15.75" customHeight="1">
      <c r="A91" s="542" t="s">
        <v>194</v>
      </c>
      <c r="B91" s="190">
        <v>16.686</v>
      </c>
      <c r="C91" s="194">
        <v>139.36945327999999</v>
      </c>
      <c r="D91" s="194">
        <v>355.03030891999998</v>
      </c>
      <c r="E91" s="194">
        <v>574.88585320000004</v>
      </c>
      <c r="F91" s="194">
        <v>902.90272970000001</v>
      </c>
      <c r="G91" s="179">
        <v>1109.64232984</v>
      </c>
      <c r="H91" s="143">
        <f t="shared" ref="H91:I91" si="44">SUM(H86:H90)</f>
        <v>1540.1000000000001</v>
      </c>
      <c r="I91" s="43">
        <f t="shared" si="44"/>
        <v>1620.3599999999997</v>
      </c>
      <c r="J91" s="43">
        <f>SUM(J86:J90)</f>
        <v>1855.5</v>
      </c>
      <c r="K91" s="96"/>
      <c r="L91" s="96"/>
      <c r="M91" s="96"/>
      <c r="N91" s="1"/>
      <c r="O91" s="1"/>
      <c r="P91" s="473"/>
      <c r="Q91" s="473"/>
      <c r="R91" s="473"/>
      <c r="S91" s="473"/>
      <c r="T91" s="473"/>
      <c r="U91" s="473"/>
    </row>
    <row r="92" spans="1:21" ht="15.75" customHeight="1">
      <c r="A92" s="1"/>
      <c r="B92" s="61"/>
      <c r="C92" s="61"/>
      <c r="D92" s="61"/>
      <c r="E92" s="61"/>
      <c r="F92" s="61"/>
      <c r="G92" s="61"/>
      <c r="H92" s="61"/>
      <c r="I92" s="61"/>
      <c r="J92" s="61"/>
      <c r="K92" s="61"/>
      <c r="L92" s="61"/>
      <c r="M92" s="61"/>
      <c r="N92" s="61"/>
      <c r="O92" s="428"/>
      <c r="P92" s="473"/>
      <c r="Q92" s="473"/>
      <c r="R92" s="473"/>
      <c r="S92" s="473"/>
      <c r="T92" s="473"/>
      <c r="U92" s="473"/>
    </row>
    <row r="93" spans="1:21" ht="15.75" customHeight="1">
      <c r="A93" s="1"/>
      <c r="B93" s="61"/>
      <c r="C93" s="61"/>
      <c r="D93" s="61"/>
      <c r="E93" s="61"/>
      <c r="F93" s="61"/>
      <c r="G93" s="61"/>
      <c r="H93" s="61"/>
      <c r="I93" s="61"/>
      <c r="J93" s="61"/>
      <c r="K93" s="61"/>
      <c r="L93" s="61"/>
      <c r="M93" s="61"/>
      <c r="N93" s="131"/>
      <c r="O93" s="428"/>
      <c r="P93" s="473"/>
      <c r="Q93" s="473"/>
      <c r="R93" s="473"/>
      <c r="S93" s="473"/>
      <c r="T93" s="473"/>
      <c r="U93" s="473"/>
    </row>
    <row r="94" spans="1:21" ht="15.75" customHeight="1">
      <c r="A94" s="3" t="s">
        <v>985</v>
      </c>
      <c r="B94" s="2"/>
      <c r="C94" s="2"/>
      <c r="D94" s="2"/>
      <c r="E94" s="2"/>
      <c r="F94" s="2"/>
      <c r="G94" s="2"/>
      <c r="H94" s="2"/>
      <c r="I94" s="2"/>
      <c r="J94" s="2"/>
      <c r="K94" s="2"/>
      <c r="L94" s="2"/>
      <c r="M94" s="2"/>
      <c r="N94" s="2"/>
      <c r="O94" s="2"/>
      <c r="P94" s="536"/>
      <c r="Q94" s="536"/>
      <c r="R94" s="536"/>
      <c r="S94" s="536"/>
      <c r="T94" s="536"/>
      <c r="U94" s="536"/>
    </row>
    <row r="95" spans="1:21" ht="15.75" customHeight="1">
      <c r="A95" s="429"/>
      <c r="B95" s="429">
        <v>1984</v>
      </c>
      <c r="C95" s="429">
        <v>1988</v>
      </c>
      <c r="D95" s="429">
        <v>1992</v>
      </c>
      <c r="E95" s="429">
        <v>1996</v>
      </c>
      <c r="F95" s="429">
        <v>2000</v>
      </c>
      <c r="G95" s="429">
        <v>2004</v>
      </c>
      <c r="H95" s="429">
        <v>2008</v>
      </c>
      <c r="I95" s="429">
        <v>2010</v>
      </c>
      <c r="J95" s="429">
        <v>2011</v>
      </c>
      <c r="K95" s="429">
        <v>2012</v>
      </c>
      <c r="L95" s="6">
        <v>2013</v>
      </c>
      <c r="M95" s="6">
        <v>2014</v>
      </c>
      <c r="N95" s="6">
        <v>2015</v>
      </c>
      <c r="O95" s="89">
        <v>2016</v>
      </c>
      <c r="P95" s="6"/>
      <c r="Q95" s="471"/>
      <c r="R95" s="471"/>
      <c r="S95" s="471"/>
      <c r="T95" s="471"/>
      <c r="U95" s="471"/>
    </row>
    <row r="96" spans="1:21" ht="15.75" customHeight="1">
      <c r="A96" s="49" t="s">
        <v>987</v>
      </c>
      <c r="B96" s="516">
        <v>716.3</v>
      </c>
      <c r="C96" s="516">
        <v>1242.9000000000001</v>
      </c>
      <c r="D96" s="516">
        <v>1651.4</v>
      </c>
      <c r="E96" s="516">
        <v>2677.4</v>
      </c>
      <c r="F96" s="516">
        <v>4218.5</v>
      </c>
      <c r="G96" s="516">
        <v>5031.0569999999998</v>
      </c>
      <c r="H96" s="516">
        <v>6834.3708650400004</v>
      </c>
      <c r="I96" s="516">
        <v>7711.9</v>
      </c>
      <c r="J96" s="516">
        <v>7884.2141468</v>
      </c>
      <c r="K96" s="516">
        <v>7657.897270299999</v>
      </c>
      <c r="L96" s="516">
        <v>7684.2576701599992</v>
      </c>
      <c r="M96" s="516">
        <v>7389.9</v>
      </c>
      <c r="N96" s="516">
        <v>7297.8400000000011</v>
      </c>
      <c r="O96" s="516">
        <v>6878.7000000000007</v>
      </c>
      <c r="P96" s="473"/>
      <c r="Q96" s="473"/>
      <c r="R96" s="473"/>
      <c r="S96" s="475"/>
      <c r="T96" s="473"/>
      <c r="U96" s="473"/>
    </row>
    <row r="97" spans="1:26" ht="15.75" customHeight="1">
      <c r="A97" s="49" t="s">
        <v>955</v>
      </c>
      <c r="B97" s="516"/>
      <c r="C97" s="516"/>
      <c r="D97" s="516"/>
      <c r="E97" s="516"/>
      <c r="F97" s="516"/>
      <c r="G97" s="553">
        <v>8.343</v>
      </c>
      <c r="H97" s="553">
        <v>119.12913495999999</v>
      </c>
      <c r="I97" s="553">
        <v>355.03030891999998</v>
      </c>
      <c r="J97" s="553">
        <v>574.88585320000004</v>
      </c>
      <c r="K97" s="553">
        <v>902.90272970000001</v>
      </c>
      <c r="L97" s="553">
        <v>1109.64232984</v>
      </c>
      <c r="M97" s="553">
        <v>1540.1000000000001</v>
      </c>
      <c r="N97" s="553">
        <v>1620.3599999999997</v>
      </c>
      <c r="O97" s="553">
        <v>1855.5</v>
      </c>
      <c r="P97" s="473"/>
      <c r="Q97" s="473"/>
      <c r="R97" s="473"/>
      <c r="S97" s="473"/>
      <c r="T97" s="473"/>
      <c r="U97" s="473"/>
    </row>
    <row r="98" spans="1:26" ht="15.75" customHeight="1">
      <c r="A98" s="49" t="s">
        <v>988</v>
      </c>
      <c r="B98" s="1">
        <f t="shared" ref="B98:O98" si="45">SUM(B96:B97)</f>
        <v>716.3</v>
      </c>
      <c r="C98" s="1">
        <f t="shared" si="45"/>
        <v>1242.9000000000001</v>
      </c>
      <c r="D98" s="1">
        <f t="shared" si="45"/>
        <v>1651.4</v>
      </c>
      <c r="E98" s="1">
        <f t="shared" si="45"/>
        <v>2677.4</v>
      </c>
      <c r="F98" s="1">
        <f t="shared" si="45"/>
        <v>4218.5</v>
      </c>
      <c r="G98" s="1">
        <f t="shared" si="45"/>
        <v>5039.3999999999996</v>
      </c>
      <c r="H98" s="1">
        <f t="shared" si="45"/>
        <v>6953.5</v>
      </c>
      <c r="I98" s="1">
        <f t="shared" si="45"/>
        <v>8066.9303089199993</v>
      </c>
      <c r="J98" s="1">
        <f t="shared" si="45"/>
        <v>8459.1</v>
      </c>
      <c r="K98" s="1">
        <f t="shared" si="45"/>
        <v>8560.7999999999993</v>
      </c>
      <c r="L98" s="1">
        <f t="shared" si="45"/>
        <v>8793.9</v>
      </c>
      <c r="M98" s="1">
        <f t="shared" si="45"/>
        <v>8930</v>
      </c>
      <c r="N98" s="1">
        <f t="shared" si="45"/>
        <v>8918.2000000000007</v>
      </c>
      <c r="O98" s="1">
        <f t="shared" si="45"/>
        <v>8734.2000000000007</v>
      </c>
      <c r="P98" s="473"/>
      <c r="Q98" s="473"/>
      <c r="R98" s="473"/>
      <c r="S98" s="475"/>
      <c r="T98" s="473"/>
      <c r="U98" s="473"/>
    </row>
    <row r="99" spans="1:26" ht="15.75" customHeight="1">
      <c r="A99" s="1"/>
      <c r="B99" s="1"/>
      <c r="C99" s="1"/>
      <c r="D99" s="1"/>
      <c r="E99" s="1"/>
      <c r="F99" s="1"/>
      <c r="G99" s="1"/>
      <c r="H99" s="1"/>
      <c r="I99" s="1"/>
      <c r="J99" s="1"/>
      <c r="K99" s="1"/>
      <c r="L99" s="1"/>
      <c r="M99" s="1"/>
      <c r="N99" s="1"/>
      <c r="O99" s="1"/>
      <c r="P99" s="473"/>
      <c r="Q99" s="473"/>
      <c r="R99" s="473"/>
      <c r="S99" s="475"/>
      <c r="T99" s="473"/>
      <c r="U99" s="473"/>
    </row>
    <row r="100" spans="1:26" ht="15.75" customHeight="1">
      <c r="A100" s="1"/>
      <c r="B100" s="516"/>
      <c r="C100" s="516"/>
      <c r="D100" s="516"/>
      <c r="E100" s="516"/>
      <c r="F100" s="516"/>
      <c r="G100" s="553"/>
      <c r="H100" s="553"/>
      <c r="I100" s="553"/>
      <c r="J100" s="553"/>
      <c r="K100" s="553"/>
      <c r="L100" s="553"/>
      <c r="M100" s="1"/>
      <c r="N100" s="1"/>
      <c r="O100" s="1"/>
      <c r="P100" s="473"/>
      <c r="Q100" s="473"/>
      <c r="R100" s="473"/>
      <c r="S100" s="473"/>
      <c r="T100" s="473"/>
      <c r="U100" s="473"/>
    </row>
    <row r="101" spans="1:26" ht="15.75" customHeight="1">
      <c r="A101" s="3" t="s">
        <v>990</v>
      </c>
      <c r="B101" s="555"/>
      <c r="C101" s="555"/>
      <c r="D101" s="555"/>
      <c r="E101" s="555"/>
      <c r="F101" s="555"/>
      <c r="G101" s="556"/>
      <c r="H101" s="556"/>
      <c r="I101" s="556"/>
      <c r="J101" s="556"/>
      <c r="K101" s="553"/>
      <c r="L101" s="553"/>
      <c r="M101" s="553"/>
      <c r="N101" s="1"/>
      <c r="O101" s="1"/>
      <c r="P101" s="473"/>
      <c r="Q101" s="473"/>
      <c r="R101" s="473"/>
      <c r="S101" s="473"/>
      <c r="T101" s="473"/>
      <c r="U101" s="473"/>
    </row>
    <row r="102" spans="1:26" ht="15.75" customHeight="1">
      <c r="A102" s="2"/>
      <c r="B102" s="6">
        <v>1984</v>
      </c>
      <c r="C102" s="6">
        <v>1988</v>
      </c>
      <c r="D102" s="6">
        <v>1992</v>
      </c>
      <c r="E102" s="6">
        <v>1996</v>
      </c>
      <c r="F102" s="6">
        <v>2000</v>
      </c>
      <c r="G102" s="557">
        <v>2004</v>
      </c>
      <c r="H102" s="557">
        <v>2008</v>
      </c>
      <c r="I102" s="557">
        <v>2010</v>
      </c>
      <c r="J102" s="557">
        <v>2011</v>
      </c>
      <c r="K102" s="557">
        <v>2012</v>
      </c>
      <c r="L102" s="557">
        <v>2013</v>
      </c>
      <c r="M102" s="557">
        <v>2014</v>
      </c>
      <c r="N102" s="6">
        <v>2015</v>
      </c>
      <c r="O102" s="89">
        <v>2016</v>
      </c>
      <c r="P102" s="6"/>
      <c r="Q102" s="536"/>
      <c r="R102" s="536"/>
      <c r="S102" s="536"/>
      <c r="T102" s="536"/>
      <c r="U102" s="536"/>
      <c r="V102" s="101"/>
      <c r="W102" s="101"/>
      <c r="X102" s="101"/>
      <c r="Y102" s="101"/>
      <c r="Z102" s="101"/>
    </row>
    <row r="103" spans="1:26" ht="15.75" customHeight="1">
      <c r="A103" s="1" t="s">
        <v>987</v>
      </c>
      <c r="B103" s="516">
        <v>716.3</v>
      </c>
      <c r="C103" s="516">
        <v>1242.9000000000001</v>
      </c>
      <c r="D103" s="516">
        <v>1651.4</v>
      </c>
      <c r="E103" s="516">
        <v>2677.4</v>
      </c>
      <c r="F103" s="516">
        <v>4218.5</v>
      </c>
      <c r="G103" s="553">
        <v>5031.0569999999998</v>
      </c>
      <c r="H103" s="553">
        <v>6834.3708650400004</v>
      </c>
      <c r="I103" s="553">
        <v>7711.9</v>
      </c>
      <c r="J103" s="553">
        <v>7884.2141468</v>
      </c>
      <c r="K103" s="553">
        <v>7657.897270299999</v>
      </c>
      <c r="L103" s="553">
        <v>7684.2576701599992</v>
      </c>
      <c r="M103" s="553">
        <v>7389.9</v>
      </c>
      <c r="N103" s="382">
        <v>7297.8400000000011</v>
      </c>
      <c r="O103" s="382">
        <v>6878.7000000000007</v>
      </c>
      <c r="P103" s="473"/>
      <c r="Q103" s="473"/>
      <c r="R103" s="473"/>
      <c r="S103" s="473"/>
      <c r="T103" s="473"/>
      <c r="U103" s="473"/>
    </row>
    <row r="104" spans="1:26" ht="15.75" customHeight="1">
      <c r="A104" s="1" t="s">
        <v>955</v>
      </c>
      <c r="B104" s="516"/>
      <c r="C104" s="516"/>
      <c r="D104" s="516"/>
      <c r="E104" s="516"/>
      <c r="F104" s="516"/>
      <c r="G104" s="553">
        <v>8.343</v>
      </c>
      <c r="H104" s="553">
        <v>119.12913495999999</v>
      </c>
      <c r="I104" s="553">
        <v>355.03030891999998</v>
      </c>
      <c r="J104" s="553">
        <v>574.88585320000004</v>
      </c>
      <c r="K104" s="553">
        <v>902.90272970000001</v>
      </c>
      <c r="L104" s="553">
        <v>1109.64232984</v>
      </c>
      <c r="M104" s="553">
        <v>1540.1000000000001</v>
      </c>
      <c r="N104" s="558">
        <v>1620.3599999999997</v>
      </c>
      <c r="O104" s="558">
        <v>1855.5</v>
      </c>
      <c r="P104" s="473"/>
      <c r="Q104" s="473"/>
      <c r="R104" s="473"/>
      <c r="S104" s="473"/>
      <c r="T104" s="473"/>
      <c r="U104" s="473"/>
    </row>
    <row r="105" spans="1:26" ht="15.75" customHeight="1">
      <c r="A105" s="1" t="s">
        <v>930</v>
      </c>
      <c r="B105" s="1">
        <v>1804.3229999999999</v>
      </c>
      <c r="C105" s="1">
        <v>2312.7870000000003</v>
      </c>
      <c r="D105" s="1">
        <v>2884.3</v>
      </c>
      <c r="E105" s="1">
        <v>3328.172</v>
      </c>
      <c r="F105" s="1">
        <v>4316.5419999999995</v>
      </c>
      <c r="G105" s="1">
        <v>5255.3530000000001</v>
      </c>
      <c r="H105" s="1">
        <v>6321.8580000000002</v>
      </c>
      <c r="I105" s="1">
        <v>6889.9840000000004</v>
      </c>
      <c r="J105" s="1">
        <v>7364.826</v>
      </c>
      <c r="K105" s="1">
        <v>7521.8580000000002</v>
      </c>
      <c r="L105" s="1">
        <v>7497.8940000000002</v>
      </c>
      <c r="M105" s="1">
        <v>7587.8</v>
      </c>
      <c r="N105" s="1">
        <v>7758.3</v>
      </c>
      <c r="O105" s="1">
        <v>8001.3</v>
      </c>
      <c r="P105" s="473"/>
      <c r="Q105" s="473"/>
      <c r="R105" s="473"/>
      <c r="S105" s="473"/>
      <c r="T105" s="473"/>
      <c r="U105" s="473"/>
      <c r="X105" s="104"/>
    </row>
    <row r="106" spans="1:26" ht="15.75" customHeight="1">
      <c r="A106" s="1" t="s">
        <v>991</v>
      </c>
      <c r="B106" s="1">
        <v>19434.014999999999</v>
      </c>
      <c r="C106" s="1">
        <v>22864.29</v>
      </c>
      <c r="D106" s="1">
        <v>25024.763000000003</v>
      </c>
      <c r="E106" s="1">
        <v>31739.817999999999</v>
      </c>
      <c r="F106" s="1">
        <v>45637.946626000004</v>
      </c>
      <c r="G106" s="1">
        <v>53480.514389739648</v>
      </c>
      <c r="H106" s="1">
        <v>66143.508254460437</v>
      </c>
      <c r="I106" s="1">
        <v>69293.38900000001</v>
      </c>
      <c r="J106" s="1">
        <v>71385.737999999998</v>
      </c>
      <c r="K106" s="1">
        <v>73050.198000000004</v>
      </c>
      <c r="L106" s="1">
        <v>74107.377000000008</v>
      </c>
      <c r="M106" s="1">
        <v>75176.299999999988</v>
      </c>
      <c r="N106" s="1">
        <v>77970.8</v>
      </c>
      <c r="O106" s="1">
        <v>79311.813186935688</v>
      </c>
      <c r="P106" s="473"/>
      <c r="Q106" s="473"/>
      <c r="R106" s="473"/>
      <c r="S106" s="473"/>
      <c r="T106" s="473"/>
      <c r="U106" s="473"/>
    </row>
    <row r="107" spans="1:26" ht="15.75" customHeight="1">
      <c r="A107" s="1" t="s">
        <v>992</v>
      </c>
      <c r="B107" s="500">
        <f t="shared" ref="B107:O107" si="46">(B103+B104+B105)/B106*100</f>
        <v>12.970160823689802</v>
      </c>
      <c r="C107" s="500">
        <f t="shared" si="46"/>
        <v>15.551267937906665</v>
      </c>
      <c r="D107" s="500">
        <f t="shared" si="46"/>
        <v>18.124846976572766</v>
      </c>
      <c r="E107" s="500">
        <f t="shared" si="46"/>
        <v>18.921255314066389</v>
      </c>
      <c r="F107" s="500">
        <f t="shared" si="46"/>
        <v>18.701634562887133</v>
      </c>
      <c r="G107" s="500">
        <f t="shared" si="46"/>
        <v>19.249539981939797</v>
      </c>
      <c r="H107" s="500">
        <f t="shared" si="46"/>
        <v>20.070538062372535</v>
      </c>
      <c r="I107" s="500">
        <f t="shared" si="46"/>
        <v>21.584908062326118</v>
      </c>
      <c r="J107" s="500">
        <f t="shared" si="46"/>
        <v>22.16678911409447</v>
      </c>
      <c r="K107" s="500">
        <f t="shared" si="46"/>
        <v>22.015899258753546</v>
      </c>
      <c r="L107" s="500">
        <f t="shared" si="46"/>
        <v>21.984038107299355</v>
      </c>
      <c r="M107" s="500">
        <f t="shared" si="46"/>
        <v>21.972084287202222</v>
      </c>
      <c r="N107" s="500">
        <f t="shared" si="46"/>
        <v>21.388135045427262</v>
      </c>
      <c r="O107" s="500">
        <f t="shared" si="46"/>
        <v>21.100891944753428</v>
      </c>
      <c r="P107" s="1"/>
      <c r="Q107" s="473"/>
      <c r="R107" s="473"/>
      <c r="S107" s="473"/>
      <c r="T107" s="473"/>
      <c r="U107" s="473"/>
    </row>
    <row r="108" spans="1:26" ht="15.75" customHeight="1">
      <c r="A108" s="1"/>
      <c r="B108" s="516"/>
      <c r="C108" s="516"/>
      <c r="D108" s="516"/>
      <c r="E108" s="516"/>
      <c r="F108" s="516"/>
      <c r="G108" s="516"/>
      <c r="H108" s="516"/>
      <c r="I108" s="516"/>
      <c r="J108" s="516"/>
      <c r="K108" s="516"/>
      <c r="L108" s="516"/>
      <c r="M108" s="559"/>
      <c r="N108" s="1"/>
      <c r="O108" s="1"/>
      <c r="P108" s="473"/>
      <c r="Q108" s="473"/>
      <c r="R108" s="473"/>
      <c r="S108" s="473"/>
      <c r="T108" s="473"/>
      <c r="U108" s="473"/>
    </row>
    <row r="109" spans="1:26" ht="15.75" customHeight="1">
      <c r="A109" s="1"/>
      <c r="B109" s="1"/>
      <c r="C109" s="1"/>
      <c r="D109" s="1"/>
      <c r="E109" s="1"/>
      <c r="F109" s="1"/>
      <c r="G109" s="1"/>
      <c r="H109" s="1"/>
      <c r="I109" s="1"/>
      <c r="J109" s="1"/>
      <c r="K109" s="1"/>
      <c r="L109" s="1"/>
      <c r="M109" s="1"/>
      <c r="N109" s="1"/>
      <c r="O109" s="1"/>
      <c r="P109" s="473"/>
      <c r="Q109" s="473"/>
      <c r="R109" s="473"/>
      <c r="S109" s="473"/>
      <c r="T109" s="473"/>
      <c r="U109" s="473"/>
    </row>
    <row r="110" spans="1:26" ht="15.75" customHeight="1">
      <c r="A110" s="1"/>
      <c r="B110" s="1"/>
      <c r="C110" s="1"/>
      <c r="D110" s="1"/>
      <c r="E110" s="1"/>
      <c r="F110" s="1"/>
      <c r="G110" s="1"/>
      <c r="H110" s="1"/>
      <c r="I110" s="1"/>
      <c r="J110" s="1"/>
      <c r="K110" s="1"/>
      <c r="L110" s="1"/>
      <c r="M110" s="1"/>
      <c r="N110" s="1"/>
      <c r="O110" s="1"/>
      <c r="P110" s="473"/>
      <c r="Q110" s="473"/>
      <c r="R110" s="473"/>
      <c r="S110" s="473"/>
      <c r="T110" s="473"/>
      <c r="U110" s="473"/>
    </row>
    <row r="111" spans="1:26" ht="15.75" customHeight="1">
      <c r="A111" s="1"/>
      <c r="B111" s="516"/>
      <c r="C111" s="516"/>
      <c r="D111" s="516"/>
      <c r="E111" s="516"/>
      <c r="F111" s="516"/>
      <c r="G111" s="516"/>
      <c r="H111" s="516"/>
      <c r="I111" s="516"/>
      <c r="J111" s="516"/>
      <c r="K111" s="516"/>
      <c r="L111" s="516"/>
      <c r="M111" s="516"/>
      <c r="N111" s="516"/>
      <c r="O111" s="516"/>
      <c r="P111" s="516"/>
      <c r="Q111" s="473"/>
      <c r="R111" s="473"/>
      <c r="S111" s="473"/>
      <c r="T111" s="473"/>
      <c r="U111" s="473"/>
    </row>
    <row r="112" spans="1:26" ht="15.75" customHeight="1">
      <c r="A112" s="1"/>
      <c r="B112" s="516"/>
      <c r="C112" s="516"/>
      <c r="D112" s="516"/>
      <c r="E112" s="516"/>
      <c r="F112" s="516"/>
      <c r="G112" s="516"/>
      <c r="H112" s="516"/>
      <c r="I112" s="516"/>
      <c r="J112" s="516"/>
      <c r="K112" s="516"/>
      <c r="L112" s="516"/>
      <c r="M112" s="516"/>
      <c r="N112" s="516"/>
      <c r="O112" s="1"/>
      <c r="P112" s="473"/>
      <c r="Q112" s="473"/>
      <c r="R112" s="473"/>
      <c r="S112" s="473"/>
      <c r="T112" s="473"/>
      <c r="U112" s="473"/>
    </row>
    <row r="113" spans="1:21" ht="15.75" customHeight="1">
      <c r="A113" s="1"/>
      <c r="B113" s="516"/>
      <c r="C113" s="516"/>
      <c r="D113" s="516"/>
      <c r="E113" s="516"/>
      <c r="F113" s="516"/>
      <c r="G113" s="516"/>
      <c r="H113" s="516"/>
      <c r="I113" s="516"/>
      <c r="J113" s="516"/>
      <c r="K113" s="516"/>
      <c r="L113" s="516"/>
      <c r="M113" s="516"/>
      <c r="N113" s="516"/>
      <c r="O113" s="1"/>
      <c r="P113" s="473"/>
      <c r="Q113" s="473"/>
      <c r="R113" s="473"/>
      <c r="S113" s="473"/>
      <c r="T113" s="473"/>
      <c r="U113" s="473"/>
    </row>
    <row r="114" spans="1:21" ht="15.75" customHeight="1">
      <c r="A114" s="1"/>
      <c r="B114" s="516"/>
      <c r="C114" s="516"/>
      <c r="D114" s="516"/>
      <c r="E114" s="516"/>
      <c r="F114" s="516"/>
      <c r="G114" s="516"/>
      <c r="H114" s="516"/>
      <c r="I114" s="516"/>
      <c r="J114" s="516"/>
      <c r="K114" s="516"/>
      <c r="L114" s="516"/>
      <c r="M114" s="559"/>
      <c r="N114" s="559"/>
      <c r="O114" s="1"/>
      <c r="P114" s="473"/>
      <c r="Q114" s="473"/>
      <c r="R114" s="473"/>
      <c r="S114" s="473"/>
      <c r="T114" s="473"/>
      <c r="U114" s="473"/>
    </row>
    <row r="115" spans="1:21" ht="15.75" customHeight="1">
      <c r="A115" s="1"/>
      <c r="B115" s="516"/>
      <c r="C115" s="516"/>
      <c r="D115" s="516"/>
      <c r="E115" s="516"/>
      <c r="F115" s="516"/>
      <c r="G115" s="516"/>
      <c r="H115" s="516"/>
      <c r="I115" s="516"/>
      <c r="J115" s="516"/>
      <c r="K115" s="516"/>
      <c r="L115" s="516"/>
      <c r="M115" s="559"/>
      <c r="N115" s="559"/>
      <c r="O115" s="1"/>
      <c r="P115" s="473"/>
      <c r="Q115" s="473"/>
      <c r="R115" s="473"/>
      <c r="S115" s="473"/>
      <c r="T115" s="473"/>
      <c r="U115" s="473"/>
    </row>
    <row r="116" spans="1:21" ht="15.75" customHeight="1">
      <c r="A116" s="1"/>
      <c r="B116" s="516"/>
      <c r="C116" s="516"/>
      <c r="D116" s="516"/>
      <c r="E116" s="516"/>
      <c r="F116" s="516"/>
      <c r="G116" s="516"/>
      <c r="H116" s="516"/>
      <c r="I116" s="516"/>
      <c r="J116" s="516"/>
      <c r="K116" s="516"/>
      <c r="L116" s="516"/>
      <c r="M116" s="516"/>
      <c r="N116" s="1"/>
      <c r="O116" s="1"/>
      <c r="P116" s="473"/>
      <c r="Q116" s="473"/>
      <c r="R116" s="473"/>
      <c r="S116" s="473"/>
      <c r="T116" s="473"/>
      <c r="U116" s="473"/>
    </row>
    <row r="117" spans="1:21" ht="15.75" customHeight="1">
      <c r="A117" s="1"/>
      <c r="B117" s="516"/>
      <c r="C117" s="516"/>
      <c r="D117" s="516"/>
      <c r="E117" s="516"/>
      <c r="F117" s="516"/>
      <c r="G117" s="516"/>
      <c r="H117" s="516"/>
      <c r="I117" s="516"/>
      <c r="J117" s="516"/>
      <c r="K117" s="516"/>
      <c r="L117" s="516"/>
      <c r="M117" s="516"/>
      <c r="N117" s="1"/>
      <c r="O117" s="1"/>
      <c r="P117" s="473"/>
      <c r="Q117" s="473"/>
      <c r="R117" s="473"/>
      <c r="S117" s="473"/>
      <c r="T117" s="473"/>
      <c r="U117" s="473"/>
    </row>
    <row r="118" spans="1:21" ht="15.75" customHeight="1">
      <c r="A118" s="1"/>
      <c r="B118" s="516"/>
      <c r="C118" s="516"/>
      <c r="D118" s="516"/>
      <c r="E118" s="516"/>
      <c r="F118" s="516"/>
      <c r="G118" s="553"/>
      <c r="H118" s="553"/>
      <c r="I118" s="553"/>
      <c r="J118" s="553"/>
      <c r="K118" s="553"/>
      <c r="L118" s="553"/>
      <c r="M118" s="553"/>
      <c r="N118" s="1"/>
      <c r="O118" s="1"/>
      <c r="P118" s="473"/>
      <c r="Q118" s="473"/>
      <c r="R118" s="473"/>
      <c r="S118" s="473"/>
      <c r="T118" s="473"/>
      <c r="U118" s="473"/>
    </row>
    <row r="119" spans="1:21" ht="15.75" customHeight="1">
      <c r="A119" s="1"/>
      <c r="B119" s="516"/>
      <c r="C119" s="516"/>
      <c r="D119" s="516"/>
      <c r="E119" s="516"/>
      <c r="F119" s="516"/>
      <c r="G119" s="553"/>
      <c r="H119" s="553"/>
      <c r="I119" s="553"/>
      <c r="J119" s="553"/>
      <c r="K119" s="553"/>
      <c r="L119" s="553"/>
      <c r="M119" s="553"/>
      <c r="N119" s="1"/>
      <c r="O119" s="1"/>
      <c r="P119" s="473"/>
      <c r="Q119" s="473"/>
      <c r="R119" s="473"/>
      <c r="S119" s="473"/>
      <c r="T119" s="473"/>
      <c r="U119" s="473"/>
    </row>
    <row r="120" spans="1:21" ht="15.75" customHeight="1">
      <c r="A120" s="1"/>
      <c r="B120" s="516"/>
      <c r="C120" s="516"/>
      <c r="D120" s="516"/>
      <c r="E120" s="516"/>
      <c r="F120" s="516"/>
      <c r="G120" s="516"/>
      <c r="H120" s="516"/>
      <c r="I120" s="516"/>
      <c r="J120" s="516"/>
      <c r="K120" s="516"/>
      <c r="L120" s="516"/>
      <c r="M120" s="516"/>
      <c r="N120" s="516"/>
      <c r="O120" s="1"/>
      <c r="P120" s="473"/>
      <c r="Q120" s="473"/>
      <c r="R120" s="473"/>
      <c r="S120" s="473"/>
      <c r="T120" s="473"/>
      <c r="U120" s="473"/>
    </row>
    <row r="121" spans="1:21" ht="15.75" customHeight="1">
      <c r="A121" s="1"/>
      <c r="B121" s="516"/>
      <c r="C121" s="516"/>
      <c r="D121" s="516"/>
      <c r="E121" s="516"/>
      <c r="F121" s="516"/>
      <c r="G121" s="516"/>
      <c r="H121" s="516"/>
      <c r="I121" s="516"/>
      <c r="J121" s="516"/>
      <c r="K121" s="516"/>
      <c r="L121" s="516"/>
      <c r="M121" s="516"/>
      <c r="N121" s="1"/>
      <c r="O121" s="1"/>
      <c r="P121" s="473"/>
      <c r="Q121" s="473"/>
      <c r="R121" s="473"/>
      <c r="S121" s="473"/>
      <c r="T121" s="473"/>
      <c r="U121" s="473"/>
    </row>
    <row r="122" spans="1:21" ht="15.75" customHeight="1">
      <c r="A122" s="1"/>
      <c r="B122" s="1"/>
      <c r="C122" s="1"/>
      <c r="D122" s="1"/>
      <c r="E122" s="1"/>
      <c r="F122" s="1"/>
      <c r="G122" s="1"/>
      <c r="H122" s="1"/>
      <c r="I122" s="1"/>
      <c r="J122" s="1"/>
      <c r="K122" s="1"/>
      <c r="L122" s="1"/>
      <c r="M122" s="516"/>
      <c r="N122" s="1"/>
      <c r="O122" s="1"/>
      <c r="P122" s="473"/>
      <c r="Q122" s="473"/>
      <c r="R122" s="473"/>
      <c r="S122" s="473"/>
      <c r="T122" s="473"/>
      <c r="U122" s="473"/>
    </row>
    <row r="123" spans="1:21" ht="15.75" customHeight="1">
      <c r="A123" s="1"/>
      <c r="B123" s="516"/>
      <c r="C123" s="516"/>
      <c r="D123" s="516"/>
      <c r="E123" s="516"/>
      <c r="F123" s="516"/>
      <c r="G123" s="553"/>
      <c r="H123" s="553"/>
      <c r="I123" s="553"/>
      <c r="J123" s="553"/>
      <c r="K123" s="553"/>
      <c r="L123" s="553"/>
      <c r="M123" s="553"/>
      <c r="N123" s="1"/>
      <c r="O123" s="1"/>
      <c r="P123" s="473"/>
      <c r="Q123" s="473"/>
      <c r="R123" s="473"/>
      <c r="S123" s="473"/>
      <c r="T123" s="473"/>
      <c r="U123" s="473"/>
    </row>
    <row r="124" spans="1:21" ht="15.75" customHeight="1">
      <c r="A124" s="1"/>
      <c r="B124" s="516"/>
      <c r="C124" s="516"/>
      <c r="D124" s="516"/>
      <c r="E124" s="516"/>
      <c r="F124" s="516"/>
      <c r="G124" s="553"/>
      <c r="H124" s="553"/>
      <c r="I124" s="553"/>
      <c r="J124" s="553"/>
      <c r="K124" s="553"/>
      <c r="L124" s="553"/>
      <c r="M124" s="553"/>
      <c r="N124" s="1"/>
      <c r="O124" s="1"/>
      <c r="P124" s="473"/>
      <c r="Q124" s="473"/>
      <c r="R124" s="473"/>
      <c r="S124" s="473"/>
      <c r="T124" s="473"/>
      <c r="U124" s="473"/>
    </row>
    <row r="125" spans="1:21" ht="15.75" customHeight="1">
      <c r="A125" s="1"/>
      <c r="B125" s="516"/>
      <c r="C125" s="516"/>
      <c r="D125" s="516"/>
      <c r="E125" s="516"/>
      <c r="F125" s="516"/>
      <c r="G125" s="516"/>
      <c r="H125" s="516"/>
      <c r="I125" s="516"/>
      <c r="J125" s="516"/>
      <c r="K125" s="516"/>
      <c r="L125" s="516"/>
      <c r="M125" s="516"/>
      <c r="N125" s="516"/>
      <c r="O125" s="1"/>
      <c r="P125" s="473"/>
      <c r="Q125" s="473"/>
      <c r="R125" s="473"/>
      <c r="S125" s="473"/>
      <c r="T125" s="473"/>
      <c r="U125" s="473"/>
    </row>
    <row r="126" spans="1:21" ht="15.75" customHeight="1">
      <c r="A126" s="1"/>
      <c r="B126" s="516"/>
      <c r="C126" s="516"/>
      <c r="D126" s="516"/>
      <c r="E126" s="516"/>
      <c r="F126" s="516"/>
      <c r="G126" s="553"/>
      <c r="H126" s="553"/>
      <c r="I126" s="553"/>
      <c r="J126" s="553"/>
      <c r="K126" s="553"/>
      <c r="L126" s="553"/>
      <c r="M126" s="553"/>
      <c r="N126" s="553"/>
      <c r="O126" s="1"/>
      <c r="P126" s="473"/>
      <c r="Q126" s="473"/>
      <c r="R126" s="473"/>
      <c r="S126" s="473"/>
      <c r="T126" s="473"/>
      <c r="U126" s="473"/>
    </row>
    <row r="127" spans="1:21" ht="15.75" customHeight="1">
      <c r="A127" s="1"/>
      <c r="B127" s="429"/>
      <c r="C127" s="429"/>
      <c r="D127" s="429"/>
      <c r="E127" s="429"/>
      <c r="F127" s="429"/>
      <c r="G127" s="429"/>
      <c r="H127" s="429"/>
      <c r="I127" s="429"/>
      <c r="J127" s="429"/>
      <c r="K127" s="429"/>
      <c r="L127" s="6"/>
      <c r="M127" s="6"/>
      <c r="N127" s="560"/>
      <c r="O127" s="1"/>
      <c r="P127" s="473"/>
      <c r="Q127" s="473"/>
      <c r="R127" s="473"/>
      <c r="S127" s="473"/>
      <c r="T127" s="473"/>
      <c r="U127" s="473"/>
    </row>
    <row r="128" spans="1:21" ht="15.75" customHeight="1">
      <c r="A128" s="1"/>
      <c r="B128" s="516"/>
      <c r="C128" s="516"/>
      <c r="D128" s="516"/>
      <c r="E128" s="516"/>
      <c r="F128" s="516"/>
      <c r="G128" s="553"/>
      <c r="H128" s="553"/>
      <c r="I128" s="553"/>
      <c r="J128" s="553"/>
      <c r="K128" s="553"/>
      <c r="L128" s="553"/>
      <c r="M128" s="553"/>
      <c r="N128" s="1"/>
      <c r="O128" s="1"/>
      <c r="P128" s="473"/>
      <c r="Q128" s="473"/>
      <c r="R128" s="473"/>
      <c r="S128" s="473"/>
      <c r="T128" s="473"/>
      <c r="U128" s="473"/>
    </row>
    <row r="129" spans="1:21" ht="15.75" customHeight="1">
      <c r="A129" s="1"/>
      <c r="B129" s="516"/>
      <c r="C129" s="516"/>
      <c r="D129" s="516"/>
      <c r="E129" s="516"/>
      <c r="F129" s="516"/>
      <c r="G129" s="553"/>
      <c r="H129" s="553"/>
      <c r="I129" s="553"/>
      <c r="J129" s="553"/>
      <c r="K129" s="553"/>
      <c r="L129" s="553"/>
      <c r="M129" s="553"/>
      <c r="N129" s="1"/>
      <c r="O129" s="1"/>
      <c r="P129" s="473"/>
      <c r="Q129" s="473"/>
      <c r="R129" s="473"/>
      <c r="S129" s="473"/>
      <c r="T129" s="473"/>
      <c r="U129" s="473"/>
    </row>
    <row r="130" spans="1:21" ht="15.75" customHeight="1">
      <c r="A130" s="1"/>
      <c r="B130" s="516"/>
      <c r="C130" s="516"/>
      <c r="D130" s="516"/>
      <c r="E130" s="516"/>
      <c r="F130" s="516"/>
      <c r="G130" s="553"/>
      <c r="H130" s="553"/>
      <c r="I130" s="553"/>
      <c r="J130" s="553"/>
      <c r="K130" s="553"/>
      <c r="L130" s="553"/>
      <c r="M130" s="553"/>
      <c r="N130" s="1"/>
      <c r="O130" s="1"/>
      <c r="P130" s="473"/>
      <c r="Q130" s="473"/>
      <c r="R130" s="473"/>
      <c r="S130" s="473"/>
      <c r="T130" s="473"/>
      <c r="U130" s="473"/>
    </row>
    <row r="131" spans="1:21" ht="15.75" customHeight="1">
      <c r="A131" s="1"/>
      <c r="B131" s="429"/>
      <c r="C131" s="429"/>
      <c r="D131" s="429"/>
      <c r="E131" s="429"/>
      <c r="F131" s="429"/>
      <c r="G131" s="429"/>
      <c r="H131" s="429"/>
      <c r="I131" s="429"/>
      <c r="J131" s="429"/>
      <c r="K131" s="429"/>
      <c r="L131" s="6"/>
      <c r="M131" s="6"/>
      <c r="N131" s="560"/>
      <c r="O131" s="1"/>
      <c r="P131" s="473"/>
      <c r="Q131" s="473"/>
      <c r="R131" s="473"/>
      <c r="S131" s="473"/>
      <c r="T131" s="473"/>
      <c r="U131" s="473"/>
    </row>
    <row r="132" spans="1:21" ht="15.75" customHeight="1">
      <c r="A132" s="1"/>
      <c r="B132" s="500"/>
      <c r="C132" s="500"/>
      <c r="D132" s="500"/>
      <c r="E132" s="500"/>
      <c r="F132" s="500"/>
      <c r="G132" s="561"/>
      <c r="H132" s="561"/>
      <c r="I132" s="561"/>
      <c r="J132" s="561"/>
      <c r="K132" s="561"/>
      <c r="L132" s="561"/>
      <c r="M132" s="561"/>
      <c r="N132" s="1"/>
      <c r="O132" s="1"/>
      <c r="P132" s="473"/>
      <c r="Q132" s="473"/>
      <c r="R132" s="473"/>
      <c r="S132" s="473"/>
      <c r="T132" s="473"/>
      <c r="U132" s="473"/>
    </row>
    <row r="133" spans="1:21" ht="15.75" customHeight="1">
      <c r="A133" s="1"/>
      <c r="B133" s="500"/>
      <c r="C133" s="500"/>
      <c r="D133" s="500"/>
      <c r="E133" s="500"/>
      <c r="F133" s="500"/>
      <c r="G133" s="561"/>
      <c r="H133" s="561"/>
      <c r="I133" s="561"/>
      <c r="J133" s="561"/>
      <c r="K133" s="561"/>
      <c r="L133" s="561"/>
      <c r="M133" s="561"/>
      <c r="N133" s="1"/>
      <c r="O133" s="1"/>
      <c r="P133" s="473"/>
      <c r="Q133" s="473"/>
      <c r="R133" s="473"/>
      <c r="S133" s="473"/>
      <c r="T133" s="473"/>
      <c r="U133" s="473"/>
    </row>
    <row r="134" spans="1:21" ht="15.75" customHeight="1">
      <c r="A134" s="1"/>
      <c r="B134" s="500"/>
      <c r="C134" s="500"/>
      <c r="D134" s="500"/>
      <c r="E134" s="500"/>
      <c r="F134" s="500"/>
      <c r="G134" s="561"/>
      <c r="H134" s="561"/>
      <c r="I134" s="561"/>
      <c r="J134" s="561"/>
      <c r="K134" s="561"/>
      <c r="L134" s="561"/>
      <c r="M134" s="561"/>
      <c r="N134" s="1"/>
      <c r="O134" s="1"/>
      <c r="P134" s="473"/>
      <c r="Q134" s="473"/>
      <c r="R134" s="473"/>
      <c r="S134" s="473"/>
      <c r="T134" s="473"/>
      <c r="U134" s="473"/>
    </row>
    <row r="135" spans="1:21" ht="15.75" customHeight="1">
      <c r="A135" s="1"/>
      <c r="B135" s="500"/>
      <c r="C135" s="500"/>
      <c r="D135" s="500"/>
      <c r="E135" s="500"/>
      <c r="F135" s="500"/>
      <c r="G135" s="500"/>
      <c r="H135" s="500"/>
      <c r="I135" s="500"/>
      <c r="J135" s="500"/>
      <c r="K135" s="500"/>
      <c r="L135" s="500"/>
      <c r="M135" s="500"/>
      <c r="N135" s="1"/>
      <c r="O135" s="1"/>
      <c r="P135" s="473"/>
      <c r="Q135" s="473"/>
      <c r="R135" s="473"/>
      <c r="S135" s="473"/>
      <c r="T135" s="473"/>
      <c r="U135" s="473"/>
    </row>
    <row r="136" spans="1:21" ht="15.75" customHeight="1">
      <c r="A136" s="1"/>
      <c r="B136" s="516"/>
      <c r="C136" s="516"/>
      <c r="D136" s="516"/>
      <c r="E136" s="516"/>
      <c r="F136" s="516"/>
      <c r="G136" s="553"/>
      <c r="H136" s="553"/>
      <c r="I136" s="553"/>
      <c r="J136" s="553"/>
      <c r="K136" s="553"/>
      <c r="L136" s="553"/>
      <c r="M136" s="553"/>
      <c r="N136" s="1"/>
      <c r="O136" s="1"/>
      <c r="P136" s="473"/>
      <c r="Q136" s="473"/>
      <c r="R136" s="473"/>
      <c r="S136" s="473"/>
      <c r="T136" s="473"/>
      <c r="U136" s="473"/>
    </row>
    <row r="137" spans="1:21" ht="12.75">
      <c r="A137" s="61"/>
      <c r="B137" s="61"/>
      <c r="C137" s="61"/>
      <c r="D137" s="61"/>
      <c r="E137" s="61"/>
      <c r="F137" s="61"/>
      <c r="G137" s="61"/>
      <c r="H137" s="61"/>
      <c r="I137" s="61"/>
      <c r="J137" s="61"/>
      <c r="K137" s="61"/>
      <c r="L137" s="61"/>
      <c r="M137" s="61"/>
      <c r="N137" s="61"/>
      <c r="O137" s="61"/>
      <c r="P137" s="61"/>
      <c r="Q137" s="61"/>
      <c r="R137" s="61"/>
      <c r="S137" s="61"/>
      <c r="T137" s="61"/>
      <c r="U137" s="61"/>
    </row>
    <row r="138" spans="1:21" ht="12.75">
      <c r="A138" s="61"/>
      <c r="B138" s="61"/>
      <c r="C138" s="61"/>
      <c r="D138" s="61"/>
      <c r="E138" s="61"/>
      <c r="F138" s="61"/>
      <c r="G138" s="61"/>
      <c r="H138" s="61"/>
      <c r="I138" s="61"/>
      <c r="J138" s="61"/>
      <c r="K138" s="61"/>
      <c r="L138" s="61"/>
      <c r="M138" s="61"/>
      <c r="N138" s="61"/>
      <c r="O138" s="61"/>
      <c r="P138" s="61"/>
      <c r="Q138" s="61"/>
      <c r="R138" s="61"/>
      <c r="S138" s="61"/>
      <c r="T138" s="61"/>
      <c r="U138" s="61"/>
    </row>
    <row r="139" spans="1:21" ht="12.75">
      <c r="A139" s="61"/>
      <c r="B139" s="61"/>
      <c r="C139" s="61"/>
      <c r="D139" s="61"/>
      <c r="E139" s="61"/>
      <c r="F139" s="61"/>
      <c r="G139" s="61"/>
      <c r="H139" s="61"/>
      <c r="I139" s="61"/>
      <c r="J139" s="61"/>
      <c r="K139" s="61"/>
      <c r="L139" s="61"/>
      <c r="M139" s="61"/>
      <c r="N139" s="61"/>
      <c r="O139" s="61"/>
      <c r="P139" s="61"/>
      <c r="Q139" s="61"/>
      <c r="R139" s="61"/>
      <c r="S139" s="61"/>
      <c r="T139" s="61"/>
      <c r="U139" s="61"/>
    </row>
    <row r="140" spans="1:21" ht="12.75">
      <c r="A140" s="61"/>
      <c r="B140" s="61"/>
      <c r="C140" s="61"/>
      <c r="D140" s="61"/>
      <c r="E140" s="61"/>
      <c r="F140" s="61"/>
      <c r="G140" s="61"/>
      <c r="H140" s="61"/>
      <c r="I140" s="61"/>
      <c r="J140" s="61"/>
      <c r="K140" s="61"/>
      <c r="L140" s="61"/>
      <c r="M140" s="61"/>
      <c r="N140" s="61"/>
      <c r="O140" s="61"/>
      <c r="P140" s="61"/>
      <c r="Q140" s="61"/>
      <c r="R140" s="61"/>
      <c r="S140" s="61"/>
      <c r="T140" s="61"/>
      <c r="U140" s="61"/>
    </row>
    <row r="141" spans="1:21" ht="12.75">
      <c r="A141" s="61"/>
      <c r="B141" s="61"/>
      <c r="C141" s="61"/>
      <c r="D141" s="61"/>
      <c r="E141" s="61"/>
      <c r="F141" s="61"/>
      <c r="G141" s="61"/>
      <c r="H141" s="61"/>
      <c r="I141" s="61"/>
      <c r="J141" s="61"/>
      <c r="K141" s="61"/>
      <c r="L141" s="61"/>
      <c r="M141" s="61"/>
      <c r="N141" s="61"/>
      <c r="O141" s="61"/>
      <c r="P141" s="61"/>
      <c r="Q141" s="61"/>
      <c r="R141" s="61"/>
      <c r="S141" s="61"/>
      <c r="T141" s="61"/>
      <c r="U141" s="61"/>
    </row>
    <row r="142" spans="1:21" ht="12.75">
      <c r="A142" s="61"/>
      <c r="B142" s="61"/>
      <c r="C142" s="61"/>
      <c r="D142" s="61"/>
      <c r="E142" s="61"/>
      <c r="F142" s="61"/>
      <c r="G142" s="61"/>
      <c r="H142" s="61"/>
      <c r="I142" s="61"/>
      <c r="J142" s="61"/>
      <c r="K142" s="61"/>
      <c r="L142" s="61"/>
      <c r="M142" s="61"/>
      <c r="N142" s="61"/>
      <c r="O142" s="61"/>
      <c r="P142" s="61"/>
      <c r="Q142" s="61"/>
      <c r="R142" s="61"/>
      <c r="S142" s="61"/>
      <c r="T142" s="61"/>
      <c r="U142" s="61"/>
    </row>
    <row r="143" spans="1:21" ht="12.75">
      <c r="A143" s="61"/>
      <c r="B143" s="61"/>
      <c r="C143" s="61"/>
      <c r="D143" s="61"/>
      <c r="E143" s="61"/>
      <c r="F143" s="61"/>
      <c r="G143" s="61"/>
      <c r="H143" s="61"/>
      <c r="I143" s="61"/>
      <c r="J143" s="61"/>
      <c r="K143" s="61"/>
      <c r="L143" s="61"/>
      <c r="M143" s="61"/>
      <c r="N143" s="61"/>
      <c r="O143" s="61"/>
      <c r="P143" s="61"/>
      <c r="Q143" s="61"/>
      <c r="R143" s="61"/>
      <c r="S143" s="61"/>
      <c r="T143" s="61"/>
      <c r="U143" s="61"/>
    </row>
    <row r="144" spans="1:21" ht="12.75">
      <c r="A144" s="61"/>
      <c r="B144" s="61"/>
      <c r="C144" s="61"/>
      <c r="D144" s="61"/>
      <c r="E144" s="61"/>
      <c r="F144" s="61"/>
      <c r="G144" s="61"/>
      <c r="H144" s="61"/>
      <c r="I144" s="61"/>
      <c r="J144" s="61"/>
      <c r="K144" s="61"/>
      <c r="L144" s="61"/>
      <c r="M144" s="61"/>
      <c r="N144" s="61"/>
      <c r="O144" s="61"/>
      <c r="P144" s="61"/>
      <c r="Q144" s="61"/>
      <c r="R144" s="61"/>
      <c r="S144" s="61"/>
      <c r="T144" s="61"/>
      <c r="U144" s="61"/>
    </row>
    <row r="145" spans="1:21" ht="12.75">
      <c r="A145" s="61"/>
      <c r="B145" s="61"/>
      <c r="C145" s="61"/>
      <c r="D145" s="61"/>
      <c r="E145" s="61"/>
      <c r="F145" s="61"/>
      <c r="G145" s="61"/>
      <c r="H145" s="61"/>
      <c r="I145" s="61"/>
      <c r="J145" s="61"/>
      <c r="K145" s="61"/>
      <c r="L145" s="61"/>
      <c r="M145" s="61"/>
      <c r="N145" s="61"/>
      <c r="O145" s="61"/>
      <c r="P145" s="61"/>
      <c r="Q145" s="61"/>
      <c r="R145" s="61"/>
      <c r="S145" s="61"/>
      <c r="T145" s="61"/>
      <c r="U145" s="61"/>
    </row>
    <row r="146" spans="1:21" ht="12.75">
      <c r="A146" s="61"/>
      <c r="B146" s="61"/>
      <c r="C146" s="61"/>
      <c r="D146" s="61"/>
      <c r="E146" s="61"/>
      <c r="F146" s="61"/>
      <c r="G146" s="61"/>
      <c r="H146" s="61"/>
      <c r="I146" s="61"/>
      <c r="J146" s="61"/>
      <c r="K146" s="61"/>
      <c r="L146" s="61"/>
      <c r="M146" s="61"/>
      <c r="N146" s="61"/>
      <c r="O146" s="61"/>
      <c r="P146" s="61"/>
      <c r="Q146" s="61"/>
      <c r="R146" s="61"/>
      <c r="S146" s="61"/>
      <c r="T146" s="61"/>
      <c r="U146" s="61"/>
    </row>
    <row r="147" spans="1:21" ht="12.75">
      <c r="A147" s="61"/>
      <c r="B147" s="61"/>
      <c r="C147" s="61"/>
      <c r="D147" s="61"/>
      <c r="E147" s="61"/>
      <c r="F147" s="61"/>
      <c r="G147" s="61"/>
      <c r="H147" s="61"/>
      <c r="I147" s="61"/>
      <c r="J147" s="61"/>
      <c r="K147" s="61"/>
      <c r="L147" s="61"/>
      <c r="M147" s="61"/>
      <c r="N147" s="61"/>
      <c r="O147" s="61"/>
      <c r="P147" s="61"/>
      <c r="Q147" s="61"/>
      <c r="R147" s="61"/>
      <c r="S147" s="61"/>
      <c r="T147" s="61"/>
      <c r="U147" s="61"/>
    </row>
    <row r="148" spans="1:21" ht="12.75">
      <c r="A148" s="61"/>
      <c r="B148" s="61"/>
      <c r="C148" s="61"/>
      <c r="D148" s="61"/>
      <c r="E148" s="61"/>
      <c r="F148" s="61"/>
      <c r="G148" s="61"/>
      <c r="H148" s="61"/>
      <c r="I148" s="61"/>
      <c r="J148" s="61"/>
      <c r="K148" s="61"/>
      <c r="L148" s="61"/>
      <c r="M148" s="61"/>
      <c r="N148" s="61"/>
      <c r="O148" s="61"/>
      <c r="P148" s="61"/>
      <c r="Q148" s="61"/>
      <c r="R148" s="61"/>
      <c r="S148" s="61"/>
      <c r="T148" s="61"/>
      <c r="U148" s="61"/>
    </row>
    <row r="149" spans="1:21" ht="12.75">
      <c r="A149" s="61"/>
      <c r="B149" s="61"/>
      <c r="C149" s="61"/>
      <c r="D149" s="61"/>
      <c r="E149" s="61"/>
      <c r="F149" s="61"/>
      <c r="G149" s="61"/>
      <c r="H149" s="61"/>
      <c r="I149" s="61"/>
      <c r="J149" s="61"/>
      <c r="K149" s="61"/>
      <c r="L149" s="61"/>
      <c r="M149" s="61"/>
      <c r="N149" s="61"/>
      <c r="O149" s="61"/>
      <c r="P149" s="61"/>
      <c r="Q149" s="61"/>
      <c r="R149" s="61"/>
      <c r="S149" s="61"/>
      <c r="T149" s="61"/>
      <c r="U149" s="61"/>
    </row>
    <row r="150" spans="1:21" ht="12.75">
      <c r="A150" s="61"/>
      <c r="B150" s="61"/>
      <c r="C150" s="61"/>
      <c r="D150" s="61"/>
      <c r="E150" s="61"/>
      <c r="F150" s="61"/>
      <c r="G150" s="61"/>
      <c r="H150" s="61"/>
      <c r="I150" s="61"/>
      <c r="J150" s="61"/>
      <c r="K150" s="61"/>
      <c r="L150" s="61"/>
      <c r="M150" s="61"/>
      <c r="N150" s="61"/>
      <c r="O150" s="61"/>
      <c r="P150" s="61"/>
      <c r="Q150" s="61"/>
      <c r="R150" s="61"/>
      <c r="S150" s="61"/>
      <c r="T150" s="61"/>
      <c r="U150" s="61"/>
    </row>
    <row r="151" spans="1:21" ht="12.75">
      <c r="A151" s="61"/>
      <c r="B151" s="61"/>
      <c r="C151" s="61"/>
      <c r="D151" s="61"/>
      <c r="E151" s="61"/>
      <c r="F151" s="61"/>
      <c r="G151" s="61"/>
      <c r="H151" s="61"/>
      <c r="I151" s="61"/>
      <c r="J151" s="61"/>
      <c r="K151" s="61"/>
      <c r="L151" s="61"/>
      <c r="M151" s="61"/>
      <c r="N151" s="61"/>
      <c r="O151" s="61"/>
      <c r="P151" s="61"/>
      <c r="Q151" s="61"/>
      <c r="R151" s="61"/>
      <c r="S151" s="61"/>
      <c r="T151" s="61"/>
      <c r="U151" s="61"/>
    </row>
    <row r="152" spans="1:21" ht="12.75">
      <c r="A152" s="61"/>
      <c r="B152" s="61"/>
      <c r="C152" s="61"/>
      <c r="D152" s="61"/>
      <c r="E152" s="61"/>
      <c r="F152" s="61"/>
      <c r="G152" s="61"/>
      <c r="H152" s="61"/>
      <c r="I152" s="61"/>
      <c r="J152" s="61"/>
      <c r="K152" s="61"/>
      <c r="L152" s="61"/>
      <c r="M152" s="61"/>
      <c r="N152" s="61"/>
      <c r="O152" s="61"/>
      <c r="P152" s="61"/>
      <c r="Q152" s="61"/>
      <c r="R152" s="61"/>
      <c r="S152" s="61"/>
      <c r="T152" s="61"/>
      <c r="U152" s="61"/>
    </row>
    <row r="153" spans="1:21" ht="12.75">
      <c r="A153" s="61"/>
      <c r="B153" s="61"/>
      <c r="C153" s="61"/>
      <c r="D153" s="61"/>
      <c r="E153" s="61"/>
      <c r="F153" s="61"/>
      <c r="G153" s="61"/>
      <c r="H153" s="61"/>
      <c r="I153" s="61"/>
      <c r="J153" s="61"/>
      <c r="K153" s="61"/>
      <c r="L153" s="61"/>
      <c r="M153" s="61"/>
      <c r="N153" s="61"/>
      <c r="O153" s="61"/>
      <c r="P153" s="61"/>
      <c r="Q153" s="61"/>
      <c r="R153" s="61"/>
      <c r="S153" s="61"/>
      <c r="T153" s="61"/>
      <c r="U153" s="61"/>
    </row>
    <row r="154" spans="1:21" ht="12.75">
      <c r="A154" s="61"/>
      <c r="B154" s="61"/>
      <c r="C154" s="61"/>
      <c r="D154" s="61"/>
      <c r="E154" s="61"/>
      <c r="F154" s="61"/>
      <c r="G154" s="61"/>
      <c r="H154" s="61"/>
      <c r="I154" s="61"/>
      <c r="J154" s="61"/>
      <c r="K154" s="61"/>
      <c r="L154" s="61"/>
      <c r="M154" s="61"/>
      <c r="N154" s="61"/>
      <c r="O154" s="61"/>
      <c r="P154" s="61"/>
      <c r="Q154" s="61"/>
      <c r="R154" s="61"/>
      <c r="S154" s="61"/>
      <c r="T154" s="61"/>
      <c r="U154" s="61"/>
    </row>
    <row r="155" spans="1:21" ht="12.75">
      <c r="A155" s="61"/>
      <c r="B155" s="61"/>
      <c r="C155" s="61"/>
      <c r="D155" s="61"/>
      <c r="E155" s="61"/>
      <c r="F155" s="61"/>
      <c r="G155" s="61"/>
      <c r="H155" s="61"/>
      <c r="I155" s="61"/>
      <c r="J155" s="61"/>
      <c r="K155" s="61"/>
      <c r="L155" s="61"/>
      <c r="M155" s="61"/>
      <c r="N155" s="61"/>
      <c r="O155" s="61"/>
      <c r="P155" s="61"/>
      <c r="Q155" s="61"/>
      <c r="R155" s="61"/>
      <c r="S155" s="61"/>
      <c r="T155" s="61"/>
      <c r="U155" s="61"/>
    </row>
    <row r="156" spans="1:21" ht="12.75">
      <c r="A156" s="61"/>
      <c r="B156" s="61"/>
      <c r="C156" s="61"/>
      <c r="D156" s="61"/>
      <c r="E156" s="61"/>
      <c r="F156" s="61"/>
      <c r="G156" s="61"/>
      <c r="H156" s="61"/>
      <c r="I156" s="61"/>
      <c r="J156" s="61"/>
      <c r="K156" s="61"/>
      <c r="L156" s="61"/>
      <c r="M156" s="61"/>
      <c r="N156" s="61"/>
      <c r="O156" s="61"/>
      <c r="P156" s="61"/>
      <c r="Q156" s="61"/>
      <c r="R156" s="61"/>
      <c r="S156" s="61"/>
      <c r="T156" s="61"/>
      <c r="U156" s="61"/>
    </row>
    <row r="157" spans="1:21" ht="12.75">
      <c r="A157" s="61"/>
      <c r="B157" s="61"/>
      <c r="C157" s="61"/>
      <c r="D157" s="61"/>
      <c r="E157" s="61"/>
      <c r="F157" s="61"/>
      <c r="G157" s="61"/>
      <c r="H157" s="61"/>
      <c r="I157" s="61"/>
      <c r="J157" s="61"/>
      <c r="K157" s="61"/>
      <c r="L157" s="61"/>
      <c r="M157" s="61"/>
      <c r="N157" s="61"/>
      <c r="O157" s="61"/>
      <c r="P157" s="61"/>
      <c r="Q157" s="61"/>
      <c r="R157" s="61"/>
      <c r="S157" s="61"/>
      <c r="T157" s="61"/>
      <c r="U157" s="61"/>
    </row>
    <row r="158" spans="1:21" ht="12.75">
      <c r="A158" s="61"/>
      <c r="B158" s="61"/>
      <c r="C158" s="61"/>
      <c r="D158" s="61"/>
      <c r="E158" s="61"/>
      <c r="F158" s="61"/>
      <c r="G158" s="61"/>
      <c r="H158" s="61"/>
      <c r="I158" s="61"/>
      <c r="J158" s="61"/>
      <c r="K158" s="61"/>
      <c r="L158" s="61"/>
      <c r="M158" s="61"/>
      <c r="N158" s="61"/>
      <c r="O158" s="61"/>
      <c r="P158" s="61"/>
      <c r="Q158" s="61"/>
      <c r="R158" s="61"/>
      <c r="S158" s="61"/>
      <c r="T158" s="61"/>
      <c r="U158" s="61"/>
    </row>
    <row r="159" spans="1:21" ht="12.75">
      <c r="A159" s="61"/>
      <c r="B159" s="61"/>
      <c r="C159" s="61"/>
      <c r="D159" s="61"/>
      <c r="E159" s="61"/>
      <c r="F159" s="61"/>
      <c r="G159" s="61"/>
      <c r="H159" s="61"/>
      <c r="I159" s="61"/>
      <c r="J159" s="61"/>
      <c r="K159" s="61"/>
      <c r="L159" s="61"/>
      <c r="M159" s="61"/>
      <c r="N159" s="61"/>
      <c r="O159" s="61"/>
      <c r="P159" s="61"/>
      <c r="Q159" s="61"/>
      <c r="R159" s="61"/>
      <c r="S159" s="61"/>
      <c r="T159" s="61"/>
      <c r="U159" s="61"/>
    </row>
    <row r="160" spans="1:21" ht="12.75">
      <c r="A160" s="61"/>
      <c r="B160" s="61"/>
      <c r="C160" s="61"/>
      <c r="D160" s="61"/>
      <c r="E160" s="61"/>
      <c r="F160" s="61"/>
      <c r="G160" s="61"/>
      <c r="H160" s="61"/>
      <c r="I160" s="61"/>
      <c r="J160" s="61"/>
      <c r="K160" s="61"/>
      <c r="L160" s="61"/>
      <c r="M160" s="61"/>
      <c r="N160" s="61"/>
      <c r="O160" s="61"/>
      <c r="P160" s="61"/>
      <c r="Q160" s="61"/>
      <c r="R160" s="61"/>
      <c r="S160" s="61"/>
      <c r="T160" s="61"/>
      <c r="U160" s="61"/>
    </row>
    <row r="161" spans="1:21" ht="12.75">
      <c r="A161" s="61"/>
      <c r="B161" s="61"/>
      <c r="C161" s="61"/>
      <c r="D161" s="61"/>
      <c r="E161" s="61"/>
      <c r="F161" s="61"/>
      <c r="G161" s="61"/>
      <c r="H161" s="61"/>
      <c r="I161" s="61"/>
      <c r="J161" s="61"/>
      <c r="K161" s="61"/>
      <c r="L161" s="61"/>
      <c r="M161" s="61"/>
      <c r="N161" s="61"/>
      <c r="O161" s="61"/>
      <c r="P161" s="61"/>
      <c r="Q161" s="61"/>
      <c r="R161" s="61"/>
      <c r="S161" s="61"/>
      <c r="T161" s="61"/>
      <c r="U161" s="61"/>
    </row>
    <row r="162" spans="1:21" ht="12.75">
      <c r="A162" s="61"/>
      <c r="B162" s="61"/>
      <c r="C162" s="61"/>
      <c r="D162" s="61"/>
      <c r="E162" s="61"/>
      <c r="F162" s="61"/>
      <c r="G162" s="61"/>
      <c r="H162" s="61"/>
      <c r="I162" s="61"/>
      <c r="J162" s="61"/>
      <c r="K162" s="61"/>
      <c r="L162" s="61"/>
      <c r="M162" s="61"/>
      <c r="N162" s="61"/>
      <c r="O162" s="61"/>
      <c r="P162" s="61"/>
      <c r="Q162" s="61"/>
      <c r="R162" s="61"/>
      <c r="S162" s="61"/>
      <c r="T162" s="61"/>
      <c r="U162" s="61"/>
    </row>
    <row r="163" spans="1:21" ht="12.75">
      <c r="A163" s="61"/>
      <c r="B163" s="61"/>
      <c r="C163" s="61"/>
      <c r="D163" s="61"/>
      <c r="E163" s="61"/>
      <c r="F163" s="61"/>
      <c r="G163" s="61"/>
      <c r="H163" s="61"/>
      <c r="I163" s="61"/>
      <c r="J163" s="61"/>
      <c r="K163" s="61"/>
      <c r="L163" s="61"/>
      <c r="M163" s="61"/>
      <c r="N163" s="61"/>
      <c r="O163" s="61"/>
      <c r="P163" s="61"/>
      <c r="Q163" s="61"/>
      <c r="R163" s="61"/>
      <c r="S163" s="61"/>
      <c r="T163" s="61"/>
      <c r="U163" s="61"/>
    </row>
    <row r="164" spans="1:21" ht="12.75">
      <c r="A164" s="61"/>
      <c r="B164" s="61"/>
      <c r="C164" s="61"/>
      <c r="D164" s="61"/>
      <c r="E164" s="61"/>
      <c r="F164" s="61"/>
      <c r="G164" s="61"/>
      <c r="H164" s="61"/>
      <c r="I164" s="61"/>
      <c r="J164" s="61"/>
      <c r="K164" s="61"/>
      <c r="L164" s="61"/>
      <c r="M164" s="61"/>
      <c r="N164" s="61"/>
      <c r="O164" s="61"/>
      <c r="P164" s="61"/>
      <c r="Q164" s="61"/>
      <c r="R164" s="61"/>
      <c r="S164" s="61"/>
      <c r="T164" s="61"/>
      <c r="U164" s="61"/>
    </row>
    <row r="165" spans="1:21" ht="12.75">
      <c r="A165" s="61"/>
      <c r="B165" s="61"/>
      <c r="C165" s="61"/>
      <c r="D165" s="61"/>
      <c r="E165" s="61"/>
      <c r="F165" s="61"/>
      <c r="G165" s="61"/>
      <c r="H165" s="61"/>
      <c r="I165" s="61"/>
      <c r="J165" s="61"/>
      <c r="K165" s="61"/>
      <c r="L165" s="61"/>
      <c r="M165" s="61"/>
      <c r="N165" s="61"/>
      <c r="O165" s="61"/>
      <c r="P165" s="61"/>
      <c r="Q165" s="61"/>
      <c r="R165" s="61"/>
      <c r="S165" s="61"/>
      <c r="T165" s="61"/>
      <c r="U165" s="61"/>
    </row>
    <row r="166" spans="1:21" ht="12.75">
      <c r="A166" s="61"/>
      <c r="B166" s="61"/>
      <c r="C166" s="61"/>
      <c r="D166" s="61"/>
      <c r="E166" s="61"/>
      <c r="F166" s="61"/>
      <c r="G166" s="61"/>
      <c r="H166" s="61"/>
      <c r="I166" s="61"/>
      <c r="J166" s="61"/>
      <c r="K166" s="61"/>
      <c r="L166" s="61"/>
      <c r="M166" s="61"/>
      <c r="N166" s="61"/>
      <c r="O166" s="61"/>
      <c r="P166" s="61"/>
      <c r="Q166" s="61"/>
      <c r="R166" s="61"/>
      <c r="S166" s="61"/>
      <c r="T166" s="61"/>
      <c r="U166" s="61"/>
    </row>
    <row r="167" spans="1:21" ht="12.75">
      <c r="A167" s="61"/>
      <c r="B167" s="61"/>
      <c r="C167" s="61"/>
      <c r="D167" s="61"/>
      <c r="E167" s="61"/>
      <c r="F167" s="61"/>
      <c r="G167" s="61"/>
      <c r="H167" s="61"/>
      <c r="I167" s="61"/>
      <c r="J167" s="61"/>
      <c r="K167" s="61"/>
      <c r="L167" s="61"/>
      <c r="M167" s="61"/>
      <c r="N167" s="61"/>
      <c r="O167" s="61"/>
      <c r="P167" s="61"/>
      <c r="Q167" s="61"/>
      <c r="R167" s="61"/>
      <c r="S167" s="61"/>
      <c r="T167" s="61"/>
      <c r="U167" s="61"/>
    </row>
    <row r="168" spans="1:21" ht="12.75">
      <c r="A168" s="61"/>
      <c r="B168" s="61"/>
      <c r="C168" s="61"/>
      <c r="D168" s="61"/>
      <c r="E168" s="61"/>
      <c r="F168" s="61"/>
      <c r="G168" s="61"/>
      <c r="H168" s="61"/>
      <c r="I168" s="61"/>
      <c r="J168" s="61"/>
      <c r="K168" s="61"/>
      <c r="L168" s="61"/>
      <c r="M168" s="61"/>
      <c r="N168" s="61"/>
      <c r="O168" s="61"/>
      <c r="P168" s="61"/>
      <c r="Q168" s="61"/>
      <c r="R168" s="61"/>
      <c r="S168" s="61"/>
      <c r="T168" s="61"/>
      <c r="U168" s="61"/>
    </row>
    <row r="169" spans="1:21" ht="12.75">
      <c r="A169" s="61"/>
      <c r="B169" s="61"/>
      <c r="C169" s="61"/>
      <c r="D169" s="61"/>
      <c r="E169" s="61"/>
      <c r="F169" s="61"/>
      <c r="G169" s="61"/>
      <c r="H169" s="61"/>
      <c r="I169" s="61"/>
      <c r="J169" s="61"/>
      <c r="K169" s="61"/>
      <c r="L169" s="61"/>
      <c r="M169" s="61"/>
      <c r="N169" s="61"/>
      <c r="O169" s="61"/>
      <c r="P169" s="61"/>
      <c r="Q169" s="61"/>
      <c r="R169" s="61"/>
      <c r="S169" s="61"/>
      <c r="T169" s="61"/>
      <c r="U169" s="61"/>
    </row>
    <row r="170" spans="1:21" ht="12.75">
      <c r="A170" s="61"/>
      <c r="B170" s="61"/>
      <c r="C170" s="61"/>
      <c r="D170" s="61"/>
      <c r="E170" s="61"/>
      <c r="F170" s="61"/>
      <c r="G170" s="61"/>
      <c r="H170" s="61"/>
      <c r="I170" s="61"/>
      <c r="J170" s="61"/>
      <c r="K170" s="61"/>
      <c r="L170" s="61"/>
      <c r="M170" s="61"/>
      <c r="N170" s="61"/>
      <c r="O170" s="61"/>
      <c r="P170" s="61"/>
      <c r="Q170" s="61"/>
      <c r="R170" s="61"/>
      <c r="S170" s="61"/>
      <c r="T170" s="61"/>
      <c r="U170" s="61"/>
    </row>
    <row r="171" spans="1:21" ht="12.75">
      <c r="A171" s="61"/>
      <c r="B171" s="61"/>
      <c r="C171" s="61"/>
      <c r="D171" s="61"/>
      <c r="E171" s="61"/>
      <c r="F171" s="61"/>
      <c r="G171" s="61"/>
      <c r="H171" s="61"/>
      <c r="I171" s="61"/>
      <c r="J171" s="61"/>
      <c r="K171" s="61"/>
      <c r="L171" s="61"/>
      <c r="M171" s="61"/>
      <c r="N171" s="61"/>
      <c r="O171" s="61"/>
      <c r="P171" s="61"/>
      <c r="Q171" s="61"/>
      <c r="R171" s="61"/>
      <c r="S171" s="61"/>
      <c r="T171" s="61"/>
      <c r="U171" s="61"/>
    </row>
    <row r="172" spans="1:21" ht="12.75">
      <c r="A172" s="61"/>
      <c r="B172" s="61"/>
      <c r="C172" s="61"/>
      <c r="D172" s="61"/>
      <c r="E172" s="61"/>
      <c r="F172" s="61"/>
      <c r="G172" s="61"/>
      <c r="H172" s="61"/>
      <c r="I172" s="61"/>
      <c r="J172" s="61"/>
      <c r="K172" s="61"/>
      <c r="L172" s="61"/>
      <c r="M172" s="61"/>
      <c r="N172" s="61"/>
      <c r="O172" s="61"/>
      <c r="P172" s="61"/>
      <c r="Q172" s="61"/>
      <c r="R172" s="61"/>
      <c r="S172" s="61"/>
      <c r="T172" s="61"/>
      <c r="U172" s="61"/>
    </row>
    <row r="173" spans="1:21" ht="12.75">
      <c r="A173" s="61"/>
      <c r="B173" s="61"/>
      <c r="C173" s="61"/>
      <c r="D173" s="61"/>
      <c r="E173" s="61"/>
      <c r="F173" s="61"/>
      <c r="G173" s="61"/>
      <c r="H173" s="61"/>
      <c r="I173" s="61"/>
      <c r="J173" s="61"/>
      <c r="K173" s="61"/>
      <c r="L173" s="61"/>
      <c r="M173" s="61"/>
      <c r="N173" s="61"/>
      <c r="O173" s="61"/>
      <c r="P173" s="61"/>
      <c r="Q173" s="61"/>
      <c r="R173" s="61"/>
      <c r="S173" s="61"/>
      <c r="T173" s="61"/>
      <c r="U173" s="61"/>
    </row>
    <row r="174" spans="1:21" ht="12.75">
      <c r="A174" s="61"/>
      <c r="B174" s="61"/>
      <c r="C174" s="61"/>
      <c r="D174" s="61"/>
      <c r="E174" s="61"/>
      <c r="F174" s="61"/>
      <c r="G174" s="61"/>
      <c r="H174" s="61"/>
      <c r="I174" s="61"/>
      <c r="J174" s="61"/>
      <c r="K174" s="61"/>
      <c r="L174" s="61"/>
      <c r="M174" s="61"/>
      <c r="N174" s="61"/>
      <c r="O174" s="61"/>
      <c r="P174" s="61"/>
      <c r="Q174" s="61"/>
      <c r="R174" s="61"/>
      <c r="S174" s="61"/>
      <c r="T174" s="61"/>
      <c r="U174" s="61"/>
    </row>
    <row r="175" spans="1:21" ht="12.75">
      <c r="A175" s="61"/>
      <c r="B175" s="61"/>
      <c r="C175" s="61"/>
      <c r="D175" s="61"/>
      <c r="E175" s="61"/>
      <c r="F175" s="61"/>
      <c r="G175" s="61"/>
      <c r="H175" s="61"/>
      <c r="I175" s="61"/>
      <c r="J175" s="61"/>
      <c r="K175" s="61"/>
      <c r="L175" s="61"/>
      <c r="M175" s="61"/>
      <c r="N175" s="61"/>
      <c r="O175" s="61"/>
      <c r="P175" s="61"/>
      <c r="Q175" s="61"/>
      <c r="R175" s="61"/>
      <c r="S175" s="61"/>
      <c r="T175" s="61"/>
      <c r="U175" s="61"/>
    </row>
    <row r="176" spans="1:21" ht="12.75">
      <c r="A176" s="61"/>
      <c r="B176" s="61"/>
      <c r="C176" s="61"/>
      <c r="D176" s="61"/>
      <c r="E176" s="61"/>
      <c r="F176" s="61"/>
      <c r="G176" s="61"/>
      <c r="H176" s="61"/>
      <c r="I176" s="61"/>
      <c r="J176" s="61"/>
      <c r="K176" s="61"/>
      <c r="L176" s="61"/>
      <c r="M176" s="61"/>
      <c r="N176" s="61"/>
      <c r="O176" s="61"/>
      <c r="P176" s="61"/>
      <c r="Q176" s="61"/>
      <c r="R176" s="61"/>
      <c r="S176" s="61"/>
      <c r="T176" s="61"/>
      <c r="U176" s="61"/>
    </row>
    <row r="177" spans="1:21" ht="12.75">
      <c r="A177" s="61"/>
      <c r="B177" s="61"/>
      <c r="C177" s="61"/>
      <c r="D177" s="61"/>
      <c r="E177" s="61"/>
      <c r="F177" s="61"/>
      <c r="G177" s="61"/>
      <c r="H177" s="61"/>
      <c r="I177" s="61"/>
      <c r="J177" s="61"/>
      <c r="K177" s="61"/>
      <c r="L177" s="61"/>
      <c r="M177" s="61"/>
      <c r="N177" s="61"/>
      <c r="O177" s="61"/>
      <c r="P177" s="61"/>
      <c r="Q177" s="61"/>
      <c r="R177" s="61"/>
      <c r="S177" s="61"/>
      <c r="T177" s="61"/>
      <c r="U177" s="61"/>
    </row>
    <row r="178" spans="1:21" ht="12.75">
      <c r="A178" s="61"/>
      <c r="B178" s="61"/>
      <c r="C178" s="61"/>
      <c r="D178" s="61"/>
      <c r="E178" s="61"/>
      <c r="F178" s="61"/>
      <c r="G178" s="61"/>
      <c r="H178" s="61"/>
      <c r="I178" s="61"/>
      <c r="J178" s="61"/>
      <c r="K178" s="61"/>
      <c r="L178" s="61"/>
      <c r="M178" s="61"/>
      <c r="N178" s="61"/>
      <c r="O178" s="61"/>
      <c r="P178" s="61"/>
      <c r="Q178" s="61"/>
      <c r="R178" s="61"/>
      <c r="S178" s="61"/>
      <c r="T178" s="61"/>
      <c r="U178" s="61"/>
    </row>
    <row r="179" spans="1:21" ht="12.75">
      <c r="A179" s="61"/>
      <c r="B179" s="61"/>
      <c r="C179" s="61"/>
      <c r="D179" s="61"/>
      <c r="E179" s="61"/>
      <c r="F179" s="61"/>
      <c r="G179" s="61"/>
      <c r="H179" s="61"/>
      <c r="I179" s="61"/>
      <c r="J179" s="61"/>
      <c r="K179" s="61"/>
      <c r="L179" s="61"/>
      <c r="M179" s="61"/>
      <c r="N179" s="61"/>
      <c r="O179" s="61"/>
      <c r="P179" s="61"/>
      <c r="Q179" s="61"/>
      <c r="R179" s="61"/>
      <c r="S179" s="61"/>
      <c r="T179" s="61"/>
      <c r="U179" s="61"/>
    </row>
    <row r="180" spans="1:21" ht="12.75">
      <c r="A180" s="61"/>
      <c r="B180" s="61"/>
      <c r="C180" s="61"/>
      <c r="D180" s="61"/>
      <c r="E180" s="61"/>
      <c r="F180" s="61"/>
      <c r="G180" s="61"/>
      <c r="H180" s="61"/>
      <c r="I180" s="61"/>
      <c r="J180" s="61"/>
      <c r="K180" s="61"/>
      <c r="L180" s="61"/>
      <c r="M180" s="61"/>
      <c r="N180" s="61"/>
      <c r="O180" s="61"/>
      <c r="P180" s="61"/>
      <c r="Q180" s="61"/>
      <c r="R180" s="61"/>
      <c r="S180" s="61"/>
      <c r="T180" s="61"/>
      <c r="U180" s="61"/>
    </row>
    <row r="181" spans="1:21" ht="12.75">
      <c r="A181" s="61"/>
      <c r="B181" s="61"/>
      <c r="C181" s="61"/>
      <c r="D181" s="61"/>
      <c r="E181" s="61"/>
      <c r="F181" s="61"/>
      <c r="G181" s="61"/>
      <c r="H181" s="61"/>
      <c r="I181" s="61"/>
      <c r="J181" s="61"/>
      <c r="K181" s="61"/>
      <c r="L181" s="61"/>
      <c r="M181" s="61"/>
      <c r="N181" s="61"/>
      <c r="O181" s="61"/>
      <c r="P181" s="61"/>
      <c r="Q181" s="61"/>
      <c r="R181" s="61"/>
      <c r="S181" s="61"/>
      <c r="T181" s="61"/>
      <c r="U181" s="61"/>
    </row>
    <row r="182" spans="1:21" ht="12.75">
      <c r="A182" s="61"/>
      <c r="B182" s="61"/>
      <c r="C182" s="61"/>
      <c r="D182" s="61"/>
      <c r="E182" s="61"/>
      <c r="F182" s="61"/>
      <c r="G182" s="61"/>
      <c r="H182" s="61"/>
      <c r="I182" s="61"/>
      <c r="J182" s="61"/>
      <c r="K182" s="61"/>
      <c r="L182" s="61"/>
      <c r="M182" s="61"/>
      <c r="N182" s="61"/>
      <c r="O182" s="61"/>
      <c r="P182" s="61"/>
      <c r="Q182" s="61"/>
      <c r="R182" s="61"/>
      <c r="S182" s="61"/>
      <c r="T182" s="61"/>
      <c r="U182" s="61"/>
    </row>
    <row r="183" spans="1:21" ht="12.75">
      <c r="A183" s="61"/>
      <c r="B183" s="61"/>
      <c r="C183" s="61"/>
      <c r="D183" s="61"/>
      <c r="E183" s="61"/>
      <c r="F183" s="61"/>
      <c r="G183" s="61"/>
      <c r="H183" s="61"/>
      <c r="I183" s="61"/>
      <c r="J183" s="61"/>
      <c r="K183" s="61"/>
      <c r="L183" s="61"/>
      <c r="M183" s="61"/>
      <c r="N183" s="61"/>
      <c r="O183" s="61"/>
      <c r="P183" s="61"/>
      <c r="Q183" s="61"/>
      <c r="R183" s="61"/>
      <c r="S183" s="61"/>
      <c r="T183" s="61"/>
      <c r="U183" s="61"/>
    </row>
    <row r="184" spans="1:21" ht="12.75">
      <c r="A184" s="61"/>
      <c r="B184" s="61"/>
      <c r="C184" s="61"/>
      <c r="D184" s="61"/>
      <c r="E184" s="61"/>
      <c r="F184" s="61"/>
      <c r="G184" s="61"/>
      <c r="H184" s="61"/>
      <c r="I184" s="61"/>
      <c r="J184" s="61"/>
      <c r="K184" s="61"/>
      <c r="L184" s="61"/>
      <c r="M184" s="61"/>
      <c r="N184" s="61"/>
      <c r="O184" s="61"/>
      <c r="P184" s="61"/>
      <c r="Q184" s="61"/>
      <c r="R184" s="61"/>
      <c r="S184" s="61"/>
      <c r="T184" s="61"/>
      <c r="U184" s="61"/>
    </row>
    <row r="185" spans="1:21" ht="12.75">
      <c r="A185" s="61"/>
      <c r="B185" s="61"/>
      <c r="C185" s="61"/>
      <c r="D185" s="61"/>
      <c r="E185" s="61"/>
      <c r="F185" s="61"/>
      <c r="G185" s="61"/>
      <c r="H185" s="61"/>
      <c r="I185" s="61"/>
      <c r="J185" s="61"/>
      <c r="K185" s="61"/>
      <c r="L185" s="61"/>
      <c r="M185" s="61"/>
      <c r="N185" s="61"/>
      <c r="O185" s="61"/>
      <c r="P185" s="61"/>
      <c r="Q185" s="61"/>
      <c r="R185" s="61"/>
      <c r="S185" s="61"/>
      <c r="T185" s="61"/>
      <c r="U185" s="61"/>
    </row>
    <row r="186" spans="1:21" ht="12.75">
      <c r="A186" s="61"/>
      <c r="B186" s="61"/>
      <c r="C186" s="61"/>
      <c r="D186" s="61"/>
      <c r="E186" s="61"/>
      <c r="F186" s="61"/>
      <c r="G186" s="61"/>
      <c r="H186" s="61"/>
      <c r="I186" s="61"/>
      <c r="J186" s="61"/>
      <c r="K186" s="61"/>
      <c r="L186" s="61"/>
      <c r="M186" s="61"/>
      <c r="N186" s="61"/>
      <c r="O186" s="61"/>
      <c r="P186" s="61"/>
      <c r="Q186" s="61"/>
      <c r="R186" s="61"/>
      <c r="S186" s="61"/>
      <c r="T186" s="61"/>
      <c r="U186" s="61"/>
    </row>
    <row r="187" spans="1:21" ht="12.75">
      <c r="A187" s="61"/>
      <c r="B187" s="61"/>
      <c r="C187" s="61"/>
      <c r="D187" s="61"/>
      <c r="E187" s="61"/>
      <c r="F187" s="61"/>
      <c r="G187" s="61"/>
      <c r="H187" s="61"/>
      <c r="I187" s="61"/>
      <c r="J187" s="61"/>
      <c r="K187" s="61"/>
      <c r="L187" s="61"/>
      <c r="M187" s="61"/>
      <c r="N187" s="61"/>
      <c r="O187" s="61"/>
      <c r="P187" s="61"/>
      <c r="Q187" s="61"/>
      <c r="R187" s="61"/>
      <c r="S187" s="61"/>
      <c r="T187" s="61"/>
      <c r="U187" s="61"/>
    </row>
    <row r="188" spans="1:21" ht="12.75">
      <c r="A188" s="61"/>
      <c r="B188" s="61"/>
      <c r="C188" s="61"/>
      <c r="D188" s="61"/>
      <c r="E188" s="61"/>
      <c r="F188" s="61"/>
      <c r="G188" s="61"/>
      <c r="H188" s="61"/>
      <c r="I188" s="61"/>
      <c r="J188" s="61"/>
      <c r="K188" s="61"/>
      <c r="L188" s="61"/>
      <c r="M188" s="61"/>
      <c r="N188" s="61"/>
      <c r="O188" s="61"/>
      <c r="P188" s="61"/>
      <c r="Q188" s="61"/>
      <c r="R188" s="61"/>
      <c r="S188" s="61"/>
      <c r="T188" s="61"/>
      <c r="U188" s="61"/>
    </row>
    <row r="189" spans="1:21" ht="12.75">
      <c r="A189" s="61"/>
      <c r="B189" s="61"/>
      <c r="C189" s="61"/>
      <c r="D189" s="61"/>
      <c r="E189" s="61"/>
      <c r="F189" s="61"/>
      <c r="G189" s="61"/>
      <c r="H189" s="61"/>
      <c r="I189" s="61"/>
      <c r="J189" s="61"/>
      <c r="K189" s="61"/>
      <c r="L189" s="61"/>
      <c r="M189" s="61"/>
      <c r="N189" s="61"/>
      <c r="O189" s="61"/>
      <c r="P189" s="61"/>
      <c r="Q189" s="61"/>
      <c r="R189" s="61"/>
      <c r="S189" s="61"/>
      <c r="T189" s="61"/>
      <c r="U189" s="61"/>
    </row>
    <row r="190" spans="1:21" ht="12.75">
      <c r="A190" s="61"/>
      <c r="B190" s="61"/>
      <c r="C190" s="61"/>
      <c r="D190" s="61"/>
      <c r="E190" s="61"/>
      <c r="F190" s="61"/>
      <c r="G190" s="61"/>
      <c r="H190" s="61"/>
      <c r="I190" s="61"/>
      <c r="J190" s="61"/>
      <c r="K190" s="61"/>
      <c r="L190" s="61"/>
      <c r="M190" s="61"/>
      <c r="N190" s="61"/>
      <c r="O190" s="61"/>
      <c r="P190" s="61"/>
      <c r="Q190" s="61"/>
      <c r="R190" s="61"/>
      <c r="S190" s="61"/>
      <c r="T190" s="61"/>
      <c r="U190" s="61"/>
    </row>
    <row r="191" spans="1:21" ht="12.75">
      <c r="A191" s="61"/>
      <c r="B191" s="61"/>
      <c r="C191" s="61"/>
      <c r="D191" s="61"/>
      <c r="E191" s="61"/>
      <c r="F191" s="61"/>
      <c r="G191" s="61"/>
      <c r="H191" s="61"/>
      <c r="I191" s="61"/>
      <c r="J191" s="61"/>
      <c r="K191" s="61"/>
      <c r="L191" s="61"/>
      <c r="M191" s="61"/>
      <c r="N191" s="61"/>
      <c r="O191" s="61"/>
      <c r="P191" s="61"/>
      <c r="Q191" s="61"/>
      <c r="R191" s="61"/>
      <c r="S191" s="61"/>
      <c r="T191" s="61"/>
      <c r="U191" s="61"/>
    </row>
    <row r="192" spans="1:21" ht="12.75">
      <c r="A192" s="61"/>
      <c r="B192" s="61"/>
      <c r="C192" s="61"/>
      <c r="D192" s="61"/>
      <c r="E192" s="61"/>
      <c r="F192" s="61"/>
      <c r="G192" s="61"/>
      <c r="H192" s="61"/>
      <c r="I192" s="61"/>
      <c r="J192" s="61"/>
      <c r="K192" s="61"/>
      <c r="L192" s="61"/>
      <c r="M192" s="61"/>
      <c r="N192" s="61"/>
      <c r="O192" s="61"/>
      <c r="P192" s="61"/>
      <c r="Q192" s="61"/>
      <c r="R192" s="61"/>
      <c r="S192" s="61"/>
      <c r="T192" s="61"/>
      <c r="U192" s="61"/>
    </row>
    <row r="193" spans="1:21" ht="12.75">
      <c r="A193" s="61"/>
      <c r="B193" s="61"/>
      <c r="C193" s="61"/>
      <c r="D193" s="61"/>
      <c r="E193" s="61"/>
      <c r="F193" s="61"/>
      <c r="G193" s="61"/>
      <c r="H193" s="61"/>
      <c r="I193" s="61"/>
      <c r="J193" s="61"/>
      <c r="K193" s="61"/>
      <c r="L193" s="61"/>
      <c r="M193" s="61"/>
      <c r="N193" s="61"/>
      <c r="O193" s="61"/>
      <c r="P193" s="61"/>
      <c r="Q193" s="61"/>
      <c r="R193" s="61"/>
      <c r="S193" s="61"/>
      <c r="T193" s="61"/>
      <c r="U193" s="61"/>
    </row>
    <row r="194" spans="1:21" ht="12.75">
      <c r="A194" s="61"/>
      <c r="B194" s="61"/>
      <c r="C194" s="61"/>
      <c r="D194" s="61"/>
      <c r="E194" s="61"/>
      <c r="F194" s="61"/>
      <c r="G194" s="61"/>
      <c r="H194" s="61"/>
      <c r="I194" s="61"/>
      <c r="J194" s="61"/>
      <c r="K194" s="61"/>
      <c r="L194" s="61"/>
      <c r="M194" s="61"/>
      <c r="N194" s="61"/>
      <c r="O194" s="61"/>
      <c r="P194" s="61"/>
      <c r="Q194" s="61"/>
      <c r="R194" s="61"/>
      <c r="S194" s="61"/>
      <c r="T194" s="61"/>
      <c r="U194" s="61"/>
    </row>
    <row r="195" spans="1:21" ht="12.75">
      <c r="A195" s="61"/>
      <c r="B195" s="61"/>
      <c r="C195" s="61"/>
      <c r="D195" s="61"/>
      <c r="E195" s="61"/>
      <c r="F195" s="61"/>
      <c r="G195" s="61"/>
      <c r="H195" s="61"/>
      <c r="I195" s="61"/>
      <c r="J195" s="61"/>
      <c r="K195" s="61"/>
      <c r="L195" s="61"/>
      <c r="M195" s="61"/>
      <c r="N195" s="61"/>
      <c r="O195" s="61"/>
      <c r="P195" s="61"/>
      <c r="Q195" s="61"/>
      <c r="R195" s="61"/>
      <c r="S195" s="61"/>
      <c r="T195" s="61"/>
      <c r="U195" s="61"/>
    </row>
    <row r="196" spans="1:21" ht="12.75">
      <c r="A196" s="61"/>
      <c r="B196" s="61"/>
      <c r="C196" s="61"/>
      <c r="D196" s="61"/>
      <c r="E196" s="61"/>
      <c r="F196" s="61"/>
      <c r="G196" s="61"/>
      <c r="H196" s="61"/>
      <c r="I196" s="61"/>
      <c r="J196" s="61"/>
      <c r="K196" s="61"/>
      <c r="L196" s="61"/>
      <c r="M196" s="61"/>
      <c r="N196" s="61"/>
      <c r="O196" s="61"/>
      <c r="P196" s="61"/>
      <c r="Q196" s="61"/>
      <c r="R196" s="61"/>
      <c r="S196" s="61"/>
      <c r="T196" s="61"/>
      <c r="U196" s="61"/>
    </row>
    <row r="197" spans="1:21" ht="12.75">
      <c r="A197" s="61"/>
      <c r="B197" s="61"/>
      <c r="C197" s="61"/>
      <c r="D197" s="61"/>
      <c r="E197" s="61"/>
      <c r="F197" s="61"/>
      <c r="G197" s="61"/>
      <c r="H197" s="61"/>
      <c r="I197" s="61"/>
      <c r="J197" s="61"/>
      <c r="K197" s="61"/>
      <c r="L197" s="61"/>
      <c r="M197" s="61"/>
      <c r="N197" s="61"/>
      <c r="O197" s="61"/>
      <c r="P197" s="61"/>
      <c r="Q197" s="61"/>
      <c r="R197" s="61"/>
      <c r="S197" s="61"/>
      <c r="T197" s="61"/>
      <c r="U197" s="61"/>
    </row>
    <row r="198" spans="1:21" ht="12.75">
      <c r="A198" s="61"/>
      <c r="B198" s="61"/>
      <c r="C198" s="61"/>
      <c r="D198" s="61"/>
      <c r="E198" s="61"/>
      <c r="F198" s="61"/>
      <c r="G198" s="61"/>
      <c r="H198" s="61"/>
      <c r="I198" s="61"/>
      <c r="J198" s="61"/>
      <c r="K198" s="61"/>
      <c r="L198" s="61"/>
      <c r="M198" s="61"/>
      <c r="N198" s="61"/>
      <c r="O198" s="61"/>
      <c r="P198" s="61"/>
      <c r="Q198" s="61"/>
      <c r="R198" s="61"/>
      <c r="S198" s="61"/>
      <c r="T198" s="61"/>
      <c r="U198" s="61"/>
    </row>
    <row r="199" spans="1:21" ht="12.75">
      <c r="A199" s="61"/>
      <c r="B199" s="61"/>
      <c r="C199" s="61"/>
      <c r="D199" s="61"/>
      <c r="E199" s="61"/>
      <c r="F199" s="61"/>
      <c r="G199" s="61"/>
      <c r="H199" s="61"/>
      <c r="I199" s="61"/>
      <c r="J199" s="61"/>
      <c r="K199" s="61"/>
      <c r="L199" s="61"/>
      <c r="M199" s="61"/>
      <c r="N199" s="61"/>
      <c r="O199" s="61"/>
      <c r="P199" s="61"/>
      <c r="Q199" s="61"/>
      <c r="R199" s="61"/>
      <c r="S199" s="61"/>
      <c r="T199" s="61"/>
      <c r="U199" s="61"/>
    </row>
    <row r="200" spans="1:21" ht="12.75">
      <c r="A200" s="61"/>
      <c r="B200" s="61"/>
      <c r="C200" s="61"/>
      <c r="D200" s="61"/>
      <c r="E200" s="61"/>
      <c r="F200" s="61"/>
      <c r="G200" s="61"/>
      <c r="H200" s="61"/>
      <c r="I200" s="61"/>
      <c r="J200" s="61"/>
      <c r="K200" s="61"/>
      <c r="L200" s="61"/>
      <c r="M200" s="61"/>
      <c r="N200" s="61"/>
      <c r="O200" s="61"/>
      <c r="P200" s="61"/>
      <c r="Q200" s="61"/>
      <c r="R200" s="61"/>
      <c r="S200" s="61"/>
      <c r="T200" s="61"/>
      <c r="U200" s="61"/>
    </row>
    <row r="201" spans="1:21" ht="12.75">
      <c r="A201" s="61"/>
      <c r="B201" s="61"/>
      <c r="C201" s="61"/>
      <c r="D201" s="61"/>
      <c r="E201" s="61"/>
      <c r="F201" s="61"/>
      <c r="G201" s="61"/>
      <c r="H201" s="61"/>
      <c r="I201" s="61"/>
      <c r="J201" s="61"/>
      <c r="K201" s="61"/>
      <c r="L201" s="61"/>
      <c r="M201" s="61"/>
      <c r="N201" s="61"/>
      <c r="O201" s="61"/>
      <c r="P201" s="61"/>
      <c r="Q201" s="61"/>
      <c r="R201" s="61"/>
      <c r="S201" s="61"/>
      <c r="T201" s="61"/>
      <c r="U201" s="61"/>
    </row>
    <row r="202" spans="1:21" ht="12.75">
      <c r="A202" s="61"/>
      <c r="B202" s="61"/>
      <c r="C202" s="61"/>
      <c r="D202" s="61"/>
      <c r="E202" s="61"/>
      <c r="F202" s="61"/>
      <c r="G202" s="61"/>
      <c r="H202" s="61"/>
      <c r="I202" s="61"/>
      <c r="J202" s="61"/>
      <c r="K202" s="61"/>
      <c r="L202" s="61"/>
      <c r="M202" s="61"/>
      <c r="N202" s="61"/>
      <c r="O202" s="61"/>
      <c r="P202" s="61"/>
      <c r="Q202" s="61"/>
      <c r="R202" s="61"/>
      <c r="S202" s="61"/>
      <c r="T202" s="61"/>
      <c r="U202" s="61"/>
    </row>
    <row r="203" spans="1:21" ht="12.75">
      <c r="A203" s="61"/>
      <c r="B203" s="61"/>
      <c r="C203" s="61"/>
      <c r="D203" s="61"/>
      <c r="E203" s="61"/>
      <c r="F203" s="61"/>
      <c r="G203" s="61"/>
      <c r="H203" s="61"/>
      <c r="I203" s="61"/>
      <c r="J203" s="61"/>
      <c r="K203" s="61"/>
      <c r="L203" s="61"/>
      <c r="M203" s="61"/>
      <c r="N203" s="61"/>
      <c r="O203" s="61"/>
      <c r="P203" s="61"/>
      <c r="Q203" s="61"/>
      <c r="R203" s="61"/>
      <c r="S203" s="61"/>
      <c r="T203" s="61"/>
      <c r="U203" s="61"/>
    </row>
    <row r="204" spans="1:21" ht="12.75">
      <c r="A204" s="61"/>
      <c r="B204" s="61"/>
      <c r="C204" s="61"/>
      <c r="D204" s="61"/>
      <c r="E204" s="61"/>
      <c r="F204" s="61"/>
      <c r="G204" s="61"/>
      <c r="H204" s="61"/>
      <c r="I204" s="61"/>
      <c r="J204" s="61"/>
      <c r="K204" s="61"/>
      <c r="L204" s="61"/>
      <c r="M204" s="61"/>
      <c r="N204" s="61"/>
      <c r="O204" s="61"/>
      <c r="P204" s="61"/>
      <c r="Q204" s="61"/>
      <c r="R204" s="61"/>
      <c r="S204" s="61"/>
      <c r="T204" s="61"/>
      <c r="U204" s="61"/>
    </row>
    <row r="205" spans="1:21" ht="12.75">
      <c r="A205" s="61"/>
      <c r="B205" s="61"/>
      <c r="C205" s="61"/>
      <c r="D205" s="61"/>
      <c r="E205" s="61"/>
      <c r="F205" s="61"/>
      <c r="G205" s="61"/>
      <c r="H205" s="61"/>
      <c r="I205" s="61"/>
      <c r="J205" s="61"/>
      <c r="K205" s="61"/>
      <c r="L205" s="61"/>
      <c r="M205" s="61"/>
      <c r="N205" s="61"/>
      <c r="O205" s="61"/>
      <c r="P205" s="61"/>
      <c r="Q205" s="61"/>
      <c r="R205" s="61"/>
      <c r="S205" s="61"/>
      <c r="T205" s="61"/>
      <c r="U205" s="61"/>
    </row>
    <row r="206" spans="1:21" ht="12.75">
      <c r="A206" s="61"/>
      <c r="B206" s="61"/>
      <c r="C206" s="61"/>
      <c r="D206" s="61"/>
      <c r="E206" s="61"/>
      <c r="F206" s="61"/>
      <c r="G206" s="61"/>
      <c r="H206" s="61"/>
      <c r="I206" s="61"/>
      <c r="J206" s="61"/>
      <c r="K206" s="61"/>
      <c r="L206" s="61"/>
      <c r="M206" s="61"/>
      <c r="N206" s="61"/>
      <c r="O206" s="61"/>
      <c r="P206" s="61"/>
      <c r="Q206" s="61"/>
      <c r="R206" s="61"/>
      <c r="S206" s="61"/>
      <c r="T206" s="61"/>
      <c r="U206" s="61"/>
    </row>
    <row r="207" spans="1:21" ht="12.75">
      <c r="A207" s="61"/>
      <c r="B207" s="61"/>
      <c r="C207" s="61"/>
      <c r="D207" s="61"/>
      <c r="E207" s="61"/>
      <c r="F207" s="61"/>
      <c r="G207" s="61"/>
      <c r="H207" s="61"/>
      <c r="I207" s="61"/>
      <c r="J207" s="61"/>
      <c r="K207" s="61"/>
      <c r="L207" s="61"/>
      <c r="M207" s="61"/>
      <c r="N207" s="61"/>
      <c r="O207" s="61"/>
      <c r="P207" s="61"/>
      <c r="Q207" s="61"/>
      <c r="R207" s="61"/>
      <c r="S207" s="61"/>
      <c r="T207" s="61"/>
      <c r="U207" s="61"/>
    </row>
    <row r="208" spans="1:21" ht="12.75">
      <c r="A208" s="61"/>
      <c r="B208" s="61"/>
      <c r="C208" s="61"/>
      <c r="D208" s="61"/>
      <c r="E208" s="61"/>
      <c r="F208" s="61"/>
      <c r="G208" s="61"/>
      <c r="H208" s="61"/>
      <c r="I208" s="61"/>
      <c r="J208" s="61"/>
      <c r="K208" s="61"/>
      <c r="L208" s="61"/>
      <c r="M208" s="61"/>
      <c r="N208" s="61"/>
      <c r="O208" s="61"/>
      <c r="P208" s="61"/>
      <c r="Q208" s="61"/>
      <c r="R208" s="61"/>
      <c r="S208" s="61"/>
      <c r="T208" s="61"/>
      <c r="U208" s="61"/>
    </row>
    <row r="209" spans="1:21" ht="12.75">
      <c r="A209" s="61"/>
      <c r="B209" s="61"/>
      <c r="C209" s="61"/>
      <c r="D209" s="61"/>
      <c r="E209" s="61"/>
      <c r="F209" s="61"/>
      <c r="G209" s="61"/>
      <c r="H209" s="61"/>
      <c r="I209" s="61"/>
      <c r="J209" s="61"/>
      <c r="K209" s="61"/>
      <c r="L209" s="61"/>
      <c r="M209" s="61"/>
      <c r="N209" s="61"/>
      <c r="O209" s="61"/>
      <c r="P209" s="61"/>
      <c r="Q209" s="61"/>
      <c r="R209" s="61"/>
      <c r="S209" s="61"/>
      <c r="T209" s="61"/>
      <c r="U209" s="61"/>
    </row>
    <row r="210" spans="1:21" ht="12.75">
      <c r="A210" s="61"/>
      <c r="B210" s="61"/>
      <c r="C210" s="61"/>
      <c r="D210" s="61"/>
      <c r="E210" s="61"/>
      <c r="F210" s="61"/>
      <c r="G210" s="61"/>
      <c r="H210" s="61"/>
      <c r="I210" s="61"/>
      <c r="J210" s="61"/>
      <c r="K210" s="61"/>
      <c r="L210" s="61"/>
      <c r="M210" s="61"/>
      <c r="N210" s="61"/>
      <c r="O210" s="61"/>
      <c r="P210" s="61"/>
      <c r="Q210" s="61"/>
      <c r="R210" s="61"/>
      <c r="S210" s="61"/>
      <c r="T210" s="61"/>
      <c r="U210" s="61"/>
    </row>
    <row r="211" spans="1:21" ht="12.75">
      <c r="A211" s="61"/>
      <c r="B211" s="61"/>
      <c r="C211" s="61"/>
      <c r="D211" s="61"/>
      <c r="E211" s="61"/>
      <c r="F211" s="61"/>
      <c r="G211" s="61"/>
      <c r="H211" s="61"/>
      <c r="I211" s="61"/>
      <c r="J211" s="61"/>
      <c r="K211" s="61"/>
      <c r="L211" s="61"/>
      <c r="M211" s="61"/>
      <c r="N211" s="61"/>
      <c r="O211" s="61"/>
      <c r="P211" s="61"/>
      <c r="Q211" s="61"/>
      <c r="R211" s="61"/>
      <c r="S211" s="61"/>
      <c r="T211" s="61"/>
      <c r="U211" s="61"/>
    </row>
    <row r="212" spans="1:21" ht="12.75">
      <c r="A212" s="61"/>
      <c r="B212" s="61"/>
      <c r="C212" s="61"/>
      <c r="D212" s="61"/>
      <c r="E212" s="61"/>
      <c r="F212" s="61"/>
      <c r="G212" s="61"/>
      <c r="H212" s="61"/>
      <c r="I212" s="61"/>
      <c r="J212" s="61"/>
      <c r="K212" s="61"/>
      <c r="L212" s="61"/>
      <c r="M212" s="61"/>
      <c r="N212" s="61"/>
      <c r="O212" s="61"/>
      <c r="P212" s="61"/>
      <c r="Q212" s="61"/>
      <c r="R212" s="61"/>
      <c r="S212" s="61"/>
      <c r="T212" s="61"/>
      <c r="U212" s="61"/>
    </row>
    <row r="213" spans="1:21" ht="12.75">
      <c r="A213" s="61"/>
      <c r="B213" s="61"/>
      <c r="C213" s="61"/>
      <c r="D213" s="61"/>
      <c r="E213" s="61"/>
      <c r="F213" s="61"/>
      <c r="G213" s="61"/>
      <c r="H213" s="61"/>
      <c r="I213" s="61"/>
      <c r="J213" s="61"/>
      <c r="K213" s="61"/>
      <c r="L213" s="61"/>
      <c r="M213" s="61"/>
      <c r="N213" s="61"/>
      <c r="O213" s="61"/>
      <c r="P213" s="61"/>
      <c r="Q213" s="61"/>
      <c r="R213" s="61"/>
      <c r="S213" s="61"/>
      <c r="T213" s="61"/>
      <c r="U213" s="61"/>
    </row>
    <row r="214" spans="1:21" ht="12.75">
      <c r="A214" s="61"/>
      <c r="B214" s="61"/>
      <c r="C214" s="61"/>
      <c r="D214" s="61"/>
      <c r="E214" s="61"/>
      <c r="F214" s="61"/>
      <c r="G214" s="61"/>
      <c r="H214" s="61"/>
      <c r="I214" s="61"/>
      <c r="J214" s="61"/>
      <c r="K214" s="61"/>
      <c r="L214" s="61"/>
      <c r="M214" s="61"/>
      <c r="N214" s="61"/>
      <c r="O214" s="61"/>
      <c r="P214" s="61"/>
      <c r="Q214" s="61"/>
      <c r="R214" s="61"/>
      <c r="S214" s="61"/>
      <c r="T214" s="61"/>
      <c r="U214" s="61"/>
    </row>
    <row r="215" spans="1:21" ht="12.75">
      <c r="A215" s="61"/>
      <c r="B215" s="61"/>
      <c r="C215" s="61"/>
      <c r="D215" s="61"/>
      <c r="E215" s="61"/>
      <c r="F215" s="61"/>
      <c r="G215" s="61"/>
      <c r="H215" s="61"/>
      <c r="I215" s="61"/>
      <c r="J215" s="61"/>
      <c r="K215" s="61"/>
      <c r="L215" s="61"/>
      <c r="M215" s="61"/>
      <c r="N215" s="61"/>
      <c r="O215" s="61"/>
      <c r="P215" s="61"/>
      <c r="Q215" s="61"/>
      <c r="R215" s="61"/>
      <c r="S215" s="61"/>
      <c r="T215" s="61"/>
      <c r="U215" s="61"/>
    </row>
    <row r="216" spans="1:21" ht="12.75">
      <c r="A216" s="61"/>
      <c r="B216" s="61"/>
      <c r="C216" s="61"/>
      <c r="D216" s="61"/>
      <c r="E216" s="61"/>
      <c r="F216" s="61"/>
      <c r="G216" s="61"/>
      <c r="H216" s="61"/>
      <c r="I216" s="61"/>
      <c r="J216" s="61"/>
      <c r="K216" s="61"/>
      <c r="L216" s="61"/>
      <c r="M216" s="61"/>
      <c r="N216" s="61"/>
      <c r="O216" s="61"/>
      <c r="P216" s="61"/>
      <c r="Q216" s="61"/>
      <c r="R216" s="61"/>
      <c r="S216" s="61"/>
      <c r="T216" s="61"/>
      <c r="U216" s="61"/>
    </row>
    <row r="217" spans="1:21" ht="12.75">
      <c r="A217" s="61"/>
      <c r="B217" s="61"/>
      <c r="C217" s="61"/>
      <c r="D217" s="61"/>
      <c r="E217" s="61"/>
      <c r="F217" s="61"/>
      <c r="G217" s="61"/>
      <c r="H217" s="61"/>
      <c r="I217" s="61"/>
      <c r="J217" s="61"/>
      <c r="K217" s="61"/>
      <c r="L217" s="61"/>
      <c r="M217" s="61"/>
      <c r="N217" s="61"/>
      <c r="O217" s="61"/>
      <c r="P217" s="61"/>
      <c r="Q217" s="61"/>
      <c r="R217" s="61"/>
      <c r="S217" s="61"/>
      <c r="T217" s="61"/>
      <c r="U217" s="61"/>
    </row>
    <row r="218" spans="1:21" ht="12.75">
      <c r="A218" s="61"/>
      <c r="B218" s="61"/>
      <c r="C218" s="61"/>
      <c r="D218" s="61"/>
      <c r="E218" s="61"/>
      <c r="F218" s="61"/>
      <c r="G218" s="61"/>
      <c r="H218" s="61"/>
      <c r="I218" s="61"/>
      <c r="J218" s="61"/>
      <c r="K218" s="61"/>
      <c r="L218" s="61"/>
      <c r="M218" s="61"/>
      <c r="N218" s="61"/>
      <c r="O218" s="61"/>
      <c r="P218" s="61"/>
      <c r="Q218" s="61"/>
      <c r="R218" s="61"/>
      <c r="S218" s="61"/>
      <c r="T218" s="61"/>
      <c r="U218" s="61"/>
    </row>
    <row r="219" spans="1:21" ht="12.75">
      <c r="A219" s="61"/>
      <c r="B219" s="61"/>
      <c r="C219" s="61"/>
      <c r="D219" s="61"/>
      <c r="E219" s="61"/>
      <c r="F219" s="61"/>
      <c r="G219" s="61"/>
      <c r="H219" s="61"/>
      <c r="I219" s="61"/>
      <c r="J219" s="61"/>
      <c r="K219" s="61"/>
      <c r="L219" s="61"/>
      <c r="M219" s="61"/>
      <c r="N219" s="61"/>
      <c r="O219" s="61"/>
      <c r="P219" s="61"/>
      <c r="Q219" s="61"/>
      <c r="R219" s="61"/>
      <c r="S219" s="61"/>
      <c r="T219" s="61"/>
      <c r="U219" s="61"/>
    </row>
    <row r="220" spans="1:21" ht="12.75">
      <c r="A220" s="61"/>
      <c r="B220" s="61"/>
      <c r="C220" s="61"/>
      <c r="D220" s="61"/>
      <c r="E220" s="61"/>
      <c r="F220" s="61"/>
      <c r="G220" s="61"/>
      <c r="H220" s="61"/>
      <c r="I220" s="61"/>
      <c r="J220" s="61"/>
      <c r="K220" s="61"/>
      <c r="L220" s="61"/>
      <c r="M220" s="61"/>
      <c r="N220" s="61"/>
      <c r="O220" s="61"/>
      <c r="P220" s="61"/>
      <c r="Q220" s="61"/>
      <c r="R220" s="61"/>
      <c r="S220" s="61"/>
      <c r="T220" s="61"/>
      <c r="U220" s="61"/>
    </row>
    <row r="221" spans="1:21" ht="12.75">
      <c r="A221" s="61"/>
      <c r="B221" s="61"/>
      <c r="C221" s="61"/>
      <c r="D221" s="61"/>
      <c r="E221" s="61"/>
      <c r="F221" s="61"/>
      <c r="G221" s="61"/>
      <c r="H221" s="61"/>
      <c r="I221" s="61"/>
      <c r="J221" s="61"/>
      <c r="K221" s="61"/>
      <c r="L221" s="61"/>
      <c r="M221" s="61"/>
      <c r="N221" s="61"/>
      <c r="O221" s="61"/>
      <c r="P221" s="61"/>
      <c r="Q221" s="61"/>
      <c r="R221" s="61"/>
      <c r="S221" s="61"/>
      <c r="T221" s="61"/>
      <c r="U221" s="61"/>
    </row>
    <row r="222" spans="1:21" ht="12.75">
      <c r="A222" s="61"/>
      <c r="B222" s="61"/>
      <c r="C222" s="61"/>
      <c r="D222" s="61"/>
      <c r="E222" s="61"/>
      <c r="F222" s="61"/>
      <c r="G222" s="61"/>
      <c r="H222" s="61"/>
      <c r="I222" s="61"/>
      <c r="J222" s="61"/>
      <c r="K222" s="61"/>
      <c r="L222" s="61"/>
      <c r="M222" s="61"/>
      <c r="N222" s="61"/>
      <c r="O222" s="61"/>
      <c r="P222" s="61"/>
      <c r="Q222" s="61"/>
      <c r="R222" s="61"/>
      <c r="S222" s="61"/>
      <c r="T222" s="61"/>
      <c r="U222" s="61"/>
    </row>
    <row r="223" spans="1:21" ht="12.75">
      <c r="A223" s="61"/>
      <c r="B223" s="61"/>
      <c r="C223" s="61"/>
      <c r="D223" s="61"/>
      <c r="E223" s="61"/>
      <c r="F223" s="61"/>
      <c r="G223" s="61"/>
      <c r="H223" s="61"/>
      <c r="I223" s="61"/>
      <c r="J223" s="61"/>
      <c r="K223" s="61"/>
      <c r="L223" s="61"/>
      <c r="M223" s="61"/>
      <c r="N223" s="61"/>
      <c r="O223" s="61"/>
      <c r="P223" s="61"/>
      <c r="Q223" s="61"/>
      <c r="R223" s="61"/>
      <c r="S223" s="61"/>
      <c r="T223" s="61"/>
      <c r="U223" s="61"/>
    </row>
    <row r="224" spans="1:21" ht="12.75">
      <c r="A224" s="61"/>
      <c r="B224" s="61"/>
      <c r="C224" s="61"/>
      <c r="D224" s="61"/>
      <c r="E224" s="61"/>
      <c r="F224" s="61"/>
      <c r="G224" s="61"/>
      <c r="H224" s="61"/>
      <c r="I224" s="61"/>
      <c r="J224" s="61"/>
      <c r="K224" s="61"/>
      <c r="L224" s="61"/>
      <c r="M224" s="61"/>
      <c r="N224" s="61"/>
      <c r="O224" s="61"/>
      <c r="P224" s="61"/>
      <c r="Q224" s="61"/>
      <c r="R224" s="61"/>
      <c r="S224" s="61"/>
      <c r="T224" s="61"/>
      <c r="U224" s="61"/>
    </row>
    <row r="225" spans="1:21" ht="12.75">
      <c r="A225" s="61"/>
      <c r="B225" s="61"/>
      <c r="C225" s="61"/>
      <c r="D225" s="61"/>
      <c r="E225" s="61"/>
      <c r="F225" s="61"/>
      <c r="G225" s="61"/>
      <c r="H225" s="61"/>
      <c r="I225" s="61"/>
      <c r="J225" s="61"/>
      <c r="K225" s="61"/>
      <c r="L225" s="61"/>
      <c r="M225" s="61"/>
      <c r="N225" s="61"/>
      <c r="O225" s="61"/>
      <c r="P225" s="61"/>
      <c r="Q225" s="61"/>
      <c r="R225" s="61"/>
      <c r="S225" s="61"/>
      <c r="T225" s="61"/>
      <c r="U225" s="61"/>
    </row>
    <row r="226" spans="1:21" ht="12.75">
      <c r="A226" s="61"/>
      <c r="B226" s="61"/>
      <c r="C226" s="61"/>
      <c r="D226" s="61"/>
      <c r="E226" s="61"/>
      <c r="F226" s="61"/>
      <c r="G226" s="61"/>
      <c r="H226" s="61"/>
      <c r="I226" s="61"/>
      <c r="J226" s="61"/>
      <c r="K226" s="61"/>
      <c r="L226" s="61"/>
      <c r="M226" s="61"/>
      <c r="N226" s="61"/>
      <c r="O226" s="61"/>
      <c r="P226" s="61"/>
      <c r="Q226" s="61"/>
      <c r="R226" s="61"/>
      <c r="S226" s="61"/>
      <c r="T226" s="61"/>
      <c r="U226" s="61"/>
    </row>
    <row r="227" spans="1:21" ht="12.75">
      <c r="A227" s="61"/>
      <c r="B227" s="61"/>
      <c r="C227" s="61"/>
      <c r="D227" s="61"/>
      <c r="E227" s="61"/>
      <c r="F227" s="61"/>
      <c r="G227" s="61"/>
      <c r="H227" s="61"/>
      <c r="I227" s="61"/>
      <c r="J227" s="61"/>
      <c r="K227" s="61"/>
      <c r="L227" s="61"/>
      <c r="M227" s="61"/>
      <c r="N227" s="61"/>
      <c r="O227" s="61"/>
      <c r="P227" s="61"/>
      <c r="Q227" s="61"/>
      <c r="R227" s="61"/>
      <c r="S227" s="61"/>
      <c r="T227" s="61"/>
      <c r="U227" s="61"/>
    </row>
    <row r="228" spans="1:21" ht="12.75">
      <c r="A228" s="61"/>
      <c r="B228" s="61"/>
      <c r="C228" s="61"/>
      <c r="D228" s="61"/>
      <c r="E228" s="61"/>
      <c r="F228" s="61"/>
      <c r="G228" s="61"/>
      <c r="H228" s="61"/>
      <c r="I228" s="61"/>
      <c r="J228" s="61"/>
      <c r="K228" s="61"/>
      <c r="L228" s="61"/>
      <c r="M228" s="61"/>
      <c r="N228" s="61"/>
      <c r="O228" s="61"/>
      <c r="P228" s="61"/>
      <c r="Q228" s="61"/>
      <c r="R228" s="61"/>
      <c r="S228" s="61"/>
      <c r="T228" s="61"/>
      <c r="U228" s="61"/>
    </row>
    <row r="229" spans="1:21" ht="12.75">
      <c r="A229" s="61"/>
      <c r="B229" s="61"/>
      <c r="C229" s="61"/>
      <c r="D229" s="61"/>
      <c r="E229" s="61"/>
      <c r="F229" s="61"/>
      <c r="G229" s="61"/>
      <c r="H229" s="61"/>
      <c r="I229" s="61"/>
      <c r="J229" s="61"/>
      <c r="K229" s="61"/>
      <c r="L229" s="61"/>
      <c r="M229" s="61"/>
      <c r="N229" s="61"/>
      <c r="O229" s="61"/>
      <c r="P229" s="61"/>
      <c r="Q229" s="61"/>
      <c r="R229" s="61"/>
      <c r="S229" s="61"/>
      <c r="T229" s="61"/>
      <c r="U229" s="61"/>
    </row>
    <row r="230" spans="1:21" ht="12.75">
      <c r="A230" s="61"/>
      <c r="B230" s="61"/>
      <c r="C230" s="61"/>
      <c r="D230" s="61"/>
      <c r="E230" s="61"/>
      <c r="F230" s="61"/>
      <c r="G230" s="61"/>
      <c r="H230" s="61"/>
      <c r="I230" s="61"/>
      <c r="J230" s="61"/>
      <c r="K230" s="61"/>
      <c r="L230" s="61"/>
      <c r="M230" s="61"/>
      <c r="N230" s="61"/>
      <c r="O230" s="61"/>
      <c r="P230" s="61"/>
      <c r="Q230" s="61"/>
      <c r="R230" s="61"/>
      <c r="S230" s="61"/>
      <c r="T230" s="61"/>
      <c r="U230" s="61"/>
    </row>
    <row r="231" spans="1:21" ht="12.75">
      <c r="A231" s="61"/>
      <c r="B231" s="61"/>
      <c r="C231" s="61"/>
      <c r="D231" s="61"/>
      <c r="E231" s="61"/>
      <c r="F231" s="61"/>
      <c r="G231" s="61"/>
      <c r="H231" s="61"/>
      <c r="I231" s="61"/>
      <c r="J231" s="61"/>
      <c r="K231" s="61"/>
      <c r="L231" s="61"/>
      <c r="M231" s="61"/>
      <c r="N231" s="61"/>
      <c r="O231" s="61"/>
      <c r="P231" s="61"/>
      <c r="Q231" s="61"/>
      <c r="R231" s="61"/>
      <c r="S231" s="61"/>
      <c r="T231" s="61"/>
      <c r="U231" s="61"/>
    </row>
    <row r="232" spans="1:21" ht="12.75">
      <c r="A232" s="61"/>
      <c r="B232" s="61"/>
      <c r="C232" s="61"/>
      <c r="D232" s="61"/>
      <c r="E232" s="61"/>
      <c r="F232" s="61"/>
      <c r="G232" s="61"/>
      <c r="H232" s="61"/>
      <c r="I232" s="61"/>
      <c r="J232" s="61"/>
      <c r="K232" s="61"/>
      <c r="L232" s="61"/>
      <c r="M232" s="61"/>
      <c r="N232" s="61"/>
      <c r="O232" s="61"/>
      <c r="P232" s="61"/>
      <c r="Q232" s="61"/>
      <c r="R232" s="61"/>
      <c r="S232" s="61"/>
      <c r="T232" s="61"/>
      <c r="U232" s="61"/>
    </row>
    <row r="233" spans="1:21" ht="12.75">
      <c r="A233" s="61"/>
      <c r="B233" s="61"/>
      <c r="C233" s="61"/>
      <c r="D233" s="61"/>
      <c r="E233" s="61"/>
      <c r="F233" s="61"/>
      <c r="G233" s="61"/>
      <c r="H233" s="61"/>
      <c r="I233" s="61"/>
      <c r="J233" s="61"/>
      <c r="K233" s="61"/>
      <c r="L233" s="61"/>
      <c r="M233" s="61"/>
      <c r="N233" s="61"/>
      <c r="O233" s="61"/>
      <c r="P233" s="61"/>
      <c r="Q233" s="61"/>
      <c r="R233" s="61"/>
      <c r="S233" s="61"/>
      <c r="T233" s="61"/>
      <c r="U233" s="61"/>
    </row>
    <row r="234" spans="1:21" ht="12.75">
      <c r="A234" s="61"/>
      <c r="B234" s="61"/>
      <c r="C234" s="61"/>
      <c r="D234" s="61"/>
      <c r="E234" s="61"/>
      <c r="F234" s="61"/>
      <c r="G234" s="61"/>
      <c r="H234" s="61"/>
      <c r="I234" s="61"/>
      <c r="J234" s="61"/>
      <c r="K234" s="61"/>
      <c r="L234" s="61"/>
      <c r="M234" s="61"/>
      <c r="N234" s="61"/>
      <c r="O234" s="61"/>
      <c r="P234" s="61"/>
      <c r="Q234" s="61"/>
      <c r="R234" s="61"/>
      <c r="S234" s="61"/>
      <c r="T234" s="61"/>
      <c r="U234" s="61"/>
    </row>
    <row r="235" spans="1:21" ht="12.75">
      <c r="A235" s="61"/>
      <c r="B235" s="61"/>
      <c r="C235" s="61"/>
      <c r="D235" s="61"/>
      <c r="E235" s="61"/>
      <c r="F235" s="61"/>
      <c r="G235" s="61"/>
      <c r="H235" s="61"/>
      <c r="I235" s="61"/>
      <c r="J235" s="61"/>
      <c r="K235" s="61"/>
      <c r="L235" s="61"/>
      <c r="M235" s="61"/>
      <c r="N235" s="61"/>
      <c r="O235" s="61"/>
      <c r="P235" s="61"/>
      <c r="Q235" s="61"/>
      <c r="R235" s="61"/>
      <c r="S235" s="61"/>
      <c r="T235" s="61"/>
      <c r="U235" s="61"/>
    </row>
    <row r="236" spans="1:21" ht="12.75">
      <c r="A236" s="61"/>
      <c r="B236" s="61"/>
      <c r="C236" s="61"/>
      <c r="D236" s="61"/>
      <c r="E236" s="61"/>
      <c r="F236" s="61"/>
      <c r="G236" s="61"/>
      <c r="H236" s="61"/>
      <c r="I236" s="61"/>
      <c r="J236" s="61"/>
      <c r="K236" s="61"/>
      <c r="L236" s="61"/>
      <c r="M236" s="61"/>
      <c r="N236" s="61"/>
      <c r="O236" s="61"/>
      <c r="P236" s="61"/>
      <c r="Q236" s="61"/>
      <c r="R236" s="61"/>
      <c r="S236" s="61"/>
      <c r="T236" s="61"/>
      <c r="U236" s="61"/>
    </row>
    <row r="237" spans="1:21" ht="12.75">
      <c r="A237" s="61"/>
      <c r="B237" s="61"/>
      <c r="C237" s="61"/>
      <c r="D237" s="61"/>
      <c r="E237" s="61"/>
      <c r="F237" s="61"/>
      <c r="G237" s="61"/>
      <c r="H237" s="61"/>
      <c r="I237" s="61"/>
      <c r="J237" s="61"/>
      <c r="K237" s="61"/>
      <c r="L237" s="61"/>
      <c r="M237" s="61"/>
      <c r="N237" s="61"/>
      <c r="O237" s="61"/>
      <c r="P237" s="61"/>
      <c r="Q237" s="61"/>
      <c r="R237" s="61"/>
      <c r="S237" s="61"/>
      <c r="T237" s="61"/>
      <c r="U237" s="61"/>
    </row>
    <row r="238" spans="1:21" ht="12.75">
      <c r="A238" s="61"/>
      <c r="B238" s="61"/>
      <c r="C238" s="61"/>
      <c r="D238" s="61"/>
      <c r="E238" s="61"/>
      <c r="F238" s="61"/>
      <c r="G238" s="61"/>
      <c r="H238" s="61"/>
      <c r="I238" s="61"/>
      <c r="J238" s="61"/>
      <c r="K238" s="61"/>
      <c r="L238" s="61"/>
      <c r="M238" s="61"/>
      <c r="N238" s="61"/>
      <c r="O238" s="61"/>
      <c r="P238" s="61"/>
      <c r="Q238" s="61"/>
      <c r="R238" s="61"/>
      <c r="S238" s="61"/>
      <c r="T238" s="61"/>
      <c r="U238" s="61"/>
    </row>
    <row r="239" spans="1:21" ht="12.75">
      <c r="A239" s="61"/>
      <c r="B239" s="61"/>
      <c r="C239" s="61"/>
      <c r="D239" s="61"/>
      <c r="E239" s="61"/>
      <c r="F239" s="61"/>
      <c r="G239" s="61"/>
      <c r="H239" s="61"/>
      <c r="I239" s="61"/>
      <c r="J239" s="61"/>
      <c r="K239" s="61"/>
      <c r="L239" s="61"/>
      <c r="M239" s="61"/>
      <c r="N239" s="61"/>
      <c r="O239" s="61"/>
      <c r="P239" s="61"/>
      <c r="Q239" s="61"/>
      <c r="R239" s="61"/>
      <c r="S239" s="61"/>
      <c r="T239" s="61"/>
      <c r="U239" s="61"/>
    </row>
    <row r="240" spans="1:21" ht="12.75">
      <c r="A240" s="61"/>
      <c r="B240" s="61"/>
      <c r="C240" s="61"/>
      <c r="D240" s="61"/>
      <c r="E240" s="61"/>
      <c r="F240" s="61"/>
      <c r="G240" s="61"/>
      <c r="H240" s="61"/>
      <c r="I240" s="61"/>
      <c r="J240" s="61"/>
      <c r="K240" s="61"/>
      <c r="L240" s="61"/>
      <c r="M240" s="61"/>
      <c r="N240" s="61"/>
      <c r="O240" s="61"/>
      <c r="P240" s="61"/>
      <c r="Q240" s="61"/>
      <c r="R240" s="61"/>
      <c r="S240" s="61"/>
      <c r="T240" s="61"/>
      <c r="U240" s="61"/>
    </row>
    <row r="241" spans="1:21" ht="12.75">
      <c r="A241" s="61"/>
      <c r="B241" s="61"/>
      <c r="C241" s="61"/>
      <c r="D241" s="61"/>
      <c r="E241" s="61"/>
      <c r="F241" s="61"/>
      <c r="G241" s="61"/>
      <c r="H241" s="61"/>
      <c r="I241" s="61"/>
      <c r="J241" s="61"/>
      <c r="K241" s="61"/>
      <c r="L241" s="61"/>
      <c r="M241" s="61"/>
      <c r="N241" s="61"/>
      <c r="O241" s="61"/>
      <c r="P241" s="61"/>
      <c r="Q241" s="61"/>
      <c r="R241" s="61"/>
      <c r="S241" s="61"/>
      <c r="T241" s="61"/>
      <c r="U241" s="61"/>
    </row>
    <row r="242" spans="1:21" ht="12.75">
      <c r="A242" s="61"/>
      <c r="B242" s="61"/>
      <c r="C242" s="61"/>
      <c r="D242" s="61"/>
      <c r="E242" s="61"/>
      <c r="F242" s="61"/>
      <c r="G242" s="61"/>
      <c r="H242" s="61"/>
      <c r="I242" s="61"/>
      <c r="J242" s="61"/>
      <c r="K242" s="61"/>
      <c r="L242" s="61"/>
      <c r="M242" s="61"/>
      <c r="N242" s="61"/>
      <c r="O242" s="61"/>
      <c r="P242" s="61"/>
      <c r="Q242" s="61"/>
      <c r="R242" s="61"/>
      <c r="S242" s="61"/>
      <c r="T242" s="61"/>
      <c r="U242" s="61"/>
    </row>
    <row r="243" spans="1:21" ht="12.75">
      <c r="A243" s="61"/>
      <c r="B243" s="61"/>
      <c r="C243" s="61"/>
      <c r="D243" s="61"/>
      <c r="E243" s="61"/>
      <c r="F243" s="61"/>
      <c r="G243" s="61"/>
      <c r="H243" s="61"/>
      <c r="I243" s="61"/>
      <c r="J243" s="61"/>
      <c r="K243" s="61"/>
      <c r="L243" s="61"/>
      <c r="M243" s="61"/>
      <c r="N243" s="61"/>
      <c r="O243" s="61"/>
      <c r="P243" s="61"/>
      <c r="Q243" s="61"/>
      <c r="R243" s="61"/>
      <c r="S243" s="61"/>
      <c r="T243" s="61"/>
      <c r="U243" s="61"/>
    </row>
    <row r="244" spans="1:21" ht="12.75">
      <c r="A244" s="61"/>
      <c r="B244" s="61"/>
      <c r="C244" s="61"/>
      <c r="D244" s="61"/>
      <c r="E244" s="61"/>
      <c r="F244" s="61"/>
      <c r="G244" s="61"/>
      <c r="H244" s="61"/>
      <c r="I244" s="61"/>
      <c r="J244" s="61"/>
      <c r="K244" s="61"/>
      <c r="L244" s="61"/>
      <c r="M244" s="61"/>
      <c r="N244" s="61"/>
      <c r="O244" s="61"/>
      <c r="P244" s="61"/>
      <c r="Q244" s="61"/>
      <c r="R244" s="61"/>
      <c r="S244" s="61"/>
      <c r="T244" s="61"/>
      <c r="U244" s="61"/>
    </row>
    <row r="245" spans="1:21" ht="12.75">
      <c r="A245" s="61"/>
      <c r="B245" s="61"/>
      <c r="C245" s="61"/>
      <c r="D245" s="61"/>
      <c r="E245" s="61"/>
      <c r="F245" s="61"/>
      <c r="G245" s="61"/>
      <c r="H245" s="61"/>
      <c r="I245" s="61"/>
      <c r="J245" s="61"/>
      <c r="K245" s="61"/>
      <c r="L245" s="61"/>
      <c r="M245" s="61"/>
      <c r="N245" s="61"/>
      <c r="O245" s="61"/>
      <c r="P245" s="61"/>
      <c r="Q245" s="61"/>
      <c r="R245" s="61"/>
      <c r="S245" s="61"/>
      <c r="T245" s="61"/>
      <c r="U245" s="61"/>
    </row>
    <row r="246" spans="1:21" ht="12.75">
      <c r="A246" s="61"/>
      <c r="B246" s="61"/>
      <c r="C246" s="61"/>
      <c r="D246" s="61"/>
      <c r="E246" s="61"/>
      <c r="F246" s="61"/>
      <c r="G246" s="61"/>
      <c r="H246" s="61"/>
      <c r="I246" s="61"/>
      <c r="J246" s="61"/>
      <c r="K246" s="61"/>
      <c r="L246" s="61"/>
      <c r="M246" s="61"/>
      <c r="N246" s="61"/>
      <c r="O246" s="61"/>
      <c r="P246" s="61"/>
      <c r="Q246" s="61"/>
      <c r="R246" s="61"/>
      <c r="S246" s="61"/>
      <c r="T246" s="61"/>
      <c r="U246" s="61"/>
    </row>
    <row r="247" spans="1:21" ht="12.75">
      <c r="A247" s="61"/>
      <c r="B247" s="61"/>
      <c r="C247" s="61"/>
      <c r="D247" s="61"/>
      <c r="E247" s="61"/>
      <c r="F247" s="61"/>
      <c r="G247" s="61"/>
      <c r="H247" s="61"/>
      <c r="I247" s="61"/>
      <c r="J247" s="61"/>
      <c r="K247" s="61"/>
      <c r="L247" s="61"/>
      <c r="M247" s="61"/>
      <c r="N247" s="61"/>
      <c r="O247" s="61"/>
      <c r="P247" s="61"/>
      <c r="Q247" s="61"/>
      <c r="R247" s="61"/>
      <c r="S247" s="61"/>
      <c r="T247" s="61"/>
      <c r="U247" s="61"/>
    </row>
    <row r="248" spans="1:21" ht="12.75">
      <c r="A248" s="61"/>
      <c r="B248" s="61"/>
      <c r="C248" s="61"/>
      <c r="D248" s="61"/>
      <c r="E248" s="61"/>
      <c r="F248" s="61"/>
      <c r="G248" s="61"/>
      <c r="H248" s="61"/>
      <c r="I248" s="61"/>
      <c r="J248" s="61"/>
      <c r="K248" s="61"/>
      <c r="L248" s="61"/>
      <c r="M248" s="61"/>
      <c r="N248" s="61"/>
      <c r="O248" s="61"/>
      <c r="P248" s="61"/>
      <c r="Q248" s="61"/>
      <c r="R248" s="61"/>
      <c r="S248" s="61"/>
      <c r="T248" s="61"/>
      <c r="U248" s="61"/>
    </row>
    <row r="249" spans="1:21" ht="12.75">
      <c r="A249" s="61"/>
      <c r="B249" s="61"/>
      <c r="C249" s="61"/>
      <c r="D249" s="61"/>
      <c r="E249" s="61"/>
      <c r="F249" s="61"/>
      <c r="G249" s="61"/>
      <c r="H249" s="61"/>
      <c r="I249" s="61"/>
      <c r="J249" s="61"/>
      <c r="K249" s="61"/>
      <c r="L249" s="61"/>
      <c r="M249" s="61"/>
      <c r="N249" s="61"/>
      <c r="O249" s="61"/>
      <c r="P249" s="61"/>
      <c r="Q249" s="61"/>
      <c r="R249" s="61"/>
      <c r="S249" s="61"/>
      <c r="T249" s="61"/>
      <c r="U249" s="61"/>
    </row>
    <row r="250" spans="1:21" ht="12.75">
      <c r="A250" s="61"/>
      <c r="B250" s="61"/>
      <c r="C250" s="61"/>
      <c r="D250" s="61"/>
      <c r="E250" s="61"/>
      <c r="F250" s="61"/>
      <c r="G250" s="61"/>
      <c r="H250" s="61"/>
      <c r="I250" s="61"/>
      <c r="J250" s="61"/>
      <c r="K250" s="61"/>
      <c r="L250" s="61"/>
      <c r="M250" s="61"/>
      <c r="N250" s="61"/>
      <c r="O250" s="61"/>
      <c r="P250" s="61"/>
      <c r="Q250" s="61"/>
      <c r="R250" s="61"/>
      <c r="S250" s="61"/>
      <c r="T250" s="61"/>
      <c r="U250" s="61"/>
    </row>
    <row r="251" spans="1:21" ht="12.75">
      <c r="A251" s="61"/>
      <c r="B251" s="61"/>
      <c r="C251" s="61"/>
      <c r="D251" s="61"/>
      <c r="E251" s="61"/>
      <c r="F251" s="61"/>
      <c r="G251" s="61"/>
      <c r="H251" s="61"/>
      <c r="I251" s="61"/>
      <c r="J251" s="61"/>
      <c r="K251" s="61"/>
      <c r="L251" s="61"/>
      <c r="M251" s="61"/>
      <c r="N251" s="61"/>
      <c r="O251" s="61"/>
      <c r="P251" s="61"/>
      <c r="Q251" s="61"/>
      <c r="R251" s="61"/>
      <c r="S251" s="61"/>
      <c r="T251" s="61"/>
      <c r="U251" s="61"/>
    </row>
    <row r="252" spans="1:21" ht="12.75">
      <c r="A252" s="61"/>
      <c r="B252" s="61"/>
      <c r="C252" s="61"/>
      <c r="D252" s="61"/>
      <c r="E252" s="61"/>
      <c r="F252" s="61"/>
      <c r="G252" s="61"/>
      <c r="H252" s="61"/>
      <c r="I252" s="61"/>
      <c r="J252" s="61"/>
      <c r="K252" s="61"/>
      <c r="L252" s="61"/>
      <c r="M252" s="61"/>
      <c r="N252" s="61"/>
      <c r="O252" s="61"/>
      <c r="P252" s="61"/>
      <c r="Q252" s="61"/>
      <c r="R252" s="61"/>
      <c r="S252" s="61"/>
      <c r="T252" s="61"/>
      <c r="U252" s="61"/>
    </row>
    <row r="253" spans="1:21" ht="12.75">
      <c r="A253" s="61"/>
      <c r="B253" s="61"/>
      <c r="C253" s="61"/>
      <c r="D253" s="61"/>
      <c r="E253" s="61"/>
      <c r="F253" s="61"/>
      <c r="G253" s="61"/>
      <c r="H253" s="61"/>
      <c r="I253" s="61"/>
      <c r="J253" s="61"/>
      <c r="K253" s="61"/>
      <c r="L253" s="61"/>
      <c r="M253" s="61"/>
      <c r="N253" s="61"/>
      <c r="O253" s="61"/>
      <c r="P253" s="61"/>
      <c r="Q253" s="61"/>
      <c r="R253" s="61"/>
      <c r="S253" s="61"/>
      <c r="T253" s="61"/>
      <c r="U253" s="61"/>
    </row>
    <row r="254" spans="1:21" ht="12.75">
      <c r="A254" s="61"/>
      <c r="B254" s="61"/>
      <c r="C254" s="61"/>
      <c r="D254" s="61"/>
      <c r="E254" s="61"/>
      <c r="F254" s="61"/>
      <c r="G254" s="61"/>
      <c r="H254" s="61"/>
      <c r="I254" s="61"/>
      <c r="J254" s="61"/>
      <c r="K254" s="61"/>
      <c r="L254" s="61"/>
      <c r="M254" s="61"/>
      <c r="N254" s="61"/>
      <c r="O254" s="61"/>
      <c r="P254" s="61"/>
      <c r="Q254" s="61"/>
      <c r="R254" s="61"/>
      <c r="S254" s="61"/>
      <c r="T254" s="61"/>
      <c r="U254" s="61"/>
    </row>
    <row r="255" spans="1:21" ht="12.75">
      <c r="A255" s="61"/>
      <c r="B255" s="61"/>
      <c r="C255" s="61"/>
      <c r="D255" s="61"/>
      <c r="E255" s="61"/>
      <c r="F255" s="61"/>
      <c r="G255" s="61"/>
      <c r="H255" s="61"/>
      <c r="I255" s="61"/>
      <c r="J255" s="61"/>
      <c r="K255" s="61"/>
      <c r="L255" s="61"/>
      <c r="M255" s="61"/>
      <c r="N255" s="61"/>
      <c r="O255" s="61"/>
      <c r="P255" s="61"/>
      <c r="Q255" s="61"/>
      <c r="R255" s="61"/>
      <c r="S255" s="61"/>
      <c r="T255" s="61"/>
      <c r="U255" s="61"/>
    </row>
    <row r="256" spans="1:21" ht="12.75">
      <c r="A256" s="61"/>
      <c r="B256" s="61"/>
      <c r="C256" s="61"/>
      <c r="D256" s="61"/>
      <c r="E256" s="61"/>
      <c r="F256" s="61"/>
      <c r="G256" s="61"/>
      <c r="H256" s="61"/>
      <c r="I256" s="61"/>
      <c r="J256" s="61"/>
      <c r="K256" s="61"/>
      <c r="L256" s="61"/>
      <c r="M256" s="61"/>
      <c r="N256" s="61"/>
      <c r="O256" s="61"/>
      <c r="P256" s="61"/>
      <c r="Q256" s="61"/>
      <c r="R256" s="61"/>
      <c r="S256" s="61"/>
      <c r="T256" s="61"/>
      <c r="U256" s="61"/>
    </row>
    <row r="257" spans="1:21" ht="12.75">
      <c r="A257" s="61"/>
      <c r="B257" s="61"/>
      <c r="C257" s="61"/>
      <c r="D257" s="61"/>
      <c r="E257" s="61"/>
      <c r="F257" s="61"/>
      <c r="G257" s="61"/>
      <c r="H257" s="61"/>
      <c r="I257" s="61"/>
      <c r="J257" s="61"/>
      <c r="K257" s="61"/>
      <c r="L257" s="61"/>
      <c r="M257" s="61"/>
      <c r="N257" s="61"/>
      <c r="O257" s="61"/>
      <c r="P257" s="61"/>
      <c r="Q257" s="61"/>
      <c r="R257" s="61"/>
      <c r="S257" s="61"/>
      <c r="T257" s="61"/>
      <c r="U257" s="61"/>
    </row>
    <row r="258" spans="1:21" ht="12.75">
      <c r="A258" s="61"/>
      <c r="B258" s="61"/>
      <c r="C258" s="61"/>
      <c r="D258" s="61"/>
      <c r="E258" s="61"/>
      <c r="F258" s="61"/>
      <c r="G258" s="61"/>
      <c r="H258" s="61"/>
      <c r="I258" s="61"/>
      <c r="J258" s="61"/>
      <c r="K258" s="61"/>
      <c r="L258" s="61"/>
      <c r="M258" s="61"/>
      <c r="N258" s="61"/>
      <c r="O258" s="61"/>
      <c r="P258" s="61"/>
      <c r="Q258" s="61"/>
      <c r="R258" s="61"/>
      <c r="S258" s="61"/>
      <c r="T258" s="61"/>
      <c r="U258" s="61"/>
    </row>
    <row r="259" spans="1:21" ht="12.75">
      <c r="A259" s="61"/>
      <c r="B259" s="61"/>
      <c r="C259" s="61"/>
      <c r="D259" s="61"/>
      <c r="E259" s="61"/>
      <c r="F259" s="61"/>
      <c r="G259" s="61"/>
      <c r="H259" s="61"/>
      <c r="I259" s="61"/>
      <c r="J259" s="61"/>
      <c r="K259" s="61"/>
      <c r="L259" s="61"/>
      <c r="M259" s="61"/>
      <c r="N259" s="61"/>
      <c r="O259" s="61"/>
      <c r="P259" s="61"/>
      <c r="Q259" s="61"/>
      <c r="R259" s="61"/>
      <c r="S259" s="61"/>
      <c r="T259" s="61"/>
      <c r="U259" s="61"/>
    </row>
    <row r="260" spans="1:21" ht="12.75">
      <c r="A260" s="61"/>
      <c r="B260" s="61"/>
      <c r="C260" s="61"/>
      <c r="D260" s="61"/>
      <c r="E260" s="61"/>
      <c r="F260" s="61"/>
      <c r="G260" s="61"/>
      <c r="H260" s="61"/>
      <c r="I260" s="61"/>
      <c r="J260" s="61"/>
      <c r="K260" s="61"/>
      <c r="L260" s="61"/>
      <c r="M260" s="61"/>
      <c r="N260" s="61"/>
      <c r="O260" s="61"/>
      <c r="P260" s="61"/>
      <c r="Q260" s="61"/>
      <c r="R260" s="61"/>
      <c r="S260" s="61"/>
      <c r="T260" s="61"/>
      <c r="U260" s="61"/>
    </row>
    <row r="261" spans="1:21" ht="12.75">
      <c r="A261" s="61"/>
      <c r="B261" s="61"/>
      <c r="C261" s="61"/>
      <c r="D261" s="61"/>
      <c r="E261" s="61"/>
      <c r="F261" s="61"/>
      <c r="G261" s="61"/>
      <c r="H261" s="61"/>
      <c r="I261" s="61"/>
      <c r="J261" s="61"/>
      <c r="K261" s="61"/>
      <c r="L261" s="61"/>
      <c r="M261" s="61"/>
      <c r="N261" s="61"/>
      <c r="O261" s="61"/>
      <c r="P261" s="61"/>
      <c r="Q261" s="61"/>
      <c r="R261" s="61"/>
      <c r="S261" s="61"/>
      <c r="T261" s="61"/>
      <c r="U261" s="61"/>
    </row>
    <row r="262" spans="1:21" ht="12.75">
      <c r="A262" s="61"/>
      <c r="B262" s="61"/>
      <c r="C262" s="61"/>
      <c r="D262" s="61"/>
      <c r="E262" s="61"/>
      <c r="F262" s="61"/>
      <c r="G262" s="61"/>
      <c r="H262" s="61"/>
      <c r="I262" s="61"/>
      <c r="J262" s="61"/>
      <c r="K262" s="61"/>
      <c r="L262" s="61"/>
      <c r="M262" s="61"/>
      <c r="N262" s="61"/>
      <c r="O262" s="61"/>
      <c r="P262" s="61"/>
      <c r="Q262" s="61"/>
      <c r="R262" s="61"/>
      <c r="S262" s="61"/>
      <c r="T262" s="61"/>
      <c r="U262" s="61"/>
    </row>
    <row r="263" spans="1:21" ht="12.75">
      <c r="A263" s="61"/>
      <c r="B263" s="61"/>
      <c r="C263" s="61"/>
      <c r="D263" s="61"/>
      <c r="E263" s="61"/>
      <c r="F263" s="61"/>
      <c r="G263" s="61"/>
      <c r="H263" s="61"/>
      <c r="I263" s="61"/>
      <c r="J263" s="61"/>
      <c r="K263" s="61"/>
      <c r="L263" s="61"/>
      <c r="M263" s="61"/>
      <c r="N263" s="61"/>
      <c r="O263" s="61"/>
      <c r="P263" s="61"/>
      <c r="Q263" s="61"/>
      <c r="R263" s="61"/>
      <c r="S263" s="61"/>
      <c r="T263" s="61"/>
      <c r="U263" s="61"/>
    </row>
    <row r="264" spans="1:21" ht="12.75">
      <c r="A264" s="61"/>
      <c r="B264" s="61"/>
      <c r="C264" s="61"/>
      <c r="D264" s="61"/>
      <c r="E264" s="61"/>
      <c r="F264" s="61"/>
      <c r="G264" s="61"/>
      <c r="H264" s="61"/>
      <c r="I264" s="61"/>
      <c r="J264" s="61"/>
      <c r="K264" s="61"/>
      <c r="L264" s="61"/>
      <c r="M264" s="61"/>
      <c r="N264" s="61"/>
      <c r="O264" s="61"/>
      <c r="P264" s="61"/>
      <c r="Q264" s="61"/>
      <c r="R264" s="61"/>
      <c r="S264" s="61"/>
      <c r="T264" s="61"/>
      <c r="U264" s="61"/>
    </row>
    <row r="265" spans="1:21" ht="12.75">
      <c r="A265" s="61"/>
      <c r="B265" s="61"/>
      <c r="C265" s="61"/>
      <c r="D265" s="61"/>
      <c r="E265" s="61"/>
      <c r="F265" s="61"/>
      <c r="G265" s="61"/>
      <c r="H265" s="61"/>
      <c r="I265" s="61"/>
      <c r="J265" s="61"/>
      <c r="K265" s="61"/>
      <c r="L265" s="61"/>
      <c r="M265" s="61"/>
      <c r="N265" s="61"/>
      <c r="O265" s="61"/>
      <c r="P265" s="61"/>
      <c r="Q265" s="61"/>
      <c r="R265" s="61"/>
      <c r="S265" s="61"/>
      <c r="T265" s="61"/>
      <c r="U265" s="61"/>
    </row>
    <row r="266" spans="1:21" ht="12.75">
      <c r="A266" s="61"/>
      <c r="B266" s="61"/>
      <c r="C266" s="61"/>
      <c r="D266" s="61"/>
      <c r="E266" s="61"/>
      <c r="F266" s="61"/>
      <c r="G266" s="61"/>
      <c r="H266" s="61"/>
      <c r="I266" s="61"/>
      <c r="J266" s="61"/>
      <c r="K266" s="61"/>
      <c r="L266" s="61"/>
      <c r="M266" s="61"/>
      <c r="N266" s="61"/>
      <c r="O266" s="61"/>
      <c r="P266" s="61"/>
      <c r="Q266" s="61"/>
      <c r="R266" s="61"/>
      <c r="S266" s="61"/>
      <c r="T266" s="61"/>
      <c r="U266" s="61"/>
    </row>
    <row r="267" spans="1:21" ht="12.75">
      <c r="A267" s="61"/>
      <c r="B267" s="61"/>
      <c r="C267" s="61"/>
      <c r="D267" s="61"/>
      <c r="E267" s="61"/>
      <c r="F267" s="61"/>
      <c r="G267" s="61"/>
      <c r="H267" s="61"/>
      <c r="I267" s="61"/>
      <c r="J267" s="61"/>
      <c r="K267" s="61"/>
      <c r="L267" s="61"/>
      <c r="M267" s="61"/>
      <c r="N267" s="61"/>
      <c r="O267" s="61"/>
      <c r="P267" s="61"/>
      <c r="Q267" s="61"/>
      <c r="R267" s="61"/>
      <c r="S267" s="61"/>
      <c r="T267" s="61"/>
      <c r="U267" s="61"/>
    </row>
    <row r="268" spans="1:21" ht="12.75">
      <c r="A268" s="61"/>
      <c r="B268" s="61"/>
      <c r="C268" s="61"/>
      <c r="D268" s="61"/>
      <c r="E268" s="61"/>
      <c r="F268" s="61"/>
      <c r="G268" s="61"/>
      <c r="H268" s="61"/>
      <c r="I268" s="61"/>
      <c r="J268" s="61"/>
      <c r="K268" s="61"/>
      <c r="L268" s="61"/>
      <c r="M268" s="61"/>
      <c r="N268" s="61"/>
      <c r="O268" s="61"/>
      <c r="P268" s="61"/>
      <c r="Q268" s="61"/>
      <c r="R268" s="61"/>
      <c r="S268" s="61"/>
      <c r="T268" s="61"/>
      <c r="U268" s="61"/>
    </row>
    <row r="269" spans="1:21" ht="12.75">
      <c r="A269" s="61"/>
      <c r="B269" s="61"/>
      <c r="C269" s="61"/>
      <c r="D269" s="61"/>
      <c r="E269" s="61"/>
      <c r="F269" s="61"/>
      <c r="G269" s="61"/>
      <c r="H269" s="61"/>
      <c r="I269" s="61"/>
      <c r="J269" s="61"/>
      <c r="K269" s="61"/>
      <c r="L269" s="61"/>
      <c r="M269" s="61"/>
      <c r="N269" s="61"/>
      <c r="O269" s="61"/>
      <c r="P269" s="61"/>
      <c r="Q269" s="61"/>
      <c r="R269" s="61"/>
      <c r="S269" s="61"/>
      <c r="T269" s="61"/>
      <c r="U269" s="61"/>
    </row>
    <row r="270" spans="1:21" ht="12.75">
      <c r="A270" s="61"/>
      <c r="B270" s="61"/>
      <c r="C270" s="61"/>
      <c r="D270" s="61"/>
      <c r="E270" s="61"/>
      <c r="F270" s="61"/>
      <c r="G270" s="61"/>
      <c r="H270" s="61"/>
      <c r="I270" s="61"/>
      <c r="J270" s="61"/>
      <c r="K270" s="61"/>
      <c r="L270" s="61"/>
      <c r="M270" s="61"/>
      <c r="N270" s="61"/>
      <c r="O270" s="61"/>
      <c r="P270" s="61"/>
      <c r="Q270" s="61"/>
      <c r="R270" s="61"/>
      <c r="S270" s="61"/>
      <c r="T270" s="61"/>
      <c r="U270" s="61"/>
    </row>
    <row r="271" spans="1:21" ht="12.75">
      <c r="A271" s="61"/>
      <c r="B271" s="61"/>
      <c r="C271" s="61"/>
      <c r="D271" s="61"/>
      <c r="E271" s="61"/>
      <c r="F271" s="61"/>
      <c r="G271" s="61"/>
      <c r="H271" s="61"/>
      <c r="I271" s="61"/>
      <c r="J271" s="61"/>
      <c r="K271" s="61"/>
      <c r="L271" s="61"/>
      <c r="M271" s="61"/>
      <c r="N271" s="61"/>
      <c r="O271" s="61"/>
      <c r="P271" s="61"/>
      <c r="Q271" s="61"/>
      <c r="R271" s="61"/>
      <c r="S271" s="61"/>
      <c r="T271" s="61"/>
      <c r="U271" s="61"/>
    </row>
    <row r="272" spans="1:21" ht="12.75">
      <c r="A272" s="61"/>
      <c r="B272" s="61"/>
      <c r="C272" s="61"/>
      <c r="D272" s="61"/>
      <c r="E272" s="61"/>
      <c r="F272" s="61"/>
      <c r="G272" s="61"/>
      <c r="H272" s="61"/>
      <c r="I272" s="61"/>
      <c r="J272" s="61"/>
      <c r="K272" s="61"/>
      <c r="L272" s="61"/>
      <c r="M272" s="61"/>
      <c r="N272" s="61"/>
      <c r="O272" s="61"/>
      <c r="P272" s="61"/>
      <c r="Q272" s="61"/>
      <c r="R272" s="61"/>
      <c r="S272" s="61"/>
      <c r="T272" s="61"/>
      <c r="U272" s="61"/>
    </row>
    <row r="273" spans="1:21" ht="12.75">
      <c r="A273" s="61"/>
      <c r="B273" s="61"/>
      <c r="C273" s="61"/>
      <c r="D273" s="61"/>
      <c r="E273" s="61"/>
      <c r="F273" s="61"/>
      <c r="G273" s="61"/>
      <c r="H273" s="61"/>
      <c r="I273" s="61"/>
      <c r="J273" s="61"/>
      <c r="K273" s="61"/>
      <c r="L273" s="61"/>
      <c r="M273" s="61"/>
      <c r="N273" s="61"/>
      <c r="O273" s="61"/>
      <c r="P273" s="61"/>
      <c r="Q273" s="61"/>
      <c r="R273" s="61"/>
      <c r="S273" s="61"/>
      <c r="T273" s="61"/>
      <c r="U273" s="61"/>
    </row>
    <row r="274" spans="1:21" ht="12.75">
      <c r="A274" s="61"/>
      <c r="B274" s="61"/>
      <c r="C274" s="61"/>
      <c r="D274" s="61"/>
      <c r="E274" s="61"/>
      <c r="F274" s="61"/>
      <c r="G274" s="61"/>
      <c r="H274" s="61"/>
      <c r="I274" s="61"/>
      <c r="J274" s="61"/>
      <c r="K274" s="61"/>
      <c r="L274" s="61"/>
      <c r="M274" s="61"/>
      <c r="N274" s="61"/>
      <c r="O274" s="61"/>
      <c r="P274" s="61"/>
      <c r="Q274" s="61"/>
      <c r="R274" s="61"/>
      <c r="S274" s="61"/>
      <c r="T274" s="61"/>
      <c r="U274" s="61"/>
    </row>
    <row r="275" spans="1:21" ht="12.75">
      <c r="A275" s="61"/>
      <c r="B275" s="61"/>
      <c r="C275" s="61"/>
      <c r="D275" s="61"/>
      <c r="E275" s="61"/>
      <c r="F275" s="61"/>
      <c r="G275" s="61"/>
      <c r="H275" s="61"/>
      <c r="I275" s="61"/>
      <c r="J275" s="61"/>
      <c r="K275" s="61"/>
      <c r="L275" s="61"/>
      <c r="M275" s="61"/>
      <c r="N275" s="61"/>
      <c r="O275" s="61"/>
      <c r="P275" s="61"/>
      <c r="Q275" s="61"/>
      <c r="R275" s="61"/>
      <c r="S275" s="61"/>
      <c r="T275" s="61"/>
      <c r="U275" s="61"/>
    </row>
    <row r="276" spans="1:21" ht="12.75">
      <c r="A276" s="61"/>
      <c r="B276" s="61"/>
      <c r="C276" s="61"/>
      <c r="D276" s="61"/>
      <c r="E276" s="61"/>
      <c r="F276" s="61"/>
      <c r="G276" s="61"/>
      <c r="H276" s="61"/>
      <c r="I276" s="61"/>
      <c r="J276" s="61"/>
      <c r="K276" s="61"/>
      <c r="L276" s="61"/>
      <c r="M276" s="61"/>
      <c r="N276" s="61"/>
      <c r="O276" s="61"/>
      <c r="P276" s="61"/>
      <c r="Q276" s="61"/>
      <c r="R276" s="61"/>
      <c r="S276" s="61"/>
      <c r="T276" s="61"/>
      <c r="U276" s="61"/>
    </row>
    <row r="277" spans="1:21" ht="12.75">
      <c r="A277" s="61"/>
      <c r="B277" s="61"/>
      <c r="C277" s="61"/>
      <c r="D277" s="61"/>
      <c r="E277" s="61"/>
      <c r="F277" s="61"/>
      <c r="G277" s="61"/>
      <c r="H277" s="61"/>
      <c r="I277" s="61"/>
      <c r="J277" s="61"/>
      <c r="K277" s="61"/>
      <c r="L277" s="61"/>
      <c r="M277" s="61"/>
      <c r="N277" s="61"/>
      <c r="O277" s="61"/>
      <c r="P277" s="61"/>
      <c r="Q277" s="61"/>
      <c r="R277" s="61"/>
      <c r="S277" s="61"/>
      <c r="T277" s="61"/>
      <c r="U277" s="61"/>
    </row>
    <row r="278" spans="1:21" ht="12.75">
      <c r="A278" s="61"/>
      <c r="B278" s="61"/>
      <c r="C278" s="61"/>
      <c r="D278" s="61"/>
      <c r="E278" s="61"/>
      <c r="F278" s="61"/>
      <c r="G278" s="61"/>
      <c r="H278" s="61"/>
      <c r="I278" s="61"/>
      <c r="J278" s="61"/>
      <c r="K278" s="61"/>
      <c r="L278" s="61"/>
      <c r="M278" s="61"/>
      <c r="N278" s="61"/>
      <c r="O278" s="61"/>
      <c r="P278" s="61"/>
      <c r="Q278" s="61"/>
      <c r="R278" s="61"/>
      <c r="S278" s="61"/>
      <c r="T278" s="61"/>
      <c r="U278" s="61"/>
    </row>
    <row r="279" spans="1:21" ht="12.75">
      <c r="A279" s="61"/>
      <c r="B279" s="61"/>
      <c r="C279" s="61"/>
      <c r="D279" s="61"/>
      <c r="E279" s="61"/>
      <c r="F279" s="61"/>
      <c r="G279" s="61"/>
      <c r="H279" s="61"/>
      <c r="I279" s="61"/>
      <c r="J279" s="61"/>
      <c r="K279" s="61"/>
      <c r="L279" s="61"/>
      <c r="M279" s="61"/>
      <c r="N279" s="61"/>
      <c r="O279" s="61"/>
      <c r="P279" s="61"/>
      <c r="Q279" s="61"/>
      <c r="R279" s="61"/>
      <c r="S279" s="61"/>
      <c r="T279" s="61"/>
      <c r="U279" s="61"/>
    </row>
    <row r="280" spans="1:21" ht="12.75">
      <c r="A280" s="61"/>
      <c r="B280" s="61"/>
      <c r="C280" s="61"/>
      <c r="D280" s="61"/>
      <c r="E280" s="61"/>
      <c r="F280" s="61"/>
      <c r="G280" s="61"/>
      <c r="H280" s="61"/>
      <c r="I280" s="61"/>
      <c r="J280" s="61"/>
      <c r="K280" s="61"/>
      <c r="L280" s="61"/>
      <c r="M280" s="61"/>
      <c r="N280" s="61"/>
      <c r="O280" s="61"/>
      <c r="P280" s="61"/>
      <c r="Q280" s="61"/>
      <c r="R280" s="61"/>
      <c r="S280" s="61"/>
      <c r="T280" s="61"/>
      <c r="U280" s="61"/>
    </row>
    <row r="281" spans="1:21" ht="12.75">
      <c r="A281" s="61"/>
      <c r="B281" s="61"/>
      <c r="C281" s="61"/>
      <c r="D281" s="61"/>
      <c r="E281" s="61"/>
      <c r="F281" s="61"/>
      <c r="G281" s="61"/>
      <c r="H281" s="61"/>
      <c r="I281" s="61"/>
      <c r="J281" s="61"/>
      <c r="K281" s="61"/>
      <c r="L281" s="61"/>
      <c r="M281" s="61"/>
      <c r="N281" s="61"/>
      <c r="O281" s="61"/>
      <c r="P281" s="61"/>
      <c r="Q281" s="61"/>
      <c r="R281" s="61"/>
      <c r="S281" s="61"/>
      <c r="T281" s="61"/>
      <c r="U281" s="61"/>
    </row>
    <row r="282" spans="1:21" ht="12.75">
      <c r="A282" s="61"/>
      <c r="B282" s="61"/>
      <c r="C282" s="61"/>
      <c r="D282" s="61"/>
      <c r="E282" s="61"/>
      <c r="F282" s="61"/>
      <c r="G282" s="61"/>
      <c r="H282" s="61"/>
      <c r="I282" s="61"/>
      <c r="J282" s="61"/>
      <c r="K282" s="61"/>
      <c r="L282" s="61"/>
      <c r="M282" s="61"/>
      <c r="N282" s="61"/>
      <c r="O282" s="61"/>
      <c r="P282" s="61"/>
      <c r="Q282" s="61"/>
      <c r="R282" s="61"/>
      <c r="S282" s="61"/>
      <c r="T282" s="61"/>
      <c r="U282" s="61"/>
    </row>
    <row r="283" spans="1:21" ht="12.75">
      <c r="A283" s="61"/>
      <c r="B283" s="61"/>
      <c r="C283" s="61"/>
      <c r="D283" s="61"/>
      <c r="E283" s="61"/>
      <c r="F283" s="61"/>
      <c r="G283" s="61"/>
      <c r="H283" s="61"/>
      <c r="I283" s="61"/>
      <c r="J283" s="61"/>
      <c r="K283" s="61"/>
      <c r="L283" s="61"/>
      <c r="M283" s="61"/>
      <c r="N283" s="61"/>
      <c r="O283" s="61"/>
      <c r="P283" s="61"/>
      <c r="Q283" s="61"/>
      <c r="R283" s="61"/>
      <c r="S283" s="61"/>
      <c r="T283" s="61"/>
      <c r="U283" s="61"/>
    </row>
    <row r="284" spans="1:21" ht="12.75">
      <c r="A284" s="61"/>
      <c r="B284" s="61"/>
      <c r="C284" s="61"/>
      <c r="D284" s="61"/>
      <c r="E284" s="61"/>
      <c r="F284" s="61"/>
      <c r="G284" s="61"/>
      <c r="H284" s="61"/>
      <c r="I284" s="61"/>
      <c r="J284" s="61"/>
      <c r="K284" s="61"/>
      <c r="L284" s="61"/>
      <c r="M284" s="61"/>
      <c r="N284" s="61"/>
      <c r="O284" s="61"/>
      <c r="P284" s="61"/>
      <c r="Q284" s="61"/>
      <c r="R284" s="61"/>
      <c r="S284" s="61"/>
      <c r="T284" s="61"/>
      <c r="U284" s="61"/>
    </row>
    <row r="285" spans="1:21" ht="12.75">
      <c r="A285" s="61"/>
      <c r="B285" s="61"/>
      <c r="C285" s="61"/>
      <c r="D285" s="61"/>
      <c r="E285" s="61"/>
      <c r="F285" s="61"/>
      <c r="G285" s="61"/>
      <c r="H285" s="61"/>
      <c r="I285" s="61"/>
      <c r="J285" s="61"/>
      <c r="K285" s="61"/>
      <c r="L285" s="61"/>
      <c r="M285" s="61"/>
      <c r="N285" s="61"/>
      <c r="O285" s="61"/>
      <c r="P285" s="61"/>
      <c r="Q285" s="61"/>
      <c r="R285" s="61"/>
      <c r="S285" s="61"/>
      <c r="T285" s="61"/>
      <c r="U285" s="61"/>
    </row>
    <row r="286" spans="1:21" ht="12.75">
      <c r="A286" s="61"/>
      <c r="B286" s="61"/>
      <c r="C286" s="61"/>
      <c r="D286" s="61"/>
      <c r="E286" s="61"/>
      <c r="F286" s="61"/>
      <c r="G286" s="61"/>
      <c r="H286" s="61"/>
      <c r="I286" s="61"/>
      <c r="J286" s="61"/>
      <c r="K286" s="61"/>
      <c r="L286" s="61"/>
      <c r="M286" s="61"/>
      <c r="N286" s="61"/>
      <c r="O286" s="61"/>
      <c r="P286" s="61"/>
      <c r="Q286" s="61"/>
      <c r="R286" s="61"/>
      <c r="S286" s="61"/>
      <c r="T286" s="61"/>
      <c r="U286" s="61"/>
    </row>
    <row r="287" spans="1:21" ht="12.75">
      <c r="A287" s="61"/>
      <c r="B287" s="61"/>
      <c r="C287" s="61"/>
      <c r="D287" s="61"/>
      <c r="E287" s="61"/>
      <c r="F287" s="61"/>
      <c r="G287" s="61"/>
      <c r="H287" s="61"/>
      <c r="I287" s="61"/>
      <c r="J287" s="61"/>
      <c r="K287" s="61"/>
      <c r="L287" s="61"/>
      <c r="M287" s="61"/>
      <c r="N287" s="61"/>
      <c r="O287" s="61"/>
      <c r="P287" s="61"/>
      <c r="Q287" s="61"/>
      <c r="R287" s="61"/>
      <c r="S287" s="61"/>
      <c r="T287" s="61"/>
      <c r="U287" s="61"/>
    </row>
    <row r="288" spans="1:21" ht="12.75">
      <c r="A288" s="61"/>
      <c r="B288" s="61"/>
      <c r="C288" s="61"/>
      <c r="D288" s="61"/>
      <c r="E288" s="61"/>
      <c r="F288" s="61"/>
      <c r="G288" s="61"/>
      <c r="H288" s="61"/>
      <c r="I288" s="61"/>
      <c r="J288" s="61"/>
      <c r="K288" s="61"/>
      <c r="L288" s="61"/>
      <c r="M288" s="61"/>
      <c r="N288" s="61"/>
      <c r="O288" s="61"/>
      <c r="P288" s="61"/>
      <c r="Q288" s="61"/>
      <c r="R288" s="61"/>
      <c r="S288" s="61"/>
      <c r="T288" s="61"/>
      <c r="U288" s="61"/>
    </row>
    <row r="289" spans="1:21" ht="12.75">
      <c r="A289" s="61"/>
      <c r="B289" s="61"/>
      <c r="C289" s="61"/>
      <c r="D289" s="61"/>
      <c r="E289" s="61"/>
      <c r="F289" s="61"/>
      <c r="G289" s="61"/>
      <c r="H289" s="61"/>
      <c r="I289" s="61"/>
      <c r="J289" s="61"/>
      <c r="K289" s="61"/>
      <c r="L289" s="61"/>
      <c r="M289" s="61"/>
      <c r="N289" s="61"/>
      <c r="O289" s="61"/>
      <c r="P289" s="61"/>
      <c r="Q289" s="61"/>
      <c r="R289" s="61"/>
      <c r="S289" s="61"/>
      <c r="T289" s="61"/>
      <c r="U289" s="61"/>
    </row>
    <row r="290" spans="1:21" ht="12.75">
      <c r="A290" s="61"/>
      <c r="B290" s="61"/>
      <c r="C290" s="61"/>
      <c r="D290" s="61"/>
      <c r="E290" s="61"/>
      <c r="F290" s="61"/>
      <c r="G290" s="61"/>
      <c r="H290" s="61"/>
      <c r="I290" s="61"/>
      <c r="J290" s="61"/>
      <c r="K290" s="61"/>
      <c r="L290" s="61"/>
      <c r="M290" s="61"/>
      <c r="N290" s="61"/>
      <c r="O290" s="61"/>
      <c r="P290" s="61"/>
      <c r="Q290" s="61"/>
      <c r="R290" s="61"/>
      <c r="S290" s="61"/>
      <c r="T290" s="61"/>
      <c r="U290" s="61"/>
    </row>
    <row r="291" spans="1:21" ht="12.75">
      <c r="A291" s="61"/>
      <c r="B291" s="61"/>
      <c r="C291" s="61"/>
      <c r="D291" s="61"/>
      <c r="E291" s="61"/>
      <c r="F291" s="61"/>
      <c r="G291" s="61"/>
      <c r="H291" s="61"/>
      <c r="I291" s="61"/>
      <c r="J291" s="61"/>
      <c r="K291" s="61"/>
      <c r="L291" s="61"/>
      <c r="M291" s="61"/>
      <c r="N291" s="61"/>
      <c r="O291" s="61"/>
      <c r="P291" s="61"/>
      <c r="Q291" s="61"/>
      <c r="R291" s="61"/>
      <c r="S291" s="61"/>
      <c r="T291" s="61"/>
      <c r="U291" s="61"/>
    </row>
    <row r="292" spans="1:21" ht="12.75">
      <c r="A292" s="61"/>
      <c r="B292" s="61"/>
      <c r="C292" s="61"/>
      <c r="D292" s="61"/>
      <c r="E292" s="61"/>
      <c r="F292" s="61"/>
      <c r="G292" s="61"/>
      <c r="H292" s="61"/>
      <c r="I292" s="61"/>
      <c r="J292" s="61"/>
      <c r="K292" s="61"/>
      <c r="L292" s="61"/>
      <c r="M292" s="61"/>
      <c r="N292" s="61"/>
      <c r="O292" s="61"/>
      <c r="P292" s="61"/>
      <c r="Q292" s="61"/>
      <c r="R292" s="61"/>
      <c r="S292" s="61"/>
      <c r="T292" s="61"/>
      <c r="U292" s="61"/>
    </row>
    <row r="293" spans="1:21" ht="12.75">
      <c r="A293" s="61"/>
      <c r="B293" s="61"/>
      <c r="C293" s="61"/>
      <c r="D293" s="61"/>
      <c r="E293" s="61"/>
      <c r="F293" s="61"/>
      <c r="G293" s="61"/>
      <c r="H293" s="61"/>
      <c r="I293" s="61"/>
      <c r="J293" s="61"/>
      <c r="K293" s="61"/>
      <c r="L293" s="61"/>
      <c r="M293" s="61"/>
      <c r="N293" s="61"/>
      <c r="O293" s="61"/>
      <c r="P293" s="61"/>
      <c r="Q293" s="61"/>
      <c r="R293" s="61"/>
      <c r="S293" s="61"/>
      <c r="T293" s="61"/>
      <c r="U293" s="61"/>
    </row>
    <row r="294" spans="1:21" ht="12.75">
      <c r="A294" s="61"/>
      <c r="B294" s="61"/>
      <c r="C294" s="61"/>
      <c r="D294" s="61"/>
      <c r="E294" s="61"/>
      <c r="F294" s="61"/>
      <c r="G294" s="61"/>
      <c r="H294" s="61"/>
      <c r="I294" s="61"/>
      <c r="J294" s="61"/>
      <c r="K294" s="61"/>
      <c r="L294" s="61"/>
      <c r="M294" s="61"/>
      <c r="N294" s="61"/>
      <c r="O294" s="61"/>
      <c r="P294" s="61"/>
      <c r="Q294" s="61"/>
      <c r="R294" s="61"/>
      <c r="S294" s="61"/>
      <c r="T294" s="61"/>
      <c r="U294" s="61"/>
    </row>
    <row r="295" spans="1:21" ht="12.75">
      <c r="A295" s="61"/>
      <c r="B295" s="61"/>
      <c r="C295" s="61"/>
      <c r="D295" s="61"/>
      <c r="E295" s="61"/>
      <c r="F295" s="61"/>
      <c r="G295" s="61"/>
      <c r="H295" s="61"/>
      <c r="I295" s="61"/>
      <c r="J295" s="61"/>
      <c r="K295" s="61"/>
      <c r="L295" s="61"/>
      <c r="M295" s="61"/>
      <c r="N295" s="61"/>
      <c r="O295" s="61"/>
      <c r="P295" s="61"/>
      <c r="Q295" s="61"/>
      <c r="R295" s="61"/>
      <c r="S295" s="61"/>
      <c r="T295" s="61"/>
      <c r="U295" s="61"/>
    </row>
    <row r="296" spans="1:21" ht="12.75">
      <c r="A296" s="61"/>
      <c r="B296" s="61"/>
      <c r="C296" s="61"/>
      <c r="D296" s="61"/>
      <c r="E296" s="61"/>
      <c r="F296" s="61"/>
      <c r="G296" s="61"/>
      <c r="H296" s="61"/>
      <c r="I296" s="61"/>
      <c r="J296" s="61"/>
      <c r="K296" s="61"/>
      <c r="L296" s="61"/>
      <c r="M296" s="61"/>
      <c r="N296" s="61"/>
      <c r="O296" s="61"/>
      <c r="P296" s="61"/>
      <c r="Q296" s="61"/>
      <c r="R296" s="61"/>
      <c r="S296" s="61"/>
      <c r="T296" s="61"/>
      <c r="U296" s="61"/>
    </row>
    <row r="297" spans="1:21" ht="12.75">
      <c r="A297" s="61"/>
      <c r="B297" s="61"/>
      <c r="C297" s="61"/>
      <c r="D297" s="61"/>
      <c r="E297" s="61"/>
      <c r="F297" s="61"/>
      <c r="G297" s="61"/>
      <c r="H297" s="61"/>
      <c r="I297" s="61"/>
      <c r="J297" s="61"/>
      <c r="K297" s="61"/>
      <c r="L297" s="61"/>
      <c r="M297" s="61"/>
      <c r="N297" s="61"/>
      <c r="O297" s="61"/>
      <c r="P297" s="61"/>
      <c r="Q297" s="61"/>
      <c r="R297" s="61"/>
      <c r="S297" s="61"/>
      <c r="T297" s="61"/>
      <c r="U297" s="61"/>
    </row>
    <row r="298" spans="1:21" ht="12.75">
      <c r="A298" s="61"/>
      <c r="B298" s="61"/>
      <c r="C298" s="61"/>
      <c r="D298" s="61"/>
      <c r="E298" s="61"/>
      <c r="F298" s="61"/>
      <c r="G298" s="61"/>
      <c r="H298" s="61"/>
      <c r="I298" s="61"/>
      <c r="J298" s="61"/>
      <c r="K298" s="61"/>
      <c r="L298" s="61"/>
      <c r="M298" s="61"/>
      <c r="N298" s="61"/>
      <c r="O298" s="61"/>
      <c r="P298" s="61"/>
      <c r="Q298" s="61"/>
      <c r="R298" s="61"/>
      <c r="S298" s="61"/>
      <c r="T298" s="61"/>
      <c r="U298" s="61"/>
    </row>
    <row r="299" spans="1:21" ht="12.75">
      <c r="A299" s="61"/>
      <c r="B299" s="61"/>
      <c r="C299" s="61"/>
      <c r="D299" s="61"/>
      <c r="E299" s="61"/>
      <c r="F299" s="61"/>
      <c r="G299" s="61"/>
      <c r="H299" s="61"/>
      <c r="I299" s="61"/>
      <c r="J299" s="61"/>
      <c r="K299" s="61"/>
      <c r="L299" s="61"/>
      <c r="M299" s="61"/>
      <c r="N299" s="61"/>
      <c r="O299" s="61"/>
      <c r="P299" s="61"/>
      <c r="Q299" s="61"/>
      <c r="R299" s="61"/>
      <c r="S299" s="61"/>
      <c r="T299" s="61"/>
      <c r="U299" s="61"/>
    </row>
    <row r="300" spans="1:21" ht="12.75">
      <c r="A300" s="61"/>
      <c r="B300" s="61"/>
      <c r="C300" s="61"/>
      <c r="D300" s="61"/>
      <c r="E300" s="61"/>
      <c r="F300" s="61"/>
      <c r="G300" s="61"/>
      <c r="H300" s="61"/>
      <c r="I300" s="61"/>
      <c r="J300" s="61"/>
      <c r="K300" s="61"/>
      <c r="L300" s="61"/>
      <c r="M300" s="61"/>
      <c r="N300" s="61"/>
      <c r="O300" s="61"/>
      <c r="P300" s="61"/>
      <c r="Q300" s="61"/>
      <c r="R300" s="61"/>
      <c r="S300" s="61"/>
      <c r="T300" s="61"/>
      <c r="U300" s="61"/>
    </row>
    <row r="301" spans="1:21" ht="12.75">
      <c r="A301" s="61"/>
      <c r="B301" s="61"/>
      <c r="C301" s="61"/>
      <c r="D301" s="61"/>
      <c r="E301" s="61"/>
      <c r="F301" s="61"/>
      <c r="G301" s="61"/>
      <c r="H301" s="61"/>
      <c r="I301" s="61"/>
      <c r="J301" s="61"/>
      <c r="K301" s="61"/>
      <c r="L301" s="61"/>
      <c r="M301" s="61"/>
      <c r="N301" s="61"/>
      <c r="O301" s="61"/>
      <c r="P301" s="61"/>
      <c r="Q301" s="61"/>
      <c r="R301" s="61"/>
      <c r="S301" s="61"/>
      <c r="T301" s="61"/>
      <c r="U301" s="61"/>
    </row>
    <row r="302" spans="1:21" ht="12.75">
      <c r="A302" s="61"/>
      <c r="B302" s="61"/>
      <c r="C302" s="61"/>
      <c r="D302" s="61"/>
      <c r="E302" s="61"/>
      <c r="F302" s="61"/>
      <c r="G302" s="61"/>
      <c r="H302" s="61"/>
      <c r="I302" s="61"/>
      <c r="J302" s="61"/>
      <c r="K302" s="61"/>
      <c r="L302" s="61"/>
      <c r="M302" s="61"/>
      <c r="N302" s="61"/>
      <c r="O302" s="61"/>
      <c r="P302" s="61"/>
      <c r="Q302" s="61"/>
      <c r="R302" s="61"/>
      <c r="S302" s="61"/>
      <c r="T302" s="61"/>
      <c r="U302" s="61"/>
    </row>
    <row r="303" spans="1:21" ht="12.75">
      <c r="A303" s="61"/>
      <c r="B303" s="61"/>
      <c r="C303" s="61"/>
      <c r="D303" s="61"/>
      <c r="E303" s="61"/>
      <c r="F303" s="61"/>
      <c r="G303" s="61"/>
      <c r="H303" s="61"/>
      <c r="I303" s="61"/>
      <c r="J303" s="61"/>
      <c r="K303" s="61"/>
      <c r="L303" s="61"/>
      <c r="M303" s="61"/>
      <c r="N303" s="61"/>
      <c r="O303" s="61"/>
      <c r="P303" s="61"/>
      <c r="Q303" s="61"/>
      <c r="R303" s="61"/>
      <c r="S303" s="61"/>
      <c r="T303" s="61"/>
      <c r="U303" s="61"/>
    </row>
    <row r="304" spans="1:21" ht="12.75">
      <c r="A304" s="61"/>
      <c r="B304" s="61"/>
      <c r="C304" s="61"/>
      <c r="D304" s="61"/>
      <c r="E304" s="61"/>
      <c r="F304" s="61"/>
      <c r="G304" s="61"/>
      <c r="H304" s="61"/>
      <c r="I304" s="61"/>
      <c r="J304" s="61"/>
      <c r="K304" s="61"/>
      <c r="L304" s="61"/>
      <c r="M304" s="61"/>
      <c r="N304" s="61"/>
      <c r="O304" s="61"/>
      <c r="P304" s="61"/>
      <c r="Q304" s="61"/>
      <c r="R304" s="61"/>
      <c r="S304" s="61"/>
      <c r="T304" s="61"/>
      <c r="U304" s="61"/>
    </row>
    <row r="305" spans="1:21" ht="12.75">
      <c r="A305" s="61"/>
      <c r="B305" s="61"/>
      <c r="C305" s="61"/>
      <c r="D305" s="61"/>
      <c r="E305" s="61"/>
      <c r="F305" s="61"/>
      <c r="G305" s="61"/>
      <c r="H305" s="61"/>
      <c r="I305" s="61"/>
      <c r="J305" s="61"/>
      <c r="K305" s="61"/>
      <c r="L305" s="61"/>
      <c r="M305" s="61"/>
      <c r="N305" s="61"/>
      <c r="O305" s="61"/>
      <c r="P305" s="61"/>
      <c r="Q305" s="61"/>
      <c r="R305" s="61"/>
      <c r="S305" s="61"/>
      <c r="T305" s="61"/>
      <c r="U305" s="61"/>
    </row>
    <row r="306" spans="1:21" ht="12.75">
      <c r="A306" s="61"/>
      <c r="B306" s="61"/>
      <c r="C306" s="61"/>
      <c r="D306" s="61"/>
      <c r="E306" s="61"/>
      <c r="F306" s="61"/>
      <c r="G306" s="61"/>
      <c r="H306" s="61"/>
      <c r="I306" s="61"/>
      <c r="J306" s="61"/>
      <c r="K306" s="61"/>
      <c r="L306" s="61"/>
      <c r="M306" s="61"/>
      <c r="N306" s="61"/>
      <c r="O306" s="61"/>
      <c r="P306" s="61"/>
      <c r="Q306" s="61"/>
      <c r="R306" s="61"/>
      <c r="S306" s="61"/>
      <c r="T306" s="61"/>
      <c r="U306" s="61"/>
    </row>
    <row r="307" spans="1:21" ht="12.75">
      <c r="A307" s="61"/>
      <c r="B307" s="61"/>
      <c r="C307" s="61"/>
      <c r="D307" s="61"/>
      <c r="E307" s="61"/>
      <c r="F307" s="61"/>
      <c r="G307" s="61"/>
      <c r="H307" s="61"/>
      <c r="I307" s="61"/>
      <c r="J307" s="61"/>
      <c r="K307" s="61"/>
      <c r="L307" s="61"/>
      <c r="M307" s="61"/>
      <c r="N307" s="61"/>
      <c r="O307" s="61"/>
      <c r="P307" s="61"/>
      <c r="Q307" s="61"/>
      <c r="R307" s="61"/>
      <c r="S307" s="61"/>
      <c r="T307" s="61"/>
      <c r="U307" s="61"/>
    </row>
    <row r="308" spans="1:21" ht="12.75">
      <c r="A308" s="61"/>
      <c r="B308" s="61"/>
      <c r="C308" s="61"/>
      <c r="D308" s="61"/>
      <c r="E308" s="61"/>
      <c r="F308" s="61"/>
      <c r="G308" s="61"/>
      <c r="H308" s="61"/>
      <c r="I308" s="61"/>
      <c r="J308" s="61"/>
      <c r="K308" s="61"/>
      <c r="L308" s="61"/>
      <c r="M308" s="61"/>
      <c r="N308" s="61"/>
      <c r="O308" s="61"/>
      <c r="P308" s="61"/>
      <c r="Q308" s="61"/>
      <c r="R308" s="61"/>
      <c r="S308" s="61"/>
      <c r="T308" s="61"/>
      <c r="U308" s="61"/>
    </row>
    <row r="309" spans="1:21" ht="12.75">
      <c r="A309" s="61"/>
      <c r="B309" s="61"/>
      <c r="C309" s="61"/>
      <c r="D309" s="61"/>
      <c r="E309" s="61"/>
      <c r="F309" s="61"/>
      <c r="G309" s="61"/>
      <c r="H309" s="61"/>
      <c r="I309" s="61"/>
      <c r="J309" s="61"/>
      <c r="K309" s="61"/>
      <c r="L309" s="61"/>
      <c r="M309" s="61"/>
      <c r="N309" s="61"/>
      <c r="O309" s="61"/>
      <c r="P309" s="61"/>
      <c r="Q309" s="61"/>
      <c r="R309" s="61"/>
      <c r="S309" s="61"/>
      <c r="T309" s="61"/>
      <c r="U309" s="61"/>
    </row>
    <row r="310" spans="1:21" ht="12.75">
      <c r="A310" s="61"/>
      <c r="B310" s="61"/>
      <c r="C310" s="61"/>
      <c r="D310" s="61"/>
      <c r="E310" s="61"/>
      <c r="F310" s="61"/>
      <c r="G310" s="61"/>
      <c r="H310" s="61"/>
      <c r="I310" s="61"/>
      <c r="J310" s="61"/>
      <c r="K310" s="61"/>
      <c r="L310" s="61"/>
      <c r="M310" s="61"/>
      <c r="N310" s="61"/>
      <c r="O310" s="61"/>
      <c r="P310" s="61"/>
      <c r="Q310" s="61"/>
      <c r="R310" s="61"/>
      <c r="S310" s="61"/>
      <c r="T310" s="61"/>
      <c r="U310" s="61"/>
    </row>
    <row r="311" spans="1:21" ht="12.75">
      <c r="A311" s="61"/>
      <c r="B311" s="61"/>
      <c r="C311" s="61"/>
      <c r="D311" s="61"/>
      <c r="E311" s="61"/>
      <c r="F311" s="61"/>
      <c r="G311" s="61"/>
      <c r="H311" s="61"/>
      <c r="I311" s="61"/>
      <c r="J311" s="61"/>
      <c r="K311" s="61"/>
      <c r="L311" s="61"/>
      <c r="M311" s="61"/>
      <c r="N311" s="61"/>
      <c r="O311" s="61"/>
      <c r="P311" s="61"/>
      <c r="Q311" s="61"/>
      <c r="R311" s="61"/>
      <c r="S311" s="61"/>
      <c r="T311" s="61"/>
      <c r="U311" s="61"/>
    </row>
    <row r="312" spans="1:21" ht="12.75">
      <c r="A312" s="61"/>
      <c r="B312" s="61"/>
      <c r="C312" s="61"/>
      <c r="D312" s="61"/>
      <c r="E312" s="61"/>
      <c r="F312" s="61"/>
      <c r="G312" s="61"/>
      <c r="H312" s="61"/>
      <c r="I312" s="61"/>
      <c r="J312" s="61"/>
      <c r="K312" s="61"/>
      <c r="L312" s="61"/>
      <c r="M312" s="61"/>
      <c r="N312" s="61"/>
      <c r="O312" s="61"/>
      <c r="P312" s="61"/>
      <c r="Q312" s="61"/>
      <c r="R312" s="61"/>
      <c r="S312" s="61"/>
      <c r="T312" s="61"/>
      <c r="U312" s="61"/>
    </row>
    <row r="313" spans="1:21" ht="12.75">
      <c r="A313" s="61"/>
      <c r="B313" s="61"/>
      <c r="C313" s="61"/>
      <c r="D313" s="61"/>
      <c r="E313" s="61"/>
      <c r="F313" s="61"/>
      <c r="G313" s="61"/>
      <c r="H313" s="61"/>
      <c r="I313" s="61"/>
      <c r="J313" s="61"/>
      <c r="K313" s="61"/>
      <c r="L313" s="61"/>
      <c r="M313" s="61"/>
      <c r="N313" s="61"/>
      <c r="O313" s="61"/>
      <c r="P313" s="61"/>
      <c r="Q313" s="61"/>
      <c r="R313" s="61"/>
      <c r="S313" s="61"/>
      <c r="T313" s="61"/>
      <c r="U313" s="61"/>
    </row>
    <row r="314" spans="1:21" ht="12.75">
      <c r="A314" s="61"/>
      <c r="B314" s="61"/>
      <c r="C314" s="61"/>
      <c r="D314" s="61"/>
      <c r="E314" s="61"/>
      <c r="F314" s="61"/>
      <c r="G314" s="61"/>
      <c r="H314" s="61"/>
      <c r="I314" s="61"/>
      <c r="J314" s="61"/>
      <c r="K314" s="61"/>
      <c r="L314" s="61"/>
      <c r="M314" s="61"/>
      <c r="N314" s="61"/>
      <c r="O314" s="61"/>
      <c r="P314" s="61"/>
      <c r="Q314" s="61"/>
      <c r="R314" s="61"/>
      <c r="S314" s="61"/>
      <c r="T314" s="61"/>
      <c r="U314" s="61"/>
    </row>
    <row r="315" spans="1:21" ht="12.75">
      <c r="A315" s="61"/>
      <c r="B315" s="61"/>
      <c r="C315" s="61"/>
      <c r="D315" s="61"/>
      <c r="E315" s="61"/>
      <c r="F315" s="61"/>
      <c r="G315" s="61"/>
      <c r="H315" s="61"/>
      <c r="I315" s="61"/>
      <c r="J315" s="61"/>
      <c r="K315" s="61"/>
      <c r="L315" s="61"/>
      <c r="M315" s="61"/>
      <c r="N315" s="61"/>
      <c r="O315" s="61"/>
      <c r="P315" s="61"/>
      <c r="Q315" s="61"/>
      <c r="R315" s="61"/>
      <c r="S315" s="61"/>
      <c r="T315" s="61"/>
      <c r="U315" s="61"/>
    </row>
    <row r="316" spans="1:21" ht="12.75">
      <c r="A316" s="61"/>
      <c r="B316" s="61"/>
      <c r="C316" s="61"/>
      <c r="D316" s="61"/>
      <c r="E316" s="61"/>
      <c r="F316" s="61"/>
      <c r="G316" s="61"/>
      <c r="H316" s="61"/>
      <c r="I316" s="61"/>
      <c r="J316" s="61"/>
      <c r="K316" s="61"/>
      <c r="L316" s="61"/>
      <c r="M316" s="61"/>
      <c r="N316" s="61"/>
      <c r="O316" s="61"/>
      <c r="P316" s="61"/>
      <c r="Q316" s="61"/>
      <c r="R316" s="61"/>
      <c r="S316" s="61"/>
      <c r="T316" s="61"/>
      <c r="U316" s="61"/>
    </row>
    <row r="317" spans="1:21" ht="12.75">
      <c r="A317" s="61"/>
      <c r="B317" s="61"/>
      <c r="C317" s="61"/>
      <c r="D317" s="61"/>
      <c r="E317" s="61"/>
      <c r="F317" s="61"/>
      <c r="G317" s="61"/>
      <c r="H317" s="61"/>
      <c r="I317" s="61"/>
      <c r="J317" s="61"/>
      <c r="K317" s="61"/>
      <c r="L317" s="61"/>
      <c r="M317" s="61"/>
      <c r="N317" s="61"/>
      <c r="O317" s="61"/>
      <c r="P317" s="61"/>
      <c r="Q317" s="61"/>
      <c r="R317" s="61"/>
      <c r="S317" s="61"/>
      <c r="T317" s="61"/>
      <c r="U317" s="61"/>
    </row>
    <row r="318" spans="1:21" ht="12.75">
      <c r="A318" s="61"/>
      <c r="B318" s="61"/>
      <c r="C318" s="61"/>
      <c r="D318" s="61"/>
      <c r="E318" s="61"/>
      <c r="F318" s="61"/>
      <c r="G318" s="61"/>
      <c r="H318" s="61"/>
      <c r="I318" s="61"/>
      <c r="J318" s="61"/>
      <c r="K318" s="61"/>
      <c r="L318" s="61"/>
      <c r="M318" s="61"/>
      <c r="N318" s="61"/>
      <c r="O318" s="61"/>
      <c r="P318" s="61"/>
      <c r="Q318" s="61"/>
      <c r="R318" s="61"/>
      <c r="S318" s="61"/>
      <c r="T318" s="61"/>
      <c r="U318" s="61"/>
    </row>
    <row r="319" spans="1:21" ht="12.75">
      <c r="A319" s="61"/>
      <c r="B319" s="61"/>
      <c r="C319" s="61"/>
      <c r="D319" s="61"/>
      <c r="E319" s="61"/>
      <c r="F319" s="61"/>
      <c r="G319" s="61"/>
      <c r="H319" s="61"/>
      <c r="I319" s="61"/>
      <c r="J319" s="61"/>
      <c r="K319" s="61"/>
      <c r="L319" s="61"/>
      <c r="M319" s="61"/>
      <c r="N319" s="61"/>
      <c r="O319" s="61"/>
      <c r="P319" s="61"/>
      <c r="Q319" s="61"/>
      <c r="R319" s="61"/>
      <c r="S319" s="61"/>
      <c r="T319" s="61"/>
      <c r="U319" s="61"/>
    </row>
    <row r="320" spans="1:21" ht="12.75">
      <c r="A320" s="61"/>
      <c r="B320" s="61"/>
      <c r="C320" s="61"/>
      <c r="D320" s="61"/>
      <c r="E320" s="61"/>
      <c r="F320" s="61"/>
      <c r="G320" s="61"/>
      <c r="H320" s="61"/>
      <c r="I320" s="61"/>
      <c r="J320" s="61"/>
      <c r="K320" s="61"/>
      <c r="L320" s="61"/>
      <c r="M320" s="61"/>
      <c r="N320" s="61"/>
      <c r="O320" s="61"/>
      <c r="P320" s="61"/>
      <c r="Q320" s="61"/>
      <c r="R320" s="61"/>
      <c r="S320" s="61"/>
      <c r="T320" s="61"/>
      <c r="U320" s="61"/>
    </row>
    <row r="321" spans="1:21" ht="12.75">
      <c r="A321" s="61"/>
      <c r="B321" s="61"/>
      <c r="C321" s="61"/>
      <c r="D321" s="61"/>
      <c r="E321" s="61"/>
      <c r="F321" s="61"/>
      <c r="G321" s="61"/>
      <c r="H321" s="61"/>
      <c r="I321" s="61"/>
      <c r="J321" s="61"/>
      <c r="K321" s="61"/>
      <c r="L321" s="61"/>
      <c r="M321" s="61"/>
      <c r="N321" s="61"/>
      <c r="O321" s="61"/>
      <c r="P321" s="61"/>
      <c r="Q321" s="61"/>
      <c r="R321" s="61"/>
      <c r="S321" s="61"/>
      <c r="T321" s="61"/>
      <c r="U321" s="61"/>
    </row>
    <row r="322" spans="1:21" ht="12.75">
      <c r="A322" s="61"/>
      <c r="B322" s="61"/>
      <c r="C322" s="61"/>
      <c r="D322" s="61"/>
      <c r="E322" s="61"/>
      <c r="F322" s="61"/>
      <c r="G322" s="61"/>
      <c r="H322" s="61"/>
      <c r="I322" s="61"/>
      <c r="J322" s="61"/>
      <c r="K322" s="61"/>
      <c r="L322" s="61"/>
      <c r="M322" s="61"/>
      <c r="N322" s="61"/>
      <c r="O322" s="61"/>
      <c r="P322" s="61"/>
      <c r="Q322" s="61"/>
      <c r="R322" s="61"/>
      <c r="S322" s="61"/>
      <c r="T322" s="61"/>
      <c r="U322" s="61"/>
    </row>
    <row r="323" spans="1:21" ht="12.75">
      <c r="A323" s="61"/>
      <c r="B323" s="61"/>
      <c r="C323" s="61"/>
      <c r="D323" s="61"/>
      <c r="E323" s="61"/>
      <c r="F323" s="61"/>
      <c r="G323" s="61"/>
      <c r="H323" s="61"/>
      <c r="I323" s="61"/>
      <c r="J323" s="61"/>
      <c r="K323" s="61"/>
      <c r="L323" s="61"/>
      <c r="M323" s="61"/>
      <c r="N323" s="61"/>
      <c r="O323" s="61"/>
      <c r="P323" s="61"/>
      <c r="Q323" s="61"/>
      <c r="R323" s="61"/>
      <c r="S323" s="61"/>
      <c r="T323" s="61"/>
      <c r="U323" s="61"/>
    </row>
    <row r="324" spans="1:21" ht="12.75">
      <c r="A324" s="61"/>
      <c r="B324" s="61"/>
      <c r="C324" s="61"/>
      <c r="D324" s="61"/>
      <c r="E324" s="61"/>
      <c r="F324" s="61"/>
      <c r="G324" s="61"/>
      <c r="H324" s="61"/>
      <c r="I324" s="61"/>
      <c r="J324" s="61"/>
      <c r="K324" s="61"/>
      <c r="L324" s="61"/>
      <c r="M324" s="61"/>
      <c r="N324" s="61"/>
      <c r="O324" s="61"/>
      <c r="P324" s="61"/>
      <c r="Q324" s="61"/>
      <c r="R324" s="61"/>
      <c r="S324" s="61"/>
      <c r="T324" s="61"/>
      <c r="U324" s="61"/>
    </row>
    <row r="325" spans="1:21" ht="12.75">
      <c r="A325" s="61"/>
      <c r="B325" s="61"/>
      <c r="C325" s="61"/>
      <c r="D325" s="61"/>
      <c r="E325" s="61"/>
      <c r="F325" s="61"/>
      <c r="G325" s="61"/>
      <c r="H325" s="61"/>
      <c r="I325" s="61"/>
      <c r="J325" s="61"/>
      <c r="K325" s="61"/>
      <c r="L325" s="61"/>
      <c r="M325" s="61"/>
      <c r="N325" s="61"/>
      <c r="O325" s="61"/>
      <c r="P325" s="61"/>
      <c r="Q325" s="61"/>
      <c r="R325" s="61"/>
      <c r="S325" s="61"/>
      <c r="T325" s="61"/>
      <c r="U325" s="61"/>
    </row>
    <row r="326" spans="1:21" ht="12.75">
      <c r="A326" s="61"/>
      <c r="B326" s="61"/>
      <c r="C326" s="61"/>
      <c r="D326" s="61"/>
      <c r="E326" s="61"/>
      <c r="F326" s="61"/>
      <c r="G326" s="61"/>
      <c r="H326" s="61"/>
      <c r="I326" s="61"/>
      <c r="J326" s="61"/>
      <c r="K326" s="61"/>
      <c r="L326" s="61"/>
      <c r="M326" s="61"/>
      <c r="N326" s="61"/>
      <c r="O326" s="61"/>
      <c r="P326" s="61"/>
      <c r="Q326" s="61"/>
      <c r="R326" s="61"/>
      <c r="S326" s="61"/>
      <c r="T326" s="61"/>
      <c r="U326" s="61"/>
    </row>
    <row r="327" spans="1:21" ht="12.75">
      <c r="A327" s="61"/>
      <c r="B327" s="61"/>
      <c r="C327" s="61"/>
      <c r="D327" s="61"/>
      <c r="E327" s="61"/>
      <c r="F327" s="61"/>
      <c r="G327" s="61"/>
      <c r="H327" s="61"/>
      <c r="I327" s="61"/>
      <c r="J327" s="61"/>
      <c r="K327" s="61"/>
      <c r="L327" s="61"/>
      <c r="M327" s="61"/>
      <c r="N327" s="61"/>
      <c r="O327" s="61"/>
      <c r="P327" s="61"/>
      <c r="Q327" s="61"/>
      <c r="R327" s="61"/>
      <c r="S327" s="61"/>
      <c r="T327" s="61"/>
      <c r="U327" s="61"/>
    </row>
    <row r="328" spans="1:21" ht="12.75">
      <c r="A328" s="61"/>
      <c r="B328" s="61"/>
      <c r="C328" s="61"/>
      <c r="D328" s="61"/>
      <c r="E328" s="61"/>
      <c r="F328" s="61"/>
      <c r="G328" s="61"/>
      <c r="H328" s="61"/>
      <c r="I328" s="61"/>
      <c r="J328" s="61"/>
      <c r="K328" s="61"/>
      <c r="L328" s="61"/>
      <c r="M328" s="61"/>
      <c r="N328" s="61"/>
      <c r="O328" s="61"/>
      <c r="P328" s="61"/>
      <c r="Q328" s="61"/>
      <c r="R328" s="61"/>
      <c r="S328" s="61"/>
      <c r="T328" s="61"/>
      <c r="U328" s="61"/>
    </row>
    <row r="329" spans="1:21" ht="12.75">
      <c r="A329" s="61"/>
      <c r="B329" s="61"/>
      <c r="C329" s="61"/>
      <c r="D329" s="61"/>
      <c r="E329" s="61"/>
      <c r="F329" s="61"/>
      <c r="G329" s="61"/>
      <c r="H329" s="61"/>
      <c r="I329" s="61"/>
      <c r="J329" s="61"/>
      <c r="K329" s="61"/>
      <c r="L329" s="61"/>
      <c r="M329" s="61"/>
      <c r="N329" s="61"/>
      <c r="O329" s="61"/>
      <c r="P329" s="61"/>
      <c r="Q329" s="61"/>
      <c r="R329" s="61"/>
      <c r="S329" s="61"/>
      <c r="T329" s="61"/>
      <c r="U329" s="61"/>
    </row>
    <row r="330" spans="1:21" ht="12.75">
      <c r="A330" s="61"/>
      <c r="B330" s="61"/>
      <c r="C330" s="61"/>
      <c r="D330" s="61"/>
      <c r="E330" s="61"/>
      <c r="F330" s="61"/>
      <c r="G330" s="61"/>
      <c r="H330" s="61"/>
      <c r="I330" s="61"/>
      <c r="J330" s="61"/>
      <c r="K330" s="61"/>
      <c r="L330" s="61"/>
      <c r="M330" s="61"/>
      <c r="N330" s="61"/>
      <c r="O330" s="61"/>
      <c r="P330" s="61"/>
      <c r="Q330" s="61"/>
      <c r="R330" s="61"/>
      <c r="S330" s="61"/>
      <c r="T330" s="61"/>
      <c r="U330" s="61"/>
    </row>
    <row r="331" spans="1:21" ht="12.75">
      <c r="A331" s="61"/>
      <c r="B331" s="61"/>
      <c r="C331" s="61"/>
      <c r="D331" s="61"/>
      <c r="E331" s="61"/>
      <c r="F331" s="61"/>
      <c r="G331" s="61"/>
      <c r="H331" s="61"/>
      <c r="I331" s="61"/>
      <c r="J331" s="61"/>
      <c r="K331" s="61"/>
      <c r="L331" s="61"/>
      <c r="M331" s="61"/>
      <c r="N331" s="61"/>
      <c r="O331" s="61"/>
      <c r="P331" s="61"/>
      <c r="Q331" s="61"/>
      <c r="R331" s="61"/>
      <c r="S331" s="61"/>
      <c r="T331" s="61"/>
      <c r="U331" s="61"/>
    </row>
    <row r="332" spans="1:21" ht="12.75">
      <c r="A332" s="61"/>
      <c r="B332" s="61"/>
      <c r="C332" s="61"/>
      <c r="D332" s="61"/>
      <c r="E332" s="61"/>
      <c r="F332" s="61"/>
      <c r="G332" s="61"/>
      <c r="H332" s="61"/>
      <c r="I332" s="61"/>
      <c r="J332" s="61"/>
      <c r="K332" s="61"/>
      <c r="L332" s="61"/>
      <c r="M332" s="61"/>
      <c r="N332" s="61"/>
      <c r="O332" s="61"/>
      <c r="P332" s="61"/>
      <c r="Q332" s="61"/>
      <c r="R332" s="61"/>
      <c r="S332" s="61"/>
      <c r="T332" s="61"/>
      <c r="U332" s="61"/>
    </row>
    <row r="333" spans="1:21" ht="12.75">
      <c r="A333" s="61"/>
      <c r="B333" s="61"/>
      <c r="C333" s="61"/>
      <c r="D333" s="61"/>
      <c r="E333" s="61"/>
      <c r="F333" s="61"/>
      <c r="G333" s="61"/>
      <c r="H333" s="61"/>
      <c r="I333" s="61"/>
      <c r="J333" s="61"/>
      <c r="K333" s="61"/>
      <c r="L333" s="61"/>
      <c r="M333" s="61"/>
      <c r="N333" s="61"/>
      <c r="O333" s="61"/>
      <c r="P333" s="61"/>
      <c r="Q333" s="61"/>
      <c r="R333" s="61"/>
      <c r="S333" s="61"/>
      <c r="T333" s="61"/>
      <c r="U333" s="61"/>
    </row>
    <row r="334" spans="1:21" ht="12.75">
      <c r="A334" s="61"/>
      <c r="B334" s="61"/>
      <c r="C334" s="61"/>
      <c r="D334" s="61"/>
      <c r="E334" s="61"/>
      <c r="F334" s="61"/>
      <c r="G334" s="61"/>
      <c r="H334" s="61"/>
      <c r="I334" s="61"/>
      <c r="J334" s="61"/>
      <c r="K334" s="61"/>
      <c r="L334" s="61"/>
      <c r="M334" s="61"/>
      <c r="N334" s="61"/>
      <c r="O334" s="61"/>
      <c r="P334" s="61"/>
      <c r="Q334" s="61"/>
      <c r="R334" s="61"/>
      <c r="S334" s="61"/>
      <c r="T334" s="61"/>
      <c r="U334" s="61"/>
    </row>
    <row r="335" spans="1:21" ht="12.75">
      <c r="A335" s="61"/>
      <c r="B335" s="61"/>
      <c r="C335" s="61"/>
      <c r="D335" s="61"/>
      <c r="E335" s="61"/>
      <c r="F335" s="61"/>
      <c r="G335" s="61"/>
      <c r="H335" s="61"/>
      <c r="I335" s="61"/>
      <c r="J335" s="61"/>
      <c r="K335" s="61"/>
      <c r="L335" s="61"/>
      <c r="M335" s="61"/>
      <c r="N335" s="61"/>
      <c r="O335" s="61"/>
      <c r="P335" s="61"/>
      <c r="Q335" s="61"/>
      <c r="R335" s="61"/>
      <c r="S335" s="61"/>
      <c r="T335" s="61"/>
      <c r="U335" s="61"/>
    </row>
    <row r="336" spans="1:21" ht="12.75">
      <c r="A336" s="61"/>
      <c r="B336" s="61"/>
      <c r="C336" s="61"/>
      <c r="D336" s="61"/>
      <c r="E336" s="61"/>
      <c r="F336" s="61"/>
      <c r="G336" s="61"/>
      <c r="H336" s="61"/>
      <c r="I336" s="61"/>
      <c r="J336" s="61"/>
      <c r="K336" s="61"/>
      <c r="L336" s="61"/>
      <c r="M336" s="61"/>
      <c r="N336" s="61"/>
      <c r="O336" s="61"/>
      <c r="P336" s="61"/>
      <c r="Q336" s="61"/>
      <c r="R336" s="61"/>
      <c r="S336" s="61"/>
      <c r="T336" s="61"/>
      <c r="U336" s="61"/>
    </row>
    <row r="337" spans="1:21" ht="12.75">
      <c r="A337" s="61"/>
      <c r="B337" s="61"/>
      <c r="C337" s="61"/>
      <c r="D337" s="61"/>
      <c r="E337" s="61"/>
      <c r="F337" s="61"/>
      <c r="G337" s="61"/>
      <c r="H337" s="61"/>
      <c r="I337" s="61"/>
      <c r="J337" s="61"/>
      <c r="K337" s="61"/>
      <c r="L337" s="61"/>
      <c r="M337" s="61"/>
      <c r="N337" s="61"/>
      <c r="O337" s="61"/>
      <c r="P337" s="61"/>
      <c r="Q337" s="61"/>
      <c r="R337" s="61"/>
      <c r="S337" s="61"/>
      <c r="T337" s="61"/>
      <c r="U337" s="61"/>
    </row>
    <row r="338" spans="1:21" ht="12.75">
      <c r="A338" s="61"/>
      <c r="B338" s="61"/>
      <c r="C338" s="61"/>
      <c r="D338" s="61"/>
      <c r="E338" s="61"/>
      <c r="F338" s="61"/>
      <c r="G338" s="61"/>
      <c r="H338" s="61"/>
      <c r="I338" s="61"/>
      <c r="J338" s="61"/>
      <c r="K338" s="61"/>
      <c r="L338" s="61"/>
      <c r="M338" s="61"/>
      <c r="N338" s="61"/>
      <c r="O338" s="61"/>
      <c r="P338" s="61"/>
      <c r="Q338" s="61"/>
      <c r="R338" s="61"/>
      <c r="S338" s="61"/>
      <c r="T338" s="61"/>
      <c r="U338" s="61"/>
    </row>
    <row r="339" spans="1:21" ht="12.75">
      <c r="A339" s="61"/>
      <c r="B339" s="61"/>
      <c r="C339" s="61"/>
      <c r="D339" s="61"/>
      <c r="E339" s="61"/>
      <c r="F339" s="61"/>
      <c r="G339" s="61"/>
      <c r="H339" s="61"/>
      <c r="I339" s="61"/>
      <c r="J339" s="61"/>
      <c r="K339" s="61"/>
      <c r="L339" s="61"/>
      <c r="M339" s="61"/>
      <c r="N339" s="61"/>
      <c r="O339" s="61"/>
      <c r="P339" s="61"/>
      <c r="Q339" s="61"/>
      <c r="R339" s="61"/>
      <c r="S339" s="61"/>
      <c r="T339" s="61"/>
      <c r="U339" s="61"/>
    </row>
    <row r="340" spans="1:21" ht="12.75">
      <c r="A340" s="61"/>
      <c r="B340" s="61"/>
      <c r="C340" s="61"/>
      <c r="D340" s="61"/>
      <c r="E340" s="61"/>
      <c r="F340" s="61"/>
      <c r="G340" s="61"/>
      <c r="H340" s="61"/>
      <c r="I340" s="61"/>
      <c r="J340" s="61"/>
      <c r="K340" s="61"/>
      <c r="L340" s="61"/>
      <c r="M340" s="61"/>
      <c r="N340" s="61"/>
      <c r="O340" s="61"/>
      <c r="P340" s="61"/>
      <c r="Q340" s="61"/>
      <c r="R340" s="61"/>
      <c r="S340" s="61"/>
      <c r="T340" s="61"/>
      <c r="U340" s="61"/>
    </row>
    <row r="341" spans="1:21" ht="12.75">
      <c r="A341" s="61"/>
      <c r="B341" s="61"/>
      <c r="C341" s="61"/>
      <c r="D341" s="61"/>
      <c r="E341" s="61"/>
      <c r="F341" s="61"/>
      <c r="G341" s="61"/>
      <c r="H341" s="61"/>
      <c r="I341" s="61"/>
      <c r="J341" s="61"/>
      <c r="K341" s="61"/>
      <c r="L341" s="61"/>
      <c r="M341" s="61"/>
      <c r="N341" s="61"/>
      <c r="O341" s="61"/>
      <c r="P341" s="61"/>
      <c r="Q341" s="61"/>
      <c r="R341" s="61"/>
      <c r="S341" s="61"/>
      <c r="T341" s="61"/>
      <c r="U341" s="61"/>
    </row>
    <row r="342" spans="1:21" ht="12.75">
      <c r="A342" s="61"/>
      <c r="B342" s="61"/>
      <c r="C342" s="61"/>
      <c r="D342" s="61"/>
      <c r="E342" s="61"/>
      <c r="F342" s="61"/>
      <c r="G342" s="61"/>
      <c r="H342" s="61"/>
      <c r="I342" s="61"/>
      <c r="J342" s="61"/>
      <c r="K342" s="61"/>
      <c r="L342" s="61"/>
      <c r="M342" s="61"/>
      <c r="N342" s="61"/>
      <c r="O342" s="61"/>
      <c r="P342" s="61"/>
      <c r="Q342" s="61"/>
      <c r="R342" s="61"/>
      <c r="S342" s="61"/>
      <c r="T342" s="61"/>
      <c r="U342" s="61"/>
    </row>
    <row r="343" spans="1:21" ht="12.75">
      <c r="A343" s="61"/>
      <c r="B343" s="61"/>
      <c r="C343" s="61"/>
      <c r="D343" s="61"/>
      <c r="E343" s="61"/>
      <c r="F343" s="61"/>
      <c r="G343" s="61"/>
      <c r="H343" s="61"/>
      <c r="I343" s="61"/>
      <c r="J343" s="61"/>
      <c r="K343" s="61"/>
      <c r="L343" s="61"/>
      <c r="M343" s="61"/>
      <c r="N343" s="61"/>
      <c r="O343" s="61"/>
      <c r="P343" s="61"/>
      <c r="Q343" s="61"/>
      <c r="R343" s="61"/>
      <c r="S343" s="61"/>
      <c r="T343" s="61"/>
      <c r="U343" s="61"/>
    </row>
    <row r="344" spans="1:21" ht="12.75">
      <c r="A344" s="61"/>
      <c r="B344" s="61"/>
      <c r="C344" s="61"/>
      <c r="D344" s="61"/>
      <c r="E344" s="61"/>
      <c r="F344" s="61"/>
      <c r="G344" s="61"/>
      <c r="H344" s="61"/>
      <c r="I344" s="61"/>
      <c r="J344" s="61"/>
      <c r="K344" s="61"/>
      <c r="L344" s="61"/>
      <c r="M344" s="61"/>
      <c r="N344" s="61"/>
      <c r="O344" s="61"/>
      <c r="P344" s="61"/>
      <c r="Q344" s="61"/>
      <c r="R344" s="61"/>
      <c r="S344" s="61"/>
      <c r="T344" s="61"/>
      <c r="U344" s="61"/>
    </row>
    <row r="345" spans="1:21" ht="12.75">
      <c r="A345" s="61"/>
      <c r="B345" s="61"/>
      <c r="C345" s="61"/>
      <c r="D345" s="61"/>
      <c r="E345" s="61"/>
      <c r="F345" s="61"/>
      <c r="G345" s="61"/>
      <c r="H345" s="61"/>
      <c r="I345" s="61"/>
      <c r="J345" s="61"/>
      <c r="K345" s="61"/>
      <c r="L345" s="61"/>
      <c r="M345" s="61"/>
      <c r="N345" s="61"/>
      <c r="O345" s="61"/>
      <c r="P345" s="61"/>
      <c r="Q345" s="61"/>
      <c r="R345" s="61"/>
      <c r="S345" s="61"/>
      <c r="T345" s="61"/>
      <c r="U345" s="61"/>
    </row>
    <row r="346" spans="1:21" ht="12.75">
      <c r="A346" s="61"/>
      <c r="B346" s="61"/>
      <c r="C346" s="61"/>
      <c r="D346" s="61"/>
      <c r="E346" s="61"/>
      <c r="F346" s="61"/>
      <c r="G346" s="61"/>
      <c r="H346" s="61"/>
      <c r="I346" s="61"/>
      <c r="J346" s="61"/>
      <c r="K346" s="61"/>
      <c r="L346" s="61"/>
      <c r="M346" s="61"/>
      <c r="N346" s="61"/>
      <c r="O346" s="61"/>
      <c r="P346" s="61"/>
      <c r="Q346" s="61"/>
      <c r="R346" s="61"/>
      <c r="S346" s="61"/>
      <c r="T346" s="61"/>
      <c r="U346" s="61"/>
    </row>
    <row r="347" spans="1:21" ht="12.75">
      <c r="A347" s="61"/>
      <c r="B347" s="61"/>
      <c r="C347" s="61"/>
      <c r="D347" s="61"/>
      <c r="E347" s="61"/>
      <c r="F347" s="61"/>
      <c r="G347" s="61"/>
      <c r="H347" s="61"/>
      <c r="I347" s="61"/>
      <c r="J347" s="61"/>
      <c r="K347" s="61"/>
      <c r="L347" s="61"/>
      <c r="M347" s="61"/>
      <c r="N347" s="61"/>
      <c r="O347" s="61"/>
      <c r="P347" s="61"/>
      <c r="Q347" s="61"/>
      <c r="R347" s="61"/>
      <c r="S347" s="61"/>
      <c r="T347" s="61"/>
      <c r="U347" s="61"/>
    </row>
    <row r="348" spans="1:21" ht="12.75">
      <c r="A348" s="61"/>
      <c r="B348" s="61"/>
      <c r="C348" s="61"/>
      <c r="D348" s="61"/>
      <c r="E348" s="61"/>
      <c r="F348" s="61"/>
      <c r="G348" s="61"/>
      <c r="H348" s="61"/>
      <c r="I348" s="61"/>
      <c r="J348" s="61"/>
      <c r="K348" s="61"/>
      <c r="L348" s="61"/>
      <c r="M348" s="61"/>
      <c r="N348" s="61"/>
      <c r="O348" s="61"/>
      <c r="P348" s="61"/>
      <c r="Q348" s="61"/>
      <c r="R348" s="61"/>
      <c r="S348" s="61"/>
      <c r="T348" s="61"/>
      <c r="U348" s="61"/>
    </row>
    <row r="349" spans="1:21" ht="12.75">
      <c r="A349" s="61"/>
      <c r="B349" s="61"/>
      <c r="C349" s="61"/>
      <c r="D349" s="61"/>
      <c r="E349" s="61"/>
      <c r="F349" s="61"/>
      <c r="G349" s="61"/>
      <c r="H349" s="61"/>
      <c r="I349" s="61"/>
      <c r="J349" s="61"/>
      <c r="K349" s="61"/>
      <c r="L349" s="61"/>
      <c r="M349" s="61"/>
      <c r="N349" s="61"/>
      <c r="O349" s="61"/>
      <c r="P349" s="61"/>
      <c r="Q349" s="61"/>
      <c r="R349" s="61"/>
      <c r="S349" s="61"/>
      <c r="T349" s="61"/>
      <c r="U349" s="61"/>
    </row>
    <row r="350" spans="1:21" ht="12.75">
      <c r="A350" s="61"/>
      <c r="B350" s="61"/>
      <c r="C350" s="61"/>
      <c r="D350" s="61"/>
      <c r="E350" s="61"/>
      <c r="F350" s="61"/>
      <c r="G350" s="61"/>
      <c r="H350" s="61"/>
      <c r="I350" s="61"/>
      <c r="J350" s="61"/>
      <c r="K350" s="61"/>
      <c r="L350" s="61"/>
      <c r="M350" s="61"/>
      <c r="N350" s="61"/>
      <c r="O350" s="61"/>
      <c r="P350" s="61"/>
      <c r="Q350" s="61"/>
      <c r="R350" s="61"/>
      <c r="S350" s="61"/>
      <c r="T350" s="61"/>
      <c r="U350" s="61"/>
    </row>
    <row r="351" spans="1:21" ht="12.75">
      <c r="A351" s="61"/>
      <c r="B351" s="61"/>
      <c r="C351" s="61"/>
      <c r="D351" s="61"/>
      <c r="E351" s="61"/>
      <c r="F351" s="61"/>
      <c r="G351" s="61"/>
      <c r="H351" s="61"/>
      <c r="I351" s="61"/>
      <c r="J351" s="61"/>
      <c r="K351" s="61"/>
      <c r="L351" s="61"/>
      <c r="M351" s="61"/>
      <c r="N351" s="61"/>
      <c r="O351" s="61"/>
      <c r="P351" s="61"/>
      <c r="Q351" s="61"/>
      <c r="R351" s="61"/>
      <c r="S351" s="61"/>
      <c r="T351" s="61"/>
      <c r="U351" s="61"/>
    </row>
    <row r="352" spans="1:21" ht="12.75">
      <c r="A352" s="61"/>
      <c r="B352" s="61"/>
      <c r="C352" s="61"/>
      <c r="D352" s="61"/>
      <c r="E352" s="61"/>
      <c r="F352" s="61"/>
      <c r="G352" s="61"/>
      <c r="H352" s="61"/>
      <c r="I352" s="61"/>
      <c r="J352" s="61"/>
      <c r="K352" s="61"/>
      <c r="L352" s="61"/>
      <c r="M352" s="61"/>
      <c r="N352" s="61"/>
      <c r="O352" s="61"/>
      <c r="P352" s="61"/>
      <c r="Q352" s="61"/>
      <c r="R352" s="61"/>
      <c r="S352" s="61"/>
      <c r="T352" s="61"/>
      <c r="U352" s="61"/>
    </row>
    <row r="353" spans="1:21" ht="12.75">
      <c r="A353" s="61"/>
      <c r="B353" s="61"/>
      <c r="C353" s="61"/>
      <c r="D353" s="61"/>
      <c r="E353" s="61"/>
      <c r="F353" s="61"/>
      <c r="G353" s="61"/>
      <c r="H353" s="61"/>
      <c r="I353" s="61"/>
      <c r="J353" s="61"/>
      <c r="K353" s="61"/>
      <c r="L353" s="61"/>
      <c r="M353" s="61"/>
      <c r="N353" s="61"/>
      <c r="O353" s="61"/>
      <c r="P353" s="61"/>
      <c r="Q353" s="61"/>
      <c r="R353" s="61"/>
      <c r="S353" s="61"/>
      <c r="T353" s="61"/>
      <c r="U353" s="61"/>
    </row>
    <row r="354" spans="1:21" ht="12.75">
      <c r="A354" s="61"/>
      <c r="B354" s="61"/>
      <c r="C354" s="61"/>
      <c r="D354" s="61"/>
      <c r="E354" s="61"/>
      <c r="F354" s="61"/>
      <c r="G354" s="61"/>
      <c r="H354" s="61"/>
      <c r="I354" s="61"/>
      <c r="J354" s="61"/>
      <c r="K354" s="61"/>
      <c r="L354" s="61"/>
      <c r="M354" s="61"/>
      <c r="N354" s="61"/>
      <c r="O354" s="61"/>
      <c r="P354" s="61"/>
      <c r="Q354" s="61"/>
      <c r="R354" s="61"/>
      <c r="S354" s="61"/>
      <c r="T354" s="61"/>
      <c r="U354" s="61"/>
    </row>
    <row r="355" spans="1:21" ht="12.75">
      <c r="A355" s="61"/>
      <c r="B355" s="61"/>
      <c r="C355" s="61"/>
      <c r="D355" s="61"/>
      <c r="E355" s="61"/>
      <c r="F355" s="61"/>
      <c r="G355" s="61"/>
      <c r="H355" s="61"/>
      <c r="I355" s="61"/>
      <c r="J355" s="61"/>
      <c r="K355" s="61"/>
      <c r="L355" s="61"/>
      <c r="M355" s="61"/>
      <c r="N355" s="61"/>
      <c r="O355" s="61"/>
      <c r="P355" s="61"/>
      <c r="Q355" s="61"/>
      <c r="R355" s="61"/>
      <c r="S355" s="61"/>
      <c r="T355" s="61"/>
      <c r="U355" s="61"/>
    </row>
    <row r="356" spans="1:21" ht="12.75">
      <c r="A356" s="61"/>
      <c r="B356" s="61"/>
      <c r="C356" s="61"/>
      <c r="D356" s="61"/>
      <c r="E356" s="61"/>
      <c r="F356" s="61"/>
      <c r="G356" s="61"/>
      <c r="H356" s="61"/>
      <c r="I356" s="61"/>
      <c r="J356" s="61"/>
      <c r="K356" s="61"/>
      <c r="L356" s="61"/>
      <c r="M356" s="61"/>
      <c r="N356" s="61"/>
      <c r="O356" s="61"/>
      <c r="P356" s="61"/>
      <c r="Q356" s="61"/>
      <c r="R356" s="61"/>
      <c r="S356" s="61"/>
      <c r="T356" s="61"/>
      <c r="U356" s="61"/>
    </row>
    <row r="357" spans="1:21" ht="12.75">
      <c r="A357" s="61"/>
      <c r="B357" s="61"/>
      <c r="C357" s="61"/>
      <c r="D357" s="61"/>
      <c r="E357" s="61"/>
      <c r="F357" s="61"/>
      <c r="G357" s="61"/>
      <c r="H357" s="61"/>
      <c r="I357" s="61"/>
      <c r="J357" s="61"/>
      <c r="K357" s="61"/>
      <c r="L357" s="61"/>
      <c r="M357" s="61"/>
      <c r="N357" s="61"/>
      <c r="O357" s="61"/>
      <c r="P357" s="61"/>
      <c r="Q357" s="61"/>
      <c r="R357" s="61"/>
      <c r="S357" s="61"/>
      <c r="T357" s="61"/>
      <c r="U357" s="61"/>
    </row>
    <row r="358" spans="1:21" ht="12.75">
      <c r="A358" s="61"/>
      <c r="B358" s="61"/>
      <c r="C358" s="61"/>
      <c r="D358" s="61"/>
      <c r="E358" s="61"/>
      <c r="F358" s="61"/>
      <c r="G358" s="61"/>
      <c r="H358" s="61"/>
      <c r="I358" s="61"/>
      <c r="J358" s="61"/>
      <c r="K358" s="61"/>
      <c r="L358" s="61"/>
      <c r="M358" s="61"/>
      <c r="N358" s="61"/>
      <c r="O358" s="61"/>
      <c r="P358" s="61"/>
      <c r="Q358" s="61"/>
      <c r="R358" s="61"/>
      <c r="S358" s="61"/>
      <c r="T358" s="61"/>
      <c r="U358" s="61"/>
    </row>
    <row r="359" spans="1:21" ht="12.75">
      <c r="A359" s="61"/>
      <c r="B359" s="61"/>
      <c r="C359" s="61"/>
      <c r="D359" s="61"/>
      <c r="E359" s="61"/>
      <c r="F359" s="61"/>
      <c r="G359" s="61"/>
      <c r="H359" s="61"/>
      <c r="I359" s="61"/>
      <c r="J359" s="61"/>
      <c r="K359" s="61"/>
      <c r="L359" s="61"/>
      <c r="M359" s="61"/>
      <c r="N359" s="61"/>
      <c r="O359" s="61"/>
      <c r="P359" s="61"/>
      <c r="Q359" s="61"/>
      <c r="R359" s="61"/>
      <c r="S359" s="61"/>
      <c r="T359" s="61"/>
      <c r="U359" s="61"/>
    </row>
    <row r="360" spans="1:21" ht="12.75">
      <c r="A360" s="61"/>
      <c r="B360" s="61"/>
      <c r="C360" s="61"/>
      <c r="D360" s="61"/>
      <c r="E360" s="61"/>
      <c r="F360" s="61"/>
      <c r="G360" s="61"/>
      <c r="H360" s="61"/>
      <c r="I360" s="61"/>
      <c r="J360" s="61"/>
      <c r="K360" s="61"/>
      <c r="L360" s="61"/>
      <c r="M360" s="61"/>
      <c r="N360" s="61"/>
      <c r="O360" s="61"/>
      <c r="P360" s="61"/>
      <c r="Q360" s="61"/>
      <c r="R360" s="61"/>
      <c r="S360" s="61"/>
      <c r="T360" s="61"/>
      <c r="U360" s="61"/>
    </row>
    <row r="361" spans="1:21" ht="12.75">
      <c r="A361" s="61"/>
      <c r="B361" s="61"/>
      <c r="C361" s="61"/>
      <c r="D361" s="61"/>
      <c r="E361" s="61"/>
      <c r="F361" s="61"/>
      <c r="G361" s="61"/>
      <c r="H361" s="61"/>
      <c r="I361" s="61"/>
      <c r="J361" s="61"/>
      <c r="K361" s="61"/>
      <c r="L361" s="61"/>
      <c r="M361" s="61"/>
      <c r="N361" s="61"/>
      <c r="O361" s="61"/>
      <c r="P361" s="61"/>
      <c r="Q361" s="61"/>
      <c r="R361" s="61"/>
      <c r="S361" s="61"/>
      <c r="T361" s="61"/>
      <c r="U361" s="61"/>
    </row>
    <row r="362" spans="1:21" ht="12.75">
      <c r="A362" s="61"/>
      <c r="B362" s="61"/>
      <c r="C362" s="61"/>
      <c r="D362" s="61"/>
      <c r="E362" s="61"/>
      <c r="F362" s="61"/>
      <c r="G362" s="61"/>
      <c r="H362" s="61"/>
      <c r="I362" s="61"/>
      <c r="J362" s="61"/>
      <c r="K362" s="61"/>
      <c r="L362" s="61"/>
      <c r="M362" s="61"/>
      <c r="N362" s="61"/>
      <c r="O362" s="61"/>
      <c r="P362" s="61"/>
      <c r="Q362" s="61"/>
      <c r="R362" s="61"/>
      <c r="S362" s="61"/>
      <c r="T362" s="61"/>
      <c r="U362" s="61"/>
    </row>
    <row r="363" spans="1:21" ht="12.75">
      <c r="A363" s="61"/>
      <c r="B363" s="61"/>
      <c r="C363" s="61"/>
      <c r="D363" s="61"/>
      <c r="E363" s="61"/>
      <c r="F363" s="61"/>
      <c r="G363" s="61"/>
      <c r="H363" s="61"/>
      <c r="I363" s="61"/>
      <c r="J363" s="61"/>
      <c r="K363" s="61"/>
      <c r="L363" s="61"/>
      <c r="M363" s="61"/>
      <c r="N363" s="61"/>
      <c r="O363" s="61"/>
      <c r="P363" s="61"/>
      <c r="Q363" s="61"/>
      <c r="R363" s="61"/>
      <c r="S363" s="61"/>
      <c r="T363" s="61"/>
      <c r="U363" s="61"/>
    </row>
    <row r="364" spans="1:21" ht="12.75">
      <c r="A364" s="61"/>
      <c r="B364" s="61"/>
      <c r="C364" s="61"/>
      <c r="D364" s="61"/>
      <c r="E364" s="61"/>
      <c r="F364" s="61"/>
      <c r="G364" s="61"/>
      <c r="H364" s="61"/>
      <c r="I364" s="61"/>
      <c r="J364" s="61"/>
      <c r="K364" s="61"/>
      <c r="L364" s="61"/>
      <c r="M364" s="61"/>
      <c r="N364" s="61"/>
      <c r="O364" s="61"/>
      <c r="P364" s="61"/>
      <c r="Q364" s="61"/>
      <c r="R364" s="61"/>
      <c r="S364" s="61"/>
      <c r="T364" s="61"/>
      <c r="U364" s="61"/>
    </row>
    <row r="365" spans="1:21" ht="12.75">
      <c r="A365" s="61"/>
      <c r="B365" s="61"/>
      <c r="C365" s="61"/>
      <c r="D365" s="61"/>
      <c r="E365" s="61"/>
      <c r="F365" s="61"/>
      <c r="G365" s="61"/>
      <c r="H365" s="61"/>
      <c r="I365" s="61"/>
      <c r="J365" s="61"/>
      <c r="K365" s="61"/>
      <c r="L365" s="61"/>
      <c r="M365" s="61"/>
      <c r="N365" s="61"/>
      <c r="O365" s="61"/>
      <c r="P365" s="61"/>
      <c r="Q365" s="61"/>
      <c r="R365" s="61"/>
      <c r="S365" s="61"/>
      <c r="T365" s="61"/>
      <c r="U365" s="61"/>
    </row>
    <row r="366" spans="1:21" ht="12.75">
      <c r="A366" s="61"/>
      <c r="B366" s="61"/>
      <c r="C366" s="61"/>
      <c r="D366" s="61"/>
      <c r="E366" s="61"/>
      <c r="F366" s="61"/>
      <c r="G366" s="61"/>
      <c r="H366" s="61"/>
      <c r="I366" s="61"/>
      <c r="J366" s="61"/>
      <c r="K366" s="61"/>
      <c r="L366" s="61"/>
      <c r="M366" s="61"/>
      <c r="N366" s="61"/>
      <c r="O366" s="61"/>
      <c r="P366" s="61"/>
      <c r="Q366" s="61"/>
      <c r="R366" s="61"/>
      <c r="S366" s="61"/>
      <c r="T366" s="61"/>
      <c r="U366" s="61"/>
    </row>
    <row r="367" spans="1:21" ht="12.75">
      <c r="A367" s="61"/>
      <c r="B367" s="61"/>
      <c r="C367" s="61"/>
      <c r="D367" s="61"/>
      <c r="E367" s="61"/>
      <c r="F367" s="61"/>
      <c r="G367" s="61"/>
      <c r="H367" s="61"/>
      <c r="I367" s="61"/>
      <c r="J367" s="61"/>
      <c r="K367" s="61"/>
      <c r="L367" s="61"/>
      <c r="M367" s="61"/>
      <c r="N367" s="61"/>
      <c r="O367" s="61"/>
      <c r="P367" s="61"/>
      <c r="Q367" s="61"/>
      <c r="R367" s="61"/>
      <c r="S367" s="61"/>
      <c r="T367" s="61"/>
      <c r="U367" s="61"/>
    </row>
    <row r="368" spans="1:21" ht="12.75">
      <c r="A368" s="61"/>
      <c r="B368" s="61"/>
      <c r="C368" s="61"/>
      <c r="D368" s="61"/>
      <c r="E368" s="61"/>
      <c r="F368" s="61"/>
      <c r="G368" s="61"/>
      <c r="H368" s="61"/>
      <c r="I368" s="61"/>
      <c r="J368" s="61"/>
      <c r="K368" s="61"/>
      <c r="L368" s="61"/>
      <c r="M368" s="61"/>
      <c r="N368" s="61"/>
      <c r="O368" s="61"/>
      <c r="P368" s="61"/>
      <c r="Q368" s="61"/>
      <c r="R368" s="61"/>
      <c r="S368" s="61"/>
      <c r="T368" s="61"/>
      <c r="U368" s="61"/>
    </row>
    <row r="369" spans="1:21" ht="12.75">
      <c r="A369" s="61"/>
      <c r="B369" s="61"/>
      <c r="C369" s="61"/>
      <c r="D369" s="61"/>
      <c r="E369" s="61"/>
      <c r="F369" s="61"/>
      <c r="G369" s="61"/>
      <c r="H369" s="61"/>
      <c r="I369" s="61"/>
      <c r="J369" s="61"/>
      <c r="K369" s="61"/>
      <c r="L369" s="61"/>
      <c r="M369" s="61"/>
      <c r="N369" s="61"/>
      <c r="O369" s="61"/>
      <c r="P369" s="61"/>
      <c r="Q369" s="61"/>
      <c r="R369" s="61"/>
      <c r="S369" s="61"/>
      <c r="T369" s="61"/>
      <c r="U369" s="61"/>
    </row>
    <row r="370" spans="1:21" ht="12.75">
      <c r="A370" s="61"/>
      <c r="B370" s="61"/>
      <c r="C370" s="61"/>
      <c r="D370" s="61"/>
      <c r="E370" s="61"/>
      <c r="F370" s="61"/>
      <c r="G370" s="61"/>
      <c r="H370" s="61"/>
      <c r="I370" s="61"/>
      <c r="J370" s="61"/>
      <c r="K370" s="61"/>
      <c r="L370" s="61"/>
      <c r="M370" s="61"/>
      <c r="N370" s="61"/>
      <c r="O370" s="61"/>
      <c r="P370" s="61"/>
      <c r="Q370" s="61"/>
      <c r="R370" s="61"/>
      <c r="S370" s="61"/>
      <c r="T370" s="61"/>
      <c r="U370" s="61"/>
    </row>
    <row r="371" spans="1:21" ht="12.75">
      <c r="A371" s="61"/>
      <c r="B371" s="61"/>
      <c r="C371" s="61"/>
      <c r="D371" s="61"/>
      <c r="E371" s="61"/>
      <c r="F371" s="61"/>
      <c r="G371" s="61"/>
      <c r="H371" s="61"/>
      <c r="I371" s="61"/>
      <c r="J371" s="61"/>
      <c r="K371" s="61"/>
      <c r="L371" s="61"/>
      <c r="M371" s="61"/>
      <c r="N371" s="61"/>
      <c r="O371" s="61"/>
      <c r="P371" s="61"/>
      <c r="Q371" s="61"/>
      <c r="R371" s="61"/>
      <c r="S371" s="61"/>
      <c r="T371" s="61"/>
      <c r="U371" s="61"/>
    </row>
    <row r="372" spans="1:21" ht="12.75">
      <c r="A372" s="61"/>
      <c r="B372" s="61"/>
      <c r="C372" s="61"/>
      <c r="D372" s="61"/>
      <c r="E372" s="61"/>
      <c r="F372" s="61"/>
      <c r="G372" s="61"/>
      <c r="H372" s="61"/>
      <c r="I372" s="61"/>
      <c r="J372" s="61"/>
      <c r="K372" s="61"/>
      <c r="L372" s="61"/>
      <c r="M372" s="61"/>
      <c r="N372" s="61"/>
      <c r="O372" s="61"/>
      <c r="P372" s="61"/>
      <c r="Q372" s="61"/>
      <c r="R372" s="61"/>
      <c r="S372" s="61"/>
      <c r="T372" s="61"/>
      <c r="U372" s="61"/>
    </row>
    <row r="373" spans="1:21" ht="12.75">
      <c r="A373" s="61"/>
      <c r="B373" s="61"/>
      <c r="C373" s="61"/>
      <c r="D373" s="61"/>
      <c r="E373" s="61"/>
      <c r="F373" s="61"/>
      <c r="G373" s="61"/>
      <c r="H373" s="61"/>
      <c r="I373" s="61"/>
      <c r="J373" s="61"/>
      <c r="K373" s="61"/>
      <c r="L373" s="61"/>
      <c r="M373" s="61"/>
      <c r="N373" s="61"/>
      <c r="O373" s="61"/>
      <c r="P373" s="61"/>
      <c r="Q373" s="61"/>
      <c r="R373" s="61"/>
      <c r="S373" s="61"/>
      <c r="T373" s="61"/>
      <c r="U373" s="61"/>
    </row>
    <row r="374" spans="1:21" ht="12.75">
      <c r="A374" s="61"/>
      <c r="B374" s="61"/>
      <c r="C374" s="61"/>
      <c r="D374" s="61"/>
      <c r="E374" s="61"/>
      <c r="F374" s="61"/>
      <c r="G374" s="61"/>
      <c r="H374" s="61"/>
      <c r="I374" s="61"/>
      <c r="J374" s="61"/>
      <c r="K374" s="61"/>
      <c r="L374" s="61"/>
      <c r="M374" s="61"/>
      <c r="N374" s="61"/>
      <c r="O374" s="61"/>
      <c r="P374" s="61"/>
      <c r="Q374" s="61"/>
      <c r="R374" s="61"/>
      <c r="S374" s="61"/>
      <c r="T374" s="61"/>
      <c r="U374" s="61"/>
    </row>
    <row r="375" spans="1:21" ht="12.75">
      <c r="A375" s="61"/>
      <c r="B375" s="61"/>
      <c r="C375" s="61"/>
      <c r="D375" s="61"/>
      <c r="E375" s="61"/>
      <c r="F375" s="61"/>
      <c r="G375" s="61"/>
      <c r="H375" s="61"/>
      <c r="I375" s="61"/>
      <c r="J375" s="61"/>
      <c r="K375" s="61"/>
      <c r="L375" s="61"/>
      <c r="M375" s="61"/>
      <c r="N375" s="61"/>
      <c r="O375" s="61"/>
      <c r="P375" s="61"/>
      <c r="Q375" s="61"/>
      <c r="R375" s="61"/>
      <c r="S375" s="61"/>
      <c r="T375" s="61"/>
      <c r="U375" s="61"/>
    </row>
    <row r="376" spans="1:21" ht="12.75">
      <c r="A376" s="61"/>
      <c r="B376" s="61"/>
      <c r="C376" s="61"/>
      <c r="D376" s="61"/>
      <c r="E376" s="61"/>
      <c r="F376" s="61"/>
      <c r="G376" s="61"/>
      <c r="H376" s="61"/>
      <c r="I376" s="61"/>
      <c r="J376" s="61"/>
      <c r="K376" s="61"/>
      <c r="L376" s="61"/>
      <c r="M376" s="61"/>
      <c r="N376" s="61"/>
      <c r="O376" s="61"/>
      <c r="P376" s="61"/>
      <c r="Q376" s="61"/>
      <c r="R376" s="61"/>
      <c r="S376" s="61"/>
      <c r="T376" s="61"/>
      <c r="U376" s="61"/>
    </row>
    <row r="377" spans="1:21" ht="12.75">
      <c r="A377" s="61"/>
      <c r="B377" s="61"/>
      <c r="C377" s="61"/>
      <c r="D377" s="61"/>
      <c r="E377" s="61"/>
      <c r="F377" s="61"/>
      <c r="G377" s="61"/>
      <c r="H377" s="61"/>
      <c r="I377" s="61"/>
      <c r="J377" s="61"/>
      <c r="K377" s="61"/>
      <c r="L377" s="61"/>
      <c r="M377" s="61"/>
      <c r="N377" s="61"/>
      <c r="O377" s="61"/>
      <c r="P377" s="61"/>
      <c r="Q377" s="61"/>
      <c r="R377" s="61"/>
      <c r="S377" s="61"/>
      <c r="T377" s="61"/>
      <c r="U377" s="61"/>
    </row>
    <row r="378" spans="1:21" ht="12.75">
      <c r="A378" s="61"/>
      <c r="B378" s="61"/>
      <c r="C378" s="61"/>
      <c r="D378" s="61"/>
      <c r="E378" s="61"/>
      <c r="F378" s="61"/>
      <c r="G378" s="61"/>
      <c r="H378" s="61"/>
      <c r="I378" s="61"/>
      <c r="J378" s="61"/>
      <c r="K378" s="61"/>
      <c r="L378" s="61"/>
      <c r="M378" s="61"/>
      <c r="N378" s="61"/>
      <c r="O378" s="61"/>
      <c r="P378" s="61"/>
      <c r="Q378" s="61"/>
      <c r="R378" s="61"/>
      <c r="S378" s="61"/>
      <c r="T378" s="61"/>
      <c r="U378" s="61"/>
    </row>
    <row r="379" spans="1:21" ht="12.75">
      <c r="A379" s="61"/>
      <c r="B379" s="61"/>
      <c r="C379" s="61"/>
      <c r="D379" s="61"/>
      <c r="E379" s="61"/>
      <c r="F379" s="61"/>
      <c r="G379" s="61"/>
      <c r="H379" s="61"/>
      <c r="I379" s="61"/>
      <c r="J379" s="61"/>
      <c r="K379" s="61"/>
      <c r="L379" s="61"/>
      <c r="M379" s="61"/>
      <c r="N379" s="61"/>
      <c r="O379" s="61"/>
      <c r="P379" s="61"/>
      <c r="Q379" s="61"/>
      <c r="R379" s="61"/>
      <c r="S379" s="61"/>
      <c r="T379" s="61"/>
      <c r="U379" s="61"/>
    </row>
    <row r="380" spans="1:21" ht="12.75">
      <c r="A380" s="61"/>
      <c r="B380" s="61"/>
      <c r="C380" s="61"/>
      <c r="D380" s="61"/>
      <c r="E380" s="61"/>
      <c r="F380" s="61"/>
      <c r="G380" s="61"/>
      <c r="H380" s="61"/>
      <c r="I380" s="61"/>
      <c r="J380" s="61"/>
      <c r="K380" s="61"/>
      <c r="L380" s="61"/>
      <c r="M380" s="61"/>
      <c r="N380" s="61"/>
      <c r="O380" s="61"/>
      <c r="P380" s="61"/>
      <c r="Q380" s="61"/>
      <c r="R380" s="61"/>
      <c r="S380" s="61"/>
      <c r="T380" s="61"/>
      <c r="U380" s="61"/>
    </row>
    <row r="381" spans="1:21" ht="12.75">
      <c r="A381" s="61"/>
      <c r="B381" s="61"/>
      <c r="C381" s="61"/>
      <c r="D381" s="61"/>
      <c r="E381" s="61"/>
      <c r="F381" s="61"/>
      <c r="G381" s="61"/>
      <c r="H381" s="61"/>
      <c r="I381" s="61"/>
      <c r="J381" s="61"/>
      <c r="K381" s="61"/>
      <c r="L381" s="61"/>
      <c r="M381" s="61"/>
      <c r="N381" s="61"/>
      <c r="O381" s="61"/>
      <c r="P381" s="61"/>
      <c r="Q381" s="61"/>
      <c r="R381" s="61"/>
      <c r="S381" s="61"/>
      <c r="T381" s="61"/>
      <c r="U381" s="61"/>
    </row>
    <row r="382" spans="1:21" ht="12.75">
      <c r="A382" s="61"/>
      <c r="B382" s="61"/>
      <c r="C382" s="61"/>
      <c r="D382" s="61"/>
      <c r="E382" s="61"/>
      <c r="F382" s="61"/>
      <c r="G382" s="61"/>
      <c r="H382" s="61"/>
      <c r="I382" s="61"/>
      <c r="J382" s="61"/>
      <c r="K382" s="61"/>
      <c r="L382" s="61"/>
      <c r="M382" s="61"/>
      <c r="N382" s="61"/>
      <c r="O382" s="61"/>
      <c r="P382" s="61"/>
      <c r="Q382" s="61"/>
      <c r="R382" s="61"/>
      <c r="S382" s="61"/>
      <c r="T382" s="61"/>
      <c r="U382" s="61"/>
    </row>
    <row r="383" spans="1:21" ht="12.75">
      <c r="A383" s="61"/>
      <c r="B383" s="61"/>
      <c r="C383" s="61"/>
      <c r="D383" s="61"/>
      <c r="E383" s="61"/>
      <c r="F383" s="61"/>
      <c r="G383" s="61"/>
      <c r="H383" s="61"/>
      <c r="I383" s="61"/>
      <c r="J383" s="61"/>
      <c r="K383" s="61"/>
      <c r="L383" s="61"/>
      <c r="M383" s="61"/>
      <c r="N383" s="61"/>
      <c r="O383" s="61"/>
      <c r="P383" s="61"/>
      <c r="Q383" s="61"/>
      <c r="R383" s="61"/>
      <c r="S383" s="61"/>
      <c r="T383" s="61"/>
      <c r="U383" s="61"/>
    </row>
    <row r="384" spans="1:21" ht="12.75">
      <c r="A384" s="61"/>
      <c r="B384" s="61"/>
      <c r="C384" s="61"/>
      <c r="D384" s="61"/>
      <c r="E384" s="61"/>
      <c r="F384" s="61"/>
      <c r="G384" s="61"/>
      <c r="H384" s="61"/>
      <c r="I384" s="61"/>
      <c r="J384" s="61"/>
      <c r="K384" s="61"/>
      <c r="L384" s="61"/>
      <c r="M384" s="61"/>
      <c r="N384" s="61"/>
      <c r="O384" s="61"/>
      <c r="P384" s="61"/>
      <c r="Q384" s="61"/>
      <c r="R384" s="61"/>
      <c r="S384" s="61"/>
      <c r="T384" s="61"/>
      <c r="U384" s="61"/>
    </row>
    <row r="385" spans="1:21" ht="12.75">
      <c r="A385" s="61"/>
      <c r="B385" s="61"/>
      <c r="C385" s="61"/>
      <c r="D385" s="61"/>
      <c r="E385" s="61"/>
      <c r="F385" s="61"/>
      <c r="G385" s="61"/>
      <c r="H385" s="61"/>
      <c r="I385" s="61"/>
      <c r="J385" s="61"/>
      <c r="K385" s="61"/>
      <c r="L385" s="61"/>
      <c r="M385" s="61"/>
      <c r="N385" s="61"/>
      <c r="O385" s="61"/>
      <c r="P385" s="61"/>
      <c r="Q385" s="61"/>
      <c r="R385" s="61"/>
      <c r="S385" s="61"/>
      <c r="T385" s="61"/>
      <c r="U385" s="61"/>
    </row>
    <row r="386" spans="1:21" ht="12.75">
      <c r="A386" s="61"/>
      <c r="B386" s="61"/>
      <c r="C386" s="61"/>
      <c r="D386" s="61"/>
      <c r="E386" s="61"/>
      <c r="F386" s="61"/>
      <c r="G386" s="61"/>
      <c r="H386" s="61"/>
      <c r="I386" s="61"/>
      <c r="J386" s="61"/>
      <c r="K386" s="61"/>
      <c r="L386" s="61"/>
      <c r="M386" s="61"/>
      <c r="N386" s="61"/>
      <c r="O386" s="61"/>
      <c r="P386" s="61"/>
      <c r="Q386" s="61"/>
      <c r="R386" s="61"/>
      <c r="S386" s="61"/>
      <c r="T386" s="61"/>
      <c r="U386" s="61"/>
    </row>
    <row r="387" spans="1:21" ht="12.75">
      <c r="A387" s="61"/>
      <c r="B387" s="61"/>
      <c r="C387" s="61"/>
      <c r="D387" s="61"/>
      <c r="E387" s="61"/>
      <c r="F387" s="61"/>
      <c r="G387" s="61"/>
      <c r="H387" s="61"/>
      <c r="I387" s="61"/>
      <c r="J387" s="61"/>
      <c r="K387" s="61"/>
      <c r="L387" s="61"/>
      <c r="M387" s="61"/>
      <c r="N387" s="61"/>
      <c r="O387" s="61"/>
      <c r="P387" s="61"/>
      <c r="Q387" s="61"/>
      <c r="R387" s="61"/>
      <c r="S387" s="61"/>
      <c r="T387" s="61"/>
      <c r="U387" s="61"/>
    </row>
    <row r="388" spans="1:21" ht="12.75">
      <c r="A388" s="61"/>
      <c r="B388" s="61"/>
      <c r="C388" s="61"/>
      <c r="D388" s="61"/>
      <c r="E388" s="61"/>
      <c r="F388" s="61"/>
      <c r="G388" s="61"/>
      <c r="H388" s="61"/>
      <c r="I388" s="61"/>
      <c r="J388" s="61"/>
      <c r="K388" s="61"/>
      <c r="L388" s="61"/>
      <c r="M388" s="61"/>
      <c r="N388" s="61"/>
      <c r="O388" s="61"/>
      <c r="P388" s="61"/>
      <c r="Q388" s="61"/>
      <c r="R388" s="61"/>
      <c r="S388" s="61"/>
      <c r="T388" s="61"/>
      <c r="U388" s="61"/>
    </row>
    <row r="389" spans="1:21" ht="12.75">
      <c r="A389" s="61"/>
      <c r="B389" s="61"/>
      <c r="C389" s="61"/>
      <c r="D389" s="61"/>
      <c r="E389" s="61"/>
      <c r="F389" s="61"/>
      <c r="G389" s="61"/>
      <c r="H389" s="61"/>
      <c r="I389" s="61"/>
      <c r="J389" s="61"/>
      <c r="K389" s="61"/>
      <c r="L389" s="61"/>
      <c r="M389" s="61"/>
      <c r="N389" s="61"/>
      <c r="O389" s="61"/>
      <c r="P389" s="61"/>
      <c r="Q389" s="61"/>
      <c r="R389" s="61"/>
      <c r="S389" s="61"/>
      <c r="T389" s="61"/>
      <c r="U389" s="61"/>
    </row>
    <row r="390" spans="1:21" ht="12.75">
      <c r="A390" s="61"/>
      <c r="B390" s="61"/>
      <c r="C390" s="61"/>
      <c r="D390" s="61"/>
      <c r="E390" s="61"/>
      <c r="F390" s="61"/>
      <c r="G390" s="61"/>
      <c r="H390" s="61"/>
      <c r="I390" s="61"/>
      <c r="J390" s="61"/>
      <c r="K390" s="61"/>
      <c r="L390" s="61"/>
      <c r="M390" s="61"/>
      <c r="N390" s="61"/>
      <c r="O390" s="61"/>
      <c r="P390" s="61"/>
      <c r="Q390" s="61"/>
      <c r="R390" s="61"/>
      <c r="S390" s="61"/>
      <c r="T390" s="61"/>
      <c r="U390" s="61"/>
    </row>
    <row r="391" spans="1:21" ht="12.75">
      <c r="A391" s="61"/>
      <c r="B391" s="61"/>
      <c r="C391" s="61"/>
      <c r="D391" s="61"/>
      <c r="E391" s="61"/>
      <c r="F391" s="61"/>
      <c r="G391" s="61"/>
      <c r="H391" s="61"/>
      <c r="I391" s="61"/>
      <c r="J391" s="61"/>
      <c r="K391" s="61"/>
      <c r="L391" s="61"/>
      <c r="M391" s="61"/>
      <c r="N391" s="61"/>
      <c r="O391" s="61"/>
      <c r="P391" s="61"/>
      <c r="Q391" s="61"/>
      <c r="R391" s="61"/>
      <c r="S391" s="61"/>
      <c r="T391" s="61"/>
      <c r="U391" s="61"/>
    </row>
    <row r="392" spans="1:21" ht="12.75">
      <c r="A392" s="61"/>
      <c r="B392" s="61"/>
      <c r="C392" s="61"/>
      <c r="D392" s="61"/>
      <c r="E392" s="61"/>
      <c r="F392" s="61"/>
      <c r="G392" s="61"/>
      <c r="H392" s="61"/>
      <c r="I392" s="61"/>
      <c r="J392" s="61"/>
      <c r="K392" s="61"/>
      <c r="L392" s="61"/>
      <c r="M392" s="61"/>
      <c r="N392" s="61"/>
      <c r="O392" s="61"/>
      <c r="P392" s="61"/>
      <c r="Q392" s="61"/>
      <c r="R392" s="61"/>
      <c r="S392" s="61"/>
      <c r="T392" s="61"/>
      <c r="U392" s="61"/>
    </row>
    <row r="393" spans="1:21" ht="12.75">
      <c r="A393" s="61"/>
      <c r="B393" s="61"/>
      <c r="C393" s="61"/>
      <c r="D393" s="61"/>
      <c r="E393" s="61"/>
      <c r="F393" s="61"/>
      <c r="G393" s="61"/>
      <c r="H393" s="61"/>
      <c r="I393" s="61"/>
      <c r="J393" s="61"/>
      <c r="K393" s="61"/>
      <c r="L393" s="61"/>
      <c r="M393" s="61"/>
      <c r="N393" s="61"/>
      <c r="O393" s="61"/>
      <c r="P393" s="61"/>
      <c r="Q393" s="61"/>
      <c r="R393" s="61"/>
      <c r="S393" s="61"/>
      <c r="T393" s="61"/>
      <c r="U393" s="61"/>
    </row>
    <row r="394" spans="1:21" ht="12.75">
      <c r="A394" s="61"/>
      <c r="B394" s="61"/>
      <c r="C394" s="61"/>
      <c r="D394" s="61"/>
      <c r="E394" s="61"/>
      <c r="F394" s="61"/>
      <c r="G394" s="61"/>
      <c r="H394" s="61"/>
      <c r="I394" s="61"/>
      <c r="J394" s="61"/>
      <c r="K394" s="61"/>
      <c r="L394" s="61"/>
      <c r="M394" s="61"/>
      <c r="N394" s="61"/>
      <c r="O394" s="61"/>
      <c r="P394" s="61"/>
      <c r="Q394" s="61"/>
      <c r="R394" s="61"/>
      <c r="S394" s="61"/>
      <c r="T394" s="61"/>
      <c r="U394" s="61"/>
    </row>
    <row r="395" spans="1:21" ht="12.75">
      <c r="A395" s="61"/>
      <c r="B395" s="61"/>
      <c r="C395" s="61"/>
      <c r="D395" s="61"/>
      <c r="E395" s="61"/>
      <c r="F395" s="61"/>
      <c r="G395" s="61"/>
      <c r="H395" s="61"/>
      <c r="I395" s="61"/>
      <c r="J395" s="61"/>
      <c r="K395" s="61"/>
      <c r="L395" s="61"/>
      <c r="M395" s="61"/>
      <c r="N395" s="61"/>
      <c r="O395" s="61"/>
      <c r="P395" s="61"/>
      <c r="Q395" s="61"/>
      <c r="R395" s="61"/>
      <c r="S395" s="61"/>
      <c r="T395" s="61"/>
      <c r="U395" s="61"/>
    </row>
    <row r="396" spans="1:21" ht="12.75">
      <c r="A396" s="61"/>
      <c r="B396" s="61"/>
      <c r="C396" s="61"/>
      <c r="D396" s="61"/>
      <c r="E396" s="61"/>
      <c r="F396" s="61"/>
      <c r="G396" s="61"/>
      <c r="H396" s="61"/>
      <c r="I396" s="61"/>
      <c r="J396" s="61"/>
      <c r="K396" s="61"/>
      <c r="L396" s="61"/>
      <c r="M396" s="61"/>
      <c r="N396" s="61"/>
      <c r="O396" s="61"/>
      <c r="P396" s="61"/>
      <c r="Q396" s="61"/>
      <c r="R396" s="61"/>
      <c r="S396" s="61"/>
      <c r="T396" s="61"/>
      <c r="U396" s="61"/>
    </row>
    <row r="397" spans="1:21" ht="12.75">
      <c r="A397" s="61"/>
      <c r="B397" s="61"/>
      <c r="C397" s="61"/>
      <c r="D397" s="61"/>
      <c r="E397" s="61"/>
      <c r="F397" s="61"/>
      <c r="G397" s="61"/>
      <c r="H397" s="61"/>
      <c r="I397" s="61"/>
      <c r="J397" s="61"/>
      <c r="K397" s="61"/>
      <c r="L397" s="61"/>
      <c r="M397" s="61"/>
      <c r="N397" s="61"/>
      <c r="O397" s="61"/>
      <c r="P397" s="61"/>
      <c r="Q397" s="61"/>
      <c r="R397" s="61"/>
      <c r="S397" s="61"/>
      <c r="T397" s="61"/>
      <c r="U397" s="61"/>
    </row>
    <row r="398" spans="1:21" ht="12.75">
      <c r="A398" s="61"/>
      <c r="B398" s="61"/>
      <c r="C398" s="61"/>
      <c r="D398" s="61"/>
      <c r="E398" s="61"/>
      <c r="F398" s="61"/>
      <c r="G398" s="61"/>
      <c r="H398" s="61"/>
      <c r="I398" s="61"/>
      <c r="J398" s="61"/>
      <c r="K398" s="61"/>
      <c r="L398" s="61"/>
      <c r="M398" s="61"/>
      <c r="N398" s="61"/>
      <c r="O398" s="61"/>
      <c r="P398" s="61"/>
      <c r="Q398" s="61"/>
      <c r="R398" s="61"/>
      <c r="S398" s="61"/>
      <c r="T398" s="61"/>
      <c r="U398" s="61"/>
    </row>
    <row r="399" spans="1:21" ht="12.75">
      <c r="A399" s="61"/>
      <c r="B399" s="61"/>
      <c r="C399" s="61"/>
      <c r="D399" s="61"/>
      <c r="E399" s="61"/>
      <c r="F399" s="61"/>
      <c r="G399" s="61"/>
      <c r="H399" s="61"/>
      <c r="I399" s="61"/>
      <c r="J399" s="61"/>
      <c r="K399" s="61"/>
      <c r="L399" s="61"/>
      <c r="M399" s="61"/>
      <c r="N399" s="61"/>
      <c r="O399" s="61"/>
      <c r="P399" s="61"/>
      <c r="Q399" s="61"/>
      <c r="R399" s="61"/>
      <c r="S399" s="61"/>
      <c r="T399" s="61"/>
      <c r="U399" s="61"/>
    </row>
    <row r="400" spans="1:21" ht="12.75">
      <c r="A400" s="61"/>
      <c r="B400" s="61"/>
      <c r="C400" s="61"/>
      <c r="D400" s="61"/>
      <c r="E400" s="61"/>
      <c r="F400" s="61"/>
      <c r="G400" s="61"/>
      <c r="H400" s="61"/>
      <c r="I400" s="61"/>
      <c r="J400" s="61"/>
      <c r="K400" s="61"/>
      <c r="L400" s="61"/>
      <c r="M400" s="61"/>
      <c r="N400" s="61"/>
      <c r="O400" s="61"/>
      <c r="P400" s="61"/>
      <c r="Q400" s="61"/>
      <c r="R400" s="61"/>
      <c r="S400" s="61"/>
      <c r="T400" s="61"/>
      <c r="U400" s="61"/>
    </row>
    <row r="401" spans="1:21" ht="12.75">
      <c r="A401" s="61"/>
      <c r="B401" s="61"/>
      <c r="C401" s="61"/>
      <c r="D401" s="61"/>
      <c r="E401" s="61"/>
      <c r="F401" s="61"/>
      <c r="G401" s="61"/>
      <c r="H401" s="61"/>
      <c r="I401" s="61"/>
      <c r="J401" s="61"/>
      <c r="K401" s="61"/>
      <c r="L401" s="61"/>
      <c r="M401" s="61"/>
      <c r="N401" s="61"/>
      <c r="O401" s="61"/>
      <c r="P401" s="61"/>
      <c r="Q401" s="61"/>
      <c r="R401" s="61"/>
      <c r="S401" s="61"/>
      <c r="T401" s="61"/>
      <c r="U401" s="61"/>
    </row>
    <row r="402" spans="1:21" ht="12.75">
      <c r="A402" s="61"/>
      <c r="B402" s="61"/>
      <c r="C402" s="61"/>
      <c r="D402" s="61"/>
      <c r="E402" s="61"/>
      <c r="F402" s="61"/>
      <c r="G402" s="61"/>
      <c r="H402" s="61"/>
      <c r="I402" s="61"/>
      <c r="J402" s="61"/>
      <c r="K402" s="61"/>
      <c r="L402" s="61"/>
      <c r="M402" s="61"/>
      <c r="N402" s="61"/>
      <c r="O402" s="61"/>
      <c r="P402" s="61"/>
      <c r="Q402" s="61"/>
      <c r="R402" s="61"/>
      <c r="S402" s="61"/>
      <c r="T402" s="61"/>
      <c r="U402" s="61"/>
    </row>
    <row r="403" spans="1:21" ht="12.75">
      <c r="A403" s="61"/>
      <c r="B403" s="61"/>
      <c r="C403" s="61"/>
      <c r="D403" s="61"/>
      <c r="E403" s="61"/>
      <c r="F403" s="61"/>
      <c r="G403" s="61"/>
      <c r="H403" s="61"/>
      <c r="I403" s="61"/>
      <c r="J403" s="61"/>
      <c r="K403" s="61"/>
      <c r="L403" s="61"/>
      <c r="M403" s="61"/>
      <c r="N403" s="61"/>
      <c r="O403" s="61"/>
      <c r="P403" s="61"/>
      <c r="Q403" s="61"/>
      <c r="R403" s="61"/>
      <c r="S403" s="61"/>
      <c r="T403" s="61"/>
      <c r="U403" s="61"/>
    </row>
    <row r="404" spans="1:21" ht="12.75">
      <c r="A404" s="61"/>
      <c r="B404" s="61"/>
      <c r="C404" s="61"/>
      <c r="D404" s="61"/>
      <c r="E404" s="61"/>
      <c r="F404" s="61"/>
      <c r="G404" s="61"/>
      <c r="H404" s="61"/>
      <c r="I404" s="61"/>
      <c r="J404" s="61"/>
      <c r="K404" s="61"/>
      <c r="L404" s="61"/>
      <c r="M404" s="61"/>
      <c r="N404" s="61"/>
      <c r="O404" s="61"/>
      <c r="P404" s="61"/>
      <c r="Q404" s="61"/>
      <c r="R404" s="61"/>
      <c r="S404" s="61"/>
      <c r="T404" s="61"/>
      <c r="U404" s="61"/>
    </row>
    <row r="405" spans="1:21" ht="12.75">
      <c r="A405" s="61"/>
      <c r="B405" s="61"/>
      <c r="C405" s="61"/>
      <c r="D405" s="61"/>
      <c r="E405" s="61"/>
      <c r="F405" s="61"/>
      <c r="G405" s="61"/>
      <c r="H405" s="61"/>
      <c r="I405" s="61"/>
      <c r="J405" s="61"/>
      <c r="K405" s="61"/>
      <c r="L405" s="61"/>
      <c r="M405" s="61"/>
      <c r="N405" s="61"/>
      <c r="O405" s="61"/>
      <c r="P405" s="61"/>
      <c r="Q405" s="61"/>
      <c r="R405" s="61"/>
      <c r="S405" s="61"/>
      <c r="T405" s="61"/>
      <c r="U405" s="61"/>
    </row>
    <row r="406" spans="1:21" ht="12.75">
      <c r="A406" s="61"/>
      <c r="B406" s="61"/>
      <c r="C406" s="61"/>
      <c r="D406" s="61"/>
      <c r="E406" s="61"/>
      <c r="F406" s="61"/>
      <c r="G406" s="61"/>
      <c r="H406" s="61"/>
      <c r="I406" s="61"/>
      <c r="J406" s="61"/>
      <c r="K406" s="61"/>
      <c r="L406" s="61"/>
      <c r="M406" s="61"/>
      <c r="N406" s="61"/>
      <c r="O406" s="61"/>
      <c r="P406" s="61"/>
      <c r="Q406" s="61"/>
      <c r="R406" s="61"/>
      <c r="S406" s="61"/>
      <c r="T406" s="61"/>
      <c r="U406" s="61"/>
    </row>
    <row r="407" spans="1:21" ht="12.75">
      <c r="A407" s="61"/>
      <c r="B407" s="61"/>
      <c r="C407" s="61"/>
      <c r="D407" s="61"/>
      <c r="E407" s="61"/>
      <c r="F407" s="61"/>
      <c r="G407" s="61"/>
      <c r="H407" s="61"/>
      <c r="I407" s="61"/>
      <c r="J407" s="61"/>
      <c r="K407" s="61"/>
      <c r="L407" s="61"/>
      <c r="M407" s="61"/>
      <c r="N407" s="61"/>
      <c r="O407" s="61"/>
      <c r="P407" s="61"/>
      <c r="Q407" s="61"/>
      <c r="R407" s="61"/>
      <c r="S407" s="61"/>
      <c r="T407" s="61"/>
      <c r="U407" s="61"/>
    </row>
    <row r="408" spans="1:21" ht="12.75">
      <c r="A408" s="61"/>
      <c r="B408" s="61"/>
      <c r="C408" s="61"/>
      <c r="D408" s="61"/>
      <c r="E408" s="61"/>
      <c r="F408" s="61"/>
      <c r="G408" s="61"/>
      <c r="H408" s="61"/>
      <c r="I408" s="61"/>
      <c r="J408" s="61"/>
      <c r="K408" s="61"/>
      <c r="L408" s="61"/>
      <c r="M408" s="61"/>
      <c r="N408" s="61"/>
      <c r="O408" s="61"/>
      <c r="P408" s="61"/>
      <c r="Q408" s="61"/>
      <c r="R408" s="61"/>
      <c r="S408" s="61"/>
      <c r="T408" s="61"/>
      <c r="U408" s="61"/>
    </row>
    <row r="409" spans="1:21" ht="12.75">
      <c r="A409" s="61"/>
      <c r="B409" s="61"/>
      <c r="C409" s="61"/>
      <c r="D409" s="61"/>
      <c r="E409" s="61"/>
      <c r="F409" s="61"/>
      <c r="G409" s="61"/>
      <c r="H409" s="61"/>
      <c r="I409" s="61"/>
      <c r="J409" s="61"/>
      <c r="K409" s="61"/>
      <c r="L409" s="61"/>
      <c r="M409" s="61"/>
      <c r="N409" s="61"/>
      <c r="O409" s="61"/>
      <c r="P409" s="61"/>
      <c r="Q409" s="61"/>
      <c r="R409" s="61"/>
      <c r="S409" s="61"/>
      <c r="T409" s="61"/>
      <c r="U409" s="61"/>
    </row>
    <row r="410" spans="1:21" ht="12.75">
      <c r="A410" s="61"/>
      <c r="B410" s="61"/>
      <c r="C410" s="61"/>
      <c r="D410" s="61"/>
      <c r="E410" s="61"/>
      <c r="F410" s="61"/>
      <c r="G410" s="61"/>
      <c r="H410" s="61"/>
      <c r="I410" s="61"/>
      <c r="J410" s="61"/>
      <c r="K410" s="61"/>
      <c r="L410" s="61"/>
      <c r="M410" s="61"/>
      <c r="N410" s="61"/>
      <c r="O410" s="61"/>
      <c r="P410" s="61"/>
      <c r="Q410" s="61"/>
      <c r="R410" s="61"/>
      <c r="S410" s="61"/>
      <c r="T410" s="61"/>
      <c r="U410" s="61"/>
    </row>
    <row r="411" spans="1:21" ht="12.75">
      <c r="A411" s="61"/>
      <c r="B411" s="61"/>
      <c r="C411" s="61"/>
      <c r="D411" s="61"/>
      <c r="E411" s="61"/>
      <c r="F411" s="61"/>
      <c r="G411" s="61"/>
      <c r="H411" s="61"/>
      <c r="I411" s="61"/>
      <c r="J411" s="61"/>
      <c r="K411" s="61"/>
      <c r="L411" s="61"/>
      <c r="M411" s="61"/>
      <c r="N411" s="61"/>
      <c r="O411" s="61"/>
      <c r="P411" s="61"/>
      <c r="Q411" s="61"/>
      <c r="R411" s="61"/>
      <c r="S411" s="61"/>
      <c r="T411" s="61"/>
      <c r="U411" s="61"/>
    </row>
    <row r="412" spans="1:21" ht="12.75">
      <c r="A412" s="61"/>
      <c r="B412" s="61"/>
      <c r="C412" s="61"/>
      <c r="D412" s="61"/>
      <c r="E412" s="61"/>
      <c r="F412" s="61"/>
      <c r="G412" s="61"/>
      <c r="H412" s="61"/>
      <c r="I412" s="61"/>
      <c r="J412" s="61"/>
      <c r="K412" s="61"/>
      <c r="L412" s="61"/>
      <c r="M412" s="61"/>
      <c r="N412" s="61"/>
      <c r="O412" s="61"/>
      <c r="P412" s="61"/>
      <c r="Q412" s="61"/>
      <c r="R412" s="61"/>
      <c r="S412" s="61"/>
      <c r="T412" s="61"/>
      <c r="U412" s="61"/>
    </row>
    <row r="413" spans="1:21" ht="12.75">
      <c r="A413" s="61"/>
      <c r="B413" s="61"/>
      <c r="C413" s="61"/>
      <c r="D413" s="61"/>
      <c r="E413" s="61"/>
      <c r="F413" s="61"/>
      <c r="G413" s="61"/>
      <c r="H413" s="61"/>
      <c r="I413" s="61"/>
      <c r="J413" s="61"/>
      <c r="K413" s="61"/>
      <c r="L413" s="61"/>
      <c r="M413" s="61"/>
      <c r="N413" s="61"/>
      <c r="O413" s="61"/>
      <c r="P413" s="61"/>
      <c r="Q413" s="61"/>
      <c r="R413" s="61"/>
      <c r="S413" s="61"/>
      <c r="T413" s="61"/>
      <c r="U413" s="61"/>
    </row>
    <row r="414" spans="1:21" ht="12.75">
      <c r="A414" s="61"/>
      <c r="B414" s="61"/>
      <c r="C414" s="61"/>
      <c r="D414" s="61"/>
      <c r="E414" s="61"/>
      <c r="F414" s="61"/>
      <c r="G414" s="61"/>
      <c r="H414" s="61"/>
      <c r="I414" s="61"/>
      <c r="J414" s="61"/>
      <c r="K414" s="61"/>
      <c r="L414" s="61"/>
      <c r="M414" s="61"/>
      <c r="N414" s="61"/>
      <c r="O414" s="61"/>
      <c r="P414" s="61"/>
      <c r="Q414" s="61"/>
      <c r="R414" s="61"/>
      <c r="S414" s="61"/>
      <c r="T414" s="61"/>
      <c r="U414" s="61"/>
    </row>
    <row r="415" spans="1:21" ht="12.75">
      <c r="A415" s="61"/>
      <c r="B415" s="61"/>
      <c r="C415" s="61"/>
      <c r="D415" s="61"/>
      <c r="E415" s="61"/>
      <c r="F415" s="61"/>
      <c r="G415" s="61"/>
      <c r="H415" s="61"/>
      <c r="I415" s="61"/>
      <c r="J415" s="61"/>
      <c r="K415" s="61"/>
      <c r="L415" s="61"/>
      <c r="M415" s="61"/>
      <c r="N415" s="61"/>
      <c r="O415" s="61"/>
      <c r="P415" s="61"/>
      <c r="Q415" s="61"/>
      <c r="R415" s="61"/>
      <c r="S415" s="61"/>
      <c r="T415" s="61"/>
      <c r="U415" s="61"/>
    </row>
    <row r="416" spans="1:21" ht="12.75">
      <c r="A416" s="61"/>
      <c r="B416" s="61"/>
      <c r="C416" s="61"/>
      <c r="D416" s="61"/>
      <c r="E416" s="61"/>
      <c r="F416" s="61"/>
      <c r="G416" s="61"/>
      <c r="H416" s="61"/>
      <c r="I416" s="61"/>
      <c r="J416" s="61"/>
      <c r="K416" s="61"/>
      <c r="L416" s="61"/>
      <c r="M416" s="61"/>
      <c r="N416" s="61"/>
      <c r="O416" s="61"/>
      <c r="P416" s="61"/>
      <c r="Q416" s="61"/>
      <c r="R416" s="61"/>
      <c r="S416" s="61"/>
      <c r="T416" s="61"/>
      <c r="U416" s="61"/>
    </row>
    <row r="417" spans="1:21" ht="12.75">
      <c r="A417" s="61"/>
      <c r="B417" s="61"/>
      <c r="C417" s="61"/>
      <c r="D417" s="61"/>
      <c r="E417" s="61"/>
      <c r="F417" s="61"/>
      <c r="G417" s="61"/>
      <c r="H417" s="61"/>
      <c r="I417" s="61"/>
      <c r="J417" s="61"/>
      <c r="K417" s="61"/>
      <c r="L417" s="61"/>
      <c r="M417" s="61"/>
      <c r="N417" s="61"/>
      <c r="O417" s="61"/>
      <c r="P417" s="61"/>
      <c r="Q417" s="61"/>
      <c r="R417" s="61"/>
      <c r="S417" s="61"/>
      <c r="T417" s="61"/>
      <c r="U417" s="61"/>
    </row>
    <row r="418" spans="1:21" ht="12.75">
      <c r="A418" s="61"/>
      <c r="B418" s="61"/>
      <c r="C418" s="61"/>
      <c r="D418" s="61"/>
      <c r="E418" s="61"/>
      <c r="F418" s="61"/>
      <c r="G418" s="61"/>
      <c r="H418" s="61"/>
      <c r="I418" s="61"/>
      <c r="J418" s="61"/>
      <c r="K418" s="61"/>
      <c r="L418" s="61"/>
      <c r="M418" s="61"/>
      <c r="N418" s="61"/>
      <c r="O418" s="61"/>
      <c r="P418" s="61"/>
      <c r="Q418" s="61"/>
      <c r="R418" s="61"/>
      <c r="S418" s="61"/>
      <c r="T418" s="61"/>
      <c r="U418" s="61"/>
    </row>
    <row r="419" spans="1:21" ht="12.75">
      <c r="A419" s="61"/>
      <c r="B419" s="61"/>
      <c r="C419" s="61"/>
      <c r="D419" s="61"/>
      <c r="E419" s="61"/>
      <c r="F419" s="61"/>
      <c r="G419" s="61"/>
      <c r="H419" s="61"/>
      <c r="I419" s="61"/>
      <c r="J419" s="61"/>
      <c r="K419" s="61"/>
      <c r="L419" s="61"/>
      <c r="M419" s="61"/>
      <c r="N419" s="61"/>
      <c r="O419" s="61"/>
      <c r="P419" s="61"/>
      <c r="Q419" s="61"/>
      <c r="R419" s="61"/>
      <c r="S419" s="61"/>
      <c r="T419" s="61"/>
      <c r="U419" s="61"/>
    </row>
    <row r="420" spans="1:21" ht="12.75">
      <c r="A420" s="61"/>
      <c r="B420" s="61"/>
      <c r="C420" s="61"/>
      <c r="D420" s="61"/>
      <c r="E420" s="61"/>
      <c r="F420" s="61"/>
      <c r="G420" s="61"/>
      <c r="H420" s="61"/>
      <c r="I420" s="61"/>
      <c r="J420" s="61"/>
      <c r="K420" s="61"/>
      <c r="L420" s="61"/>
      <c r="M420" s="61"/>
      <c r="N420" s="61"/>
      <c r="O420" s="61"/>
      <c r="P420" s="61"/>
      <c r="Q420" s="61"/>
      <c r="R420" s="61"/>
      <c r="S420" s="61"/>
      <c r="T420" s="61"/>
      <c r="U420" s="61"/>
    </row>
    <row r="421" spans="1:21" ht="12.75">
      <c r="A421" s="61"/>
      <c r="B421" s="61"/>
      <c r="C421" s="61"/>
      <c r="D421" s="61"/>
      <c r="E421" s="61"/>
      <c r="F421" s="61"/>
      <c r="G421" s="61"/>
      <c r="H421" s="61"/>
      <c r="I421" s="61"/>
      <c r="J421" s="61"/>
      <c r="K421" s="61"/>
      <c r="L421" s="61"/>
      <c r="M421" s="61"/>
      <c r="N421" s="61"/>
      <c r="O421" s="61"/>
      <c r="P421" s="61"/>
      <c r="Q421" s="61"/>
      <c r="R421" s="61"/>
      <c r="S421" s="61"/>
      <c r="T421" s="61"/>
      <c r="U421" s="61"/>
    </row>
    <row r="422" spans="1:21" ht="12.75">
      <c r="A422" s="61"/>
      <c r="B422" s="61"/>
      <c r="C422" s="61"/>
      <c r="D422" s="61"/>
      <c r="E422" s="61"/>
      <c r="F422" s="61"/>
      <c r="G422" s="61"/>
      <c r="H422" s="61"/>
      <c r="I422" s="61"/>
      <c r="J422" s="61"/>
      <c r="K422" s="61"/>
      <c r="L422" s="61"/>
      <c r="M422" s="61"/>
      <c r="N422" s="61"/>
      <c r="O422" s="61"/>
      <c r="P422" s="61"/>
      <c r="Q422" s="61"/>
      <c r="R422" s="61"/>
      <c r="S422" s="61"/>
      <c r="T422" s="61"/>
      <c r="U422" s="61"/>
    </row>
    <row r="423" spans="1:21" ht="12.75">
      <c r="A423" s="61"/>
      <c r="B423" s="61"/>
      <c r="C423" s="61"/>
      <c r="D423" s="61"/>
      <c r="E423" s="61"/>
      <c r="F423" s="61"/>
      <c r="G423" s="61"/>
      <c r="H423" s="61"/>
      <c r="I423" s="61"/>
      <c r="J423" s="61"/>
      <c r="K423" s="61"/>
      <c r="L423" s="61"/>
      <c r="M423" s="61"/>
      <c r="N423" s="61"/>
      <c r="O423" s="61"/>
      <c r="P423" s="61"/>
      <c r="Q423" s="61"/>
      <c r="R423" s="61"/>
      <c r="S423" s="61"/>
      <c r="T423" s="61"/>
      <c r="U423" s="61"/>
    </row>
    <row r="424" spans="1:21" ht="12.75">
      <c r="A424" s="61"/>
      <c r="B424" s="61"/>
      <c r="C424" s="61"/>
      <c r="D424" s="61"/>
      <c r="E424" s="61"/>
      <c r="F424" s="61"/>
      <c r="G424" s="61"/>
      <c r="H424" s="61"/>
      <c r="I424" s="61"/>
      <c r="J424" s="61"/>
      <c r="K424" s="61"/>
      <c r="L424" s="61"/>
      <c r="M424" s="61"/>
      <c r="N424" s="61"/>
      <c r="O424" s="61"/>
      <c r="P424" s="61"/>
      <c r="Q424" s="61"/>
      <c r="R424" s="61"/>
      <c r="S424" s="61"/>
      <c r="T424" s="61"/>
      <c r="U424" s="61"/>
    </row>
    <row r="425" spans="1:21" ht="12.75">
      <c r="A425" s="61"/>
      <c r="B425" s="61"/>
      <c r="C425" s="61"/>
      <c r="D425" s="61"/>
      <c r="E425" s="61"/>
      <c r="F425" s="61"/>
      <c r="G425" s="61"/>
      <c r="H425" s="61"/>
      <c r="I425" s="61"/>
      <c r="J425" s="61"/>
      <c r="K425" s="61"/>
      <c r="L425" s="61"/>
      <c r="M425" s="61"/>
      <c r="N425" s="61"/>
      <c r="O425" s="61"/>
      <c r="P425" s="61"/>
      <c r="Q425" s="61"/>
      <c r="R425" s="61"/>
      <c r="S425" s="61"/>
      <c r="T425" s="61"/>
      <c r="U425" s="61"/>
    </row>
    <row r="426" spans="1:21" ht="12.75">
      <c r="A426" s="61"/>
      <c r="B426" s="61"/>
      <c r="C426" s="61"/>
      <c r="D426" s="61"/>
      <c r="E426" s="61"/>
      <c r="F426" s="61"/>
      <c r="G426" s="61"/>
      <c r="H426" s="61"/>
      <c r="I426" s="61"/>
      <c r="J426" s="61"/>
      <c r="K426" s="61"/>
      <c r="L426" s="61"/>
      <c r="M426" s="61"/>
      <c r="N426" s="61"/>
      <c r="O426" s="61"/>
      <c r="P426" s="61"/>
      <c r="Q426" s="61"/>
      <c r="R426" s="61"/>
      <c r="S426" s="61"/>
      <c r="T426" s="61"/>
      <c r="U426" s="61"/>
    </row>
    <row r="427" spans="1:21" ht="12.75">
      <c r="A427" s="61"/>
      <c r="B427" s="61"/>
      <c r="C427" s="61"/>
      <c r="D427" s="61"/>
      <c r="E427" s="61"/>
      <c r="F427" s="61"/>
      <c r="G427" s="61"/>
      <c r="H427" s="61"/>
      <c r="I427" s="61"/>
      <c r="J427" s="61"/>
      <c r="K427" s="61"/>
      <c r="L427" s="61"/>
      <c r="M427" s="61"/>
      <c r="N427" s="61"/>
      <c r="O427" s="61"/>
      <c r="P427" s="61"/>
      <c r="Q427" s="61"/>
      <c r="R427" s="61"/>
      <c r="S427" s="61"/>
      <c r="T427" s="61"/>
      <c r="U427" s="61"/>
    </row>
    <row r="428" spans="1:21" ht="12.75">
      <c r="A428" s="61"/>
      <c r="B428" s="61"/>
      <c r="C428" s="61"/>
      <c r="D428" s="61"/>
      <c r="E428" s="61"/>
      <c r="F428" s="61"/>
      <c r="G428" s="61"/>
      <c r="H428" s="61"/>
      <c r="I428" s="61"/>
      <c r="J428" s="61"/>
      <c r="K428" s="61"/>
      <c r="L428" s="61"/>
      <c r="M428" s="61"/>
      <c r="N428" s="61"/>
      <c r="O428" s="61"/>
      <c r="P428" s="61"/>
      <c r="Q428" s="61"/>
      <c r="R428" s="61"/>
      <c r="S428" s="61"/>
      <c r="T428" s="61"/>
      <c r="U428" s="61"/>
    </row>
    <row r="429" spans="1:21" ht="12.75">
      <c r="A429" s="61"/>
      <c r="B429" s="61"/>
      <c r="C429" s="61"/>
      <c r="D429" s="61"/>
      <c r="E429" s="61"/>
      <c r="F429" s="61"/>
      <c r="G429" s="61"/>
      <c r="H429" s="61"/>
      <c r="I429" s="61"/>
      <c r="J429" s="61"/>
      <c r="K429" s="61"/>
      <c r="L429" s="61"/>
      <c r="M429" s="61"/>
      <c r="N429" s="61"/>
      <c r="O429" s="61"/>
      <c r="P429" s="61"/>
      <c r="Q429" s="61"/>
      <c r="R429" s="61"/>
      <c r="S429" s="61"/>
      <c r="T429" s="61"/>
      <c r="U429" s="61"/>
    </row>
    <row r="430" spans="1:21" ht="12.75">
      <c r="A430" s="61"/>
      <c r="B430" s="61"/>
      <c r="C430" s="61"/>
      <c r="D430" s="61"/>
      <c r="E430" s="61"/>
      <c r="F430" s="61"/>
      <c r="G430" s="61"/>
      <c r="H430" s="61"/>
      <c r="I430" s="61"/>
      <c r="J430" s="61"/>
      <c r="K430" s="61"/>
      <c r="L430" s="61"/>
      <c r="M430" s="61"/>
      <c r="N430" s="61"/>
      <c r="O430" s="61"/>
      <c r="P430" s="61"/>
      <c r="Q430" s="61"/>
      <c r="R430" s="61"/>
      <c r="S430" s="61"/>
      <c r="T430" s="61"/>
      <c r="U430" s="61"/>
    </row>
    <row r="431" spans="1:21" ht="12.75">
      <c r="A431" s="61"/>
      <c r="B431" s="61"/>
      <c r="C431" s="61"/>
      <c r="D431" s="61"/>
      <c r="E431" s="61"/>
      <c r="F431" s="61"/>
      <c r="G431" s="61"/>
      <c r="H431" s="61"/>
      <c r="I431" s="61"/>
      <c r="J431" s="61"/>
      <c r="K431" s="61"/>
      <c r="L431" s="61"/>
      <c r="M431" s="61"/>
      <c r="N431" s="61"/>
      <c r="O431" s="61"/>
      <c r="P431" s="61"/>
      <c r="Q431" s="61"/>
      <c r="R431" s="61"/>
      <c r="S431" s="61"/>
      <c r="T431" s="61"/>
      <c r="U431" s="61"/>
    </row>
    <row r="432" spans="1:21" ht="12.75">
      <c r="A432" s="61"/>
      <c r="B432" s="61"/>
      <c r="C432" s="61"/>
      <c r="D432" s="61"/>
      <c r="E432" s="61"/>
      <c r="F432" s="61"/>
      <c r="G432" s="61"/>
      <c r="H432" s="61"/>
      <c r="I432" s="61"/>
      <c r="J432" s="61"/>
      <c r="K432" s="61"/>
      <c r="L432" s="61"/>
      <c r="M432" s="61"/>
      <c r="N432" s="61"/>
      <c r="O432" s="61"/>
      <c r="P432" s="61"/>
      <c r="Q432" s="61"/>
      <c r="R432" s="61"/>
      <c r="S432" s="61"/>
      <c r="T432" s="61"/>
      <c r="U432" s="61"/>
    </row>
    <row r="433" spans="1:21" ht="12.75">
      <c r="A433" s="61"/>
      <c r="B433" s="61"/>
      <c r="C433" s="61"/>
      <c r="D433" s="61"/>
      <c r="E433" s="61"/>
      <c r="F433" s="61"/>
      <c r="G433" s="61"/>
      <c r="H433" s="61"/>
      <c r="I433" s="61"/>
      <c r="J433" s="61"/>
      <c r="K433" s="61"/>
      <c r="L433" s="61"/>
      <c r="M433" s="61"/>
      <c r="N433" s="61"/>
      <c r="O433" s="61"/>
      <c r="P433" s="61"/>
      <c r="Q433" s="61"/>
      <c r="R433" s="61"/>
      <c r="S433" s="61"/>
      <c r="T433" s="61"/>
      <c r="U433" s="61"/>
    </row>
    <row r="434" spans="1:21" ht="12.75">
      <c r="A434" s="61"/>
      <c r="B434" s="61"/>
      <c r="C434" s="61"/>
      <c r="D434" s="61"/>
      <c r="E434" s="61"/>
      <c r="F434" s="61"/>
      <c r="G434" s="61"/>
      <c r="H434" s="61"/>
      <c r="I434" s="61"/>
      <c r="J434" s="61"/>
      <c r="K434" s="61"/>
      <c r="L434" s="61"/>
      <c r="M434" s="61"/>
      <c r="N434" s="61"/>
      <c r="O434" s="61"/>
      <c r="P434" s="61"/>
      <c r="Q434" s="61"/>
      <c r="R434" s="61"/>
      <c r="S434" s="61"/>
      <c r="T434" s="61"/>
      <c r="U434" s="61"/>
    </row>
    <row r="435" spans="1:21" ht="12.75">
      <c r="A435" s="61"/>
      <c r="B435" s="61"/>
      <c r="C435" s="61"/>
      <c r="D435" s="61"/>
      <c r="E435" s="61"/>
      <c r="F435" s="61"/>
      <c r="G435" s="61"/>
      <c r="H435" s="61"/>
      <c r="I435" s="61"/>
      <c r="J435" s="61"/>
      <c r="K435" s="61"/>
      <c r="L435" s="61"/>
      <c r="M435" s="61"/>
      <c r="N435" s="61"/>
      <c r="O435" s="61"/>
      <c r="P435" s="61"/>
      <c r="Q435" s="61"/>
      <c r="R435" s="61"/>
      <c r="S435" s="61"/>
      <c r="T435" s="61"/>
      <c r="U435" s="61"/>
    </row>
    <row r="436" spans="1:21" ht="12.75">
      <c r="A436" s="61"/>
      <c r="B436" s="61"/>
      <c r="C436" s="61"/>
      <c r="D436" s="61"/>
      <c r="E436" s="61"/>
      <c r="F436" s="61"/>
      <c r="G436" s="61"/>
      <c r="H436" s="61"/>
      <c r="I436" s="61"/>
      <c r="J436" s="61"/>
      <c r="K436" s="61"/>
      <c r="L436" s="61"/>
      <c r="M436" s="61"/>
      <c r="N436" s="61"/>
      <c r="O436" s="61"/>
      <c r="P436" s="61"/>
      <c r="Q436" s="61"/>
      <c r="R436" s="61"/>
      <c r="S436" s="61"/>
      <c r="T436" s="61"/>
      <c r="U436" s="61"/>
    </row>
    <row r="437" spans="1:21" ht="12.75">
      <c r="A437" s="61"/>
      <c r="B437" s="61"/>
      <c r="C437" s="61"/>
      <c r="D437" s="61"/>
      <c r="E437" s="61"/>
      <c r="F437" s="61"/>
      <c r="G437" s="61"/>
      <c r="H437" s="61"/>
      <c r="I437" s="61"/>
      <c r="J437" s="61"/>
      <c r="K437" s="61"/>
      <c r="L437" s="61"/>
      <c r="M437" s="61"/>
      <c r="N437" s="61"/>
      <c r="O437" s="61"/>
      <c r="P437" s="61"/>
      <c r="Q437" s="61"/>
      <c r="R437" s="61"/>
      <c r="S437" s="61"/>
      <c r="T437" s="61"/>
      <c r="U437" s="61"/>
    </row>
    <row r="438" spans="1:21" ht="12.75">
      <c r="A438" s="61"/>
      <c r="B438" s="61"/>
      <c r="C438" s="61"/>
      <c r="D438" s="61"/>
      <c r="E438" s="61"/>
      <c r="F438" s="61"/>
      <c r="G438" s="61"/>
      <c r="H438" s="61"/>
      <c r="I438" s="61"/>
      <c r="J438" s="61"/>
      <c r="K438" s="61"/>
      <c r="L438" s="61"/>
      <c r="M438" s="61"/>
      <c r="N438" s="61"/>
      <c r="O438" s="61"/>
      <c r="P438" s="61"/>
      <c r="Q438" s="61"/>
      <c r="R438" s="61"/>
      <c r="S438" s="61"/>
      <c r="T438" s="61"/>
      <c r="U438" s="61"/>
    </row>
    <row r="439" spans="1:21" ht="12.75">
      <c r="A439" s="61"/>
      <c r="B439" s="61"/>
      <c r="C439" s="61"/>
      <c r="D439" s="61"/>
      <c r="E439" s="61"/>
      <c r="F439" s="61"/>
      <c r="G439" s="61"/>
      <c r="H439" s="61"/>
      <c r="I439" s="61"/>
      <c r="J439" s="61"/>
      <c r="K439" s="61"/>
      <c r="L439" s="61"/>
      <c r="M439" s="61"/>
      <c r="N439" s="61"/>
      <c r="O439" s="61"/>
      <c r="P439" s="61"/>
      <c r="Q439" s="61"/>
      <c r="R439" s="61"/>
      <c r="S439" s="61"/>
      <c r="T439" s="61"/>
      <c r="U439" s="61"/>
    </row>
    <row r="440" spans="1:21" ht="12.75">
      <c r="A440" s="61"/>
      <c r="B440" s="61"/>
      <c r="C440" s="61"/>
      <c r="D440" s="61"/>
      <c r="E440" s="61"/>
      <c r="F440" s="61"/>
      <c r="G440" s="61"/>
      <c r="H440" s="61"/>
      <c r="I440" s="61"/>
      <c r="J440" s="61"/>
      <c r="K440" s="61"/>
      <c r="L440" s="61"/>
      <c r="M440" s="61"/>
      <c r="N440" s="61"/>
      <c r="O440" s="61"/>
      <c r="P440" s="61"/>
      <c r="Q440" s="61"/>
      <c r="R440" s="61"/>
      <c r="S440" s="61"/>
      <c r="T440" s="61"/>
      <c r="U440" s="61"/>
    </row>
    <row r="441" spans="1:21" ht="12.75">
      <c r="A441" s="61"/>
      <c r="B441" s="61"/>
      <c r="C441" s="61"/>
      <c r="D441" s="61"/>
      <c r="E441" s="61"/>
      <c r="F441" s="61"/>
      <c r="G441" s="61"/>
      <c r="H441" s="61"/>
      <c r="I441" s="61"/>
      <c r="J441" s="61"/>
      <c r="K441" s="61"/>
      <c r="L441" s="61"/>
      <c r="M441" s="61"/>
      <c r="N441" s="61"/>
      <c r="O441" s="61"/>
      <c r="P441" s="61"/>
      <c r="Q441" s="61"/>
      <c r="R441" s="61"/>
      <c r="S441" s="61"/>
      <c r="T441" s="61"/>
      <c r="U441" s="61"/>
    </row>
    <row r="442" spans="1:21" ht="12.75">
      <c r="A442" s="61"/>
      <c r="B442" s="61"/>
      <c r="C442" s="61"/>
      <c r="D442" s="61"/>
      <c r="E442" s="61"/>
      <c r="F442" s="61"/>
      <c r="G442" s="61"/>
      <c r="H442" s="61"/>
      <c r="I442" s="61"/>
      <c r="J442" s="61"/>
      <c r="K442" s="61"/>
      <c r="L442" s="61"/>
      <c r="M442" s="61"/>
      <c r="N442" s="61"/>
      <c r="O442" s="61"/>
      <c r="P442" s="61"/>
      <c r="Q442" s="61"/>
      <c r="R442" s="61"/>
      <c r="S442" s="61"/>
      <c r="T442" s="61"/>
      <c r="U442" s="61"/>
    </row>
    <row r="443" spans="1:21" ht="12.75">
      <c r="A443" s="61"/>
      <c r="B443" s="61"/>
      <c r="C443" s="61"/>
      <c r="D443" s="61"/>
      <c r="E443" s="61"/>
      <c r="F443" s="61"/>
      <c r="G443" s="61"/>
      <c r="H443" s="61"/>
      <c r="I443" s="61"/>
      <c r="J443" s="61"/>
      <c r="K443" s="61"/>
      <c r="L443" s="61"/>
      <c r="M443" s="61"/>
      <c r="N443" s="61"/>
      <c r="O443" s="61"/>
      <c r="P443" s="61"/>
      <c r="Q443" s="61"/>
      <c r="R443" s="61"/>
      <c r="S443" s="61"/>
      <c r="T443" s="61"/>
      <c r="U443" s="61"/>
    </row>
    <row r="444" spans="1:21" ht="12.75">
      <c r="A444" s="61"/>
      <c r="B444" s="61"/>
      <c r="C444" s="61"/>
      <c r="D444" s="61"/>
      <c r="E444" s="61"/>
      <c r="F444" s="61"/>
      <c r="G444" s="61"/>
      <c r="H444" s="61"/>
      <c r="I444" s="61"/>
      <c r="J444" s="61"/>
      <c r="K444" s="61"/>
      <c r="L444" s="61"/>
      <c r="M444" s="61"/>
      <c r="N444" s="61"/>
      <c r="O444" s="61"/>
      <c r="P444" s="61"/>
      <c r="Q444" s="61"/>
      <c r="R444" s="61"/>
      <c r="S444" s="61"/>
      <c r="T444" s="61"/>
      <c r="U444" s="61"/>
    </row>
    <row r="445" spans="1:21" ht="12.75">
      <c r="A445" s="61"/>
      <c r="B445" s="61"/>
      <c r="C445" s="61"/>
      <c r="D445" s="61"/>
      <c r="E445" s="61"/>
      <c r="F445" s="61"/>
      <c r="G445" s="61"/>
      <c r="H445" s="61"/>
      <c r="I445" s="61"/>
      <c r="J445" s="61"/>
      <c r="K445" s="61"/>
      <c r="L445" s="61"/>
      <c r="M445" s="61"/>
      <c r="N445" s="61"/>
      <c r="O445" s="61"/>
      <c r="P445" s="61"/>
      <c r="Q445" s="61"/>
      <c r="R445" s="61"/>
      <c r="S445" s="61"/>
      <c r="T445" s="61"/>
      <c r="U445" s="61"/>
    </row>
    <row r="446" spans="1:21" ht="12.75">
      <c r="A446" s="61"/>
      <c r="B446" s="61"/>
      <c r="C446" s="61"/>
      <c r="D446" s="61"/>
      <c r="E446" s="61"/>
      <c r="F446" s="61"/>
      <c r="G446" s="61"/>
      <c r="H446" s="61"/>
      <c r="I446" s="61"/>
      <c r="J446" s="61"/>
      <c r="K446" s="61"/>
      <c r="L446" s="61"/>
      <c r="M446" s="61"/>
      <c r="N446" s="61"/>
      <c r="O446" s="61"/>
      <c r="P446" s="61"/>
      <c r="Q446" s="61"/>
      <c r="R446" s="61"/>
      <c r="S446" s="61"/>
      <c r="T446" s="61"/>
      <c r="U446" s="61"/>
    </row>
    <row r="447" spans="1:21" ht="12.75">
      <c r="A447" s="61"/>
      <c r="B447" s="61"/>
      <c r="C447" s="61"/>
      <c r="D447" s="61"/>
      <c r="E447" s="61"/>
      <c r="F447" s="61"/>
      <c r="G447" s="61"/>
      <c r="H447" s="61"/>
      <c r="I447" s="61"/>
      <c r="J447" s="61"/>
      <c r="K447" s="61"/>
      <c r="L447" s="61"/>
      <c r="M447" s="61"/>
      <c r="N447" s="61"/>
      <c r="O447" s="61"/>
      <c r="P447" s="61"/>
      <c r="Q447" s="61"/>
      <c r="R447" s="61"/>
      <c r="S447" s="61"/>
      <c r="T447" s="61"/>
      <c r="U447" s="61"/>
    </row>
    <row r="448" spans="1:21" ht="12.75">
      <c r="A448" s="61"/>
      <c r="B448" s="61"/>
      <c r="C448" s="61"/>
      <c r="D448" s="61"/>
      <c r="E448" s="61"/>
      <c r="F448" s="61"/>
      <c r="G448" s="61"/>
      <c r="H448" s="61"/>
      <c r="I448" s="61"/>
      <c r="J448" s="61"/>
      <c r="K448" s="61"/>
      <c r="L448" s="61"/>
      <c r="M448" s="61"/>
      <c r="N448" s="61"/>
      <c r="O448" s="61"/>
      <c r="P448" s="61"/>
      <c r="Q448" s="61"/>
      <c r="R448" s="61"/>
      <c r="S448" s="61"/>
      <c r="T448" s="61"/>
      <c r="U448" s="61"/>
    </row>
    <row r="449" spans="1:21" ht="12.75">
      <c r="A449" s="61"/>
      <c r="B449" s="61"/>
      <c r="C449" s="61"/>
      <c r="D449" s="61"/>
      <c r="E449" s="61"/>
      <c r="F449" s="61"/>
      <c r="G449" s="61"/>
      <c r="H449" s="61"/>
      <c r="I449" s="61"/>
      <c r="J449" s="61"/>
      <c r="K449" s="61"/>
      <c r="L449" s="61"/>
      <c r="M449" s="61"/>
      <c r="N449" s="61"/>
      <c r="O449" s="61"/>
      <c r="P449" s="61"/>
      <c r="Q449" s="61"/>
      <c r="R449" s="61"/>
      <c r="S449" s="61"/>
      <c r="T449" s="61"/>
      <c r="U449" s="61"/>
    </row>
    <row r="450" spans="1:21" ht="12.75">
      <c r="A450" s="61"/>
      <c r="B450" s="61"/>
      <c r="C450" s="61"/>
      <c r="D450" s="61"/>
      <c r="E450" s="61"/>
      <c r="F450" s="61"/>
      <c r="G450" s="61"/>
      <c r="H450" s="61"/>
      <c r="I450" s="61"/>
      <c r="J450" s="61"/>
      <c r="K450" s="61"/>
      <c r="L450" s="61"/>
      <c r="M450" s="61"/>
      <c r="N450" s="61"/>
      <c r="O450" s="61"/>
      <c r="P450" s="61"/>
      <c r="Q450" s="61"/>
      <c r="R450" s="61"/>
      <c r="S450" s="61"/>
      <c r="T450" s="61"/>
      <c r="U450" s="61"/>
    </row>
    <row r="451" spans="1:21" ht="12.75">
      <c r="A451" s="61"/>
      <c r="B451" s="61"/>
      <c r="C451" s="61"/>
      <c r="D451" s="61"/>
      <c r="E451" s="61"/>
      <c r="F451" s="61"/>
      <c r="G451" s="61"/>
      <c r="H451" s="61"/>
      <c r="I451" s="61"/>
      <c r="J451" s="61"/>
      <c r="K451" s="61"/>
      <c r="L451" s="61"/>
      <c r="M451" s="61"/>
      <c r="N451" s="61"/>
      <c r="O451" s="61"/>
      <c r="P451" s="61"/>
      <c r="Q451" s="61"/>
      <c r="R451" s="61"/>
      <c r="S451" s="61"/>
      <c r="T451" s="61"/>
      <c r="U451" s="61"/>
    </row>
    <row r="452" spans="1:21" ht="12.75">
      <c r="A452" s="61"/>
      <c r="B452" s="61"/>
      <c r="C452" s="61"/>
      <c r="D452" s="61"/>
      <c r="E452" s="61"/>
      <c r="F452" s="61"/>
      <c r="G452" s="61"/>
      <c r="H452" s="61"/>
      <c r="I452" s="61"/>
      <c r="J452" s="61"/>
      <c r="K452" s="61"/>
      <c r="L452" s="61"/>
      <c r="M452" s="61"/>
      <c r="N452" s="61"/>
      <c r="O452" s="61"/>
      <c r="P452" s="61"/>
      <c r="Q452" s="61"/>
      <c r="R452" s="61"/>
      <c r="S452" s="61"/>
      <c r="T452" s="61"/>
      <c r="U452" s="61"/>
    </row>
    <row r="453" spans="1:21" ht="12.75">
      <c r="A453" s="61"/>
      <c r="B453" s="61"/>
      <c r="C453" s="61"/>
      <c r="D453" s="61"/>
      <c r="E453" s="61"/>
      <c r="F453" s="61"/>
      <c r="G453" s="61"/>
      <c r="H453" s="61"/>
      <c r="I453" s="61"/>
      <c r="J453" s="61"/>
      <c r="K453" s="61"/>
      <c r="L453" s="61"/>
      <c r="M453" s="61"/>
      <c r="N453" s="61"/>
      <c r="O453" s="61"/>
      <c r="P453" s="61"/>
      <c r="Q453" s="61"/>
      <c r="R453" s="61"/>
      <c r="S453" s="61"/>
      <c r="T453" s="61"/>
      <c r="U453" s="61"/>
    </row>
    <row r="454" spans="1:21" ht="12.75">
      <c r="A454" s="61"/>
      <c r="B454" s="61"/>
      <c r="C454" s="61"/>
      <c r="D454" s="61"/>
      <c r="E454" s="61"/>
      <c r="F454" s="61"/>
      <c r="G454" s="61"/>
      <c r="H454" s="61"/>
      <c r="I454" s="61"/>
      <c r="J454" s="61"/>
      <c r="K454" s="61"/>
      <c r="L454" s="61"/>
      <c r="M454" s="61"/>
      <c r="N454" s="61"/>
      <c r="O454" s="61"/>
      <c r="P454" s="61"/>
      <c r="Q454" s="61"/>
      <c r="R454" s="61"/>
      <c r="S454" s="61"/>
      <c r="T454" s="61"/>
      <c r="U454" s="61"/>
    </row>
    <row r="455" spans="1:21" ht="12.75">
      <c r="A455" s="61"/>
      <c r="B455" s="61"/>
      <c r="C455" s="61"/>
      <c r="D455" s="61"/>
      <c r="E455" s="61"/>
      <c r="F455" s="61"/>
      <c r="G455" s="61"/>
      <c r="H455" s="61"/>
      <c r="I455" s="61"/>
      <c r="J455" s="61"/>
      <c r="K455" s="61"/>
      <c r="L455" s="61"/>
      <c r="M455" s="61"/>
      <c r="N455" s="61"/>
      <c r="O455" s="61"/>
      <c r="P455" s="61"/>
      <c r="Q455" s="61"/>
      <c r="R455" s="61"/>
      <c r="S455" s="61"/>
      <c r="T455" s="61"/>
      <c r="U455" s="61"/>
    </row>
    <row r="456" spans="1:21" ht="12.75">
      <c r="A456" s="61"/>
      <c r="B456" s="61"/>
      <c r="C456" s="61"/>
      <c r="D456" s="61"/>
      <c r="E456" s="61"/>
      <c r="F456" s="61"/>
      <c r="G456" s="61"/>
      <c r="H456" s="61"/>
      <c r="I456" s="61"/>
      <c r="J456" s="61"/>
      <c r="K456" s="61"/>
      <c r="L456" s="61"/>
      <c r="M456" s="61"/>
      <c r="N456" s="61"/>
      <c r="O456" s="61"/>
      <c r="P456" s="61"/>
      <c r="Q456" s="61"/>
      <c r="R456" s="61"/>
      <c r="S456" s="61"/>
      <c r="T456" s="61"/>
      <c r="U456" s="61"/>
    </row>
    <row r="457" spans="1:21" ht="12.75">
      <c r="A457" s="61"/>
      <c r="B457" s="61"/>
      <c r="C457" s="61"/>
      <c r="D457" s="61"/>
      <c r="E457" s="61"/>
      <c r="F457" s="61"/>
      <c r="G457" s="61"/>
      <c r="H457" s="61"/>
      <c r="I457" s="61"/>
      <c r="J457" s="61"/>
      <c r="K457" s="61"/>
      <c r="L457" s="61"/>
      <c r="M457" s="61"/>
      <c r="N457" s="61"/>
      <c r="O457" s="61"/>
      <c r="P457" s="61"/>
      <c r="Q457" s="61"/>
      <c r="R457" s="61"/>
      <c r="S457" s="61"/>
      <c r="T457" s="61"/>
      <c r="U457" s="61"/>
    </row>
    <row r="458" spans="1:21" ht="12.75">
      <c r="A458" s="61"/>
      <c r="B458" s="61"/>
      <c r="C458" s="61"/>
      <c r="D458" s="61"/>
      <c r="E458" s="61"/>
      <c r="F458" s="61"/>
      <c r="G458" s="61"/>
      <c r="H458" s="61"/>
      <c r="I458" s="61"/>
      <c r="J458" s="61"/>
      <c r="K458" s="61"/>
      <c r="L458" s="61"/>
      <c r="M458" s="61"/>
      <c r="N458" s="61"/>
      <c r="O458" s="61"/>
      <c r="P458" s="61"/>
      <c r="Q458" s="61"/>
      <c r="R458" s="61"/>
      <c r="S458" s="61"/>
      <c r="T458" s="61"/>
      <c r="U458" s="61"/>
    </row>
    <row r="459" spans="1:21" ht="12.75">
      <c r="A459" s="61"/>
      <c r="B459" s="61"/>
      <c r="C459" s="61"/>
      <c r="D459" s="61"/>
      <c r="E459" s="61"/>
      <c r="F459" s="61"/>
      <c r="G459" s="61"/>
      <c r="H459" s="61"/>
      <c r="I459" s="61"/>
      <c r="J459" s="61"/>
      <c r="K459" s="61"/>
      <c r="L459" s="61"/>
      <c r="M459" s="61"/>
      <c r="N459" s="61"/>
      <c r="O459" s="61"/>
      <c r="P459" s="61"/>
      <c r="Q459" s="61"/>
      <c r="R459" s="61"/>
      <c r="S459" s="61"/>
      <c r="T459" s="61"/>
      <c r="U459" s="61"/>
    </row>
    <row r="460" spans="1:21" ht="12.75">
      <c r="A460" s="61"/>
      <c r="B460" s="61"/>
      <c r="C460" s="61"/>
      <c r="D460" s="61"/>
      <c r="E460" s="61"/>
      <c r="F460" s="61"/>
      <c r="G460" s="61"/>
      <c r="H460" s="61"/>
      <c r="I460" s="61"/>
      <c r="J460" s="61"/>
      <c r="K460" s="61"/>
      <c r="L460" s="61"/>
      <c r="M460" s="61"/>
      <c r="N460" s="61"/>
      <c r="O460" s="61"/>
      <c r="P460" s="61"/>
      <c r="Q460" s="61"/>
      <c r="R460" s="61"/>
      <c r="S460" s="61"/>
      <c r="T460" s="61"/>
      <c r="U460" s="61"/>
    </row>
    <row r="461" spans="1:21" ht="12.75">
      <c r="A461" s="61"/>
      <c r="B461" s="61"/>
      <c r="C461" s="61"/>
      <c r="D461" s="61"/>
      <c r="E461" s="61"/>
      <c r="F461" s="61"/>
      <c r="G461" s="61"/>
      <c r="H461" s="61"/>
      <c r="I461" s="61"/>
      <c r="J461" s="61"/>
      <c r="K461" s="61"/>
      <c r="L461" s="61"/>
      <c r="M461" s="61"/>
      <c r="N461" s="61"/>
      <c r="O461" s="61"/>
      <c r="P461" s="61"/>
      <c r="Q461" s="61"/>
      <c r="R461" s="61"/>
      <c r="S461" s="61"/>
      <c r="T461" s="61"/>
      <c r="U461" s="61"/>
    </row>
    <row r="462" spans="1:21" ht="12.75">
      <c r="A462" s="61"/>
      <c r="B462" s="61"/>
      <c r="C462" s="61"/>
      <c r="D462" s="61"/>
      <c r="E462" s="61"/>
      <c r="F462" s="61"/>
      <c r="G462" s="61"/>
      <c r="H462" s="61"/>
      <c r="I462" s="61"/>
      <c r="J462" s="61"/>
      <c r="K462" s="61"/>
      <c r="L462" s="61"/>
      <c r="M462" s="61"/>
      <c r="N462" s="61"/>
      <c r="O462" s="61"/>
      <c r="P462" s="61"/>
      <c r="Q462" s="61"/>
      <c r="R462" s="61"/>
      <c r="S462" s="61"/>
      <c r="T462" s="61"/>
      <c r="U462" s="61"/>
    </row>
    <row r="463" spans="1:21" ht="12.75">
      <c r="A463" s="61"/>
      <c r="B463" s="61"/>
      <c r="C463" s="61"/>
      <c r="D463" s="61"/>
      <c r="E463" s="61"/>
      <c r="F463" s="61"/>
      <c r="G463" s="61"/>
      <c r="H463" s="61"/>
      <c r="I463" s="61"/>
      <c r="J463" s="61"/>
      <c r="K463" s="61"/>
      <c r="L463" s="61"/>
      <c r="M463" s="61"/>
      <c r="N463" s="61"/>
      <c r="O463" s="61"/>
      <c r="P463" s="61"/>
      <c r="Q463" s="61"/>
      <c r="R463" s="61"/>
      <c r="S463" s="61"/>
      <c r="T463" s="61"/>
      <c r="U463" s="61"/>
    </row>
    <row r="464" spans="1:21" ht="12.75">
      <c r="A464" s="61"/>
      <c r="B464" s="61"/>
      <c r="C464" s="61"/>
      <c r="D464" s="61"/>
      <c r="E464" s="61"/>
      <c r="F464" s="61"/>
      <c r="G464" s="61"/>
      <c r="H464" s="61"/>
      <c r="I464" s="61"/>
      <c r="J464" s="61"/>
      <c r="K464" s="61"/>
      <c r="L464" s="61"/>
      <c r="M464" s="61"/>
      <c r="N464" s="61"/>
      <c r="O464" s="61"/>
      <c r="P464" s="61"/>
      <c r="Q464" s="61"/>
      <c r="R464" s="61"/>
      <c r="S464" s="61"/>
      <c r="T464" s="61"/>
      <c r="U464" s="61"/>
    </row>
    <row r="465" spans="1:21" ht="12.75">
      <c r="A465" s="61"/>
      <c r="B465" s="61"/>
      <c r="C465" s="61"/>
      <c r="D465" s="61"/>
      <c r="E465" s="61"/>
      <c r="F465" s="61"/>
      <c r="G465" s="61"/>
      <c r="H465" s="61"/>
      <c r="I465" s="61"/>
      <c r="J465" s="61"/>
      <c r="K465" s="61"/>
      <c r="L465" s="61"/>
      <c r="M465" s="61"/>
      <c r="N465" s="61"/>
      <c r="O465" s="61"/>
      <c r="P465" s="61"/>
      <c r="Q465" s="61"/>
      <c r="R465" s="61"/>
      <c r="S465" s="61"/>
      <c r="T465" s="61"/>
      <c r="U465" s="61"/>
    </row>
    <row r="466" spans="1:21" ht="12.75">
      <c r="A466" s="61"/>
      <c r="B466" s="61"/>
      <c r="C466" s="61"/>
      <c r="D466" s="61"/>
      <c r="E466" s="61"/>
      <c r="F466" s="61"/>
      <c r="G466" s="61"/>
      <c r="H466" s="61"/>
      <c r="I466" s="61"/>
      <c r="J466" s="61"/>
      <c r="K466" s="61"/>
      <c r="L466" s="61"/>
      <c r="M466" s="61"/>
      <c r="N466" s="61"/>
      <c r="O466" s="61"/>
      <c r="P466" s="61"/>
      <c r="Q466" s="61"/>
      <c r="R466" s="61"/>
      <c r="S466" s="61"/>
      <c r="T466" s="61"/>
      <c r="U466" s="61"/>
    </row>
    <row r="467" spans="1:21" ht="12.75">
      <c r="A467" s="61"/>
      <c r="B467" s="61"/>
      <c r="C467" s="61"/>
      <c r="D467" s="61"/>
      <c r="E467" s="61"/>
      <c r="F467" s="61"/>
      <c r="G467" s="61"/>
      <c r="H467" s="61"/>
      <c r="I467" s="61"/>
      <c r="J467" s="61"/>
      <c r="K467" s="61"/>
      <c r="L467" s="61"/>
      <c r="M467" s="61"/>
      <c r="N467" s="61"/>
      <c r="O467" s="61"/>
      <c r="P467" s="61"/>
      <c r="Q467" s="61"/>
      <c r="R467" s="61"/>
      <c r="S467" s="61"/>
      <c r="T467" s="61"/>
      <c r="U467" s="61"/>
    </row>
    <row r="468" spans="1:21" ht="12.75">
      <c r="A468" s="61"/>
      <c r="B468" s="61"/>
      <c r="C468" s="61"/>
      <c r="D468" s="61"/>
      <c r="E468" s="61"/>
      <c r="F468" s="61"/>
      <c r="G468" s="61"/>
      <c r="H468" s="61"/>
      <c r="I468" s="61"/>
      <c r="J468" s="61"/>
      <c r="K468" s="61"/>
      <c r="L468" s="61"/>
      <c r="M468" s="61"/>
      <c r="N468" s="61"/>
      <c r="O468" s="61"/>
      <c r="P468" s="61"/>
      <c r="Q468" s="61"/>
      <c r="R468" s="61"/>
      <c r="S468" s="61"/>
      <c r="T468" s="61"/>
      <c r="U468" s="61"/>
    </row>
    <row r="469" spans="1:21" ht="12.75">
      <c r="A469" s="61"/>
      <c r="B469" s="61"/>
      <c r="C469" s="61"/>
      <c r="D469" s="61"/>
      <c r="E469" s="61"/>
      <c r="F469" s="61"/>
      <c r="G469" s="61"/>
      <c r="H469" s="61"/>
      <c r="I469" s="61"/>
      <c r="J469" s="61"/>
      <c r="K469" s="61"/>
      <c r="L469" s="61"/>
      <c r="M469" s="61"/>
      <c r="N469" s="61"/>
      <c r="O469" s="61"/>
      <c r="P469" s="61"/>
      <c r="Q469" s="61"/>
      <c r="R469" s="61"/>
      <c r="S469" s="61"/>
      <c r="T469" s="61"/>
      <c r="U469" s="61"/>
    </row>
    <row r="470" spans="1:21" ht="12.75">
      <c r="A470" s="61"/>
      <c r="B470" s="61"/>
      <c r="C470" s="61"/>
      <c r="D470" s="61"/>
      <c r="E470" s="61"/>
      <c r="F470" s="61"/>
      <c r="G470" s="61"/>
      <c r="H470" s="61"/>
      <c r="I470" s="61"/>
      <c r="J470" s="61"/>
      <c r="K470" s="61"/>
      <c r="L470" s="61"/>
      <c r="M470" s="61"/>
      <c r="N470" s="61"/>
      <c r="O470" s="61"/>
      <c r="P470" s="61"/>
      <c r="Q470" s="61"/>
      <c r="R470" s="61"/>
      <c r="S470" s="61"/>
      <c r="T470" s="61"/>
      <c r="U470" s="61"/>
    </row>
    <row r="471" spans="1:21" ht="12.75">
      <c r="A471" s="61"/>
      <c r="B471" s="61"/>
      <c r="C471" s="61"/>
      <c r="D471" s="61"/>
      <c r="E471" s="61"/>
      <c r="F471" s="61"/>
      <c r="G471" s="61"/>
      <c r="H471" s="61"/>
      <c r="I471" s="61"/>
      <c r="J471" s="61"/>
      <c r="K471" s="61"/>
      <c r="L471" s="61"/>
      <c r="M471" s="61"/>
      <c r="N471" s="61"/>
      <c r="O471" s="61"/>
      <c r="P471" s="61"/>
      <c r="Q471" s="61"/>
      <c r="R471" s="61"/>
      <c r="S471" s="61"/>
      <c r="T471" s="61"/>
      <c r="U471" s="61"/>
    </row>
    <row r="472" spans="1:21" ht="12.75">
      <c r="A472" s="61"/>
      <c r="B472" s="61"/>
      <c r="C472" s="61"/>
      <c r="D472" s="61"/>
      <c r="E472" s="61"/>
      <c r="F472" s="61"/>
      <c r="G472" s="61"/>
      <c r="H472" s="61"/>
      <c r="I472" s="61"/>
      <c r="J472" s="61"/>
      <c r="K472" s="61"/>
      <c r="L472" s="61"/>
      <c r="M472" s="61"/>
      <c r="N472" s="61"/>
      <c r="O472" s="61"/>
      <c r="P472" s="61"/>
      <c r="Q472" s="61"/>
      <c r="R472" s="61"/>
      <c r="S472" s="61"/>
      <c r="T472" s="61"/>
      <c r="U472" s="61"/>
    </row>
    <row r="473" spans="1:21" ht="12.75">
      <c r="A473" s="61"/>
      <c r="B473" s="61"/>
      <c r="C473" s="61"/>
      <c r="D473" s="61"/>
      <c r="E473" s="61"/>
      <c r="F473" s="61"/>
      <c r="G473" s="61"/>
      <c r="H473" s="61"/>
      <c r="I473" s="61"/>
      <c r="J473" s="61"/>
      <c r="K473" s="61"/>
      <c r="L473" s="61"/>
      <c r="M473" s="61"/>
      <c r="N473" s="61"/>
      <c r="O473" s="61"/>
      <c r="P473" s="61"/>
      <c r="Q473" s="61"/>
      <c r="R473" s="61"/>
      <c r="S473" s="61"/>
      <c r="T473" s="61"/>
      <c r="U473" s="61"/>
    </row>
    <row r="474" spans="1:21" ht="12.75">
      <c r="A474" s="61"/>
      <c r="B474" s="61"/>
      <c r="C474" s="61"/>
      <c r="D474" s="61"/>
      <c r="E474" s="61"/>
      <c r="F474" s="61"/>
      <c r="G474" s="61"/>
      <c r="H474" s="61"/>
      <c r="I474" s="61"/>
      <c r="J474" s="61"/>
      <c r="K474" s="61"/>
      <c r="L474" s="61"/>
      <c r="M474" s="61"/>
      <c r="N474" s="61"/>
      <c r="O474" s="61"/>
      <c r="P474" s="61"/>
      <c r="Q474" s="61"/>
      <c r="R474" s="61"/>
      <c r="S474" s="61"/>
      <c r="T474" s="61"/>
      <c r="U474" s="61"/>
    </row>
    <row r="475" spans="1:21" ht="12.75">
      <c r="A475" s="61"/>
      <c r="B475" s="61"/>
      <c r="C475" s="61"/>
      <c r="D475" s="61"/>
      <c r="E475" s="61"/>
      <c r="F475" s="61"/>
      <c r="G475" s="61"/>
      <c r="H475" s="61"/>
      <c r="I475" s="61"/>
      <c r="J475" s="61"/>
      <c r="K475" s="61"/>
      <c r="L475" s="61"/>
      <c r="M475" s="61"/>
      <c r="N475" s="61"/>
      <c r="O475" s="61"/>
      <c r="P475" s="61"/>
      <c r="Q475" s="61"/>
      <c r="R475" s="61"/>
      <c r="S475" s="61"/>
      <c r="T475" s="61"/>
      <c r="U475" s="61"/>
    </row>
    <row r="476" spans="1:21" ht="12.75">
      <c r="A476" s="61"/>
      <c r="B476" s="61"/>
      <c r="C476" s="61"/>
      <c r="D476" s="61"/>
      <c r="E476" s="61"/>
      <c r="F476" s="61"/>
      <c r="G476" s="61"/>
      <c r="H476" s="61"/>
      <c r="I476" s="61"/>
      <c r="J476" s="61"/>
      <c r="K476" s="61"/>
      <c r="L476" s="61"/>
      <c r="M476" s="61"/>
      <c r="N476" s="61"/>
      <c r="O476" s="61"/>
      <c r="P476" s="61"/>
      <c r="Q476" s="61"/>
      <c r="R476" s="61"/>
      <c r="S476" s="61"/>
      <c r="T476" s="61"/>
      <c r="U476" s="61"/>
    </row>
    <row r="477" spans="1:21" ht="12.75">
      <c r="A477" s="61"/>
      <c r="B477" s="61"/>
      <c r="C477" s="61"/>
      <c r="D477" s="61"/>
      <c r="E477" s="61"/>
      <c r="F477" s="61"/>
      <c r="G477" s="61"/>
      <c r="H477" s="61"/>
      <c r="I477" s="61"/>
      <c r="J477" s="61"/>
      <c r="K477" s="61"/>
      <c r="L477" s="61"/>
      <c r="M477" s="61"/>
      <c r="N477" s="61"/>
      <c r="O477" s="61"/>
      <c r="P477" s="61"/>
      <c r="Q477" s="61"/>
      <c r="R477" s="61"/>
      <c r="S477" s="61"/>
      <c r="T477" s="61"/>
      <c r="U477" s="61"/>
    </row>
    <row r="478" spans="1:21" ht="12.75">
      <c r="A478" s="61"/>
      <c r="B478" s="61"/>
      <c r="C478" s="61"/>
      <c r="D478" s="61"/>
      <c r="E478" s="61"/>
      <c r="F478" s="61"/>
      <c r="G478" s="61"/>
      <c r="H478" s="61"/>
      <c r="I478" s="61"/>
      <c r="J478" s="61"/>
      <c r="K478" s="61"/>
      <c r="L478" s="61"/>
      <c r="M478" s="61"/>
      <c r="N478" s="61"/>
      <c r="O478" s="61"/>
      <c r="P478" s="61"/>
      <c r="Q478" s="61"/>
      <c r="R478" s="61"/>
      <c r="S478" s="61"/>
      <c r="T478" s="61"/>
      <c r="U478" s="61"/>
    </row>
    <row r="479" spans="1:21" ht="12.75">
      <c r="A479" s="61"/>
      <c r="B479" s="61"/>
      <c r="C479" s="61"/>
      <c r="D479" s="61"/>
      <c r="E479" s="61"/>
      <c r="F479" s="61"/>
      <c r="G479" s="61"/>
      <c r="H479" s="61"/>
      <c r="I479" s="61"/>
      <c r="J479" s="61"/>
      <c r="K479" s="61"/>
      <c r="L479" s="61"/>
      <c r="M479" s="61"/>
      <c r="N479" s="61"/>
      <c r="O479" s="61"/>
      <c r="P479" s="61"/>
      <c r="Q479" s="61"/>
      <c r="R479" s="61"/>
      <c r="S479" s="61"/>
      <c r="T479" s="61"/>
      <c r="U479" s="61"/>
    </row>
    <row r="480" spans="1:21" ht="12.75">
      <c r="A480" s="61"/>
      <c r="B480" s="61"/>
      <c r="C480" s="61"/>
      <c r="D480" s="61"/>
      <c r="E480" s="61"/>
      <c r="F480" s="61"/>
      <c r="G480" s="61"/>
      <c r="H480" s="61"/>
      <c r="I480" s="61"/>
      <c r="J480" s="61"/>
      <c r="K480" s="61"/>
      <c r="L480" s="61"/>
      <c r="M480" s="61"/>
      <c r="N480" s="61"/>
      <c r="O480" s="61"/>
      <c r="P480" s="61"/>
      <c r="Q480" s="61"/>
      <c r="R480" s="61"/>
      <c r="S480" s="61"/>
      <c r="T480" s="61"/>
      <c r="U480" s="61"/>
    </row>
    <row r="481" spans="1:21" ht="12.75">
      <c r="A481" s="61"/>
      <c r="B481" s="61"/>
      <c r="C481" s="61"/>
      <c r="D481" s="61"/>
      <c r="E481" s="61"/>
      <c r="F481" s="61"/>
      <c r="G481" s="61"/>
      <c r="H481" s="61"/>
      <c r="I481" s="61"/>
      <c r="J481" s="61"/>
      <c r="K481" s="61"/>
      <c r="L481" s="61"/>
      <c r="M481" s="61"/>
      <c r="N481" s="61"/>
      <c r="O481" s="61"/>
      <c r="P481" s="61"/>
      <c r="Q481" s="61"/>
      <c r="R481" s="61"/>
      <c r="S481" s="61"/>
      <c r="T481" s="61"/>
      <c r="U481" s="61"/>
    </row>
    <row r="482" spans="1:21" ht="12.75">
      <c r="A482" s="61"/>
      <c r="B482" s="61"/>
      <c r="C482" s="61"/>
      <c r="D482" s="61"/>
      <c r="E482" s="61"/>
      <c r="F482" s="61"/>
      <c r="G482" s="61"/>
      <c r="H482" s="61"/>
      <c r="I482" s="61"/>
      <c r="J482" s="61"/>
      <c r="K482" s="61"/>
      <c r="L482" s="61"/>
      <c r="M482" s="61"/>
      <c r="N482" s="61"/>
      <c r="O482" s="61"/>
      <c r="P482" s="61"/>
      <c r="Q482" s="61"/>
      <c r="R482" s="61"/>
      <c r="S482" s="61"/>
      <c r="T482" s="61"/>
      <c r="U482" s="61"/>
    </row>
    <row r="483" spans="1:21" ht="12.75">
      <c r="A483" s="61"/>
      <c r="B483" s="61"/>
      <c r="C483" s="61"/>
      <c r="D483" s="61"/>
      <c r="E483" s="61"/>
      <c r="F483" s="61"/>
      <c r="G483" s="61"/>
      <c r="H483" s="61"/>
      <c r="I483" s="61"/>
      <c r="J483" s="61"/>
      <c r="K483" s="61"/>
      <c r="L483" s="61"/>
      <c r="M483" s="61"/>
      <c r="N483" s="61"/>
      <c r="O483" s="61"/>
      <c r="P483" s="61"/>
      <c r="Q483" s="61"/>
      <c r="R483" s="61"/>
      <c r="S483" s="61"/>
      <c r="T483" s="61"/>
      <c r="U483" s="61"/>
    </row>
    <row r="484" spans="1:21" ht="12.75">
      <c r="A484" s="61"/>
      <c r="B484" s="61"/>
      <c r="C484" s="61"/>
      <c r="D484" s="61"/>
      <c r="E484" s="61"/>
      <c r="F484" s="61"/>
      <c r="G484" s="61"/>
      <c r="H484" s="61"/>
      <c r="I484" s="61"/>
      <c r="J484" s="61"/>
      <c r="K484" s="61"/>
      <c r="L484" s="61"/>
      <c r="M484" s="61"/>
      <c r="N484" s="61"/>
      <c r="O484" s="61"/>
      <c r="P484" s="61"/>
      <c r="Q484" s="61"/>
      <c r="R484" s="61"/>
      <c r="S484" s="61"/>
      <c r="T484" s="61"/>
      <c r="U484" s="61"/>
    </row>
    <row r="485" spans="1:21" ht="12.75">
      <c r="A485" s="61"/>
      <c r="B485" s="61"/>
      <c r="C485" s="61"/>
      <c r="D485" s="61"/>
      <c r="E485" s="61"/>
      <c r="F485" s="61"/>
      <c r="G485" s="61"/>
      <c r="H485" s="61"/>
      <c r="I485" s="61"/>
      <c r="J485" s="61"/>
      <c r="K485" s="61"/>
      <c r="L485" s="61"/>
      <c r="M485" s="61"/>
      <c r="N485" s="61"/>
      <c r="O485" s="61"/>
      <c r="P485" s="61"/>
      <c r="Q485" s="61"/>
      <c r="R485" s="61"/>
      <c r="S485" s="61"/>
      <c r="T485" s="61"/>
      <c r="U485" s="61"/>
    </row>
    <row r="486" spans="1:21" ht="12.75">
      <c r="A486" s="61"/>
      <c r="B486" s="61"/>
      <c r="C486" s="61"/>
      <c r="D486" s="61"/>
      <c r="E486" s="61"/>
      <c r="F486" s="61"/>
      <c r="G486" s="61"/>
      <c r="H486" s="61"/>
      <c r="I486" s="61"/>
      <c r="J486" s="61"/>
      <c r="K486" s="61"/>
      <c r="L486" s="61"/>
      <c r="M486" s="61"/>
      <c r="N486" s="61"/>
      <c r="O486" s="61"/>
      <c r="P486" s="61"/>
      <c r="Q486" s="61"/>
      <c r="R486" s="61"/>
      <c r="S486" s="61"/>
      <c r="T486" s="61"/>
      <c r="U486" s="61"/>
    </row>
    <row r="487" spans="1:21" ht="12.75">
      <c r="A487" s="61"/>
      <c r="B487" s="61"/>
      <c r="C487" s="61"/>
      <c r="D487" s="61"/>
      <c r="E487" s="61"/>
      <c r="F487" s="61"/>
      <c r="G487" s="61"/>
      <c r="H487" s="61"/>
      <c r="I487" s="61"/>
      <c r="J487" s="61"/>
      <c r="K487" s="61"/>
      <c r="L487" s="61"/>
      <c r="M487" s="61"/>
      <c r="N487" s="61"/>
      <c r="O487" s="61"/>
      <c r="P487" s="61"/>
      <c r="Q487" s="61"/>
      <c r="R487" s="61"/>
      <c r="S487" s="61"/>
      <c r="T487" s="61"/>
      <c r="U487" s="61"/>
    </row>
    <row r="488" spans="1:21" ht="12.75">
      <c r="A488" s="61"/>
      <c r="B488" s="61"/>
      <c r="C488" s="61"/>
      <c r="D488" s="61"/>
      <c r="E488" s="61"/>
      <c r="F488" s="61"/>
      <c r="G488" s="61"/>
      <c r="H488" s="61"/>
      <c r="I488" s="61"/>
      <c r="J488" s="61"/>
      <c r="K488" s="61"/>
      <c r="L488" s="61"/>
      <c r="M488" s="61"/>
      <c r="N488" s="61"/>
      <c r="O488" s="61"/>
      <c r="P488" s="61"/>
      <c r="Q488" s="61"/>
      <c r="R488" s="61"/>
      <c r="S488" s="61"/>
      <c r="T488" s="61"/>
      <c r="U488" s="61"/>
    </row>
    <row r="489" spans="1:21" ht="12.75">
      <c r="A489" s="61"/>
      <c r="B489" s="61"/>
      <c r="C489" s="61"/>
      <c r="D489" s="61"/>
      <c r="E489" s="61"/>
      <c r="F489" s="61"/>
      <c r="G489" s="61"/>
      <c r="H489" s="61"/>
      <c r="I489" s="61"/>
      <c r="J489" s="61"/>
      <c r="K489" s="61"/>
      <c r="L489" s="61"/>
      <c r="M489" s="61"/>
      <c r="N489" s="61"/>
      <c r="O489" s="61"/>
      <c r="P489" s="61"/>
      <c r="Q489" s="61"/>
      <c r="R489" s="61"/>
      <c r="S489" s="61"/>
      <c r="T489" s="61"/>
      <c r="U489" s="61"/>
    </row>
    <row r="490" spans="1:21" ht="12.75">
      <c r="A490" s="61"/>
      <c r="B490" s="61"/>
      <c r="C490" s="61"/>
      <c r="D490" s="61"/>
      <c r="E490" s="61"/>
      <c r="F490" s="61"/>
      <c r="G490" s="61"/>
      <c r="H490" s="61"/>
      <c r="I490" s="61"/>
      <c r="J490" s="61"/>
      <c r="K490" s="61"/>
      <c r="L490" s="61"/>
      <c r="M490" s="61"/>
      <c r="N490" s="61"/>
      <c r="O490" s="61"/>
      <c r="P490" s="61"/>
      <c r="Q490" s="61"/>
      <c r="R490" s="61"/>
      <c r="S490" s="61"/>
      <c r="T490" s="61"/>
      <c r="U490" s="61"/>
    </row>
    <row r="491" spans="1:21" ht="12.75">
      <c r="A491" s="61"/>
      <c r="B491" s="61"/>
      <c r="C491" s="61"/>
      <c r="D491" s="61"/>
      <c r="E491" s="61"/>
      <c r="F491" s="61"/>
      <c r="G491" s="61"/>
      <c r="H491" s="61"/>
      <c r="I491" s="61"/>
      <c r="J491" s="61"/>
      <c r="K491" s="61"/>
      <c r="L491" s="61"/>
      <c r="M491" s="61"/>
      <c r="N491" s="61"/>
      <c r="O491" s="61"/>
      <c r="P491" s="61"/>
      <c r="Q491" s="61"/>
      <c r="R491" s="61"/>
      <c r="S491" s="61"/>
      <c r="T491" s="61"/>
      <c r="U491" s="61"/>
    </row>
    <row r="492" spans="1:21" ht="12.75">
      <c r="A492" s="61"/>
      <c r="B492" s="61"/>
      <c r="C492" s="61"/>
      <c r="D492" s="61"/>
      <c r="E492" s="61"/>
      <c r="F492" s="61"/>
      <c r="G492" s="61"/>
      <c r="H492" s="61"/>
      <c r="I492" s="61"/>
      <c r="J492" s="61"/>
      <c r="K492" s="61"/>
      <c r="L492" s="61"/>
      <c r="M492" s="61"/>
      <c r="N492" s="61"/>
      <c r="O492" s="61"/>
      <c r="P492" s="61"/>
      <c r="Q492" s="61"/>
      <c r="R492" s="61"/>
      <c r="S492" s="61"/>
      <c r="T492" s="61"/>
      <c r="U492" s="61"/>
    </row>
    <row r="493" spans="1:21" ht="12.75">
      <c r="A493" s="61"/>
      <c r="B493" s="61"/>
      <c r="C493" s="61"/>
      <c r="D493" s="61"/>
      <c r="E493" s="61"/>
      <c r="F493" s="61"/>
      <c r="G493" s="61"/>
      <c r="H493" s="61"/>
      <c r="I493" s="61"/>
      <c r="J493" s="61"/>
      <c r="K493" s="61"/>
      <c r="L493" s="61"/>
      <c r="M493" s="61"/>
      <c r="N493" s="61"/>
      <c r="O493" s="61"/>
      <c r="P493" s="61"/>
      <c r="Q493" s="61"/>
      <c r="R493" s="61"/>
      <c r="S493" s="61"/>
      <c r="T493" s="61"/>
      <c r="U493" s="61"/>
    </row>
    <row r="494" spans="1:21" ht="12.75">
      <c r="A494" s="61"/>
      <c r="B494" s="61"/>
      <c r="C494" s="61"/>
      <c r="D494" s="61"/>
      <c r="E494" s="61"/>
      <c r="F494" s="61"/>
      <c r="G494" s="61"/>
      <c r="H494" s="61"/>
      <c r="I494" s="61"/>
      <c r="J494" s="61"/>
      <c r="K494" s="61"/>
      <c r="L494" s="61"/>
      <c r="M494" s="61"/>
      <c r="N494" s="61"/>
      <c r="O494" s="61"/>
      <c r="P494" s="61"/>
      <c r="Q494" s="61"/>
      <c r="R494" s="61"/>
      <c r="S494" s="61"/>
      <c r="T494" s="61"/>
      <c r="U494" s="61"/>
    </row>
    <row r="495" spans="1:21" ht="12.75">
      <c r="A495" s="61"/>
      <c r="B495" s="61"/>
      <c r="C495" s="61"/>
      <c r="D495" s="61"/>
      <c r="E495" s="61"/>
      <c r="F495" s="61"/>
      <c r="G495" s="61"/>
      <c r="H495" s="61"/>
      <c r="I495" s="61"/>
      <c r="J495" s="61"/>
      <c r="K495" s="61"/>
      <c r="L495" s="61"/>
      <c r="M495" s="61"/>
      <c r="N495" s="61"/>
      <c r="O495" s="61"/>
      <c r="P495" s="61"/>
      <c r="Q495" s="61"/>
      <c r="R495" s="61"/>
      <c r="S495" s="61"/>
      <c r="T495" s="61"/>
      <c r="U495" s="61"/>
    </row>
    <row r="496" spans="1:21" ht="12.75">
      <c r="A496" s="61"/>
      <c r="B496" s="61"/>
      <c r="C496" s="61"/>
      <c r="D496" s="61"/>
      <c r="E496" s="61"/>
      <c r="F496" s="61"/>
      <c r="G496" s="61"/>
      <c r="H496" s="61"/>
      <c r="I496" s="61"/>
      <c r="J496" s="61"/>
      <c r="K496" s="61"/>
      <c r="L496" s="61"/>
      <c r="M496" s="61"/>
      <c r="N496" s="61"/>
      <c r="O496" s="61"/>
      <c r="P496" s="61"/>
      <c r="Q496" s="61"/>
      <c r="R496" s="61"/>
      <c r="S496" s="61"/>
      <c r="T496" s="61"/>
      <c r="U496" s="61"/>
    </row>
    <row r="497" spans="1:21" ht="12.75">
      <c r="A497" s="61"/>
      <c r="B497" s="61"/>
      <c r="C497" s="61"/>
      <c r="D497" s="61"/>
      <c r="E497" s="61"/>
      <c r="F497" s="61"/>
      <c r="G497" s="61"/>
      <c r="H497" s="61"/>
      <c r="I497" s="61"/>
      <c r="J497" s="61"/>
      <c r="K497" s="61"/>
      <c r="L497" s="61"/>
      <c r="M497" s="61"/>
      <c r="N497" s="61"/>
      <c r="O497" s="61"/>
      <c r="P497" s="61"/>
      <c r="Q497" s="61"/>
      <c r="R497" s="61"/>
      <c r="S497" s="61"/>
      <c r="T497" s="61"/>
      <c r="U497" s="61"/>
    </row>
    <row r="498" spans="1:21" ht="12.75">
      <c r="A498" s="61"/>
      <c r="B498" s="61"/>
      <c r="C498" s="61"/>
      <c r="D498" s="61"/>
      <c r="E498" s="61"/>
      <c r="F498" s="61"/>
      <c r="G498" s="61"/>
      <c r="H498" s="61"/>
      <c r="I498" s="61"/>
      <c r="J498" s="61"/>
      <c r="K498" s="61"/>
      <c r="L498" s="61"/>
      <c r="M498" s="61"/>
      <c r="N498" s="61"/>
      <c r="O498" s="61"/>
      <c r="P498" s="61"/>
      <c r="Q498" s="61"/>
      <c r="R498" s="61"/>
      <c r="S498" s="61"/>
      <c r="T498" s="61"/>
      <c r="U498" s="61"/>
    </row>
    <row r="499" spans="1:21" ht="12.75">
      <c r="A499" s="61"/>
      <c r="B499" s="61"/>
      <c r="C499" s="61"/>
      <c r="D499" s="61"/>
      <c r="E499" s="61"/>
      <c r="F499" s="61"/>
      <c r="G499" s="61"/>
      <c r="H499" s="61"/>
      <c r="I499" s="61"/>
      <c r="J499" s="61"/>
      <c r="K499" s="61"/>
      <c r="L499" s="61"/>
      <c r="M499" s="61"/>
      <c r="N499" s="61"/>
      <c r="O499" s="61"/>
      <c r="P499" s="61"/>
      <c r="Q499" s="61"/>
      <c r="R499" s="61"/>
      <c r="S499" s="61"/>
      <c r="T499" s="61"/>
      <c r="U499" s="61"/>
    </row>
    <row r="500" spans="1:21" ht="12.75">
      <c r="A500" s="61"/>
      <c r="B500" s="61"/>
      <c r="C500" s="61"/>
      <c r="D500" s="61"/>
      <c r="E500" s="61"/>
      <c r="F500" s="61"/>
      <c r="G500" s="61"/>
      <c r="H500" s="61"/>
      <c r="I500" s="61"/>
      <c r="J500" s="61"/>
      <c r="K500" s="61"/>
      <c r="L500" s="61"/>
      <c r="M500" s="61"/>
      <c r="N500" s="61"/>
      <c r="O500" s="61"/>
      <c r="P500" s="61"/>
      <c r="Q500" s="61"/>
      <c r="R500" s="61"/>
      <c r="S500" s="61"/>
      <c r="T500" s="61"/>
      <c r="U500" s="61"/>
    </row>
    <row r="501" spans="1:21" ht="12.75">
      <c r="A501" s="61"/>
      <c r="B501" s="61"/>
      <c r="C501" s="61"/>
      <c r="D501" s="61"/>
      <c r="E501" s="61"/>
      <c r="F501" s="61"/>
      <c r="G501" s="61"/>
      <c r="H501" s="61"/>
      <c r="I501" s="61"/>
      <c r="J501" s="61"/>
      <c r="K501" s="61"/>
      <c r="L501" s="61"/>
      <c r="M501" s="61"/>
      <c r="N501" s="61"/>
      <c r="O501" s="61"/>
      <c r="P501" s="61"/>
      <c r="Q501" s="61"/>
      <c r="R501" s="61"/>
      <c r="S501" s="61"/>
      <c r="T501" s="61"/>
      <c r="U501" s="61"/>
    </row>
    <row r="502" spans="1:21" ht="12.75">
      <c r="A502" s="61"/>
      <c r="B502" s="61"/>
      <c r="C502" s="61"/>
      <c r="D502" s="61"/>
      <c r="E502" s="61"/>
      <c r="F502" s="61"/>
      <c r="G502" s="61"/>
      <c r="H502" s="61"/>
      <c r="I502" s="61"/>
      <c r="J502" s="61"/>
      <c r="K502" s="61"/>
      <c r="L502" s="61"/>
      <c r="M502" s="61"/>
      <c r="N502" s="61"/>
      <c r="O502" s="61"/>
      <c r="P502" s="61"/>
      <c r="Q502" s="61"/>
      <c r="R502" s="61"/>
      <c r="S502" s="61"/>
      <c r="T502" s="61"/>
      <c r="U502" s="61"/>
    </row>
    <row r="503" spans="1:21" ht="12.75">
      <c r="A503" s="61"/>
      <c r="B503" s="61"/>
      <c r="C503" s="61"/>
      <c r="D503" s="61"/>
      <c r="E503" s="61"/>
      <c r="F503" s="61"/>
      <c r="G503" s="61"/>
      <c r="H503" s="61"/>
      <c r="I503" s="61"/>
      <c r="J503" s="61"/>
      <c r="K503" s="61"/>
      <c r="L503" s="61"/>
      <c r="M503" s="61"/>
      <c r="N503" s="61"/>
      <c r="O503" s="61"/>
      <c r="P503" s="61"/>
      <c r="Q503" s="61"/>
      <c r="R503" s="61"/>
      <c r="S503" s="61"/>
      <c r="T503" s="61"/>
      <c r="U503" s="61"/>
    </row>
    <row r="504" spans="1:21" ht="12.75">
      <c r="A504" s="61"/>
      <c r="B504" s="61"/>
      <c r="C504" s="61"/>
      <c r="D504" s="61"/>
      <c r="E504" s="61"/>
      <c r="F504" s="61"/>
      <c r="G504" s="61"/>
      <c r="H504" s="61"/>
      <c r="I504" s="61"/>
      <c r="J504" s="61"/>
      <c r="K504" s="61"/>
      <c r="L504" s="61"/>
      <c r="M504" s="61"/>
      <c r="N504" s="61"/>
      <c r="O504" s="61"/>
      <c r="P504" s="61"/>
      <c r="Q504" s="61"/>
      <c r="R504" s="61"/>
      <c r="S504" s="61"/>
      <c r="T504" s="61"/>
      <c r="U504" s="61"/>
    </row>
    <row r="505" spans="1:21" ht="12.75">
      <c r="A505" s="61"/>
      <c r="B505" s="61"/>
      <c r="C505" s="61"/>
      <c r="D505" s="61"/>
      <c r="E505" s="61"/>
      <c r="F505" s="61"/>
      <c r="G505" s="61"/>
      <c r="H505" s="61"/>
      <c r="I505" s="61"/>
      <c r="J505" s="61"/>
      <c r="K505" s="61"/>
      <c r="L505" s="61"/>
      <c r="M505" s="61"/>
      <c r="N505" s="61"/>
      <c r="O505" s="61"/>
      <c r="P505" s="61"/>
      <c r="Q505" s="61"/>
      <c r="R505" s="61"/>
      <c r="S505" s="61"/>
      <c r="T505" s="61"/>
      <c r="U505" s="61"/>
    </row>
    <row r="506" spans="1:21" ht="12.75">
      <c r="A506" s="61"/>
      <c r="B506" s="61"/>
      <c r="C506" s="61"/>
      <c r="D506" s="61"/>
      <c r="E506" s="61"/>
      <c r="F506" s="61"/>
      <c r="G506" s="61"/>
      <c r="H506" s="61"/>
      <c r="I506" s="61"/>
      <c r="J506" s="61"/>
      <c r="K506" s="61"/>
      <c r="L506" s="61"/>
      <c r="M506" s="61"/>
      <c r="N506" s="61"/>
      <c r="O506" s="61"/>
      <c r="P506" s="61"/>
      <c r="Q506" s="61"/>
      <c r="R506" s="61"/>
      <c r="S506" s="61"/>
      <c r="T506" s="61"/>
      <c r="U506" s="61"/>
    </row>
    <row r="507" spans="1:21" ht="12.75">
      <c r="A507" s="61"/>
      <c r="B507" s="61"/>
      <c r="C507" s="61"/>
      <c r="D507" s="61"/>
      <c r="E507" s="61"/>
      <c r="F507" s="61"/>
      <c r="G507" s="61"/>
      <c r="H507" s="61"/>
      <c r="I507" s="61"/>
      <c r="J507" s="61"/>
      <c r="K507" s="61"/>
      <c r="L507" s="61"/>
      <c r="M507" s="61"/>
      <c r="N507" s="61"/>
      <c r="O507" s="61"/>
      <c r="P507" s="61"/>
      <c r="Q507" s="61"/>
      <c r="R507" s="61"/>
      <c r="S507" s="61"/>
      <c r="T507" s="61"/>
      <c r="U507" s="61"/>
    </row>
    <row r="508" spans="1:21" ht="12.75">
      <c r="A508" s="61"/>
      <c r="B508" s="61"/>
      <c r="C508" s="61"/>
      <c r="D508" s="61"/>
      <c r="E508" s="61"/>
      <c r="F508" s="61"/>
      <c r="G508" s="61"/>
      <c r="H508" s="61"/>
      <c r="I508" s="61"/>
      <c r="J508" s="61"/>
      <c r="K508" s="61"/>
      <c r="L508" s="61"/>
      <c r="M508" s="61"/>
      <c r="N508" s="61"/>
      <c r="O508" s="61"/>
      <c r="P508" s="61"/>
      <c r="Q508" s="61"/>
      <c r="R508" s="61"/>
      <c r="S508" s="61"/>
      <c r="T508" s="61"/>
      <c r="U508" s="61"/>
    </row>
    <row r="509" spans="1:21" ht="12.75">
      <c r="A509" s="61"/>
      <c r="B509" s="61"/>
      <c r="C509" s="61"/>
      <c r="D509" s="61"/>
      <c r="E509" s="61"/>
      <c r="F509" s="61"/>
      <c r="G509" s="61"/>
      <c r="H509" s="61"/>
      <c r="I509" s="61"/>
      <c r="J509" s="61"/>
      <c r="K509" s="61"/>
      <c r="L509" s="61"/>
      <c r="M509" s="61"/>
      <c r="N509" s="61"/>
      <c r="O509" s="61"/>
      <c r="P509" s="61"/>
      <c r="Q509" s="61"/>
      <c r="R509" s="61"/>
      <c r="S509" s="61"/>
      <c r="T509" s="61"/>
      <c r="U509" s="61"/>
    </row>
    <row r="510" spans="1:21" ht="12.75">
      <c r="A510" s="61"/>
      <c r="B510" s="61"/>
      <c r="C510" s="61"/>
      <c r="D510" s="61"/>
      <c r="E510" s="61"/>
      <c r="F510" s="61"/>
      <c r="G510" s="61"/>
      <c r="H510" s="61"/>
      <c r="I510" s="61"/>
      <c r="J510" s="61"/>
      <c r="K510" s="61"/>
      <c r="L510" s="61"/>
      <c r="M510" s="61"/>
      <c r="N510" s="61"/>
      <c r="O510" s="61"/>
      <c r="P510" s="61"/>
      <c r="Q510" s="61"/>
      <c r="R510" s="61"/>
      <c r="S510" s="61"/>
      <c r="T510" s="61"/>
      <c r="U510" s="61"/>
    </row>
    <row r="511" spans="1:21" ht="12.75">
      <c r="A511" s="61"/>
      <c r="B511" s="61"/>
      <c r="C511" s="61"/>
      <c r="D511" s="61"/>
      <c r="E511" s="61"/>
      <c r="F511" s="61"/>
      <c r="G511" s="61"/>
      <c r="H511" s="61"/>
      <c r="I511" s="61"/>
      <c r="J511" s="61"/>
      <c r="K511" s="61"/>
      <c r="L511" s="61"/>
      <c r="M511" s="61"/>
      <c r="N511" s="61"/>
      <c r="O511" s="61"/>
      <c r="P511" s="61"/>
      <c r="Q511" s="61"/>
      <c r="R511" s="61"/>
      <c r="S511" s="61"/>
      <c r="T511" s="61"/>
      <c r="U511" s="61"/>
    </row>
    <row r="512" spans="1:21" ht="12.75">
      <c r="A512" s="61"/>
      <c r="B512" s="61"/>
      <c r="C512" s="61"/>
      <c r="D512" s="61"/>
      <c r="E512" s="61"/>
      <c r="F512" s="61"/>
      <c r="G512" s="61"/>
      <c r="H512" s="61"/>
      <c r="I512" s="61"/>
      <c r="J512" s="61"/>
      <c r="K512" s="61"/>
      <c r="L512" s="61"/>
      <c r="M512" s="61"/>
      <c r="N512" s="61"/>
      <c r="O512" s="61"/>
      <c r="P512" s="61"/>
      <c r="Q512" s="61"/>
      <c r="R512" s="61"/>
      <c r="S512" s="61"/>
      <c r="T512" s="61"/>
      <c r="U512" s="61"/>
    </row>
    <row r="513" spans="1:21" ht="12.75">
      <c r="A513" s="61"/>
      <c r="B513" s="61"/>
      <c r="C513" s="61"/>
      <c r="D513" s="61"/>
      <c r="E513" s="61"/>
      <c r="F513" s="61"/>
      <c r="G513" s="61"/>
      <c r="H513" s="61"/>
      <c r="I513" s="61"/>
      <c r="J513" s="61"/>
      <c r="K513" s="61"/>
      <c r="L513" s="61"/>
      <c r="M513" s="61"/>
      <c r="N513" s="61"/>
      <c r="O513" s="61"/>
      <c r="P513" s="61"/>
      <c r="Q513" s="61"/>
      <c r="R513" s="61"/>
      <c r="S513" s="61"/>
      <c r="T513" s="61"/>
      <c r="U513" s="61"/>
    </row>
    <row r="514" spans="1:21" ht="12.75">
      <c r="A514" s="61"/>
      <c r="B514" s="61"/>
      <c r="C514" s="61"/>
      <c r="D514" s="61"/>
      <c r="E514" s="61"/>
      <c r="F514" s="61"/>
      <c r="G514" s="61"/>
      <c r="H514" s="61"/>
      <c r="I514" s="61"/>
      <c r="J514" s="61"/>
      <c r="K514" s="61"/>
      <c r="L514" s="61"/>
      <c r="M514" s="61"/>
      <c r="N514" s="61"/>
      <c r="O514" s="61"/>
      <c r="P514" s="61"/>
      <c r="Q514" s="61"/>
      <c r="R514" s="61"/>
      <c r="S514" s="61"/>
      <c r="T514" s="61"/>
      <c r="U514" s="61"/>
    </row>
    <row r="515" spans="1:21" ht="12.75">
      <c r="A515" s="61"/>
      <c r="B515" s="61"/>
      <c r="C515" s="61"/>
      <c r="D515" s="61"/>
      <c r="E515" s="61"/>
      <c r="F515" s="61"/>
      <c r="G515" s="61"/>
      <c r="H515" s="61"/>
      <c r="I515" s="61"/>
      <c r="J515" s="61"/>
      <c r="K515" s="61"/>
      <c r="L515" s="61"/>
      <c r="M515" s="61"/>
      <c r="N515" s="61"/>
      <c r="O515" s="61"/>
      <c r="P515" s="61"/>
      <c r="Q515" s="61"/>
      <c r="R515" s="61"/>
      <c r="S515" s="61"/>
      <c r="T515" s="61"/>
      <c r="U515" s="61"/>
    </row>
    <row r="516" spans="1:21" ht="12.75">
      <c r="A516" s="61"/>
      <c r="B516" s="61"/>
      <c r="C516" s="61"/>
      <c r="D516" s="61"/>
      <c r="E516" s="61"/>
      <c r="F516" s="61"/>
      <c r="G516" s="61"/>
      <c r="H516" s="61"/>
      <c r="I516" s="61"/>
      <c r="J516" s="61"/>
      <c r="K516" s="61"/>
      <c r="L516" s="61"/>
      <c r="M516" s="61"/>
      <c r="N516" s="61"/>
      <c r="O516" s="61"/>
      <c r="P516" s="61"/>
      <c r="Q516" s="61"/>
      <c r="R516" s="61"/>
      <c r="S516" s="61"/>
      <c r="T516" s="61"/>
      <c r="U516" s="61"/>
    </row>
    <row r="517" spans="1:21" ht="12.75">
      <c r="A517" s="61"/>
      <c r="B517" s="61"/>
      <c r="C517" s="61"/>
      <c r="D517" s="61"/>
      <c r="E517" s="61"/>
      <c r="F517" s="61"/>
      <c r="G517" s="61"/>
      <c r="H517" s="61"/>
      <c r="I517" s="61"/>
      <c r="J517" s="61"/>
      <c r="K517" s="61"/>
      <c r="L517" s="61"/>
      <c r="M517" s="61"/>
      <c r="N517" s="61"/>
      <c r="O517" s="61"/>
      <c r="P517" s="61"/>
      <c r="Q517" s="61"/>
      <c r="R517" s="61"/>
      <c r="S517" s="61"/>
      <c r="T517" s="61"/>
      <c r="U517" s="61"/>
    </row>
    <row r="518" spans="1:21" ht="12.75">
      <c r="A518" s="61"/>
      <c r="B518" s="61"/>
      <c r="C518" s="61"/>
      <c r="D518" s="61"/>
      <c r="E518" s="61"/>
      <c r="F518" s="61"/>
      <c r="G518" s="61"/>
      <c r="H518" s="61"/>
      <c r="I518" s="61"/>
      <c r="J518" s="61"/>
      <c r="K518" s="61"/>
      <c r="L518" s="61"/>
      <c r="M518" s="61"/>
      <c r="N518" s="61"/>
      <c r="O518" s="61"/>
      <c r="P518" s="61"/>
      <c r="Q518" s="61"/>
      <c r="R518" s="61"/>
      <c r="S518" s="61"/>
      <c r="T518" s="61"/>
      <c r="U518" s="61"/>
    </row>
    <row r="519" spans="1:21" ht="12.75">
      <c r="A519" s="61"/>
      <c r="B519" s="61"/>
      <c r="C519" s="61"/>
      <c r="D519" s="61"/>
      <c r="E519" s="61"/>
      <c r="F519" s="61"/>
      <c r="G519" s="61"/>
      <c r="H519" s="61"/>
      <c r="I519" s="61"/>
      <c r="J519" s="61"/>
      <c r="K519" s="61"/>
      <c r="L519" s="61"/>
      <c r="M519" s="61"/>
      <c r="N519" s="61"/>
      <c r="O519" s="61"/>
      <c r="P519" s="61"/>
      <c r="Q519" s="61"/>
      <c r="R519" s="61"/>
      <c r="S519" s="61"/>
      <c r="T519" s="61"/>
      <c r="U519" s="61"/>
    </row>
    <row r="520" spans="1:21" ht="12.75">
      <c r="A520" s="61"/>
      <c r="B520" s="61"/>
      <c r="C520" s="61"/>
      <c r="D520" s="61"/>
      <c r="E520" s="61"/>
      <c r="F520" s="61"/>
      <c r="G520" s="61"/>
      <c r="H520" s="61"/>
      <c r="I520" s="61"/>
      <c r="J520" s="61"/>
      <c r="K520" s="61"/>
      <c r="L520" s="61"/>
      <c r="M520" s="61"/>
      <c r="N520" s="61"/>
      <c r="O520" s="61"/>
      <c r="P520" s="61"/>
      <c r="Q520" s="61"/>
      <c r="R520" s="61"/>
      <c r="S520" s="61"/>
      <c r="T520" s="61"/>
      <c r="U520" s="61"/>
    </row>
    <row r="521" spans="1:21" ht="12.75">
      <c r="A521" s="61"/>
      <c r="B521" s="61"/>
      <c r="C521" s="61"/>
      <c r="D521" s="61"/>
      <c r="E521" s="61"/>
      <c r="F521" s="61"/>
      <c r="G521" s="61"/>
      <c r="H521" s="61"/>
      <c r="I521" s="61"/>
      <c r="J521" s="61"/>
      <c r="K521" s="61"/>
      <c r="L521" s="61"/>
      <c r="M521" s="61"/>
      <c r="N521" s="61"/>
      <c r="O521" s="61"/>
      <c r="P521" s="61"/>
      <c r="Q521" s="61"/>
      <c r="R521" s="61"/>
      <c r="S521" s="61"/>
      <c r="T521" s="61"/>
      <c r="U521" s="61"/>
    </row>
    <row r="522" spans="1:21" ht="12.75">
      <c r="A522" s="61"/>
      <c r="B522" s="61"/>
      <c r="C522" s="61"/>
      <c r="D522" s="61"/>
      <c r="E522" s="61"/>
      <c r="F522" s="61"/>
      <c r="G522" s="61"/>
      <c r="H522" s="61"/>
      <c r="I522" s="61"/>
      <c r="J522" s="61"/>
      <c r="K522" s="61"/>
      <c r="L522" s="61"/>
      <c r="M522" s="61"/>
      <c r="N522" s="61"/>
      <c r="O522" s="61"/>
      <c r="P522" s="61"/>
      <c r="Q522" s="61"/>
      <c r="R522" s="61"/>
      <c r="S522" s="61"/>
      <c r="T522" s="61"/>
      <c r="U522" s="61"/>
    </row>
    <row r="523" spans="1:21" ht="12.75">
      <c r="A523" s="61"/>
      <c r="B523" s="61"/>
      <c r="C523" s="61"/>
      <c r="D523" s="61"/>
      <c r="E523" s="61"/>
      <c r="F523" s="61"/>
      <c r="G523" s="61"/>
      <c r="H523" s="61"/>
      <c r="I523" s="61"/>
      <c r="J523" s="61"/>
      <c r="K523" s="61"/>
      <c r="L523" s="61"/>
      <c r="M523" s="61"/>
      <c r="N523" s="61"/>
      <c r="O523" s="61"/>
      <c r="P523" s="61"/>
      <c r="Q523" s="61"/>
      <c r="R523" s="61"/>
      <c r="S523" s="61"/>
      <c r="T523" s="61"/>
      <c r="U523" s="61"/>
    </row>
    <row r="524" spans="1:21" ht="12.75">
      <c r="A524" s="61"/>
      <c r="B524" s="61"/>
      <c r="C524" s="61"/>
      <c r="D524" s="61"/>
      <c r="E524" s="61"/>
      <c r="F524" s="61"/>
      <c r="G524" s="61"/>
      <c r="H524" s="61"/>
      <c r="I524" s="61"/>
      <c r="J524" s="61"/>
      <c r="K524" s="61"/>
      <c r="L524" s="61"/>
      <c r="M524" s="61"/>
      <c r="N524" s="61"/>
      <c r="O524" s="61"/>
      <c r="P524" s="61"/>
      <c r="Q524" s="61"/>
      <c r="R524" s="61"/>
      <c r="S524" s="61"/>
      <c r="T524" s="61"/>
      <c r="U524" s="61"/>
    </row>
    <row r="525" spans="1:21" ht="12.75">
      <c r="A525" s="61"/>
      <c r="B525" s="61"/>
      <c r="C525" s="61"/>
      <c r="D525" s="61"/>
      <c r="E525" s="61"/>
      <c r="F525" s="61"/>
      <c r="G525" s="61"/>
      <c r="H525" s="61"/>
      <c r="I525" s="61"/>
      <c r="J525" s="61"/>
      <c r="K525" s="61"/>
      <c r="L525" s="61"/>
      <c r="M525" s="61"/>
      <c r="N525" s="61"/>
      <c r="O525" s="61"/>
      <c r="P525" s="61"/>
      <c r="Q525" s="61"/>
      <c r="R525" s="61"/>
      <c r="S525" s="61"/>
      <c r="T525" s="61"/>
      <c r="U525" s="61"/>
    </row>
    <row r="526" spans="1:21" ht="12.75">
      <c r="A526" s="61"/>
      <c r="B526" s="61"/>
      <c r="C526" s="61"/>
      <c r="D526" s="61"/>
      <c r="E526" s="61"/>
      <c r="F526" s="61"/>
      <c r="G526" s="61"/>
      <c r="H526" s="61"/>
      <c r="I526" s="61"/>
      <c r="J526" s="61"/>
      <c r="K526" s="61"/>
      <c r="L526" s="61"/>
      <c r="M526" s="61"/>
      <c r="N526" s="61"/>
      <c r="O526" s="61"/>
      <c r="P526" s="61"/>
      <c r="Q526" s="61"/>
      <c r="R526" s="61"/>
      <c r="S526" s="61"/>
      <c r="T526" s="61"/>
      <c r="U526" s="61"/>
    </row>
    <row r="527" spans="1:21" ht="12.75">
      <c r="A527" s="61"/>
      <c r="B527" s="61"/>
      <c r="C527" s="61"/>
      <c r="D527" s="61"/>
      <c r="E527" s="61"/>
      <c r="F527" s="61"/>
      <c r="G527" s="61"/>
      <c r="H527" s="61"/>
      <c r="I527" s="61"/>
      <c r="J527" s="61"/>
      <c r="K527" s="61"/>
      <c r="L527" s="61"/>
      <c r="M527" s="61"/>
      <c r="N527" s="61"/>
      <c r="O527" s="61"/>
      <c r="P527" s="61"/>
      <c r="Q527" s="61"/>
      <c r="R527" s="61"/>
      <c r="S527" s="61"/>
      <c r="T527" s="61"/>
      <c r="U527" s="61"/>
    </row>
    <row r="528" spans="1:21" ht="12.75">
      <c r="A528" s="61"/>
      <c r="B528" s="61"/>
      <c r="C528" s="61"/>
      <c r="D528" s="61"/>
      <c r="E528" s="61"/>
      <c r="F528" s="61"/>
      <c r="G528" s="61"/>
      <c r="H528" s="61"/>
      <c r="I528" s="61"/>
      <c r="J528" s="61"/>
      <c r="K528" s="61"/>
      <c r="L528" s="61"/>
      <c r="M528" s="61"/>
      <c r="N528" s="61"/>
      <c r="O528" s="61"/>
      <c r="P528" s="61"/>
      <c r="Q528" s="61"/>
      <c r="R528" s="61"/>
      <c r="S528" s="61"/>
      <c r="T528" s="61"/>
      <c r="U528" s="61"/>
    </row>
    <row r="529" spans="1:21" ht="12.75">
      <c r="A529" s="61"/>
      <c r="B529" s="61"/>
      <c r="C529" s="61"/>
      <c r="D529" s="61"/>
      <c r="E529" s="61"/>
      <c r="F529" s="61"/>
      <c r="G529" s="61"/>
      <c r="H529" s="61"/>
      <c r="I529" s="61"/>
      <c r="J529" s="61"/>
      <c r="K529" s="61"/>
      <c r="L529" s="61"/>
      <c r="M529" s="61"/>
      <c r="N529" s="61"/>
      <c r="O529" s="61"/>
      <c r="P529" s="61"/>
      <c r="Q529" s="61"/>
      <c r="R529" s="61"/>
      <c r="S529" s="61"/>
      <c r="T529" s="61"/>
      <c r="U529" s="61"/>
    </row>
    <row r="530" spans="1:21" ht="12.75">
      <c r="A530" s="61"/>
      <c r="B530" s="61"/>
      <c r="C530" s="61"/>
      <c r="D530" s="61"/>
      <c r="E530" s="61"/>
      <c r="F530" s="61"/>
      <c r="G530" s="61"/>
      <c r="H530" s="61"/>
      <c r="I530" s="61"/>
      <c r="J530" s="61"/>
      <c r="K530" s="61"/>
      <c r="L530" s="61"/>
      <c r="M530" s="61"/>
      <c r="N530" s="61"/>
      <c r="O530" s="61"/>
      <c r="P530" s="61"/>
      <c r="Q530" s="61"/>
      <c r="R530" s="61"/>
      <c r="S530" s="61"/>
      <c r="T530" s="61"/>
      <c r="U530" s="61"/>
    </row>
    <row r="531" spans="1:21" ht="12.75">
      <c r="A531" s="61"/>
      <c r="B531" s="61"/>
      <c r="C531" s="61"/>
      <c r="D531" s="61"/>
      <c r="E531" s="61"/>
      <c r="F531" s="61"/>
      <c r="G531" s="61"/>
      <c r="H531" s="61"/>
      <c r="I531" s="61"/>
      <c r="J531" s="61"/>
      <c r="K531" s="61"/>
      <c r="L531" s="61"/>
      <c r="M531" s="61"/>
      <c r="N531" s="61"/>
      <c r="O531" s="61"/>
      <c r="P531" s="61"/>
      <c r="Q531" s="61"/>
      <c r="R531" s="61"/>
      <c r="S531" s="61"/>
      <c r="T531" s="61"/>
      <c r="U531" s="61"/>
    </row>
    <row r="532" spans="1:21" ht="12.75">
      <c r="A532" s="61"/>
      <c r="B532" s="61"/>
      <c r="C532" s="61"/>
      <c r="D532" s="61"/>
      <c r="E532" s="61"/>
      <c r="F532" s="61"/>
      <c r="G532" s="61"/>
      <c r="H532" s="61"/>
      <c r="I532" s="61"/>
      <c r="J532" s="61"/>
      <c r="K532" s="61"/>
      <c r="L532" s="61"/>
      <c r="M532" s="61"/>
      <c r="N532" s="61"/>
      <c r="O532" s="61"/>
      <c r="P532" s="61"/>
      <c r="Q532" s="61"/>
      <c r="R532" s="61"/>
      <c r="S532" s="61"/>
      <c r="T532" s="61"/>
      <c r="U532" s="61"/>
    </row>
    <row r="533" spans="1:21" ht="12.75">
      <c r="A533" s="61"/>
      <c r="B533" s="61"/>
      <c r="C533" s="61"/>
      <c r="D533" s="61"/>
      <c r="E533" s="61"/>
      <c r="F533" s="61"/>
      <c r="G533" s="61"/>
      <c r="H533" s="61"/>
      <c r="I533" s="61"/>
      <c r="J533" s="61"/>
      <c r="K533" s="61"/>
      <c r="L533" s="61"/>
      <c r="M533" s="61"/>
      <c r="N533" s="61"/>
      <c r="O533" s="61"/>
      <c r="P533" s="61"/>
      <c r="Q533" s="61"/>
      <c r="R533" s="61"/>
      <c r="S533" s="61"/>
      <c r="T533" s="61"/>
      <c r="U533" s="61"/>
    </row>
    <row r="534" spans="1:21" ht="12.75">
      <c r="A534" s="61"/>
      <c r="B534" s="61"/>
      <c r="C534" s="61"/>
      <c r="D534" s="61"/>
      <c r="E534" s="61"/>
      <c r="F534" s="61"/>
      <c r="G534" s="61"/>
      <c r="H534" s="61"/>
      <c r="I534" s="61"/>
      <c r="J534" s="61"/>
      <c r="K534" s="61"/>
      <c r="L534" s="61"/>
      <c r="M534" s="61"/>
      <c r="N534" s="61"/>
      <c r="O534" s="61"/>
      <c r="P534" s="61"/>
      <c r="Q534" s="61"/>
      <c r="R534" s="61"/>
      <c r="S534" s="61"/>
      <c r="T534" s="61"/>
      <c r="U534" s="61"/>
    </row>
    <row r="535" spans="1:21" ht="12.75">
      <c r="A535" s="61"/>
      <c r="B535" s="61"/>
      <c r="C535" s="61"/>
      <c r="D535" s="61"/>
      <c r="E535" s="61"/>
      <c r="F535" s="61"/>
      <c r="G535" s="61"/>
      <c r="H535" s="61"/>
      <c r="I535" s="61"/>
      <c r="J535" s="61"/>
      <c r="K535" s="61"/>
      <c r="L535" s="61"/>
      <c r="M535" s="61"/>
      <c r="N535" s="61"/>
      <c r="O535" s="61"/>
      <c r="P535" s="61"/>
      <c r="Q535" s="61"/>
      <c r="R535" s="61"/>
      <c r="S535" s="61"/>
      <c r="T535" s="61"/>
      <c r="U535" s="61"/>
    </row>
    <row r="536" spans="1:21" ht="12.75">
      <c r="A536" s="61"/>
      <c r="B536" s="61"/>
      <c r="C536" s="61"/>
      <c r="D536" s="61"/>
      <c r="E536" s="61"/>
      <c r="F536" s="61"/>
      <c r="G536" s="61"/>
      <c r="H536" s="61"/>
      <c r="I536" s="61"/>
      <c r="J536" s="61"/>
      <c r="K536" s="61"/>
      <c r="L536" s="61"/>
      <c r="M536" s="61"/>
      <c r="N536" s="61"/>
      <c r="O536" s="61"/>
      <c r="P536" s="61"/>
      <c r="Q536" s="61"/>
      <c r="R536" s="61"/>
      <c r="S536" s="61"/>
      <c r="T536" s="61"/>
      <c r="U536" s="61"/>
    </row>
    <row r="537" spans="1:21" ht="12.75">
      <c r="A537" s="61"/>
      <c r="B537" s="61"/>
      <c r="C537" s="61"/>
      <c r="D537" s="61"/>
      <c r="E537" s="61"/>
      <c r="F537" s="61"/>
      <c r="G537" s="61"/>
      <c r="H537" s="61"/>
      <c r="I537" s="61"/>
      <c r="J537" s="61"/>
      <c r="K537" s="61"/>
      <c r="L537" s="61"/>
      <c r="M537" s="61"/>
      <c r="N537" s="61"/>
      <c r="O537" s="61"/>
      <c r="P537" s="61"/>
      <c r="Q537" s="61"/>
      <c r="R537" s="61"/>
      <c r="S537" s="61"/>
      <c r="T537" s="61"/>
      <c r="U537" s="61"/>
    </row>
    <row r="538" spans="1:21" ht="12.75">
      <c r="A538" s="61"/>
      <c r="B538" s="61"/>
      <c r="C538" s="61"/>
      <c r="D538" s="61"/>
      <c r="E538" s="61"/>
      <c r="F538" s="61"/>
      <c r="G538" s="61"/>
      <c r="H538" s="61"/>
      <c r="I538" s="61"/>
      <c r="J538" s="61"/>
      <c r="K538" s="61"/>
      <c r="L538" s="61"/>
      <c r="M538" s="61"/>
      <c r="N538" s="61"/>
      <c r="O538" s="61"/>
      <c r="P538" s="61"/>
      <c r="Q538" s="61"/>
      <c r="R538" s="61"/>
      <c r="S538" s="61"/>
      <c r="T538" s="61"/>
      <c r="U538" s="61"/>
    </row>
    <row r="539" spans="1:21" ht="12.75">
      <c r="A539" s="61"/>
      <c r="B539" s="61"/>
      <c r="C539" s="61"/>
      <c r="D539" s="61"/>
      <c r="E539" s="61"/>
      <c r="F539" s="61"/>
      <c r="G539" s="61"/>
      <c r="H539" s="61"/>
      <c r="I539" s="61"/>
      <c r="J539" s="61"/>
      <c r="K539" s="61"/>
      <c r="L539" s="61"/>
      <c r="M539" s="61"/>
      <c r="N539" s="61"/>
      <c r="O539" s="61"/>
      <c r="P539" s="61"/>
      <c r="Q539" s="61"/>
      <c r="R539" s="61"/>
      <c r="S539" s="61"/>
      <c r="T539" s="61"/>
      <c r="U539" s="61"/>
    </row>
    <row r="540" spans="1:21" ht="12.75">
      <c r="A540" s="61"/>
      <c r="B540" s="61"/>
      <c r="C540" s="61"/>
      <c r="D540" s="61"/>
      <c r="E540" s="61"/>
      <c r="F540" s="61"/>
      <c r="G540" s="61"/>
      <c r="H540" s="61"/>
      <c r="I540" s="61"/>
      <c r="J540" s="61"/>
      <c r="K540" s="61"/>
      <c r="L540" s="61"/>
      <c r="M540" s="61"/>
      <c r="N540" s="61"/>
      <c r="O540" s="61"/>
      <c r="P540" s="61"/>
      <c r="Q540" s="61"/>
      <c r="R540" s="61"/>
      <c r="S540" s="61"/>
      <c r="T540" s="61"/>
      <c r="U540" s="61"/>
    </row>
    <row r="541" spans="1:21" ht="12.75">
      <c r="A541" s="61"/>
      <c r="B541" s="61"/>
      <c r="C541" s="61"/>
      <c r="D541" s="61"/>
      <c r="E541" s="61"/>
      <c r="F541" s="61"/>
      <c r="G541" s="61"/>
      <c r="H541" s="61"/>
      <c r="I541" s="61"/>
      <c r="J541" s="61"/>
      <c r="K541" s="61"/>
      <c r="L541" s="61"/>
      <c r="M541" s="61"/>
      <c r="N541" s="61"/>
      <c r="O541" s="61"/>
      <c r="P541" s="61"/>
      <c r="Q541" s="61"/>
      <c r="R541" s="61"/>
      <c r="S541" s="61"/>
      <c r="T541" s="61"/>
      <c r="U541" s="61"/>
    </row>
    <row r="542" spans="1:21" ht="12.75">
      <c r="A542" s="61"/>
      <c r="B542" s="61"/>
      <c r="C542" s="61"/>
      <c r="D542" s="61"/>
      <c r="E542" s="61"/>
      <c r="F542" s="61"/>
      <c r="G542" s="61"/>
      <c r="H542" s="61"/>
      <c r="I542" s="61"/>
      <c r="J542" s="61"/>
      <c r="K542" s="61"/>
      <c r="L542" s="61"/>
      <c r="M542" s="61"/>
      <c r="N542" s="61"/>
      <c r="O542" s="61"/>
      <c r="P542" s="61"/>
      <c r="Q542" s="61"/>
      <c r="R542" s="61"/>
      <c r="S542" s="61"/>
      <c r="T542" s="61"/>
      <c r="U542" s="61"/>
    </row>
    <row r="543" spans="1:21" ht="12.75">
      <c r="A543" s="61"/>
      <c r="B543" s="61"/>
      <c r="C543" s="61"/>
      <c r="D543" s="61"/>
      <c r="E543" s="61"/>
      <c r="F543" s="61"/>
      <c r="G543" s="61"/>
      <c r="H543" s="61"/>
      <c r="I543" s="61"/>
      <c r="J543" s="61"/>
      <c r="K543" s="61"/>
      <c r="L543" s="61"/>
      <c r="M543" s="61"/>
      <c r="N543" s="61"/>
      <c r="O543" s="61"/>
      <c r="P543" s="61"/>
      <c r="Q543" s="61"/>
      <c r="R543" s="61"/>
      <c r="S543" s="61"/>
      <c r="T543" s="61"/>
      <c r="U543" s="61"/>
    </row>
    <row r="544" spans="1:21" ht="12.75">
      <c r="A544" s="61"/>
      <c r="B544" s="61"/>
      <c r="C544" s="61"/>
      <c r="D544" s="61"/>
      <c r="E544" s="61"/>
      <c r="F544" s="61"/>
      <c r="G544" s="61"/>
      <c r="H544" s="61"/>
      <c r="I544" s="61"/>
      <c r="J544" s="61"/>
      <c r="K544" s="61"/>
      <c r="L544" s="61"/>
      <c r="M544" s="61"/>
      <c r="N544" s="61"/>
      <c r="O544" s="61"/>
      <c r="P544" s="61"/>
      <c r="Q544" s="61"/>
      <c r="R544" s="61"/>
      <c r="S544" s="61"/>
      <c r="T544" s="61"/>
      <c r="U544" s="61"/>
    </row>
    <row r="545" spans="1:21" ht="12.75">
      <c r="A545" s="61"/>
      <c r="B545" s="61"/>
      <c r="C545" s="61"/>
      <c r="D545" s="61"/>
      <c r="E545" s="61"/>
      <c r="F545" s="61"/>
      <c r="G545" s="61"/>
      <c r="H545" s="61"/>
      <c r="I545" s="61"/>
      <c r="J545" s="61"/>
      <c r="K545" s="61"/>
      <c r="L545" s="61"/>
      <c r="M545" s="61"/>
      <c r="N545" s="61"/>
      <c r="O545" s="61"/>
      <c r="P545" s="61"/>
      <c r="Q545" s="61"/>
      <c r="R545" s="61"/>
      <c r="S545" s="61"/>
      <c r="T545" s="61"/>
      <c r="U545" s="61"/>
    </row>
    <row r="546" spans="1:21" ht="12.75">
      <c r="A546" s="61"/>
      <c r="B546" s="61"/>
      <c r="C546" s="61"/>
      <c r="D546" s="61"/>
      <c r="E546" s="61"/>
      <c r="F546" s="61"/>
      <c r="G546" s="61"/>
      <c r="H546" s="61"/>
      <c r="I546" s="61"/>
      <c r="J546" s="61"/>
      <c r="K546" s="61"/>
      <c r="L546" s="61"/>
      <c r="M546" s="61"/>
      <c r="N546" s="61"/>
      <c r="O546" s="61"/>
      <c r="P546" s="61"/>
      <c r="Q546" s="61"/>
      <c r="R546" s="61"/>
      <c r="S546" s="61"/>
      <c r="T546" s="61"/>
      <c r="U546" s="61"/>
    </row>
    <row r="547" spans="1:21" ht="12.75">
      <c r="A547" s="61"/>
      <c r="B547" s="61"/>
      <c r="C547" s="61"/>
      <c r="D547" s="61"/>
      <c r="E547" s="61"/>
      <c r="F547" s="61"/>
      <c r="G547" s="61"/>
      <c r="H547" s="61"/>
      <c r="I547" s="61"/>
      <c r="J547" s="61"/>
      <c r="K547" s="61"/>
      <c r="L547" s="61"/>
      <c r="M547" s="61"/>
      <c r="N547" s="61"/>
      <c r="O547" s="61"/>
      <c r="P547" s="61"/>
      <c r="Q547" s="61"/>
      <c r="R547" s="61"/>
      <c r="S547" s="61"/>
      <c r="T547" s="61"/>
      <c r="U547" s="61"/>
    </row>
    <row r="548" spans="1:21" ht="12.75">
      <c r="A548" s="61"/>
      <c r="B548" s="61"/>
      <c r="C548" s="61"/>
      <c r="D548" s="61"/>
      <c r="E548" s="61"/>
      <c r="F548" s="61"/>
      <c r="G548" s="61"/>
      <c r="H548" s="61"/>
      <c r="I548" s="61"/>
      <c r="J548" s="61"/>
      <c r="K548" s="61"/>
      <c r="L548" s="61"/>
      <c r="M548" s="61"/>
      <c r="N548" s="61"/>
      <c r="O548" s="61"/>
      <c r="P548" s="61"/>
      <c r="Q548" s="61"/>
      <c r="R548" s="61"/>
      <c r="S548" s="61"/>
      <c r="T548" s="61"/>
      <c r="U548" s="61"/>
    </row>
    <row r="549" spans="1:21" ht="12.75">
      <c r="A549" s="61"/>
      <c r="B549" s="61"/>
      <c r="C549" s="61"/>
      <c r="D549" s="61"/>
      <c r="E549" s="61"/>
      <c r="F549" s="61"/>
      <c r="G549" s="61"/>
      <c r="H549" s="61"/>
      <c r="I549" s="61"/>
      <c r="J549" s="61"/>
      <c r="K549" s="61"/>
      <c r="L549" s="61"/>
      <c r="M549" s="61"/>
      <c r="N549" s="61"/>
      <c r="O549" s="61"/>
      <c r="P549" s="61"/>
      <c r="Q549" s="61"/>
      <c r="R549" s="61"/>
      <c r="S549" s="61"/>
      <c r="T549" s="61"/>
      <c r="U549" s="61"/>
    </row>
    <row r="550" spans="1:21" ht="12.75">
      <c r="A550" s="61"/>
      <c r="B550" s="61"/>
      <c r="C550" s="61"/>
      <c r="D550" s="61"/>
      <c r="E550" s="61"/>
      <c r="F550" s="61"/>
      <c r="G550" s="61"/>
      <c r="H550" s="61"/>
      <c r="I550" s="61"/>
      <c r="J550" s="61"/>
      <c r="K550" s="61"/>
      <c r="L550" s="61"/>
      <c r="M550" s="61"/>
      <c r="N550" s="61"/>
      <c r="O550" s="61"/>
      <c r="P550" s="61"/>
      <c r="Q550" s="61"/>
      <c r="R550" s="61"/>
      <c r="S550" s="61"/>
      <c r="T550" s="61"/>
      <c r="U550" s="61"/>
    </row>
    <row r="551" spans="1:21" ht="12.75">
      <c r="A551" s="61"/>
      <c r="B551" s="61"/>
      <c r="C551" s="61"/>
      <c r="D551" s="61"/>
      <c r="E551" s="61"/>
      <c r="F551" s="61"/>
      <c r="G551" s="61"/>
      <c r="H551" s="61"/>
      <c r="I551" s="61"/>
      <c r="J551" s="61"/>
      <c r="K551" s="61"/>
      <c r="L551" s="61"/>
      <c r="M551" s="61"/>
      <c r="N551" s="61"/>
      <c r="O551" s="61"/>
      <c r="P551" s="61"/>
      <c r="Q551" s="61"/>
      <c r="R551" s="61"/>
      <c r="S551" s="61"/>
      <c r="T551" s="61"/>
      <c r="U551" s="61"/>
    </row>
    <row r="552" spans="1:21" ht="12.75">
      <c r="A552" s="61"/>
      <c r="B552" s="61"/>
      <c r="C552" s="61"/>
      <c r="D552" s="61"/>
      <c r="E552" s="61"/>
      <c r="F552" s="61"/>
      <c r="G552" s="61"/>
      <c r="H552" s="61"/>
      <c r="I552" s="61"/>
      <c r="J552" s="61"/>
      <c r="K552" s="61"/>
      <c r="L552" s="61"/>
      <c r="M552" s="61"/>
      <c r="N552" s="61"/>
      <c r="O552" s="61"/>
      <c r="P552" s="61"/>
      <c r="Q552" s="61"/>
      <c r="R552" s="61"/>
      <c r="S552" s="61"/>
      <c r="T552" s="61"/>
      <c r="U552" s="61"/>
    </row>
    <row r="553" spans="1:21" ht="12.75">
      <c r="A553" s="61"/>
      <c r="B553" s="61"/>
      <c r="C553" s="61"/>
      <c r="D553" s="61"/>
      <c r="E553" s="61"/>
      <c r="F553" s="61"/>
      <c r="G553" s="61"/>
      <c r="H553" s="61"/>
      <c r="I553" s="61"/>
      <c r="J553" s="61"/>
      <c r="K553" s="61"/>
      <c r="L553" s="61"/>
      <c r="M553" s="61"/>
      <c r="N553" s="61"/>
      <c r="O553" s="61"/>
      <c r="P553" s="61"/>
      <c r="Q553" s="61"/>
      <c r="R553" s="61"/>
      <c r="S553" s="61"/>
      <c r="T553" s="61"/>
      <c r="U553" s="61"/>
    </row>
    <row r="554" spans="1:21" ht="12.75">
      <c r="A554" s="61"/>
      <c r="B554" s="61"/>
      <c r="C554" s="61"/>
      <c r="D554" s="61"/>
      <c r="E554" s="61"/>
      <c r="F554" s="61"/>
      <c r="G554" s="61"/>
      <c r="H554" s="61"/>
      <c r="I554" s="61"/>
      <c r="J554" s="61"/>
      <c r="K554" s="61"/>
      <c r="L554" s="61"/>
      <c r="M554" s="61"/>
      <c r="N554" s="61"/>
      <c r="O554" s="61"/>
      <c r="P554" s="61"/>
      <c r="Q554" s="61"/>
      <c r="R554" s="61"/>
      <c r="S554" s="61"/>
      <c r="T554" s="61"/>
      <c r="U554" s="61"/>
    </row>
    <row r="555" spans="1:21" ht="12.75">
      <c r="A555" s="61"/>
      <c r="B555" s="61"/>
      <c r="C555" s="61"/>
      <c r="D555" s="61"/>
      <c r="E555" s="61"/>
      <c r="F555" s="61"/>
      <c r="G555" s="61"/>
      <c r="H555" s="61"/>
      <c r="I555" s="61"/>
      <c r="J555" s="61"/>
      <c r="K555" s="61"/>
      <c r="L555" s="61"/>
      <c r="M555" s="61"/>
      <c r="N555" s="61"/>
      <c r="O555" s="61"/>
      <c r="P555" s="61"/>
      <c r="Q555" s="61"/>
      <c r="R555" s="61"/>
      <c r="S555" s="61"/>
      <c r="T555" s="61"/>
      <c r="U555" s="61"/>
    </row>
    <row r="556" spans="1:21" ht="12.75">
      <c r="A556" s="61"/>
      <c r="B556" s="61"/>
      <c r="C556" s="61"/>
      <c r="D556" s="61"/>
      <c r="E556" s="61"/>
      <c r="F556" s="61"/>
      <c r="G556" s="61"/>
      <c r="H556" s="61"/>
      <c r="I556" s="61"/>
      <c r="J556" s="61"/>
      <c r="K556" s="61"/>
      <c r="L556" s="61"/>
      <c r="M556" s="61"/>
      <c r="N556" s="61"/>
      <c r="O556" s="61"/>
      <c r="P556" s="61"/>
      <c r="Q556" s="61"/>
      <c r="R556" s="61"/>
      <c r="S556" s="61"/>
      <c r="T556" s="61"/>
      <c r="U556" s="61"/>
    </row>
    <row r="557" spans="1:21" ht="12.75">
      <c r="A557" s="61"/>
      <c r="B557" s="61"/>
      <c r="C557" s="61"/>
      <c r="D557" s="61"/>
      <c r="E557" s="61"/>
      <c r="F557" s="61"/>
      <c r="G557" s="61"/>
      <c r="H557" s="61"/>
      <c r="I557" s="61"/>
      <c r="J557" s="61"/>
      <c r="K557" s="61"/>
      <c r="L557" s="61"/>
      <c r="M557" s="61"/>
      <c r="N557" s="61"/>
      <c r="O557" s="61"/>
      <c r="P557" s="61"/>
      <c r="Q557" s="61"/>
      <c r="R557" s="61"/>
      <c r="S557" s="61"/>
      <c r="T557" s="61"/>
      <c r="U557" s="61"/>
    </row>
    <row r="558" spans="1:21" ht="12.75">
      <c r="A558" s="61"/>
      <c r="B558" s="61"/>
      <c r="C558" s="61"/>
      <c r="D558" s="61"/>
      <c r="E558" s="61"/>
      <c r="F558" s="61"/>
      <c r="G558" s="61"/>
      <c r="H558" s="61"/>
      <c r="I558" s="61"/>
      <c r="J558" s="61"/>
      <c r="K558" s="61"/>
      <c r="L558" s="61"/>
      <c r="M558" s="61"/>
      <c r="N558" s="61"/>
      <c r="O558" s="61"/>
      <c r="P558" s="61"/>
      <c r="Q558" s="61"/>
      <c r="R558" s="61"/>
      <c r="S558" s="61"/>
      <c r="T558" s="61"/>
      <c r="U558" s="61"/>
    </row>
    <row r="559" spans="1:21" ht="12.75">
      <c r="A559" s="61"/>
      <c r="B559" s="61"/>
      <c r="C559" s="61"/>
      <c r="D559" s="61"/>
      <c r="E559" s="61"/>
      <c r="F559" s="61"/>
      <c r="G559" s="61"/>
      <c r="H559" s="61"/>
      <c r="I559" s="61"/>
      <c r="J559" s="61"/>
      <c r="K559" s="61"/>
      <c r="L559" s="61"/>
      <c r="M559" s="61"/>
      <c r="N559" s="61"/>
      <c r="O559" s="61"/>
      <c r="P559" s="61"/>
      <c r="Q559" s="61"/>
      <c r="R559" s="61"/>
      <c r="S559" s="61"/>
      <c r="T559" s="61"/>
      <c r="U559" s="61"/>
    </row>
    <row r="560" spans="1:21" ht="12.75">
      <c r="A560" s="61"/>
      <c r="B560" s="61"/>
      <c r="C560" s="61"/>
      <c r="D560" s="61"/>
      <c r="E560" s="61"/>
      <c r="F560" s="61"/>
      <c r="G560" s="61"/>
      <c r="H560" s="61"/>
      <c r="I560" s="61"/>
      <c r="J560" s="61"/>
      <c r="K560" s="61"/>
      <c r="L560" s="61"/>
      <c r="M560" s="61"/>
      <c r="N560" s="61"/>
      <c r="O560" s="61"/>
      <c r="P560" s="61"/>
      <c r="Q560" s="61"/>
      <c r="R560" s="61"/>
      <c r="S560" s="61"/>
      <c r="T560" s="61"/>
      <c r="U560" s="61"/>
    </row>
    <row r="561" spans="1:21" ht="12.75">
      <c r="A561" s="61"/>
      <c r="B561" s="61"/>
      <c r="C561" s="61"/>
      <c r="D561" s="61"/>
      <c r="E561" s="61"/>
      <c r="F561" s="61"/>
      <c r="G561" s="61"/>
      <c r="H561" s="61"/>
      <c r="I561" s="61"/>
      <c r="J561" s="61"/>
      <c r="K561" s="61"/>
      <c r="L561" s="61"/>
      <c r="M561" s="61"/>
      <c r="N561" s="61"/>
      <c r="O561" s="61"/>
      <c r="P561" s="61"/>
      <c r="Q561" s="61"/>
      <c r="R561" s="61"/>
      <c r="S561" s="61"/>
      <c r="T561" s="61"/>
      <c r="U561" s="61"/>
    </row>
    <row r="562" spans="1:21" ht="12.75">
      <c r="A562" s="61"/>
      <c r="B562" s="61"/>
      <c r="C562" s="61"/>
      <c r="D562" s="61"/>
      <c r="E562" s="61"/>
      <c r="F562" s="61"/>
      <c r="G562" s="61"/>
      <c r="H562" s="61"/>
      <c r="I562" s="61"/>
      <c r="J562" s="61"/>
      <c r="K562" s="61"/>
      <c r="L562" s="61"/>
      <c r="M562" s="61"/>
      <c r="N562" s="61"/>
      <c r="O562" s="61"/>
      <c r="P562" s="61"/>
      <c r="Q562" s="61"/>
      <c r="R562" s="61"/>
      <c r="S562" s="61"/>
      <c r="T562" s="61"/>
      <c r="U562" s="61"/>
    </row>
    <row r="563" spans="1:21" ht="12.75">
      <c r="A563" s="61"/>
      <c r="B563" s="61"/>
      <c r="C563" s="61"/>
      <c r="D563" s="61"/>
      <c r="E563" s="61"/>
      <c r="F563" s="61"/>
      <c r="G563" s="61"/>
      <c r="H563" s="61"/>
      <c r="I563" s="61"/>
      <c r="J563" s="61"/>
      <c r="K563" s="61"/>
      <c r="L563" s="61"/>
      <c r="M563" s="61"/>
      <c r="N563" s="61"/>
      <c r="O563" s="61"/>
      <c r="P563" s="61"/>
      <c r="Q563" s="61"/>
      <c r="R563" s="61"/>
      <c r="S563" s="61"/>
      <c r="T563" s="61"/>
      <c r="U563" s="61"/>
    </row>
    <row r="564" spans="1:21" ht="12.75">
      <c r="A564" s="61"/>
      <c r="B564" s="61"/>
      <c r="C564" s="61"/>
      <c r="D564" s="61"/>
      <c r="E564" s="61"/>
      <c r="F564" s="61"/>
      <c r="G564" s="61"/>
      <c r="H564" s="61"/>
      <c r="I564" s="61"/>
      <c r="J564" s="61"/>
      <c r="K564" s="61"/>
      <c r="L564" s="61"/>
      <c r="M564" s="61"/>
      <c r="N564" s="61"/>
      <c r="O564" s="61"/>
      <c r="P564" s="61"/>
      <c r="Q564" s="61"/>
      <c r="R564" s="61"/>
      <c r="S564" s="61"/>
      <c r="T564" s="61"/>
      <c r="U564" s="61"/>
    </row>
    <row r="565" spans="1:21" ht="12.75">
      <c r="A565" s="61"/>
      <c r="B565" s="61"/>
      <c r="C565" s="61"/>
      <c r="D565" s="61"/>
      <c r="E565" s="61"/>
      <c r="F565" s="61"/>
      <c r="G565" s="61"/>
      <c r="H565" s="61"/>
      <c r="I565" s="61"/>
      <c r="J565" s="61"/>
      <c r="K565" s="61"/>
      <c r="L565" s="61"/>
      <c r="M565" s="61"/>
      <c r="N565" s="61"/>
      <c r="O565" s="61"/>
      <c r="P565" s="61"/>
      <c r="Q565" s="61"/>
      <c r="R565" s="61"/>
      <c r="S565" s="61"/>
      <c r="T565" s="61"/>
      <c r="U565" s="61"/>
    </row>
    <row r="566" spans="1:21" ht="12.75">
      <c r="A566" s="61"/>
      <c r="B566" s="61"/>
      <c r="C566" s="61"/>
      <c r="D566" s="61"/>
      <c r="E566" s="61"/>
      <c r="F566" s="61"/>
      <c r="G566" s="61"/>
      <c r="H566" s="61"/>
      <c r="I566" s="61"/>
      <c r="J566" s="61"/>
      <c r="K566" s="61"/>
      <c r="L566" s="61"/>
      <c r="M566" s="61"/>
      <c r="N566" s="61"/>
      <c r="O566" s="61"/>
      <c r="P566" s="61"/>
      <c r="Q566" s="61"/>
      <c r="R566" s="61"/>
      <c r="S566" s="61"/>
      <c r="T566" s="61"/>
      <c r="U566" s="61"/>
    </row>
    <row r="567" spans="1:21" ht="12.75">
      <c r="A567" s="61"/>
      <c r="B567" s="61"/>
      <c r="C567" s="61"/>
      <c r="D567" s="61"/>
      <c r="E567" s="61"/>
      <c r="F567" s="61"/>
      <c r="G567" s="61"/>
      <c r="H567" s="61"/>
      <c r="I567" s="61"/>
      <c r="J567" s="61"/>
      <c r="K567" s="61"/>
      <c r="L567" s="61"/>
      <c r="M567" s="61"/>
      <c r="N567" s="61"/>
      <c r="O567" s="61"/>
      <c r="P567" s="61"/>
      <c r="Q567" s="61"/>
      <c r="R567" s="61"/>
      <c r="S567" s="61"/>
      <c r="T567" s="61"/>
      <c r="U567" s="61"/>
    </row>
    <row r="568" spans="1:21" ht="12.75">
      <c r="A568" s="61"/>
      <c r="B568" s="61"/>
      <c r="C568" s="61"/>
      <c r="D568" s="61"/>
      <c r="E568" s="61"/>
      <c r="F568" s="61"/>
      <c r="G568" s="61"/>
      <c r="H568" s="61"/>
      <c r="I568" s="61"/>
      <c r="J568" s="61"/>
      <c r="K568" s="61"/>
      <c r="L568" s="61"/>
      <c r="M568" s="61"/>
      <c r="N568" s="61"/>
      <c r="O568" s="61"/>
      <c r="P568" s="61"/>
      <c r="Q568" s="61"/>
      <c r="R568" s="61"/>
      <c r="S568" s="61"/>
      <c r="T568" s="61"/>
      <c r="U568" s="61"/>
    </row>
    <row r="569" spans="1:21" ht="12.75">
      <c r="A569" s="61"/>
      <c r="B569" s="61"/>
      <c r="C569" s="61"/>
      <c r="D569" s="61"/>
      <c r="E569" s="61"/>
      <c r="F569" s="61"/>
      <c r="G569" s="61"/>
      <c r="H569" s="61"/>
      <c r="I569" s="61"/>
      <c r="J569" s="61"/>
      <c r="K569" s="61"/>
      <c r="L569" s="61"/>
      <c r="M569" s="61"/>
      <c r="N569" s="61"/>
      <c r="O569" s="61"/>
      <c r="P569" s="61"/>
      <c r="Q569" s="61"/>
      <c r="R569" s="61"/>
      <c r="S569" s="61"/>
      <c r="T569" s="61"/>
      <c r="U569" s="61"/>
    </row>
    <row r="570" spans="1:21" ht="12.75">
      <c r="A570" s="61"/>
      <c r="B570" s="61"/>
      <c r="C570" s="61"/>
      <c r="D570" s="61"/>
      <c r="E570" s="61"/>
      <c r="F570" s="61"/>
      <c r="G570" s="61"/>
      <c r="H570" s="61"/>
      <c r="I570" s="61"/>
      <c r="J570" s="61"/>
      <c r="K570" s="61"/>
      <c r="L570" s="61"/>
      <c r="M570" s="61"/>
      <c r="N570" s="61"/>
      <c r="O570" s="61"/>
      <c r="P570" s="61"/>
      <c r="Q570" s="61"/>
      <c r="R570" s="61"/>
      <c r="S570" s="61"/>
      <c r="T570" s="61"/>
      <c r="U570" s="61"/>
    </row>
    <row r="571" spans="1:21" ht="12.75">
      <c r="A571" s="61"/>
      <c r="B571" s="61"/>
      <c r="C571" s="61"/>
      <c r="D571" s="61"/>
      <c r="E571" s="61"/>
      <c r="F571" s="61"/>
      <c r="G571" s="61"/>
      <c r="H571" s="61"/>
      <c r="I571" s="61"/>
      <c r="J571" s="61"/>
      <c r="K571" s="61"/>
      <c r="L571" s="61"/>
      <c r="M571" s="61"/>
      <c r="N571" s="61"/>
      <c r="O571" s="61"/>
      <c r="P571" s="61"/>
      <c r="Q571" s="61"/>
      <c r="R571" s="61"/>
      <c r="S571" s="61"/>
      <c r="T571" s="61"/>
      <c r="U571" s="61"/>
    </row>
    <row r="572" spans="1:21" ht="12.75">
      <c r="A572" s="61"/>
      <c r="B572" s="61"/>
      <c r="C572" s="61"/>
      <c r="D572" s="61"/>
      <c r="E572" s="61"/>
      <c r="F572" s="61"/>
      <c r="G572" s="61"/>
      <c r="H572" s="61"/>
      <c r="I572" s="61"/>
      <c r="J572" s="61"/>
      <c r="K572" s="61"/>
      <c r="L572" s="61"/>
      <c r="M572" s="61"/>
      <c r="N572" s="61"/>
      <c r="O572" s="61"/>
      <c r="P572" s="61"/>
      <c r="Q572" s="61"/>
      <c r="R572" s="61"/>
      <c r="S572" s="61"/>
      <c r="T572" s="61"/>
      <c r="U572" s="61"/>
    </row>
    <row r="573" spans="1:21" ht="12.75">
      <c r="A573" s="61"/>
      <c r="B573" s="61"/>
      <c r="C573" s="61"/>
      <c r="D573" s="61"/>
      <c r="E573" s="61"/>
      <c r="F573" s="61"/>
      <c r="G573" s="61"/>
      <c r="H573" s="61"/>
      <c r="I573" s="61"/>
      <c r="J573" s="61"/>
      <c r="K573" s="61"/>
      <c r="L573" s="61"/>
      <c r="M573" s="61"/>
      <c r="N573" s="61"/>
      <c r="O573" s="61"/>
      <c r="P573" s="61"/>
      <c r="Q573" s="61"/>
      <c r="R573" s="61"/>
      <c r="S573" s="61"/>
      <c r="T573" s="61"/>
      <c r="U573" s="61"/>
    </row>
    <row r="574" spans="1:21" ht="12.75">
      <c r="A574" s="61"/>
      <c r="B574" s="61"/>
      <c r="C574" s="61"/>
      <c r="D574" s="61"/>
      <c r="E574" s="61"/>
      <c r="F574" s="61"/>
      <c r="G574" s="61"/>
      <c r="H574" s="61"/>
      <c r="I574" s="61"/>
      <c r="J574" s="61"/>
      <c r="K574" s="61"/>
      <c r="L574" s="61"/>
      <c r="M574" s="61"/>
      <c r="N574" s="61"/>
      <c r="O574" s="61"/>
      <c r="P574" s="61"/>
      <c r="Q574" s="61"/>
      <c r="R574" s="61"/>
      <c r="S574" s="61"/>
      <c r="T574" s="61"/>
      <c r="U574" s="61"/>
    </row>
    <row r="575" spans="1:21" ht="12.75">
      <c r="A575" s="61"/>
      <c r="B575" s="61"/>
      <c r="C575" s="61"/>
      <c r="D575" s="61"/>
      <c r="E575" s="61"/>
      <c r="F575" s="61"/>
      <c r="G575" s="61"/>
      <c r="H575" s="61"/>
      <c r="I575" s="61"/>
      <c r="J575" s="61"/>
      <c r="K575" s="61"/>
      <c r="L575" s="61"/>
      <c r="M575" s="61"/>
      <c r="N575" s="61"/>
      <c r="O575" s="61"/>
      <c r="P575" s="61"/>
      <c r="Q575" s="61"/>
      <c r="R575" s="61"/>
      <c r="S575" s="61"/>
      <c r="T575" s="61"/>
      <c r="U575" s="61"/>
    </row>
    <row r="576" spans="1:21" ht="12.75">
      <c r="A576" s="61"/>
      <c r="B576" s="61"/>
      <c r="C576" s="61"/>
      <c r="D576" s="61"/>
      <c r="E576" s="61"/>
      <c r="F576" s="61"/>
      <c r="G576" s="61"/>
      <c r="H576" s="61"/>
      <c r="I576" s="61"/>
      <c r="J576" s="61"/>
      <c r="K576" s="61"/>
      <c r="L576" s="61"/>
      <c r="M576" s="61"/>
      <c r="N576" s="61"/>
      <c r="O576" s="61"/>
      <c r="P576" s="61"/>
      <c r="Q576" s="61"/>
      <c r="R576" s="61"/>
      <c r="S576" s="61"/>
      <c r="T576" s="61"/>
      <c r="U576" s="61"/>
    </row>
    <row r="577" spans="1:21" ht="12.75">
      <c r="A577" s="61"/>
      <c r="B577" s="61"/>
      <c r="C577" s="61"/>
      <c r="D577" s="61"/>
      <c r="E577" s="61"/>
      <c r="F577" s="61"/>
      <c r="G577" s="61"/>
      <c r="H577" s="61"/>
      <c r="I577" s="61"/>
      <c r="J577" s="61"/>
      <c r="K577" s="61"/>
      <c r="L577" s="61"/>
      <c r="M577" s="61"/>
      <c r="N577" s="61"/>
      <c r="O577" s="61"/>
      <c r="P577" s="61"/>
      <c r="Q577" s="61"/>
      <c r="R577" s="61"/>
      <c r="S577" s="61"/>
      <c r="T577" s="61"/>
      <c r="U577" s="61"/>
    </row>
    <row r="578" spans="1:21" ht="12.75">
      <c r="A578" s="61"/>
      <c r="B578" s="61"/>
      <c r="C578" s="61"/>
      <c r="D578" s="61"/>
      <c r="E578" s="61"/>
      <c r="F578" s="61"/>
      <c r="G578" s="61"/>
      <c r="H578" s="61"/>
      <c r="I578" s="61"/>
      <c r="J578" s="61"/>
      <c r="K578" s="61"/>
      <c r="L578" s="61"/>
      <c r="M578" s="61"/>
      <c r="N578" s="61"/>
      <c r="O578" s="61"/>
      <c r="P578" s="61"/>
      <c r="Q578" s="61"/>
      <c r="R578" s="61"/>
      <c r="S578" s="61"/>
      <c r="T578" s="61"/>
      <c r="U578" s="61"/>
    </row>
    <row r="579" spans="1:21" ht="12.75">
      <c r="A579" s="61"/>
      <c r="B579" s="61"/>
      <c r="C579" s="61"/>
      <c r="D579" s="61"/>
      <c r="E579" s="61"/>
      <c r="F579" s="61"/>
      <c r="G579" s="61"/>
      <c r="H579" s="61"/>
      <c r="I579" s="61"/>
      <c r="J579" s="61"/>
      <c r="K579" s="61"/>
      <c r="L579" s="61"/>
      <c r="M579" s="61"/>
      <c r="N579" s="61"/>
      <c r="O579" s="61"/>
      <c r="P579" s="61"/>
      <c r="Q579" s="61"/>
      <c r="R579" s="61"/>
      <c r="S579" s="61"/>
      <c r="T579" s="61"/>
      <c r="U579" s="61"/>
    </row>
    <row r="580" spans="1:21" ht="12.75">
      <c r="A580" s="61"/>
      <c r="B580" s="61"/>
      <c r="C580" s="61"/>
      <c r="D580" s="61"/>
      <c r="E580" s="61"/>
      <c r="F580" s="61"/>
      <c r="G580" s="61"/>
      <c r="H580" s="61"/>
      <c r="I580" s="61"/>
      <c r="J580" s="61"/>
      <c r="K580" s="61"/>
      <c r="L580" s="61"/>
      <c r="M580" s="61"/>
      <c r="N580" s="61"/>
      <c r="O580" s="61"/>
      <c r="P580" s="61"/>
      <c r="Q580" s="61"/>
      <c r="R580" s="61"/>
      <c r="S580" s="61"/>
      <c r="T580" s="61"/>
      <c r="U580" s="61"/>
    </row>
    <row r="581" spans="1:21" ht="12.75">
      <c r="A581" s="61"/>
      <c r="B581" s="61"/>
      <c r="C581" s="61"/>
      <c r="D581" s="61"/>
      <c r="E581" s="61"/>
      <c r="F581" s="61"/>
      <c r="G581" s="61"/>
      <c r="H581" s="61"/>
      <c r="I581" s="61"/>
      <c r="J581" s="61"/>
      <c r="K581" s="61"/>
      <c r="L581" s="61"/>
      <c r="M581" s="61"/>
      <c r="N581" s="61"/>
      <c r="O581" s="61"/>
      <c r="P581" s="61"/>
      <c r="Q581" s="61"/>
      <c r="R581" s="61"/>
      <c r="S581" s="61"/>
      <c r="T581" s="61"/>
      <c r="U581" s="61"/>
    </row>
    <row r="582" spans="1:21" ht="12.75">
      <c r="A582" s="61"/>
      <c r="B582" s="61"/>
      <c r="C582" s="61"/>
      <c r="D582" s="61"/>
      <c r="E582" s="61"/>
      <c r="F582" s="61"/>
      <c r="G582" s="61"/>
      <c r="H582" s="61"/>
      <c r="I582" s="61"/>
      <c r="J582" s="61"/>
      <c r="K582" s="61"/>
      <c r="L582" s="61"/>
      <c r="M582" s="61"/>
      <c r="N582" s="61"/>
      <c r="O582" s="61"/>
      <c r="P582" s="61"/>
      <c r="Q582" s="61"/>
      <c r="R582" s="61"/>
      <c r="S582" s="61"/>
      <c r="T582" s="61"/>
      <c r="U582" s="61"/>
    </row>
    <row r="583" spans="1:21" ht="12.75">
      <c r="A583" s="61"/>
      <c r="B583" s="61"/>
      <c r="C583" s="61"/>
      <c r="D583" s="61"/>
      <c r="E583" s="61"/>
      <c r="F583" s="61"/>
      <c r="G583" s="61"/>
      <c r="H583" s="61"/>
      <c r="I583" s="61"/>
      <c r="J583" s="61"/>
      <c r="K583" s="61"/>
      <c r="L583" s="61"/>
      <c r="M583" s="61"/>
      <c r="N583" s="61"/>
      <c r="O583" s="61"/>
      <c r="P583" s="61"/>
      <c r="Q583" s="61"/>
      <c r="R583" s="61"/>
      <c r="S583" s="61"/>
      <c r="T583" s="61"/>
      <c r="U583" s="61"/>
    </row>
    <row r="584" spans="1:21" ht="12.75">
      <c r="A584" s="61"/>
      <c r="B584" s="61"/>
      <c r="C584" s="61"/>
      <c r="D584" s="61"/>
      <c r="E584" s="61"/>
      <c r="F584" s="61"/>
      <c r="G584" s="61"/>
      <c r="H584" s="61"/>
      <c r="I584" s="61"/>
      <c r="J584" s="61"/>
      <c r="K584" s="61"/>
      <c r="L584" s="61"/>
      <c r="M584" s="61"/>
      <c r="N584" s="61"/>
      <c r="O584" s="61"/>
      <c r="P584" s="61"/>
      <c r="Q584" s="61"/>
      <c r="R584" s="61"/>
      <c r="S584" s="61"/>
      <c r="T584" s="61"/>
      <c r="U584" s="61"/>
    </row>
    <row r="585" spans="1:21" ht="12.75">
      <c r="A585" s="61"/>
      <c r="B585" s="61"/>
      <c r="C585" s="61"/>
      <c r="D585" s="61"/>
      <c r="E585" s="61"/>
      <c r="F585" s="61"/>
      <c r="G585" s="61"/>
      <c r="H585" s="61"/>
      <c r="I585" s="61"/>
      <c r="J585" s="61"/>
      <c r="K585" s="61"/>
      <c r="L585" s="61"/>
      <c r="M585" s="61"/>
      <c r="N585" s="61"/>
      <c r="O585" s="61"/>
      <c r="P585" s="61"/>
      <c r="Q585" s="61"/>
      <c r="R585" s="61"/>
      <c r="S585" s="61"/>
      <c r="T585" s="61"/>
      <c r="U585" s="61"/>
    </row>
    <row r="586" spans="1:21" ht="12.75">
      <c r="A586" s="61"/>
      <c r="B586" s="61"/>
      <c r="C586" s="61"/>
      <c r="D586" s="61"/>
      <c r="E586" s="61"/>
      <c r="F586" s="61"/>
      <c r="G586" s="61"/>
      <c r="H586" s="61"/>
      <c r="I586" s="61"/>
      <c r="J586" s="61"/>
      <c r="K586" s="61"/>
      <c r="L586" s="61"/>
      <c r="M586" s="61"/>
      <c r="N586" s="61"/>
      <c r="O586" s="61"/>
      <c r="P586" s="61"/>
      <c r="Q586" s="61"/>
      <c r="R586" s="61"/>
      <c r="S586" s="61"/>
      <c r="T586" s="61"/>
      <c r="U586" s="61"/>
    </row>
    <row r="587" spans="1:21" ht="12.75">
      <c r="A587" s="61"/>
      <c r="B587" s="61"/>
      <c r="C587" s="61"/>
      <c r="D587" s="61"/>
      <c r="E587" s="61"/>
      <c r="F587" s="61"/>
      <c r="G587" s="61"/>
      <c r="H587" s="61"/>
      <c r="I587" s="61"/>
      <c r="J587" s="61"/>
      <c r="K587" s="61"/>
      <c r="L587" s="61"/>
      <c r="M587" s="61"/>
      <c r="N587" s="61"/>
      <c r="O587" s="61"/>
      <c r="P587" s="61"/>
      <c r="Q587" s="61"/>
      <c r="R587" s="61"/>
      <c r="S587" s="61"/>
      <c r="T587" s="61"/>
      <c r="U587" s="61"/>
    </row>
    <row r="588" spans="1:21" ht="12.75">
      <c r="A588" s="61"/>
      <c r="B588" s="61"/>
      <c r="C588" s="61"/>
      <c r="D588" s="61"/>
      <c r="E588" s="61"/>
      <c r="F588" s="61"/>
      <c r="G588" s="61"/>
      <c r="H588" s="61"/>
      <c r="I588" s="61"/>
      <c r="J588" s="61"/>
      <c r="K588" s="61"/>
      <c r="L588" s="61"/>
      <c r="M588" s="61"/>
      <c r="N588" s="61"/>
      <c r="O588" s="61"/>
      <c r="P588" s="61"/>
      <c r="Q588" s="61"/>
      <c r="R588" s="61"/>
      <c r="S588" s="61"/>
      <c r="T588" s="61"/>
      <c r="U588" s="61"/>
    </row>
    <row r="589" spans="1:21" ht="12.75">
      <c r="A589" s="61"/>
      <c r="B589" s="61"/>
      <c r="C589" s="61"/>
      <c r="D589" s="61"/>
      <c r="E589" s="61"/>
      <c r="F589" s="61"/>
      <c r="G589" s="61"/>
      <c r="H589" s="61"/>
      <c r="I589" s="61"/>
      <c r="J589" s="61"/>
      <c r="K589" s="61"/>
      <c r="L589" s="61"/>
      <c r="M589" s="61"/>
      <c r="N589" s="61"/>
      <c r="O589" s="61"/>
      <c r="P589" s="61"/>
      <c r="Q589" s="61"/>
      <c r="R589" s="61"/>
      <c r="S589" s="61"/>
      <c r="T589" s="61"/>
      <c r="U589" s="61"/>
    </row>
    <row r="590" spans="1:21" ht="12.75">
      <c r="A590" s="61"/>
      <c r="B590" s="61"/>
      <c r="C590" s="61"/>
      <c r="D590" s="61"/>
      <c r="E590" s="61"/>
      <c r="F590" s="61"/>
      <c r="G590" s="61"/>
      <c r="H590" s="61"/>
      <c r="I590" s="61"/>
      <c r="J590" s="61"/>
      <c r="K590" s="61"/>
      <c r="L590" s="61"/>
      <c r="M590" s="61"/>
      <c r="N590" s="61"/>
      <c r="O590" s="61"/>
      <c r="P590" s="61"/>
      <c r="Q590" s="61"/>
      <c r="R590" s="61"/>
      <c r="S590" s="61"/>
      <c r="T590" s="61"/>
      <c r="U590" s="61"/>
    </row>
    <row r="591" spans="1:21" ht="12.75">
      <c r="A591" s="61"/>
      <c r="B591" s="61"/>
      <c r="C591" s="61"/>
      <c r="D591" s="61"/>
      <c r="E591" s="61"/>
      <c r="F591" s="61"/>
      <c r="G591" s="61"/>
      <c r="H591" s="61"/>
      <c r="I591" s="61"/>
      <c r="J591" s="61"/>
      <c r="K591" s="61"/>
      <c r="L591" s="61"/>
      <c r="M591" s="61"/>
      <c r="N591" s="61"/>
      <c r="O591" s="61"/>
      <c r="P591" s="61"/>
      <c r="Q591" s="61"/>
      <c r="R591" s="61"/>
      <c r="S591" s="61"/>
      <c r="T591" s="61"/>
      <c r="U591" s="61"/>
    </row>
    <row r="592" spans="1:21" ht="12.75">
      <c r="A592" s="61"/>
      <c r="B592" s="61"/>
      <c r="C592" s="61"/>
      <c r="D592" s="61"/>
      <c r="E592" s="61"/>
      <c r="F592" s="61"/>
      <c r="G592" s="61"/>
      <c r="H592" s="61"/>
      <c r="I592" s="61"/>
      <c r="J592" s="61"/>
      <c r="K592" s="61"/>
      <c r="L592" s="61"/>
      <c r="M592" s="61"/>
      <c r="N592" s="61"/>
      <c r="O592" s="61"/>
      <c r="P592" s="61"/>
      <c r="Q592" s="61"/>
      <c r="R592" s="61"/>
      <c r="S592" s="61"/>
      <c r="T592" s="61"/>
      <c r="U592" s="61"/>
    </row>
    <row r="593" spans="1:21" ht="12.75">
      <c r="A593" s="61"/>
      <c r="B593" s="61"/>
      <c r="C593" s="61"/>
      <c r="D593" s="61"/>
      <c r="E593" s="61"/>
      <c r="F593" s="61"/>
      <c r="G593" s="61"/>
      <c r="H593" s="61"/>
      <c r="I593" s="61"/>
      <c r="J593" s="61"/>
      <c r="K593" s="61"/>
      <c r="L593" s="61"/>
      <c r="M593" s="61"/>
      <c r="N593" s="61"/>
      <c r="O593" s="61"/>
      <c r="P593" s="61"/>
      <c r="Q593" s="61"/>
      <c r="R593" s="61"/>
      <c r="S593" s="61"/>
      <c r="T593" s="61"/>
      <c r="U593" s="61"/>
    </row>
    <row r="594" spans="1:21" ht="12.75">
      <c r="A594" s="61"/>
      <c r="B594" s="61"/>
      <c r="C594" s="61"/>
      <c r="D594" s="61"/>
      <c r="E594" s="61"/>
      <c r="F594" s="61"/>
      <c r="G594" s="61"/>
      <c r="H594" s="61"/>
      <c r="I594" s="61"/>
      <c r="J594" s="61"/>
      <c r="K594" s="61"/>
      <c r="L594" s="61"/>
      <c r="M594" s="61"/>
      <c r="N594" s="61"/>
      <c r="O594" s="61"/>
      <c r="P594" s="61"/>
      <c r="Q594" s="61"/>
      <c r="R594" s="61"/>
      <c r="S594" s="61"/>
      <c r="T594" s="61"/>
      <c r="U594" s="61"/>
    </row>
    <row r="595" spans="1:21" ht="12.75">
      <c r="A595" s="61"/>
      <c r="B595" s="61"/>
      <c r="C595" s="61"/>
      <c r="D595" s="61"/>
      <c r="E595" s="61"/>
      <c r="F595" s="61"/>
      <c r="G595" s="61"/>
      <c r="H595" s="61"/>
      <c r="I595" s="61"/>
      <c r="J595" s="61"/>
      <c r="K595" s="61"/>
      <c r="L595" s="61"/>
      <c r="M595" s="61"/>
      <c r="N595" s="61"/>
      <c r="O595" s="61"/>
      <c r="P595" s="61"/>
      <c r="Q595" s="61"/>
      <c r="R595" s="61"/>
      <c r="S595" s="61"/>
      <c r="T595" s="61"/>
      <c r="U595" s="61"/>
    </row>
    <row r="596" spans="1:21" ht="12.75">
      <c r="A596" s="61"/>
      <c r="B596" s="61"/>
      <c r="C596" s="61"/>
      <c r="D596" s="61"/>
      <c r="E596" s="61"/>
      <c r="F596" s="61"/>
      <c r="G596" s="61"/>
      <c r="H596" s="61"/>
      <c r="I596" s="61"/>
      <c r="J596" s="61"/>
      <c r="K596" s="61"/>
      <c r="L596" s="61"/>
      <c r="M596" s="61"/>
      <c r="N596" s="61"/>
      <c r="O596" s="61"/>
      <c r="P596" s="61"/>
      <c r="Q596" s="61"/>
      <c r="R596" s="61"/>
      <c r="S596" s="61"/>
      <c r="T596" s="61"/>
      <c r="U596" s="61"/>
    </row>
    <row r="597" spans="1:21" ht="12.75">
      <c r="A597" s="61"/>
      <c r="B597" s="61"/>
      <c r="C597" s="61"/>
      <c r="D597" s="61"/>
      <c r="E597" s="61"/>
      <c r="F597" s="61"/>
      <c r="G597" s="61"/>
      <c r="H597" s="61"/>
      <c r="I597" s="61"/>
      <c r="J597" s="61"/>
      <c r="K597" s="61"/>
      <c r="L597" s="61"/>
      <c r="M597" s="61"/>
      <c r="N597" s="61"/>
      <c r="O597" s="61"/>
      <c r="P597" s="61"/>
      <c r="Q597" s="61"/>
      <c r="R597" s="61"/>
      <c r="S597" s="61"/>
      <c r="T597" s="61"/>
      <c r="U597" s="61"/>
    </row>
    <row r="598" spans="1:21" ht="12.75">
      <c r="A598" s="61"/>
      <c r="B598" s="61"/>
      <c r="C598" s="61"/>
      <c r="D598" s="61"/>
      <c r="E598" s="61"/>
      <c r="F598" s="61"/>
      <c r="G598" s="61"/>
      <c r="H598" s="61"/>
      <c r="I598" s="61"/>
      <c r="J598" s="61"/>
      <c r="K598" s="61"/>
      <c r="L598" s="61"/>
      <c r="M598" s="61"/>
      <c r="N598" s="61"/>
      <c r="O598" s="61"/>
      <c r="P598" s="61"/>
      <c r="Q598" s="61"/>
      <c r="R598" s="61"/>
      <c r="S598" s="61"/>
      <c r="T598" s="61"/>
      <c r="U598" s="61"/>
    </row>
    <row r="599" spans="1:21" ht="12.75">
      <c r="A599" s="61"/>
      <c r="B599" s="61"/>
      <c r="C599" s="61"/>
      <c r="D599" s="61"/>
      <c r="E599" s="61"/>
      <c r="F599" s="61"/>
      <c r="G599" s="61"/>
      <c r="H599" s="61"/>
      <c r="I599" s="61"/>
      <c r="J599" s="61"/>
      <c r="K599" s="61"/>
      <c r="L599" s="61"/>
      <c r="M599" s="61"/>
      <c r="N599" s="61"/>
      <c r="O599" s="61"/>
      <c r="P599" s="61"/>
      <c r="Q599" s="61"/>
      <c r="R599" s="61"/>
      <c r="S599" s="61"/>
      <c r="T599" s="61"/>
      <c r="U599" s="61"/>
    </row>
    <row r="600" spans="1:21" ht="12.75">
      <c r="A600" s="61"/>
      <c r="B600" s="61"/>
      <c r="C600" s="61"/>
      <c r="D600" s="61"/>
      <c r="E600" s="61"/>
      <c r="F600" s="61"/>
      <c r="G600" s="61"/>
      <c r="H600" s="61"/>
      <c r="I600" s="61"/>
      <c r="J600" s="61"/>
      <c r="K600" s="61"/>
      <c r="L600" s="61"/>
      <c r="M600" s="61"/>
      <c r="N600" s="61"/>
      <c r="O600" s="61"/>
      <c r="P600" s="61"/>
      <c r="Q600" s="61"/>
      <c r="R600" s="61"/>
      <c r="S600" s="61"/>
      <c r="T600" s="61"/>
      <c r="U600" s="61"/>
    </row>
    <row r="601" spans="1:21" ht="12.75">
      <c r="A601" s="61"/>
      <c r="B601" s="61"/>
      <c r="C601" s="61"/>
      <c r="D601" s="61"/>
      <c r="E601" s="61"/>
      <c r="F601" s="61"/>
      <c r="G601" s="61"/>
      <c r="H601" s="61"/>
      <c r="I601" s="61"/>
      <c r="J601" s="61"/>
      <c r="K601" s="61"/>
      <c r="L601" s="61"/>
      <c r="M601" s="61"/>
      <c r="N601" s="61"/>
      <c r="O601" s="61"/>
      <c r="P601" s="61"/>
      <c r="Q601" s="61"/>
      <c r="R601" s="61"/>
      <c r="S601" s="61"/>
      <c r="T601" s="61"/>
      <c r="U601" s="61"/>
    </row>
    <row r="602" spans="1:21" ht="12.75">
      <c r="A602" s="61"/>
      <c r="B602" s="61"/>
      <c r="C602" s="61"/>
      <c r="D602" s="61"/>
      <c r="E602" s="61"/>
      <c r="F602" s="61"/>
      <c r="G602" s="61"/>
      <c r="H602" s="61"/>
      <c r="I602" s="61"/>
      <c r="J602" s="61"/>
      <c r="K602" s="61"/>
      <c r="L602" s="61"/>
      <c r="M602" s="61"/>
      <c r="N602" s="61"/>
      <c r="O602" s="61"/>
      <c r="P602" s="61"/>
      <c r="Q602" s="61"/>
      <c r="R602" s="61"/>
      <c r="S602" s="61"/>
      <c r="T602" s="61"/>
      <c r="U602" s="61"/>
    </row>
    <row r="603" spans="1:21" ht="12.75">
      <c r="A603" s="61"/>
      <c r="B603" s="61"/>
      <c r="C603" s="61"/>
      <c r="D603" s="61"/>
      <c r="E603" s="61"/>
      <c r="F603" s="61"/>
      <c r="G603" s="61"/>
      <c r="H603" s="61"/>
      <c r="I603" s="61"/>
      <c r="J603" s="61"/>
      <c r="K603" s="61"/>
      <c r="L603" s="61"/>
      <c r="M603" s="61"/>
      <c r="N603" s="61"/>
      <c r="O603" s="61"/>
      <c r="P603" s="61"/>
      <c r="Q603" s="61"/>
      <c r="R603" s="61"/>
      <c r="S603" s="61"/>
      <c r="T603" s="61"/>
      <c r="U603" s="61"/>
    </row>
    <row r="604" spans="1:21" ht="12.75">
      <c r="A604" s="61"/>
      <c r="B604" s="61"/>
      <c r="C604" s="61"/>
      <c r="D604" s="61"/>
      <c r="E604" s="61"/>
      <c r="F604" s="61"/>
      <c r="G604" s="61"/>
      <c r="H604" s="61"/>
      <c r="I604" s="61"/>
      <c r="J604" s="61"/>
      <c r="K604" s="61"/>
      <c r="L604" s="61"/>
      <c r="M604" s="61"/>
      <c r="N604" s="61"/>
      <c r="O604" s="61"/>
      <c r="P604" s="61"/>
      <c r="Q604" s="61"/>
      <c r="R604" s="61"/>
      <c r="S604" s="61"/>
      <c r="T604" s="61"/>
      <c r="U604" s="61"/>
    </row>
    <row r="605" spans="1:21" ht="12.75">
      <c r="A605" s="61"/>
      <c r="B605" s="61"/>
      <c r="C605" s="61"/>
      <c r="D605" s="61"/>
      <c r="E605" s="61"/>
      <c r="F605" s="61"/>
      <c r="G605" s="61"/>
      <c r="H605" s="61"/>
      <c r="I605" s="61"/>
      <c r="J605" s="61"/>
      <c r="K605" s="61"/>
      <c r="L605" s="61"/>
      <c r="M605" s="61"/>
      <c r="N605" s="61"/>
      <c r="O605" s="61"/>
      <c r="P605" s="61"/>
      <c r="Q605" s="61"/>
      <c r="R605" s="61"/>
      <c r="S605" s="61"/>
      <c r="T605" s="61"/>
      <c r="U605" s="61"/>
    </row>
    <row r="606" spans="1:21" ht="12.75">
      <c r="A606" s="61"/>
      <c r="B606" s="61"/>
      <c r="C606" s="61"/>
      <c r="D606" s="61"/>
      <c r="E606" s="61"/>
      <c r="F606" s="61"/>
      <c r="G606" s="61"/>
      <c r="H606" s="61"/>
      <c r="I606" s="61"/>
      <c r="J606" s="61"/>
      <c r="K606" s="61"/>
      <c r="L606" s="61"/>
      <c r="M606" s="61"/>
      <c r="N606" s="61"/>
      <c r="O606" s="61"/>
      <c r="P606" s="61"/>
      <c r="Q606" s="61"/>
      <c r="R606" s="61"/>
      <c r="S606" s="61"/>
      <c r="T606" s="61"/>
      <c r="U606" s="61"/>
    </row>
    <row r="607" spans="1:21" ht="12.75">
      <c r="A607" s="61"/>
      <c r="B607" s="61"/>
      <c r="C607" s="61"/>
      <c r="D607" s="61"/>
      <c r="E607" s="61"/>
      <c r="F607" s="61"/>
      <c r="G607" s="61"/>
      <c r="H607" s="61"/>
      <c r="I607" s="61"/>
      <c r="J607" s="61"/>
      <c r="K607" s="61"/>
      <c r="L607" s="61"/>
      <c r="M607" s="61"/>
      <c r="N607" s="61"/>
      <c r="O607" s="61"/>
      <c r="P607" s="61"/>
      <c r="Q607" s="61"/>
      <c r="R607" s="61"/>
      <c r="S607" s="61"/>
      <c r="T607" s="61"/>
      <c r="U607" s="61"/>
    </row>
    <row r="608" spans="1:21" ht="12.75">
      <c r="A608" s="61"/>
      <c r="B608" s="61"/>
      <c r="C608" s="61"/>
      <c r="D608" s="61"/>
      <c r="E608" s="61"/>
      <c r="F608" s="61"/>
      <c r="G608" s="61"/>
      <c r="H608" s="61"/>
      <c r="I608" s="61"/>
      <c r="J608" s="61"/>
      <c r="K608" s="61"/>
      <c r="L608" s="61"/>
      <c r="M608" s="61"/>
      <c r="N608" s="61"/>
      <c r="O608" s="61"/>
      <c r="P608" s="61"/>
      <c r="Q608" s="61"/>
      <c r="R608" s="61"/>
      <c r="S608" s="61"/>
      <c r="T608" s="61"/>
      <c r="U608" s="61"/>
    </row>
    <row r="609" spans="1:21" ht="12.75">
      <c r="A609" s="61"/>
      <c r="B609" s="61"/>
      <c r="C609" s="61"/>
      <c r="D609" s="61"/>
      <c r="E609" s="61"/>
      <c r="F609" s="61"/>
      <c r="G609" s="61"/>
      <c r="H609" s="61"/>
      <c r="I609" s="61"/>
      <c r="J609" s="61"/>
      <c r="K609" s="61"/>
      <c r="L609" s="61"/>
      <c r="M609" s="61"/>
      <c r="N609" s="61"/>
      <c r="O609" s="61"/>
      <c r="P609" s="61"/>
      <c r="Q609" s="61"/>
      <c r="R609" s="61"/>
      <c r="S609" s="61"/>
      <c r="T609" s="61"/>
      <c r="U609" s="61"/>
    </row>
    <row r="610" spans="1:21" ht="12.75">
      <c r="A610" s="61"/>
      <c r="B610" s="61"/>
      <c r="C610" s="61"/>
      <c r="D610" s="61"/>
      <c r="E610" s="61"/>
      <c r="F610" s="61"/>
      <c r="G610" s="61"/>
      <c r="H610" s="61"/>
      <c r="I610" s="61"/>
      <c r="J610" s="61"/>
      <c r="K610" s="61"/>
      <c r="L610" s="61"/>
      <c r="M610" s="61"/>
      <c r="N610" s="61"/>
      <c r="O610" s="61"/>
      <c r="P610" s="61"/>
      <c r="Q610" s="61"/>
      <c r="R610" s="61"/>
      <c r="S610" s="61"/>
      <c r="T610" s="61"/>
      <c r="U610" s="61"/>
    </row>
    <row r="611" spans="1:21" ht="12.75">
      <c r="A611" s="61"/>
      <c r="B611" s="61"/>
      <c r="C611" s="61"/>
      <c r="D611" s="61"/>
      <c r="E611" s="61"/>
      <c r="F611" s="61"/>
      <c r="G611" s="61"/>
      <c r="H611" s="61"/>
      <c r="I611" s="61"/>
      <c r="J611" s="61"/>
      <c r="K611" s="61"/>
      <c r="L611" s="61"/>
      <c r="M611" s="61"/>
      <c r="N611" s="61"/>
      <c r="O611" s="61"/>
      <c r="P611" s="61"/>
      <c r="Q611" s="61"/>
      <c r="R611" s="61"/>
      <c r="S611" s="61"/>
      <c r="T611" s="61"/>
      <c r="U611" s="61"/>
    </row>
    <row r="612" spans="1:21" ht="12.75">
      <c r="A612" s="61"/>
      <c r="B612" s="61"/>
      <c r="C612" s="61"/>
      <c r="D612" s="61"/>
      <c r="E612" s="61"/>
      <c r="F612" s="61"/>
      <c r="G612" s="61"/>
      <c r="H612" s="61"/>
      <c r="I612" s="61"/>
      <c r="J612" s="61"/>
      <c r="K612" s="61"/>
      <c r="L612" s="61"/>
      <c r="M612" s="61"/>
      <c r="N612" s="61"/>
      <c r="O612" s="61"/>
      <c r="P612" s="61"/>
      <c r="Q612" s="61"/>
      <c r="R612" s="61"/>
      <c r="S612" s="61"/>
      <c r="T612" s="61"/>
      <c r="U612" s="61"/>
    </row>
    <row r="613" spans="1:21" ht="12.75">
      <c r="A613" s="61"/>
      <c r="B613" s="61"/>
      <c r="C613" s="61"/>
      <c r="D613" s="61"/>
      <c r="E613" s="61"/>
      <c r="F613" s="61"/>
      <c r="G613" s="61"/>
      <c r="H613" s="61"/>
      <c r="I613" s="61"/>
      <c r="J613" s="61"/>
      <c r="K613" s="61"/>
      <c r="L613" s="61"/>
      <c r="M613" s="61"/>
      <c r="N613" s="61"/>
      <c r="O613" s="61"/>
      <c r="P613" s="61"/>
      <c r="Q613" s="61"/>
      <c r="R613" s="61"/>
      <c r="S613" s="61"/>
      <c r="T613" s="61"/>
      <c r="U613" s="61"/>
    </row>
    <row r="614" spans="1:21" ht="12.75">
      <c r="A614" s="61"/>
      <c r="B614" s="61"/>
      <c r="C614" s="61"/>
      <c r="D614" s="61"/>
      <c r="E614" s="61"/>
      <c r="F614" s="61"/>
      <c r="G614" s="61"/>
      <c r="H614" s="61"/>
      <c r="I614" s="61"/>
      <c r="J614" s="61"/>
      <c r="K614" s="61"/>
      <c r="L614" s="61"/>
      <c r="M614" s="61"/>
      <c r="N614" s="61"/>
      <c r="O614" s="61"/>
      <c r="P614" s="61"/>
      <c r="Q614" s="61"/>
      <c r="R614" s="61"/>
      <c r="S614" s="61"/>
      <c r="T614" s="61"/>
      <c r="U614" s="61"/>
    </row>
    <row r="615" spans="1:21" ht="12.75">
      <c r="A615" s="61"/>
      <c r="B615" s="61"/>
      <c r="C615" s="61"/>
      <c r="D615" s="61"/>
      <c r="E615" s="61"/>
      <c r="F615" s="61"/>
      <c r="G615" s="61"/>
      <c r="H615" s="61"/>
      <c r="I615" s="61"/>
      <c r="J615" s="61"/>
      <c r="K615" s="61"/>
      <c r="L615" s="61"/>
      <c r="M615" s="61"/>
      <c r="N615" s="61"/>
      <c r="O615" s="61"/>
      <c r="P615" s="61"/>
      <c r="Q615" s="61"/>
      <c r="R615" s="61"/>
      <c r="S615" s="61"/>
      <c r="T615" s="61"/>
      <c r="U615" s="61"/>
    </row>
    <row r="616" spans="1:21" ht="12.75">
      <c r="A616" s="61"/>
      <c r="B616" s="61"/>
      <c r="C616" s="61"/>
      <c r="D616" s="61"/>
      <c r="E616" s="61"/>
      <c r="F616" s="61"/>
      <c r="G616" s="61"/>
      <c r="H616" s="61"/>
      <c r="I616" s="61"/>
      <c r="J616" s="61"/>
      <c r="K616" s="61"/>
      <c r="L616" s="61"/>
      <c r="M616" s="61"/>
      <c r="N616" s="61"/>
      <c r="O616" s="61"/>
      <c r="P616" s="61"/>
      <c r="Q616" s="61"/>
      <c r="R616" s="61"/>
      <c r="S616" s="61"/>
      <c r="T616" s="61"/>
      <c r="U616" s="61"/>
    </row>
    <row r="617" spans="1:21" ht="12.75">
      <c r="A617" s="61"/>
      <c r="B617" s="61"/>
      <c r="C617" s="61"/>
      <c r="D617" s="61"/>
      <c r="E617" s="61"/>
      <c r="F617" s="61"/>
      <c r="G617" s="61"/>
      <c r="H617" s="61"/>
      <c r="I617" s="61"/>
      <c r="J617" s="61"/>
      <c r="K617" s="61"/>
      <c r="L617" s="61"/>
      <c r="M617" s="61"/>
      <c r="N617" s="61"/>
      <c r="O617" s="61"/>
      <c r="P617" s="61"/>
      <c r="Q617" s="61"/>
      <c r="R617" s="61"/>
      <c r="S617" s="61"/>
      <c r="T617" s="61"/>
      <c r="U617" s="61"/>
    </row>
    <row r="618" spans="1:21" ht="12.75">
      <c r="A618" s="61"/>
      <c r="B618" s="61"/>
      <c r="C618" s="61"/>
      <c r="D618" s="61"/>
      <c r="E618" s="61"/>
      <c r="F618" s="61"/>
      <c r="G618" s="61"/>
      <c r="H618" s="61"/>
      <c r="I618" s="61"/>
      <c r="J618" s="61"/>
      <c r="K618" s="61"/>
      <c r="L618" s="61"/>
      <c r="M618" s="61"/>
      <c r="N618" s="61"/>
      <c r="O618" s="61"/>
      <c r="P618" s="61"/>
      <c r="Q618" s="61"/>
      <c r="R618" s="61"/>
      <c r="S618" s="61"/>
      <c r="T618" s="61"/>
      <c r="U618" s="61"/>
    </row>
    <row r="619" spans="1:21" ht="12.75">
      <c r="A619" s="61"/>
      <c r="B619" s="61"/>
      <c r="C619" s="61"/>
      <c r="D619" s="61"/>
      <c r="E619" s="61"/>
      <c r="F619" s="61"/>
      <c r="G619" s="61"/>
      <c r="H619" s="61"/>
      <c r="I619" s="61"/>
      <c r="J619" s="61"/>
      <c r="K619" s="61"/>
      <c r="L619" s="61"/>
      <c r="M619" s="61"/>
      <c r="N619" s="61"/>
      <c r="O619" s="61"/>
      <c r="P619" s="61"/>
      <c r="Q619" s="61"/>
      <c r="R619" s="61"/>
      <c r="S619" s="61"/>
      <c r="T619" s="61"/>
      <c r="U619" s="61"/>
    </row>
    <row r="620" spans="1:21" ht="12.75">
      <c r="A620" s="61"/>
      <c r="B620" s="61"/>
      <c r="C620" s="61"/>
      <c r="D620" s="61"/>
      <c r="E620" s="61"/>
      <c r="F620" s="61"/>
      <c r="G620" s="61"/>
      <c r="H620" s="61"/>
      <c r="I620" s="61"/>
      <c r="J620" s="61"/>
      <c r="K620" s="61"/>
      <c r="L620" s="61"/>
      <c r="M620" s="61"/>
      <c r="N620" s="61"/>
      <c r="O620" s="61"/>
      <c r="P620" s="61"/>
      <c r="Q620" s="61"/>
      <c r="R620" s="61"/>
      <c r="S620" s="61"/>
      <c r="T620" s="61"/>
      <c r="U620" s="61"/>
    </row>
    <row r="621" spans="1:21" ht="12.75">
      <c r="A621" s="61"/>
      <c r="B621" s="61"/>
      <c r="C621" s="61"/>
      <c r="D621" s="61"/>
      <c r="E621" s="61"/>
      <c r="F621" s="61"/>
      <c r="G621" s="61"/>
      <c r="H621" s="61"/>
      <c r="I621" s="61"/>
      <c r="J621" s="61"/>
      <c r="K621" s="61"/>
      <c r="L621" s="61"/>
      <c r="M621" s="61"/>
      <c r="N621" s="61"/>
      <c r="O621" s="61"/>
      <c r="P621" s="61"/>
      <c r="Q621" s="61"/>
      <c r="R621" s="61"/>
      <c r="S621" s="61"/>
      <c r="T621" s="61"/>
      <c r="U621" s="61"/>
    </row>
    <row r="622" spans="1:21" ht="12.75">
      <c r="A622" s="61"/>
      <c r="B622" s="61"/>
      <c r="C622" s="61"/>
      <c r="D622" s="61"/>
      <c r="E622" s="61"/>
      <c r="F622" s="61"/>
      <c r="G622" s="61"/>
      <c r="H622" s="61"/>
      <c r="I622" s="61"/>
      <c r="J622" s="61"/>
      <c r="K622" s="61"/>
      <c r="L622" s="61"/>
      <c r="M622" s="61"/>
      <c r="N622" s="61"/>
      <c r="O622" s="61"/>
      <c r="P622" s="61"/>
      <c r="Q622" s="61"/>
      <c r="R622" s="61"/>
      <c r="S622" s="61"/>
      <c r="T622" s="61"/>
      <c r="U622" s="61"/>
    </row>
    <row r="623" spans="1:21" ht="12.75">
      <c r="A623" s="61"/>
      <c r="B623" s="61"/>
      <c r="C623" s="61"/>
      <c r="D623" s="61"/>
      <c r="E623" s="61"/>
      <c r="F623" s="61"/>
      <c r="G623" s="61"/>
      <c r="H623" s="61"/>
      <c r="I623" s="61"/>
      <c r="J623" s="61"/>
      <c r="K623" s="61"/>
      <c r="L623" s="61"/>
      <c r="M623" s="61"/>
      <c r="N623" s="61"/>
      <c r="O623" s="61"/>
      <c r="P623" s="61"/>
      <c r="Q623" s="61"/>
      <c r="R623" s="61"/>
      <c r="S623" s="61"/>
      <c r="T623" s="61"/>
      <c r="U623" s="61"/>
    </row>
    <row r="624" spans="1:21" ht="12.75">
      <c r="A624" s="61"/>
      <c r="B624" s="61"/>
      <c r="C624" s="61"/>
      <c r="D624" s="61"/>
      <c r="E624" s="61"/>
      <c r="F624" s="61"/>
      <c r="G624" s="61"/>
      <c r="H624" s="61"/>
      <c r="I624" s="61"/>
      <c r="J624" s="61"/>
      <c r="K624" s="61"/>
      <c r="L624" s="61"/>
      <c r="M624" s="61"/>
      <c r="N624" s="61"/>
      <c r="O624" s="61"/>
      <c r="P624" s="61"/>
      <c r="Q624" s="61"/>
      <c r="R624" s="61"/>
      <c r="S624" s="61"/>
      <c r="T624" s="61"/>
      <c r="U624" s="61"/>
    </row>
    <row r="625" spans="1:21" ht="12.75">
      <c r="A625" s="61"/>
      <c r="B625" s="61"/>
      <c r="C625" s="61"/>
      <c r="D625" s="61"/>
      <c r="E625" s="61"/>
      <c r="F625" s="61"/>
      <c r="G625" s="61"/>
      <c r="H625" s="61"/>
      <c r="I625" s="61"/>
      <c r="J625" s="61"/>
      <c r="K625" s="61"/>
      <c r="L625" s="61"/>
      <c r="M625" s="61"/>
      <c r="N625" s="61"/>
      <c r="O625" s="61"/>
      <c r="P625" s="61"/>
      <c r="Q625" s="61"/>
      <c r="R625" s="61"/>
      <c r="S625" s="61"/>
      <c r="T625" s="61"/>
      <c r="U625" s="61"/>
    </row>
    <row r="626" spans="1:21" ht="12.75">
      <c r="A626" s="61"/>
      <c r="B626" s="61"/>
      <c r="C626" s="61"/>
      <c r="D626" s="61"/>
      <c r="E626" s="61"/>
      <c r="F626" s="61"/>
      <c r="G626" s="61"/>
      <c r="H626" s="61"/>
      <c r="I626" s="61"/>
      <c r="J626" s="61"/>
      <c r="K626" s="61"/>
      <c r="L626" s="61"/>
      <c r="M626" s="61"/>
      <c r="N626" s="61"/>
      <c r="O626" s="61"/>
      <c r="P626" s="61"/>
      <c r="Q626" s="61"/>
      <c r="R626" s="61"/>
      <c r="S626" s="61"/>
      <c r="T626" s="61"/>
      <c r="U626" s="61"/>
    </row>
    <row r="627" spans="1:21" ht="12.75">
      <c r="A627" s="61"/>
      <c r="B627" s="61"/>
      <c r="C627" s="61"/>
      <c r="D627" s="61"/>
      <c r="E627" s="61"/>
      <c r="F627" s="61"/>
      <c r="G627" s="61"/>
      <c r="H627" s="61"/>
      <c r="I627" s="61"/>
      <c r="J627" s="61"/>
      <c r="K627" s="61"/>
      <c r="L627" s="61"/>
      <c r="M627" s="61"/>
      <c r="N627" s="61"/>
      <c r="O627" s="61"/>
      <c r="P627" s="61"/>
      <c r="Q627" s="61"/>
      <c r="R627" s="61"/>
      <c r="S627" s="61"/>
      <c r="T627" s="61"/>
      <c r="U627" s="61"/>
    </row>
    <row r="628" spans="1:21" ht="12.75">
      <c r="A628" s="61"/>
      <c r="B628" s="61"/>
      <c r="C628" s="61"/>
      <c r="D628" s="61"/>
      <c r="E628" s="61"/>
      <c r="F628" s="61"/>
      <c r="G628" s="61"/>
      <c r="H628" s="61"/>
      <c r="I628" s="61"/>
      <c r="J628" s="61"/>
      <c r="K628" s="61"/>
      <c r="L628" s="61"/>
      <c r="M628" s="61"/>
      <c r="N628" s="61"/>
      <c r="O628" s="61"/>
      <c r="P628" s="61"/>
      <c r="Q628" s="61"/>
      <c r="R628" s="61"/>
      <c r="S628" s="61"/>
      <c r="T628" s="61"/>
      <c r="U628" s="61"/>
    </row>
    <row r="629" spans="1:21" ht="12.75">
      <c r="A629" s="61"/>
      <c r="B629" s="61"/>
      <c r="C629" s="61"/>
      <c r="D629" s="61"/>
      <c r="E629" s="61"/>
      <c r="F629" s="61"/>
      <c r="G629" s="61"/>
      <c r="H629" s="61"/>
      <c r="I629" s="61"/>
      <c r="J629" s="61"/>
      <c r="K629" s="61"/>
      <c r="L629" s="61"/>
      <c r="M629" s="61"/>
      <c r="N629" s="61"/>
      <c r="O629" s="61"/>
      <c r="P629" s="61"/>
      <c r="Q629" s="61"/>
      <c r="R629" s="61"/>
      <c r="S629" s="61"/>
      <c r="T629" s="61"/>
      <c r="U629" s="61"/>
    </row>
    <row r="630" spans="1:21" ht="12.75">
      <c r="A630" s="61"/>
      <c r="B630" s="61"/>
      <c r="C630" s="61"/>
      <c r="D630" s="61"/>
      <c r="E630" s="61"/>
      <c r="F630" s="61"/>
      <c r="G630" s="61"/>
      <c r="H630" s="61"/>
      <c r="I630" s="61"/>
      <c r="J630" s="61"/>
      <c r="K630" s="61"/>
      <c r="L630" s="61"/>
      <c r="M630" s="61"/>
      <c r="N630" s="61"/>
      <c r="O630" s="61"/>
      <c r="P630" s="61"/>
      <c r="Q630" s="61"/>
      <c r="R630" s="61"/>
      <c r="S630" s="61"/>
      <c r="T630" s="61"/>
      <c r="U630" s="61"/>
    </row>
    <row r="631" spans="1:21" ht="12.75">
      <c r="A631" s="61"/>
      <c r="B631" s="61"/>
      <c r="C631" s="61"/>
      <c r="D631" s="61"/>
      <c r="E631" s="61"/>
      <c r="F631" s="61"/>
      <c r="G631" s="61"/>
      <c r="H631" s="61"/>
      <c r="I631" s="61"/>
      <c r="J631" s="61"/>
      <c r="K631" s="61"/>
      <c r="L631" s="61"/>
      <c r="M631" s="61"/>
      <c r="N631" s="61"/>
      <c r="O631" s="61"/>
      <c r="P631" s="61"/>
      <c r="Q631" s="61"/>
      <c r="R631" s="61"/>
      <c r="S631" s="61"/>
      <c r="T631" s="61"/>
      <c r="U631" s="61"/>
    </row>
    <row r="632" spans="1:21" ht="12.75">
      <c r="A632" s="61"/>
      <c r="B632" s="61"/>
      <c r="C632" s="61"/>
      <c r="D632" s="61"/>
      <c r="E632" s="61"/>
      <c r="F632" s="61"/>
      <c r="G632" s="61"/>
      <c r="H632" s="61"/>
      <c r="I632" s="61"/>
      <c r="J632" s="61"/>
      <c r="K632" s="61"/>
      <c r="L632" s="61"/>
      <c r="M632" s="61"/>
      <c r="N632" s="61"/>
      <c r="O632" s="61"/>
      <c r="P632" s="61"/>
      <c r="Q632" s="61"/>
      <c r="R632" s="61"/>
      <c r="S632" s="61"/>
      <c r="T632" s="61"/>
      <c r="U632" s="61"/>
    </row>
    <row r="633" spans="1:21" ht="12.75">
      <c r="A633" s="61"/>
      <c r="B633" s="61"/>
      <c r="C633" s="61"/>
      <c r="D633" s="61"/>
      <c r="E633" s="61"/>
      <c r="F633" s="61"/>
      <c r="G633" s="61"/>
      <c r="H633" s="61"/>
      <c r="I633" s="61"/>
      <c r="J633" s="61"/>
      <c r="K633" s="61"/>
      <c r="L633" s="61"/>
      <c r="M633" s="61"/>
      <c r="N633" s="61"/>
      <c r="O633" s="61"/>
      <c r="P633" s="61"/>
      <c r="Q633" s="61"/>
      <c r="R633" s="61"/>
      <c r="S633" s="61"/>
      <c r="T633" s="61"/>
      <c r="U633" s="61"/>
    </row>
    <row r="634" spans="1:21" ht="12.75">
      <c r="A634" s="61"/>
      <c r="B634" s="61"/>
      <c r="C634" s="61"/>
      <c r="D634" s="61"/>
      <c r="E634" s="61"/>
      <c r="F634" s="61"/>
      <c r="G634" s="61"/>
      <c r="H634" s="61"/>
      <c r="I634" s="61"/>
      <c r="J634" s="61"/>
      <c r="K634" s="61"/>
      <c r="L634" s="61"/>
      <c r="M634" s="61"/>
      <c r="N634" s="61"/>
      <c r="O634" s="61"/>
      <c r="P634" s="61"/>
      <c r="Q634" s="61"/>
      <c r="R634" s="61"/>
      <c r="S634" s="61"/>
      <c r="T634" s="61"/>
      <c r="U634" s="61"/>
    </row>
    <row r="635" spans="1:21" ht="12.75">
      <c r="A635" s="61"/>
      <c r="B635" s="61"/>
      <c r="C635" s="61"/>
      <c r="D635" s="61"/>
      <c r="E635" s="61"/>
      <c r="F635" s="61"/>
      <c r="G635" s="61"/>
      <c r="H635" s="61"/>
      <c r="I635" s="61"/>
      <c r="J635" s="61"/>
      <c r="K635" s="61"/>
      <c r="L635" s="61"/>
      <c r="M635" s="61"/>
      <c r="N635" s="61"/>
      <c r="O635" s="61"/>
      <c r="P635" s="61"/>
      <c r="Q635" s="61"/>
      <c r="R635" s="61"/>
      <c r="S635" s="61"/>
      <c r="T635" s="61"/>
      <c r="U635" s="61"/>
    </row>
    <row r="636" spans="1:21" ht="12.75">
      <c r="A636" s="61"/>
      <c r="B636" s="61"/>
      <c r="C636" s="61"/>
      <c r="D636" s="61"/>
      <c r="E636" s="61"/>
      <c r="F636" s="61"/>
      <c r="G636" s="61"/>
      <c r="H636" s="61"/>
      <c r="I636" s="61"/>
      <c r="J636" s="61"/>
      <c r="K636" s="61"/>
      <c r="L636" s="61"/>
      <c r="M636" s="61"/>
      <c r="N636" s="61"/>
      <c r="O636" s="61"/>
      <c r="P636" s="61"/>
      <c r="Q636" s="61"/>
      <c r="R636" s="61"/>
      <c r="S636" s="61"/>
      <c r="T636" s="61"/>
      <c r="U636" s="61"/>
    </row>
    <row r="637" spans="1:21" ht="12.75">
      <c r="A637" s="61"/>
      <c r="B637" s="61"/>
      <c r="C637" s="61"/>
      <c r="D637" s="61"/>
      <c r="E637" s="61"/>
      <c r="F637" s="61"/>
      <c r="G637" s="61"/>
      <c r="H637" s="61"/>
      <c r="I637" s="61"/>
      <c r="J637" s="61"/>
      <c r="K637" s="61"/>
      <c r="L637" s="61"/>
      <c r="M637" s="61"/>
      <c r="N637" s="61"/>
      <c r="O637" s="61"/>
      <c r="P637" s="61"/>
      <c r="Q637" s="61"/>
      <c r="R637" s="61"/>
      <c r="S637" s="61"/>
      <c r="T637" s="61"/>
      <c r="U637" s="61"/>
    </row>
    <row r="638" spans="1:21" ht="12.75">
      <c r="A638" s="61"/>
      <c r="B638" s="61"/>
      <c r="C638" s="61"/>
      <c r="D638" s="61"/>
      <c r="E638" s="61"/>
      <c r="F638" s="61"/>
      <c r="G638" s="61"/>
      <c r="H638" s="61"/>
      <c r="I638" s="61"/>
      <c r="J638" s="61"/>
      <c r="K638" s="61"/>
      <c r="L638" s="61"/>
      <c r="M638" s="61"/>
      <c r="N638" s="61"/>
      <c r="O638" s="61"/>
      <c r="P638" s="61"/>
      <c r="Q638" s="61"/>
      <c r="R638" s="61"/>
      <c r="S638" s="61"/>
      <c r="T638" s="61"/>
      <c r="U638" s="61"/>
    </row>
    <row r="639" spans="1:21" ht="12.75">
      <c r="A639" s="61"/>
      <c r="B639" s="61"/>
      <c r="C639" s="61"/>
      <c r="D639" s="61"/>
      <c r="E639" s="61"/>
      <c r="F639" s="61"/>
      <c r="G639" s="61"/>
      <c r="H639" s="61"/>
      <c r="I639" s="61"/>
      <c r="J639" s="61"/>
      <c r="K639" s="61"/>
      <c r="L639" s="61"/>
      <c r="M639" s="61"/>
      <c r="N639" s="61"/>
      <c r="O639" s="61"/>
      <c r="P639" s="61"/>
      <c r="Q639" s="61"/>
      <c r="R639" s="61"/>
      <c r="S639" s="61"/>
      <c r="T639" s="61"/>
      <c r="U639" s="61"/>
    </row>
    <row r="640" spans="1:21" ht="12.75">
      <c r="A640" s="61"/>
      <c r="B640" s="61"/>
      <c r="C640" s="61"/>
      <c r="D640" s="61"/>
      <c r="E640" s="61"/>
      <c r="F640" s="61"/>
      <c r="G640" s="61"/>
      <c r="H640" s="61"/>
      <c r="I640" s="61"/>
      <c r="J640" s="61"/>
      <c r="K640" s="61"/>
      <c r="L640" s="61"/>
      <c r="M640" s="61"/>
      <c r="N640" s="61"/>
      <c r="O640" s="61"/>
      <c r="P640" s="61"/>
      <c r="Q640" s="61"/>
      <c r="R640" s="61"/>
      <c r="S640" s="61"/>
      <c r="T640" s="61"/>
      <c r="U640" s="61"/>
    </row>
    <row r="641" spans="1:21" ht="12.75">
      <c r="A641" s="61"/>
      <c r="B641" s="61"/>
      <c r="C641" s="61"/>
      <c r="D641" s="61"/>
      <c r="E641" s="61"/>
      <c r="F641" s="61"/>
      <c r="G641" s="61"/>
      <c r="H641" s="61"/>
      <c r="I641" s="61"/>
      <c r="J641" s="61"/>
      <c r="K641" s="61"/>
      <c r="L641" s="61"/>
      <c r="M641" s="61"/>
      <c r="N641" s="61"/>
      <c r="O641" s="61"/>
      <c r="P641" s="61"/>
      <c r="Q641" s="61"/>
      <c r="R641" s="61"/>
      <c r="S641" s="61"/>
      <c r="T641" s="61"/>
      <c r="U641" s="61"/>
    </row>
    <row r="642" spans="1:21" ht="12.75">
      <c r="A642" s="61"/>
      <c r="B642" s="61"/>
      <c r="C642" s="61"/>
      <c r="D642" s="61"/>
      <c r="E642" s="61"/>
      <c r="F642" s="61"/>
      <c r="G642" s="61"/>
      <c r="H642" s="61"/>
      <c r="I642" s="61"/>
      <c r="J642" s="61"/>
      <c r="K642" s="61"/>
      <c r="L642" s="61"/>
      <c r="M642" s="61"/>
      <c r="N642" s="61"/>
      <c r="O642" s="61"/>
      <c r="P642" s="61"/>
      <c r="Q642" s="61"/>
      <c r="R642" s="61"/>
      <c r="S642" s="61"/>
      <c r="T642" s="61"/>
      <c r="U642" s="61"/>
    </row>
    <row r="643" spans="1:21" ht="12.75">
      <c r="A643" s="61"/>
      <c r="B643" s="61"/>
      <c r="C643" s="61"/>
      <c r="D643" s="61"/>
      <c r="E643" s="61"/>
      <c r="F643" s="61"/>
      <c r="G643" s="61"/>
      <c r="H643" s="61"/>
      <c r="I643" s="61"/>
      <c r="J643" s="61"/>
      <c r="K643" s="61"/>
      <c r="L643" s="61"/>
      <c r="M643" s="61"/>
      <c r="N643" s="61"/>
      <c r="O643" s="61"/>
      <c r="P643" s="61"/>
      <c r="Q643" s="61"/>
      <c r="R643" s="61"/>
      <c r="S643" s="61"/>
      <c r="T643" s="61"/>
      <c r="U643" s="61"/>
    </row>
    <row r="644" spans="1:21" ht="12.75">
      <c r="A644" s="61"/>
      <c r="B644" s="61"/>
      <c r="C644" s="61"/>
      <c r="D644" s="61"/>
      <c r="E644" s="61"/>
      <c r="F644" s="61"/>
      <c r="G644" s="61"/>
      <c r="H644" s="61"/>
      <c r="I644" s="61"/>
      <c r="J644" s="61"/>
      <c r="K644" s="61"/>
      <c r="L644" s="61"/>
      <c r="M644" s="61"/>
      <c r="N644" s="61"/>
      <c r="O644" s="61"/>
      <c r="P644" s="61"/>
      <c r="Q644" s="61"/>
      <c r="R644" s="61"/>
      <c r="S644" s="61"/>
      <c r="T644" s="61"/>
      <c r="U644" s="61"/>
    </row>
    <row r="645" spans="1:21" ht="12.75">
      <c r="A645" s="61"/>
      <c r="B645" s="61"/>
      <c r="C645" s="61"/>
      <c r="D645" s="61"/>
      <c r="E645" s="61"/>
      <c r="F645" s="61"/>
      <c r="G645" s="61"/>
      <c r="H645" s="61"/>
      <c r="I645" s="61"/>
      <c r="J645" s="61"/>
      <c r="K645" s="61"/>
      <c r="L645" s="61"/>
      <c r="M645" s="61"/>
      <c r="N645" s="61"/>
      <c r="O645" s="61"/>
      <c r="P645" s="61"/>
      <c r="Q645" s="61"/>
      <c r="R645" s="61"/>
      <c r="S645" s="61"/>
      <c r="T645" s="61"/>
      <c r="U645" s="61"/>
    </row>
    <row r="646" spans="1:21" ht="12.75">
      <c r="A646" s="61"/>
      <c r="B646" s="61"/>
      <c r="C646" s="61"/>
      <c r="D646" s="61"/>
      <c r="E646" s="61"/>
      <c r="F646" s="61"/>
      <c r="G646" s="61"/>
      <c r="H646" s="61"/>
      <c r="I646" s="61"/>
      <c r="J646" s="61"/>
      <c r="K646" s="61"/>
      <c r="L646" s="61"/>
      <c r="M646" s="61"/>
      <c r="N646" s="61"/>
      <c r="O646" s="61"/>
      <c r="P646" s="61"/>
      <c r="Q646" s="61"/>
      <c r="R646" s="61"/>
      <c r="S646" s="61"/>
      <c r="T646" s="61"/>
      <c r="U646" s="61"/>
    </row>
    <row r="647" spans="1:21" ht="12.75">
      <c r="A647" s="61"/>
      <c r="B647" s="61"/>
      <c r="C647" s="61"/>
      <c r="D647" s="61"/>
      <c r="E647" s="61"/>
      <c r="F647" s="61"/>
      <c r="G647" s="61"/>
      <c r="H647" s="61"/>
      <c r="I647" s="61"/>
      <c r="J647" s="61"/>
      <c r="K647" s="61"/>
      <c r="L647" s="61"/>
      <c r="M647" s="61"/>
      <c r="N647" s="61"/>
      <c r="O647" s="61"/>
      <c r="P647" s="61"/>
      <c r="Q647" s="61"/>
      <c r="R647" s="61"/>
      <c r="S647" s="61"/>
      <c r="T647" s="61"/>
      <c r="U647" s="61"/>
    </row>
    <row r="648" spans="1:21" ht="12.75">
      <c r="A648" s="61"/>
      <c r="B648" s="61"/>
      <c r="C648" s="61"/>
      <c r="D648" s="61"/>
      <c r="E648" s="61"/>
      <c r="F648" s="61"/>
      <c r="G648" s="61"/>
      <c r="H648" s="61"/>
      <c r="I648" s="61"/>
      <c r="J648" s="61"/>
      <c r="K648" s="61"/>
      <c r="L648" s="61"/>
      <c r="M648" s="61"/>
      <c r="N648" s="61"/>
      <c r="O648" s="61"/>
      <c r="P648" s="61"/>
      <c r="Q648" s="61"/>
      <c r="R648" s="61"/>
      <c r="S648" s="61"/>
      <c r="T648" s="61"/>
      <c r="U648" s="61"/>
    </row>
    <row r="649" spans="1:21" ht="12.75">
      <c r="A649" s="61"/>
      <c r="B649" s="61"/>
      <c r="C649" s="61"/>
      <c r="D649" s="61"/>
      <c r="E649" s="61"/>
      <c r="F649" s="61"/>
      <c r="G649" s="61"/>
      <c r="H649" s="61"/>
      <c r="I649" s="61"/>
      <c r="J649" s="61"/>
      <c r="K649" s="61"/>
      <c r="L649" s="61"/>
      <c r="M649" s="61"/>
      <c r="N649" s="61"/>
      <c r="O649" s="61"/>
      <c r="P649" s="61"/>
      <c r="Q649" s="61"/>
      <c r="R649" s="61"/>
      <c r="S649" s="61"/>
      <c r="T649" s="61"/>
      <c r="U649" s="61"/>
    </row>
    <row r="650" spans="1:21" ht="12.75">
      <c r="A650" s="61"/>
      <c r="B650" s="61"/>
      <c r="C650" s="61"/>
      <c r="D650" s="61"/>
      <c r="E650" s="61"/>
      <c r="F650" s="61"/>
      <c r="G650" s="61"/>
      <c r="H650" s="61"/>
      <c r="I650" s="61"/>
      <c r="J650" s="61"/>
      <c r="K650" s="61"/>
      <c r="L650" s="61"/>
      <c r="M650" s="61"/>
      <c r="N650" s="61"/>
      <c r="O650" s="61"/>
      <c r="P650" s="61"/>
      <c r="Q650" s="61"/>
      <c r="R650" s="61"/>
      <c r="S650" s="61"/>
      <c r="T650" s="61"/>
      <c r="U650" s="61"/>
    </row>
    <row r="651" spans="1:21" ht="12.75">
      <c r="A651" s="61"/>
      <c r="B651" s="61"/>
      <c r="C651" s="61"/>
      <c r="D651" s="61"/>
      <c r="E651" s="61"/>
      <c r="F651" s="61"/>
      <c r="G651" s="61"/>
      <c r="H651" s="61"/>
      <c r="I651" s="61"/>
      <c r="J651" s="61"/>
      <c r="K651" s="61"/>
      <c r="L651" s="61"/>
      <c r="M651" s="61"/>
      <c r="N651" s="61"/>
      <c r="O651" s="61"/>
      <c r="P651" s="61"/>
      <c r="Q651" s="61"/>
      <c r="R651" s="61"/>
      <c r="S651" s="61"/>
      <c r="T651" s="61"/>
      <c r="U651" s="61"/>
    </row>
    <row r="652" spans="1:21" ht="12.75">
      <c r="A652" s="61"/>
      <c r="B652" s="61"/>
      <c r="C652" s="61"/>
      <c r="D652" s="61"/>
      <c r="E652" s="61"/>
      <c r="F652" s="61"/>
      <c r="G652" s="61"/>
      <c r="H652" s="61"/>
      <c r="I652" s="61"/>
      <c r="J652" s="61"/>
      <c r="K652" s="61"/>
      <c r="L652" s="61"/>
      <c r="M652" s="61"/>
      <c r="N652" s="61"/>
      <c r="O652" s="61"/>
      <c r="P652" s="61"/>
      <c r="Q652" s="61"/>
      <c r="R652" s="61"/>
      <c r="S652" s="61"/>
      <c r="T652" s="61"/>
      <c r="U652" s="61"/>
    </row>
    <row r="653" spans="1:21" ht="12.75">
      <c r="A653" s="61"/>
      <c r="B653" s="61"/>
      <c r="C653" s="61"/>
      <c r="D653" s="61"/>
      <c r="E653" s="61"/>
      <c r="F653" s="61"/>
      <c r="G653" s="61"/>
      <c r="H653" s="61"/>
      <c r="I653" s="61"/>
      <c r="J653" s="61"/>
      <c r="K653" s="61"/>
      <c r="L653" s="61"/>
      <c r="M653" s="61"/>
      <c r="N653" s="61"/>
      <c r="O653" s="61"/>
      <c r="P653" s="61"/>
      <c r="Q653" s="61"/>
      <c r="R653" s="61"/>
      <c r="S653" s="61"/>
      <c r="T653" s="61"/>
      <c r="U653" s="61"/>
    </row>
    <row r="654" spans="1:21" ht="12.75">
      <c r="A654" s="61"/>
      <c r="B654" s="61"/>
      <c r="C654" s="61"/>
      <c r="D654" s="61"/>
      <c r="E654" s="61"/>
      <c r="F654" s="61"/>
      <c r="G654" s="61"/>
      <c r="H654" s="61"/>
      <c r="I654" s="61"/>
      <c r="J654" s="61"/>
      <c r="K654" s="61"/>
      <c r="L654" s="61"/>
      <c r="M654" s="61"/>
      <c r="N654" s="61"/>
      <c r="O654" s="61"/>
      <c r="P654" s="61"/>
      <c r="Q654" s="61"/>
      <c r="R654" s="61"/>
      <c r="S654" s="61"/>
      <c r="T654" s="61"/>
      <c r="U654" s="61"/>
    </row>
    <row r="655" spans="1:21" ht="12.75">
      <c r="A655" s="61"/>
      <c r="B655" s="61"/>
      <c r="C655" s="61"/>
      <c r="D655" s="61"/>
      <c r="E655" s="61"/>
      <c r="F655" s="61"/>
      <c r="G655" s="61"/>
      <c r="H655" s="61"/>
      <c r="I655" s="61"/>
      <c r="J655" s="61"/>
      <c r="K655" s="61"/>
      <c r="L655" s="61"/>
      <c r="M655" s="61"/>
      <c r="N655" s="61"/>
      <c r="O655" s="61"/>
      <c r="P655" s="61"/>
      <c r="Q655" s="61"/>
      <c r="R655" s="61"/>
      <c r="S655" s="61"/>
      <c r="T655" s="61"/>
      <c r="U655" s="61"/>
    </row>
    <row r="656" spans="1:21" ht="12.75">
      <c r="A656" s="61"/>
      <c r="B656" s="61"/>
      <c r="C656" s="61"/>
      <c r="D656" s="61"/>
      <c r="E656" s="61"/>
      <c r="F656" s="61"/>
      <c r="G656" s="61"/>
      <c r="H656" s="61"/>
      <c r="I656" s="61"/>
      <c r="J656" s="61"/>
      <c r="K656" s="61"/>
      <c r="L656" s="61"/>
      <c r="M656" s="61"/>
      <c r="N656" s="61"/>
      <c r="O656" s="61"/>
      <c r="P656" s="61"/>
      <c r="Q656" s="61"/>
      <c r="R656" s="61"/>
      <c r="S656" s="61"/>
      <c r="T656" s="61"/>
      <c r="U656" s="61"/>
    </row>
    <row r="657" spans="1:21" ht="12.75">
      <c r="A657" s="61"/>
      <c r="B657" s="61"/>
      <c r="C657" s="61"/>
      <c r="D657" s="61"/>
      <c r="E657" s="61"/>
      <c r="F657" s="61"/>
      <c r="G657" s="61"/>
      <c r="H657" s="61"/>
      <c r="I657" s="61"/>
      <c r="J657" s="61"/>
      <c r="K657" s="61"/>
      <c r="L657" s="61"/>
      <c r="M657" s="61"/>
      <c r="N657" s="61"/>
      <c r="O657" s="61"/>
      <c r="P657" s="61"/>
      <c r="Q657" s="61"/>
      <c r="R657" s="61"/>
      <c r="S657" s="61"/>
      <c r="T657" s="61"/>
      <c r="U657" s="61"/>
    </row>
    <row r="658" spans="1:21" ht="12.75">
      <c r="A658" s="61"/>
      <c r="B658" s="61"/>
      <c r="C658" s="61"/>
      <c r="D658" s="61"/>
      <c r="E658" s="61"/>
      <c r="F658" s="61"/>
      <c r="G658" s="61"/>
      <c r="H658" s="61"/>
      <c r="I658" s="61"/>
      <c r="J658" s="61"/>
      <c r="K658" s="61"/>
      <c r="L658" s="61"/>
      <c r="M658" s="61"/>
      <c r="N658" s="61"/>
      <c r="O658" s="61"/>
      <c r="P658" s="61"/>
      <c r="Q658" s="61"/>
      <c r="R658" s="61"/>
      <c r="S658" s="61"/>
      <c r="T658" s="61"/>
      <c r="U658" s="61"/>
    </row>
    <row r="659" spans="1:21" ht="12.75">
      <c r="A659" s="61"/>
      <c r="B659" s="61"/>
      <c r="C659" s="61"/>
      <c r="D659" s="61"/>
      <c r="E659" s="61"/>
      <c r="F659" s="61"/>
      <c r="G659" s="61"/>
      <c r="H659" s="61"/>
      <c r="I659" s="61"/>
      <c r="J659" s="61"/>
      <c r="K659" s="61"/>
      <c r="L659" s="61"/>
      <c r="M659" s="61"/>
      <c r="N659" s="61"/>
      <c r="O659" s="61"/>
      <c r="P659" s="61"/>
      <c r="Q659" s="61"/>
      <c r="R659" s="61"/>
      <c r="S659" s="61"/>
      <c r="T659" s="61"/>
      <c r="U659" s="61"/>
    </row>
    <row r="660" spans="1:21" ht="12.75">
      <c r="A660" s="61"/>
      <c r="B660" s="61"/>
      <c r="C660" s="61"/>
      <c r="D660" s="61"/>
      <c r="E660" s="61"/>
      <c r="F660" s="61"/>
      <c r="G660" s="61"/>
      <c r="H660" s="61"/>
      <c r="I660" s="61"/>
      <c r="J660" s="61"/>
      <c r="K660" s="61"/>
      <c r="L660" s="61"/>
      <c r="M660" s="61"/>
      <c r="N660" s="61"/>
      <c r="O660" s="61"/>
      <c r="P660" s="61"/>
      <c r="Q660" s="61"/>
      <c r="R660" s="61"/>
      <c r="S660" s="61"/>
      <c r="T660" s="61"/>
      <c r="U660" s="61"/>
    </row>
    <row r="661" spans="1:21" ht="12.75">
      <c r="A661" s="61"/>
      <c r="B661" s="61"/>
      <c r="C661" s="61"/>
      <c r="D661" s="61"/>
      <c r="E661" s="61"/>
      <c r="F661" s="61"/>
      <c r="G661" s="61"/>
      <c r="H661" s="61"/>
      <c r="I661" s="61"/>
      <c r="J661" s="61"/>
      <c r="K661" s="61"/>
      <c r="L661" s="61"/>
      <c r="M661" s="61"/>
      <c r="N661" s="61"/>
      <c r="O661" s="61"/>
      <c r="P661" s="61"/>
      <c r="Q661" s="61"/>
      <c r="R661" s="61"/>
      <c r="S661" s="61"/>
      <c r="T661" s="61"/>
      <c r="U661" s="61"/>
    </row>
    <row r="662" spans="1:21" ht="12.75">
      <c r="A662" s="61"/>
      <c r="B662" s="61"/>
      <c r="C662" s="61"/>
      <c r="D662" s="61"/>
      <c r="E662" s="61"/>
      <c r="F662" s="61"/>
      <c r="G662" s="61"/>
      <c r="H662" s="61"/>
      <c r="I662" s="61"/>
      <c r="J662" s="61"/>
      <c r="K662" s="61"/>
      <c r="L662" s="61"/>
      <c r="M662" s="61"/>
      <c r="N662" s="61"/>
      <c r="O662" s="61"/>
      <c r="P662" s="61"/>
      <c r="Q662" s="61"/>
      <c r="R662" s="61"/>
      <c r="S662" s="61"/>
      <c r="T662" s="61"/>
      <c r="U662" s="61"/>
    </row>
    <row r="663" spans="1:21" ht="12.75">
      <c r="A663" s="61"/>
      <c r="B663" s="61"/>
      <c r="C663" s="61"/>
      <c r="D663" s="61"/>
      <c r="E663" s="61"/>
      <c r="F663" s="61"/>
      <c r="G663" s="61"/>
      <c r="H663" s="61"/>
      <c r="I663" s="61"/>
      <c r="J663" s="61"/>
      <c r="K663" s="61"/>
      <c r="L663" s="61"/>
      <c r="M663" s="61"/>
      <c r="N663" s="61"/>
      <c r="O663" s="61"/>
      <c r="P663" s="61"/>
      <c r="Q663" s="61"/>
      <c r="R663" s="61"/>
      <c r="S663" s="61"/>
      <c r="T663" s="61"/>
      <c r="U663" s="61"/>
    </row>
    <row r="664" spans="1:21" ht="12.75">
      <c r="A664" s="61"/>
      <c r="B664" s="61"/>
      <c r="C664" s="61"/>
      <c r="D664" s="61"/>
      <c r="E664" s="61"/>
      <c r="F664" s="61"/>
      <c r="G664" s="61"/>
      <c r="H664" s="61"/>
      <c r="I664" s="61"/>
      <c r="J664" s="61"/>
      <c r="K664" s="61"/>
      <c r="L664" s="61"/>
      <c r="M664" s="61"/>
      <c r="N664" s="61"/>
      <c r="O664" s="61"/>
      <c r="P664" s="61"/>
      <c r="Q664" s="61"/>
      <c r="R664" s="61"/>
      <c r="S664" s="61"/>
      <c r="T664" s="61"/>
      <c r="U664" s="61"/>
    </row>
    <row r="665" spans="1:21" ht="12.75">
      <c r="A665" s="61"/>
      <c r="B665" s="61"/>
      <c r="C665" s="61"/>
      <c r="D665" s="61"/>
      <c r="E665" s="61"/>
      <c r="F665" s="61"/>
      <c r="G665" s="61"/>
      <c r="H665" s="61"/>
      <c r="I665" s="61"/>
      <c r="J665" s="61"/>
      <c r="K665" s="61"/>
      <c r="L665" s="61"/>
      <c r="M665" s="61"/>
      <c r="N665" s="61"/>
      <c r="O665" s="61"/>
      <c r="P665" s="61"/>
      <c r="Q665" s="61"/>
      <c r="R665" s="61"/>
      <c r="S665" s="61"/>
      <c r="T665" s="61"/>
      <c r="U665" s="61"/>
    </row>
    <row r="666" spans="1:21" ht="12.75">
      <c r="A666" s="61"/>
      <c r="B666" s="61"/>
      <c r="C666" s="61"/>
      <c r="D666" s="61"/>
      <c r="E666" s="61"/>
      <c r="F666" s="61"/>
      <c r="G666" s="61"/>
      <c r="H666" s="61"/>
      <c r="I666" s="61"/>
      <c r="J666" s="61"/>
      <c r="K666" s="61"/>
      <c r="L666" s="61"/>
      <c r="M666" s="61"/>
      <c r="N666" s="61"/>
      <c r="O666" s="61"/>
      <c r="P666" s="61"/>
      <c r="Q666" s="61"/>
      <c r="R666" s="61"/>
      <c r="S666" s="61"/>
      <c r="T666" s="61"/>
      <c r="U666" s="61"/>
    </row>
    <row r="667" spans="1:21" ht="12.75">
      <c r="A667" s="61"/>
      <c r="B667" s="61"/>
      <c r="C667" s="61"/>
      <c r="D667" s="61"/>
      <c r="E667" s="61"/>
      <c r="F667" s="61"/>
      <c r="G667" s="61"/>
      <c r="H667" s="61"/>
      <c r="I667" s="61"/>
      <c r="J667" s="61"/>
      <c r="K667" s="61"/>
      <c r="L667" s="61"/>
      <c r="M667" s="61"/>
      <c r="N667" s="61"/>
      <c r="O667" s="61"/>
      <c r="P667" s="61"/>
      <c r="Q667" s="61"/>
      <c r="R667" s="61"/>
      <c r="S667" s="61"/>
      <c r="T667" s="61"/>
      <c r="U667" s="61"/>
    </row>
    <row r="668" spans="1:21" ht="12.75">
      <c r="A668" s="61"/>
      <c r="B668" s="61"/>
      <c r="C668" s="61"/>
      <c r="D668" s="61"/>
      <c r="E668" s="61"/>
      <c r="F668" s="61"/>
      <c r="G668" s="61"/>
      <c r="H668" s="61"/>
      <c r="I668" s="61"/>
      <c r="J668" s="61"/>
      <c r="K668" s="61"/>
      <c r="L668" s="61"/>
      <c r="M668" s="61"/>
      <c r="N668" s="61"/>
      <c r="O668" s="61"/>
      <c r="P668" s="61"/>
      <c r="Q668" s="61"/>
      <c r="R668" s="61"/>
      <c r="S668" s="61"/>
      <c r="T668" s="61"/>
      <c r="U668" s="61"/>
    </row>
    <row r="669" spans="1:21" ht="12.75">
      <c r="A669" s="61"/>
      <c r="B669" s="61"/>
      <c r="C669" s="61"/>
      <c r="D669" s="61"/>
      <c r="E669" s="61"/>
      <c r="F669" s="61"/>
      <c r="G669" s="61"/>
      <c r="H669" s="61"/>
      <c r="I669" s="61"/>
      <c r="J669" s="61"/>
      <c r="K669" s="61"/>
      <c r="L669" s="61"/>
      <c r="M669" s="61"/>
      <c r="N669" s="61"/>
      <c r="O669" s="61"/>
      <c r="P669" s="61"/>
      <c r="Q669" s="61"/>
      <c r="R669" s="61"/>
      <c r="S669" s="61"/>
      <c r="T669" s="61"/>
      <c r="U669" s="61"/>
    </row>
    <row r="670" spans="1:21" ht="12.75">
      <c r="A670" s="61"/>
      <c r="B670" s="61"/>
      <c r="C670" s="61"/>
      <c r="D670" s="61"/>
      <c r="E670" s="61"/>
      <c r="F670" s="61"/>
      <c r="G670" s="61"/>
      <c r="H670" s="61"/>
      <c r="I670" s="61"/>
      <c r="J670" s="61"/>
      <c r="K670" s="61"/>
      <c r="L670" s="61"/>
      <c r="M670" s="61"/>
      <c r="N670" s="61"/>
      <c r="O670" s="61"/>
      <c r="P670" s="61"/>
      <c r="Q670" s="61"/>
      <c r="R670" s="61"/>
      <c r="S670" s="61"/>
      <c r="T670" s="61"/>
      <c r="U670" s="61"/>
    </row>
    <row r="671" spans="1:21" ht="12.75">
      <c r="A671" s="61"/>
      <c r="B671" s="61"/>
      <c r="C671" s="61"/>
      <c r="D671" s="61"/>
      <c r="E671" s="61"/>
      <c r="F671" s="61"/>
      <c r="G671" s="61"/>
      <c r="H671" s="61"/>
      <c r="I671" s="61"/>
      <c r="J671" s="61"/>
      <c r="K671" s="61"/>
      <c r="L671" s="61"/>
      <c r="M671" s="61"/>
      <c r="N671" s="61"/>
      <c r="O671" s="61"/>
      <c r="P671" s="61"/>
      <c r="Q671" s="61"/>
      <c r="R671" s="61"/>
      <c r="S671" s="61"/>
      <c r="T671" s="61"/>
      <c r="U671" s="61"/>
    </row>
    <row r="672" spans="1:21" ht="12.75">
      <c r="A672" s="61"/>
      <c r="B672" s="61"/>
      <c r="C672" s="61"/>
      <c r="D672" s="61"/>
      <c r="E672" s="61"/>
      <c r="F672" s="61"/>
      <c r="G672" s="61"/>
      <c r="H672" s="61"/>
      <c r="I672" s="61"/>
      <c r="J672" s="61"/>
      <c r="K672" s="61"/>
      <c r="L672" s="61"/>
      <c r="M672" s="61"/>
      <c r="N672" s="61"/>
      <c r="O672" s="61"/>
      <c r="P672" s="61"/>
      <c r="Q672" s="61"/>
      <c r="R672" s="61"/>
      <c r="S672" s="61"/>
      <c r="T672" s="61"/>
      <c r="U672" s="61"/>
    </row>
    <row r="673" spans="1:21" ht="12.75">
      <c r="A673" s="61"/>
      <c r="B673" s="61"/>
      <c r="C673" s="61"/>
      <c r="D673" s="61"/>
      <c r="E673" s="61"/>
      <c r="F673" s="61"/>
      <c r="G673" s="61"/>
      <c r="H673" s="61"/>
      <c r="I673" s="61"/>
      <c r="J673" s="61"/>
      <c r="K673" s="61"/>
      <c r="L673" s="61"/>
      <c r="M673" s="61"/>
      <c r="N673" s="61"/>
      <c r="O673" s="61"/>
      <c r="P673" s="61"/>
      <c r="Q673" s="61"/>
      <c r="R673" s="61"/>
      <c r="S673" s="61"/>
      <c r="T673" s="61"/>
      <c r="U673" s="61"/>
    </row>
    <row r="674" spans="1:21" ht="12.75">
      <c r="A674" s="61"/>
      <c r="B674" s="61"/>
      <c r="C674" s="61"/>
      <c r="D674" s="61"/>
      <c r="E674" s="61"/>
      <c r="F674" s="61"/>
      <c r="G674" s="61"/>
      <c r="H674" s="61"/>
      <c r="I674" s="61"/>
      <c r="J674" s="61"/>
      <c r="K674" s="61"/>
      <c r="L674" s="61"/>
      <c r="M674" s="61"/>
      <c r="N674" s="61"/>
      <c r="O674" s="61"/>
      <c r="P674" s="61"/>
      <c r="Q674" s="61"/>
      <c r="R674" s="61"/>
      <c r="S674" s="61"/>
      <c r="T674" s="61"/>
      <c r="U674" s="61"/>
    </row>
    <row r="675" spans="1:21" ht="12.75">
      <c r="A675" s="61"/>
      <c r="B675" s="61"/>
      <c r="C675" s="61"/>
      <c r="D675" s="61"/>
      <c r="E675" s="61"/>
      <c r="F675" s="61"/>
      <c r="G675" s="61"/>
      <c r="H675" s="61"/>
      <c r="I675" s="61"/>
      <c r="J675" s="61"/>
      <c r="K675" s="61"/>
      <c r="L675" s="61"/>
      <c r="M675" s="61"/>
      <c r="N675" s="61"/>
      <c r="O675" s="61"/>
      <c r="P675" s="61"/>
      <c r="Q675" s="61"/>
      <c r="R675" s="61"/>
      <c r="S675" s="61"/>
      <c r="T675" s="61"/>
      <c r="U675" s="61"/>
    </row>
    <row r="676" spans="1:21" ht="12.75">
      <c r="A676" s="61"/>
      <c r="B676" s="61"/>
      <c r="C676" s="61"/>
      <c r="D676" s="61"/>
      <c r="E676" s="61"/>
      <c r="F676" s="61"/>
      <c r="G676" s="61"/>
      <c r="H676" s="61"/>
      <c r="I676" s="61"/>
      <c r="J676" s="61"/>
      <c r="K676" s="61"/>
      <c r="L676" s="61"/>
      <c r="M676" s="61"/>
      <c r="N676" s="61"/>
      <c r="O676" s="61"/>
      <c r="P676" s="61"/>
      <c r="Q676" s="61"/>
      <c r="R676" s="61"/>
      <c r="S676" s="61"/>
      <c r="T676" s="61"/>
      <c r="U676" s="61"/>
    </row>
    <row r="677" spans="1:21" ht="12.75">
      <c r="A677" s="61"/>
      <c r="B677" s="61"/>
      <c r="C677" s="61"/>
      <c r="D677" s="61"/>
      <c r="E677" s="61"/>
      <c r="F677" s="61"/>
      <c r="G677" s="61"/>
      <c r="H677" s="61"/>
      <c r="I677" s="61"/>
      <c r="J677" s="61"/>
      <c r="K677" s="61"/>
      <c r="L677" s="61"/>
      <c r="M677" s="61"/>
      <c r="N677" s="61"/>
      <c r="O677" s="61"/>
      <c r="P677" s="61"/>
      <c r="Q677" s="61"/>
      <c r="R677" s="61"/>
      <c r="S677" s="61"/>
      <c r="T677" s="61"/>
      <c r="U677" s="61"/>
    </row>
    <row r="678" spans="1:21" ht="12.75">
      <c r="A678" s="61"/>
      <c r="B678" s="61"/>
      <c r="C678" s="61"/>
      <c r="D678" s="61"/>
      <c r="E678" s="61"/>
      <c r="F678" s="61"/>
      <c r="G678" s="61"/>
      <c r="H678" s="61"/>
      <c r="I678" s="61"/>
      <c r="J678" s="61"/>
      <c r="K678" s="61"/>
      <c r="L678" s="61"/>
      <c r="M678" s="61"/>
      <c r="N678" s="61"/>
      <c r="O678" s="61"/>
      <c r="P678" s="61"/>
      <c r="Q678" s="61"/>
      <c r="R678" s="61"/>
      <c r="S678" s="61"/>
      <c r="T678" s="61"/>
      <c r="U678" s="61"/>
    </row>
    <row r="679" spans="1:21" ht="12.75">
      <c r="A679" s="61"/>
      <c r="B679" s="61"/>
      <c r="C679" s="61"/>
      <c r="D679" s="61"/>
      <c r="E679" s="61"/>
      <c r="F679" s="61"/>
      <c r="G679" s="61"/>
      <c r="H679" s="61"/>
      <c r="I679" s="61"/>
      <c r="J679" s="61"/>
      <c r="K679" s="61"/>
      <c r="L679" s="61"/>
      <c r="M679" s="61"/>
      <c r="N679" s="61"/>
      <c r="O679" s="61"/>
      <c r="P679" s="61"/>
      <c r="Q679" s="61"/>
      <c r="R679" s="61"/>
      <c r="S679" s="61"/>
      <c r="T679" s="61"/>
      <c r="U679" s="61"/>
    </row>
    <row r="680" spans="1:21" ht="12.75">
      <c r="A680" s="61"/>
      <c r="B680" s="61"/>
      <c r="C680" s="61"/>
      <c r="D680" s="61"/>
      <c r="E680" s="61"/>
      <c r="F680" s="61"/>
      <c r="G680" s="61"/>
      <c r="H680" s="61"/>
      <c r="I680" s="61"/>
      <c r="J680" s="61"/>
      <c r="K680" s="61"/>
      <c r="L680" s="61"/>
      <c r="M680" s="61"/>
      <c r="N680" s="61"/>
      <c r="O680" s="61"/>
      <c r="P680" s="61"/>
      <c r="Q680" s="61"/>
      <c r="R680" s="61"/>
      <c r="S680" s="61"/>
      <c r="T680" s="61"/>
      <c r="U680" s="61"/>
    </row>
    <row r="681" spans="1:21" ht="12.75">
      <c r="A681" s="61"/>
      <c r="B681" s="61"/>
      <c r="C681" s="61"/>
      <c r="D681" s="61"/>
      <c r="E681" s="61"/>
      <c r="F681" s="61"/>
      <c r="G681" s="61"/>
      <c r="H681" s="61"/>
      <c r="I681" s="61"/>
      <c r="J681" s="61"/>
      <c r="K681" s="61"/>
      <c r="L681" s="61"/>
      <c r="M681" s="61"/>
      <c r="N681" s="61"/>
      <c r="O681" s="61"/>
      <c r="P681" s="61"/>
      <c r="Q681" s="61"/>
      <c r="R681" s="61"/>
      <c r="S681" s="61"/>
      <c r="T681" s="61"/>
      <c r="U681" s="61"/>
    </row>
    <row r="682" spans="1:21" ht="12.75">
      <c r="A682" s="61"/>
      <c r="B682" s="61"/>
      <c r="C682" s="61"/>
      <c r="D682" s="61"/>
      <c r="E682" s="61"/>
      <c r="F682" s="61"/>
      <c r="G682" s="61"/>
      <c r="H682" s="61"/>
      <c r="I682" s="61"/>
      <c r="J682" s="61"/>
      <c r="K682" s="61"/>
      <c r="L682" s="61"/>
      <c r="M682" s="61"/>
      <c r="N682" s="61"/>
      <c r="O682" s="61"/>
      <c r="P682" s="61"/>
      <c r="Q682" s="61"/>
      <c r="R682" s="61"/>
      <c r="S682" s="61"/>
      <c r="T682" s="61"/>
      <c r="U682" s="61"/>
    </row>
    <row r="683" spans="1:21" ht="12.75">
      <c r="A683" s="61"/>
      <c r="B683" s="61"/>
      <c r="C683" s="61"/>
      <c r="D683" s="61"/>
      <c r="E683" s="61"/>
      <c r="F683" s="61"/>
      <c r="G683" s="61"/>
      <c r="H683" s="61"/>
      <c r="I683" s="61"/>
      <c r="J683" s="61"/>
      <c r="K683" s="61"/>
      <c r="L683" s="61"/>
      <c r="M683" s="61"/>
      <c r="N683" s="61"/>
      <c r="O683" s="61"/>
      <c r="P683" s="61"/>
      <c r="Q683" s="61"/>
      <c r="R683" s="61"/>
      <c r="S683" s="61"/>
      <c r="T683" s="61"/>
      <c r="U683" s="61"/>
    </row>
    <row r="684" spans="1:21" ht="12.75">
      <c r="A684" s="61"/>
      <c r="B684" s="61"/>
      <c r="C684" s="61"/>
      <c r="D684" s="61"/>
      <c r="E684" s="61"/>
      <c r="F684" s="61"/>
      <c r="G684" s="61"/>
      <c r="H684" s="61"/>
      <c r="I684" s="61"/>
      <c r="J684" s="61"/>
      <c r="K684" s="61"/>
      <c r="L684" s="61"/>
      <c r="M684" s="61"/>
      <c r="N684" s="61"/>
      <c r="O684" s="61"/>
      <c r="P684" s="61"/>
      <c r="Q684" s="61"/>
      <c r="R684" s="61"/>
      <c r="S684" s="61"/>
      <c r="T684" s="61"/>
      <c r="U684" s="61"/>
    </row>
    <row r="685" spans="1:21" ht="12.75">
      <c r="A685" s="61"/>
      <c r="B685" s="61"/>
      <c r="C685" s="61"/>
      <c r="D685" s="61"/>
      <c r="E685" s="61"/>
      <c r="F685" s="61"/>
      <c r="G685" s="61"/>
      <c r="H685" s="61"/>
      <c r="I685" s="61"/>
      <c r="J685" s="61"/>
      <c r="K685" s="61"/>
      <c r="L685" s="61"/>
      <c r="M685" s="61"/>
      <c r="N685" s="61"/>
      <c r="O685" s="61"/>
      <c r="P685" s="61"/>
      <c r="Q685" s="61"/>
      <c r="R685" s="61"/>
      <c r="S685" s="61"/>
      <c r="T685" s="61"/>
      <c r="U685" s="61"/>
    </row>
    <row r="686" spans="1:21" ht="12.75">
      <c r="A686" s="61"/>
      <c r="B686" s="61"/>
      <c r="C686" s="61"/>
      <c r="D686" s="61"/>
      <c r="E686" s="61"/>
      <c r="F686" s="61"/>
      <c r="G686" s="61"/>
      <c r="H686" s="61"/>
      <c r="I686" s="61"/>
      <c r="J686" s="61"/>
      <c r="K686" s="61"/>
      <c r="L686" s="61"/>
      <c r="M686" s="61"/>
      <c r="N686" s="61"/>
      <c r="O686" s="61"/>
      <c r="P686" s="61"/>
      <c r="Q686" s="61"/>
      <c r="R686" s="61"/>
      <c r="S686" s="61"/>
      <c r="T686" s="61"/>
      <c r="U686" s="61"/>
    </row>
    <row r="687" spans="1:21" ht="12.75">
      <c r="A687" s="61"/>
      <c r="B687" s="61"/>
      <c r="C687" s="61"/>
      <c r="D687" s="61"/>
      <c r="E687" s="61"/>
      <c r="F687" s="61"/>
      <c r="G687" s="61"/>
      <c r="H687" s="61"/>
      <c r="I687" s="61"/>
      <c r="J687" s="61"/>
      <c r="K687" s="61"/>
      <c r="L687" s="61"/>
      <c r="M687" s="61"/>
      <c r="N687" s="61"/>
      <c r="O687" s="61"/>
      <c r="P687" s="61"/>
      <c r="Q687" s="61"/>
      <c r="R687" s="61"/>
      <c r="S687" s="61"/>
      <c r="T687" s="61"/>
      <c r="U687" s="61"/>
    </row>
    <row r="688" spans="1:21" ht="12.75">
      <c r="A688" s="61"/>
      <c r="B688" s="61"/>
      <c r="C688" s="61"/>
      <c r="D688" s="61"/>
      <c r="E688" s="61"/>
      <c r="F688" s="61"/>
      <c r="G688" s="61"/>
      <c r="H688" s="61"/>
      <c r="I688" s="61"/>
      <c r="J688" s="61"/>
      <c r="K688" s="61"/>
      <c r="L688" s="61"/>
      <c r="M688" s="61"/>
      <c r="N688" s="61"/>
      <c r="O688" s="61"/>
      <c r="P688" s="61"/>
      <c r="Q688" s="61"/>
      <c r="R688" s="61"/>
      <c r="S688" s="61"/>
      <c r="T688" s="61"/>
      <c r="U688" s="61"/>
    </row>
    <row r="689" spans="1:21" ht="12.75">
      <c r="A689" s="61"/>
      <c r="B689" s="61"/>
      <c r="C689" s="61"/>
      <c r="D689" s="61"/>
      <c r="E689" s="61"/>
      <c r="F689" s="61"/>
      <c r="G689" s="61"/>
      <c r="H689" s="61"/>
      <c r="I689" s="61"/>
      <c r="J689" s="61"/>
      <c r="K689" s="61"/>
      <c r="L689" s="61"/>
      <c r="M689" s="61"/>
      <c r="N689" s="61"/>
      <c r="O689" s="61"/>
      <c r="P689" s="61"/>
      <c r="Q689" s="61"/>
      <c r="R689" s="61"/>
      <c r="S689" s="61"/>
      <c r="T689" s="61"/>
      <c r="U689" s="61"/>
    </row>
    <row r="690" spans="1:21" ht="12.75">
      <c r="A690" s="61"/>
      <c r="B690" s="61"/>
      <c r="C690" s="61"/>
      <c r="D690" s="61"/>
      <c r="E690" s="61"/>
      <c r="F690" s="61"/>
      <c r="G690" s="61"/>
      <c r="H690" s="61"/>
      <c r="I690" s="61"/>
      <c r="J690" s="61"/>
      <c r="K690" s="61"/>
      <c r="L690" s="61"/>
      <c r="M690" s="61"/>
      <c r="N690" s="61"/>
      <c r="O690" s="61"/>
      <c r="P690" s="61"/>
      <c r="Q690" s="61"/>
      <c r="R690" s="61"/>
      <c r="S690" s="61"/>
      <c r="T690" s="61"/>
      <c r="U690" s="61"/>
    </row>
    <row r="691" spans="1:21" ht="12.75">
      <c r="A691" s="61"/>
      <c r="B691" s="61"/>
      <c r="C691" s="61"/>
      <c r="D691" s="61"/>
      <c r="E691" s="61"/>
      <c r="F691" s="61"/>
      <c r="G691" s="61"/>
      <c r="H691" s="61"/>
      <c r="I691" s="61"/>
      <c r="J691" s="61"/>
      <c r="K691" s="61"/>
      <c r="L691" s="61"/>
      <c r="M691" s="61"/>
      <c r="N691" s="61"/>
      <c r="O691" s="61"/>
      <c r="P691" s="61"/>
      <c r="Q691" s="61"/>
      <c r="R691" s="61"/>
      <c r="S691" s="61"/>
      <c r="T691" s="61"/>
      <c r="U691" s="61"/>
    </row>
    <row r="692" spans="1:21" ht="12.75">
      <c r="A692" s="61"/>
      <c r="B692" s="61"/>
      <c r="C692" s="61"/>
      <c r="D692" s="61"/>
      <c r="E692" s="61"/>
      <c r="F692" s="61"/>
      <c r="G692" s="61"/>
      <c r="H692" s="61"/>
      <c r="I692" s="61"/>
      <c r="J692" s="61"/>
      <c r="K692" s="61"/>
      <c r="L692" s="61"/>
      <c r="M692" s="61"/>
      <c r="N692" s="61"/>
      <c r="O692" s="61"/>
      <c r="P692" s="61"/>
      <c r="Q692" s="61"/>
      <c r="R692" s="61"/>
      <c r="S692" s="61"/>
      <c r="T692" s="61"/>
      <c r="U692" s="61"/>
    </row>
    <row r="693" spans="1:21" ht="12.75">
      <c r="A693" s="61"/>
      <c r="B693" s="61"/>
      <c r="C693" s="61"/>
      <c r="D693" s="61"/>
      <c r="E693" s="61"/>
      <c r="F693" s="61"/>
      <c r="G693" s="61"/>
      <c r="H693" s="61"/>
      <c r="I693" s="61"/>
      <c r="J693" s="61"/>
      <c r="K693" s="61"/>
      <c r="L693" s="61"/>
      <c r="M693" s="61"/>
      <c r="N693" s="61"/>
      <c r="O693" s="61"/>
      <c r="P693" s="61"/>
      <c r="Q693" s="61"/>
      <c r="R693" s="61"/>
      <c r="S693" s="61"/>
      <c r="T693" s="61"/>
      <c r="U693" s="61"/>
    </row>
    <row r="694" spans="1:21" ht="12.75">
      <c r="A694" s="61"/>
      <c r="B694" s="61"/>
      <c r="C694" s="61"/>
      <c r="D694" s="61"/>
      <c r="E694" s="61"/>
      <c r="F694" s="61"/>
      <c r="G694" s="61"/>
      <c r="H694" s="61"/>
      <c r="I694" s="61"/>
      <c r="J694" s="61"/>
      <c r="K694" s="61"/>
      <c r="L694" s="61"/>
      <c r="M694" s="61"/>
      <c r="N694" s="61"/>
      <c r="O694" s="61"/>
      <c r="P694" s="61"/>
      <c r="Q694" s="61"/>
      <c r="R694" s="61"/>
      <c r="S694" s="61"/>
      <c r="T694" s="61"/>
      <c r="U694" s="61"/>
    </row>
    <row r="695" spans="1:21" ht="12.75">
      <c r="A695" s="61"/>
      <c r="B695" s="61"/>
      <c r="C695" s="61"/>
      <c r="D695" s="61"/>
      <c r="E695" s="61"/>
      <c r="F695" s="61"/>
      <c r="G695" s="61"/>
      <c r="H695" s="61"/>
      <c r="I695" s="61"/>
      <c r="J695" s="61"/>
      <c r="K695" s="61"/>
      <c r="L695" s="61"/>
      <c r="M695" s="61"/>
      <c r="N695" s="61"/>
      <c r="O695" s="61"/>
      <c r="P695" s="61"/>
      <c r="Q695" s="61"/>
      <c r="R695" s="61"/>
      <c r="S695" s="61"/>
      <c r="T695" s="61"/>
      <c r="U695" s="61"/>
    </row>
    <row r="696" spans="1:21" ht="12.75">
      <c r="A696" s="61"/>
      <c r="B696" s="61"/>
      <c r="C696" s="61"/>
      <c r="D696" s="61"/>
      <c r="E696" s="61"/>
      <c r="F696" s="61"/>
      <c r="G696" s="61"/>
      <c r="H696" s="61"/>
      <c r="I696" s="61"/>
      <c r="J696" s="61"/>
      <c r="K696" s="61"/>
      <c r="L696" s="61"/>
      <c r="M696" s="61"/>
      <c r="N696" s="61"/>
      <c r="O696" s="61"/>
      <c r="P696" s="61"/>
      <c r="Q696" s="61"/>
      <c r="R696" s="61"/>
      <c r="S696" s="61"/>
      <c r="T696" s="61"/>
      <c r="U696" s="61"/>
    </row>
    <row r="697" spans="1:21" ht="12.75">
      <c r="A697" s="61"/>
      <c r="B697" s="61"/>
      <c r="C697" s="61"/>
      <c r="D697" s="61"/>
      <c r="E697" s="61"/>
      <c r="F697" s="61"/>
      <c r="G697" s="61"/>
      <c r="H697" s="61"/>
      <c r="I697" s="61"/>
      <c r="J697" s="61"/>
      <c r="K697" s="61"/>
      <c r="L697" s="61"/>
      <c r="M697" s="61"/>
      <c r="N697" s="61"/>
      <c r="O697" s="61"/>
      <c r="P697" s="61"/>
      <c r="Q697" s="61"/>
      <c r="R697" s="61"/>
      <c r="S697" s="61"/>
      <c r="T697" s="61"/>
      <c r="U697" s="61"/>
    </row>
    <row r="698" spans="1:21" ht="12.75">
      <c r="A698" s="61"/>
      <c r="B698" s="61"/>
      <c r="C698" s="61"/>
      <c r="D698" s="61"/>
      <c r="E698" s="61"/>
      <c r="F698" s="61"/>
      <c r="G698" s="61"/>
      <c r="H698" s="61"/>
      <c r="I698" s="61"/>
      <c r="J698" s="61"/>
      <c r="K698" s="61"/>
      <c r="L698" s="61"/>
      <c r="M698" s="61"/>
      <c r="N698" s="61"/>
      <c r="O698" s="61"/>
      <c r="P698" s="61"/>
      <c r="Q698" s="61"/>
      <c r="R698" s="61"/>
      <c r="S698" s="61"/>
      <c r="T698" s="61"/>
      <c r="U698" s="61"/>
    </row>
    <row r="699" spans="1:21" ht="12.75">
      <c r="A699" s="61"/>
      <c r="B699" s="61"/>
      <c r="C699" s="61"/>
      <c r="D699" s="61"/>
      <c r="E699" s="61"/>
      <c r="F699" s="61"/>
      <c r="G699" s="61"/>
      <c r="H699" s="61"/>
      <c r="I699" s="61"/>
      <c r="J699" s="61"/>
      <c r="K699" s="61"/>
      <c r="L699" s="61"/>
      <c r="M699" s="61"/>
      <c r="N699" s="61"/>
      <c r="O699" s="61"/>
      <c r="P699" s="61"/>
      <c r="Q699" s="61"/>
      <c r="R699" s="61"/>
      <c r="S699" s="61"/>
      <c r="T699" s="61"/>
      <c r="U699" s="61"/>
    </row>
    <row r="700" spans="1:21" ht="12.75">
      <c r="A700" s="61"/>
      <c r="B700" s="61"/>
      <c r="C700" s="61"/>
      <c r="D700" s="61"/>
      <c r="E700" s="61"/>
      <c r="F700" s="61"/>
      <c r="G700" s="61"/>
      <c r="H700" s="61"/>
      <c r="I700" s="61"/>
      <c r="J700" s="61"/>
      <c r="K700" s="61"/>
      <c r="L700" s="61"/>
      <c r="M700" s="61"/>
      <c r="N700" s="61"/>
      <c r="O700" s="61"/>
      <c r="P700" s="61"/>
      <c r="Q700" s="61"/>
      <c r="R700" s="61"/>
      <c r="S700" s="61"/>
      <c r="T700" s="61"/>
      <c r="U700" s="61"/>
    </row>
    <row r="701" spans="1:21" ht="12.75">
      <c r="A701" s="61"/>
      <c r="B701" s="61"/>
      <c r="C701" s="61"/>
      <c r="D701" s="61"/>
      <c r="E701" s="61"/>
      <c r="F701" s="61"/>
      <c r="G701" s="61"/>
      <c r="H701" s="61"/>
      <c r="I701" s="61"/>
      <c r="J701" s="61"/>
      <c r="K701" s="61"/>
      <c r="L701" s="61"/>
      <c r="M701" s="61"/>
      <c r="N701" s="61"/>
      <c r="O701" s="61"/>
      <c r="P701" s="61"/>
      <c r="Q701" s="61"/>
      <c r="R701" s="61"/>
      <c r="S701" s="61"/>
      <c r="T701" s="61"/>
      <c r="U701" s="61"/>
    </row>
    <row r="702" spans="1:21" ht="12.75">
      <c r="A702" s="61"/>
      <c r="B702" s="61"/>
      <c r="C702" s="61"/>
      <c r="D702" s="61"/>
      <c r="E702" s="61"/>
      <c r="F702" s="61"/>
      <c r="G702" s="61"/>
      <c r="H702" s="61"/>
      <c r="I702" s="61"/>
      <c r="J702" s="61"/>
      <c r="K702" s="61"/>
      <c r="L702" s="61"/>
      <c r="M702" s="61"/>
      <c r="N702" s="61"/>
      <c r="O702" s="61"/>
      <c r="P702" s="61"/>
      <c r="Q702" s="61"/>
      <c r="R702" s="61"/>
      <c r="S702" s="61"/>
      <c r="T702" s="61"/>
      <c r="U702" s="61"/>
    </row>
    <row r="703" spans="1:21" ht="12.75">
      <c r="A703" s="61"/>
      <c r="B703" s="61"/>
      <c r="C703" s="61"/>
      <c r="D703" s="61"/>
      <c r="E703" s="61"/>
      <c r="F703" s="61"/>
      <c r="G703" s="61"/>
      <c r="H703" s="61"/>
      <c r="I703" s="61"/>
      <c r="J703" s="61"/>
      <c r="K703" s="61"/>
      <c r="L703" s="61"/>
      <c r="M703" s="61"/>
      <c r="N703" s="61"/>
      <c r="O703" s="61"/>
      <c r="P703" s="61"/>
      <c r="Q703" s="61"/>
      <c r="R703" s="61"/>
      <c r="S703" s="61"/>
      <c r="T703" s="61"/>
      <c r="U703" s="61"/>
    </row>
    <row r="704" spans="1:21" ht="12.75">
      <c r="A704" s="61"/>
      <c r="B704" s="61"/>
      <c r="C704" s="61"/>
      <c r="D704" s="61"/>
      <c r="E704" s="61"/>
      <c r="F704" s="61"/>
      <c r="G704" s="61"/>
      <c r="H704" s="61"/>
      <c r="I704" s="61"/>
      <c r="J704" s="61"/>
      <c r="K704" s="61"/>
      <c r="L704" s="61"/>
      <c r="M704" s="61"/>
      <c r="N704" s="61"/>
      <c r="O704" s="61"/>
      <c r="P704" s="61"/>
      <c r="Q704" s="61"/>
      <c r="R704" s="61"/>
      <c r="S704" s="61"/>
      <c r="T704" s="61"/>
      <c r="U704" s="61"/>
    </row>
    <row r="705" spans="1:21" ht="12.75">
      <c r="A705" s="61"/>
      <c r="B705" s="61"/>
      <c r="C705" s="61"/>
      <c r="D705" s="61"/>
      <c r="E705" s="61"/>
      <c r="F705" s="61"/>
      <c r="G705" s="61"/>
      <c r="H705" s="61"/>
      <c r="I705" s="61"/>
      <c r="J705" s="61"/>
      <c r="K705" s="61"/>
      <c r="L705" s="61"/>
      <c r="M705" s="61"/>
      <c r="N705" s="61"/>
      <c r="O705" s="61"/>
      <c r="P705" s="61"/>
      <c r="Q705" s="61"/>
      <c r="R705" s="61"/>
      <c r="S705" s="61"/>
      <c r="T705" s="61"/>
      <c r="U705" s="61"/>
    </row>
    <row r="706" spans="1:21" ht="12.75">
      <c r="A706" s="61"/>
      <c r="B706" s="61"/>
      <c r="C706" s="61"/>
      <c r="D706" s="61"/>
      <c r="E706" s="61"/>
      <c r="F706" s="61"/>
      <c r="G706" s="61"/>
      <c r="H706" s="61"/>
      <c r="I706" s="61"/>
      <c r="J706" s="61"/>
      <c r="K706" s="61"/>
      <c r="L706" s="61"/>
      <c r="M706" s="61"/>
      <c r="N706" s="61"/>
      <c r="O706" s="61"/>
      <c r="P706" s="61"/>
      <c r="Q706" s="61"/>
      <c r="R706" s="61"/>
      <c r="S706" s="61"/>
      <c r="T706" s="61"/>
      <c r="U706" s="61"/>
    </row>
    <row r="707" spans="1:21" ht="12.75">
      <c r="A707" s="61"/>
      <c r="B707" s="61"/>
      <c r="C707" s="61"/>
      <c r="D707" s="61"/>
      <c r="E707" s="61"/>
      <c r="F707" s="61"/>
      <c r="G707" s="61"/>
      <c r="H707" s="61"/>
      <c r="I707" s="61"/>
      <c r="J707" s="61"/>
      <c r="K707" s="61"/>
      <c r="L707" s="61"/>
      <c r="M707" s="61"/>
      <c r="N707" s="61"/>
      <c r="O707" s="61"/>
      <c r="P707" s="61"/>
      <c r="Q707" s="61"/>
      <c r="R707" s="61"/>
      <c r="S707" s="61"/>
      <c r="T707" s="61"/>
      <c r="U707" s="61"/>
    </row>
    <row r="708" spans="1:21" ht="12.75">
      <c r="A708" s="61"/>
      <c r="B708" s="61"/>
      <c r="C708" s="61"/>
      <c r="D708" s="61"/>
      <c r="E708" s="61"/>
      <c r="F708" s="61"/>
      <c r="G708" s="61"/>
      <c r="H708" s="61"/>
      <c r="I708" s="61"/>
      <c r="J708" s="61"/>
      <c r="K708" s="61"/>
      <c r="L708" s="61"/>
      <c r="M708" s="61"/>
      <c r="N708" s="61"/>
      <c r="O708" s="61"/>
      <c r="P708" s="61"/>
      <c r="Q708" s="61"/>
      <c r="R708" s="61"/>
      <c r="S708" s="61"/>
      <c r="T708" s="61"/>
      <c r="U708" s="61"/>
    </row>
    <row r="709" spans="1:21" ht="12.75">
      <c r="A709" s="61"/>
      <c r="B709" s="61"/>
      <c r="C709" s="61"/>
      <c r="D709" s="61"/>
      <c r="E709" s="61"/>
      <c r="F709" s="61"/>
      <c r="G709" s="61"/>
      <c r="H709" s="61"/>
      <c r="I709" s="61"/>
      <c r="J709" s="61"/>
      <c r="K709" s="61"/>
      <c r="L709" s="61"/>
      <c r="M709" s="61"/>
      <c r="N709" s="61"/>
      <c r="O709" s="61"/>
      <c r="P709" s="61"/>
      <c r="Q709" s="61"/>
      <c r="R709" s="61"/>
      <c r="S709" s="61"/>
      <c r="T709" s="61"/>
      <c r="U709" s="61"/>
    </row>
    <row r="710" spans="1:21" ht="12.75">
      <c r="A710" s="61"/>
      <c r="B710" s="61"/>
      <c r="C710" s="61"/>
      <c r="D710" s="61"/>
      <c r="E710" s="61"/>
      <c r="F710" s="61"/>
      <c r="G710" s="61"/>
      <c r="H710" s="61"/>
      <c r="I710" s="61"/>
      <c r="J710" s="61"/>
      <c r="K710" s="61"/>
      <c r="L710" s="61"/>
      <c r="M710" s="61"/>
      <c r="N710" s="61"/>
      <c r="O710" s="61"/>
      <c r="P710" s="61"/>
      <c r="Q710" s="61"/>
      <c r="R710" s="61"/>
      <c r="S710" s="61"/>
      <c r="T710" s="61"/>
      <c r="U710" s="61"/>
    </row>
    <row r="711" spans="1:21" ht="12.75">
      <c r="A711" s="61"/>
      <c r="B711" s="61"/>
      <c r="C711" s="61"/>
      <c r="D711" s="61"/>
      <c r="E711" s="61"/>
      <c r="F711" s="61"/>
      <c r="G711" s="61"/>
      <c r="H711" s="61"/>
      <c r="I711" s="61"/>
      <c r="J711" s="61"/>
      <c r="K711" s="61"/>
      <c r="L711" s="61"/>
      <c r="M711" s="61"/>
      <c r="N711" s="61"/>
      <c r="O711" s="61"/>
      <c r="P711" s="61"/>
      <c r="Q711" s="61"/>
      <c r="R711" s="61"/>
      <c r="S711" s="61"/>
      <c r="T711" s="61"/>
      <c r="U711" s="61"/>
    </row>
    <row r="712" spans="1:21" ht="12.75">
      <c r="A712" s="61"/>
      <c r="B712" s="61"/>
      <c r="C712" s="61"/>
      <c r="D712" s="61"/>
      <c r="E712" s="61"/>
      <c r="F712" s="61"/>
      <c r="G712" s="61"/>
      <c r="H712" s="61"/>
      <c r="I712" s="61"/>
      <c r="J712" s="61"/>
      <c r="K712" s="61"/>
      <c r="L712" s="61"/>
      <c r="M712" s="61"/>
      <c r="N712" s="61"/>
      <c r="O712" s="61"/>
      <c r="P712" s="61"/>
      <c r="Q712" s="61"/>
      <c r="R712" s="61"/>
      <c r="S712" s="61"/>
      <c r="T712" s="61"/>
      <c r="U712" s="61"/>
    </row>
    <row r="713" spans="1:21" ht="12.75">
      <c r="A713" s="61"/>
      <c r="B713" s="61"/>
      <c r="C713" s="61"/>
      <c r="D713" s="61"/>
      <c r="E713" s="61"/>
      <c r="F713" s="61"/>
      <c r="G713" s="61"/>
      <c r="H713" s="61"/>
      <c r="I713" s="61"/>
      <c r="J713" s="61"/>
      <c r="K713" s="61"/>
      <c r="L713" s="61"/>
      <c r="M713" s="61"/>
      <c r="N713" s="61"/>
      <c r="O713" s="61"/>
      <c r="P713" s="61"/>
      <c r="Q713" s="61"/>
      <c r="R713" s="61"/>
      <c r="S713" s="61"/>
      <c r="T713" s="61"/>
      <c r="U713" s="61"/>
    </row>
    <row r="714" spans="1:21" ht="12.75">
      <c r="A714" s="61"/>
      <c r="B714" s="61"/>
      <c r="C714" s="61"/>
      <c r="D714" s="61"/>
      <c r="E714" s="61"/>
      <c r="F714" s="61"/>
      <c r="G714" s="61"/>
      <c r="H714" s="61"/>
      <c r="I714" s="61"/>
      <c r="J714" s="61"/>
      <c r="K714" s="61"/>
      <c r="L714" s="61"/>
      <c r="M714" s="61"/>
      <c r="N714" s="61"/>
      <c r="O714" s="61"/>
      <c r="P714" s="61"/>
      <c r="Q714" s="61"/>
      <c r="R714" s="61"/>
      <c r="S714" s="61"/>
      <c r="T714" s="61"/>
      <c r="U714" s="61"/>
    </row>
    <row r="715" spans="1:21" ht="12.75">
      <c r="A715" s="61"/>
      <c r="B715" s="61"/>
      <c r="C715" s="61"/>
      <c r="D715" s="61"/>
      <c r="E715" s="61"/>
      <c r="F715" s="61"/>
      <c r="G715" s="61"/>
      <c r="H715" s="61"/>
      <c r="I715" s="61"/>
      <c r="J715" s="61"/>
      <c r="K715" s="61"/>
      <c r="L715" s="61"/>
      <c r="M715" s="61"/>
      <c r="N715" s="61"/>
      <c r="O715" s="61"/>
      <c r="P715" s="61"/>
      <c r="Q715" s="61"/>
      <c r="R715" s="61"/>
      <c r="S715" s="61"/>
      <c r="T715" s="61"/>
      <c r="U715" s="61"/>
    </row>
    <row r="716" spans="1:21" ht="12.75">
      <c r="A716" s="61"/>
      <c r="B716" s="61"/>
      <c r="C716" s="61"/>
      <c r="D716" s="61"/>
      <c r="E716" s="61"/>
      <c r="F716" s="61"/>
      <c r="G716" s="61"/>
      <c r="H716" s="61"/>
      <c r="I716" s="61"/>
      <c r="J716" s="61"/>
      <c r="K716" s="61"/>
      <c r="L716" s="61"/>
      <c r="M716" s="61"/>
      <c r="N716" s="61"/>
      <c r="O716" s="61"/>
      <c r="P716" s="61"/>
      <c r="Q716" s="61"/>
      <c r="R716" s="61"/>
      <c r="S716" s="61"/>
      <c r="T716" s="61"/>
      <c r="U716" s="61"/>
    </row>
    <row r="717" spans="1:21" ht="12.75">
      <c r="A717" s="61"/>
      <c r="B717" s="61"/>
      <c r="C717" s="61"/>
      <c r="D717" s="61"/>
      <c r="E717" s="61"/>
      <c r="F717" s="61"/>
      <c r="G717" s="61"/>
      <c r="H717" s="61"/>
      <c r="I717" s="61"/>
      <c r="J717" s="61"/>
      <c r="K717" s="61"/>
      <c r="L717" s="61"/>
      <c r="M717" s="61"/>
      <c r="N717" s="61"/>
      <c r="O717" s="61"/>
      <c r="P717" s="61"/>
      <c r="Q717" s="61"/>
      <c r="R717" s="61"/>
      <c r="S717" s="61"/>
      <c r="T717" s="61"/>
      <c r="U717" s="61"/>
    </row>
    <row r="718" spans="1:21" ht="12.75">
      <c r="A718" s="61"/>
      <c r="B718" s="61"/>
      <c r="C718" s="61"/>
      <c r="D718" s="61"/>
      <c r="E718" s="61"/>
      <c r="F718" s="61"/>
      <c r="G718" s="61"/>
      <c r="H718" s="61"/>
      <c r="I718" s="61"/>
      <c r="J718" s="61"/>
      <c r="K718" s="61"/>
      <c r="L718" s="61"/>
      <c r="M718" s="61"/>
      <c r="N718" s="61"/>
      <c r="O718" s="61"/>
      <c r="P718" s="61"/>
      <c r="Q718" s="61"/>
      <c r="R718" s="61"/>
      <c r="S718" s="61"/>
      <c r="T718" s="61"/>
      <c r="U718" s="61"/>
    </row>
    <row r="719" spans="1:21" ht="12.75">
      <c r="A719" s="61"/>
      <c r="B719" s="61"/>
      <c r="C719" s="61"/>
      <c r="D719" s="61"/>
      <c r="E719" s="61"/>
      <c r="F719" s="61"/>
      <c r="G719" s="61"/>
      <c r="H719" s="61"/>
      <c r="I719" s="61"/>
      <c r="J719" s="61"/>
      <c r="K719" s="61"/>
      <c r="L719" s="61"/>
      <c r="M719" s="61"/>
      <c r="N719" s="61"/>
      <c r="O719" s="61"/>
      <c r="P719" s="61"/>
      <c r="Q719" s="61"/>
      <c r="R719" s="61"/>
      <c r="S719" s="61"/>
      <c r="T719" s="61"/>
      <c r="U719" s="61"/>
    </row>
    <row r="720" spans="1:21" ht="12.75">
      <c r="A720" s="61"/>
      <c r="B720" s="61"/>
      <c r="C720" s="61"/>
      <c r="D720" s="61"/>
      <c r="E720" s="61"/>
      <c r="F720" s="61"/>
      <c r="G720" s="61"/>
      <c r="H720" s="61"/>
      <c r="I720" s="61"/>
      <c r="J720" s="61"/>
      <c r="K720" s="61"/>
      <c r="L720" s="61"/>
      <c r="M720" s="61"/>
      <c r="N720" s="61"/>
      <c r="O720" s="61"/>
      <c r="P720" s="61"/>
      <c r="Q720" s="61"/>
      <c r="R720" s="61"/>
      <c r="S720" s="61"/>
      <c r="T720" s="61"/>
      <c r="U720" s="61"/>
    </row>
    <row r="721" spans="1:21" ht="12.75">
      <c r="A721" s="61"/>
      <c r="B721" s="61"/>
      <c r="C721" s="61"/>
      <c r="D721" s="61"/>
      <c r="E721" s="61"/>
      <c r="F721" s="61"/>
      <c r="G721" s="61"/>
      <c r="H721" s="61"/>
      <c r="I721" s="61"/>
      <c r="J721" s="61"/>
      <c r="K721" s="61"/>
      <c r="L721" s="61"/>
      <c r="M721" s="61"/>
      <c r="N721" s="61"/>
      <c r="O721" s="61"/>
      <c r="P721" s="61"/>
      <c r="Q721" s="61"/>
      <c r="R721" s="61"/>
      <c r="S721" s="61"/>
      <c r="T721" s="61"/>
      <c r="U721" s="61"/>
    </row>
    <row r="722" spans="1:21" ht="12.75">
      <c r="A722" s="61"/>
      <c r="B722" s="61"/>
      <c r="C722" s="61"/>
      <c r="D722" s="61"/>
      <c r="E722" s="61"/>
      <c r="F722" s="61"/>
      <c r="G722" s="61"/>
      <c r="H722" s="61"/>
      <c r="I722" s="61"/>
      <c r="J722" s="61"/>
      <c r="K722" s="61"/>
      <c r="L722" s="61"/>
      <c r="M722" s="61"/>
      <c r="N722" s="61"/>
      <c r="O722" s="61"/>
      <c r="P722" s="61"/>
      <c r="Q722" s="61"/>
      <c r="R722" s="61"/>
      <c r="S722" s="61"/>
      <c r="T722" s="61"/>
      <c r="U722" s="61"/>
    </row>
    <row r="723" spans="1:21" ht="12.75">
      <c r="A723" s="61"/>
      <c r="B723" s="61"/>
      <c r="C723" s="61"/>
      <c r="D723" s="61"/>
      <c r="E723" s="61"/>
      <c r="F723" s="61"/>
      <c r="G723" s="61"/>
      <c r="H723" s="61"/>
      <c r="I723" s="61"/>
      <c r="J723" s="61"/>
      <c r="K723" s="61"/>
      <c r="L723" s="61"/>
      <c r="M723" s="61"/>
      <c r="N723" s="61"/>
      <c r="O723" s="61"/>
      <c r="P723" s="61"/>
      <c r="Q723" s="61"/>
      <c r="R723" s="61"/>
      <c r="S723" s="61"/>
      <c r="T723" s="61"/>
      <c r="U723" s="61"/>
    </row>
    <row r="724" spans="1:21" ht="12.75">
      <c r="A724" s="61"/>
      <c r="B724" s="61"/>
      <c r="C724" s="61"/>
      <c r="D724" s="61"/>
      <c r="E724" s="61"/>
      <c r="F724" s="61"/>
      <c r="G724" s="61"/>
      <c r="H724" s="61"/>
      <c r="I724" s="61"/>
      <c r="J724" s="61"/>
      <c r="K724" s="61"/>
      <c r="L724" s="61"/>
      <c r="M724" s="61"/>
      <c r="N724" s="61"/>
      <c r="O724" s="61"/>
      <c r="P724" s="61"/>
      <c r="Q724" s="61"/>
      <c r="R724" s="61"/>
      <c r="S724" s="61"/>
      <c r="T724" s="61"/>
      <c r="U724" s="61"/>
    </row>
    <row r="725" spans="1:21" ht="12.75">
      <c r="A725" s="61"/>
      <c r="B725" s="61"/>
      <c r="C725" s="61"/>
      <c r="D725" s="61"/>
      <c r="E725" s="61"/>
      <c r="F725" s="61"/>
      <c r="G725" s="61"/>
      <c r="H725" s="61"/>
      <c r="I725" s="61"/>
      <c r="J725" s="61"/>
      <c r="K725" s="61"/>
      <c r="L725" s="61"/>
      <c r="M725" s="61"/>
      <c r="N725" s="61"/>
      <c r="O725" s="61"/>
      <c r="P725" s="61"/>
      <c r="Q725" s="61"/>
      <c r="R725" s="61"/>
      <c r="S725" s="61"/>
      <c r="T725" s="61"/>
      <c r="U725" s="61"/>
    </row>
    <row r="726" spans="1:21" ht="12.75">
      <c r="A726" s="61"/>
      <c r="B726" s="61"/>
      <c r="C726" s="61"/>
      <c r="D726" s="61"/>
      <c r="E726" s="61"/>
      <c r="F726" s="61"/>
      <c r="G726" s="61"/>
      <c r="H726" s="61"/>
      <c r="I726" s="61"/>
      <c r="J726" s="61"/>
      <c r="K726" s="61"/>
      <c r="L726" s="61"/>
      <c r="M726" s="61"/>
      <c r="N726" s="61"/>
      <c r="O726" s="61"/>
      <c r="P726" s="61"/>
      <c r="Q726" s="61"/>
      <c r="R726" s="61"/>
      <c r="S726" s="61"/>
      <c r="T726" s="61"/>
      <c r="U726" s="61"/>
    </row>
    <row r="727" spans="1:21" ht="12.75">
      <c r="A727" s="61"/>
      <c r="B727" s="61"/>
      <c r="C727" s="61"/>
      <c r="D727" s="61"/>
      <c r="E727" s="61"/>
      <c r="F727" s="61"/>
      <c r="G727" s="61"/>
      <c r="H727" s="61"/>
      <c r="I727" s="61"/>
      <c r="J727" s="61"/>
      <c r="K727" s="61"/>
      <c r="L727" s="61"/>
      <c r="M727" s="61"/>
      <c r="N727" s="61"/>
      <c r="O727" s="61"/>
      <c r="P727" s="61"/>
      <c r="Q727" s="61"/>
      <c r="R727" s="61"/>
      <c r="S727" s="61"/>
      <c r="T727" s="61"/>
      <c r="U727" s="61"/>
    </row>
    <row r="728" spans="1:21" ht="12.75">
      <c r="A728" s="61"/>
      <c r="B728" s="61"/>
      <c r="C728" s="61"/>
      <c r="D728" s="61"/>
      <c r="E728" s="61"/>
      <c r="F728" s="61"/>
      <c r="G728" s="61"/>
      <c r="H728" s="61"/>
      <c r="I728" s="61"/>
      <c r="J728" s="61"/>
      <c r="K728" s="61"/>
      <c r="L728" s="61"/>
      <c r="M728" s="61"/>
      <c r="N728" s="61"/>
      <c r="O728" s="61"/>
      <c r="P728" s="61"/>
      <c r="Q728" s="61"/>
      <c r="R728" s="61"/>
      <c r="S728" s="61"/>
      <c r="T728" s="61"/>
      <c r="U728" s="61"/>
    </row>
    <row r="729" spans="1:21" ht="12.75">
      <c r="A729" s="61"/>
      <c r="B729" s="61"/>
      <c r="C729" s="61"/>
      <c r="D729" s="61"/>
      <c r="E729" s="61"/>
      <c r="F729" s="61"/>
      <c r="G729" s="61"/>
      <c r="H729" s="61"/>
      <c r="I729" s="61"/>
      <c r="J729" s="61"/>
      <c r="K729" s="61"/>
      <c r="L729" s="61"/>
      <c r="M729" s="61"/>
      <c r="N729" s="61"/>
      <c r="O729" s="61"/>
      <c r="P729" s="61"/>
      <c r="Q729" s="61"/>
      <c r="R729" s="61"/>
      <c r="S729" s="61"/>
      <c r="T729" s="61"/>
      <c r="U729" s="61"/>
    </row>
    <row r="730" spans="1:21" ht="12.75">
      <c r="A730" s="61"/>
      <c r="B730" s="61"/>
      <c r="C730" s="61"/>
      <c r="D730" s="61"/>
      <c r="E730" s="61"/>
      <c r="F730" s="61"/>
      <c r="G730" s="61"/>
      <c r="H730" s="61"/>
      <c r="I730" s="61"/>
      <c r="J730" s="61"/>
      <c r="K730" s="61"/>
      <c r="L730" s="61"/>
      <c r="M730" s="61"/>
      <c r="N730" s="61"/>
      <c r="O730" s="61"/>
      <c r="P730" s="61"/>
      <c r="Q730" s="61"/>
      <c r="R730" s="61"/>
      <c r="S730" s="61"/>
      <c r="T730" s="61"/>
      <c r="U730" s="61"/>
    </row>
    <row r="731" spans="1:21" ht="12.75">
      <c r="A731" s="61"/>
      <c r="B731" s="61"/>
      <c r="C731" s="61"/>
      <c r="D731" s="61"/>
      <c r="E731" s="61"/>
      <c r="F731" s="61"/>
      <c r="G731" s="61"/>
      <c r="H731" s="61"/>
      <c r="I731" s="61"/>
      <c r="J731" s="61"/>
      <c r="K731" s="61"/>
      <c r="L731" s="61"/>
      <c r="M731" s="61"/>
      <c r="N731" s="61"/>
      <c r="O731" s="61"/>
      <c r="P731" s="61"/>
      <c r="Q731" s="61"/>
      <c r="R731" s="61"/>
      <c r="S731" s="61"/>
      <c r="T731" s="61"/>
      <c r="U731" s="61"/>
    </row>
    <row r="732" spans="1:21" ht="12.75">
      <c r="A732" s="61"/>
      <c r="B732" s="61"/>
      <c r="C732" s="61"/>
      <c r="D732" s="61"/>
      <c r="E732" s="61"/>
      <c r="F732" s="61"/>
      <c r="G732" s="61"/>
      <c r="H732" s="61"/>
      <c r="I732" s="61"/>
      <c r="J732" s="61"/>
      <c r="K732" s="61"/>
      <c r="L732" s="61"/>
      <c r="M732" s="61"/>
      <c r="N732" s="61"/>
      <c r="O732" s="61"/>
      <c r="P732" s="61"/>
      <c r="Q732" s="61"/>
      <c r="R732" s="61"/>
      <c r="S732" s="61"/>
      <c r="T732" s="61"/>
      <c r="U732" s="61"/>
    </row>
    <row r="733" spans="1:21" ht="12.75">
      <c r="A733" s="61"/>
      <c r="B733" s="61"/>
      <c r="C733" s="61"/>
      <c r="D733" s="61"/>
      <c r="E733" s="61"/>
      <c r="F733" s="61"/>
      <c r="G733" s="61"/>
      <c r="H733" s="61"/>
      <c r="I733" s="61"/>
      <c r="J733" s="61"/>
      <c r="K733" s="61"/>
      <c r="L733" s="61"/>
      <c r="M733" s="61"/>
      <c r="N733" s="61"/>
      <c r="O733" s="61"/>
      <c r="P733" s="61"/>
      <c r="Q733" s="61"/>
      <c r="R733" s="61"/>
      <c r="S733" s="61"/>
      <c r="T733" s="61"/>
      <c r="U733" s="61"/>
    </row>
    <row r="734" spans="1:21" ht="12.75">
      <c r="A734" s="61"/>
      <c r="B734" s="61"/>
      <c r="C734" s="61"/>
      <c r="D734" s="61"/>
      <c r="E734" s="61"/>
      <c r="F734" s="61"/>
      <c r="G734" s="61"/>
      <c r="H734" s="61"/>
      <c r="I734" s="61"/>
      <c r="J734" s="61"/>
      <c r="K734" s="61"/>
      <c r="L734" s="61"/>
      <c r="M734" s="61"/>
      <c r="N734" s="61"/>
      <c r="O734" s="61"/>
      <c r="P734" s="61"/>
      <c r="Q734" s="61"/>
      <c r="R734" s="61"/>
      <c r="S734" s="61"/>
      <c r="T734" s="61"/>
      <c r="U734" s="61"/>
    </row>
    <row r="735" spans="1:21" ht="12.75">
      <c r="A735" s="61"/>
      <c r="B735" s="61"/>
      <c r="C735" s="61"/>
      <c r="D735" s="61"/>
      <c r="E735" s="61"/>
      <c r="F735" s="61"/>
      <c r="G735" s="61"/>
      <c r="H735" s="61"/>
      <c r="I735" s="61"/>
      <c r="J735" s="61"/>
      <c r="K735" s="61"/>
      <c r="L735" s="61"/>
      <c r="M735" s="61"/>
      <c r="N735" s="61"/>
      <c r="O735" s="61"/>
      <c r="P735" s="61"/>
      <c r="Q735" s="61"/>
      <c r="R735" s="61"/>
      <c r="S735" s="61"/>
      <c r="T735" s="61"/>
      <c r="U735" s="61"/>
    </row>
    <row r="736" spans="1:21" ht="12.75">
      <c r="A736" s="61"/>
      <c r="B736" s="61"/>
      <c r="C736" s="61"/>
      <c r="D736" s="61"/>
      <c r="E736" s="61"/>
      <c r="F736" s="61"/>
      <c r="G736" s="61"/>
      <c r="H736" s="61"/>
      <c r="I736" s="61"/>
      <c r="J736" s="61"/>
      <c r="K736" s="61"/>
      <c r="L736" s="61"/>
      <c r="M736" s="61"/>
      <c r="N736" s="61"/>
      <c r="O736" s="61"/>
      <c r="P736" s="61"/>
      <c r="Q736" s="61"/>
      <c r="R736" s="61"/>
      <c r="S736" s="61"/>
      <c r="T736" s="61"/>
      <c r="U736" s="61"/>
    </row>
    <row r="737" spans="1:21" ht="12.75">
      <c r="A737" s="61"/>
      <c r="B737" s="61"/>
      <c r="C737" s="61"/>
      <c r="D737" s="61"/>
      <c r="E737" s="61"/>
      <c r="F737" s="61"/>
      <c r="G737" s="61"/>
      <c r="H737" s="61"/>
      <c r="I737" s="61"/>
      <c r="J737" s="61"/>
      <c r="K737" s="61"/>
      <c r="L737" s="61"/>
      <c r="M737" s="61"/>
      <c r="N737" s="61"/>
      <c r="O737" s="61"/>
      <c r="P737" s="61"/>
      <c r="Q737" s="61"/>
      <c r="R737" s="61"/>
      <c r="S737" s="61"/>
      <c r="T737" s="61"/>
      <c r="U737" s="61"/>
    </row>
    <row r="738" spans="1:21" ht="12.75">
      <c r="A738" s="61"/>
      <c r="B738" s="61"/>
      <c r="C738" s="61"/>
      <c r="D738" s="61"/>
      <c r="E738" s="61"/>
      <c r="F738" s="61"/>
      <c r="G738" s="61"/>
      <c r="H738" s="61"/>
      <c r="I738" s="61"/>
      <c r="J738" s="61"/>
      <c r="K738" s="61"/>
      <c r="L738" s="61"/>
      <c r="M738" s="61"/>
      <c r="N738" s="61"/>
      <c r="O738" s="61"/>
      <c r="P738" s="61"/>
      <c r="Q738" s="61"/>
      <c r="R738" s="61"/>
      <c r="S738" s="61"/>
      <c r="T738" s="61"/>
      <c r="U738" s="61"/>
    </row>
    <row r="739" spans="1:21" ht="12.75">
      <c r="A739" s="61"/>
      <c r="B739" s="61"/>
      <c r="C739" s="61"/>
      <c r="D739" s="61"/>
      <c r="E739" s="61"/>
      <c r="F739" s="61"/>
      <c r="G739" s="61"/>
      <c r="H739" s="61"/>
      <c r="I739" s="61"/>
      <c r="J739" s="61"/>
      <c r="K739" s="61"/>
      <c r="L739" s="61"/>
      <c r="M739" s="61"/>
      <c r="N739" s="61"/>
      <c r="O739" s="61"/>
      <c r="P739" s="61"/>
      <c r="Q739" s="61"/>
      <c r="R739" s="61"/>
      <c r="S739" s="61"/>
      <c r="T739" s="61"/>
      <c r="U739" s="61"/>
    </row>
    <row r="740" spans="1:21" ht="12.75">
      <c r="A740" s="61"/>
      <c r="B740" s="61"/>
      <c r="C740" s="61"/>
      <c r="D740" s="61"/>
      <c r="E740" s="61"/>
      <c r="F740" s="61"/>
      <c r="G740" s="61"/>
      <c r="H740" s="61"/>
      <c r="I740" s="61"/>
      <c r="J740" s="61"/>
      <c r="K740" s="61"/>
      <c r="L740" s="61"/>
      <c r="M740" s="61"/>
      <c r="N740" s="61"/>
      <c r="O740" s="61"/>
      <c r="P740" s="61"/>
      <c r="Q740" s="61"/>
      <c r="R740" s="61"/>
      <c r="S740" s="61"/>
      <c r="T740" s="61"/>
      <c r="U740" s="61"/>
    </row>
    <row r="741" spans="1:21" ht="12.75">
      <c r="A741" s="61"/>
      <c r="B741" s="61"/>
      <c r="C741" s="61"/>
      <c r="D741" s="61"/>
      <c r="E741" s="61"/>
      <c r="F741" s="61"/>
      <c r="G741" s="61"/>
      <c r="H741" s="61"/>
      <c r="I741" s="61"/>
      <c r="J741" s="61"/>
      <c r="K741" s="61"/>
      <c r="L741" s="61"/>
      <c r="M741" s="61"/>
      <c r="N741" s="61"/>
      <c r="O741" s="61"/>
      <c r="P741" s="61"/>
      <c r="Q741" s="61"/>
      <c r="R741" s="61"/>
      <c r="S741" s="61"/>
      <c r="T741" s="61"/>
      <c r="U741" s="61"/>
    </row>
    <row r="742" spans="1:21" ht="12.75">
      <c r="A742" s="61"/>
      <c r="B742" s="61"/>
      <c r="C742" s="61"/>
      <c r="D742" s="61"/>
      <c r="E742" s="61"/>
      <c r="F742" s="61"/>
      <c r="G742" s="61"/>
      <c r="H742" s="61"/>
      <c r="I742" s="61"/>
      <c r="J742" s="61"/>
      <c r="K742" s="61"/>
      <c r="L742" s="61"/>
      <c r="M742" s="61"/>
      <c r="N742" s="61"/>
      <c r="O742" s="61"/>
      <c r="P742" s="61"/>
      <c r="Q742" s="61"/>
      <c r="R742" s="61"/>
      <c r="S742" s="61"/>
      <c r="T742" s="61"/>
      <c r="U742" s="61"/>
    </row>
    <row r="743" spans="1:21" ht="12.75">
      <c r="A743" s="61"/>
      <c r="B743" s="61"/>
      <c r="C743" s="61"/>
      <c r="D743" s="61"/>
      <c r="E743" s="61"/>
      <c r="F743" s="61"/>
      <c r="G743" s="61"/>
      <c r="H743" s="61"/>
      <c r="I743" s="61"/>
      <c r="J743" s="61"/>
      <c r="K743" s="61"/>
      <c r="L743" s="61"/>
      <c r="M743" s="61"/>
      <c r="N743" s="61"/>
      <c r="O743" s="61"/>
      <c r="P743" s="61"/>
      <c r="Q743" s="61"/>
      <c r="R743" s="61"/>
      <c r="S743" s="61"/>
      <c r="T743" s="61"/>
      <c r="U743" s="61"/>
    </row>
    <row r="744" spans="1:21" ht="12.75">
      <c r="A744" s="61"/>
      <c r="B744" s="61"/>
      <c r="C744" s="61"/>
      <c r="D744" s="61"/>
      <c r="E744" s="61"/>
      <c r="F744" s="61"/>
      <c r="G744" s="61"/>
      <c r="H744" s="61"/>
      <c r="I744" s="61"/>
      <c r="J744" s="61"/>
      <c r="K744" s="61"/>
      <c r="L744" s="61"/>
      <c r="M744" s="61"/>
      <c r="N744" s="61"/>
      <c r="O744" s="61"/>
      <c r="P744" s="61"/>
      <c r="Q744" s="61"/>
      <c r="R744" s="61"/>
      <c r="S744" s="61"/>
      <c r="T744" s="61"/>
      <c r="U744" s="61"/>
    </row>
    <row r="745" spans="1:21" ht="12.75">
      <c r="A745" s="61"/>
      <c r="B745" s="61"/>
      <c r="C745" s="61"/>
      <c r="D745" s="61"/>
      <c r="E745" s="61"/>
      <c r="F745" s="61"/>
      <c r="G745" s="61"/>
      <c r="H745" s="61"/>
      <c r="I745" s="61"/>
      <c r="J745" s="61"/>
      <c r="K745" s="61"/>
      <c r="L745" s="61"/>
      <c r="M745" s="61"/>
      <c r="N745" s="61"/>
      <c r="O745" s="61"/>
      <c r="P745" s="61"/>
      <c r="Q745" s="61"/>
      <c r="R745" s="61"/>
      <c r="S745" s="61"/>
      <c r="T745" s="61"/>
      <c r="U745" s="61"/>
    </row>
    <row r="746" spans="1:21" ht="12.75">
      <c r="A746" s="61"/>
      <c r="B746" s="61"/>
      <c r="C746" s="61"/>
      <c r="D746" s="61"/>
      <c r="E746" s="61"/>
      <c r="F746" s="61"/>
      <c r="G746" s="61"/>
      <c r="H746" s="61"/>
      <c r="I746" s="61"/>
      <c r="J746" s="61"/>
      <c r="K746" s="61"/>
      <c r="L746" s="61"/>
      <c r="M746" s="61"/>
      <c r="N746" s="61"/>
      <c r="O746" s="61"/>
      <c r="P746" s="61"/>
      <c r="Q746" s="61"/>
      <c r="R746" s="61"/>
      <c r="S746" s="61"/>
      <c r="T746" s="61"/>
      <c r="U746" s="61"/>
    </row>
    <row r="747" spans="1:21" ht="12.75">
      <c r="A747" s="61"/>
      <c r="B747" s="61"/>
      <c r="C747" s="61"/>
      <c r="D747" s="61"/>
      <c r="E747" s="61"/>
      <c r="F747" s="61"/>
      <c r="G747" s="61"/>
      <c r="H747" s="61"/>
      <c r="I747" s="61"/>
      <c r="J747" s="61"/>
      <c r="K747" s="61"/>
      <c r="L747" s="61"/>
      <c r="M747" s="61"/>
      <c r="N747" s="61"/>
      <c r="O747" s="61"/>
      <c r="P747" s="61"/>
      <c r="Q747" s="61"/>
      <c r="R747" s="61"/>
      <c r="S747" s="61"/>
      <c r="T747" s="61"/>
      <c r="U747" s="61"/>
    </row>
    <row r="748" spans="1:21" ht="12.75">
      <c r="A748" s="61"/>
      <c r="B748" s="61"/>
      <c r="C748" s="61"/>
      <c r="D748" s="61"/>
      <c r="E748" s="61"/>
      <c r="F748" s="61"/>
      <c r="G748" s="61"/>
      <c r="H748" s="61"/>
      <c r="I748" s="61"/>
      <c r="J748" s="61"/>
      <c r="K748" s="61"/>
      <c r="L748" s="61"/>
      <c r="M748" s="61"/>
      <c r="N748" s="61"/>
      <c r="O748" s="61"/>
      <c r="P748" s="61"/>
      <c r="Q748" s="61"/>
      <c r="R748" s="61"/>
      <c r="S748" s="61"/>
      <c r="T748" s="61"/>
      <c r="U748" s="61"/>
    </row>
    <row r="749" spans="1:21" ht="12.75">
      <c r="A749" s="61"/>
      <c r="B749" s="61"/>
      <c r="C749" s="61"/>
      <c r="D749" s="61"/>
      <c r="E749" s="61"/>
      <c r="F749" s="61"/>
      <c r="G749" s="61"/>
      <c r="H749" s="61"/>
      <c r="I749" s="61"/>
      <c r="J749" s="61"/>
      <c r="K749" s="61"/>
      <c r="L749" s="61"/>
      <c r="M749" s="61"/>
      <c r="N749" s="61"/>
      <c r="O749" s="61"/>
      <c r="P749" s="61"/>
      <c r="Q749" s="61"/>
      <c r="R749" s="61"/>
      <c r="S749" s="61"/>
      <c r="T749" s="61"/>
      <c r="U749" s="61"/>
    </row>
    <row r="750" spans="1:21" ht="12.75">
      <c r="A750" s="61"/>
      <c r="B750" s="61"/>
      <c r="C750" s="61"/>
      <c r="D750" s="61"/>
      <c r="E750" s="61"/>
      <c r="F750" s="61"/>
      <c r="G750" s="61"/>
      <c r="H750" s="61"/>
      <c r="I750" s="61"/>
      <c r="J750" s="61"/>
      <c r="K750" s="61"/>
      <c r="L750" s="61"/>
      <c r="M750" s="61"/>
      <c r="N750" s="61"/>
      <c r="O750" s="61"/>
      <c r="P750" s="61"/>
      <c r="Q750" s="61"/>
      <c r="R750" s="61"/>
      <c r="S750" s="61"/>
      <c r="T750" s="61"/>
      <c r="U750" s="61"/>
    </row>
    <row r="751" spans="1:21" ht="12.75">
      <c r="A751" s="61"/>
      <c r="B751" s="61"/>
      <c r="C751" s="61"/>
      <c r="D751" s="61"/>
      <c r="E751" s="61"/>
      <c r="F751" s="61"/>
      <c r="G751" s="61"/>
      <c r="H751" s="61"/>
      <c r="I751" s="61"/>
      <c r="J751" s="61"/>
      <c r="K751" s="61"/>
      <c r="L751" s="61"/>
      <c r="M751" s="61"/>
      <c r="N751" s="61"/>
      <c r="O751" s="61"/>
      <c r="P751" s="61"/>
      <c r="Q751" s="61"/>
      <c r="R751" s="61"/>
      <c r="S751" s="61"/>
      <c r="T751" s="61"/>
      <c r="U751" s="61"/>
    </row>
    <row r="752" spans="1:21" ht="12.75">
      <c r="A752" s="61"/>
      <c r="B752" s="61"/>
      <c r="C752" s="61"/>
      <c r="D752" s="61"/>
      <c r="E752" s="61"/>
      <c r="F752" s="61"/>
      <c r="G752" s="61"/>
      <c r="H752" s="61"/>
      <c r="I752" s="61"/>
      <c r="J752" s="61"/>
      <c r="K752" s="61"/>
      <c r="L752" s="61"/>
      <c r="M752" s="61"/>
      <c r="N752" s="61"/>
      <c r="O752" s="61"/>
      <c r="P752" s="61"/>
      <c r="Q752" s="61"/>
      <c r="R752" s="61"/>
      <c r="S752" s="61"/>
      <c r="T752" s="61"/>
      <c r="U752" s="61"/>
    </row>
    <row r="753" spans="1:21" ht="12.75">
      <c r="A753" s="61"/>
      <c r="B753" s="61"/>
      <c r="C753" s="61"/>
      <c r="D753" s="61"/>
      <c r="E753" s="61"/>
      <c r="F753" s="61"/>
      <c r="G753" s="61"/>
      <c r="H753" s="61"/>
      <c r="I753" s="61"/>
      <c r="J753" s="61"/>
      <c r="K753" s="61"/>
      <c r="L753" s="61"/>
      <c r="M753" s="61"/>
      <c r="N753" s="61"/>
      <c r="O753" s="61"/>
      <c r="P753" s="61"/>
      <c r="Q753" s="61"/>
      <c r="R753" s="61"/>
      <c r="S753" s="61"/>
      <c r="T753" s="61"/>
      <c r="U753" s="61"/>
    </row>
    <row r="754" spans="1:21" ht="12.75">
      <c r="A754" s="61"/>
      <c r="B754" s="61"/>
      <c r="C754" s="61"/>
      <c r="D754" s="61"/>
      <c r="E754" s="61"/>
      <c r="F754" s="61"/>
      <c r="G754" s="61"/>
      <c r="H754" s="61"/>
      <c r="I754" s="61"/>
      <c r="J754" s="61"/>
      <c r="K754" s="61"/>
      <c r="L754" s="61"/>
      <c r="M754" s="61"/>
      <c r="N754" s="61"/>
      <c r="O754" s="61"/>
      <c r="P754" s="61"/>
      <c r="Q754" s="61"/>
      <c r="R754" s="61"/>
      <c r="S754" s="61"/>
      <c r="T754" s="61"/>
      <c r="U754" s="61"/>
    </row>
    <row r="755" spans="1:21" ht="12.75">
      <c r="A755" s="61"/>
      <c r="B755" s="61"/>
      <c r="C755" s="61"/>
      <c r="D755" s="61"/>
      <c r="E755" s="61"/>
      <c r="F755" s="61"/>
      <c r="G755" s="61"/>
      <c r="H755" s="61"/>
      <c r="I755" s="61"/>
      <c r="J755" s="61"/>
      <c r="K755" s="61"/>
      <c r="L755" s="61"/>
      <c r="M755" s="61"/>
      <c r="N755" s="61"/>
      <c r="O755" s="61"/>
      <c r="P755" s="61"/>
      <c r="Q755" s="61"/>
      <c r="R755" s="61"/>
      <c r="S755" s="61"/>
      <c r="T755" s="61"/>
      <c r="U755" s="61"/>
    </row>
    <row r="756" spans="1:21" ht="12.75">
      <c r="A756" s="61"/>
      <c r="B756" s="61"/>
      <c r="C756" s="61"/>
      <c r="D756" s="61"/>
      <c r="E756" s="61"/>
      <c r="F756" s="61"/>
      <c r="G756" s="61"/>
      <c r="H756" s="61"/>
      <c r="I756" s="61"/>
      <c r="J756" s="61"/>
      <c r="K756" s="61"/>
      <c r="L756" s="61"/>
      <c r="M756" s="61"/>
      <c r="N756" s="61"/>
      <c r="O756" s="61"/>
      <c r="P756" s="61"/>
      <c r="Q756" s="61"/>
      <c r="R756" s="61"/>
      <c r="S756" s="61"/>
      <c r="T756" s="61"/>
      <c r="U756" s="61"/>
    </row>
    <row r="757" spans="1:21" ht="12.75">
      <c r="A757" s="61"/>
      <c r="B757" s="61"/>
      <c r="C757" s="61"/>
      <c r="D757" s="61"/>
      <c r="E757" s="61"/>
      <c r="F757" s="61"/>
      <c r="G757" s="61"/>
      <c r="H757" s="61"/>
      <c r="I757" s="61"/>
      <c r="J757" s="61"/>
      <c r="K757" s="61"/>
      <c r="L757" s="61"/>
      <c r="M757" s="61"/>
      <c r="N757" s="61"/>
      <c r="O757" s="61"/>
      <c r="P757" s="61"/>
      <c r="Q757" s="61"/>
      <c r="R757" s="61"/>
      <c r="S757" s="61"/>
      <c r="T757" s="61"/>
      <c r="U757" s="61"/>
    </row>
    <row r="758" spans="1:21" ht="12.75">
      <c r="A758" s="61"/>
      <c r="B758" s="61"/>
      <c r="C758" s="61"/>
      <c r="D758" s="61"/>
      <c r="E758" s="61"/>
      <c r="F758" s="61"/>
      <c r="G758" s="61"/>
      <c r="H758" s="61"/>
      <c r="I758" s="61"/>
      <c r="J758" s="61"/>
      <c r="K758" s="61"/>
      <c r="L758" s="61"/>
      <c r="M758" s="61"/>
      <c r="N758" s="61"/>
      <c r="O758" s="61"/>
      <c r="P758" s="61"/>
      <c r="Q758" s="61"/>
      <c r="R758" s="61"/>
      <c r="S758" s="61"/>
      <c r="T758" s="61"/>
      <c r="U758" s="61"/>
    </row>
    <row r="759" spans="1:21" ht="12.75">
      <c r="A759" s="61"/>
      <c r="B759" s="61"/>
      <c r="C759" s="61"/>
      <c r="D759" s="61"/>
      <c r="E759" s="61"/>
      <c r="F759" s="61"/>
      <c r="G759" s="61"/>
      <c r="H759" s="61"/>
      <c r="I759" s="61"/>
      <c r="J759" s="61"/>
      <c r="K759" s="61"/>
      <c r="L759" s="61"/>
      <c r="M759" s="61"/>
      <c r="N759" s="61"/>
      <c r="O759" s="61"/>
      <c r="P759" s="61"/>
      <c r="Q759" s="61"/>
      <c r="R759" s="61"/>
      <c r="S759" s="61"/>
      <c r="T759" s="61"/>
      <c r="U759" s="61"/>
    </row>
    <row r="760" spans="1:21" ht="12.75">
      <c r="A760" s="61"/>
      <c r="B760" s="61"/>
      <c r="C760" s="61"/>
      <c r="D760" s="61"/>
      <c r="E760" s="61"/>
      <c r="F760" s="61"/>
      <c r="G760" s="61"/>
      <c r="H760" s="61"/>
      <c r="I760" s="61"/>
      <c r="J760" s="61"/>
      <c r="K760" s="61"/>
      <c r="L760" s="61"/>
      <c r="M760" s="61"/>
      <c r="N760" s="61"/>
      <c r="O760" s="61"/>
      <c r="P760" s="61"/>
      <c r="Q760" s="61"/>
      <c r="R760" s="61"/>
      <c r="S760" s="61"/>
      <c r="T760" s="61"/>
      <c r="U760" s="61"/>
    </row>
    <row r="761" spans="1:21" ht="12.75">
      <c r="A761" s="61"/>
      <c r="B761" s="61"/>
      <c r="C761" s="61"/>
      <c r="D761" s="61"/>
      <c r="E761" s="61"/>
      <c r="F761" s="61"/>
      <c r="G761" s="61"/>
      <c r="H761" s="61"/>
      <c r="I761" s="61"/>
      <c r="J761" s="61"/>
      <c r="K761" s="61"/>
      <c r="L761" s="61"/>
      <c r="M761" s="61"/>
      <c r="N761" s="61"/>
      <c r="O761" s="61"/>
      <c r="P761" s="61"/>
      <c r="Q761" s="61"/>
      <c r="R761" s="61"/>
      <c r="S761" s="61"/>
      <c r="T761" s="61"/>
      <c r="U761" s="61"/>
    </row>
    <row r="762" spans="1:21" ht="12.75">
      <c r="A762" s="61"/>
      <c r="B762" s="61"/>
      <c r="C762" s="61"/>
      <c r="D762" s="61"/>
      <c r="E762" s="61"/>
      <c r="F762" s="61"/>
      <c r="G762" s="61"/>
      <c r="H762" s="61"/>
      <c r="I762" s="61"/>
      <c r="J762" s="61"/>
      <c r="K762" s="61"/>
      <c r="L762" s="61"/>
      <c r="M762" s="61"/>
      <c r="N762" s="61"/>
      <c r="O762" s="61"/>
      <c r="P762" s="61"/>
      <c r="Q762" s="61"/>
      <c r="R762" s="61"/>
      <c r="S762" s="61"/>
      <c r="T762" s="61"/>
      <c r="U762" s="61"/>
    </row>
    <row r="763" spans="1:21" ht="12.75">
      <c r="A763" s="61"/>
      <c r="B763" s="61"/>
      <c r="C763" s="61"/>
      <c r="D763" s="61"/>
      <c r="E763" s="61"/>
      <c r="F763" s="61"/>
      <c r="G763" s="61"/>
      <c r="H763" s="61"/>
      <c r="I763" s="61"/>
      <c r="J763" s="61"/>
      <c r="K763" s="61"/>
      <c r="L763" s="61"/>
      <c r="M763" s="61"/>
      <c r="N763" s="61"/>
      <c r="O763" s="61"/>
      <c r="P763" s="61"/>
      <c r="Q763" s="61"/>
      <c r="R763" s="61"/>
      <c r="S763" s="61"/>
      <c r="T763" s="61"/>
      <c r="U763" s="61"/>
    </row>
    <row r="764" spans="1:21" ht="12.75">
      <c r="A764" s="61"/>
      <c r="B764" s="61"/>
      <c r="C764" s="61"/>
      <c r="D764" s="61"/>
      <c r="E764" s="61"/>
      <c r="F764" s="61"/>
      <c r="G764" s="61"/>
      <c r="H764" s="61"/>
      <c r="I764" s="61"/>
      <c r="J764" s="61"/>
      <c r="K764" s="61"/>
      <c r="L764" s="61"/>
      <c r="M764" s="61"/>
      <c r="N764" s="61"/>
      <c r="O764" s="61"/>
      <c r="P764" s="61"/>
      <c r="Q764" s="61"/>
      <c r="R764" s="61"/>
      <c r="S764" s="61"/>
      <c r="T764" s="61"/>
      <c r="U764" s="61"/>
    </row>
    <row r="765" spans="1:21" ht="12.75">
      <c r="A765" s="61"/>
      <c r="B765" s="61"/>
      <c r="C765" s="61"/>
      <c r="D765" s="61"/>
      <c r="E765" s="61"/>
      <c r="F765" s="61"/>
      <c r="G765" s="61"/>
      <c r="H765" s="61"/>
      <c r="I765" s="61"/>
      <c r="J765" s="61"/>
      <c r="K765" s="61"/>
      <c r="L765" s="61"/>
      <c r="M765" s="61"/>
      <c r="N765" s="61"/>
      <c r="O765" s="61"/>
      <c r="P765" s="61"/>
      <c r="Q765" s="61"/>
      <c r="R765" s="61"/>
      <c r="S765" s="61"/>
      <c r="T765" s="61"/>
      <c r="U765" s="61"/>
    </row>
    <row r="766" spans="1:21" ht="12.75">
      <c r="A766" s="61"/>
      <c r="B766" s="61"/>
      <c r="C766" s="61"/>
      <c r="D766" s="61"/>
      <c r="E766" s="61"/>
      <c r="F766" s="61"/>
      <c r="G766" s="61"/>
      <c r="H766" s="61"/>
      <c r="I766" s="61"/>
      <c r="J766" s="61"/>
      <c r="K766" s="61"/>
      <c r="L766" s="61"/>
      <c r="M766" s="61"/>
      <c r="N766" s="61"/>
      <c r="O766" s="61"/>
      <c r="P766" s="61"/>
      <c r="Q766" s="61"/>
      <c r="R766" s="61"/>
      <c r="S766" s="61"/>
      <c r="T766" s="61"/>
      <c r="U766" s="61"/>
    </row>
    <row r="767" spans="1:21" ht="12.75">
      <c r="A767" s="61"/>
      <c r="B767" s="61"/>
      <c r="C767" s="61"/>
      <c r="D767" s="61"/>
      <c r="E767" s="61"/>
      <c r="F767" s="61"/>
      <c r="G767" s="61"/>
      <c r="H767" s="61"/>
      <c r="I767" s="61"/>
      <c r="J767" s="61"/>
      <c r="K767" s="61"/>
      <c r="L767" s="61"/>
      <c r="M767" s="61"/>
      <c r="N767" s="61"/>
      <c r="O767" s="61"/>
      <c r="P767" s="61"/>
      <c r="Q767" s="61"/>
      <c r="R767" s="61"/>
      <c r="S767" s="61"/>
      <c r="T767" s="61"/>
      <c r="U767" s="61"/>
    </row>
    <row r="768" spans="1:21" ht="12.75">
      <c r="A768" s="61"/>
      <c r="B768" s="61"/>
      <c r="C768" s="61"/>
      <c r="D768" s="61"/>
      <c r="E768" s="61"/>
      <c r="F768" s="61"/>
      <c r="G768" s="61"/>
      <c r="H768" s="61"/>
      <c r="I768" s="61"/>
      <c r="J768" s="61"/>
      <c r="K768" s="61"/>
      <c r="L768" s="61"/>
      <c r="M768" s="61"/>
      <c r="N768" s="61"/>
      <c r="O768" s="61"/>
      <c r="P768" s="61"/>
      <c r="Q768" s="61"/>
      <c r="R768" s="61"/>
      <c r="S768" s="61"/>
      <c r="T768" s="61"/>
      <c r="U768" s="61"/>
    </row>
    <row r="769" spans="1:21" ht="12.75">
      <c r="A769" s="61"/>
      <c r="B769" s="61"/>
      <c r="C769" s="61"/>
      <c r="D769" s="61"/>
      <c r="E769" s="61"/>
      <c r="F769" s="61"/>
      <c r="G769" s="61"/>
      <c r="H769" s="61"/>
      <c r="I769" s="61"/>
      <c r="J769" s="61"/>
      <c r="K769" s="61"/>
      <c r="L769" s="61"/>
      <c r="M769" s="61"/>
      <c r="N769" s="61"/>
      <c r="O769" s="61"/>
      <c r="P769" s="61"/>
      <c r="Q769" s="61"/>
      <c r="R769" s="61"/>
      <c r="S769" s="61"/>
      <c r="T769" s="61"/>
      <c r="U769" s="61"/>
    </row>
    <row r="770" spans="1:21" ht="12.75">
      <c r="A770" s="61"/>
      <c r="B770" s="61"/>
      <c r="C770" s="61"/>
      <c r="D770" s="61"/>
      <c r="E770" s="61"/>
      <c r="F770" s="61"/>
      <c r="G770" s="61"/>
      <c r="H770" s="61"/>
      <c r="I770" s="61"/>
      <c r="J770" s="61"/>
      <c r="K770" s="61"/>
      <c r="L770" s="61"/>
      <c r="M770" s="61"/>
      <c r="N770" s="61"/>
      <c r="O770" s="61"/>
      <c r="P770" s="61"/>
      <c r="Q770" s="61"/>
      <c r="R770" s="61"/>
      <c r="S770" s="61"/>
      <c r="T770" s="61"/>
      <c r="U770" s="61"/>
    </row>
    <row r="771" spans="1:21" ht="12.75">
      <c r="A771" s="61"/>
      <c r="B771" s="61"/>
      <c r="C771" s="61"/>
      <c r="D771" s="61"/>
      <c r="E771" s="61"/>
      <c r="F771" s="61"/>
      <c r="G771" s="61"/>
      <c r="H771" s="61"/>
      <c r="I771" s="61"/>
      <c r="J771" s="61"/>
      <c r="K771" s="61"/>
      <c r="L771" s="61"/>
      <c r="M771" s="61"/>
      <c r="N771" s="61"/>
      <c r="O771" s="61"/>
      <c r="P771" s="61"/>
      <c r="Q771" s="61"/>
      <c r="R771" s="61"/>
      <c r="S771" s="61"/>
      <c r="T771" s="61"/>
      <c r="U771" s="61"/>
    </row>
    <row r="772" spans="1:21" ht="12.75">
      <c r="A772" s="61"/>
      <c r="B772" s="61"/>
      <c r="C772" s="61"/>
      <c r="D772" s="61"/>
      <c r="E772" s="61"/>
      <c r="F772" s="61"/>
      <c r="G772" s="61"/>
      <c r="H772" s="61"/>
      <c r="I772" s="61"/>
      <c r="J772" s="61"/>
      <c r="K772" s="61"/>
      <c r="L772" s="61"/>
      <c r="M772" s="61"/>
      <c r="N772" s="61"/>
      <c r="O772" s="61"/>
      <c r="P772" s="61"/>
      <c r="Q772" s="61"/>
      <c r="R772" s="61"/>
      <c r="S772" s="61"/>
      <c r="T772" s="61"/>
      <c r="U772" s="61"/>
    </row>
    <row r="773" spans="1:21" ht="12.75">
      <c r="A773" s="61"/>
      <c r="B773" s="61"/>
      <c r="C773" s="61"/>
      <c r="D773" s="61"/>
      <c r="E773" s="61"/>
      <c r="F773" s="61"/>
      <c r="G773" s="61"/>
      <c r="H773" s="61"/>
      <c r="I773" s="61"/>
      <c r="J773" s="61"/>
      <c r="K773" s="61"/>
      <c r="L773" s="61"/>
      <c r="M773" s="61"/>
      <c r="N773" s="61"/>
      <c r="O773" s="61"/>
      <c r="P773" s="61"/>
      <c r="Q773" s="61"/>
      <c r="R773" s="61"/>
      <c r="S773" s="61"/>
      <c r="T773" s="61"/>
      <c r="U773" s="61"/>
    </row>
    <row r="774" spans="1:21" ht="12.75">
      <c r="A774" s="61"/>
      <c r="B774" s="61"/>
      <c r="C774" s="61"/>
      <c r="D774" s="61"/>
      <c r="E774" s="61"/>
      <c r="F774" s="61"/>
      <c r="G774" s="61"/>
      <c r="H774" s="61"/>
      <c r="I774" s="61"/>
      <c r="J774" s="61"/>
      <c r="K774" s="61"/>
      <c r="L774" s="61"/>
      <c r="M774" s="61"/>
      <c r="N774" s="61"/>
      <c r="O774" s="61"/>
      <c r="P774" s="61"/>
      <c r="Q774" s="61"/>
      <c r="R774" s="61"/>
      <c r="S774" s="61"/>
      <c r="T774" s="61"/>
      <c r="U774" s="61"/>
    </row>
    <row r="775" spans="1:21" ht="12.75">
      <c r="A775" s="61"/>
      <c r="B775" s="61"/>
      <c r="C775" s="61"/>
      <c r="D775" s="61"/>
      <c r="E775" s="61"/>
      <c r="F775" s="61"/>
      <c r="G775" s="61"/>
      <c r="H775" s="61"/>
      <c r="I775" s="61"/>
      <c r="J775" s="61"/>
      <c r="K775" s="61"/>
      <c r="L775" s="61"/>
      <c r="M775" s="61"/>
      <c r="N775" s="61"/>
      <c r="O775" s="61"/>
      <c r="P775" s="61"/>
      <c r="Q775" s="61"/>
      <c r="R775" s="61"/>
      <c r="S775" s="61"/>
      <c r="T775" s="61"/>
      <c r="U775" s="61"/>
    </row>
    <row r="776" spans="1:21" ht="12.75">
      <c r="A776" s="61"/>
      <c r="B776" s="61"/>
      <c r="C776" s="61"/>
      <c r="D776" s="61"/>
      <c r="E776" s="61"/>
      <c r="F776" s="61"/>
      <c r="G776" s="61"/>
      <c r="H776" s="61"/>
      <c r="I776" s="61"/>
      <c r="J776" s="61"/>
      <c r="K776" s="61"/>
      <c r="L776" s="61"/>
      <c r="M776" s="61"/>
      <c r="N776" s="61"/>
      <c r="O776" s="61"/>
      <c r="P776" s="61"/>
      <c r="Q776" s="61"/>
      <c r="R776" s="61"/>
      <c r="S776" s="61"/>
      <c r="T776" s="61"/>
      <c r="U776" s="61"/>
    </row>
    <row r="777" spans="1:21" ht="12.75">
      <c r="A777" s="61"/>
      <c r="B777" s="61"/>
      <c r="C777" s="61"/>
      <c r="D777" s="61"/>
      <c r="E777" s="61"/>
      <c r="F777" s="61"/>
      <c r="G777" s="61"/>
      <c r="H777" s="61"/>
      <c r="I777" s="61"/>
      <c r="J777" s="61"/>
      <c r="K777" s="61"/>
      <c r="L777" s="61"/>
      <c r="M777" s="61"/>
      <c r="N777" s="61"/>
      <c r="O777" s="61"/>
      <c r="P777" s="61"/>
      <c r="Q777" s="61"/>
      <c r="R777" s="61"/>
      <c r="S777" s="61"/>
      <c r="T777" s="61"/>
      <c r="U777" s="61"/>
    </row>
    <row r="778" spans="1:21" ht="12.75">
      <c r="A778" s="61"/>
      <c r="B778" s="61"/>
      <c r="C778" s="61"/>
      <c r="D778" s="61"/>
      <c r="E778" s="61"/>
      <c r="F778" s="61"/>
      <c r="G778" s="61"/>
      <c r="H778" s="61"/>
      <c r="I778" s="61"/>
      <c r="J778" s="61"/>
      <c r="K778" s="61"/>
      <c r="L778" s="61"/>
      <c r="M778" s="61"/>
      <c r="N778" s="61"/>
      <c r="O778" s="61"/>
      <c r="P778" s="61"/>
      <c r="Q778" s="61"/>
      <c r="R778" s="61"/>
      <c r="S778" s="61"/>
      <c r="T778" s="61"/>
      <c r="U778" s="61"/>
    </row>
    <row r="779" spans="1:21" ht="12.75">
      <c r="A779" s="61"/>
      <c r="B779" s="61"/>
      <c r="C779" s="61"/>
      <c r="D779" s="61"/>
      <c r="E779" s="61"/>
      <c r="F779" s="61"/>
      <c r="G779" s="61"/>
      <c r="H779" s="61"/>
      <c r="I779" s="61"/>
      <c r="J779" s="61"/>
      <c r="K779" s="61"/>
      <c r="L779" s="61"/>
      <c r="M779" s="61"/>
      <c r="N779" s="61"/>
      <c r="O779" s="61"/>
      <c r="P779" s="61"/>
      <c r="Q779" s="61"/>
      <c r="R779" s="61"/>
      <c r="S779" s="61"/>
      <c r="T779" s="61"/>
      <c r="U779" s="61"/>
    </row>
    <row r="780" spans="1:21" ht="12.75">
      <c r="A780" s="61"/>
      <c r="B780" s="61"/>
      <c r="C780" s="61"/>
      <c r="D780" s="61"/>
      <c r="E780" s="61"/>
      <c r="F780" s="61"/>
      <c r="G780" s="61"/>
      <c r="H780" s="61"/>
      <c r="I780" s="61"/>
      <c r="J780" s="61"/>
      <c r="K780" s="61"/>
      <c r="L780" s="61"/>
      <c r="M780" s="61"/>
      <c r="N780" s="61"/>
      <c r="O780" s="61"/>
      <c r="P780" s="61"/>
      <c r="Q780" s="61"/>
      <c r="R780" s="61"/>
      <c r="S780" s="61"/>
      <c r="T780" s="61"/>
      <c r="U780" s="61"/>
    </row>
    <row r="781" spans="1:21" ht="12.75">
      <c r="A781" s="61"/>
      <c r="B781" s="61"/>
      <c r="C781" s="61"/>
      <c r="D781" s="61"/>
      <c r="E781" s="61"/>
      <c r="F781" s="61"/>
      <c r="G781" s="61"/>
      <c r="H781" s="61"/>
      <c r="I781" s="61"/>
      <c r="J781" s="61"/>
      <c r="K781" s="61"/>
      <c r="L781" s="61"/>
      <c r="M781" s="61"/>
      <c r="N781" s="61"/>
      <c r="O781" s="61"/>
      <c r="P781" s="61"/>
      <c r="Q781" s="61"/>
      <c r="R781" s="61"/>
      <c r="S781" s="61"/>
      <c r="T781" s="61"/>
      <c r="U781" s="61"/>
    </row>
    <row r="782" spans="1:21" ht="12.75">
      <c r="A782" s="61"/>
      <c r="B782" s="61"/>
      <c r="C782" s="61"/>
      <c r="D782" s="61"/>
      <c r="E782" s="61"/>
      <c r="F782" s="61"/>
      <c r="G782" s="61"/>
      <c r="H782" s="61"/>
      <c r="I782" s="61"/>
      <c r="J782" s="61"/>
      <c r="K782" s="61"/>
      <c r="L782" s="61"/>
      <c r="M782" s="61"/>
      <c r="N782" s="61"/>
      <c r="O782" s="61"/>
      <c r="P782" s="61"/>
      <c r="Q782" s="61"/>
      <c r="R782" s="61"/>
      <c r="S782" s="61"/>
      <c r="T782" s="61"/>
      <c r="U782" s="61"/>
    </row>
    <row r="783" spans="1:21" ht="12.75">
      <c r="A783" s="61"/>
      <c r="B783" s="61"/>
      <c r="C783" s="61"/>
      <c r="D783" s="61"/>
      <c r="E783" s="61"/>
      <c r="F783" s="61"/>
      <c r="G783" s="61"/>
      <c r="H783" s="61"/>
      <c r="I783" s="61"/>
      <c r="J783" s="61"/>
      <c r="K783" s="61"/>
      <c r="L783" s="61"/>
      <c r="M783" s="61"/>
      <c r="N783" s="61"/>
      <c r="O783" s="61"/>
      <c r="P783" s="61"/>
      <c r="Q783" s="61"/>
      <c r="R783" s="61"/>
      <c r="S783" s="61"/>
      <c r="T783" s="61"/>
      <c r="U783" s="61"/>
    </row>
    <row r="784" spans="1:21" ht="12.75">
      <c r="A784" s="61"/>
      <c r="B784" s="61"/>
      <c r="C784" s="61"/>
      <c r="D784" s="61"/>
      <c r="E784" s="61"/>
      <c r="F784" s="61"/>
      <c r="G784" s="61"/>
      <c r="H784" s="61"/>
      <c r="I784" s="61"/>
      <c r="J784" s="61"/>
      <c r="K784" s="61"/>
      <c r="L784" s="61"/>
      <c r="M784" s="61"/>
      <c r="N784" s="61"/>
      <c r="O784" s="61"/>
      <c r="P784" s="61"/>
      <c r="Q784" s="61"/>
      <c r="R784" s="61"/>
      <c r="S784" s="61"/>
      <c r="T784" s="61"/>
      <c r="U784" s="61"/>
    </row>
    <row r="785" spans="1:21" ht="12.75">
      <c r="A785" s="61"/>
      <c r="B785" s="61"/>
      <c r="C785" s="61"/>
      <c r="D785" s="61"/>
      <c r="E785" s="61"/>
      <c r="F785" s="61"/>
      <c r="G785" s="61"/>
      <c r="H785" s="61"/>
      <c r="I785" s="61"/>
      <c r="J785" s="61"/>
      <c r="K785" s="61"/>
      <c r="L785" s="61"/>
      <c r="M785" s="61"/>
      <c r="N785" s="61"/>
      <c r="O785" s="61"/>
      <c r="P785" s="61"/>
      <c r="Q785" s="61"/>
      <c r="R785" s="61"/>
      <c r="S785" s="61"/>
      <c r="T785" s="61"/>
      <c r="U785" s="61"/>
    </row>
    <row r="786" spans="1:21" ht="12.75">
      <c r="A786" s="61"/>
      <c r="B786" s="61"/>
      <c r="C786" s="61"/>
      <c r="D786" s="61"/>
      <c r="E786" s="61"/>
      <c r="F786" s="61"/>
      <c r="G786" s="61"/>
      <c r="H786" s="61"/>
      <c r="I786" s="61"/>
      <c r="J786" s="61"/>
      <c r="K786" s="61"/>
      <c r="L786" s="61"/>
      <c r="M786" s="61"/>
      <c r="N786" s="61"/>
      <c r="O786" s="61"/>
      <c r="P786" s="61"/>
      <c r="Q786" s="61"/>
      <c r="R786" s="61"/>
      <c r="S786" s="61"/>
      <c r="T786" s="61"/>
      <c r="U786" s="61"/>
    </row>
    <row r="787" spans="1:21" ht="12.75">
      <c r="A787" s="61"/>
      <c r="B787" s="61"/>
      <c r="C787" s="61"/>
      <c r="D787" s="61"/>
      <c r="E787" s="61"/>
      <c r="F787" s="61"/>
      <c r="G787" s="61"/>
      <c r="H787" s="61"/>
      <c r="I787" s="61"/>
      <c r="J787" s="61"/>
      <c r="K787" s="61"/>
      <c r="L787" s="61"/>
      <c r="M787" s="61"/>
      <c r="N787" s="61"/>
      <c r="O787" s="61"/>
      <c r="P787" s="61"/>
      <c r="Q787" s="61"/>
      <c r="R787" s="61"/>
      <c r="S787" s="61"/>
      <c r="T787" s="61"/>
      <c r="U787" s="61"/>
    </row>
    <row r="788" spans="1:21" ht="12.75">
      <c r="A788" s="61"/>
      <c r="B788" s="61"/>
      <c r="C788" s="61"/>
      <c r="D788" s="61"/>
      <c r="E788" s="61"/>
      <c r="F788" s="61"/>
      <c r="G788" s="61"/>
      <c r="H788" s="61"/>
      <c r="I788" s="61"/>
      <c r="J788" s="61"/>
      <c r="K788" s="61"/>
      <c r="L788" s="61"/>
      <c r="M788" s="61"/>
      <c r="N788" s="61"/>
      <c r="O788" s="61"/>
      <c r="P788" s="61"/>
      <c r="Q788" s="61"/>
      <c r="R788" s="61"/>
      <c r="S788" s="61"/>
      <c r="T788" s="61"/>
      <c r="U788" s="61"/>
    </row>
    <row r="789" spans="1:21" ht="12.75">
      <c r="A789" s="61"/>
      <c r="B789" s="61"/>
      <c r="C789" s="61"/>
      <c r="D789" s="61"/>
      <c r="E789" s="61"/>
      <c r="F789" s="61"/>
      <c r="G789" s="61"/>
      <c r="H789" s="61"/>
      <c r="I789" s="61"/>
      <c r="J789" s="61"/>
      <c r="K789" s="61"/>
      <c r="L789" s="61"/>
      <c r="M789" s="61"/>
      <c r="N789" s="61"/>
      <c r="O789" s="61"/>
      <c r="P789" s="61"/>
      <c r="Q789" s="61"/>
      <c r="R789" s="61"/>
      <c r="S789" s="61"/>
      <c r="T789" s="61"/>
      <c r="U789" s="61"/>
    </row>
    <row r="790" spans="1:21" ht="12.75">
      <c r="A790" s="61"/>
      <c r="B790" s="61"/>
      <c r="C790" s="61"/>
      <c r="D790" s="61"/>
      <c r="E790" s="61"/>
      <c r="F790" s="61"/>
      <c r="G790" s="61"/>
      <c r="H790" s="61"/>
      <c r="I790" s="61"/>
      <c r="J790" s="61"/>
      <c r="K790" s="61"/>
      <c r="L790" s="61"/>
      <c r="M790" s="61"/>
      <c r="N790" s="61"/>
      <c r="O790" s="61"/>
      <c r="P790" s="61"/>
      <c r="Q790" s="61"/>
      <c r="R790" s="61"/>
      <c r="S790" s="61"/>
      <c r="T790" s="61"/>
      <c r="U790" s="61"/>
    </row>
    <row r="791" spans="1:21" ht="12.75">
      <c r="A791" s="61"/>
      <c r="B791" s="61"/>
      <c r="C791" s="61"/>
      <c r="D791" s="61"/>
      <c r="E791" s="61"/>
      <c r="F791" s="61"/>
      <c r="G791" s="61"/>
      <c r="H791" s="61"/>
      <c r="I791" s="61"/>
      <c r="J791" s="61"/>
      <c r="K791" s="61"/>
      <c r="L791" s="61"/>
      <c r="M791" s="61"/>
      <c r="N791" s="61"/>
      <c r="O791" s="61"/>
      <c r="P791" s="61"/>
      <c r="Q791" s="61"/>
      <c r="R791" s="61"/>
      <c r="S791" s="61"/>
      <c r="T791" s="61"/>
      <c r="U791" s="61"/>
    </row>
    <row r="792" spans="1:21" ht="12.75">
      <c r="A792" s="61"/>
      <c r="B792" s="61"/>
      <c r="C792" s="61"/>
      <c r="D792" s="61"/>
      <c r="E792" s="61"/>
      <c r="F792" s="61"/>
      <c r="G792" s="61"/>
      <c r="H792" s="61"/>
      <c r="I792" s="61"/>
      <c r="J792" s="61"/>
      <c r="K792" s="61"/>
      <c r="L792" s="61"/>
      <c r="M792" s="61"/>
      <c r="N792" s="61"/>
      <c r="O792" s="61"/>
      <c r="P792" s="61"/>
      <c r="Q792" s="61"/>
      <c r="R792" s="61"/>
      <c r="S792" s="61"/>
      <c r="T792" s="61"/>
      <c r="U792" s="61"/>
    </row>
    <row r="793" spans="1:21" ht="12.75">
      <c r="A793" s="61"/>
      <c r="B793" s="61"/>
      <c r="C793" s="61"/>
      <c r="D793" s="61"/>
      <c r="E793" s="61"/>
      <c r="F793" s="61"/>
      <c r="G793" s="61"/>
      <c r="H793" s="61"/>
      <c r="I793" s="61"/>
      <c r="J793" s="61"/>
      <c r="K793" s="61"/>
      <c r="L793" s="61"/>
      <c r="M793" s="61"/>
      <c r="N793" s="61"/>
      <c r="O793" s="61"/>
      <c r="P793" s="61"/>
      <c r="Q793" s="61"/>
      <c r="R793" s="61"/>
      <c r="S793" s="61"/>
      <c r="T793" s="61"/>
      <c r="U793" s="61"/>
    </row>
    <row r="794" spans="1:21" ht="12.75">
      <c r="A794" s="61"/>
      <c r="B794" s="61"/>
      <c r="C794" s="61"/>
      <c r="D794" s="61"/>
      <c r="E794" s="61"/>
      <c r="F794" s="61"/>
      <c r="G794" s="61"/>
      <c r="H794" s="61"/>
      <c r="I794" s="61"/>
      <c r="J794" s="61"/>
      <c r="K794" s="61"/>
      <c r="L794" s="61"/>
      <c r="M794" s="61"/>
      <c r="N794" s="61"/>
      <c r="O794" s="61"/>
      <c r="P794" s="61"/>
      <c r="Q794" s="61"/>
      <c r="R794" s="61"/>
      <c r="S794" s="61"/>
      <c r="T794" s="61"/>
      <c r="U794" s="61"/>
    </row>
    <row r="795" spans="1:21" ht="12.75">
      <c r="A795" s="61"/>
      <c r="B795" s="61"/>
      <c r="C795" s="61"/>
      <c r="D795" s="61"/>
      <c r="E795" s="61"/>
      <c r="F795" s="61"/>
      <c r="G795" s="61"/>
      <c r="H795" s="61"/>
      <c r="I795" s="61"/>
      <c r="J795" s="61"/>
      <c r="K795" s="61"/>
      <c r="L795" s="61"/>
      <c r="M795" s="61"/>
      <c r="N795" s="61"/>
      <c r="O795" s="61"/>
      <c r="P795" s="61"/>
      <c r="Q795" s="61"/>
      <c r="R795" s="61"/>
      <c r="S795" s="61"/>
      <c r="T795" s="61"/>
      <c r="U795" s="61"/>
    </row>
    <row r="796" spans="1:21" ht="12.75">
      <c r="A796" s="61"/>
      <c r="B796" s="61"/>
      <c r="C796" s="61"/>
      <c r="D796" s="61"/>
      <c r="E796" s="61"/>
      <c r="F796" s="61"/>
      <c r="G796" s="61"/>
      <c r="H796" s="61"/>
      <c r="I796" s="61"/>
      <c r="J796" s="61"/>
      <c r="K796" s="61"/>
      <c r="L796" s="61"/>
      <c r="M796" s="61"/>
      <c r="N796" s="61"/>
      <c r="O796" s="61"/>
      <c r="P796" s="61"/>
      <c r="Q796" s="61"/>
      <c r="R796" s="61"/>
      <c r="S796" s="61"/>
      <c r="T796" s="61"/>
      <c r="U796" s="61"/>
    </row>
    <row r="797" spans="1:21" ht="12.75">
      <c r="A797" s="61"/>
      <c r="B797" s="61"/>
      <c r="C797" s="61"/>
      <c r="D797" s="61"/>
      <c r="E797" s="61"/>
      <c r="F797" s="61"/>
      <c r="G797" s="61"/>
      <c r="H797" s="61"/>
      <c r="I797" s="61"/>
      <c r="J797" s="61"/>
      <c r="K797" s="61"/>
      <c r="L797" s="61"/>
      <c r="M797" s="61"/>
      <c r="N797" s="61"/>
      <c r="O797" s="61"/>
      <c r="P797" s="61"/>
      <c r="Q797" s="61"/>
      <c r="R797" s="61"/>
      <c r="S797" s="61"/>
      <c r="T797" s="61"/>
      <c r="U797" s="61"/>
    </row>
    <row r="798" spans="1:21" ht="12.75">
      <c r="A798" s="61"/>
      <c r="B798" s="61"/>
      <c r="C798" s="61"/>
      <c r="D798" s="61"/>
      <c r="E798" s="61"/>
      <c r="F798" s="61"/>
      <c r="G798" s="61"/>
      <c r="H798" s="61"/>
      <c r="I798" s="61"/>
      <c r="J798" s="61"/>
      <c r="K798" s="61"/>
      <c r="L798" s="61"/>
      <c r="M798" s="61"/>
      <c r="N798" s="61"/>
      <c r="O798" s="61"/>
      <c r="P798" s="61"/>
      <c r="Q798" s="61"/>
      <c r="R798" s="61"/>
      <c r="S798" s="61"/>
      <c r="T798" s="61"/>
      <c r="U798" s="61"/>
    </row>
    <row r="799" spans="1:21" ht="12.75">
      <c r="A799" s="61"/>
      <c r="B799" s="61"/>
      <c r="C799" s="61"/>
      <c r="D799" s="61"/>
      <c r="E799" s="61"/>
      <c r="F799" s="61"/>
      <c r="G799" s="61"/>
      <c r="H799" s="61"/>
      <c r="I799" s="61"/>
      <c r="J799" s="61"/>
      <c r="K799" s="61"/>
      <c r="L799" s="61"/>
      <c r="M799" s="61"/>
      <c r="N799" s="61"/>
      <c r="O799" s="61"/>
      <c r="P799" s="61"/>
      <c r="Q799" s="61"/>
      <c r="R799" s="61"/>
      <c r="S799" s="61"/>
      <c r="T799" s="61"/>
      <c r="U799" s="61"/>
    </row>
    <row r="800" spans="1:21" ht="12.75">
      <c r="A800" s="61"/>
      <c r="B800" s="61"/>
      <c r="C800" s="61"/>
      <c r="D800" s="61"/>
      <c r="E800" s="61"/>
      <c r="F800" s="61"/>
      <c r="G800" s="61"/>
      <c r="H800" s="61"/>
      <c r="I800" s="61"/>
      <c r="J800" s="61"/>
      <c r="K800" s="61"/>
      <c r="L800" s="61"/>
      <c r="M800" s="61"/>
      <c r="N800" s="61"/>
      <c r="O800" s="61"/>
      <c r="P800" s="61"/>
      <c r="Q800" s="61"/>
      <c r="R800" s="61"/>
      <c r="S800" s="61"/>
      <c r="T800" s="61"/>
      <c r="U800" s="61"/>
    </row>
    <row r="801" spans="1:21" ht="12.75">
      <c r="A801" s="61"/>
      <c r="B801" s="61"/>
      <c r="C801" s="61"/>
      <c r="D801" s="61"/>
      <c r="E801" s="61"/>
      <c r="F801" s="61"/>
      <c r="G801" s="61"/>
      <c r="H801" s="61"/>
      <c r="I801" s="61"/>
      <c r="J801" s="61"/>
      <c r="K801" s="61"/>
      <c r="L801" s="61"/>
      <c r="M801" s="61"/>
      <c r="N801" s="61"/>
      <c r="O801" s="61"/>
      <c r="P801" s="61"/>
      <c r="Q801" s="61"/>
      <c r="R801" s="61"/>
      <c r="S801" s="61"/>
      <c r="T801" s="61"/>
      <c r="U801" s="61"/>
    </row>
    <row r="802" spans="1:21" ht="12.75">
      <c r="A802" s="61"/>
      <c r="B802" s="61"/>
      <c r="C802" s="61"/>
      <c r="D802" s="61"/>
      <c r="E802" s="61"/>
      <c r="F802" s="61"/>
      <c r="G802" s="61"/>
      <c r="H802" s="61"/>
      <c r="I802" s="61"/>
      <c r="J802" s="61"/>
      <c r="K802" s="61"/>
      <c r="L802" s="61"/>
      <c r="M802" s="61"/>
      <c r="N802" s="61"/>
      <c r="O802" s="61"/>
      <c r="P802" s="61"/>
      <c r="Q802" s="61"/>
      <c r="R802" s="61"/>
      <c r="S802" s="61"/>
      <c r="T802" s="61"/>
      <c r="U802" s="61"/>
    </row>
    <row r="803" spans="1:21" ht="12.75">
      <c r="A803" s="61"/>
      <c r="B803" s="61"/>
      <c r="C803" s="61"/>
      <c r="D803" s="61"/>
      <c r="E803" s="61"/>
      <c r="F803" s="61"/>
      <c r="G803" s="61"/>
      <c r="H803" s="61"/>
      <c r="I803" s="61"/>
      <c r="J803" s="61"/>
      <c r="K803" s="61"/>
      <c r="L803" s="61"/>
      <c r="M803" s="61"/>
      <c r="N803" s="61"/>
      <c r="O803" s="61"/>
      <c r="P803" s="61"/>
      <c r="Q803" s="61"/>
      <c r="R803" s="61"/>
      <c r="S803" s="61"/>
      <c r="T803" s="61"/>
      <c r="U803" s="61"/>
    </row>
    <row r="804" spans="1:21" ht="12.75">
      <c r="A804" s="61"/>
      <c r="B804" s="61"/>
      <c r="C804" s="61"/>
      <c r="D804" s="61"/>
      <c r="E804" s="61"/>
      <c r="F804" s="61"/>
      <c r="G804" s="61"/>
      <c r="H804" s="61"/>
      <c r="I804" s="61"/>
      <c r="J804" s="61"/>
      <c r="K804" s="61"/>
      <c r="L804" s="61"/>
      <c r="M804" s="61"/>
      <c r="N804" s="61"/>
      <c r="O804" s="61"/>
      <c r="P804" s="61"/>
      <c r="Q804" s="61"/>
      <c r="R804" s="61"/>
      <c r="S804" s="61"/>
      <c r="T804" s="61"/>
      <c r="U804" s="61"/>
    </row>
    <row r="805" spans="1:21" ht="12.75">
      <c r="A805" s="61"/>
      <c r="B805" s="61"/>
      <c r="C805" s="61"/>
      <c r="D805" s="61"/>
      <c r="E805" s="61"/>
      <c r="F805" s="61"/>
      <c r="G805" s="61"/>
      <c r="H805" s="61"/>
      <c r="I805" s="61"/>
      <c r="J805" s="61"/>
      <c r="K805" s="61"/>
      <c r="L805" s="61"/>
      <c r="M805" s="61"/>
      <c r="N805" s="61"/>
      <c r="O805" s="61"/>
      <c r="P805" s="61"/>
      <c r="Q805" s="61"/>
      <c r="R805" s="61"/>
      <c r="S805" s="61"/>
      <c r="T805" s="61"/>
      <c r="U805" s="61"/>
    </row>
    <row r="806" spans="1:21" ht="12.75">
      <c r="A806" s="61"/>
      <c r="B806" s="61"/>
      <c r="C806" s="61"/>
      <c r="D806" s="61"/>
      <c r="E806" s="61"/>
      <c r="F806" s="61"/>
      <c r="G806" s="61"/>
      <c r="H806" s="61"/>
      <c r="I806" s="61"/>
      <c r="J806" s="61"/>
      <c r="K806" s="61"/>
      <c r="L806" s="61"/>
      <c r="M806" s="61"/>
      <c r="N806" s="61"/>
      <c r="O806" s="61"/>
      <c r="P806" s="61"/>
      <c r="Q806" s="61"/>
      <c r="R806" s="61"/>
      <c r="S806" s="61"/>
      <c r="T806" s="61"/>
      <c r="U806" s="61"/>
    </row>
    <row r="807" spans="1:21" ht="12.75">
      <c r="A807" s="61"/>
      <c r="B807" s="61"/>
      <c r="C807" s="61"/>
      <c r="D807" s="61"/>
      <c r="E807" s="61"/>
      <c r="F807" s="61"/>
      <c r="G807" s="61"/>
      <c r="H807" s="61"/>
      <c r="I807" s="61"/>
      <c r="J807" s="61"/>
      <c r="K807" s="61"/>
      <c r="L807" s="61"/>
      <c r="M807" s="61"/>
      <c r="N807" s="61"/>
      <c r="O807" s="61"/>
      <c r="P807" s="61"/>
      <c r="Q807" s="61"/>
      <c r="R807" s="61"/>
      <c r="S807" s="61"/>
      <c r="T807" s="61"/>
      <c r="U807" s="61"/>
    </row>
    <row r="808" spans="1:21" ht="12.75">
      <c r="A808" s="61"/>
      <c r="B808" s="61"/>
      <c r="C808" s="61"/>
      <c r="D808" s="61"/>
      <c r="E808" s="61"/>
      <c r="F808" s="61"/>
      <c r="G808" s="61"/>
      <c r="H808" s="61"/>
      <c r="I808" s="61"/>
      <c r="J808" s="61"/>
      <c r="K808" s="61"/>
      <c r="L808" s="61"/>
      <c r="M808" s="61"/>
      <c r="N808" s="61"/>
      <c r="O808" s="61"/>
      <c r="P808" s="61"/>
      <c r="Q808" s="61"/>
      <c r="R808" s="61"/>
      <c r="S808" s="61"/>
      <c r="T808" s="61"/>
      <c r="U808" s="61"/>
    </row>
    <row r="809" spans="1:21" ht="12.75">
      <c r="A809" s="61"/>
      <c r="B809" s="61"/>
      <c r="C809" s="61"/>
      <c r="D809" s="61"/>
      <c r="E809" s="61"/>
      <c r="F809" s="61"/>
      <c r="G809" s="61"/>
      <c r="H809" s="61"/>
      <c r="I809" s="61"/>
      <c r="J809" s="61"/>
      <c r="K809" s="61"/>
      <c r="L809" s="61"/>
      <c r="M809" s="61"/>
      <c r="N809" s="61"/>
      <c r="O809" s="61"/>
      <c r="P809" s="61"/>
      <c r="Q809" s="61"/>
      <c r="R809" s="61"/>
      <c r="S809" s="61"/>
      <c r="T809" s="61"/>
      <c r="U809" s="61"/>
    </row>
    <row r="810" spans="1:21" ht="12.75">
      <c r="A810" s="61"/>
      <c r="B810" s="61"/>
      <c r="C810" s="61"/>
      <c r="D810" s="61"/>
      <c r="E810" s="61"/>
      <c r="F810" s="61"/>
      <c r="G810" s="61"/>
      <c r="H810" s="61"/>
      <c r="I810" s="61"/>
      <c r="J810" s="61"/>
      <c r="K810" s="61"/>
      <c r="L810" s="61"/>
      <c r="M810" s="61"/>
      <c r="N810" s="61"/>
      <c r="O810" s="61"/>
      <c r="P810" s="61"/>
      <c r="Q810" s="61"/>
      <c r="R810" s="61"/>
      <c r="S810" s="61"/>
      <c r="T810" s="61"/>
      <c r="U810" s="61"/>
    </row>
    <row r="811" spans="1:21" ht="12.75">
      <c r="A811" s="61"/>
      <c r="B811" s="61"/>
      <c r="C811" s="61"/>
      <c r="D811" s="61"/>
      <c r="E811" s="61"/>
      <c r="F811" s="61"/>
      <c r="G811" s="61"/>
      <c r="H811" s="61"/>
      <c r="I811" s="61"/>
      <c r="J811" s="61"/>
      <c r="K811" s="61"/>
      <c r="L811" s="61"/>
      <c r="M811" s="61"/>
      <c r="N811" s="61"/>
      <c r="O811" s="61"/>
      <c r="P811" s="61"/>
      <c r="Q811" s="61"/>
      <c r="R811" s="61"/>
      <c r="S811" s="61"/>
      <c r="T811" s="61"/>
      <c r="U811" s="61"/>
    </row>
    <row r="812" spans="1:21" ht="12.75">
      <c r="A812" s="61"/>
      <c r="B812" s="61"/>
      <c r="C812" s="61"/>
      <c r="D812" s="61"/>
      <c r="E812" s="61"/>
      <c r="F812" s="61"/>
      <c r="G812" s="61"/>
      <c r="H812" s="61"/>
      <c r="I812" s="61"/>
      <c r="J812" s="61"/>
      <c r="K812" s="61"/>
      <c r="L812" s="61"/>
      <c r="M812" s="61"/>
      <c r="N812" s="61"/>
      <c r="O812" s="61"/>
      <c r="P812" s="61"/>
      <c r="Q812" s="61"/>
      <c r="R812" s="61"/>
      <c r="S812" s="61"/>
      <c r="T812" s="61"/>
      <c r="U812" s="61"/>
    </row>
    <row r="813" spans="1:21" ht="12.75">
      <c r="A813" s="61"/>
      <c r="B813" s="61"/>
      <c r="C813" s="61"/>
      <c r="D813" s="61"/>
      <c r="E813" s="61"/>
      <c r="F813" s="61"/>
      <c r="G813" s="61"/>
      <c r="H813" s="61"/>
      <c r="I813" s="61"/>
      <c r="J813" s="61"/>
      <c r="K813" s="61"/>
      <c r="L813" s="61"/>
      <c r="M813" s="61"/>
      <c r="N813" s="61"/>
      <c r="O813" s="61"/>
      <c r="P813" s="61"/>
      <c r="Q813" s="61"/>
      <c r="R813" s="61"/>
      <c r="S813" s="61"/>
      <c r="T813" s="61"/>
      <c r="U813" s="61"/>
    </row>
    <row r="814" spans="1:21" ht="12.75">
      <c r="A814" s="61"/>
      <c r="B814" s="61"/>
      <c r="C814" s="61"/>
      <c r="D814" s="61"/>
      <c r="E814" s="61"/>
      <c r="F814" s="61"/>
      <c r="G814" s="61"/>
      <c r="H814" s="61"/>
      <c r="I814" s="61"/>
      <c r="J814" s="61"/>
      <c r="K814" s="61"/>
      <c r="L814" s="61"/>
      <c r="M814" s="61"/>
      <c r="N814" s="61"/>
      <c r="O814" s="61"/>
      <c r="P814" s="61"/>
      <c r="Q814" s="61"/>
      <c r="R814" s="61"/>
      <c r="S814" s="61"/>
      <c r="T814" s="61"/>
      <c r="U814" s="61"/>
    </row>
    <row r="815" spans="1:21" ht="12.75">
      <c r="A815" s="61"/>
      <c r="B815" s="61"/>
      <c r="C815" s="61"/>
      <c r="D815" s="61"/>
      <c r="E815" s="61"/>
      <c r="F815" s="61"/>
      <c r="G815" s="61"/>
      <c r="H815" s="61"/>
      <c r="I815" s="61"/>
      <c r="J815" s="61"/>
      <c r="K815" s="61"/>
      <c r="L815" s="61"/>
      <c r="M815" s="61"/>
      <c r="N815" s="61"/>
      <c r="O815" s="61"/>
      <c r="P815" s="61"/>
      <c r="Q815" s="61"/>
      <c r="R815" s="61"/>
      <c r="S815" s="61"/>
      <c r="T815" s="61"/>
      <c r="U815" s="61"/>
    </row>
    <row r="816" spans="1:21" ht="12.75">
      <c r="A816" s="61"/>
      <c r="B816" s="61"/>
      <c r="C816" s="61"/>
      <c r="D816" s="61"/>
      <c r="E816" s="61"/>
      <c r="F816" s="61"/>
      <c r="G816" s="61"/>
      <c r="H816" s="61"/>
      <c r="I816" s="61"/>
      <c r="J816" s="61"/>
      <c r="K816" s="61"/>
      <c r="L816" s="61"/>
      <c r="M816" s="61"/>
      <c r="N816" s="61"/>
      <c r="O816" s="61"/>
      <c r="P816" s="61"/>
      <c r="Q816" s="61"/>
      <c r="R816" s="61"/>
      <c r="S816" s="61"/>
      <c r="T816" s="61"/>
      <c r="U816" s="61"/>
    </row>
    <row r="817" spans="1:21" ht="12.75">
      <c r="A817" s="61"/>
      <c r="B817" s="61"/>
      <c r="C817" s="61"/>
      <c r="D817" s="61"/>
      <c r="E817" s="61"/>
      <c r="F817" s="61"/>
      <c r="G817" s="61"/>
      <c r="H817" s="61"/>
      <c r="I817" s="61"/>
      <c r="J817" s="61"/>
      <c r="K817" s="61"/>
      <c r="L817" s="61"/>
      <c r="M817" s="61"/>
      <c r="N817" s="61"/>
      <c r="O817" s="61"/>
      <c r="P817" s="61"/>
      <c r="Q817" s="61"/>
      <c r="R817" s="61"/>
      <c r="S817" s="61"/>
      <c r="T817" s="61"/>
      <c r="U817" s="61"/>
    </row>
    <row r="818" spans="1:21" ht="12.75">
      <c r="A818" s="61"/>
      <c r="B818" s="61"/>
      <c r="C818" s="61"/>
      <c r="D818" s="61"/>
      <c r="E818" s="61"/>
      <c r="F818" s="61"/>
      <c r="G818" s="61"/>
      <c r="H818" s="61"/>
      <c r="I818" s="61"/>
      <c r="J818" s="61"/>
      <c r="K818" s="61"/>
      <c r="L818" s="61"/>
      <c r="M818" s="61"/>
      <c r="N818" s="61"/>
      <c r="O818" s="61"/>
      <c r="P818" s="61"/>
      <c r="Q818" s="61"/>
      <c r="R818" s="61"/>
      <c r="S818" s="61"/>
      <c r="T818" s="61"/>
      <c r="U818" s="61"/>
    </row>
    <row r="819" spans="1:21" ht="12.75">
      <c r="A819" s="61"/>
      <c r="B819" s="61"/>
      <c r="C819" s="61"/>
      <c r="D819" s="61"/>
      <c r="E819" s="61"/>
      <c r="F819" s="61"/>
      <c r="G819" s="61"/>
      <c r="H819" s="61"/>
      <c r="I819" s="61"/>
      <c r="J819" s="61"/>
      <c r="K819" s="61"/>
      <c r="L819" s="61"/>
      <c r="M819" s="61"/>
      <c r="N819" s="61"/>
      <c r="O819" s="61"/>
      <c r="P819" s="61"/>
      <c r="Q819" s="61"/>
      <c r="R819" s="61"/>
      <c r="S819" s="61"/>
      <c r="T819" s="61"/>
      <c r="U819" s="61"/>
    </row>
    <row r="820" spans="1:21" ht="12.75">
      <c r="A820" s="61"/>
      <c r="B820" s="61"/>
      <c r="C820" s="61"/>
      <c r="D820" s="61"/>
      <c r="E820" s="61"/>
      <c r="F820" s="61"/>
      <c r="G820" s="61"/>
      <c r="H820" s="61"/>
      <c r="I820" s="61"/>
      <c r="J820" s="61"/>
      <c r="K820" s="61"/>
      <c r="L820" s="61"/>
      <c r="M820" s="61"/>
      <c r="N820" s="61"/>
      <c r="O820" s="61"/>
      <c r="P820" s="61"/>
      <c r="Q820" s="61"/>
      <c r="R820" s="61"/>
      <c r="S820" s="61"/>
      <c r="T820" s="61"/>
      <c r="U820" s="61"/>
    </row>
    <row r="821" spans="1:21" ht="12.75">
      <c r="A821" s="61"/>
      <c r="B821" s="61"/>
      <c r="C821" s="61"/>
      <c r="D821" s="61"/>
      <c r="E821" s="61"/>
      <c r="F821" s="61"/>
      <c r="G821" s="61"/>
      <c r="H821" s="61"/>
      <c r="I821" s="61"/>
      <c r="J821" s="61"/>
      <c r="K821" s="61"/>
      <c r="L821" s="61"/>
      <c r="M821" s="61"/>
      <c r="N821" s="61"/>
      <c r="O821" s="61"/>
      <c r="P821" s="61"/>
      <c r="Q821" s="61"/>
      <c r="R821" s="61"/>
      <c r="S821" s="61"/>
      <c r="T821" s="61"/>
      <c r="U821" s="61"/>
    </row>
    <row r="822" spans="1:21" ht="12.75">
      <c r="A822" s="61"/>
      <c r="B822" s="61"/>
      <c r="C822" s="61"/>
      <c r="D822" s="61"/>
      <c r="E822" s="61"/>
      <c r="F822" s="61"/>
      <c r="G822" s="61"/>
      <c r="H822" s="61"/>
      <c r="I822" s="61"/>
      <c r="J822" s="61"/>
      <c r="K822" s="61"/>
      <c r="L822" s="61"/>
      <c r="M822" s="61"/>
      <c r="N822" s="61"/>
      <c r="O822" s="61"/>
      <c r="P822" s="61"/>
      <c r="Q822" s="61"/>
      <c r="R822" s="61"/>
      <c r="S822" s="61"/>
      <c r="T822" s="61"/>
      <c r="U822" s="61"/>
    </row>
    <row r="823" spans="1:21" ht="12.75">
      <c r="A823" s="61"/>
      <c r="B823" s="61"/>
      <c r="C823" s="61"/>
      <c r="D823" s="61"/>
      <c r="E823" s="61"/>
      <c r="F823" s="61"/>
      <c r="G823" s="61"/>
      <c r="H823" s="61"/>
      <c r="I823" s="61"/>
      <c r="J823" s="61"/>
      <c r="K823" s="61"/>
      <c r="L823" s="61"/>
      <c r="M823" s="61"/>
      <c r="N823" s="61"/>
      <c r="O823" s="61"/>
      <c r="P823" s="61"/>
      <c r="Q823" s="61"/>
      <c r="R823" s="61"/>
      <c r="S823" s="61"/>
      <c r="T823" s="61"/>
      <c r="U823" s="61"/>
    </row>
    <row r="824" spans="1:21" ht="12.75">
      <c r="A824" s="61"/>
      <c r="B824" s="61"/>
      <c r="C824" s="61"/>
      <c r="D824" s="61"/>
      <c r="E824" s="61"/>
      <c r="F824" s="61"/>
      <c r="G824" s="61"/>
      <c r="H824" s="61"/>
      <c r="I824" s="61"/>
      <c r="J824" s="61"/>
      <c r="K824" s="61"/>
      <c r="L824" s="61"/>
      <c r="M824" s="61"/>
      <c r="N824" s="61"/>
      <c r="O824" s="61"/>
      <c r="P824" s="61"/>
      <c r="Q824" s="61"/>
      <c r="R824" s="61"/>
      <c r="S824" s="61"/>
      <c r="T824" s="61"/>
      <c r="U824" s="61"/>
    </row>
    <row r="825" spans="1:21" ht="12.75">
      <c r="A825" s="61"/>
      <c r="B825" s="61"/>
      <c r="C825" s="61"/>
      <c r="D825" s="61"/>
      <c r="E825" s="61"/>
      <c r="F825" s="61"/>
      <c r="G825" s="61"/>
      <c r="H825" s="61"/>
      <c r="I825" s="61"/>
      <c r="J825" s="61"/>
      <c r="K825" s="61"/>
      <c r="L825" s="61"/>
      <c r="M825" s="61"/>
      <c r="N825" s="61"/>
      <c r="O825" s="61"/>
      <c r="P825" s="61"/>
      <c r="Q825" s="61"/>
      <c r="R825" s="61"/>
      <c r="S825" s="61"/>
      <c r="T825" s="61"/>
      <c r="U825" s="61"/>
    </row>
    <row r="826" spans="1:21" ht="12.75">
      <c r="A826" s="61"/>
      <c r="B826" s="61"/>
      <c r="C826" s="61"/>
      <c r="D826" s="61"/>
      <c r="E826" s="61"/>
      <c r="F826" s="61"/>
      <c r="G826" s="61"/>
      <c r="H826" s="61"/>
      <c r="I826" s="61"/>
      <c r="J826" s="61"/>
      <c r="K826" s="61"/>
      <c r="L826" s="61"/>
      <c r="M826" s="61"/>
      <c r="N826" s="61"/>
      <c r="O826" s="61"/>
      <c r="P826" s="61"/>
      <c r="Q826" s="61"/>
      <c r="R826" s="61"/>
      <c r="S826" s="61"/>
      <c r="T826" s="61"/>
      <c r="U826" s="61"/>
    </row>
    <row r="827" spans="1:21" ht="12.75">
      <c r="A827" s="61"/>
      <c r="B827" s="61"/>
      <c r="C827" s="61"/>
      <c r="D827" s="61"/>
      <c r="E827" s="61"/>
      <c r="F827" s="61"/>
      <c r="G827" s="61"/>
      <c r="H827" s="61"/>
      <c r="I827" s="61"/>
      <c r="J827" s="61"/>
      <c r="K827" s="61"/>
      <c r="L827" s="61"/>
      <c r="M827" s="61"/>
      <c r="N827" s="61"/>
      <c r="O827" s="61"/>
      <c r="P827" s="61"/>
      <c r="Q827" s="61"/>
      <c r="R827" s="61"/>
      <c r="S827" s="61"/>
      <c r="T827" s="61"/>
      <c r="U827" s="61"/>
    </row>
    <row r="828" spans="1:21" ht="12.75">
      <c r="A828" s="61"/>
      <c r="B828" s="61"/>
      <c r="C828" s="61"/>
      <c r="D828" s="61"/>
      <c r="E828" s="61"/>
      <c r="F828" s="61"/>
      <c r="G828" s="61"/>
      <c r="H828" s="61"/>
      <c r="I828" s="61"/>
      <c r="J828" s="61"/>
      <c r="K828" s="61"/>
      <c r="L828" s="61"/>
      <c r="M828" s="61"/>
      <c r="N828" s="61"/>
      <c r="O828" s="61"/>
      <c r="P828" s="61"/>
      <c r="Q828" s="61"/>
      <c r="R828" s="61"/>
      <c r="S828" s="61"/>
      <c r="T828" s="61"/>
      <c r="U828" s="61"/>
    </row>
    <row r="829" spans="1:21" ht="12.75">
      <c r="A829" s="61"/>
      <c r="B829" s="61"/>
      <c r="C829" s="61"/>
      <c r="D829" s="61"/>
      <c r="E829" s="61"/>
      <c r="F829" s="61"/>
      <c r="G829" s="61"/>
      <c r="H829" s="61"/>
      <c r="I829" s="61"/>
      <c r="J829" s="61"/>
      <c r="K829" s="61"/>
      <c r="L829" s="61"/>
      <c r="M829" s="61"/>
      <c r="N829" s="61"/>
      <c r="O829" s="61"/>
      <c r="P829" s="61"/>
      <c r="Q829" s="61"/>
      <c r="R829" s="61"/>
      <c r="S829" s="61"/>
      <c r="T829" s="61"/>
      <c r="U829" s="61"/>
    </row>
    <row r="830" spans="1:21" ht="12.75">
      <c r="A830" s="61"/>
      <c r="B830" s="61"/>
      <c r="C830" s="61"/>
      <c r="D830" s="61"/>
      <c r="E830" s="61"/>
      <c r="F830" s="61"/>
      <c r="G830" s="61"/>
      <c r="H830" s="61"/>
      <c r="I830" s="61"/>
      <c r="J830" s="61"/>
      <c r="K830" s="61"/>
      <c r="L830" s="61"/>
      <c r="M830" s="61"/>
      <c r="N830" s="61"/>
      <c r="O830" s="61"/>
      <c r="P830" s="61"/>
      <c r="Q830" s="61"/>
      <c r="R830" s="61"/>
      <c r="S830" s="61"/>
      <c r="T830" s="61"/>
      <c r="U830" s="61"/>
    </row>
    <row r="831" spans="1:21" ht="12.75">
      <c r="A831" s="61"/>
      <c r="B831" s="61"/>
      <c r="C831" s="61"/>
      <c r="D831" s="61"/>
      <c r="E831" s="61"/>
      <c r="F831" s="61"/>
      <c r="G831" s="61"/>
      <c r="H831" s="61"/>
      <c r="I831" s="61"/>
      <c r="J831" s="61"/>
      <c r="K831" s="61"/>
      <c r="L831" s="61"/>
      <c r="M831" s="61"/>
      <c r="N831" s="61"/>
      <c r="O831" s="61"/>
      <c r="P831" s="61"/>
      <c r="Q831" s="61"/>
      <c r="R831" s="61"/>
      <c r="S831" s="61"/>
      <c r="T831" s="61"/>
      <c r="U831" s="61"/>
    </row>
    <row r="832" spans="1:21" ht="12.75">
      <c r="A832" s="61"/>
      <c r="B832" s="61"/>
      <c r="C832" s="61"/>
      <c r="D832" s="61"/>
      <c r="E832" s="61"/>
      <c r="F832" s="61"/>
      <c r="G832" s="61"/>
      <c r="H832" s="61"/>
      <c r="I832" s="61"/>
      <c r="J832" s="61"/>
      <c r="K832" s="61"/>
      <c r="L832" s="61"/>
      <c r="M832" s="61"/>
      <c r="N832" s="61"/>
      <c r="O832" s="61"/>
      <c r="P832" s="61"/>
      <c r="Q832" s="61"/>
      <c r="R832" s="61"/>
      <c r="S832" s="61"/>
      <c r="T832" s="61"/>
      <c r="U832" s="61"/>
    </row>
    <row r="833" spans="1:21" ht="12.75">
      <c r="A833" s="61"/>
      <c r="B833" s="61"/>
      <c r="C833" s="61"/>
      <c r="D833" s="61"/>
      <c r="E833" s="61"/>
      <c r="F833" s="61"/>
      <c r="G833" s="61"/>
      <c r="H833" s="61"/>
      <c r="I833" s="61"/>
      <c r="J833" s="61"/>
      <c r="K833" s="61"/>
      <c r="L833" s="61"/>
      <c r="M833" s="61"/>
      <c r="N833" s="61"/>
      <c r="O833" s="61"/>
      <c r="P833" s="61"/>
      <c r="Q833" s="61"/>
      <c r="R833" s="61"/>
      <c r="S833" s="61"/>
      <c r="T833" s="61"/>
      <c r="U833" s="61"/>
    </row>
    <row r="834" spans="1:21" ht="12.75">
      <c r="A834" s="61"/>
      <c r="B834" s="61"/>
      <c r="C834" s="61"/>
      <c r="D834" s="61"/>
      <c r="E834" s="61"/>
      <c r="F834" s="61"/>
      <c r="G834" s="61"/>
      <c r="H834" s="61"/>
      <c r="I834" s="61"/>
      <c r="J834" s="61"/>
      <c r="K834" s="61"/>
      <c r="L834" s="61"/>
      <c r="M834" s="61"/>
      <c r="N834" s="61"/>
      <c r="O834" s="61"/>
      <c r="P834" s="61"/>
      <c r="Q834" s="61"/>
      <c r="R834" s="61"/>
      <c r="S834" s="61"/>
      <c r="T834" s="61"/>
      <c r="U834" s="61"/>
    </row>
    <row r="835" spans="1:21" ht="12.75">
      <c r="A835" s="61"/>
      <c r="B835" s="61"/>
      <c r="C835" s="61"/>
      <c r="D835" s="61"/>
      <c r="E835" s="61"/>
      <c r="F835" s="61"/>
      <c r="G835" s="61"/>
      <c r="H835" s="61"/>
      <c r="I835" s="61"/>
      <c r="J835" s="61"/>
      <c r="K835" s="61"/>
      <c r="L835" s="61"/>
      <c r="M835" s="61"/>
      <c r="N835" s="61"/>
      <c r="O835" s="61"/>
      <c r="P835" s="61"/>
      <c r="Q835" s="61"/>
      <c r="R835" s="61"/>
      <c r="S835" s="61"/>
      <c r="T835" s="61"/>
      <c r="U835" s="61"/>
    </row>
    <row r="836" spans="1:21" ht="12.75">
      <c r="A836" s="61"/>
      <c r="B836" s="61"/>
      <c r="C836" s="61"/>
      <c r="D836" s="61"/>
      <c r="E836" s="61"/>
      <c r="F836" s="61"/>
      <c r="G836" s="61"/>
      <c r="H836" s="61"/>
      <c r="I836" s="61"/>
      <c r="J836" s="61"/>
      <c r="K836" s="61"/>
      <c r="L836" s="61"/>
      <c r="M836" s="61"/>
      <c r="N836" s="61"/>
      <c r="O836" s="61"/>
      <c r="P836" s="61"/>
      <c r="Q836" s="61"/>
      <c r="R836" s="61"/>
      <c r="S836" s="61"/>
      <c r="T836" s="61"/>
      <c r="U836" s="61"/>
    </row>
    <row r="837" spans="1:21" ht="12.75">
      <c r="A837" s="61"/>
      <c r="B837" s="61"/>
      <c r="C837" s="61"/>
      <c r="D837" s="61"/>
      <c r="E837" s="61"/>
      <c r="F837" s="61"/>
      <c r="G837" s="61"/>
      <c r="H837" s="61"/>
      <c r="I837" s="61"/>
      <c r="J837" s="61"/>
      <c r="K837" s="61"/>
      <c r="L837" s="61"/>
      <c r="M837" s="61"/>
      <c r="N837" s="61"/>
      <c r="O837" s="61"/>
      <c r="P837" s="61"/>
      <c r="Q837" s="61"/>
      <c r="R837" s="61"/>
      <c r="S837" s="61"/>
      <c r="T837" s="61"/>
      <c r="U837" s="61"/>
    </row>
    <row r="838" spans="1:21" ht="12.75">
      <c r="A838" s="61"/>
      <c r="B838" s="61"/>
      <c r="C838" s="61"/>
      <c r="D838" s="61"/>
      <c r="E838" s="61"/>
      <c r="F838" s="61"/>
      <c r="G838" s="61"/>
      <c r="H838" s="61"/>
      <c r="I838" s="61"/>
      <c r="J838" s="61"/>
      <c r="K838" s="61"/>
      <c r="L838" s="61"/>
      <c r="M838" s="61"/>
      <c r="N838" s="61"/>
      <c r="O838" s="61"/>
      <c r="P838" s="61"/>
      <c r="Q838" s="61"/>
      <c r="R838" s="61"/>
      <c r="S838" s="61"/>
      <c r="T838" s="61"/>
      <c r="U838" s="61"/>
    </row>
    <row r="839" spans="1:21" ht="12.75">
      <c r="A839" s="61"/>
      <c r="B839" s="61"/>
      <c r="C839" s="61"/>
      <c r="D839" s="61"/>
      <c r="E839" s="61"/>
      <c r="F839" s="61"/>
      <c r="G839" s="61"/>
      <c r="H839" s="61"/>
      <c r="I839" s="61"/>
      <c r="J839" s="61"/>
      <c r="K839" s="61"/>
      <c r="L839" s="61"/>
      <c r="M839" s="61"/>
      <c r="N839" s="61"/>
      <c r="O839" s="61"/>
      <c r="P839" s="61"/>
      <c r="Q839" s="61"/>
      <c r="R839" s="61"/>
      <c r="S839" s="61"/>
      <c r="T839" s="61"/>
      <c r="U839" s="61"/>
    </row>
    <row r="840" spans="1:21" ht="12.75">
      <c r="A840" s="61"/>
      <c r="B840" s="61"/>
      <c r="C840" s="61"/>
      <c r="D840" s="61"/>
      <c r="E840" s="61"/>
      <c r="F840" s="61"/>
      <c r="G840" s="61"/>
      <c r="H840" s="61"/>
      <c r="I840" s="61"/>
      <c r="J840" s="61"/>
      <c r="K840" s="61"/>
      <c r="L840" s="61"/>
      <c r="M840" s="61"/>
      <c r="N840" s="61"/>
      <c r="O840" s="61"/>
      <c r="P840" s="61"/>
      <c r="Q840" s="61"/>
      <c r="R840" s="61"/>
      <c r="S840" s="61"/>
      <c r="T840" s="61"/>
      <c r="U840" s="61"/>
    </row>
    <row r="841" spans="1:21" ht="12.75">
      <c r="A841" s="61"/>
      <c r="B841" s="61"/>
      <c r="C841" s="61"/>
      <c r="D841" s="61"/>
      <c r="E841" s="61"/>
      <c r="F841" s="61"/>
      <c r="G841" s="61"/>
      <c r="H841" s="61"/>
      <c r="I841" s="61"/>
      <c r="J841" s="61"/>
      <c r="K841" s="61"/>
      <c r="L841" s="61"/>
      <c r="M841" s="61"/>
      <c r="N841" s="61"/>
      <c r="O841" s="61"/>
      <c r="P841" s="61"/>
      <c r="Q841" s="61"/>
      <c r="R841" s="61"/>
      <c r="S841" s="61"/>
      <c r="T841" s="61"/>
      <c r="U841" s="61"/>
    </row>
    <row r="842" spans="1:21" ht="12.75">
      <c r="A842" s="61"/>
      <c r="B842" s="61"/>
      <c r="C842" s="61"/>
      <c r="D842" s="61"/>
      <c r="E842" s="61"/>
      <c r="F842" s="61"/>
      <c r="G842" s="61"/>
      <c r="H842" s="61"/>
      <c r="I842" s="61"/>
      <c r="J842" s="61"/>
      <c r="K842" s="61"/>
      <c r="L842" s="61"/>
      <c r="M842" s="61"/>
      <c r="N842" s="61"/>
      <c r="O842" s="61"/>
      <c r="P842" s="61"/>
      <c r="Q842" s="61"/>
      <c r="R842" s="61"/>
      <c r="S842" s="61"/>
      <c r="T842" s="61"/>
      <c r="U842" s="61"/>
    </row>
    <row r="843" spans="1:21" ht="12.75">
      <c r="A843" s="61"/>
      <c r="B843" s="61"/>
      <c r="C843" s="61"/>
      <c r="D843" s="61"/>
      <c r="E843" s="61"/>
      <c r="F843" s="61"/>
      <c r="G843" s="61"/>
      <c r="H843" s="61"/>
      <c r="I843" s="61"/>
      <c r="J843" s="61"/>
      <c r="K843" s="61"/>
      <c r="L843" s="61"/>
      <c r="M843" s="61"/>
      <c r="N843" s="61"/>
      <c r="O843" s="61"/>
      <c r="P843" s="61"/>
      <c r="Q843" s="61"/>
      <c r="R843" s="61"/>
      <c r="S843" s="61"/>
      <c r="T843" s="61"/>
      <c r="U843" s="61"/>
    </row>
    <row r="844" spans="1:21" ht="12.75">
      <c r="A844" s="61"/>
      <c r="B844" s="61"/>
      <c r="C844" s="61"/>
      <c r="D844" s="61"/>
      <c r="E844" s="61"/>
      <c r="F844" s="61"/>
      <c r="G844" s="61"/>
      <c r="H844" s="61"/>
      <c r="I844" s="61"/>
      <c r="J844" s="61"/>
      <c r="K844" s="61"/>
      <c r="L844" s="61"/>
      <c r="M844" s="61"/>
      <c r="N844" s="61"/>
      <c r="O844" s="61"/>
      <c r="P844" s="61"/>
      <c r="Q844" s="61"/>
      <c r="R844" s="61"/>
      <c r="S844" s="61"/>
      <c r="T844" s="61"/>
      <c r="U844" s="61"/>
    </row>
    <row r="845" spans="1:21" ht="12.75">
      <c r="A845" s="61"/>
      <c r="B845" s="61"/>
      <c r="C845" s="61"/>
      <c r="D845" s="61"/>
      <c r="E845" s="61"/>
      <c r="F845" s="61"/>
      <c r="G845" s="61"/>
      <c r="H845" s="61"/>
      <c r="I845" s="61"/>
      <c r="J845" s="61"/>
      <c r="K845" s="61"/>
      <c r="L845" s="61"/>
      <c r="M845" s="61"/>
      <c r="N845" s="61"/>
      <c r="O845" s="61"/>
      <c r="P845" s="61"/>
      <c r="Q845" s="61"/>
      <c r="R845" s="61"/>
      <c r="S845" s="61"/>
      <c r="T845" s="61"/>
      <c r="U845" s="61"/>
    </row>
    <row r="846" spans="1:21" ht="12.75">
      <c r="A846" s="61"/>
      <c r="B846" s="61"/>
      <c r="C846" s="61"/>
      <c r="D846" s="61"/>
      <c r="E846" s="61"/>
      <c r="F846" s="61"/>
      <c r="G846" s="61"/>
      <c r="H846" s="61"/>
      <c r="I846" s="61"/>
      <c r="J846" s="61"/>
      <c r="K846" s="61"/>
      <c r="L846" s="61"/>
      <c r="M846" s="61"/>
      <c r="N846" s="61"/>
      <c r="O846" s="61"/>
      <c r="P846" s="61"/>
      <c r="Q846" s="61"/>
      <c r="R846" s="61"/>
      <c r="S846" s="61"/>
      <c r="T846" s="61"/>
      <c r="U846" s="61"/>
    </row>
    <row r="847" spans="1:21" ht="12.75">
      <c r="A847" s="61"/>
      <c r="B847" s="61"/>
      <c r="C847" s="61"/>
      <c r="D847" s="61"/>
      <c r="E847" s="61"/>
      <c r="F847" s="61"/>
      <c r="G847" s="61"/>
      <c r="H847" s="61"/>
      <c r="I847" s="61"/>
      <c r="J847" s="61"/>
      <c r="K847" s="61"/>
      <c r="L847" s="61"/>
      <c r="M847" s="61"/>
      <c r="N847" s="61"/>
      <c r="O847" s="61"/>
      <c r="P847" s="61"/>
      <c r="Q847" s="61"/>
      <c r="R847" s="61"/>
      <c r="S847" s="61"/>
      <c r="T847" s="61"/>
      <c r="U847" s="61"/>
    </row>
    <row r="848" spans="1:21" ht="12.75">
      <c r="A848" s="61"/>
      <c r="B848" s="61"/>
      <c r="C848" s="61"/>
      <c r="D848" s="61"/>
      <c r="E848" s="61"/>
      <c r="F848" s="61"/>
      <c r="G848" s="61"/>
      <c r="H848" s="61"/>
      <c r="I848" s="61"/>
      <c r="J848" s="61"/>
      <c r="K848" s="61"/>
      <c r="L848" s="61"/>
      <c r="M848" s="61"/>
      <c r="N848" s="61"/>
      <c r="O848" s="61"/>
      <c r="P848" s="61"/>
      <c r="Q848" s="61"/>
      <c r="R848" s="61"/>
      <c r="S848" s="61"/>
      <c r="T848" s="61"/>
      <c r="U848" s="61"/>
    </row>
    <row r="849" spans="1:21" ht="12.75">
      <c r="A849" s="61"/>
      <c r="B849" s="61"/>
      <c r="C849" s="61"/>
      <c r="D849" s="61"/>
      <c r="E849" s="61"/>
      <c r="F849" s="61"/>
      <c r="G849" s="61"/>
      <c r="H849" s="61"/>
      <c r="I849" s="61"/>
      <c r="J849" s="61"/>
      <c r="K849" s="61"/>
      <c r="L849" s="61"/>
      <c r="M849" s="61"/>
      <c r="N849" s="61"/>
      <c r="O849" s="61"/>
      <c r="P849" s="61"/>
      <c r="Q849" s="61"/>
      <c r="R849" s="61"/>
      <c r="S849" s="61"/>
      <c r="T849" s="61"/>
      <c r="U849" s="61"/>
    </row>
    <row r="850" spans="1:21" ht="12.75">
      <c r="A850" s="61"/>
      <c r="B850" s="61"/>
      <c r="C850" s="61"/>
      <c r="D850" s="61"/>
      <c r="E850" s="61"/>
      <c r="F850" s="61"/>
      <c r="G850" s="61"/>
      <c r="H850" s="61"/>
      <c r="I850" s="61"/>
      <c r="J850" s="61"/>
      <c r="K850" s="61"/>
      <c r="L850" s="61"/>
      <c r="M850" s="61"/>
      <c r="N850" s="61"/>
      <c r="O850" s="61"/>
      <c r="P850" s="61"/>
      <c r="Q850" s="61"/>
      <c r="R850" s="61"/>
      <c r="S850" s="61"/>
      <c r="T850" s="61"/>
      <c r="U850" s="61"/>
    </row>
    <row r="851" spans="1:21" ht="12.75">
      <c r="A851" s="61"/>
      <c r="B851" s="61"/>
      <c r="C851" s="61"/>
      <c r="D851" s="61"/>
      <c r="E851" s="61"/>
      <c r="F851" s="61"/>
      <c r="G851" s="61"/>
      <c r="H851" s="61"/>
      <c r="I851" s="61"/>
      <c r="J851" s="61"/>
      <c r="K851" s="61"/>
      <c r="L851" s="61"/>
      <c r="M851" s="61"/>
      <c r="N851" s="61"/>
      <c r="O851" s="61"/>
      <c r="P851" s="61"/>
      <c r="Q851" s="61"/>
      <c r="R851" s="61"/>
      <c r="S851" s="61"/>
      <c r="T851" s="61"/>
      <c r="U851" s="61"/>
    </row>
    <row r="852" spans="1:21" ht="12.75">
      <c r="A852" s="61"/>
      <c r="B852" s="61"/>
      <c r="C852" s="61"/>
      <c r="D852" s="61"/>
      <c r="E852" s="61"/>
      <c r="F852" s="61"/>
      <c r="G852" s="61"/>
      <c r="H852" s="61"/>
      <c r="I852" s="61"/>
      <c r="J852" s="61"/>
      <c r="K852" s="61"/>
      <c r="L852" s="61"/>
      <c r="M852" s="61"/>
      <c r="N852" s="61"/>
      <c r="O852" s="61"/>
      <c r="P852" s="61"/>
      <c r="Q852" s="61"/>
      <c r="R852" s="61"/>
      <c r="S852" s="61"/>
      <c r="T852" s="61"/>
      <c r="U852" s="61"/>
    </row>
    <row r="853" spans="1:21" ht="12.75">
      <c r="A853" s="61"/>
      <c r="B853" s="61"/>
      <c r="C853" s="61"/>
      <c r="D853" s="61"/>
      <c r="E853" s="61"/>
      <c r="F853" s="61"/>
      <c r="G853" s="61"/>
      <c r="H853" s="61"/>
      <c r="I853" s="61"/>
      <c r="J853" s="61"/>
      <c r="K853" s="61"/>
      <c r="L853" s="61"/>
      <c r="M853" s="61"/>
      <c r="N853" s="61"/>
      <c r="O853" s="61"/>
      <c r="P853" s="61"/>
      <c r="Q853" s="61"/>
      <c r="R853" s="61"/>
      <c r="S853" s="61"/>
      <c r="T853" s="61"/>
      <c r="U853" s="61"/>
    </row>
    <row r="854" spans="1:21" ht="12.75">
      <c r="A854" s="61"/>
      <c r="B854" s="61"/>
      <c r="C854" s="61"/>
      <c r="D854" s="61"/>
      <c r="E854" s="61"/>
      <c r="F854" s="61"/>
      <c r="G854" s="61"/>
      <c r="H854" s="61"/>
      <c r="I854" s="61"/>
      <c r="J854" s="61"/>
      <c r="K854" s="61"/>
      <c r="L854" s="61"/>
      <c r="M854" s="61"/>
      <c r="N854" s="61"/>
      <c r="O854" s="61"/>
      <c r="P854" s="61"/>
      <c r="Q854" s="61"/>
      <c r="R854" s="61"/>
      <c r="S854" s="61"/>
      <c r="T854" s="61"/>
      <c r="U854" s="61"/>
    </row>
    <row r="855" spans="1:21" ht="12.75">
      <c r="A855" s="61"/>
      <c r="B855" s="61"/>
      <c r="C855" s="61"/>
      <c r="D855" s="61"/>
      <c r="E855" s="61"/>
      <c r="F855" s="61"/>
      <c r="G855" s="61"/>
      <c r="H855" s="61"/>
      <c r="I855" s="61"/>
      <c r="J855" s="61"/>
      <c r="K855" s="61"/>
      <c r="L855" s="61"/>
      <c r="M855" s="61"/>
      <c r="N855" s="61"/>
      <c r="O855" s="61"/>
      <c r="P855" s="61"/>
      <c r="Q855" s="61"/>
      <c r="R855" s="61"/>
      <c r="S855" s="61"/>
      <c r="T855" s="61"/>
      <c r="U855" s="61"/>
    </row>
    <row r="856" spans="1:21" ht="12.75">
      <c r="A856" s="61"/>
      <c r="B856" s="61"/>
      <c r="C856" s="61"/>
      <c r="D856" s="61"/>
      <c r="E856" s="61"/>
      <c r="F856" s="61"/>
      <c r="G856" s="61"/>
      <c r="H856" s="61"/>
      <c r="I856" s="61"/>
      <c r="J856" s="61"/>
      <c r="K856" s="61"/>
      <c r="L856" s="61"/>
      <c r="M856" s="61"/>
      <c r="N856" s="61"/>
      <c r="O856" s="61"/>
      <c r="P856" s="61"/>
      <c r="Q856" s="61"/>
      <c r="R856" s="61"/>
      <c r="S856" s="61"/>
      <c r="T856" s="61"/>
      <c r="U856" s="61"/>
    </row>
    <row r="857" spans="1:21" ht="12.75">
      <c r="A857" s="61"/>
      <c r="B857" s="61"/>
      <c r="C857" s="61"/>
      <c r="D857" s="61"/>
      <c r="E857" s="61"/>
      <c r="F857" s="61"/>
      <c r="G857" s="61"/>
      <c r="H857" s="61"/>
      <c r="I857" s="61"/>
      <c r="J857" s="61"/>
      <c r="K857" s="61"/>
      <c r="L857" s="61"/>
      <c r="M857" s="61"/>
      <c r="N857" s="61"/>
      <c r="O857" s="61"/>
      <c r="P857" s="61"/>
      <c r="Q857" s="61"/>
      <c r="R857" s="61"/>
      <c r="S857" s="61"/>
      <c r="T857" s="61"/>
      <c r="U857" s="61"/>
    </row>
    <row r="858" spans="1:21" ht="12.75">
      <c r="A858" s="61"/>
      <c r="B858" s="61"/>
      <c r="C858" s="61"/>
      <c r="D858" s="61"/>
      <c r="E858" s="61"/>
      <c r="F858" s="61"/>
      <c r="G858" s="61"/>
      <c r="H858" s="61"/>
      <c r="I858" s="61"/>
      <c r="J858" s="61"/>
      <c r="K858" s="61"/>
      <c r="L858" s="61"/>
      <c r="M858" s="61"/>
      <c r="N858" s="61"/>
      <c r="O858" s="61"/>
      <c r="P858" s="61"/>
      <c r="Q858" s="61"/>
      <c r="R858" s="61"/>
      <c r="S858" s="61"/>
      <c r="T858" s="61"/>
      <c r="U858" s="61"/>
    </row>
    <row r="859" spans="1:21" ht="12.75">
      <c r="A859" s="61"/>
      <c r="B859" s="61"/>
      <c r="C859" s="61"/>
      <c r="D859" s="61"/>
      <c r="E859" s="61"/>
      <c r="F859" s="61"/>
      <c r="G859" s="61"/>
      <c r="H859" s="61"/>
      <c r="I859" s="61"/>
      <c r="J859" s="61"/>
      <c r="K859" s="61"/>
      <c r="L859" s="61"/>
      <c r="M859" s="61"/>
      <c r="N859" s="61"/>
      <c r="O859" s="61"/>
      <c r="P859" s="61"/>
      <c r="Q859" s="61"/>
      <c r="R859" s="61"/>
      <c r="S859" s="61"/>
      <c r="T859" s="61"/>
      <c r="U859" s="61"/>
    </row>
    <row r="860" spans="1:21" ht="12.75">
      <c r="A860" s="61"/>
      <c r="B860" s="61"/>
      <c r="C860" s="61"/>
      <c r="D860" s="61"/>
      <c r="E860" s="61"/>
      <c r="F860" s="61"/>
      <c r="G860" s="61"/>
      <c r="H860" s="61"/>
      <c r="I860" s="61"/>
      <c r="J860" s="61"/>
      <c r="K860" s="61"/>
      <c r="L860" s="61"/>
      <c r="M860" s="61"/>
      <c r="N860" s="61"/>
      <c r="O860" s="61"/>
      <c r="P860" s="61"/>
      <c r="Q860" s="61"/>
      <c r="R860" s="61"/>
      <c r="S860" s="61"/>
      <c r="T860" s="61"/>
      <c r="U860" s="61"/>
    </row>
    <row r="861" spans="1:21" ht="12.75">
      <c r="A861" s="61"/>
      <c r="B861" s="61"/>
      <c r="C861" s="61"/>
      <c r="D861" s="61"/>
      <c r="E861" s="61"/>
      <c r="F861" s="61"/>
      <c r="G861" s="61"/>
      <c r="H861" s="61"/>
      <c r="I861" s="61"/>
      <c r="J861" s="61"/>
      <c r="K861" s="61"/>
      <c r="L861" s="61"/>
      <c r="M861" s="61"/>
      <c r="N861" s="61"/>
      <c r="O861" s="61"/>
      <c r="P861" s="61"/>
      <c r="Q861" s="61"/>
      <c r="R861" s="61"/>
      <c r="S861" s="61"/>
      <c r="T861" s="61"/>
      <c r="U861" s="61"/>
    </row>
    <row r="862" spans="1:21" ht="12.75">
      <c r="A862" s="61"/>
      <c r="B862" s="61"/>
      <c r="C862" s="61"/>
      <c r="D862" s="61"/>
      <c r="E862" s="61"/>
      <c r="F862" s="61"/>
      <c r="G862" s="61"/>
      <c r="H862" s="61"/>
      <c r="I862" s="61"/>
      <c r="J862" s="61"/>
      <c r="K862" s="61"/>
      <c r="L862" s="61"/>
      <c r="M862" s="61"/>
      <c r="N862" s="61"/>
      <c r="O862" s="61"/>
      <c r="P862" s="61"/>
      <c r="Q862" s="61"/>
      <c r="R862" s="61"/>
      <c r="S862" s="61"/>
      <c r="T862" s="61"/>
      <c r="U862" s="61"/>
    </row>
    <row r="863" spans="1:21" ht="12.75">
      <c r="A863" s="61"/>
      <c r="B863" s="61"/>
      <c r="C863" s="61"/>
      <c r="D863" s="61"/>
      <c r="E863" s="61"/>
      <c r="F863" s="61"/>
      <c r="G863" s="61"/>
      <c r="H863" s="61"/>
      <c r="I863" s="61"/>
      <c r="J863" s="61"/>
      <c r="K863" s="61"/>
      <c r="L863" s="61"/>
      <c r="M863" s="61"/>
      <c r="N863" s="61"/>
      <c r="O863" s="61"/>
      <c r="P863" s="61"/>
      <c r="Q863" s="61"/>
      <c r="R863" s="61"/>
      <c r="S863" s="61"/>
      <c r="T863" s="61"/>
      <c r="U863" s="61"/>
    </row>
    <row r="864" spans="1:21" ht="12.75">
      <c r="A864" s="61"/>
      <c r="B864" s="61"/>
      <c r="C864" s="61"/>
      <c r="D864" s="61"/>
      <c r="E864" s="61"/>
      <c r="F864" s="61"/>
      <c r="G864" s="61"/>
      <c r="H864" s="61"/>
      <c r="I864" s="61"/>
      <c r="J864" s="61"/>
      <c r="K864" s="61"/>
      <c r="L864" s="61"/>
      <c r="M864" s="61"/>
      <c r="N864" s="61"/>
      <c r="O864" s="61"/>
      <c r="P864" s="61"/>
      <c r="Q864" s="61"/>
      <c r="R864" s="61"/>
      <c r="S864" s="61"/>
      <c r="T864" s="61"/>
      <c r="U864" s="61"/>
    </row>
    <row r="865" spans="1:21" ht="12.75">
      <c r="A865" s="61"/>
      <c r="B865" s="61"/>
      <c r="C865" s="61"/>
      <c r="D865" s="61"/>
      <c r="E865" s="61"/>
      <c r="F865" s="61"/>
      <c r="G865" s="61"/>
      <c r="H865" s="61"/>
      <c r="I865" s="61"/>
      <c r="J865" s="61"/>
      <c r="K865" s="61"/>
      <c r="L865" s="61"/>
      <c r="M865" s="61"/>
      <c r="N865" s="61"/>
      <c r="O865" s="61"/>
      <c r="P865" s="61"/>
      <c r="Q865" s="61"/>
      <c r="R865" s="61"/>
      <c r="S865" s="61"/>
      <c r="T865" s="61"/>
      <c r="U865" s="61"/>
    </row>
    <row r="866" spans="1:21" ht="12.75">
      <c r="A866" s="61"/>
      <c r="B866" s="61"/>
      <c r="C866" s="61"/>
      <c r="D866" s="61"/>
      <c r="E866" s="61"/>
      <c r="F866" s="61"/>
      <c r="G866" s="61"/>
      <c r="H866" s="61"/>
      <c r="I866" s="61"/>
      <c r="J866" s="61"/>
      <c r="K866" s="61"/>
      <c r="L866" s="61"/>
      <c r="M866" s="61"/>
      <c r="N866" s="61"/>
      <c r="O866" s="61"/>
      <c r="P866" s="61"/>
      <c r="Q866" s="61"/>
      <c r="R866" s="61"/>
      <c r="S866" s="61"/>
      <c r="T866" s="61"/>
      <c r="U866" s="61"/>
    </row>
    <row r="867" spans="1:21" ht="12.75">
      <c r="A867" s="61"/>
      <c r="B867" s="61"/>
      <c r="C867" s="61"/>
      <c r="D867" s="61"/>
      <c r="E867" s="61"/>
      <c r="F867" s="61"/>
      <c r="G867" s="61"/>
      <c r="H867" s="61"/>
      <c r="I867" s="61"/>
      <c r="J867" s="61"/>
      <c r="K867" s="61"/>
      <c r="L867" s="61"/>
      <c r="M867" s="61"/>
      <c r="N867" s="61"/>
      <c r="O867" s="61"/>
      <c r="P867" s="61"/>
      <c r="Q867" s="61"/>
      <c r="R867" s="61"/>
      <c r="S867" s="61"/>
      <c r="T867" s="61"/>
      <c r="U867" s="61"/>
    </row>
    <row r="868" spans="1:21" ht="12.75">
      <c r="A868" s="61"/>
      <c r="B868" s="61"/>
      <c r="C868" s="61"/>
      <c r="D868" s="61"/>
      <c r="E868" s="61"/>
      <c r="F868" s="61"/>
      <c r="G868" s="61"/>
      <c r="H868" s="61"/>
      <c r="I868" s="61"/>
      <c r="J868" s="61"/>
      <c r="K868" s="61"/>
      <c r="L868" s="61"/>
      <c r="M868" s="61"/>
      <c r="N868" s="61"/>
      <c r="O868" s="61"/>
      <c r="P868" s="61"/>
      <c r="Q868" s="61"/>
      <c r="R868" s="61"/>
      <c r="S868" s="61"/>
      <c r="T868" s="61"/>
      <c r="U868" s="61"/>
    </row>
    <row r="869" spans="1:21" ht="12.75">
      <c r="A869" s="61"/>
      <c r="B869" s="61"/>
      <c r="C869" s="61"/>
      <c r="D869" s="61"/>
      <c r="E869" s="61"/>
      <c r="F869" s="61"/>
      <c r="G869" s="61"/>
      <c r="H869" s="61"/>
      <c r="I869" s="61"/>
      <c r="J869" s="61"/>
      <c r="K869" s="61"/>
      <c r="L869" s="61"/>
      <c r="M869" s="61"/>
      <c r="N869" s="61"/>
      <c r="O869" s="61"/>
      <c r="P869" s="61"/>
      <c r="Q869" s="61"/>
      <c r="R869" s="61"/>
      <c r="S869" s="61"/>
      <c r="T869" s="61"/>
      <c r="U869" s="61"/>
    </row>
    <row r="870" spans="1:21" ht="12.75">
      <c r="A870" s="61"/>
      <c r="B870" s="61"/>
      <c r="C870" s="61"/>
      <c r="D870" s="61"/>
      <c r="E870" s="61"/>
      <c r="F870" s="61"/>
      <c r="G870" s="61"/>
      <c r="H870" s="61"/>
      <c r="I870" s="61"/>
      <c r="J870" s="61"/>
      <c r="K870" s="61"/>
      <c r="L870" s="61"/>
      <c r="M870" s="61"/>
      <c r="N870" s="61"/>
      <c r="O870" s="61"/>
      <c r="P870" s="61"/>
      <c r="Q870" s="61"/>
      <c r="R870" s="61"/>
      <c r="S870" s="61"/>
      <c r="T870" s="61"/>
      <c r="U870" s="61"/>
    </row>
    <row r="871" spans="1:21" ht="12.75">
      <c r="A871" s="61"/>
      <c r="B871" s="61"/>
      <c r="C871" s="61"/>
      <c r="D871" s="61"/>
      <c r="E871" s="61"/>
      <c r="F871" s="61"/>
      <c r="G871" s="61"/>
      <c r="H871" s="61"/>
      <c r="I871" s="61"/>
      <c r="J871" s="61"/>
      <c r="K871" s="61"/>
      <c r="L871" s="61"/>
      <c r="M871" s="61"/>
      <c r="N871" s="61"/>
      <c r="O871" s="61"/>
      <c r="P871" s="61"/>
      <c r="Q871" s="61"/>
      <c r="R871" s="61"/>
      <c r="S871" s="61"/>
      <c r="T871" s="61"/>
      <c r="U871" s="61"/>
    </row>
    <row r="872" spans="1:21" ht="12.75">
      <c r="A872" s="61"/>
      <c r="B872" s="61"/>
      <c r="C872" s="61"/>
      <c r="D872" s="61"/>
      <c r="E872" s="61"/>
      <c r="F872" s="61"/>
      <c r="G872" s="61"/>
      <c r="H872" s="61"/>
      <c r="I872" s="61"/>
      <c r="J872" s="61"/>
      <c r="K872" s="61"/>
      <c r="L872" s="61"/>
      <c r="M872" s="61"/>
      <c r="N872" s="61"/>
      <c r="O872" s="61"/>
      <c r="P872" s="61"/>
      <c r="Q872" s="61"/>
      <c r="R872" s="61"/>
      <c r="S872" s="61"/>
      <c r="T872" s="61"/>
      <c r="U872" s="61"/>
    </row>
    <row r="873" spans="1:21" ht="12.75">
      <c r="A873" s="61"/>
      <c r="B873" s="61"/>
      <c r="C873" s="61"/>
      <c r="D873" s="61"/>
      <c r="E873" s="61"/>
      <c r="F873" s="61"/>
      <c r="G873" s="61"/>
      <c r="H873" s="61"/>
      <c r="I873" s="61"/>
      <c r="J873" s="61"/>
      <c r="K873" s="61"/>
      <c r="L873" s="61"/>
      <c r="M873" s="61"/>
      <c r="N873" s="61"/>
      <c r="O873" s="61"/>
      <c r="P873" s="61"/>
      <c r="Q873" s="61"/>
      <c r="R873" s="61"/>
      <c r="S873" s="61"/>
      <c r="T873" s="61"/>
      <c r="U873" s="61"/>
    </row>
    <row r="874" spans="1:21" ht="12.75">
      <c r="A874" s="61"/>
      <c r="B874" s="61"/>
      <c r="C874" s="61"/>
      <c r="D874" s="61"/>
      <c r="E874" s="61"/>
      <c r="F874" s="61"/>
      <c r="G874" s="61"/>
      <c r="H874" s="61"/>
      <c r="I874" s="61"/>
      <c r="J874" s="61"/>
      <c r="K874" s="61"/>
      <c r="L874" s="61"/>
      <c r="M874" s="61"/>
      <c r="N874" s="61"/>
      <c r="O874" s="61"/>
      <c r="P874" s="61"/>
      <c r="Q874" s="61"/>
      <c r="R874" s="61"/>
      <c r="S874" s="61"/>
      <c r="T874" s="61"/>
      <c r="U874" s="61"/>
    </row>
    <row r="875" spans="1:21" ht="12.75">
      <c r="A875" s="61"/>
      <c r="B875" s="61"/>
      <c r="C875" s="61"/>
      <c r="D875" s="61"/>
      <c r="E875" s="61"/>
      <c r="F875" s="61"/>
      <c r="G875" s="61"/>
      <c r="H875" s="61"/>
      <c r="I875" s="61"/>
      <c r="J875" s="61"/>
      <c r="K875" s="61"/>
      <c r="L875" s="61"/>
      <c r="M875" s="61"/>
      <c r="N875" s="61"/>
      <c r="O875" s="61"/>
      <c r="P875" s="61"/>
      <c r="Q875" s="61"/>
      <c r="R875" s="61"/>
      <c r="S875" s="61"/>
      <c r="T875" s="61"/>
      <c r="U875" s="61"/>
    </row>
    <row r="876" spans="1:21" ht="12.75">
      <c r="A876" s="61"/>
      <c r="B876" s="61"/>
      <c r="C876" s="61"/>
      <c r="D876" s="61"/>
      <c r="E876" s="61"/>
      <c r="F876" s="61"/>
      <c r="G876" s="61"/>
      <c r="H876" s="61"/>
      <c r="I876" s="61"/>
      <c r="J876" s="61"/>
      <c r="K876" s="61"/>
      <c r="L876" s="61"/>
      <c r="M876" s="61"/>
      <c r="N876" s="61"/>
      <c r="O876" s="61"/>
      <c r="P876" s="61"/>
      <c r="Q876" s="61"/>
      <c r="R876" s="61"/>
      <c r="S876" s="61"/>
      <c r="T876" s="61"/>
      <c r="U876" s="61"/>
    </row>
    <row r="877" spans="1:21" ht="12.75">
      <c r="A877" s="61"/>
      <c r="B877" s="61"/>
      <c r="C877" s="61"/>
      <c r="D877" s="61"/>
      <c r="E877" s="61"/>
      <c r="F877" s="61"/>
      <c r="G877" s="61"/>
      <c r="H877" s="61"/>
      <c r="I877" s="61"/>
      <c r="J877" s="61"/>
      <c r="K877" s="61"/>
      <c r="L877" s="61"/>
      <c r="M877" s="61"/>
      <c r="N877" s="61"/>
      <c r="O877" s="61"/>
      <c r="P877" s="61"/>
      <c r="Q877" s="61"/>
      <c r="R877" s="61"/>
      <c r="S877" s="61"/>
      <c r="T877" s="61"/>
      <c r="U877" s="61"/>
    </row>
    <row r="878" spans="1:21" ht="12.75">
      <c r="A878" s="61"/>
      <c r="B878" s="61"/>
      <c r="C878" s="61"/>
      <c r="D878" s="61"/>
      <c r="E878" s="61"/>
      <c r="F878" s="61"/>
      <c r="G878" s="61"/>
      <c r="H878" s="61"/>
      <c r="I878" s="61"/>
      <c r="J878" s="61"/>
      <c r="K878" s="61"/>
      <c r="L878" s="61"/>
      <c r="M878" s="61"/>
      <c r="N878" s="61"/>
      <c r="O878" s="61"/>
      <c r="P878" s="61"/>
      <c r="Q878" s="61"/>
      <c r="R878" s="61"/>
      <c r="S878" s="61"/>
      <c r="T878" s="61"/>
      <c r="U878" s="61"/>
    </row>
    <row r="879" spans="1:21" ht="12.75">
      <c r="A879" s="61"/>
      <c r="B879" s="61"/>
      <c r="C879" s="61"/>
      <c r="D879" s="61"/>
      <c r="E879" s="61"/>
      <c r="F879" s="61"/>
      <c r="G879" s="61"/>
      <c r="H879" s="61"/>
      <c r="I879" s="61"/>
      <c r="J879" s="61"/>
      <c r="K879" s="61"/>
      <c r="L879" s="61"/>
      <c r="M879" s="61"/>
      <c r="N879" s="61"/>
      <c r="O879" s="61"/>
      <c r="P879" s="61"/>
      <c r="Q879" s="61"/>
      <c r="R879" s="61"/>
      <c r="S879" s="61"/>
      <c r="T879" s="61"/>
      <c r="U879" s="61"/>
    </row>
    <row r="880" spans="1:21" ht="12.75">
      <c r="A880" s="61"/>
      <c r="B880" s="61"/>
      <c r="C880" s="61"/>
      <c r="D880" s="61"/>
      <c r="E880" s="61"/>
      <c r="F880" s="61"/>
      <c r="G880" s="61"/>
      <c r="H880" s="61"/>
      <c r="I880" s="61"/>
      <c r="J880" s="61"/>
      <c r="K880" s="61"/>
      <c r="L880" s="61"/>
      <c r="M880" s="61"/>
      <c r="N880" s="61"/>
      <c r="O880" s="61"/>
      <c r="P880" s="61"/>
      <c r="Q880" s="61"/>
      <c r="R880" s="61"/>
      <c r="S880" s="61"/>
      <c r="T880" s="61"/>
      <c r="U880" s="61"/>
    </row>
    <row r="881" spans="1:21" ht="12.75">
      <c r="A881" s="61"/>
      <c r="B881" s="61"/>
      <c r="C881" s="61"/>
      <c r="D881" s="61"/>
      <c r="E881" s="61"/>
      <c r="F881" s="61"/>
      <c r="G881" s="61"/>
      <c r="H881" s="61"/>
      <c r="I881" s="61"/>
      <c r="J881" s="61"/>
      <c r="K881" s="61"/>
      <c r="L881" s="61"/>
      <c r="M881" s="61"/>
      <c r="N881" s="61"/>
      <c r="O881" s="61"/>
      <c r="P881" s="61"/>
      <c r="Q881" s="61"/>
      <c r="R881" s="61"/>
      <c r="S881" s="61"/>
      <c r="T881" s="61"/>
      <c r="U881" s="61"/>
    </row>
    <row r="882" spans="1:21" ht="12.75">
      <c r="A882" s="61"/>
      <c r="B882" s="61"/>
      <c r="C882" s="61"/>
      <c r="D882" s="61"/>
      <c r="E882" s="61"/>
      <c r="F882" s="61"/>
      <c r="G882" s="61"/>
      <c r="H882" s="61"/>
      <c r="I882" s="61"/>
      <c r="J882" s="61"/>
      <c r="K882" s="61"/>
      <c r="L882" s="61"/>
      <c r="M882" s="61"/>
      <c r="N882" s="61"/>
      <c r="O882" s="61"/>
      <c r="P882" s="61"/>
      <c r="Q882" s="61"/>
      <c r="R882" s="61"/>
      <c r="S882" s="61"/>
      <c r="T882" s="61"/>
      <c r="U882" s="61"/>
    </row>
    <row r="883" spans="1:21" ht="12.75">
      <c r="A883" s="61"/>
      <c r="B883" s="61"/>
      <c r="C883" s="61"/>
      <c r="D883" s="61"/>
      <c r="E883" s="61"/>
      <c r="F883" s="61"/>
      <c r="G883" s="61"/>
      <c r="H883" s="61"/>
      <c r="I883" s="61"/>
      <c r="J883" s="61"/>
      <c r="K883" s="61"/>
      <c r="L883" s="61"/>
      <c r="M883" s="61"/>
      <c r="N883" s="61"/>
      <c r="O883" s="61"/>
      <c r="P883" s="61"/>
      <c r="Q883" s="61"/>
      <c r="R883" s="61"/>
      <c r="S883" s="61"/>
      <c r="T883" s="61"/>
      <c r="U883" s="61"/>
    </row>
    <row r="884" spans="1:21" ht="12.75">
      <c r="A884" s="61"/>
      <c r="B884" s="61"/>
      <c r="C884" s="61"/>
      <c r="D884" s="61"/>
      <c r="E884" s="61"/>
      <c r="F884" s="61"/>
      <c r="G884" s="61"/>
      <c r="H884" s="61"/>
      <c r="I884" s="61"/>
      <c r="J884" s="61"/>
      <c r="K884" s="61"/>
      <c r="L884" s="61"/>
      <c r="M884" s="61"/>
      <c r="N884" s="61"/>
      <c r="O884" s="61"/>
      <c r="P884" s="61"/>
      <c r="Q884" s="61"/>
      <c r="R884" s="61"/>
      <c r="S884" s="61"/>
      <c r="T884" s="61"/>
      <c r="U884" s="61"/>
    </row>
    <row r="885" spans="1:21" ht="12.75">
      <c r="A885" s="61"/>
      <c r="B885" s="61"/>
      <c r="C885" s="61"/>
      <c r="D885" s="61"/>
      <c r="E885" s="61"/>
      <c r="F885" s="61"/>
      <c r="G885" s="61"/>
      <c r="H885" s="61"/>
      <c r="I885" s="61"/>
      <c r="J885" s="61"/>
      <c r="K885" s="61"/>
      <c r="L885" s="61"/>
      <c r="M885" s="61"/>
      <c r="N885" s="61"/>
      <c r="O885" s="61"/>
      <c r="P885" s="61"/>
      <c r="Q885" s="61"/>
      <c r="R885" s="61"/>
      <c r="S885" s="61"/>
      <c r="T885" s="61"/>
      <c r="U885" s="61"/>
    </row>
    <row r="886" spans="1:21" ht="12.75">
      <c r="A886" s="61"/>
      <c r="B886" s="61"/>
      <c r="C886" s="61"/>
      <c r="D886" s="61"/>
      <c r="E886" s="61"/>
      <c r="F886" s="61"/>
      <c r="G886" s="61"/>
      <c r="H886" s="61"/>
      <c r="I886" s="61"/>
      <c r="J886" s="61"/>
      <c r="K886" s="61"/>
      <c r="L886" s="61"/>
      <c r="M886" s="61"/>
      <c r="N886" s="61"/>
      <c r="O886" s="61"/>
      <c r="P886" s="61"/>
      <c r="Q886" s="61"/>
      <c r="R886" s="61"/>
      <c r="S886" s="61"/>
      <c r="T886" s="61"/>
      <c r="U886" s="61"/>
    </row>
    <row r="887" spans="1:21" ht="12.75">
      <c r="A887" s="61"/>
      <c r="B887" s="61"/>
      <c r="C887" s="61"/>
      <c r="D887" s="61"/>
      <c r="E887" s="61"/>
      <c r="F887" s="61"/>
      <c r="G887" s="61"/>
      <c r="H887" s="61"/>
      <c r="I887" s="61"/>
      <c r="J887" s="61"/>
      <c r="K887" s="61"/>
      <c r="L887" s="61"/>
      <c r="M887" s="61"/>
      <c r="N887" s="61"/>
      <c r="O887" s="61"/>
      <c r="P887" s="61"/>
      <c r="Q887" s="61"/>
      <c r="R887" s="61"/>
      <c r="S887" s="61"/>
      <c r="T887" s="61"/>
      <c r="U887" s="61"/>
    </row>
    <row r="888" spans="1:21" ht="12.75">
      <c r="A888" s="61"/>
      <c r="B888" s="61"/>
      <c r="C888" s="61"/>
      <c r="D888" s="61"/>
      <c r="E888" s="61"/>
      <c r="F888" s="61"/>
      <c r="G888" s="61"/>
      <c r="H888" s="61"/>
      <c r="I888" s="61"/>
      <c r="J888" s="61"/>
      <c r="K888" s="61"/>
      <c r="L888" s="61"/>
      <c r="M888" s="61"/>
      <c r="N888" s="61"/>
      <c r="O888" s="61"/>
      <c r="P888" s="61"/>
      <c r="Q888" s="61"/>
      <c r="R888" s="61"/>
      <c r="S888" s="61"/>
      <c r="T888" s="61"/>
      <c r="U888" s="61"/>
    </row>
    <row r="889" spans="1:21" ht="12.75">
      <c r="A889" s="61"/>
      <c r="B889" s="61"/>
      <c r="C889" s="61"/>
      <c r="D889" s="61"/>
      <c r="E889" s="61"/>
      <c r="F889" s="61"/>
      <c r="G889" s="61"/>
      <c r="H889" s="61"/>
      <c r="I889" s="61"/>
      <c r="J889" s="61"/>
      <c r="K889" s="61"/>
      <c r="L889" s="61"/>
      <c r="M889" s="61"/>
      <c r="N889" s="61"/>
      <c r="O889" s="61"/>
      <c r="P889" s="61"/>
      <c r="Q889" s="61"/>
      <c r="R889" s="61"/>
      <c r="S889" s="61"/>
      <c r="T889" s="61"/>
      <c r="U889" s="61"/>
    </row>
    <row r="890" spans="1:21" ht="12.75">
      <c r="A890" s="61"/>
      <c r="B890" s="61"/>
      <c r="C890" s="61"/>
      <c r="D890" s="61"/>
      <c r="E890" s="61"/>
      <c r="F890" s="61"/>
      <c r="G890" s="61"/>
      <c r="H890" s="61"/>
      <c r="I890" s="61"/>
      <c r="J890" s="61"/>
      <c r="K890" s="61"/>
      <c r="L890" s="61"/>
      <c r="M890" s="61"/>
      <c r="N890" s="61"/>
      <c r="O890" s="61"/>
      <c r="P890" s="61"/>
      <c r="Q890" s="61"/>
      <c r="R890" s="61"/>
      <c r="S890" s="61"/>
      <c r="T890" s="61"/>
      <c r="U890" s="61"/>
    </row>
    <row r="891" spans="1:21" ht="12.75">
      <c r="A891" s="61"/>
      <c r="B891" s="61"/>
      <c r="C891" s="61"/>
      <c r="D891" s="61"/>
      <c r="E891" s="61"/>
      <c r="F891" s="61"/>
      <c r="G891" s="61"/>
      <c r="H891" s="61"/>
      <c r="I891" s="61"/>
      <c r="J891" s="61"/>
      <c r="K891" s="61"/>
      <c r="L891" s="61"/>
      <c r="M891" s="61"/>
      <c r="N891" s="61"/>
      <c r="O891" s="61"/>
      <c r="P891" s="61"/>
      <c r="Q891" s="61"/>
      <c r="R891" s="61"/>
      <c r="S891" s="61"/>
      <c r="T891" s="61"/>
      <c r="U891" s="61"/>
    </row>
    <row r="892" spans="1:21" ht="12.75">
      <c r="A892" s="61"/>
      <c r="B892" s="61"/>
      <c r="C892" s="61"/>
      <c r="D892" s="61"/>
      <c r="E892" s="61"/>
      <c r="F892" s="61"/>
      <c r="G892" s="61"/>
      <c r="H892" s="61"/>
      <c r="I892" s="61"/>
      <c r="J892" s="61"/>
      <c r="K892" s="61"/>
      <c r="L892" s="61"/>
      <c r="M892" s="61"/>
      <c r="N892" s="61"/>
      <c r="O892" s="61"/>
      <c r="P892" s="61"/>
      <c r="Q892" s="61"/>
      <c r="R892" s="61"/>
      <c r="S892" s="61"/>
      <c r="T892" s="61"/>
      <c r="U892" s="61"/>
    </row>
    <row r="893" spans="1:21" ht="12.75">
      <c r="A893" s="61"/>
      <c r="B893" s="61"/>
      <c r="C893" s="61"/>
      <c r="D893" s="61"/>
      <c r="E893" s="61"/>
      <c r="F893" s="61"/>
      <c r="G893" s="61"/>
      <c r="H893" s="61"/>
      <c r="I893" s="61"/>
      <c r="J893" s="61"/>
      <c r="K893" s="61"/>
      <c r="L893" s="61"/>
      <c r="M893" s="61"/>
      <c r="N893" s="61"/>
      <c r="O893" s="61"/>
      <c r="P893" s="61"/>
      <c r="Q893" s="61"/>
      <c r="R893" s="61"/>
      <c r="S893" s="61"/>
      <c r="T893" s="61"/>
      <c r="U893" s="61"/>
    </row>
    <row r="894" spans="1:21" ht="12.75">
      <c r="A894" s="61"/>
      <c r="B894" s="61"/>
      <c r="C894" s="61"/>
      <c r="D894" s="61"/>
      <c r="E894" s="61"/>
      <c r="F894" s="61"/>
      <c r="G894" s="61"/>
      <c r="H894" s="61"/>
      <c r="I894" s="61"/>
      <c r="J894" s="61"/>
      <c r="K894" s="61"/>
      <c r="L894" s="61"/>
      <c r="M894" s="61"/>
      <c r="N894" s="61"/>
      <c r="O894" s="61"/>
      <c r="P894" s="61"/>
      <c r="Q894" s="61"/>
      <c r="R894" s="61"/>
      <c r="S894" s="61"/>
      <c r="T894" s="61"/>
      <c r="U894" s="61"/>
    </row>
    <row r="895" spans="1:21" ht="12.75">
      <c r="A895" s="61"/>
      <c r="B895" s="61"/>
      <c r="C895" s="61"/>
      <c r="D895" s="61"/>
      <c r="E895" s="61"/>
      <c r="F895" s="61"/>
      <c r="G895" s="61"/>
      <c r="H895" s="61"/>
      <c r="I895" s="61"/>
      <c r="J895" s="61"/>
      <c r="K895" s="61"/>
      <c r="L895" s="61"/>
      <c r="M895" s="61"/>
      <c r="N895" s="61"/>
      <c r="O895" s="61"/>
      <c r="P895" s="61"/>
      <c r="Q895" s="61"/>
      <c r="R895" s="61"/>
      <c r="S895" s="61"/>
      <c r="T895" s="61"/>
      <c r="U895" s="61"/>
    </row>
    <row r="896" spans="1:21" ht="12.75">
      <c r="A896" s="61"/>
      <c r="B896" s="61"/>
      <c r="C896" s="61"/>
      <c r="D896" s="61"/>
      <c r="E896" s="61"/>
      <c r="F896" s="61"/>
      <c r="G896" s="61"/>
      <c r="H896" s="61"/>
      <c r="I896" s="61"/>
      <c r="J896" s="61"/>
      <c r="K896" s="61"/>
      <c r="L896" s="61"/>
      <c r="M896" s="61"/>
      <c r="N896" s="61"/>
      <c r="O896" s="61"/>
      <c r="P896" s="61"/>
      <c r="Q896" s="61"/>
      <c r="R896" s="61"/>
      <c r="S896" s="61"/>
      <c r="T896" s="61"/>
      <c r="U896" s="61"/>
    </row>
    <row r="897" spans="1:21" ht="12.75">
      <c r="A897" s="61"/>
      <c r="B897" s="61"/>
      <c r="C897" s="61"/>
      <c r="D897" s="61"/>
      <c r="E897" s="61"/>
      <c r="F897" s="61"/>
      <c r="G897" s="61"/>
      <c r="H897" s="61"/>
      <c r="I897" s="61"/>
      <c r="J897" s="61"/>
      <c r="K897" s="61"/>
      <c r="L897" s="61"/>
      <c r="M897" s="61"/>
      <c r="N897" s="61"/>
      <c r="O897" s="61"/>
      <c r="P897" s="61"/>
      <c r="Q897" s="61"/>
      <c r="R897" s="61"/>
      <c r="S897" s="61"/>
      <c r="T897" s="61"/>
      <c r="U897" s="61"/>
    </row>
    <row r="898" spans="1:21" ht="12.75">
      <c r="A898" s="61"/>
      <c r="B898" s="61"/>
      <c r="C898" s="61"/>
      <c r="D898" s="61"/>
      <c r="E898" s="61"/>
      <c r="F898" s="61"/>
      <c r="G898" s="61"/>
      <c r="H898" s="61"/>
      <c r="I898" s="61"/>
      <c r="J898" s="61"/>
      <c r="K898" s="61"/>
      <c r="L898" s="61"/>
      <c r="M898" s="61"/>
      <c r="N898" s="61"/>
      <c r="O898" s="61"/>
      <c r="P898" s="61"/>
      <c r="Q898" s="61"/>
      <c r="R898" s="61"/>
      <c r="S898" s="61"/>
      <c r="T898" s="61"/>
      <c r="U898" s="61"/>
    </row>
    <row r="899" spans="1:21" ht="12.75">
      <c r="A899" s="61"/>
      <c r="B899" s="61"/>
      <c r="C899" s="61"/>
      <c r="D899" s="61"/>
      <c r="E899" s="61"/>
      <c r="F899" s="61"/>
      <c r="G899" s="61"/>
      <c r="H899" s="61"/>
      <c r="I899" s="61"/>
      <c r="J899" s="61"/>
      <c r="K899" s="61"/>
      <c r="L899" s="61"/>
      <c r="M899" s="61"/>
      <c r="N899" s="61"/>
      <c r="O899" s="61"/>
      <c r="P899" s="61"/>
      <c r="Q899" s="61"/>
      <c r="R899" s="61"/>
      <c r="S899" s="61"/>
      <c r="T899" s="61"/>
      <c r="U899" s="61"/>
    </row>
    <row r="900" spans="1:21" ht="12.75">
      <c r="A900" s="61"/>
      <c r="B900" s="61"/>
      <c r="C900" s="61"/>
      <c r="D900" s="61"/>
      <c r="E900" s="61"/>
      <c r="F900" s="61"/>
      <c r="G900" s="61"/>
      <c r="H900" s="61"/>
      <c r="I900" s="61"/>
      <c r="J900" s="61"/>
      <c r="K900" s="61"/>
      <c r="L900" s="61"/>
      <c r="M900" s="61"/>
      <c r="N900" s="61"/>
      <c r="O900" s="61"/>
      <c r="P900" s="61"/>
      <c r="Q900" s="61"/>
      <c r="R900" s="61"/>
      <c r="S900" s="61"/>
      <c r="T900" s="61"/>
      <c r="U900" s="61"/>
    </row>
    <row r="901" spans="1:21" ht="12.75">
      <c r="A901" s="61"/>
      <c r="B901" s="61"/>
      <c r="C901" s="61"/>
      <c r="D901" s="61"/>
      <c r="E901" s="61"/>
      <c r="F901" s="61"/>
      <c r="G901" s="61"/>
      <c r="H901" s="61"/>
      <c r="I901" s="61"/>
      <c r="J901" s="61"/>
      <c r="K901" s="61"/>
      <c r="L901" s="61"/>
      <c r="M901" s="61"/>
      <c r="N901" s="61"/>
      <c r="O901" s="61"/>
      <c r="P901" s="61"/>
      <c r="Q901" s="61"/>
      <c r="R901" s="61"/>
      <c r="S901" s="61"/>
      <c r="T901" s="61"/>
      <c r="U901" s="61"/>
    </row>
    <row r="902" spans="1:21" ht="12.75">
      <c r="A902" s="61"/>
      <c r="B902" s="61"/>
      <c r="C902" s="61"/>
      <c r="D902" s="61"/>
      <c r="E902" s="61"/>
      <c r="F902" s="61"/>
      <c r="G902" s="61"/>
      <c r="H902" s="61"/>
      <c r="I902" s="61"/>
      <c r="J902" s="61"/>
      <c r="K902" s="61"/>
      <c r="L902" s="61"/>
      <c r="M902" s="61"/>
      <c r="N902" s="61"/>
      <c r="O902" s="61"/>
      <c r="P902" s="61"/>
      <c r="Q902" s="61"/>
      <c r="R902" s="61"/>
      <c r="S902" s="61"/>
      <c r="T902" s="61"/>
      <c r="U902" s="61"/>
    </row>
    <row r="903" spans="1:21" ht="12.75">
      <c r="A903" s="61"/>
      <c r="B903" s="61"/>
      <c r="C903" s="61"/>
      <c r="D903" s="61"/>
      <c r="E903" s="61"/>
      <c r="F903" s="61"/>
      <c r="G903" s="61"/>
      <c r="H903" s="61"/>
      <c r="I903" s="61"/>
      <c r="J903" s="61"/>
      <c r="K903" s="61"/>
      <c r="L903" s="61"/>
      <c r="M903" s="61"/>
      <c r="N903" s="61"/>
      <c r="O903" s="61"/>
      <c r="P903" s="61"/>
      <c r="Q903" s="61"/>
      <c r="R903" s="61"/>
      <c r="S903" s="61"/>
      <c r="T903" s="61"/>
      <c r="U903" s="61"/>
    </row>
    <row r="904" spans="1:21" ht="12.75">
      <c r="A904" s="61"/>
      <c r="B904" s="61"/>
      <c r="C904" s="61"/>
      <c r="D904" s="61"/>
      <c r="E904" s="61"/>
      <c r="F904" s="61"/>
      <c r="G904" s="61"/>
      <c r="H904" s="61"/>
      <c r="I904" s="61"/>
      <c r="J904" s="61"/>
      <c r="K904" s="61"/>
      <c r="L904" s="61"/>
      <c r="M904" s="61"/>
      <c r="N904" s="61"/>
      <c r="O904" s="61"/>
      <c r="P904" s="61"/>
      <c r="Q904" s="61"/>
      <c r="R904" s="61"/>
      <c r="S904" s="61"/>
      <c r="T904" s="61"/>
      <c r="U904" s="61"/>
    </row>
    <row r="905" spans="1:21" ht="12.75">
      <c r="A905" s="61"/>
      <c r="B905" s="61"/>
      <c r="C905" s="61"/>
      <c r="D905" s="61"/>
      <c r="E905" s="61"/>
      <c r="F905" s="61"/>
      <c r="G905" s="61"/>
      <c r="H905" s="61"/>
      <c r="I905" s="61"/>
      <c r="J905" s="61"/>
      <c r="K905" s="61"/>
      <c r="L905" s="61"/>
      <c r="M905" s="61"/>
      <c r="N905" s="61"/>
      <c r="O905" s="61"/>
      <c r="P905" s="61"/>
      <c r="Q905" s="61"/>
      <c r="R905" s="61"/>
      <c r="S905" s="61"/>
      <c r="T905" s="61"/>
      <c r="U905" s="61"/>
    </row>
    <row r="906" spans="1:21" ht="12.75">
      <c r="A906" s="61"/>
      <c r="B906" s="61"/>
      <c r="C906" s="61"/>
      <c r="D906" s="61"/>
      <c r="E906" s="61"/>
      <c r="F906" s="61"/>
      <c r="G906" s="61"/>
      <c r="H906" s="61"/>
      <c r="I906" s="61"/>
      <c r="J906" s="61"/>
      <c r="K906" s="61"/>
      <c r="L906" s="61"/>
      <c r="M906" s="61"/>
      <c r="N906" s="61"/>
      <c r="O906" s="61"/>
      <c r="P906" s="61"/>
      <c r="Q906" s="61"/>
      <c r="R906" s="61"/>
      <c r="S906" s="61"/>
      <c r="T906" s="61"/>
      <c r="U906" s="61"/>
    </row>
    <row r="907" spans="1:21" ht="12.75">
      <c r="A907" s="61"/>
      <c r="B907" s="61"/>
      <c r="C907" s="61"/>
      <c r="D907" s="61"/>
      <c r="E907" s="61"/>
      <c r="F907" s="61"/>
      <c r="G907" s="61"/>
      <c r="H907" s="61"/>
      <c r="I907" s="61"/>
      <c r="J907" s="61"/>
      <c r="K907" s="61"/>
      <c r="L907" s="61"/>
      <c r="M907" s="61"/>
      <c r="N907" s="61"/>
      <c r="O907" s="61"/>
      <c r="P907" s="61"/>
      <c r="Q907" s="61"/>
      <c r="R907" s="61"/>
      <c r="S907" s="61"/>
      <c r="T907" s="61"/>
      <c r="U907" s="61"/>
    </row>
    <row r="908" spans="1:21" ht="12.75">
      <c r="A908" s="61"/>
      <c r="B908" s="61"/>
      <c r="C908" s="61"/>
      <c r="D908" s="61"/>
      <c r="E908" s="61"/>
      <c r="F908" s="61"/>
      <c r="G908" s="61"/>
      <c r="H908" s="61"/>
      <c r="I908" s="61"/>
      <c r="J908" s="61"/>
      <c r="K908" s="61"/>
      <c r="L908" s="61"/>
      <c r="M908" s="61"/>
      <c r="N908" s="61"/>
      <c r="O908" s="61"/>
      <c r="P908" s="61"/>
      <c r="Q908" s="61"/>
      <c r="R908" s="61"/>
      <c r="S908" s="61"/>
      <c r="T908" s="61"/>
      <c r="U908" s="61"/>
    </row>
    <row r="909" spans="1:21" ht="12.75">
      <c r="A909" s="61"/>
      <c r="B909" s="61"/>
      <c r="C909" s="61"/>
      <c r="D909" s="61"/>
      <c r="E909" s="61"/>
      <c r="F909" s="61"/>
      <c r="G909" s="61"/>
      <c r="H909" s="61"/>
      <c r="I909" s="61"/>
      <c r="J909" s="61"/>
      <c r="K909" s="61"/>
      <c r="L909" s="61"/>
      <c r="M909" s="61"/>
      <c r="N909" s="61"/>
      <c r="O909" s="61"/>
      <c r="P909" s="61"/>
      <c r="Q909" s="61"/>
      <c r="R909" s="61"/>
      <c r="S909" s="61"/>
      <c r="T909" s="61"/>
      <c r="U909" s="61"/>
    </row>
    <row r="910" spans="1:21" ht="12.75">
      <c r="A910" s="61"/>
      <c r="B910" s="61"/>
      <c r="C910" s="61"/>
      <c r="D910" s="61"/>
      <c r="E910" s="61"/>
      <c r="F910" s="61"/>
      <c r="G910" s="61"/>
      <c r="H910" s="61"/>
      <c r="I910" s="61"/>
      <c r="J910" s="61"/>
      <c r="K910" s="61"/>
      <c r="L910" s="61"/>
      <c r="M910" s="61"/>
      <c r="N910" s="61"/>
      <c r="O910" s="61"/>
      <c r="P910" s="61"/>
      <c r="Q910" s="61"/>
      <c r="R910" s="61"/>
      <c r="S910" s="61"/>
      <c r="T910" s="61"/>
      <c r="U910" s="61"/>
    </row>
    <row r="911" spans="1:21" ht="12.75">
      <c r="A911" s="61"/>
      <c r="B911" s="61"/>
      <c r="C911" s="61"/>
      <c r="D911" s="61"/>
      <c r="E911" s="61"/>
      <c r="F911" s="61"/>
      <c r="G911" s="61"/>
      <c r="H911" s="61"/>
      <c r="I911" s="61"/>
      <c r="J911" s="61"/>
      <c r="K911" s="61"/>
      <c r="L911" s="61"/>
      <c r="M911" s="61"/>
      <c r="N911" s="61"/>
      <c r="O911" s="61"/>
      <c r="P911" s="61"/>
      <c r="Q911" s="61"/>
      <c r="R911" s="61"/>
      <c r="S911" s="61"/>
      <c r="T911" s="61"/>
      <c r="U911" s="61"/>
    </row>
    <row r="912" spans="1:21" ht="12.75">
      <c r="A912" s="61"/>
      <c r="B912" s="61"/>
      <c r="C912" s="61"/>
      <c r="D912" s="61"/>
      <c r="E912" s="61"/>
      <c r="F912" s="61"/>
      <c r="G912" s="61"/>
      <c r="H912" s="61"/>
      <c r="I912" s="61"/>
      <c r="J912" s="61"/>
      <c r="K912" s="61"/>
      <c r="L912" s="61"/>
      <c r="M912" s="61"/>
      <c r="N912" s="61"/>
      <c r="O912" s="61"/>
      <c r="P912" s="61"/>
      <c r="Q912" s="61"/>
      <c r="R912" s="61"/>
      <c r="S912" s="61"/>
      <c r="T912" s="61"/>
      <c r="U912" s="61"/>
    </row>
    <row r="913" spans="1:21" ht="12.75">
      <c r="A913" s="61"/>
      <c r="B913" s="61"/>
      <c r="C913" s="61"/>
      <c r="D913" s="61"/>
      <c r="E913" s="61"/>
      <c r="F913" s="61"/>
      <c r="G913" s="61"/>
      <c r="H913" s="61"/>
      <c r="I913" s="61"/>
      <c r="J913" s="61"/>
      <c r="K913" s="61"/>
      <c r="L913" s="61"/>
      <c r="M913" s="61"/>
      <c r="N913" s="61"/>
      <c r="O913" s="61"/>
      <c r="P913" s="61"/>
      <c r="Q913" s="61"/>
      <c r="R913" s="61"/>
      <c r="S913" s="61"/>
      <c r="T913" s="61"/>
      <c r="U913" s="61"/>
    </row>
    <row r="914" spans="1:21" ht="12.75">
      <c r="A914" s="61"/>
      <c r="B914" s="61"/>
      <c r="C914" s="61"/>
      <c r="D914" s="61"/>
      <c r="E914" s="61"/>
      <c r="F914" s="61"/>
      <c r="G914" s="61"/>
      <c r="H914" s="61"/>
      <c r="I914" s="61"/>
      <c r="J914" s="61"/>
      <c r="K914" s="61"/>
      <c r="L914" s="61"/>
      <c r="M914" s="61"/>
      <c r="N914" s="61"/>
      <c r="O914" s="61"/>
      <c r="P914" s="61"/>
      <c r="Q914" s="61"/>
      <c r="R914" s="61"/>
      <c r="S914" s="61"/>
      <c r="T914" s="61"/>
      <c r="U914" s="61"/>
    </row>
    <row r="915" spans="1:21" ht="12.75">
      <c r="A915" s="61"/>
      <c r="B915" s="61"/>
      <c r="C915" s="61"/>
      <c r="D915" s="61"/>
      <c r="E915" s="61"/>
      <c r="F915" s="61"/>
      <c r="G915" s="61"/>
      <c r="H915" s="61"/>
      <c r="I915" s="61"/>
      <c r="J915" s="61"/>
      <c r="K915" s="61"/>
      <c r="L915" s="61"/>
      <c r="M915" s="61"/>
      <c r="N915" s="61"/>
      <c r="O915" s="61"/>
      <c r="P915" s="61"/>
      <c r="Q915" s="61"/>
      <c r="R915" s="61"/>
      <c r="S915" s="61"/>
      <c r="T915" s="61"/>
      <c r="U915" s="61"/>
    </row>
    <row r="916" spans="1:21" ht="12.75">
      <c r="A916" s="61"/>
      <c r="B916" s="61"/>
      <c r="C916" s="61"/>
      <c r="D916" s="61"/>
      <c r="E916" s="61"/>
      <c r="F916" s="61"/>
      <c r="G916" s="61"/>
      <c r="H916" s="61"/>
      <c r="I916" s="61"/>
      <c r="J916" s="61"/>
      <c r="K916" s="61"/>
      <c r="L916" s="61"/>
      <c r="M916" s="61"/>
      <c r="N916" s="61"/>
      <c r="O916" s="61"/>
      <c r="P916" s="61"/>
      <c r="Q916" s="61"/>
      <c r="R916" s="61"/>
      <c r="S916" s="61"/>
      <c r="T916" s="61"/>
      <c r="U916" s="61"/>
    </row>
    <row r="917" spans="1:21" ht="12.75">
      <c r="A917" s="61"/>
      <c r="B917" s="61"/>
      <c r="C917" s="61"/>
      <c r="D917" s="61"/>
      <c r="E917" s="61"/>
      <c r="F917" s="61"/>
      <c r="G917" s="61"/>
      <c r="H917" s="61"/>
      <c r="I917" s="61"/>
      <c r="J917" s="61"/>
      <c r="K917" s="61"/>
      <c r="L917" s="61"/>
      <c r="M917" s="61"/>
      <c r="N917" s="61"/>
      <c r="O917" s="61"/>
      <c r="P917" s="61"/>
      <c r="Q917" s="61"/>
      <c r="R917" s="61"/>
      <c r="S917" s="61"/>
      <c r="T917" s="61"/>
      <c r="U917" s="61"/>
    </row>
    <row r="918" spans="1:21" ht="12.75">
      <c r="A918" s="61"/>
      <c r="B918" s="61"/>
      <c r="C918" s="61"/>
      <c r="D918" s="61"/>
      <c r="E918" s="61"/>
      <c r="F918" s="61"/>
      <c r="G918" s="61"/>
      <c r="H918" s="61"/>
      <c r="I918" s="61"/>
      <c r="J918" s="61"/>
      <c r="K918" s="61"/>
      <c r="L918" s="61"/>
      <c r="M918" s="61"/>
      <c r="N918" s="61"/>
      <c r="O918" s="61"/>
      <c r="P918" s="61"/>
      <c r="Q918" s="61"/>
      <c r="R918" s="61"/>
      <c r="S918" s="61"/>
      <c r="T918" s="61"/>
      <c r="U918" s="61"/>
    </row>
    <row r="919" spans="1:21" ht="12.75">
      <c r="A919" s="61"/>
      <c r="B919" s="61"/>
      <c r="C919" s="61"/>
      <c r="D919" s="61"/>
      <c r="E919" s="61"/>
      <c r="F919" s="61"/>
      <c r="G919" s="61"/>
      <c r="H919" s="61"/>
      <c r="I919" s="61"/>
      <c r="J919" s="61"/>
      <c r="K919" s="61"/>
      <c r="L919" s="61"/>
      <c r="M919" s="61"/>
      <c r="N919" s="61"/>
      <c r="O919" s="61"/>
      <c r="P919" s="61"/>
      <c r="Q919" s="61"/>
      <c r="R919" s="61"/>
      <c r="S919" s="61"/>
      <c r="T919" s="61"/>
      <c r="U919" s="61"/>
    </row>
    <row r="920" spans="1:21" ht="12.75">
      <c r="A920" s="61"/>
      <c r="B920" s="61"/>
      <c r="C920" s="61"/>
      <c r="D920" s="61"/>
      <c r="E920" s="61"/>
      <c r="F920" s="61"/>
      <c r="G920" s="61"/>
      <c r="H920" s="61"/>
      <c r="I920" s="61"/>
      <c r="J920" s="61"/>
      <c r="K920" s="61"/>
      <c r="L920" s="61"/>
      <c r="M920" s="61"/>
      <c r="N920" s="61"/>
      <c r="O920" s="61"/>
      <c r="P920" s="61"/>
      <c r="Q920" s="61"/>
      <c r="R920" s="61"/>
      <c r="S920" s="61"/>
      <c r="T920" s="61"/>
      <c r="U920" s="61"/>
    </row>
    <row r="921" spans="1:21" ht="12.75">
      <c r="A921" s="61"/>
      <c r="B921" s="61"/>
      <c r="C921" s="61"/>
      <c r="D921" s="61"/>
      <c r="E921" s="61"/>
      <c r="F921" s="61"/>
      <c r="G921" s="61"/>
      <c r="H921" s="61"/>
      <c r="I921" s="61"/>
      <c r="J921" s="61"/>
      <c r="K921" s="61"/>
      <c r="L921" s="61"/>
      <c r="M921" s="61"/>
      <c r="N921" s="61"/>
      <c r="O921" s="61"/>
      <c r="P921" s="61"/>
      <c r="Q921" s="61"/>
      <c r="R921" s="61"/>
      <c r="S921" s="61"/>
      <c r="T921" s="61"/>
      <c r="U921" s="61"/>
    </row>
    <row r="922" spans="1:21" ht="12.75">
      <c r="A922" s="61"/>
      <c r="B922" s="61"/>
      <c r="C922" s="61"/>
      <c r="D922" s="61"/>
      <c r="E922" s="61"/>
      <c r="F922" s="61"/>
      <c r="G922" s="61"/>
      <c r="H922" s="61"/>
      <c r="I922" s="61"/>
      <c r="J922" s="61"/>
      <c r="K922" s="61"/>
      <c r="L922" s="61"/>
      <c r="M922" s="61"/>
      <c r="N922" s="61"/>
      <c r="O922" s="61"/>
      <c r="P922" s="61"/>
      <c r="Q922" s="61"/>
      <c r="R922" s="61"/>
      <c r="S922" s="61"/>
      <c r="T922" s="61"/>
      <c r="U922" s="61"/>
    </row>
    <row r="923" spans="1:21" ht="12.75">
      <c r="A923" s="61"/>
      <c r="B923" s="61"/>
      <c r="C923" s="61"/>
      <c r="D923" s="61"/>
      <c r="E923" s="61"/>
      <c r="F923" s="61"/>
      <c r="G923" s="61"/>
      <c r="H923" s="61"/>
      <c r="I923" s="61"/>
      <c r="J923" s="61"/>
      <c r="K923" s="61"/>
      <c r="L923" s="61"/>
      <c r="M923" s="61"/>
      <c r="N923" s="61"/>
      <c r="O923" s="61"/>
      <c r="P923" s="61"/>
      <c r="Q923" s="61"/>
      <c r="R923" s="61"/>
      <c r="S923" s="61"/>
      <c r="T923" s="61"/>
      <c r="U923" s="61"/>
    </row>
    <row r="924" spans="1:21" ht="12.75">
      <c r="A924" s="61"/>
      <c r="B924" s="61"/>
      <c r="C924" s="61"/>
      <c r="D924" s="61"/>
      <c r="E924" s="61"/>
      <c r="F924" s="61"/>
      <c r="G924" s="61"/>
      <c r="H924" s="61"/>
      <c r="I924" s="61"/>
      <c r="J924" s="61"/>
      <c r="K924" s="61"/>
      <c r="L924" s="61"/>
      <c r="M924" s="61"/>
      <c r="N924" s="61"/>
      <c r="O924" s="61"/>
      <c r="P924" s="61"/>
      <c r="Q924" s="61"/>
      <c r="R924" s="61"/>
      <c r="S924" s="61"/>
      <c r="T924" s="61"/>
      <c r="U924" s="61"/>
    </row>
    <row r="925" spans="1:21" ht="12.75">
      <c r="A925" s="61"/>
      <c r="B925" s="61"/>
      <c r="C925" s="61"/>
      <c r="D925" s="61"/>
      <c r="E925" s="61"/>
      <c r="F925" s="61"/>
      <c r="G925" s="61"/>
      <c r="H925" s="61"/>
      <c r="I925" s="61"/>
      <c r="J925" s="61"/>
      <c r="K925" s="61"/>
      <c r="L925" s="61"/>
      <c r="M925" s="61"/>
      <c r="N925" s="61"/>
      <c r="O925" s="61"/>
      <c r="P925" s="61"/>
      <c r="Q925" s="61"/>
      <c r="R925" s="61"/>
      <c r="S925" s="61"/>
      <c r="T925" s="61"/>
      <c r="U925" s="61"/>
    </row>
    <row r="926" spans="1:21" ht="12.75">
      <c r="A926" s="61"/>
      <c r="B926" s="61"/>
      <c r="C926" s="61"/>
      <c r="D926" s="61"/>
      <c r="E926" s="61"/>
      <c r="F926" s="61"/>
      <c r="G926" s="61"/>
      <c r="H926" s="61"/>
      <c r="I926" s="61"/>
      <c r="J926" s="61"/>
      <c r="K926" s="61"/>
      <c r="L926" s="61"/>
      <c r="M926" s="61"/>
      <c r="N926" s="61"/>
      <c r="O926" s="61"/>
      <c r="P926" s="61"/>
      <c r="Q926" s="61"/>
      <c r="R926" s="61"/>
      <c r="S926" s="61"/>
      <c r="T926" s="61"/>
      <c r="U926" s="61"/>
    </row>
    <row r="927" spans="1:21" ht="12.75">
      <c r="A927" s="61"/>
      <c r="B927" s="61"/>
      <c r="C927" s="61"/>
      <c r="D927" s="61"/>
      <c r="E927" s="61"/>
      <c r="F927" s="61"/>
      <c r="G927" s="61"/>
      <c r="H927" s="61"/>
      <c r="I927" s="61"/>
      <c r="J927" s="61"/>
      <c r="K927" s="61"/>
      <c r="L927" s="61"/>
      <c r="M927" s="61"/>
      <c r="N927" s="61"/>
      <c r="O927" s="61"/>
      <c r="P927" s="61"/>
      <c r="Q927" s="61"/>
      <c r="R927" s="61"/>
      <c r="S927" s="61"/>
      <c r="T927" s="61"/>
      <c r="U927" s="61"/>
    </row>
    <row r="928" spans="1:21" ht="12.75">
      <c r="A928" s="61"/>
      <c r="B928" s="61"/>
      <c r="C928" s="61"/>
      <c r="D928" s="61"/>
      <c r="E928" s="61"/>
      <c r="F928" s="61"/>
      <c r="G928" s="61"/>
      <c r="H928" s="61"/>
      <c r="I928" s="61"/>
      <c r="J928" s="61"/>
      <c r="K928" s="61"/>
      <c r="L928" s="61"/>
      <c r="M928" s="61"/>
      <c r="N928" s="61"/>
      <c r="O928" s="61"/>
      <c r="P928" s="61"/>
      <c r="Q928" s="61"/>
      <c r="R928" s="61"/>
      <c r="S928" s="61"/>
      <c r="T928" s="61"/>
      <c r="U928" s="61"/>
    </row>
    <row r="929" spans="1:21" ht="12.75">
      <c r="A929" s="61"/>
      <c r="B929" s="61"/>
      <c r="C929" s="61"/>
      <c r="D929" s="61"/>
      <c r="E929" s="61"/>
      <c r="F929" s="61"/>
      <c r="G929" s="61"/>
      <c r="H929" s="61"/>
      <c r="I929" s="61"/>
      <c r="J929" s="61"/>
      <c r="K929" s="61"/>
      <c r="L929" s="61"/>
      <c r="M929" s="61"/>
      <c r="N929" s="61"/>
      <c r="O929" s="61"/>
      <c r="P929" s="61"/>
      <c r="Q929" s="61"/>
      <c r="R929" s="61"/>
      <c r="S929" s="61"/>
      <c r="T929" s="61"/>
      <c r="U929" s="61"/>
    </row>
    <row r="930" spans="1:21" ht="12.75">
      <c r="A930" s="61"/>
      <c r="B930" s="61"/>
      <c r="C930" s="61"/>
      <c r="D930" s="61"/>
      <c r="E930" s="61"/>
      <c r="F930" s="61"/>
      <c r="G930" s="61"/>
      <c r="H930" s="61"/>
      <c r="I930" s="61"/>
      <c r="J930" s="61"/>
      <c r="K930" s="61"/>
      <c r="L930" s="61"/>
      <c r="M930" s="61"/>
      <c r="N930" s="61"/>
      <c r="O930" s="61"/>
      <c r="P930" s="61"/>
      <c r="Q930" s="61"/>
      <c r="R930" s="61"/>
      <c r="S930" s="61"/>
      <c r="T930" s="61"/>
      <c r="U930" s="61"/>
    </row>
    <row r="931" spans="1:21" ht="12.75">
      <c r="A931" s="61"/>
      <c r="B931" s="61"/>
      <c r="C931" s="61"/>
      <c r="D931" s="61"/>
      <c r="E931" s="61"/>
      <c r="F931" s="61"/>
      <c r="G931" s="61"/>
      <c r="H931" s="61"/>
      <c r="I931" s="61"/>
      <c r="J931" s="61"/>
      <c r="K931" s="61"/>
      <c r="L931" s="61"/>
      <c r="M931" s="61"/>
      <c r="N931" s="61"/>
      <c r="O931" s="61"/>
      <c r="P931" s="61"/>
      <c r="Q931" s="61"/>
      <c r="R931" s="61"/>
      <c r="S931" s="61"/>
      <c r="T931" s="61"/>
      <c r="U931" s="61"/>
    </row>
    <row r="932" spans="1:21" ht="12.75">
      <c r="A932" s="61"/>
      <c r="B932" s="61"/>
      <c r="C932" s="61"/>
      <c r="D932" s="61"/>
      <c r="E932" s="61"/>
      <c r="F932" s="61"/>
      <c r="G932" s="61"/>
      <c r="H932" s="61"/>
      <c r="I932" s="61"/>
      <c r="J932" s="61"/>
      <c r="K932" s="61"/>
      <c r="L932" s="61"/>
      <c r="M932" s="61"/>
      <c r="N932" s="61"/>
      <c r="O932" s="61"/>
      <c r="P932" s="61"/>
      <c r="Q932" s="61"/>
      <c r="R932" s="61"/>
      <c r="S932" s="61"/>
      <c r="T932" s="61"/>
      <c r="U932" s="61"/>
    </row>
    <row r="933" spans="1:21" ht="12.75">
      <c r="A933" s="61"/>
      <c r="B933" s="61"/>
      <c r="C933" s="61"/>
      <c r="D933" s="61"/>
      <c r="E933" s="61"/>
      <c r="F933" s="61"/>
      <c r="G933" s="61"/>
      <c r="H933" s="61"/>
      <c r="I933" s="61"/>
      <c r="J933" s="61"/>
      <c r="K933" s="61"/>
      <c r="L933" s="61"/>
      <c r="M933" s="61"/>
      <c r="N933" s="61"/>
      <c r="O933" s="61"/>
      <c r="P933" s="61"/>
      <c r="Q933" s="61"/>
      <c r="R933" s="61"/>
      <c r="S933" s="61"/>
      <c r="T933" s="61"/>
      <c r="U933" s="61"/>
    </row>
    <row r="934" spans="1:21" ht="12.75">
      <c r="A934" s="61"/>
      <c r="B934" s="61"/>
      <c r="C934" s="61"/>
      <c r="D934" s="61"/>
      <c r="E934" s="61"/>
      <c r="F934" s="61"/>
      <c r="G934" s="61"/>
      <c r="H934" s="61"/>
      <c r="I934" s="61"/>
      <c r="J934" s="61"/>
      <c r="K934" s="61"/>
      <c r="L934" s="61"/>
      <c r="M934" s="61"/>
      <c r="N934" s="61"/>
      <c r="O934" s="61"/>
      <c r="P934" s="61"/>
      <c r="Q934" s="61"/>
      <c r="R934" s="61"/>
      <c r="S934" s="61"/>
      <c r="T934" s="61"/>
      <c r="U934" s="61"/>
    </row>
    <row r="935" spans="1:21" ht="12.75">
      <c r="A935" s="61"/>
      <c r="B935" s="61"/>
      <c r="C935" s="61"/>
      <c r="D935" s="61"/>
      <c r="E935" s="61"/>
      <c r="F935" s="61"/>
      <c r="G935" s="61"/>
      <c r="H935" s="61"/>
      <c r="I935" s="61"/>
      <c r="J935" s="61"/>
      <c r="K935" s="61"/>
      <c r="L935" s="61"/>
      <c r="M935" s="61"/>
      <c r="N935" s="61"/>
      <c r="O935" s="61"/>
      <c r="P935" s="61"/>
      <c r="Q935" s="61"/>
      <c r="R935" s="61"/>
      <c r="S935" s="61"/>
      <c r="T935" s="61"/>
      <c r="U935" s="61"/>
    </row>
    <row r="936" spans="1:21" ht="12.75">
      <c r="A936" s="61"/>
      <c r="B936" s="61"/>
      <c r="C936" s="61"/>
      <c r="D936" s="61"/>
      <c r="E936" s="61"/>
      <c r="F936" s="61"/>
      <c r="G936" s="61"/>
      <c r="H936" s="61"/>
      <c r="I936" s="61"/>
      <c r="J936" s="61"/>
      <c r="K936" s="61"/>
      <c r="L936" s="61"/>
      <c r="M936" s="61"/>
      <c r="N936" s="61"/>
      <c r="O936" s="61"/>
      <c r="P936" s="61"/>
      <c r="Q936" s="61"/>
      <c r="R936" s="61"/>
      <c r="S936" s="61"/>
      <c r="T936" s="61"/>
      <c r="U936" s="61"/>
    </row>
    <row r="937" spans="1:21" ht="12.75">
      <c r="A937" s="61"/>
      <c r="B937" s="61"/>
      <c r="C937" s="61"/>
      <c r="D937" s="61"/>
      <c r="E937" s="61"/>
      <c r="F937" s="61"/>
      <c r="G937" s="61"/>
      <c r="H937" s="61"/>
      <c r="I937" s="61"/>
      <c r="J937" s="61"/>
      <c r="K937" s="61"/>
      <c r="L937" s="61"/>
      <c r="M937" s="61"/>
      <c r="N937" s="61"/>
      <c r="O937" s="61"/>
      <c r="P937" s="61"/>
      <c r="Q937" s="61"/>
      <c r="R937" s="61"/>
      <c r="S937" s="61"/>
      <c r="T937" s="61"/>
      <c r="U937" s="61"/>
    </row>
    <row r="938" spans="1:21" ht="12.75">
      <c r="A938" s="61"/>
      <c r="B938" s="61"/>
      <c r="C938" s="61"/>
      <c r="D938" s="61"/>
      <c r="E938" s="61"/>
      <c r="F938" s="61"/>
      <c r="G938" s="61"/>
      <c r="H938" s="61"/>
      <c r="I938" s="61"/>
      <c r="J938" s="61"/>
      <c r="K938" s="61"/>
      <c r="L938" s="61"/>
      <c r="M938" s="61"/>
      <c r="N938" s="61"/>
      <c r="O938" s="61"/>
      <c r="P938" s="61"/>
      <c r="Q938" s="61"/>
      <c r="R938" s="61"/>
      <c r="S938" s="61"/>
      <c r="T938" s="61"/>
      <c r="U938" s="61"/>
    </row>
    <row r="939" spans="1:21" ht="12.75">
      <c r="A939" s="61"/>
      <c r="B939" s="61"/>
      <c r="C939" s="61"/>
      <c r="D939" s="61"/>
      <c r="E939" s="61"/>
      <c r="F939" s="61"/>
      <c r="G939" s="61"/>
      <c r="H939" s="61"/>
      <c r="I939" s="61"/>
      <c r="J939" s="61"/>
      <c r="K939" s="61"/>
      <c r="L939" s="61"/>
      <c r="M939" s="61"/>
      <c r="N939" s="61"/>
      <c r="O939" s="61"/>
      <c r="P939" s="61"/>
      <c r="Q939" s="61"/>
      <c r="R939" s="61"/>
      <c r="S939" s="61"/>
      <c r="T939" s="61"/>
      <c r="U939" s="61"/>
    </row>
    <row r="940" spans="1:21" ht="12.75">
      <c r="A940" s="61"/>
      <c r="B940" s="61"/>
      <c r="C940" s="61"/>
      <c r="D940" s="61"/>
      <c r="E940" s="61"/>
      <c r="F940" s="61"/>
      <c r="G940" s="61"/>
      <c r="H940" s="61"/>
      <c r="I940" s="61"/>
      <c r="J940" s="61"/>
      <c r="K940" s="61"/>
      <c r="L940" s="61"/>
      <c r="M940" s="61"/>
      <c r="N940" s="61"/>
      <c r="O940" s="61"/>
      <c r="P940" s="61"/>
      <c r="Q940" s="61"/>
      <c r="R940" s="61"/>
      <c r="S940" s="61"/>
      <c r="T940" s="61"/>
      <c r="U940" s="61"/>
    </row>
    <row r="941" spans="1:21" ht="12.75">
      <c r="A941" s="61"/>
      <c r="B941" s="61"/>
      <c r="C941" s="61"/>
      <c r="D941" s="61"/>
      <c r="E941" s="61"/>
      <c r="F941" s="61"/>
      <c r="G941" s="61"/>
      <c r="H941" s="61"/>
      <c r="I941" s="61"/>
      <c r="J941" s="61"/>
      <c r="K941" s="61"/>
      <c r="L941" s="61"/>
      <c r="M941" s="61"/>
      <c r="N941" s="61"/>
      <c r="O941" s="61"/>
      <c r="P941" s="61"/>
      <c r="Q941" s="61"/>
      <c r="R941" s="61"/>
      <c r="S941" s="61"/>
      <c r="T941" s="61"/>
      <c r="U941" s="61"/>
    </row>
    <row r="942" spans="1:21" ht="12.75">
      <c r="A942" s="61"/>
      <c r="B942" s="61"/>
      <c r="C942" s="61"/>
      <c r="D942" s="61"/>
      <c r="E942" s="61"/>
      <c r="F942" s="61"/>
      <c r="G942" s="61"/>
      <c r="H942" s="61"/>
      <c r="I942" s="61"/>
      <c r="J942" s="61"/>
      <c r="K942" s="61"/>
      <c r="L942" s="61"/>
      <c r="M942" s="61"/>
      <c r="N942" s="61"/>
      <c r="O942" s="61"/>
      <c r="P942" s="61"/>
      <c r="Q942" s="61"/>
      <c r="R942" s="61"/>
      <c r="S942" s="61"/>
      <c r="T942" s="61"/>
      <c r="U942" s="61"/>
    </row>
    <row r="943" spans="1:21" ht="12.75">
      <c r="A943" s="61"/>
      <c r="B943" s="61"/>
      <c r="C943" s="61"/>
      <c r="D943" s="61"/>
      <c r="E943" s="61"/>
      <c r="F943" s="61"/>
      <c r="G943" s="61"/>
      <c r="H943" s="61"/>
      <c r="I943" s="61"/>
      <c r="J943" s="61"/>
      <c r="K943" s="61"/>
      <c r="L943" s="61"/>
      <c r="M943" s="61"/>
      <c r="N943" s="61"/>
      <c r="O943" s="61"/>
      <c r="P943" s="61"/>
      <c r="Q943" s="61"/>
      <c r="R943" s="61"/>
      <c r="S943" s="61"/>
      <c r="T943" s="61"/>
      <c r="U943" s="61"/>
    </row>
    <row r="944" spans="1:21" ht="12.75">
      <c r="A944" s="61"/>
      <c r="B944" s="61"/>
      <c r="C944" s="61"/>
      <c r="D944" s="61"/>
      <c r="E944" s="61"/>
      <c r="F944" s="61"/>
      <c r="G944" s="61"/>
      <c r="H944" s="61"/>
      <c r="I944" s="61"/>
      <c r="J944" s="61"/>
      <c r="K944" s="61"/>
      <c r="L944" s="61"/>
      <c r="M944" s="61"/>
      <c r="N944" s="61"/>
      <c r="O944" s="61"/>
      <c r="P944" s="61"/>
      <c r="Q944" s="61"/>
      <c r="R944" s="61"/>
      <c r="S944" s="61"/>
      <c r="T944" s="61"/>
      <c r="U944" s="61"/>
    </row>
    <row r="945" spans="1:21" ht="12.75">
      <c r="A945" s="61"/>
      <c r="B945" s="61"/>
      <c r="C945" s="61"/>
      <c r="D945" s="61"/>
      <c r="E945" s="61"/>
      <c r="F945" s="61"/>
      <c r="G945" s="61"/>
      <c r="H945" s="61"/>
      <c r="I945" s="61"/>
      <c r="J945" s="61"/>
      <c r="K945" s="61"/>
      <c r="L945" s="61"/>
      <c r="M945" s="61"/>
      <c r="N945" s="61"/>
      <c r="O945" s="61"/>
      <c r="P945" s="61"/>
      <c r="Q945" s="61"/>
      <c r="R945" s="61"/>
      <c r="S945" s="61"/>
      <c r="T945" s="61"/>
      <c r="U945" s="61"/>
    </row>
    <row r="946" spans="1:21" ht="12.75">
      <c r="A946" s="61"/>
      <c r="B946" s="61"/>
      <c r="C946" s="61"/>
      <c r="D946" s="61"/>
      <c r="E946" s="61"/>
      <c r="F946" s="61"/>
      <c r="G946" s="61"/>
      <c r="H946" s="61"/>
      <c r="I946" s="61"/>
      <c r="J946" s="61"/>
      <c r="K946" s="61"/>
      <c r="L946" s="61"/>
      <c r="M946" s="61"/>
      <c r="N946" s="61"/>
      <c r="O946" s="61"/>
      <c r="P946" s="61"/>
      <c r="Q946" s="61"/>
      <c r="R946" s="61"/>
      <c r="S946" s="61"/>
      <c r="T946" s="61"/>
      <c r="U946" s="61"/>
    </row>
    <row r="947" spans="1:21" ht="12.75">
      <c r="A947" s="61"/>
      <c r="B947" s="61"/>
      <c r="C947" s="61"/>
      <c r="D947" s="61"/>
      <c r="E947" s="61"/>
      <c r="F947" s="61"/>
      <c r="G947" s="61"/>
      <c r="H947" s="61"/>
      <c r="I947" s="61"/>
      <c r="J947" s="61"/>
      <c r="K947" s="61"/>
      <c r="L947" s="61"/>
      <c r="M947" s="61"/>
      <c r="N947" s="61"/>
      <c r="O947" s="61"/>
      <c r="P947" s="61"/>
      <c r="Q947" s="61"/>
      <c r="R947" s="61"/>
      <c r="S947" s="61"/>
      <c r="T947" s="61"/>
      <c r="U947" s="61"/>
    </row>
    <row r="948" spans="1:21" ht="12.75">
      <c r="A948" s="61"/>
      <c r="B948" s="61"/>
      <c r="C948" s="61"/>
      <c r="D948" s="61"/>
      <c r="E948" s="61"/>
      <c r="F948" s="61"/>
      <c r="G948" s="61"/>
      <c r="H948" s="61"/>
      <c r="I948" s="61"/>
      <c r="J948" s="61"/>
      <c r="K948" s="61"/>
      <c r="L948" s="61"/>
      <c r="M948" s="61"/>
      <c r="N948" s="61"/>
      <c r="O948" s="61"/>
      <c r="P948" s="61"/>
      <c r="Q948" s="61"/>
      <c r="R948" s="61"/>
      <c r="S948" s="61"/>
      <c r="T948" s="61"/>
      <c r="U948" s="61"/>
    </row>
    <row r="949" spans="1:21" ht="12.75">
      <c r="A949" s="61"/>
      <c r="B949" s="61"/>
      <c r="C949" s="61"/>
      <c r="D949" s="61"/>
      <c r="E949" s="61"/>
      <c r="F949" s="61"/>
      <c r="G949" s="61"/>
      <c r="H949" s="61"/>
      <c r="I949" s="61"/>
      <c r="J949" s="61"/>
      <c r="K949" s="61"/>
      <c r="L949" s="61"/>
      <c r="M949" s="61"/>
      <c r="N949" s="61"/>
      <c r="O949" s="61"/>
      <c r="P949" s="61"/>
      <c r="Q949" s="61"/>
      <c r="R949" s="61"/>
      <c r="S949" s="61"/>
      <c r="T949" s="61"/>
      <c r="U949" s="61"/>
    </row>
    <row r="950" spans="1:21" ht="12.75">
      <c r="A950" s="61"/>
      <c r="B950" s="61"/>
      <c r="C950" s="61"/>
      <c r="D950" s="61"/>
      <c r="E950" s="61"/>
      <c r="F950" s="61"/>
      <c r="G950" s="61"/>
      <c r="H950" s="61"/>
      <c r="I950" s="61"/>
      <c r="J950" s="61"/>
      <c r="K950" s="61"/>
      <c r="L950" s="61"/>
      <c r="M950" s="61"/>
      <c r="N950" s="61"/>
      <c r="O950" s="61"/>
      <c r="P950" s="61"/>
      <c r="Q950" s="61"/>
      <c r="R950" s="61"/>
      <c r="S950" s="61"/>
      <c r="T950" s="61"/>
      <c r="U950" s="61"/>
    </row>
    <row r="951" spans="1:21" ht="12.75">
      <c r="A951" s="61"/>
      <c r="B951" s="61"/>
      <c r="C951" s="61"/>
      <c r="D951" s="61"/>
      <c r="E951" s="61"/>
      <c r="F951" s="61"/>
      <c r="G951" s="61"/>
      <c r="H951" s="61"/>
      <c r="I951" s="61"/>
      <c r="J951" s="61"/>
      <c r="K951" s="61"/>
      <c r="L951" s="61"/>
      <c r="M951" s="61"/>
      <c r="N951" s="61"/>
      <c r="O951" s="61"/>
      <c r="P951" s="61"/>
      <c r="Q951" s="61"/>
      <c r="R951" s="61"/>
      <c r="S951" s="61"/>
      <c r="T951" s="61"/>
      <c r="U951" s="61"/>
    </row>
    <row r="952" spans="1:21" ht="12.75">
      <c r="A952" s="61"/>
      <c r="B952" s="61"/>
      <c r="C952" s="61"/>
      <c r="D952" s="61"/>
      <c r="E952" s="61"/>
      <c r="F952" s="61"/>
      <c r="G952" s="61"/>
      <c r="H952" s="61"/>
      <c r="I952" s="61"/>
      <c r="J952" s="61"/>
      <c r="K952" s="61"/>
      <c r="L952" s="61"/>
      <c r="M952" s="61"/>
      <c r="N952" s="61"/>
      <c r="O952" s="61"/>
      <c r="P952" s="61"/>
      <c r="Q952" s="61"/>
      <c r="R952" s="61"/>
      <c r="S952" s="61"/>
      <c r="T952" s="61"/>
      <c r="U952" s="61"/>
    </row>
    <row r="953" spans="1:21" ht="12.75">
      <c r="A953" s="61"/>
      <c r="B953" s="61"/>
      <c r="C953" s="61"/>
      <c r="D953" s="61"/>
      <c r="E953" s="61"/>
      <c r="F953" s="61"/>
      <c r="G953" s="61"/>
      <c r="H953" s="61"/>
      <c r="I953" s="61"/>
      <c r="J953" s="61"/>
      <c r="K953" s="61"/>
      <c r="L953" s="61"/>
      <c r="M953" s="61"/>
      <c r="N953" s="61"/>
      <c r="O953" s="61"/>
      <c r="P953" s="61"/>
      <c r="Q953" s="61"/>
      <c r="R953" s="61"/>
      <c r="S953" s="61"/>
      <c r="T953" s="61"/>
      <c r="U953" s="61"/>
    </row>
    <row r="954" spans="1:21" ht="12.75">
      <c r="A954" s="61"/>
      <c r="B954" s="61"/>
      <c r="C954" s="61"/>
      <c r="D954" s="61"/>
      <c r="E954" s="61"/>
      <c r="F954" s="61"/>
      <c r="G954" s="61"/>
      <c r="H954" s="61"/>
      <c r="I954" s="61"/>
      <c r="J954" s="61"/>
      <c r="K954" s="61"/>
      <c r="L954" s="61"/>
      <c r="M954" s="61"/>
      <c r="N954" s="61"/>
      <c r="O954" s="61"/>
      <c r="P954" s="61"/>
      <c r="Q954" s="61"/>
      <c r="R954" s="61"/>
      <c r="S954" s="61"/>
      <c r="T954" s="61"/>
      <c r="U954" s="61"/>
    </row>
    <row r="955" spans="1:21" ht="12.75">
      <c r="A955" s="61"/>
      <c r="B955" s="61"/>
      <c r="C955" s="61"/>
      <c r="D955" s="61"/>
      <c r="E955" s="61"/>
      <c r="F955" s="61"/>
      <c r="G955" s="61"/>
      <c r="H955" s="61"/>
      <c r="I955" s="61"/>
      <c r="J955" s="61"/>
      <c r="K955" s="61"/>
      <c r="L955" s="61"/>
      <c r="M955" s="61"/>
      <c r="N955" s="61"/>
      <c r="O955" s="61"/>
      <c r="P955" s="61"/>
      <c r="Q955" s="61"/>
      <c r="R955" s="61"/>
      <c r="S955" s="61"/>
      <c r="T955" s="61"/>
      <c r="U955" s="61"/>
    </row>
    <row r="956" spans="1:21" ht="12.75">
      <c r="A956" s="61"/>
      <c r="B956" s="61"/>
      <c r="C956" s="61"/>
      <c r="D956" s="61"/>
      <c r="E956" s="61"/>
      <c r="F956" s="61"/>
      <c r="G956" s="61"/>
      <c r="H956" s="61"/>
      <c r="I956" s="61"/>
      <c r="J956" s="61"/>
      <c r="K956" s="61"/>
      <c r="L956" s="61"/>
      <c r="M956" s="61"/>
      <c r="N956" s="61"/>
      <c r="O956" s="61"/>
      <c r="P956" s="61"/>
      <c r="Q956" s="61"/>
      <c r="R956" s="61"/>
      <c r="S956" s="61"/>
      <c r="T956" s="61"/>
      <c r="U956" s="61"/>
    </row>
    <row r="957" spans="1:21" ht="12.75">
      <c r="A957" s="61"/>
      <c r="B957" s="61"/>
      <c r="C957" s="61"/>
      <c r="D957" s="61"/>
      <c r="E957" s="61"/>
      <c r="F957" s="61"/>
      <c r="G957" s="61"/>
      <c r="H957" s="61"/>
      <c r="I957" s="61"/>
      <c r="J957" s="61"/>
      <c r="K957" s="61"/>
      <c r="L957" s="61"/>
      <c r="M957" s="61"/>
      <c r="N957" s="61"/>
      <c r="O957" s="61"/>
      <c r="P957" s="61"/>
      <c r="Q957" s="61"/>
      <c r="R957" s="61"/>
      <c r="S957" s="61"/>
      <c r="T957" s="61"/>
      <c r="U957" s="61"/>
    </row>
    <row r="958" spans="1:21" ht="12.75">
      <c r="A958" s="61"/>
      <c r="B958" s="61"/>
      <c r="C958" s="61"/>
      <c r="D958" s="61"/>
      <c r="E958" s="61"/>
      <c r="F958" s="61"/>
      <c r="G958" s="61"/>
      <c r="H958" s="61"/>
      <c r="I958" s="61"/>
      <c r="J958" s="61"/>
      <c r="K958" s="61"/>
      <c r="L958" s="61"/>
      <c r="M958" s="61"/>
      <c r="N958" s="61"/>
      <c r="O958" s="61"/>
      <c r="P958" s="61"/>
      <c r="Q958" s="61"/>
      <c r="R958" s="61"/>
      <c r="S958" s="61"/>
      <c r="T958" s="61"/>
      <c r="U958" s="61"/>
    </row>
    <row r="959" spans="1:21" ht="12.75">
      <c r="A959" s="61"/>
      <c r="B959" s="61"/>
      <c r="C959" s="61"/>
      <c r="D959" s="61"/>
      <c r="E959" s="61"/>
      <c r="F959" s="61"/>
      <c r="G959" s="61"/>
      <c r="H959" s="61"/>
      <c r="I959" s="61"/>
      <c r="J959" s="61"/>
      <c r="K959" s="61"/>
      <c r="L959" s="61"/>
      <c r="M959" s="61"/>
      <c r="N959" s="61"/>
      <c r="O959" s="61"/>
      <c r="P959" s="61"/>
      <c r="Q959" s="61"/>
      <c r="R959" s="61"/>
      <c r="S959" s="61"/>
      <c r="T959" s="61"/>
      <c r="U959" s="61"/>
    </row>
    <row r="960" spans="1:21" ht="12.75">
      <c r="A960" s="61"/>
      <c r="B960" s="61"/>
      <c r="C960" s="61"/>
      <c r="D960" s="61"/>
      <c r="E960" s="61"/>
      <c r="F960" s="61"/>
      <c r="G960" s="61"/>
      <c r="H960" s="61"/>
      <c r="I960" s="61"/>
      <c r="J960" s="61"/>
      <c r="K960" s="61"/>
      <c r="L960" s="61"/>
      <c r="M960" s="61"/>
      <c r="N960" s="61"/>
      <c r="O960" s="61"/>
      <c r="P960" s="61"/>
      <c r="Q960" s="61"/>
      <c r="R960" s="61"/>
      <c r="S960" s="61"/>
      <c r="T960" s="61"/>
      <c r="U960" s="61"/>
    </row>
    <row r="961" spans="1:21" ht="12.75">
      <c r="A961" s="61"/>
      <c r="B961" s="61"/>
      <c r="C961" s="61"/>
      <c r="D961" s="61"/>
      <c r="E961" s="61"/>
      <c r="F961" s="61"/>
      <c r="G961" s="61"/>
      <c r="H961" s="61"/>
      <c r="I961" s="61"/>
      <c r="J961" s="61"/>
      <c r="K961" s="61"/>
      <c r="L961" s="61"/>
      <c r="M961" s="61"/>
      <c r="N961" s="61"/>
      <c r="O961" s="61"/>
      <c r="P961" s="61"/>
      <c r="Q961" s="61"/>
      <c r="R961" s="61"/>
      <c r="S961" s="61"/>
      <c r="T961" s="61"/>
      <c r="U961" s="61"/>
    </row>
    <row r="962" spans="1:21" ht="12.75">
      <c r="A962" s="61"/>
      <c r="B962" s="61"/>
      <c r="C962" s="61"/>
      <c r="D962" s="61"/>
      <c r="E962" s="61"/>
      <c r="F962" s="61"/>
      <c r="G962" s="61"/>
      <c r="H962" s="61"/>
      <c r="I962" s="61"/>
      <c r="J962" s="61"/>
      <c r="K962" s="61"/>
      <c r="L962" s="61"/>
      <c r="M962" s="61"/>
      <c r="N962" s="61"/>
      <c r="O962" s="61"/>
      <c r="P962" s="61"/>
      <c r="Q962" s="61"/>
      <c r="R962" s="61"/>
      <c r="S962" s="61"/>
      <c r="T962" s="61"/>
      <c r="U962" s="61"/>
    </row>
    <row r="963" spans="1:21" ht="12.75">
      <c r="A963" s="61"/>
      <c r="B963" s="61"/>
      <c r="C963" s="61"/>
      <c r="D963" s="61"/>
      <c r="E963" s="61"/>
      <c r="F963" s="61"/>
      <c r="G963" s="61"/>
      <c r="H963" s="61"/>
      <c r="I963" s="61"/>
      <c r="J963" s="61"/>
      <c r="K963" s="61"/>
      <c r="L963" s="61"/>
      <c r="M963" s="61"/>
      <c r="N963" s="61"/>
      <c r="O963" s="61"/>
      <c r="P963" s="61"/>
      <c r="Q963" s="61"/>
      <c r="R963" s="61"/>
      <c r="S963" s="61"/>
      <c r="T963" s="61"/>
      <c r="U963" s="61"/>
    </row>
    <row r="964" spans="1:21" ht="12.75">
      <c r="A964" s="61"/>
      <c r="B964" s="61"/>
      <c r="C964" s="61"/>
      <c r="D964" s="61"/>
      <c r="E964" s="61"/>
      <c r="F964" s="61"/>
      <c r="G964" s="61"/>
      <c r="H964" s="61"/>
      <c r="I964" s="61"/>
      <c r="J964" s="61"/>
      <c r="K964" s="61"/>
      <c r="L964" s="61"/>
      <c r="M964" s="61"/>
      <c r="N964" s="61"/>
      <c r="O964" s="61"/>
      <c r="P964" s="61"/>
      <c r="Q964" s="61"/>
      <c r="R964" s="61"/>
      <c r="S964" s="61"/>
      <c r="T964" s="61"/>
      <c r="U964" s="61"/>
    </row>
    <row r="965" spans="1:21" ht="12.75">
      <c r="A965" s="61"/>
      <c r="B965" s="61"/>
      <c r="C965" s="61"/>
      <c r="D965" s="61"/>
      <c r="E965" s="61"/>
      <c r="F965" s="61"/>
      <c r="G965" s="61"/>
      <c r="H965" s="61"/>
      <c r="I965" s="61"/>
      <c r="J965" s="61"/>
      <c r="K965" s="61"/>
      <c r="L965" s="61"/>
      <c r="M965" s="61"/>
      <c r="N965" s="61"/>
      <c r="O965" s="61"/>
      <c r="P965" s="61"/>
      <c r="Q965" s="61"/>
      <c r="R965" s="61"/>
      <c r="S965" s="61"/>
      <c r="T965" s="61"/>
      <c r="U965" s="61"/>
    </row>
    <row r="966" spans="1:21" ht="12.75">
      <c r="A966" s="61"/>
      <c r="B966" s="61"/>
      <c r="C966" s="61"/>
      <c r="D966" s="61"/>
      <c r="E966" s="61"/>
      <c r="F966" s="61"/>
      <c r="G966" s="61"/>
      <c r="H966" s="61"/>
      <c r="I966" s="61"/>
      <c r="J966" s="61"/>
      <c r="K966" s="61"/>
      <c r="L966" s="61"/>
      <c r="M966" s="61"/>
      <c r="N966" s="61"/>
      <c r="O966" s="61"/>
      <c r="P966" s="61"/>
      <c r="Q966" s="61"/>
      <c r="R966" s="61"/>
      <c r="S966" s="61"/>
      <c r="T966" s="61"/>
      <c r="U966" s="61"/>
    </row>
    <row r="967" spans="1:21" ht="12.75">
      <c r="A967" s="61"/>
      <c r="B967" s="61"/>
      <c r="C967" s="61"/>
      <c r="D967" s="61"/>
      <c r="E967" s="61"/>
      <c r="F967" s="61"/>
      <c r="G967" s="61"/>
      <c r="H967" s="61"/>
      <c r="I967" s="61"/>
      <c r="J967" s="61"/>
      <c r="K967" s="61"/>
      <c r="L967" s="61"/>
      <c r="M967" s="61"/>
      <c r="N967" s="61"/>
      <c r="O967" s="61"/>
      <c r="P967" s="61"/>
      <c r="Q967" s="61"/>
      <c r="R967" s="61"/>
      <c r="S967" s="61"/>
      <c r="T967" s="61"/>
      <c r="U967" s="61"/>
    </row>
    <row r="968" spans="1:21" ht="12.75">
      <c r="A968" s="61"/>
      <c r="B968" s="61"/>
      <c r="C968" s="61"/>
      <c r="D968" s="61"/>
      <c r="E968" s="61"/>
      <c r="F968" s="61"/>
      <c r="G968" s="61"/>
      <c r="H968" s="61"/>
      <c r="I968" s="61"/>
      <c r="J968" s="61"/>
      <c r="K968" s="61"/>
      <c r="L968" s="61"/>
      <c r="M968" s="61"/>
      <c r="N968" s="61"/>
      <c r="O968" s="61"/>
      <c r="P968" s="61"/>
      <c r="Q968" s="61"/>
      <c r="R968" s="61"/>
      <c r="S968" s="61"/>
      <c r="T968" s="61"/>
      <c r="U968" s="61"/>
    </row>
    <row r="969" spans="1:21" ht="12.75">
      <c r="A969" s="61"/>
      <c r="B969" s="61"/>
      <c r="C969" s="61"/>
      <c r="D969" s="61"/>
      <c r="E969" s="61"/>
      <c r="F969" s="61"/>
      <c r="G969" s="61"/>
      <c r="H969" s="61"/>
      <c r="I969" s="61"/>
      <c r="J969" s="61"/>
      <c r="K969" s="61"/>
      <c r="L969" s="61"/>
      <c r="M969" s="61"/>
      <c r="N969" s="61"/>
      <c r="O969" s="61"/>
      <c r="P969" s="61"/>
      <c r="Q969" s="61"/>
      <c r="R969" s="61"/>
      <c r="S969" s="61"/>
      <c r="T969" s="61"/>
      <c r="U969" s="61"/>
    </row>
    <row r="970" spans="1:21" ht="12.75">
      <c r="A970" s="61"/>
      <c r="B970" s="61"/>
      <c r="C970" s="61"/>
      <c r="D970" s="61"/>
      <c r="E970" s="61"/>
      <c r="F970" s="61"/>
      <c r="G970" s="61"/>
      <c r="H970" s="61"/>
      <c r="I970" s="61"/>
      <c r="J970" s="61"/>
      <c r="K970" s="61"/>
      <c r="L970" s="61"/>
      <c r="M970" s="61"/>
      <c r="N970" s="61"/>
      <c r="O970" s="61"/>
      <c r="P970" s="61"/>
      <c r="Q970" s="61"/>
      <c r="R970" s="61"/>
      <c r="S970" s="61"/>
      <c r="T970" s="61"/>
      <c r="U970" s="61"/>
    </row>
    <row r="971" spans="1:21" ht="12.75">
      <c r="A971" s="61"/>
      <c r="B971" s="61"/>
      <c r="C971" s="61"/>
      <c r="D971" s="61"/>
      <c r="E971" s="61"/>
      <c r="F971" s="61"/>
      <c r="G971" s="61"/>
      <c r="H971" s="61"/>
      <c r="I971" s="61"/>
      <c r="J971" s="61"/>
      <c r="K971" s="61"/>
      <c r="L971" s="61"/>
      <c r="M971" s="61"/>
      <c r="N971" s="61"/>
      <c r="O971" s="61"/>
      <c r="P971" s="61"/>
      <c r="Q971" s="61"/>
      <c r="R971" s="61"/>
      <c r="S971" s="61"/>
      <c r="T971" s="61"/>
      <c r="U971" s="61"/>
    </row>
    <row r="972" spans="1:21" ht="12.75">
      <c r="A972" s="61"/>
      <c r="B972" s="61"/>
      <c r="C972" s="61"/>
      <c r="D972" s="61"/>
      <c r="E972" s="61"/>
      <c r="F972" s="61"/>
      <c r="G972" s="61"/>
      <c r="H972" s="61"/>
      <c r="I972" s="61"/>
      <c r="J972" s="61"/>
      <c r="K972" s="61"/>
      <c r="L972" s="61"/>
      <c r="M972" s="61"/>
      <c r="N972" s="61"/>
      <c r="O972" s="61"/>
      <c r="P972" s="61"/>
      <c r="Q972" s="61"/>
      <c r="R972" s="61"/>
      <c r="S972" s="61"/>
      <c r="T972" s="61"/>
      <c r="U972" s="61"/>
    </row>
    <row r="973" spans="1:21" ht="12.75">
      <c r="A973" s="61"/>
      <c r="B973" s="61"/>
      <c r="C973" s="61"/>
      <c r="D973" s="61"/>
      <c r="E973" s="61"/>
      <c r="F973" s="61"/>
      <c r="G973" s="61"/>
      <c r="H973" s="61"/>
      <c r="I973" s="61"/>
      <c r="J973" s="61"/>
      <c r="K973" s="61"/>
      <c r="L973" s="61"/>
      <c r="M973" s="61"/>
      <c r="N973" s="61"/>
      <c r="O973" s="61"/>
      <c r="P973" s="61"/>
      <c r="Q973" s="61"/>
      <c r="R973" s="61"/>
      <c r="S973" s="61"/>
      <c r="T973" s="61"/>
      <c r="U973" s="61"/>
    </row>
    <row r="974" spans="1:21" ht="12.75">
      <c r="A974" s="61"/>
      <c r="B974" s="61"/>
      <c r="C974" s="61"/>
      <c r="D974" s="61"/>
      <c r="E974" s="61"/>
      <c r="F974" s="61"/>
      <c r="G974" s="61"/>
      <c r="H974" s="61"/>
      <c r="I974" s="61"/>
      <c r="J974" s="61"/>
      <c r="K974" s="61"/>
      <c r="L974" s="61"/>
      <c r="M974" s="61"/>
      <c r="N974" s="61"/>
      <c r="O974" s="61"/>
      <c r="P974" s="61"/>
      <c r="Q974" s="61"/>
      <c r="R974" s="61"/>
      <c r="S974" s="61"/>
      <c r="T974" s="61"/>
      <c r="U974" s="61"/>
    </row>
    <row r="975" spans="1:21" ht="12.75">
      <c r="A975" s="61"/>
      <c r="B975" s="61"/>
      <c r="C975" s="61"/>
      <c r="D975" s="61"/>
      <c r="E975" s="61"/>
      <c r="F975" s="61"/>
      <c r="G975" s="61"/>
      <c r="H975" s="61"/>
      <c r="I975" s="61"/>
      <c r="J975" s="61"/>
      <c r="K975" s="61"/>
      <c r="L975" s="61"/>
      <c r="M975" s="61"/>
      <c r="N975" s="61"/>
      <c r="O975" s="61"/>
      <c r="P975" s="61"/>
      <c r="Q975" s="61"/>
      <c r="R975" s="61"/>
      <c r="S975" s="61"/>
      <c r="T975" s="61"/>
      <c r="U975" s="61"/>
    </row>
    <row r="976" spans="1:21" ht="12.75">
      <c r="A976" s="61"/>
      <c r="B976" s="61"/>
      <c r="C976" s="61"/>
      <c r="D976" s="61"/>
      <c r="E976" s="61"/>
      <c r="F976" s="61"/>
      <c r="G976" s="61"/>
      <c r="H976" s="61"/>
      <c r="I976" s="61"/>
      <c r="J976" s="61"/>
      <c r="K976" s="61"/>
      <c r="L976" s="61"/>
      <c r="M976" s="61"/>
      <c r="N976" s="61"/>
      <c r="O976" s="61"/>
      <c r="P976" s="61"/>
      <c r="Q976" s="61"/>
      <c r="R976" s="61"/>
      <c r="S976" s="61"/>
      <c r="T976" s="61"/>
      <c r="U976" s="61"/>
    </row>
    <row r="977" spans="1:21" ht="12.75">
      <c r="A977" s="61"/>
      <c r="B977" s="61"/>
      <c r="C977" s="61"/>
      <c r="D977" s="61"/>
      <c r="E977" s="61"/>
      <c r="F977" s="61"/>
      <c r="G977" s="61"/>
      <c r="H977" s="61"/>
      <c r="I977" s="61"/>
      <c r="J977" s="61"/>
      <c r="K977" s="61"/>
      <c r="L977" s="61"/>
      <c r="M977" s="61"/>
      <c r="N977" s="61"/>
      <c r="O977" s="61"/>
      <c r="P977" s="61"/>
      <c r="Q977" s="61"/>
      <c r="R977" s="61"/>
      <c r="S977" s="61"/>
      <c r="T977" s="61"/>
      <c r="U977" s="61"/>
    </row>
    <row r="978" spans="1:21" ht="12.75">
      <c r="A978" s="61"/>
      <c r="B978" s="61"/>
      <c r="C978" s="61"/>
      <c r="D978" s="61"/>
      <c r="E978" s="61"/>
      <c r="F978" s="61"/>
      <c r="G978" s="61"/>
      <c r="H978" s="61"/>
      <c r="I978" s="61"/>
      <c r="J978" s="61"/>
      <c r="K978" s="61"/>
      <c r="L978" s="61"/>
      <c r="M978" s="61"/>
      <c r="N978" s="61"/>
      <c r="O978" s="61"/>
      <c r="P978" s="61"/>
      <c r="Q978" s="61"/>
      <c r="R978" s="61"/>
      <c r="S978" s="61"/>
      <c r="T978" s="61"/>
      <c r="U978" s="61"/>
    </row>
    <row r="979" spans="1:21" ht="12.75">
      <c r="A979" s="61"/>
      <c r="B979" s="61"/>
      <c r="C979" s="61"/>
      <c r="D979" s="61"/>
      <c r="E979" s="61"/>
      <c r="F979" s="61"/>
      <c r="G979" s="61"/>
      <c r="H979" s="61"/>
      <c r="I979" s="61"/>
      <c r="J979" s="61"/>
      <c r="K979" s="61"/>
      <c r="L979" s="61"/>
      <c r="M979" s="61"/>
      <c r="N979" s="61"/>
      <c r="O979" s="61"/>
      <c r="P979" s="61"/>
      <c r="Q979" s="61"/>
      <c r="R979" s="61"/>
      <c r="S979" s="61"/>
      <c r="T979" s="61"/>
      <c r="U979" s="61"/>
    </row>
    <row r="980" spans="1:21" ht="12.75">
      <c r="A980" s="61"/>
      <c r="B980" s="61"/>
      <c r="C980" s="61"/>
      <c r="D980" s="61"/>
      <c r="E980" s="61"/>
      <c r="F980" s="61"/>
      <c r="G980" s="61"/>
      <c r="H980" s="61"/>
      <c r="I980" s="61"/>
      <c r="J980" s="61"/>
      <c r="K980" s="61"/>
      <c r="L980" s="61"/>
      <c r="M980" s="61"/>
      <c r="N980" s="61"/>
      <c r="O980" s="61"/>
      <c r="P980" s="61"/>
      <c r="Q980" s="61"/>
      <c r="R980" s="61"/>
      <c r="S980" s="61"/>
      <c r="T980" s="61"/>
      <c r="U980" s="61"/>
    </row>
    <row r="981" spans="1:21" ht="12.75">
      <c r="A981" s="61"/>
      <c r="B981" s="61"/>
      <c r="C981" s="61"/>
      <c r="D981" s="61"/>
      <c r="E981" s="61"/>
      <c r="F981" s="61"/>
      <c r="G981" s="61"/>
      <c r="H981" s="61"/>
      <c r="I981" s="61"/>
      <c r="J981" s="61"/>
      <c r="K981" s="61"/>
      <c r="L981" s="61"/>
      <c r="M981" s="61"/>
      <c r="N981" s="61"/>
      <c r="O981" s="61"/>
      <c r="P981" s="61"/>
      <c r="Q981" s="61"/>
      <c r="R981" s="61"/>
      <c r="S981" s="61"/>
      <c r="T981" s="61"/>
      <c r="U981" s="61"/>
    </row>
    <row r="982" spans="1:21" ht="12.75">
      <c r="A982" s="61"/>
      <c r="B982" s="61"/>
      <c r="C982" s="61"/>
      <c r="D982" s="61"/>
      <c r="E982" s="61"/>
      <c r="F982" s="61"/>
      <c r="G982" s="61"/>
      <c r="H982" s="61"/>
      <c r="I982" s="61"/>
      <c r="J982" s="61"/>
      <c r="K982" s="61"/>
      <c r="L982" s="61"/>
      <c r="M982" s="61"/>
      <c r="N982" s="61"/>
      <c r="O982" s="61"/>
      <c r="P982" s="61"/>
      <c r="Q982" s="61"/>
      <c r="R982" s="61"/>
      <c r="S982" s="61"/>
      <c r="T982" s="61"/>
      <c r="U982" s="61"/>
    </row>
    <row r="983" spans="1:21" ht="12.75">
      <c r="A983" s="61"/>
      <c r="B983" s="61"/>
      <c r="C983" s="61"/>
      <c r="D983" s="61"/>
      <c r="E983" s="61"/>
      <c r="F983" s="61"/>
      <c r="G983" s="61"/>
      <c r="H983" s="61"/>
      <c r="I983" s="61"/>
      <c r="J983" s="61"/>
      <c r="K983" s="61"/>
      <c r="L983" s="61"/>
      <c r="M983" s="61"/>
      <c r="N983" s="61"/>
      <c r="O983" s="61"/>
      <c r="P983" s="61"/>
      <c r="Q983" s="61"/>
      <c r="R983" s="61"/>
      <c r="S983" s="61"/>
      <c r="T983" s="61"/>
      <c r="U983" s="61"/>
    </row>
    <row r="984" spans="1:21" ht="12.75">
      <c r="A984" s="61"/>
      <c r="B984" s="61"/>
      <c r="C984" s="61"/>
      <c r="D984" s="61"/>
      <c r="E984" s="61"/>
      <c r="F984" s="61"/>
      <c r="G984" s="61"/>
      <c r="H984" s="61"/>
      <c r="I984" s="61"/>
      <c r="J984" s="61"/>
      <c r="K984" s="61"/>
      <c r="L984" s="61"/>
      <c r="M984" s="61"/>
      <c r="N984" s="61"/>
      <c r="O984" s="61"/>
      <c r="P984" s="61"/>
      <c r="Q984" s="61"/>
      <c r="R984" s="61"/>
      <c r="S984" s="61"/>
      <c r="T984" s="61"/>
      <c r="U984" s="61"/>
    </row>
    <row r="985" spans="1:21" ht="12.75">
      <c r="A985" s="61"/>
      <c r="B985" s="61"/>
      <c r="C985" s="61"/>
      <c r="D985" s="61"/>
      <c r="E985" s="61"/>
      <c r="F985" s="61"/>
      <c r="G985" s="61"/>
      <c r="H985" s="61"/>
      <c r="I985" s="61"/>
      <c r="J985" s="61"/>
      <c r="K985" s="61"/>
      <c r="L985" s="61"/>
      <c r="M985" s="61"/>
      <c r="N985" s="61"/>
      <c r="O985" s="61"/>
      <c r="P985" s="61"/>
      <c r="Q985" s="61"/>
      <c r="R985" s="61"/>
      <c r="S985" s="61"/>
      <c r="T985" s="61"/>
      <c r="U985" s="61"/>
    </row>
    <row r="986" spans="1:21" ht="12.75">
      <c r="A986" s="61"/>
      <c r="B986" s="61"/>
      <c r="C986" s="61"/>
      <c r="D986" s="61"/>
      <c r="E986" s="61"/>
      <c r="F986" s="61"/>
      <c r="G986" s="61"/>
      <c r="H986" s="61"/>
      <c r="I986" s="61"/>
      <c r="J986" s="61"/>
      <c r="K986" s="61"/>
      <c r="L986" s="61"/>
      <c r="M986" s="61"/>
      <c r="N986" s="61"/>
      <c r="O986" s="61"/>
      <c r="P986" s="61"/>
      <c r="Q986" s="61"/>
      <c r="R986" s="61"/>
      <c r="S986" s="61"/>
      <c r="T986" s="61"/>
      <c r="U986" s="61"/>
    </row>
    <row r="987" spans="1:21" ht="12.75">
      <c r="A987" s="61"/>
      <c r="B987" s="61"/>
      <c r="C987" s="61"/>
      <c r="D987" s="61"/>
      <c r="E987" s="61"/>
      <c r="F987" s="61"/>
      <c r="G987" s="61"/>
      <c r="H987" s="61"/>
      <c r="I987" s="61"/>
      <c r="J987" s="61"/>
      <c r="K987" s="61"/>
      <c r="L987" s="61"/>
      <c r="M987" s="61"/>
      <c r="N987" s="61"/>
      <c r="O987" s="61"/>
      <c r="P987" s="61"/>
      <c r="Q987" s="61"/>
      <c r="R987" s="61"/>
      <c r="S987" s="61"/>
      <c r="T987" s="61"/>
      <c r="U987" s="61"/>
    </row>
    <row r="988" spans="1:21" ht="12.75">
      <c r="A988" s="61"/>
      <c r="B988" s="61"/>
      <c r="C988" s="61"/>
      <c r="D988" s="61"/>
      <c r="E988" s="61"/>
      <c r="F988" s="61"/>
      <c r="G988" s="61"/>
      <c r="H988" s="61"/>
      <c r="I988" s="61"/>
      <c r="J988" s="61"/>
      <c r="K988" s="61"/>
      <c r="L988" s="61"/>
      <c r="M988" s="61"/>
      <c r="N988" s="61"/>
      <c r="O988" s="61"/>
      <c r="P988" s="61"/>
      <c r="Q988" s="61"/>
      <c r="R988" s="61"/>
      <c r="S988" s="61"/>
      <c r="T988" s="61"/>
      <c r="U988" s="61"/>
    </row>
    <row r="989" spans="1:21" ht="12.75">
      <c r="A989" s="61"/>
      <c r="B989" s="61"/>
      <c r="C989" s="61"/>
      <c r="D989" s="61"/>
      <c r="E989" s="61"/>
      <c r="F989" s="61"/>
      <c r="G989" s="61"/>
      <c r="H989" s="61"/>
      <c r="I989" s="61"/>
      <c r="J989" s="61"/>
      <c r="K989" s="61"/>
      <c r="L989" s="61"/>
      <c r="M989" s="61"/>
      <c r="N989" s="61"/>
      <c r="O989" s="61"/>
      <c r="P989" s="61"/>
      <c r="Q989" s="61"/>
      <c r="R989" s="61"/>
      <c r="S989" s="61"/>
      <c r="T989" s="61"/>
      <c r="U989" s="61"/>
    </row>
    <row r="990" spans="1:21" ht="12.75">
      <c r="A990" s="61"/>
      <c r="B990" s="61"/>
      <c r="C990" s="61"/>
      <c r="D990" s="61"/>
      <c r="E990" s="61"/>
      <c r="F990" s="61"/>
      <c r="G990" s="61"/>
      <c r="H990" s="61"/>
      <c r="I990" s="61"/>
      <c r="J990" s="61"/>
      <c r="K990" s="61"/>
      <c r="L990" s="61"/>
      <c r="M990" s="61"/>
      <c r="N990" s="61"/>
      <c r="O990" s="61"/>
      <c r="P990" s="61"/>
      <c r="Q990" s="61"/>
      <c r="R990" s="61"/>
      <c r="S990" s="61"/>
      <c r="T990" s="61"/>
      <c r="U990" s="61"/>
    </row>
    <row r="991" spans="1:21" ht="12.75">
      <c r="A991" s="61"/>
      <c r="B991" s="61"/>
      <c r="C991" s="61"/>
      <c r="D991" s="61"/>
      <c r="E991" s="61"/>
      <c r="F991" s="61"/>
      <c r="G991" s="61"/>
      <c r="H991" s="61"/>
      <c r="I991" s="61"/>
      <c r="J991" s="61"/>
      <c r="K991" s="61"/>
      <c r="L991" s="61"/>
      <c r="M991" s="61"/>
      <c r="N991" s="61"/>
      <c r="O991" s="61"/>
      <c r="P991" s="61"/>
      <c r="Q991" s="61"/>
      <c r="R991" s="61"/>
      <c r="S991" s="61"/>
      <c r="T991" s="61"/>
      <c r="U991" s="61"/>
    </row>
    <row r="992" spans="1:21" ht="12.75">
      <c r="A992" s="61"/>
      <c r="B992" s="61"/>
      <c r="C992" s="61"/>
      <c r="D992" s="61"/>
      <c r="E992" s="61"/>
      <c r="F992" s="61"/>
      <c r="G992" s="61"/>
      <c r="H992" s="61"/>
      <c r="I992" s="61"/>
      <c r="J992" s="61"/>
      <c r="K992" s="61"/>
      <c r="L992" s="61"/>
      <c r="M992" s="61"/>
      <c r="N992" s="61"/>
      <c r="O992" s="61"/>
      <c r="P992" s="61"/>
      <c r="Q992" s="61"/>
      <c r="R992" s="61"/>
      <c r="S992" s="61"/>
      <c r="T992" s="61"/>
      <c r="U992" s="61"/>
    </row>
    <row r="993" spans="1:21" ht="12.75">
      <c r="A993" s="61"/>
      <c r="B993" s="61"/>
      <c r="C993" s="61"/>
      <c r="D993" s="61"/>
      <c r="E993" s="61"/>
      <c r="F993" s="61"/>
      <c r="G993" s="61"/>
      <c r="H993" s="61"/>
      <c r="I993" s="61"/>
      <c r="J993" s="61"/>
      <c r="K993" s="61"/>
      <c r="L993" s="61"/>
      <c r="M993" s="61"/>
      <c r="N993" s="61"/>
      <c r="O993" s="61"/>
      <c r="P993" s="61"/>
      <c r="Q993" s="61"/>
      <c r="R993" s="61"/>
      <c r="S993" s="61"/>
      <c r="T993" s="61"/>
      <c r="U993" s="61"/>
    </row>
    <row r="994" spans="1:21" ht="12.75">
      <c r="A994" s="61"/>
      <c r="B994" s="61"/>
      <c r="C994" s="61"/>
      <c r="D994" s="61"/>
      <c r="E994" s="61"/>
      <c r="F994" s="61"/>
      <c r="G994" s="61"/>
      <c r="H994" s="61"/>
      <c r="I994" s="61"/>
      <c r="J994" s="61"/>
      <c r="K994" s="61"/>
      <c r="L994" s="61"/>
      <c r="M994" s="61"/>
      <c r="N994" s="61"/>
      <c r="O994" s="61"/>
      <c r="P994" s="61"/>
      <c r="Q994" s="61"/>
      <c r="R994" s="61"/>
      <c r="S994" s="61"/>
      <c r="T994" s="61"/>
      <c r="U994" s="61"/>
    </row>
    <row r="995" spans="1:21" ht="12.75">
      <c r="A995" s="61"/>
      <c r="B995" s="61"/>
      <c r="C995" s="61"/>
      <c r="D995" s="61"/>
      <c r="E995" s="61"/>
      <c r="F995" s="61"/>
      <c r="G995" s="61"/>
      <c r="H995" s="61"/>
      <c r="I995" s="61"/>
      <c r="J995" s="61"/>
      <c r="K995" s="61"/>
      <c r="L995" s="61"/>
      <c r="M995" s="61"/>
      <c r="N995" s="61"/>
      <c r="O995" s="61"/>
      <c r="P995" s="61"/>
      <c r="Q995" s="61"/>
      <c r="R995" s="61"/>
      <c r="S995" s="61"/>
      <c r="T995" s="61"/>
      <c r="U995" s="61"/>
    </row>
    <row r="996" spans="1:21" ht="12.75">
      <c r="A996" s="61"/>
      <c r="B996" s="61"/>
      <c r="C996" s="61"/>
      <c r="D996" s="61"/>
      <c r="E996" s="61"/>
      <c r="F996" s="61"/>
      <c r="G996" s="61"/>
      <c r="H996" s="61"/>
      <c r="I996" s="61"/>
      <c r="J996" s="61"/>
      <c r="K996" s="61"/>
      <c r="L996" s="61"/>
      <c r="M996" s="61"/>
      <c r="N996" s="61"/>
      <c r="O996" s="61"/>
      <c r="P996" s="61"/>
      <c r="Q996" s="61"/>
      <c r="R996" s="61"/>
      <c r="S996" s="61"/>
      <c r="T996" s="61"/>
      <c r="U996" s="61"/>
    </row>
    <row r="997" spans="1:21" ht="12.75">
      <c r="A997" s="61"/>
      <c r="B997" s="61"/>
      <c r="C997" s="61"/>
      <c r="D997" s="61"/>
      <c r="E997" s="61"/>
      <c r="F997" s="61"/>
      <c r="G997" s="61"/>
      <c r="H997" s="61"/>
      <c r="I997" s="61"/>
      <c r="J997" s="61"/>
      <c r="K997" s="61"/>
      <c r="L997" s="61"/>
      <c r="M997" s="61"/>
      <c r="N997" s="61"/>
      <c r="O997" s="61"/>
      <c r="P997" s="61"/>
      <c r="Q997" s="61"/>
      <c r="R997" s="61"/>
      <c r="S997" s="61"/>
      <c r="T997" s="61"/>
      <c r="U997" s="61"/>
    </row>
    <row r="998" spans="1:21" ht="12.75">
      <c r="A998" s="61"/>
      <c r="B998" s="61"/>
      <c r="C998" s="61"/>
      <c r="D998" s="61"/>
      <c r="E998" s="61"/>
      <c r="F998" s="61"/>
      <c r="G998" s="61"/>
      <c r="H998" s="61"/>
      <c r="I998" s="61"/>
      <c r="J998" s="61"/>
      <c r="K998" s="61"/>
      <c r="L998" s="61"/>
      <c r="M998" s="61"/>
      <c r="N998" s="61"/>
      <c r="O998" s="61"/>
      <c r="P998" s="61"/>
      <c r="Q998" s="61"/>
      <c r="R998" s="61"/>
      <c r="S998" s="61"/>
      <c r="T998" s="61"/>
      <c r="U998" s="61"/>
    </row>
    <row r="999" spans="1:21" ht="12.75">
      <c r="A999" s="61"/>
      <c r="B999" s="61"/>
      <c r="C999" s="61"/>
      <c r="D999" s="61"/>
      <c r="E999" s="61"/>
      <c r="F999" s="61"/>
      <c r="G999" s="61"/>
      <c r="H999" s="61"/>
      <c r="I999" s="61"/>
      <c r="J999" s="61"/>
      <c r="K999" s="61"/>
      <c r="L999" s="61"/>
      <c r="M999" s="61"/>
      <c r="N999" s="61"/>
      <c r="O999" s="61"/>
      <c r="P999" s="61"/>
      <c r="Q999" s="61"/>
      <c r="R999" s="61"/>
      <c r="S999" s="61"/>
      <c r="T999" s="61"/>
      <c r="U999" s="61"/>
    </row>
    <row r="1000" spans="1:21"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row>
    <row r="1001" spans="1:21" ht="12.75">
      <c r="A1001" s="61"/>
      <c r="B1001" s="61"/>
      <c r="C1001" s="61"/>
      <c r="D1001" s="61"/>
      <c r="E1001" s="61"/>
      <c r="F1001" s="61"/>
      <c r="G1001" s="61"/>
      <c r="H1001" s="61"/>
      <c r="I1001" s="61"/>
      <c r="J1001" s="61"/>
      <c r="K1001" s="61"/>
      <c r="L1001" s="61"/>
      <c r="M1001" s="61"/>
      <c r="N1001" s="61"/>
      <c r="O1001" s="61"/>
      <c r="P1001" s="61"/>
      <c r="Q1001" s="61"/>
      <c r="R1001" s="61"/>
      <c r="S1001" s="61"/>
      <c r="T1001" s="61"/>
      <c r="U1001" s="61"/>
    </row>
    <row r="1002" spans="1:21" ht="12.75">
      <c r="A1002" s="61"/>
      <c r="B1002" s="61"/>
      <c r="C1002" s="61"/>
      <c r="D1002" s="61"/>
      <c r="E1002" s="61"/>
      <c r="F1002" s="61"/>
      <c r="G1002" s="61"/>
      <c r="H1002" s="61"/>
      <c r="I1002" s="61"/>
      <c r="J1002" s="61"/>
      <c r="K1002" s="61"/>
      <c r="L1002" s="61"/>
      <c r="M1002" s="61"/>
      <c r="N1002" s="61"/>
      <c r="O1002" s="61"/>
      <c r="P1002" s="61"/>
      <c r="Q1002" s="61"/>
      <c r="R1002" s="61"/>
      <c r="S1002" s="61"/>
      <c r="T1002" s="61"/>
      <c r="U1002" s="61"/>
    </row>
  </sheetData>
  <mergeCells count="4">
    <mergeCell ref="A33:H33"/>
    <mergeCell ref="A43:F43"/>
    <mergeCell ref="A55:F55"/>
    <mergeCell ref="A64:E64"/>
  </mergeCells>
  <conditionalFormatting sqref="A76:G82 H76 H78 H82:J82">
    <cfRule type="notContainsBlanks" dxfId="0" priority="1">
      <formula>LEN(TRIM(A76))&gt;0</formula>
    </cfRule>
  </conditionalFormatting>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N101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5" defaultRowHeight="15" customHeight="1"/>
  <cols>
    <col min="1" max="1" width="26.5" customWidth="1"/>
    <col min="2" max="4" width="7.125" customWidth="1"/>
    <col min="5" max="5" width="7.375" customWidth="1"/>
    <col min="6" max="12" width="7.125" customWidth="1"/>
    <col min="13" max="13" width="8.5" customWidth="1"/>
    <col min="14" max="23" width="10.625" customWidth="1"/>
    <col min="24" max="40" width="17.375" customWidth="1"/>
  </cols>
  <sheetData>
    <row r="1" spans="1:23" ht="15.75" customHeight="1">
      <c r="A1" s="4"/>
      <c r="B1" s="497">
        <v>1984</v>
      </c>
      <c r="C1" s="497">
        <v>1988</v>
      </c>
      <c r="D1" s="497">
        <v>1992</v>
      </c>
      <c r="E1" s="497">
        <v>1996</v>
      </c>
      <c r="F1" s="497">
        <v>2000</v>
      </c>
      <c r="G1" s="497">
        <v>2004</v>
      </c>
      <c r="H1" s="497">
        <v>2008</v>
      </c>
      <c r="I1" s="497">
        <v>2010</v>
      </c>
      <c r="J1" s="497">
        <v>2011</v>
      </c>
      <c r="K1" s="497">
        <v>2012</v>
      </c>
      <c r="L1" s="4">
        <v>2013</v>
      </c>
      <c r="M1" s="4">
        <v>2014</v>
      </c>
      <c r="N1" s="4">
        <v>2015</v>
      </c>
      <c r="O1" s="429">
        <v>2016</v>
      </c>
      <c r="P1" s="4"/>
      <c r="Q1" s="4"/>
      <c r="R1" s="4"/>
      <c r="S1" s="4"/>
      <c r="T1" s="4"/>
      <c r="U1" s="4"/>
      <c r="V1" s="4"/>
      <c r="W1" s="61"/>
    </row>
    <row r="2" spans="1:23" ht="18" customHeight="1">
      <c r="A2" s="498" t="s">
        <v>695</v>
      </c>
      <c r="B2" s="499"/>
      <c r="C2" s="499"/>
      <c r="D2" s="499"/>
      <c r="E2" s="499"/>
      <c r="F2" s="499"/>
      <c r="G2" s="499"/>
      <c r="H2" s="499"/>
      <c r="I2" s="499"/>
      <c r="J2" s="499"/>
      <c r="K2" s="499"/>
      <c r="L2" s="501"/>
      <c r="M2" s="501"/>
      <c r="N2" s="501"/>
      <c r="O2" s="503"/>
      <c r="P2" s="501"/>
      <c r="Q2" s="501"/>
      <c r="R2" s="501"/>
      <c r="S2" s="501"/>
      <c r="T2" s="501"/>
      <c r="U2" s="501"/>
      <c r="V2" s="501"/>
      <c r="W2" s="61"/>
    </row>
    <row r="3" spans="1:23" ht="15.75" customHeight="1">
      <c r="A3" s="505" t="s">
        <v>936</v>
      </c>
      <c r="B3" s="16">
        <f>'Wireline (MS)'!B37</f>
        <v>91.584421678266992</v>
      </c>
      <c r="C3" s="16">
        <f>'Wireline (MS)'!C37</f>
        <v>89.346041265081737</v>
      </c>
      <c r="D3" s="16">
        <f>'Wireline (MS)'!D37</f>
        <v>88.3</v>
      </c>
      <c r="E3" s="16">
        <f>'Wireline (MS)'!E37</f>
        <v>82.066480446927372</v>
      </c>
      <c r="F3" s="16">
        <f>'Wireline (MS)'!F37</f>
        <v>91.723082746626417</v>
      </c>
      <c r="G3" s="16">
        <f>'Wireline (MS)'!G37</f>
        <v>81.161616161616152</v>
      </c>
      <c r="H3" s="16">
        <f>'Wireline (MS)'!H37</f>
        <v>91.760208217122042</v>
      </c>
      <c r="I3" s="16">
        <f>'Wireline (MS)'!I37</f>
        <v>87.149440748744155</v>
      </c>
      <c r="J3" s="16">
        <f>'Wireline (MS)'!J37</f>
        <v>87.949321179643661</v>
      </c>
      <c r="K3" s="16">
        <f>'Wireline (MS)'!K37</f>
        <v>87.321371755735939</v>
      </c>
      <c r="L3" s="16">
        <f>'Wireline (MS)'!L37</f>
        <v>86.62475283049551</v>
      </c>
      <c r="M3" s="16">
        <f>'Wireline (MS)'!M37</f>
        <v>85.310963999999984</v>
      </c>
      <c r="N3" s="16">
        <f>'Wireline (MS)'!N37</f>
        <v>75.798053641896857</v>
      </c>
      <c r="O3" s="16">
        <f>'Wireline (MS)'!O37</f>
        <v>78.040425531914892</v>
      </c>
      <c r="P3" s="1"/>
      <c r="Q3" s="1"/>
      <c r="R3" s="1"/>
      <c r="S3" s="1"/>
      <c r="T3" s="1"/>
      <c r="U3" s="1"/>
      <c r="V3" s="1"/>
      <c r="W3" s="61"/>
    </row>
    <row r="4" spans="1:23" ht="18" customHeight="1">
      <c r="A4" s="505" t="s">
        <v>934</v>
      </c>
      <c r="B4" s="16"/>
      <c r="C4" s="16">
        <f>'Wireless (MS)'!C23</f>
        <v>100</v>
      </c>
      <c r="D4" s="16">
        <f>'Wireless (MS)'!D23</f>
        <v>100</v>
      </c>
      <c r="E4" s="16">
        <f>'Wireless (MS)'!E23</f>
        <v>100</v>
      </c>
      <c r="F4" s="16">
        <f>'Wireless (MS)'!F23</f>
        <v>95.65</v>
      </c>
      <c r="G4" s="16">
        <f>'Wireless (MS)'!G23</f>
        <v>97.985869565217385</v>
      </c>
      <c r="H4" s="16">
        <f>'Wireless (MS)'!H23</f>
        <v>98.153703703703698</v>
      </c>
      <c r="I4" s="16">
        <f>'Wireless (MS)'!I23</f>
        <v>96.713888888888903</v>
      </c>
      <c r="J4" s="16">
        <f>'Wireless (MS)'!J23</f>
        <v>96.185340314136141</v>
      </c>
      <c r="K4" s="16">
        <f>'Wireless (MS)'!K23</f>
        <v>94.608823529411751</v>
      </c>
      <c r="L4" s="16">
        <f>'Wireless (MS)'!L23</f>
        <v>93.701886792452839</v>
      </c>
      <c r="M4" s="16">
        <f>'Wireless (MS)'!M23</f>
        <v>94.402272727272731</v>
      </c>
      <c r="N4" s="16">
        <f>'Wireless (MS)'!N23</f>
        <v>93.277118644067798</v>
      </c>
      <c r="O4" s="16">
        <f>'Wireless (MS)'!O23</f>
        <v>93.315163934426224</v>
      </c>
      <c r="P4" s="1"/>
      <c r="Q4" s="1"/>
      <c r="R4" s="1"/>
      <c r="S4" s="1"/>
      <c r="T4" s="1"/>
      <c r="U4" s="1"/>
      <c r="V4" s="1"/>
      <c r="W4" s="61"/>
    </row>
    <row r="5" spans="1:23" ht="15.75" customHeight="1">
      <c r="A5" s="10" t="s">
        <v>210</v>
      </c>
      <c r="B5" s="197"/>
      <c r="C5" s="197"/>
      <c r="D5" s="197"/>
      <c r="E5" s="43">
        <f>'ISPs (MS)'!B42</f>
        <v>57.94979079497908</v>
      </c>
      <c r="F5" s="43">
        <f>'ISPs (MS)'!C42</f>
        <v>38.711469873066662</v>
      </c>
      <c r="G5" s="43">
        <f>'ISPs (MS)'!D42</f>
        <v>50.71394032325157</v>
      </c>
      <c r="H5" s="43">
        <f>'ISPs (MS)'!E42</f>
        <v>51.170725978313371</v>
      </c>
      <c r="I5" s="43">
        <f>'ISPs (MS)'!F42</f>
        <v>57.740383031395794</v>
      </c>
      <c r="J5" s="43">
        <f>'ISPs (MS)'!G42</f>
        <v>58.488443355127721</v>
      </c>
      <c r="K5" s="43">
        <f>'ISPs (MS)'!H42</f>
        <v>58.817756078786914</v>
      </c>
      <c r="L5" s="43">
        <f>'ISPs (MS)'!I42</f>
        <v>60.531131114810492</v>
      </c>
      <c r="M5" s="43">
        <f>'ISPs (MS)'!J42</f>
        <v>62.324059523809531</v>
      </c>
      <c r="N5" s="43">
        <f>'ISPs (MS)'!K42</f>
        <v>60.973899881068228</v>
      </c>
      <c r="O5" s="43">
        <f>'ISPs (MS)'!L42</f>
        <v>60.120588235294122</v>
      </c>
      <c r="P5" s="36"/>
      <c r="Q5" s="36"/>
      <c r="R5" s="36"/>
      <c r="S5" s="36"/>
      <c r="T5" s="36"/>
      <c r="U5" s="36"/>
      <c r="V5" s="36"/>
      <c r="W5" s="61"/>
    </row>
    <row r="6" spans="1:23" ht="15.75" customHeight="1">
      <c r="A6" s="1" t="s">
        <v>937</v>
      </c>
      <c r="B6" s="16">
        <f>'CableSatIPTV (MS)'!B48</f>
        <v>41.114058355437663</v>
      </c>
      <c r="C6" s="16">
        <f>'CableSatIPTV (MS)'!C48</f>
        <v>53.809638748089135</v>
      </c>
      <c r="D6" s="16">
        <f>'CableSatIPTV (MS)'!D48</f>
        <v>69.171611965604939</v>
      </c>
      <c r="E6" s="16">
        <f>'CableSatIPTV (MS)'!E48</f>
        <v>84.976171434974233</v>
      </c>
      <c r="F6" s="16">
        <f>'CableSatIPTV (MS)'!F48</f>
        <v>75.164345114247411</v>
      </c>
      <c r="G6" s="16">
        <f>'CableSatIPTV (MS)'!G48</f>
        <v>87.109576536889321</v>
      </c>
      <c r="H6" s="16">
        <f>'CableSatIPTV (MS)'!H48</f>
        <v>83.329258646724668</v>
      </c>
      <c r="I6" s="16">
        <f>'CableSatIPTV (MS)'!I48</f>
        <v>83.645555295883113</v>
      </c>
      <c r="J6" s="16">
        <f>'CableSatIPTV (MS)'!J48</f>
        <v>84.115331418235968</v>
      </c>
      <c r="K6" s="16">
        <f>'CableSatIPTV (MS)'!K48</f>
        <v>82.25633118400151</v>
      </c>
      <c r="L6" s="16">
        <f>'CableSatIPTV (MS)'!L48</f>
        <v>80.612231205722154</v>
      </c>
      <c r="M6" s="16">
        <f>'CableSatIPTV (MS)'!M48</f>
        <v>80.706606942889138</v>
      </c>
      <c r="N6" s="16">
        <f>'CableSatIPTV (MS)'!N48</f>
        <v>79.632784642640885</v>
      </c>
      <c r="O6" s="16">
        <f>'CableSatIPTV (MS)'!O48</f>
        <v>79.260836710860744</v>
      </c>
      <c r="P6" s="1"/>
      <c r="Q6" s="1"/>
      <c r="R6" s="1"/>
      <c r="S6" s="1"/>
      <c r="T6" s="1"/>
      <c r="U6" s="1"/>
      <c r="V6" s="1"/>
      <c r="W6" s="61"/>
    </row>
    <row r="7" spans="1:23" ht="15.75" customHeight="1">
      <c r="A7" s="10" t="s">
        <v>960</v>
      </c>
      <c r="B7" s="16">
        <f>'Total TV Universe (MS)'!D51</f>
        <v>58.260178799770287</v>
      </c>
      <c r="C7" s="16">
        <f>'Total TV Universe (MS)'!E51</f>
        <v>59.702666158166615</v>
      </c>
      <c r="D7" s="16">
        <f>'Total TV Universe (MS)'!F51</f>
        <v>59.056503089383597</v>
      </c>
      <c r="E7" s="16">
        <f>'Total TV Universe (MS)'!G51</f>
        <v>65.662682532531207</v>
      </c>
      <c r="F7" s="16">
        <f>'Total TV Universe (MS)'!H51</f>
        <v>63.859967647714306</v>
      </c>
      <c r="G7" s="16">
        <f>'Total TV Universe (MS)'!I51</f>
        <v>63.787342163314243</v>
      </c>
      <c r="H7" s="16">
        <f>'Total TV Universe (MS)'!J51</f>
        <v>69.859209112257815</v>
      </c>
      <c r="I7" s="16">
        <f>'Total TV Universe (MS)'!K51</f>
        <v>75.447202054460504</v>
      </c>
      <c r="J7" s="16">
        <f>'Total TV Universe (MS)'!L51</f>
        <v>76.414501442396599</v>
      </c>
      <c r="K7" s="16">
        <f>'Total TV Universe (MS)'!M51</f>
        <v>75.260300712935546</v>
      </c>
      <c r="L7" s="16">
        <f>'Total TV Universe (MS)'!N51</f>
        <v>77.480073044510888</v>
      </c>
      <c r="M7" s="16">
        <f>'Total TV Universe (MS)'!O51</f>
        <v>81.457894736842093</v>
      </c>
      <c r="N7" s="16">
        <f>'Total TV Universe (MS)'!P51</f>
        <v>77.598015908711233</v>
      </c>
      <c r="O7" s="16">
        <f>'Total TV Universe (MS)'!Q51</f>
        <v>75.856924396702851</v>
      </c>
      <c r="P7" s="5"/>
      <c r="Q7" s="1"/>
      <c r="R7" s="1"/>
      <c r="S7" s="1"/>
      <c r="T7" s="1"/>
      <c r="U7" s="1"/>
      <c r="V7" s="1"/>
      <c r="W7" s="61"/>
    </row>
    <row r="8" spans="1:23" ht="15.75" customHeight="1">
      <c r="A8" s="10" t="s">
        <v>963</v>
      </c>
      <c r="B8" s="43" t="str">
        <f>'Pay &amp; Specialty (MS)'!B38</f>
        <v>N/A</v>
      </c>
      <c r="C8" s="43">
        <f>'Pay &amp; Specialty (MS)'!C38</f>
        <v>79.49438202247191</v>
      </c>
      <c r="D8" s="43">
        <f>'Pay &amp; Specialty (MS)'!E38</f>
        <v>66.171707356573137</v>
      </c>
      <c r="E8" s="43">
        <f>'Pay &amp; Specialty (MS)'!F38</f>
        <v>62.183963399951843</v>
      </c>
      <c r="F8" s="43">
        <f>'Pay &amp; Specialty (MS)'!H38</f>
        <v>44.866663360701992</v>
      </c>
      <c r="G8" s="43">
        <f>'Pay &amp; Specialty (MS)'!I38</f>
        <v>59.868264638647766</v>
      </c>
      <c r="H8" s="43">
        <f>'Pay &amp; Specialty (MS)'!J38</f>
        <v>71.34315442348219</v>
      </c>
      <c r="I8" s="43">
        <f>'Pay &amp; Specialty (MS)'!K38</f>
        <v>74.651989282281221</v>
      </c>
      <c r="J8" s="43">
        <f>'Pay &amp; Specialty (MS)'!L38</f>
        <v>80.013912945573367</v>
      </c>
      <c r="K8" s="43">
        <f>'Pay &amp; Specialty (MS)'!M38</f>
        <v>78.419778822745414</v>
      </c>
      <c r="L8" s="43">
        <f>'Pay &amp; Specialty (MS)'!N38</f>
        <v>74.981806377618739</v>
      </c>
      <c r="M8" s="43">
        <f>'Pay &amp; Specialty (MS)'!O38</f>
        <v>83.65520823496081</v>
      </c>
      <c r="N8" s="43">
        <f>'Pay &amp; Specialty (MS)'!P38</f>
        <v>77.485545057114649</v>
      </c>
      <c r="O8" s="43">
        <f>'Pay &amp; Specialty (MS)'!Q38</f>
        <v>77.889754506748801</v>
      </c>
      <c r="P8" s="1"/>
      <c r="Q8" s="1"/>
      <c r="R8" s="1"/>
      <c r="S8" s="1"/>
      <c r="T8" s="1"/>
      <c r="U8" s="1"/>
      <c r="V8" s="1"/>
      <c r="W8" s="61"/>
    </row>
    <row r="9" spans="1:23" ht="15.75" customHeight="1">
      <c r="A9" s="10" t="s">
        <v>965</v>
      </c>
      <c r="B9" s="43">
        <f>'Broadcast TV (MS)'!B44</f>
        <v>66.222669908560135</v>
      </c>
      <c r="C9" s="43">
        <f>'Broadcast TV (MS)'!C44</f>
        <v>66.972940770470885</v>
      </c>
      <c r="D9" s="43">
        <f>'Broadcast TV (MS)'!E44</f>
        <v>66.8150459841968</v>
      </c>
      <c r="E9" s="43">
        <f>'Broadcast TV (MS)'!F44</f>
        <v>70.469934211613051</v>
      </c>
      <c r="F9" s="43">
        <f>'Broadcast TV (MS)'!H44</f>
        <v>81.487181524245173</v>
      </c>
      <c r="G9" s="43">
        <f>'Broadcast TV (MS)'!I44</f>
        <v>84.815707840880307</v>
      </c>
      <c r="H9" s="43">
        <f>'Broadcast TV (MS)'!J44</f>
        <v>86.229549679315625</v>
      </c>
      <c r="I9" s="43">
        <f>'Broadcast TV (MS)'!K44</f>
        <v>87.809884978585018</v>
      </c>
      <c r="J9" s="43">
        <f>'Broadcast TV (MS)'!L44</f>
        <v>86.334370343378453</v>
      </c>
      <c r="K9" s="43">
        <f>'Broadcast TV (MS)'!M44</f>
        <v>86.067573893869096</v>
      </c>
      <c r="L9" s="43">
        <f>'Broadcast TV (MS)'!N44</f>
        <v>85.927874518161019</v>
      </c>
      <c r="M9" s="43">
        <f>'Broadcast TV (MS)'!O44</f>
        <v>86.542233263598334</v>
      </c>
      <c r="N9" s="43">
        <f>'Broadcast TV (MS)'!P44</f>
        <v>87.581953911067842</v>
      </c>
      <c r="O9" s="43">
        <f>'Broadcast TV (MS)'!Q44</f>
        <v>86.424633309060638</v>
      </c>
      <c r="P9" s="1"/>
      <c r="Q9" s="1"/>
      <c r="R9" s="1"/>
      <c r="S9" s="1"/>
      <c r="T9" s="1"/>
      <c r="U9" s="1"/>
      <c r="V9" s="1"/>
      <c r="W9" s="61"/>
    </row>
    <row r="10" spans="1:23" ht="15.75" customHeight="1">
      <c r="A10" s="10" t="s">
        <v>932</v>
      </c>
      <c r="B10" s="43">
        <f>'Radio (MS)'!B31</f>
        <v>47.550869404365507</v>
      </c>
      <c r="C10" s="43">
        <f>'Radio (MS)'!C31</f>
        <v>44.334423428407355</v>
      </c>
      <c r="D10" s="43">
        <f>'Radio (MS)'!D31</f>
        <v>45.926412551691058</v>
      </c>
      <c r="E10" s="43">
        <f>'Radio (MS)'!E31</f>
        <v>47.749593738569629</v>
      </c>
      <c r="F10" s="43">
        <f>'Radio (MS)'!F31</f>
        <v>53.609317897672632</v>
      </c>
      <c r="G10" s="43">
        <f>'Radio (MS)'!G31</f>
        <v>57.582137693038035</v>
      </c>
      <c r="H10" s="43">
        <f>'Radio (MS)'!H31</f>
        <v>61.710216864142076</v>
      </c>
      <c r="I10" s="43">
        <f>'Radio (MS)'!I31</f>
        <v>58.036196074199196</v>
      </c>
      <c r="J10" s="43">
        <f>'Radio (MS)'!J31</f>
        <v>53.993558489977353</v>
      </c>
      <c r="K10" s="43">
        <f>'Radio (MS)'!K31</f>
        <v>53.138349009385799</v>
      </c>
      <c r="L10" s="43">
        <f>'Radio (MS)'!L31</f>
        <v>56.819574711211764</v>
      </c>
      <c r="M10" s="43">
        <f>'Radio (MS)'!M31</f>
        <v>58.01755400220739</v>
      </c>
      <c r="N10" s="43">
        <f>'Radio (MS)'!N31</f>
        <v>57.890232160051347</v>
      </c>
      <c r="O10" s="43">
        <f>'Radio (MS)'!O31</f>
        <v>57.785861657074605</v>
      </c>
      <c r="P10" s="1"/>
      <c r="Q10" s="1"/>
      <c r="R10" s="1"/>
      <c r="S10" s="1"/>
      <c r="T10" s="1"/>
      <c r="U10" s="1"/>
      <c r="V10" s="1"/>
      <c r="W10" s="61"/>
    </row>
    <row r="11" spans="1:23" ht="15.75" customHeight="1">
      <c r="A11" s="10" t="s">
        <v>968</v>
      </c>
      <c r="B11" s="43">
        <f>'Newspaper (MS)'!B44</f>
        <v>64.30512857532797</v>
      </c>
      <c r="C11" s="43">
        <f>'Newspaper (MS)'!C44</f>
        <v>67.242100312383243</v>
      </c>
      <c r="D11" s="43">
        <f>'Newspaper (MS)'!D44</f>
        <v>70.158705239565265</v>
      </c>
      <c r="E11" s="43">
        <f>'Newspaper (MS)'!E44</f>
        <v>66.721782477341392</v>
      </c>
      <c r="F11" s="43">
        <f>'Newspaper (MS)'!F44</f>
        <v>79.231699917238146</v>
      </c>
      <c r="G11" s="43">
        <f>'Newspaper (MS)'!G44</f>
        <v>63.535596869023422</v>
      </c>
      <c r="H11" s="43">
        <f>'Newspaper (MS)'!H44</f>
        <v>67.687438398407778</v>
      </c>
      <c r="I11" s="43">
        <f>'Newspaper (MS)'!I44</f>
        <v>82.480241267290111</v>
      </c>
      <c r="J11" s="43">
        <f>'Newspaper (MS)'!J44</f>
        <v>81.581637394294219</v>
      </c>
      <c r="K11" s="43">
        <f>'Newspaper (MS)'!K44</f>
        <v>71.819533394327522</v>
      </c>
      <c r="L11" s="43">
        <f>'Newspaper (MS)'!L44</f>
        <v>77.629385112521703</v>
      </c>
      <c r="M11" s="43">
        <f>'Newspaper (MS)'!M44</f>
        <v>74.97942386831275</v>
      </c>
      <c r="N11" s="43">
        <f>'Newspaper (MS)'!N44</f>
        <v>69.690751445086704</v>
      </c>
      <c r="O11" s="43">
        <f>'Newspaper (MS)'!O44</f>
        <v>68.253451471836044</v>
      </c>
      <c r="P11" s="1"/>
      <c r="Q11" s="1"/>
      <c r="R11" s="1"/>
      <c r="S11" s="1"/>
      <c r="T11" s="1"/>
      <c r="U11" s="1"/>
      <c r="V11" s="1"/>
      <c r="W11" s="61"/>
    </row>
    <row r="12" spans="1:23" ht="15.75" customHeight="1">
      <c r="A12" s="10" t="s">
        <v>959</v>
      </c>
      <c r="B12" s="43">
        <f>'Magazines (MS)'!B40</f>
        <v>40.54474708171206</v>
      </c>
      <c r="C12" s="43">
        <f>'Magazines (MS)'!C40</f>
        <v>74.56774193548388</v>
      </c>
      <c r="D12" s="43">
        <f>'Magazines (MS)'!D40</f>
        <v>66.737096287352855</v>
      </c>
      <c r="E12" s="43">
        <f>'Magazines (MS)'!E40</f>
        <v>47.280458860759488</v>
      </c>
      <c r="F12" s="43">
        <f>'Magazines (MS)'!F40</f>
        <v>43.123076923076923</v>
      </c>
      <c r="G12" s="43">
        <f>'Magazines (MS)'!G40</f>
        <v>32.353418872827682</v>
      </c>
      <c r="H12" s="43">
        <f>'Magazines (MS)'!H40</f>
        <v>26.724858002004673</v>
      </c>
      <c r="I12" s="43">
        <f>'Magazines (MS)'!I40</f>
        <v>28.305926446474583</v>
      </c>
      <c r="J12" s="43">
        <f>'Magazines (MS)'!J40</f>
        <v>28.231321839080458</v>
      </c>
      <c r="K12" s="43">
        <f>'Magazines (MS)'!K40</f>
        <v>27.39854318418314</v>
      </c>
      <c r="L12" s="43">
        <f>'Magazines (MS)'!L40</f>
        <v>27.396432370967947</v>
      </c>
      <c r="M12" s="43">
        <f>'Magazines (MS)'!M40</f>
        <v>26.412581130940868</v>
      </c>
      <c r="N12" s="43">
        <f>'Magazines (MS)'!N40</f>
        <v>29.130246913580248</v>
      </c>
      <c r="O12" s="43">
        <f>'Magazines (MS)'!O40</f>
        <v>30.932523243408021</v>
      </c>
      <c r="P12" s="1"/>
      <c r="Q12" s="1"/>
      <c r="R12" s="1"/>
      <c r="S12" s="1"/>
      <c r="T12" s="1"/>
      <c r="U12" s="1"/>
      <c r="V12" s="1"/>
      <c r="W12" s="61"/>
    </row>
    <row r="13" spans="1:23" ht="15.75" customHeight="1">
      <c r="A13" s="42" t="s">
        <v>972</v>
      </c>
      <c r="B13" s="43"/>
      <c r="C13" s="43"/>
      <c r="D13" s="43"/>
      <c r="E13" s="43"/>
      <c r="F13" s="43"/>
      <c r="G13" s="43"/>
      <c r="H13" s="43"/>
      <c r="I13" s="43"/>
      <c r="J13" s="43"/>
      <c r="K13" s="43"/>
      <c r="L13" s="44">
        <f>'Internet News Sources'!B50</f>
        <v>32.5</v>
      </c>
      <c r="M13" s="44">
        <f>'Internet News Sources'!D50</f>
        <v>30</v>
      </c>
      <c r="N13" s="44">
        <f>'Internet News Sources'!F50</f>
        <v>21.5</v>
      </c>
      <c r="O13" s="44">
        <f>'Internet News Sources'!H50</f>
        <v>24</v>
      </c>
      <c r="P13" s="1"/>
      <c r="Q13" s="1"/>
      <c r="R13" s="1"/>
      <c r="S13" s="1"/>
      <c r="T13" s="1"/>
      <c r="U13" s="1"/>
      <c r="V13" s="1"/>
      <c r="W13" s="61"/>
    </row>
    <row r="14" spans="1:23" ht="15.75" customHeight="1">
      <c r="A14" s="10" t="s">
        <v>973</v>
      </c>
      <c r="B14" s="43">
        <f>'Top 20 w Telecoms'!B43</f>
        <v>64.95494992583447</v>
      </c>
      <c r="C14" s="43">
        <f>'Top 20 w Telecoms'!L43</f>
        <v>59.921487658697885</v>
      </c>
      <c r="D14" s="43">
        <f>'Top 20 w Telecoms'!V43</f>
        <v>58.149392812498455</v>
      </c>
      <c r="E14" s="43">
        <f>'Top 20 w Telecoms'!AF43</f>
        <v>55.636109822683935</v>
      </c>
      <c r="F14" s="43">
        <f>'Top 20 w Telecoms'!AQ43</f>
        <v>60.408649503081719</v>
      </c>
      <c r="G14" s="43">
        <f>'Top 20 w Telecoms'!BC43</f>
        <v>60.64538322595385</v>
      </c>
      <c r="H14" s="43">
        <f>'Top 20 w Telecoms'!BO43</f>
        <v>63.811973322510553</v>
      </c>
      <c r="I14" s="43">
        <f>'Top 20 w Telecoms'!CA43</f>
        <v>63.183810211033304</v>
      </c>
      <c r="J14" s="43">
        <f>'Top 20 w Telecoms'!CM43</f>
        <v>68.824182453467088</v>
      </c>
      <c r="K14" s="43">
        <f>'Top 20 w Telecoms'!CZ43</f>
        <v>66.980443946383076</v>
      </c>
      <c r="L14" s="43">
        <f>'Top 20 w Telecoms'!DM43</f>
        <v>67.954876517861095</v>
      </c>
      <c r="M14" s="43">
        <f>'Top 20 w Telecoms'!DZ43</f>
        <v>69.033468323466479</v>
      </c>
      <c r="N14" s="43">
        <f>'Top 20 w Telecoms'!EM43</f>
        <v>66.741714357423149</v>
      </c>
      <c r="O14" s="44">
        <f>'Top 20 w Telecoms'!EZ43</f>
        <v>66.408953355398765</v>
      </c>
      <c r="P14" s="1"/>
      <c r="Q14" s="1"/>
      <c r="R14" s="1"/>
      <c r="S14" s="1"/>
      <c r="T14" s="1"/>
      <c r="U14" s="1"/>
      <c r="V14" s="1"/>
      <c r="W14" s="61"/>
    </row>
    <row r="15" spans="1:23" ht="15.75" customHeight="1">
      <c r="A15" s="10"/>
      <c r="B15" s="74"/>
      <c r="C15" s="74"/>
      <c r="D15" s="74"/>
      <c r="E15" s="74"/>
      <c r="F15" s="74"/>
      <c r="G15" s="74"/>
      <c r="H15" s="74"/>
      <c r="I15" s="88"/>
      <c r="J15" s="74"/>
      <c r="K15" s="1"/>
      <c r="L15" s="1"/>
      <c r="M15" s="1"/>
      <c r="N15" s="1"/>
      <c r="O15" s="520"/>
      <c r="P15" s="1"/>
      <c r="Q15" s="1"/>
      <c r="R15" s="1"/>
      <c r="S15" s="1"/>
      <c r="T15" s="1"/>
      <c r="U15" s="1"/>
      <c r="V15" s="1"/>
      <c r="W15" s="61"/>
    </row>
    <row r="16" spans="1:23" ht="18" customHeight="1">
      <c r="A16" s="521" t="s">
        <v>974</v>
      </c>
      <c r="B16" s="522"/>
      <c r="C16" s="522"/>
      <c r="D16" s="522"/>
      <c r="E16" s="522"/>
      <c r="F16" s="522"/>
      <c r="G16" s="522"/>
      <c r="H16" s="522"/>
      <c r="I16" s="522"/>
      <c r="J16" s="522"/>
      <c r="K16" s="524"/>
      <c r="L16" s="524"/>
      <c r="M16" s="524"/>
      <c r="N16" s="524"/>
      <c r="O16" s="526"/>
      <c r="P16" s="528"/>
      <c r="Q16" s="528"/>
      <c r="R16" s="528"/>
      <c r="S16" s="528"/>
      <c r="T16" s="528"/>
      <c r="U16" s="528"/>
      <c r="V16" s="528"/>
      <c r="W16" s="61"/>
    </row>
    <row r="17" spans="1:40" ht="15.75" customHeight="1">
      <c r="A17" s="497"/>
      <c r="B17" s="497">
        <v>1984</v>
      </c>
      <c r="C17" s="497">
        <v>1988</v>
      </c>
      <c r="D17" s="497">
        <v>1992</v>
      </c>
      <c r="E17" s="497">
        <v>1996</v>
      </c>
      <c r="F17" s="497">
        <v>2000</v>
      </c>
      <c r="G17" s="497">
        <v>2004</v>
      </c>
      <c r="H17" s="497">
        <v>2008</v>
      </c>
      <c r="I17" s="497">
        <v>2010</v>
      </c>
      <c r="J17" s="497">
        <v>2011</v>
      </c>
      <c r="K17" s="497">
        <v>2012</v>
      </c>
      <c r="L17" s="4">
        <v>2013</v>
      </c>
      <c r="M17" s="4">
        <v>2014</v>
      </c>
      <c r="N17" s="4">
        <v>2015</v>
      </c>
      <c r="O17" s="429">
        <v>2016</v>
      </c>
      <c r="P17" s="4"/>
      <c r="Q17" s="4"/>
      <c r="R17" s="4"/>
      <c r="S17" s="4"/>
      <c r="T17" s="4"/>
      <c r="U17" s="4"/>
      <c r="V17" s="4"/>
      <c r="W17" s="61"/>
      <c r="X17" s="104"/>
      <c r="Y17" s="104"/>
      <c r="Z17" s="104"/>
      <c r="AA17" s="104"/>
      <c r="AB17" s="104"/>
      <c r="AC17" s="104"/>
      <c r="AD17" s="104"/>
      <c r="AE17" s="104"/>
      <c r="AF17" s="104"/>
      <c r="AG17" s="104"/>
    </row>
    <row r="18" spans="1:40" ht="15.75" customHeight="1">
      <c r="A18" s="505" t="s">
        <v>936</v>
      </c>
      <c r="B18" s="16">
        <f>'Wireline (MS)'!B38</f>
        <v>5031.5880111800952</v>
      </c>
      <c r="C18" s="16">
        <f>'Wireline (MS)'!C38</f>
        <v>4427.1752164591235</v>
      </c>
      <c r="D18" s="16">
        <f>'Wireline (MS)'!D38</f>
        <v>4189.2971456337646</v>
      </c>
      <c r="E18" s="16">
        <f>'Wireline (MS)'!E38</f>
        <v>3360.4493907805631</v>
      </c>
      <c r="F18" s="16">
        <f>'Wireline (MS)'!F38</f>
        <v>4131.837829476849</v>
      </c>
      <c r="G18" s="16">
        <f>'Wireline (MS)'!G38</f>
        <v>2961.4689324751826</v>
      </c>
      <c r="H18" s="16">
        <f>'Wireline (MS)'!H38</f>
        <v>3897.0497023854455</v>
      </c>
      <c r="I18" s="16">
        <f>'Wireline (MS)'!I38</f>
        <v>3462.175175387104</v>
      </c>
      <c r="J18" s="16">
        <f>'Wireline (MS)'!J38</f>
        <v>3506.9516292919802</v>
      </c>
      <c r="K18" s="16">
        <f>'Wireline (MS)'!K38</f>
        <v>3416.4316490368997</v>
      </c>
      <c r="L18" s="16">
        <f>'Wireline (MS)'!L38</f>
        <v>3319.5711989290216</v>
      </c>
      <c r="M18" s="16">
        <f>'Wireline (MS)'!M38</f>
        <v>3139.7039929106072</v>
      </c>
      <c r="N18" s="16">
        <f>'Wireline (MS)'!N38</f>
        <v>2582.9939430576956</v>
      </c>
      <c r="O18" s="16">
        <f>'Wireline (MS)'!O38</f>
        <v>2706.8356577037966</v>
      </c>
      <c r="P18" s="1"/>
      <c r="Q18" s="1"/>
      <c r="R18" s="1"/>
      <c r="S18" s="1"/>
      <c r="T18" s="1"/>
      <c r="U18" s="1"/>
      <c r="V18" s="1"/>
      <c r="W18" s="131"/>
      <c r="AD18" s="104"/>
      <c r="AE18" s="104"/>
    </row>
    <row r="19" spans="1:40" ht="15.75" customHeight="1">
      <c r="A19" s="505" t="s">
        <v>934</v>
      </c>
      <c r="B19" s="16"/>
      <c r="C19" s="16">
        <f>'Wireless (MS)'!C24</f>
        <v>6164.8082285160181</v>
      </c>
      <c r="D19" s="16">
        <f>'Wireless (MS)'!D24</f>
        <v>7968.2621853082901</v>
      </c>
      <c r="E19" s="16">
        <f>'Wireless (MS)'!E24</f>
        <v>4995.0652397938966</v>
      </c>
      <c r="F19" s="16">
        <f>'Wireless (MS)'!F24</f>
        <v>2641.3101508916325</v>
      </c>
      <c r="G19" s="16">
        <f>'Wireless (MS)'!G24</f>
        <v>3085.1354749527413</v>
      </c>
      <c r="H19" s="16">
        <f>'Wireless (MS)'!H24</f>
        <v>3154.582050373418</v>
      </c>
      <c r="I19" s="16">
        <f>'Wireless (MS)'!I24</f>
        <v>3060.3317573611325</v>
      </c>
      <c r="J19" s="16">
        <f>'Wireless (MS)'!J24</f>
        <v>3010.283617619079</v>
      </c>
      <c r="K19" s="16">
        <f>'Wireless (MS)'!K24</f>
        <v>2890.979788813197</v>
      </c>
      <c r="L19" s="16">
        <f>'Wireless (MS)'!L24</f>
        <v>2822.0989558116758</v>
      </c>
      <c r="M19" s="16">
        <f>'Wireless (MS)'!M24</f>
        <v>2855.0642256198344</v>
      </c>
      <c r="N19" s="16">
        <f>'Wireless (MS)'!N24</f>
        <v>2789.8717268744613</v>
      </c>
      <c r="O19" s="16">
        <f>'Wireless (MS)'!O24</f>
        <v>2792.5997960897607</v>
      </c>
      <c r="P19" s="1"/>
      <c r="Q19" s="1"/>
      <c r="R19" s="1"/>
      <c r="S19" s="1"/>
      <c r="T19" s="1"/>
      <c r="U19" s="1"/>
      <c r="V19" s="1"/>
      <c r="W19" s="131"/>
      <c r="AD19" s="104"/>
      <c r="AE19" s="104"/>
    </row>
    <row r="20" spans="1:40" ht="15.75" customHeight="1">
      <c r="A20" s="539" t="s">
        <v>979</v>
      </c>
      <c r="B20" s="541"/>
      <c r="C20" s="541"/>
      <c r="D20" s="541"/>
      <c r="E20" s="543"/>
      <c r="F20" s="543">
        <f>'ISPs (MS)'!C58</f>
        <v>3340.1768340112894</v>
      </c>
      <c r="G20" s="543">
        <f>'ISPs (MS)'!G58</f>
        <v>4137.1349845004761</v>
      </c>
      <c r="H20" s="543">
        <f>'ISPs (MS)'!K58</f>
        <v>4550.4397685571976</v>
      </c>
      <c r="I20" s="543">
        <f>'ISPs (MS)'!M58</f>
        <v>4587.5774833971427</v>
      </c>
      <c r="J20" s="543">
        <f>'ISPs (MS)'!N58</f>
        <v>4610.1921655241686</v>
      </c>
      <c r="K20" s="543">
        <f>'ISPs (MS)'!O58</f>
        <v>4549.3693005029991</v>
      </c>
      <c r="L20" s="543">
        <f>'ISPs (MS)'!P58</f>
        <v>4461.5359046965723</v>
      </c>
      <c r="M20" s="543">
        <f>'ISPs (MS)'!Q58</f>
        <v>4295.610282297127</v>
      </c>
      <c r="N20" s="543">
        <f>'ISPs (MS)'!R58</f>
        <v>4139.796602052179</v>
      </c>
      <c r="O20" s="543">
        <f>'ISPs (MS)'!S58</f>
        <v>4073.0906048557899</v>
      </c>
      <c r="P20" s="546"/>
      <c r="Q20" s="546"/>
      <c r="R20" s="546"/>
      <c r="S20" s="546"/>
      <c r="T20" s="546"/>
      <c r="U20" s="546"/>
      <c r="V20" s="546"/>
      <c r="W20" s="547"/>
      <c r="X20" s="548"/>
      <c r="Y20" s="548"/>
      <c r="Z20" s="548"/>
      <c r="AA20" s="548"/>
      <c r="AB20" s="548"/>
      <c r="AC20" s="548"/>
      <c r="AD20" s="549"/>
      <c r="AE20" s="549"/>
      <c r="AF20" s="548"/>
      <c r="AG20" s="548"/>
      <c r="AH20" s="548"/>
      <c r="AI20" s="548"/>
      <c r="AJ20" s="548"/>
      <c r="AK20" s="548"/>
      <c r="AL20" s="548"/>
      <c r="AM20" s="548"/>
      <c r="AN20" s="548"/>
    </row>
    <row r="21" spans="1:40" ht="15.75" customHeight="1">
      <c r="A21" s="550" t="s">
        <v>984</v>
      </c>
      <c r="B21" s="541"/>
      <c r="C21" s="541"/>
      <c r="D21" s="541"/>
      <c r="E21" s="541">
        <v>1339.8349988719031</v>
      </c>
      <c r="F21" s="541">
        <v>536.43594174459326</v>
      </c>
      <c r="G21" s="541">
        <v>826.86101525214815</v>
      </c>
      <c r="H21" s="541">
        <v>809.14898543085371</v>
      </c>
      <c r="I21" s="541">
        <v>1023.2608125481307</v>
      </c>
      <c r="J21" s="541">
        <v>1054.8350174804493</v>
      </c>
      <c r="K21" s="541">
        <v>1072.0547949433039</v>
      </c>
      <c r="L21" s="541">
        <v>1131.2365937189406</v>
      </c>
      <c r="M21" s="541">
        <v>1208.2824435930897</v>
      </c>
      <c r="N21" s="541">
        <v>1151.5033552096777</v>
      </c>
      <c r="O21" s="541">
        <v>1109.996855055748</v>
      </c>
      <c r="P21" s="546"/>
      <c r="Q21" s="546"/>
      <c r="R21" s="546"/>
      <c r="S21" s="546"/>
      <c r="T21" s="546"/>
      <c r="U21" s="546"/>
      <c r="V21" s="546"/>
      <c r="W21" s="547"/>
      <c r="X21" s="548"/>
      <c r="Y21" s="548"/>
      <c r="Z21" s="548"/>
      <c r="AA21" s="548"/>
      <c r="AB21" s="548"/>
      <c r="AC21" s="548"/>
      <c r="AD21" s="549"/>
      <c r="AE21" s="549"/>
      <c r="AF21" s="548"/>
      <c r="AG21" s="548"/>
      <c r="AH21" s="548"/>
      <c r="AI21" s="548"/>
      <c r="AJ21" s="548"/>
      <c r="AK21" s="548"/>
      <c r="AL21" s="548"/>
      <c r="AM21" s="548"/>
      <c r="AN21" s="548"/>
    </row>
    <row r="22" spans="1:40" ht="15.75" customHeight="1">
      <c r="A22" s="539" t="s">
        <v>986</v>
      </c>
      <c r="B22" s="541"/>
      <c r="C22" s="541"/>
      <c r="D22" s="541"/>
      <c r="E22" s="551">
        <v>10000</v>
      </c>
      <c r="F22" s="551">
        <v>8663.7000000000007</v>
      </c>
      <c r="G22" s="552">
        <v>7156.1</v>
      </c>
      <c r="H22" s="552">
        <v>6617.4</v>
      </c>
      <c r="I22" s="552">
        <v>6234.7</v>
      </c>
      <c r="J22" s="554">
        <v>5962.2</v>
      </c>
      <c r="K22" s="554">
        <v>5709.1</v>
      </c>
      <c r="L22" s="554">
        <v>5613.6</v>
      </c>
      <c r="M22" s="554">
        <v>5395</v>
      </c>
      <c r="N22" s="552">
        <v>5411.6</v>
      </c>
      <c r="O22" s="552">
        <v>5309.9</v>
      </c>
      <c r="P22" s="546"/>
      <c r="Q22" s="546"/>
      <c r="R22" s="546"/>
      <c r="S22" s="546"/>
      <c r="T22" s="546"/>
      <c r="U22" s="546"/>
      <c r="V22" s="546"/>
      <c r="W22" s="547"/>
      <c r="X22" s="549"/>
      <c r="Y22" s="549"/>
      <c r="Z22" s="549"/>
      <c r="AA22" s="549"/>
      <c r="AB22" s="549"/>
      <c r="AC22" s="549"/>
      <c r="AD22" s="549"/>
      <c r="AE22" s="549"/>
      <c r="AF22" s="549"/>
      <c r="AG22" s="549"/>
      <c r="AH22" s="548"/>
      <c r="AI22" s="548"/>
      <c r="AJ22" s="548"/>
      <c r="AK22" s="548"/>
      <c r="AL22" s="548"/>
      <c r="AM22" s="548"/>
      <c r="AN22" s="548"/>
    </row>
    <row r="23" spans="1:40" ht="15.75" customHeight="1">
      <c r="A23" s="550" t="s">
        <v>989</v>
      </c>
      <c r="B23" s="541">
        <f>'CableSatIPTV (MS)'!B49</f>
        <v>760.65637301246875</v>
      </c>
      <c r="C23" s="541">
        <f>'CableSatIPTV (MS)'!C49</f>
        <v>1010.9557777758484</v>
      </c>
      <c r="D23" s="541">
        <f>'CableSatIPTV (MS)'!D49</f>
        <v>1599.1150978814303</v>
      </c>
      <c r="E23" s="541">
        <f>'CableSatIPTV (MS)'!E49</f>
        <v>2314.5581864967471</v>
      </c>
      <c r="F23" s="541">
        <f>'CableSatIPTV (MS)'!F49</f>
        <v>1728.8963126933834</v>
      </c>
      <c r="G23" s="541">
        <f>'CableSatIPTV (MS)'!G49</f>
        <v>2205.6926218266995</v>
      </c>
      <c r="H23" s="541">
        <f>'CableSatIPTV (MS)'!H49</f>
        <v>1947.8814498903726</v>
      </c>
      <c r="I23" s="541">
        <f>'CableSatIPTV (MS)'!I49</f>
        <v>1968.3528168068942</v>
      </c>
      <c r="J23" s="541">
        <f>'CableSatIPTV (MS)'!J49</f>
        <v>1987.4230173726103</v>
      </c>
      <c r="K23" s="541">
        <f>'CableSatIPTV (MS)'!K49</f>
        <v>1890.8914973342285</v>
      </c>
      <c r="L23" s="541">
        <f>'CableSatIPTV (MS)'!L49</f>
        <v>1823.4543589660389</v>
      </c>
      <c r="M23" s="541">
        <f>'CableSatIPTV (MS)'!M49</f>
        <v>1849.6584657230048</v>
      </c>
      <c r="N23" s="541">
        <f>'CableSatIPTV (MS)'!N49</f>
        <v>1814.5964858963994</v>
      </c>
      <c r="O23" s="541">
        <f>'CableSatIPTV (MS)'!O49</f>
        <v>1823.0923509323527</v>
      </c>
      <c r="P23" s="546"/>
      <c r="Q23" s="546"/>
      <c r="R23" s="546"/>
      <c r="S23" s="546"/>
      <c r="T23" s="546"/>
      <c r="U23" s="546"/>
      <c r="V23" s="546"/>
      <c r="W23" s="547"/>
      <c r="X23" s="548"/>
      <c r="Y23" s="548"/>
      <c r="Z23" s="548"/>
      <c r="AA23" s="548"/>
      <c r="AB23" s="548"/>
      <c r="AC23" s="548"/>
      <c r="AD23" s="549"/>
      <c r="AE23" s="549"/>
      <c r="AF23" s="548"/>
      <c r="AG23" s="548"/>
      <c r="AH23" s="548"/>
      <c r="AI23" s="548"/>
      <c r="AJ23" s="548"/>
      <c r="AK23" s="548"/>
      <c r="AL23" s="548"/>
      <c r="AM23" s="548"/>
      <c r="AN23" s="548"/>
    </row>
    <row r="24" spans="1:40" ht="15.75" customHeight="1">
      <c r="A24" s="10" t="s">
        <v>960</v>
      </c>
      <c r="B24" s="16">
        <f>'Total TV Universe (MS)'!D52</f>
        <v>1752.6654511696938</v>
      </c>
      <c r="C24" s="16">
        <f>'Total TV Universe (MS)'!E52</f>
        <v>1636.8490185399166</v>
      </c>
      <c r="D24" s="16">
        <f>'Total TV Universe (MS)'!F52</f>
        <v>1499.7003535269773</v>
      </c>
      <c r="E24" s="16">
        <f>'Total TV Universe (MS)'!G52</f>
        <v>1536.9873474767876</v>
      </c>
      <c r="F24" s="16">
        <f>'Total TV Universe (MS)'!H52</f>
        <v>1378.8578448091644</v>
      </c>
      <c r="G24" s="16">
        <f>'Total TV Universe (MS)'!I52</f>
        <v>1303.7516047903164</v>
      </c>
      <c r="H24" s="16">
        <f>'Total TV Universe (MS)'!J52</f>
        <v>1530.7934495710219</v>
      </c>
      <c r="I24" s="16">
        <f>'Total TV Universe (MS)'!K52</f>
        <v>1657.0112689857961</v>
      </c>
      <c r="J24" s="16">
        <f>'Total TV Universe (MS)'!L52</f>
        <v>1673.6716981452844</v>
      </c>
      <c r="K24" s="16">
        <f>'Total TV Universe (MS)'!M52</f>
        <v>1626.8572289628116</v>
      </c>
      <c r="L24" s="16">
        <f>'Total TV Universe (MS)'!N52</f>
        <v>1717.1293186980636</v>
      </c>
      <c r="M24" s="16">
        <f>'Total TV Universe (MS)'!O52</f>
        <v>1967.4298942846467</v>
      </c>
      <c r="N24" s="16">
        <f>'Total TV Universe (MS)'!P52</f>
        <v>1731.1214582807384</v>
      </c>
      <c r="O24" s="16">
        <f>'Total TV Universe (MS)'!Q52</f>
        <v>1676.3627019058408</v>
      </c>
      <c r="P24" s="1"/>
      <c r="Q24" s="1"/>
      <c r="R24" s="1"/>
      <c r="S24" s="1"/>
      <c r="T24" s="1"/>
      <c r="U24" s="1"/>
      <c r="V24" s="1"/>
      <c r="W24" s="131"/>
      <c r="X24" s="104"/>
      <c r="Y24" s="104"/>
      <c r="Z24" s="104"/>
      <c r="AA24" s="104"/>
      <c r="AB24" s="104"/>
      <c r="AC24" s="104"/>
      <c r="AD24" s="104"/>
      <c r="AE24" s="104"/>
      <c r="AF24" s="104"/>
      <c r="AG24" s="104"/>
    </row>
    <row r="25" spans="1:40" ht="15.75" customHeight="1">
      <c r="A25" s="10" t="s">
        <v>963</v>
      </c>
      <c r="B25" s="16"/>
      <c r="C25" s="43">
        <f>'Pay &amp; Specialty (MS)'!C39</f>
        <v>1787.9884168665571</v>
      </c>
      <c r="D25" s="43">
        <f>'Pay &amp; Specialty (MS)'!E39</f>
        <v>1385.5910499881627</v>
      </c>
      <c r="E25" s="43">
        <f>'Pay &amp; Specialty (MS)'!F39</f>
        <v>1443.3322818227364</v>
      </c>
      <c r="F25" s="43">
        <f>'Pay &amp; Specialty (MS)'!H39</f>
        <v>709.60935608889054</v>
      </c>
      <c r="G25" s="43">
        <f>'Pay &amp; Specialty (MS)'!I39</f>
        <v>1072.312740932259</v>
      </c>
      <c r="H25" s="43">
        <f>'Pay &amp; Specialty (MS)'!J39</f>
        <v>1434.5500172445002</v>
      </c>
      <c r="I25" s="43">
        <f>'Pay &amp; Specialty (MS)'!K39</f>
        <v>1598.432120153843</v>
      </c>
      <c r="J25" s="43">
        <f>'Pay &amp; Specialty (MS)'!L39</f>
        <v>1834.5788800923594</v>
      </c>
      <c r="K25" s="43">
        <f>'Pay &amp; Specialty (MS)'!M39</f>
        <v>1763.4411004930512</v>
      </c>
      <c r="L25" s="43">
        <f>'Pay &amp; Specialty (MS)'!N39</f>
        <v>1970.5771434117642</v>
      </c>
      <c r="M25" s="43">
        <f>'Pay &amp; Specialty (MS)'!O39</f>
        <v>2563.1994059660292</v>
      </c>
      <c r="N25" s="43">
        <f>'Pay &amp; Specialty (MS)'!P39</f>
        <v>2076.3975484723933</v>
      </c>
      <c r="O25" s="43">
        <f>'Pay &amp; Specialty (MS)'!Q39</f>
        <v>2042.2643360792465</v>
      </c>
      <c r="P25" s="1"/>
      <c r="Q25" s="1"/>
      <c r="R25" s="1"/>
      <c r="S25" s="1"/>
      <c r="T25" s="1"/>
      <c r="U25" s="1"/>
      <c r="V25" s="1"/>
      <c r="W25" s="131"/>
      <c r="X25" s="134"/>
      <c r="Y25" s="134"/>
      <c r="Z25" s="134"/>
      <c r="AA25" s="134"/>
      <c r="AB25" s="134"/>
      <c r="AC25" s="134"/>
      <c r="AD25" s="134"/>
      <c r="AE25" s="134"/>
      <c r="AF25" s="134"/>
      <c r="AG25" s="134"/>
    </row>
    <row r="26" spans="1:40" ht="15.75" customHeight="1">
      <c r="A26" s="10" t="s">
        <v>965</v>
      </c>
      <c r="B26" s="43">
        <f>'Broadcast TV (MS)'!B45</f>
        <v>2467.1300079591197</v>
      </c>
      <c r="C26" s="43">
        <f>'Broadcast TV (MS)'!C45</f>
        <v>2298.9776520609844</v>
      </c>
      <c r="D26" s="43">
        <f>'Broadcast TV (MS)'!E45</f>
        <v>2039.5643011180412</v>
      </c>
      <c r="E26" s="43">
        <f>'Broadcast TV (MS)'!F45</f>
        <v>2026.8308786661869</v>
      </c>
      <c r="F26" s="43">
        <f>'Broadcast TV (MS)'!H45</f>
        <v>2202.3611544137948</v>
      </c>
      <c r="G26" s="43">
        <f>'Broadcast TV (MS)'!I45</f>
        <v>2229.4666056696465</v>
      </c>
      <c r="H26" s="43">
        <f>'Broadcast TV (MS)'!J45</f>
        <v>2343.3170457883666</v>
      </c>
      <c r="I26" s="43">
        <f>'Broadcast TV (MS)'!K45</f>
        <v>2465.2933846129304</v>
      </c>
      <c r="J26" s="43">
        <f>'Broadcast TV (MS)'!L45</f>
        <v>2413.7478180762005</v>
      </c>
      <c r="K26" s="43">
        <f>'Broadcast TV (MS)'!M45</f>
        <v>2492.4121578704039</v>
      </c>
      <c r="L26" s="43">
        <f>'Broadcast TV (MS)'!N45</f>
        <v>2452.6263980218159</v>
      </c>
      <c r="M26" s="43">
        <f>'Broadcast TV (MS)'!O45</f>
        <v>2577.7005940302006</v>
      </c>
      <c r="N26" s="43">
        <f>'Broadcast TV (MS)'!P45</f>
        <v>2701.6163902057551</v>
      </c>
      <c r="O26" s="43">
        <f>'Broadcast TV (MS)'!Q45</f>
        <v>2642.0938662224389</v>
      </c>
      <c r="P26" s="2"/>
      <c r="Q26" s="2"/>
      <c r="R26" s="2"/>
      <c r="S26" s="2"/>
      <c r="T26" s="2"/>
      <c r="U26" s="2"/>
      <c r="V26" s="2"/>
      <c r="W26" s="61"/>
    </row>
    <row r="27" spans="1:40" ht="15.75" customHeight="1">
      <c r="A27" s="10" t="s">
        <v>932</v>
      </c>
      <c r="B27" s="43">
        <f>'Radio (MS)'!B32</f>
        <v>1116.6144244279585</v>
      </c>
      <c r="C27" s="43">
        <f>'Radio (MS)'!C32</f>
        <v>904.74391572049888</v>
      </c>
      <c r="D27" s="43">
        <f>'Radio (MS)'!D32</f>
        <v>880.34848689121281</v>
      </c>
      <c r="E27" s="43">
        <f>'Radio (MS)'!E32</f>
        <v>968.36208100312842</v>
      </c>
      <c r="F27" s="43">
        <f>'Radio (MS)'!F32</f>
        <v>931.54068344891982</v>
      </c>
      <c r="G27" s="43">
        <f>'Radio (MS)'!G32</f>
        <v>1022.2870410447542</v>
      </c>
      <c r="H27" s="43">
        <f>'Radio (MS)'!H32</f>
        <v>1100.6084399387023</v>
      </c>
      <c r="I27" s="43">
        <f>'Radio (MS)'!I32</f>
        <v>990.87802125477083</v>
      </c>
      <c r="J27" s="43">
        <f>'Radio (MS)'!J32</f>
        <v>895.52542784724187</v>
      </c>
      <c r="K27" s="43">
        <f>'Radio (MS)'!K32</f>
        <v>873.04623400160961</v>
      </c>
      <c r="L27" s="43">
        <f>'Radio (MS)'!L32</f>
        <v>963.79256361321018</v>
      </c>
      <c r="M27" s="43">
        <f>'Radio (MS)'!M32</f>
        <v>1022.9708635794045</v>
      </c>
      <c r="N27" s="43">
        <f>'Radio (MS)'!N32</f>
        <v>1041.0460327058508</v>
      </c>
      <c r="O27" s="43">
        <f>'Radio (MS)'!O32</f>
        <v>1048.9406199847533</v>
      </c>
      <c r="P27" s="1"/>
      <c r="Q27" s="1"/>
      <c r="R27" s="1"/>
      <c r="S27" s="1"/>
      <c r="T27" s="1"/>
      <c r="U27" s="1"/>
      <c r="V27" s="1"/>
      <c r="W27" s="61"/>
    </row>
    <row r="28" spans="1:40" ht="15.75" customHeight="1">
      <c r="A28" s="10" t="s">
        <v>968</v>
      </c>
      <c r="B28" s="43">
        <f>'Newspaper (MS)'!B45</f>
        <v>1314.8526441598092</v>
      </c>
      <c r="C28" s="43">
        <f>'Newspaper (MS)'!C45</f>
        <v>1371.157391927869</v>
      </c>
      <c r="D28" s="43">
        <f>'Newspaper (MS)'!D45</f>
        <v>1562.0762518910765</v>
      </c>
      <c r="E28" s="43">
        <f>'Newspaper (MS)'!E45</f>
        <v>1497.7897245768743</v>
      </c>
      <c r="F28" s="43">
        <f>'Newspaper (MS)'!F45</f>
        <v>1812.3960427907421</v>
      </c>
      <c r="G28" s="43">
        <f>'Newspaper (MS)'!G45</f>
        <v>1217.4539339987639</v>
      </c>
      <c r="H28" s="43">
        <f>'Newspaper (MS)'!H45</f>
        <v>1376.3322652204213</v>
      </c>
      <c r="I28" s="43">
        <f>'Newspaper (MS)'!I45</f>
        <v>1956.0365953812095</v>
      </c>
      <c r="J28" s="43">
        <f>'Newspaper (MS)'!J45</f>
        <v>1939.1669013418198</v>
      </c>
      <c r="K28" s="43">
        <f>'Newspaper (MS)'!K45</f>
        <v>1532.3661247721886</v>
      </c>
      <c r="L28" s="43">
        <f>'Newspaper (MS)'!L45</f>
        <v>1805.464039954006</v>
      </c>
      <c r="M28" s="43">
        <f>'Newspaper (MS)'!M45</f>
        <v>1701.847666408331</v>
      </c>
      <c r="N28" s="43">
        <f>'Newspaper (MS)'!N45</f>
        <v>1709.8116976506301</v>
      </c>
      <c r="O28" s="43">
        <f>'Newspaper (MS)'!O45</f>
        <v>1607.9357924595904</v>
      </c>
      <c r="P28" s="1"/>
      <c r="Q28" s="1"/>
      <c r="R28" s="1"/>
      <c r="S28" s="1"/>
      <c r="T28" s="1"/>
      <c r="U28" s="1"/>
      <c r="V28" s="1"/>
      <c r="W28" s="61"/>
      <c r="X28" s="104"/>
    </row>
    <row r="29" spans="1:40" ht="15.75" customHeight="1">
      <c r="A29" s="10" t="s">
        <v>959</v>
      </c>
      <c r="B29" s="43">
        <f>'Magazines (MS)'!B41</f>
        <v>529.88555634621423</v>
      </c>
      <c r="C29" s="43">
        <f>'Magazines (MS)'!C41</f>
        <v>2314.6444120707602</v>
      </c>
      <c r="D29" s="43">
        <f>'Magazines (MS)'!D41</f>
        <v>1785.920066838836</v>
      </c>
      <c r="E29" s="43">
        <f>'Magazines (MS)'!E41</f>
        <v>782.18798526882711</v>
      </c>
      <c r="F29" s="43">
        <f>'Magazines (MS)'!F41</f>
        <v>733.80639053254458</v>
      </c>
      <c r="G29" s="43">
        <f>'Magazines (MS)'!G41</f>
        <v>386.5900540709502</v>
      </c>
      <c r="H29" s="43">
        <f>'Magazines (MS)'!H41</f>
        <v>265.0912568964514</v>
      </c>
      <c r="I29" s="43">
        <f>'Magazines (MS)'!I41</f>
        <v>291.81162318696653</v>
      </c>
      <c r="J29" s="43">
        <f>'Magazines (MS)'!J41</f>
        <v>284.36097144976412</v>
      </c>
      <c r="K29" s="43">
        <f>'Magazines (MS)'!K41</f>
        <v>263.00787477069656</v>
      </c>
      <c r="L29" s="43">
        <f>'Magazines (MS)'!L41</f>
        <v>265.49167761773072</v>
      </c>
      <c r="M29" s="43">
        <f>'Magazines (MS)'!M41</f>
        <v>241.65529887684718</v>
      </c>
      <c r="N29" s="43">
        <f>'Magazines (MS)'!N41</f>
        <v>274.77489177615462</v>
      </c>
      <c r="O29" s="43">
        <f>'Magazines (MS)'!O41</f>
        <v>318.93265599451462</v>
      </c>
      <c r="P29" s="1"/>
      <c r="Q29" s="1"/>
      <c r="R29" s="1"/>
      <c r="S29" s="1"/>
      <c r="T29" s="1"/>
      <c r="U29" s="1"/>
      <c r="V29" s="1"/>
      <c r="W29" s="61"/>
    </row>
    <row r="30" spans="1:40" ht="15.75" customHeight="1">
      <c r="A30" s="42" t="s">
        <v>996</v>
      </c>
      <c r="B30" s="43"/>
      <c r="C30" s="43"/>
      <c r="D30" s="43"/>
      <c r="E30" s="43"/>
      <c r="F30" s="43"/>
      <c r="G30" s="43"/>
      <c r="H30" s="43"/>
      <c r="I30" s="43"/>
      <c r="J30" s="43"/>
      <c r="K30" s="43"/>
      <c r="L30" s="44">
        <f>'Internet News Sources'!B51</f>
        <v>552</v>
      </c>
      <c r="M30" s="44">
        <f>'Internet News Sources'!D51</f>
        <v>507.01299999999998</v>
      </c>
      <c r="N30" s="44">
        <f>'Internet News Sources'!F51</f>
        <v>303.89999999999998</v>
      </c>
      <c r="O30" s="44">
        <f>'Internet News Sources'!H51</f>
        <v>333.06</v>
      </c>
      <c r="P30" s="1"/>
      <c r="Q30" s="1"/>
      <c r="R30" s="1"/>
      <c r="S30" s="1"/>
      <c r="T30" s="1"/>
      <c r="U30" s="1"/>
      <c r="V30" s="1"/>
      <c r="W30" s="61"/>
    </row>
    <row r="31" spans="1:40" ht="15.75" customHeight="1">
      <c r="A31" s="10" t="s">
        <v>997</v>
      </c>
      <c r="B31" s="43">
        <f>'Top 20 w Telecoms'!B45</f>
        <v>2341.7013581838819</v>
      </c>
      <c r="C31" s="43">
        <f>'Top 20 w Telecoms'!L45</f>
        <v>1888.2614631769854</v>
      </c>
      <c r="D31" s="43">
        <f>'Top 20 w Telecoms'!V45</f>
        <v>1776.9866347046723</v>
      </c>
      <c r="E31" s="43">
        <f>'Top 20 w Telecoms'!AF45</f>
        <v>1412.8466091165042</v>
      </c>
      <c r="F31" s="43">
        <f>'Top 20 w Telecoms'!AQ45</f>
        <v>1537.0103158220575</v>
      </c>
      <c r="G31" s="43">
        <f>'Top 20 w Telecoms'!BC45</f>
        <v>1371.9149696790555</v>
      </c>
      <c r="H31" s="43">
        <f>'Top 20 w Telecoms'!BO45</f>
        <v>1316.9872062406582</v>
      </c>
      <c r="I31" s="43">
        <f>'Top 20 w Telecoms'!CA45</f>
        <v>1233.7996013742725</v>
      </c>
      <c r="J31" s="43">
        <f>'Top 20 w Telecoms'!CM45</f>
        <v>1436.1355571589563</v>
      </c>
      <c r="K31" s="43">
        <f>'Top 20 w Telecoms'!CZ45</f>
        <v>1381.8514243764403</v>
      </c>
      <c r="L31" s="43">
        <f>'Top 20 w Telecoms'!DM45</f>
        <v>1424.9857277126434</v>
      </c>
      <c r="M31" s="43">
        <f>'Top 20 w Telecoms'!DZ45</f>
        <v>1470.4160558939134</v>
      </c>
      <c r="N31" s="43">
        <f>'Top 20 w Telecoms'!EM45</f>
        <v>1343.7006181548436</v>
      </c>
      <c r="O31" s="60">
        <f>'Top 20 w Telecoms'!EZ45</f>
        <v>1335.9216388820175</v>
      </c>
      <c r="P31" s="1"/>
      <c r="Q31" s="1"/>
      <c r="R31" s="1"/>
      <c r="S31" s="1"/>
      <c r="T31" s="1"/>
      <c r="U31" s="1"/>
      <c r="V31" s="1"/>
      <c r="W31" s="61"/>
    </row>
    <row r="32" spans="1:40" ht="15.75" customHeight="1">
      <c r="A32" s="10"/>
      <c r="B32" s="1"/>
      <c r="C32" s="1"/>
      <c r="D32" s="1"/>
      <c r="E32" s="1"/>
      <c r="F32" s="1"/>
      <c r="G32" s="1"/>
      <c r="H32" s="1"/>
      <c r="I32" s="1"/>
      <c r="J32" s="1"/>
      <c r="K32" s="1"/>
      <c r="L32" s="1"/>
      <c r="M32" s="1"/>
      <c r="N32" s="5">
        <f>'Top 20 w Telecoms'!EM46</f>
        <v>0</v>
      </c>
      <c r="O32" s="520"/>
      <c r="P32" s="1"/>
      <c r="Q32" s="1"/>
      <c r="R32" s="1"/>
      <c r="S32" s="1"/>
      <c r="T32" s="1"/>
      <c r="U32" s="1"/>
      <c r="V32" s="1"/>
      <c r="W32" s="61"/>
    </row>
    <row r="33" spans="1:23" ht="18" customHeight="1">
      <c r="A33" s="521" t="s">
        <v>999</v>
      </c>
      <c r="B33" s="562"/>
      <c r="C33" s="522"/>
      <c r="D33" s="522"/>
      <c r="E33" s="522"/>
      <c r="F33" s="522"/>
      <c r="G33" s="522"/>
      <c r="H33" s="522"/>
      <c r="I33" s="522"/>
      <c r="J33" s="522"/>
      <c r="K33" s="522"/>
      <c r="L33" s="524"/>
      <c r="M33" s="524"/>
      <c r="N33" s="524"/>
      <c r="O33" s="526"/>
      <c r="P33" s="528"/>
      <c r="Q33" s="528"/>
      <c r="R33" s="528"/>
      <c r="S33" s="528"/>
      <c r="T33" s="528"/>
      <c r="U33" s="528"/>
      <c r="V33" s="528"/>
      <c r="W33" s="61"/>
    </row>
    <row r="34" spans="1:23" ht="15.75" customHeight="1">
      <c r="A34" s="497"/>
      <c r="B34" s="497">
        <v>1984</v>
      </c>
      <c r="C34" s="497">
        <v>1988</v>
      </c>
      <c r="D34" s="497">
        <v>1992</v>
      </c>
      <c r="E34" s="497">
        <v>1996</v>
      </c>
      <c r="F34" s="497">
        <v>2000</v>
      </c>
      <c r="G34" s="497">
        <v>2004</v>
      </c>
      <c r="H34" s="497">
        <v>2008</v>
      </c>
      <c r="I34" s="497">
        <v>2010</v>
      </c>
      <c r="J34" s="497">
        <v>2011</v>
      </c>
      <c r="K34" s="497">
        <v>2012</v>
      </c>
      <c r="L34" s="4">
        <v>2013</v>
      </c>
      <c r="M34" s="4">
        <v>2014</v>
      </c>
      <c r="N34" s="4">
        <v>2015</v>
      </c>
      <c r="O34" s="429">
        <v>2016</v>
      </c>
      <c r="P34" s="316"/>
      <c r="Q34" s="316"/>
      <c r="R34" s="316"/>
      <c r="S34" s="316"/>
      <c r="T34" s="316"/>
      <c r="U34" s="316"/>
      <c r="V34" s="316"/>
      <c r="W34" s="61"/>
    </row>
    <row r="35" spans="1:23" ht="15.75" customHeight="1">
      <c r="A35" s="69" t="s">
        <v>1000</v>
      </c>
      <c r="B35" s="5">
        <f>'Top 20 w Telecoms'!B42</f>
        <v>46.833788965379952</v>
      </c>
      <c r="C35" s="5">
        <f>'Top 20 w Telecoms'!L42</f>
        <v>41.340061243691487</v>
      </c>
      <c r="D35" s="5">
        <f>'Top 20 w Telecoms'!V42</f>
        <v>39.845147848396827</v>
      </c>
      <c r="E35" s="5">
        <f>'Top 20 w Telecoms'!AF42</f>
        <v>34.651112366176775</v>
      </c>
      <c r="F35" s="5">
        <f>'Top 20 w Telecoms'!AQ42</f>
        <v>34.769817192402854</v>
      </c>
      <c r="G35" s="5">
        <f>'Top 20 w Telecoms'!BC42</f>
        <v>31.361919927121836</v>
      </c>
      <c r="H35" s="5">
        <f>'Top 20 w Telecoms'!BO42</f>
        <v>27.105807371056041</v>
      </c>
      <c r="I35" s="5">
        <f>'Top 20 w Telecoms'!CA42</f>
        <v>25.604853834503633</v>
      </c>
      <c r="J35" s="5">
        <f>'Top 20 w Telecoms'!CM42</f>
        <v>28.20092490297106</v>
      </c>
      <c r="K35" s="5">
        <f>'Top 20 w Telecoms'!CZ42</f>
        <v>27.581368352854152</v>
      </c>
      <c r="L35" s="5">
        <f>'Top 20 w Telecoms'!DM42</f>
        <v>28.215289776272307</v>
      </c>
      <c r="M35" s="5">
        <f>'Top 20 w Telecoms'!DZ42</f>
        <v>28.797297847009972</v>
      </c>
      <c r="N35" s="5">
        <f>'Top 20 w Telecoms'!EM42</f>
        <v>26.842853183929893</v>
      </c>
      <c r="O35" s="563">
        <f>'Top 20 w Telecoms'!EZ42</f>
        <v>26.805948798725272</v>
      </c>
      <c r="P35" s="1"/>
      <c r="Q35" s="1"/>
      <c r="R35" s="1"/>
      <c r="S35" s="1"/>
      <c r="T35" s="1"/>
      <c r="U35" s="1"/>
      <c r="V35" s="1"/>
      <c r="W35" s="61"/>
    </row>
    <row r="36" spans="1:23" ht="15.75" customHeight="1">
      <c r="A36" s="2" t="s">
        <v>37</v>
      </c>
      <c r="B36" s="1">
        <f t="shared" ref="B36:O36" si="0">B14</f>
        <v>64.95494992583447</v>
      </c>
      <c r="C36" s="1">
        <f t="shared" si="0"/>
        <v>59.921487658697885</v>
      </c>
      <c r="D36" s="1">
        <f t="shared" si="0"/>
        <v>58.149392812498455</v>
      </c>
      <c r="E36" s="1">
        <f t="shared" si="0"/>
        <v>55.636109822683935</v>
      </c>
      <c r="F36" s="1">
        <f t="shared" si="0"/>
        <v>60.408649503081719</v>
      </c>
      <c r="G36" s="1">
        <f t="shared" si="0"/>
        <v>60.64538322595385</v>
      </c>
      <c r="H36" s="1">
        <f t="shared" si="0"/>
        <v>63.811973322510553</v>
      </c>
      <c r="I36" s="1">
        <f t="shared" si="0"/>
        <v>63.183810211033304</v>
      </c>
      <c r="J36" s="1">
        <f t="shared" si="0"/>
        <v>68.824182453467088</v>
      </c>
      <c r="K36" s="1">
        <f t="shared" si="0"/>
        <v>66.980443946383076</v>
      </c>
      <c r="L36" s="1">
        <f t="shared" si="0"/>
        <v>67.954876517861095</v>
      </c>
      <c r="M36" s="1">
        <f t="shared" si="0"/>
        <v>69.033468323466479</v>
      </c>
      <c r="N36" s="1">
        <f t="shared" si="0"/>
        <v>66.741714357423149</v>
      </c>
      <c r="O36" s="520">
        <f t="shared" si="0"/>
        <v>66.408953355398765</v>
      </c>
      <c r="P36" s="1"/>
      <c r="Q36" s="1"/>
      <c r="R36" s="1"/>
      <c r="S36" s="1"/>
      <c r="T36" s="1"/>
      <c r="U36" s="1"/>
      <c r="V36" s="1"/>
      <c r="W36" s="61"/>
    </row>
    <row r="37" spans="1:23" ht="15.75" customHeight="1">
      <c r="A37" s="69" t="s">
        <v>922</v>
      </c>
      <c r="B37" s="5">
        <f>'Top 20 w Telecoms'!B44</f>
        <v>78.502947141165635</v>
      </c>
      <c r="C37" s="5">
        <f>'Top 20 w Telecoms'!L44</f>
        <v>76.365675531444666</v>
      </c>
      <c r="D37" s="5">
        <f>'Top 20 w Telecoms'!V44</f>
        <v>75.341136661597858</v>
      </c>
      <c r="E37" s="5">
        <f>'Top 20 w Telecoms'!AF44</f>
        <v>70.725043224885539</v>
      </c>
      <c r="F37" s="5">
        <f>'Top 20 w Telecoms'!AQ44</f>
        <v>74.826332318336796</v>
      </c>
      <c r="G37" s="5">
        <f>'Top 20 w Telecoms'!BC44</f>
        <v>78.702111862458366</v>
      </c>
      <c r="H37" s="5">
        <f>'Top 20 w Telecoms'!BO44</f>
        <v>82.968540373373614</v>
      </c>
      <c r="I37" s="5">
        <f>'Top 20 w Telecoms'!CA44</f>
        <v>83.4826185538206</v>
      </c>
      <c r="J37" s="5">
        <f>'Top 20 w Telecoms'!CM44</f>
        <v>85.816383127412706</v>
      </c>
      <c r="K37" s="5">
        <f>'Top 20 w Telecoms'!CZ44</f>
        <v>84.085722125152245</v>
      </c>
      <c r="L37" s="5">
        <f>'Top 20 w Telecoms'!DM44</f>
        <v>83.586686097999802</v>
      </c>
      <c r="M37" s="5">
        <f>'Top 20 w Telecoms'!DZ44</f>
        <v>84.716701382805908</v>
      </c>
      <c r="N37" s="5">
        <f>'Top 20 w Telecoms'!EM44</f>
        <v>78.341194356063653</v>
      </c>
      <c r="O37" s="563">
        <f>'Top 20 w Telecoms'!EZ44</f>
        <v>80.752953070625324</v>
      </c>
      <c r="P37" s="1"/>
      <c r="Q37" s="1"/>
      <c r="R37" s="1"/>
      <c r="S37" s="1"/>
      <c r="T37" s="1"/>
      <c r="U37" s="1"/>
      <c r="V37" s="1"/>
      <c r="W37" s="61"/>
    </row>
    <row r="38" spans="1:23" ht="13.5" customHeight="1">
      <c r="A38" s="69" t="s">
        <v>44</v>
      </c>
      <c r="B38" s="1">
        <f t="shared" ref="B38:O38" si="1">B31</f>
        <v>2341.7013581838819</v>
      </c>
      <c r="C38" s="1">
        <f t="shared" si="1"/>
        <v>1888.2614631769854</v>
      </c>
      <c r="D38" s="1">
        <f t="shared" si="1"/>
        <v>1776.9866347046723</v>
      </c>
      <c r="E38" s="1">
        <f t="shared" si="1"/>
        <v>1412.8466091165042</v>
      </c>
      <c r="F38" s="1">
        <f t="shared" si="1"/>
        <v>1537.0103158220575</v>
      </c>
      <c r="G38" s="1">
        <f t="shared" si="1"/>
        <v>1371.9149696790555</v>
      </c>
      <c r="H38" s="1">
        <f t="shared" si="1"/>
        <v>1316.9872062406582</v>
      </c>
      <c r="I38" s="1">
        <f t="shared" si="1"/>
        <v>1233.7996013742725</v>
      </c>
      <c r="J38" s="1">
        <f t="shared" si="1"/>
        <v>1436.1355571589563</v>
      </c>
      <c r="K38" s="1">
        <f t="shared" si="1"/>
        <v>1381.8514243764403</v>
      </c>
      <c r="L38" s="1">
        <f t="shared" si="1"/>
        <v>1424.9857277126434</v>
      </c>
      <c r="M38" s="1">
        <f t="shared" si="1"/>
        <v>1470.4160558939134</v>
      </c>
      <c r="N38" s="1">
        <f t="shared" si="1"/>
        <v>1343.7006181548436</v>
      </c>
      <c r="O38" s="520">
        <f t="shared" si="1"/>
        <v>1335.9216388820175</v>
      </c>
      <c r="P38" s="1"/>
      <c r="Q38" s="1"/>
      <c r="R38" s="1"/>
      <c r="S38" s="1"/>
      <c r="T38" s="1"/>
      <c r="U38" s="1"/>
      <c r="V38" s="1"/>
      <c r="W38" s="61"/>
    </row>
    <row r="39" spans="1:23" ht="13.5" customHeight="1">
      <c r="A39" s="69"/>
      <c r="B39" s="36"/>
      <c r="C39" s="1"/>
      <c r="D39" s="1"/>
      <c r="E39" s="2"/>
      <c r="F39" s="1"/>
      <c r="G39" s="1"/>
      <c r="H39" s="1"/>
      <c r="I39" s="1"/>
      <c r="J39" s="1"/>
      <c r="K39" s="1"/>
      <c r="L39" s="1"/>
      <c r="M39" s="1"/>
      <c r="N39" s="1"/>
      <c r="O39" s="520"/>
      <c r="P39" s="1"/>
      <c r="Q39" s="1"/>
      <c r="R39" s="1"/>
      <c r="S39" s="1"/>
      <c r="T39" s="1"/>
      <c r="U39" s="1"/>
      <c r="V39" s="1"/>
      <c r="W39" s="61"/>
    </row>
    <row r="40" spans="1:23" ht="18" customHeight="1">
      <c r="A40" s="564" t="s">
        <v>1001</v>
      </c>
      <c r="B40" s="562"/>
      <c r="C40" s="522"/>
      <c r="D40" s="522"/>
      <c r="E40" s="522"/>
      <c r="F40" s="522"/>
      <c r="G40" s="522"/>
      <c r="H40" s="522"/>
      <c r="I40" s="522"/>
      <c r="J40" s="522"/>
      <c r="K40" s="522"/>
      <c r="L40" s="524"/>
      <c r="M40" s="524"/>
      <c r="N40" s="524"/>
      <c r="O40" s="526"/>
      <c r="P40" s="528"/>
      <c r="Q40" s="528"/>
      <c r="R40" s="528"/>
      <c r="S40" s="528"/>
      <c r="T40" s="528"/>
      <c r="U40" s="528"/>
      <c r="V40" s="528"/>
      <c r="W40" s="61"/>
    </row>
    <row r="41" spans="1:23" ht="15.75" customHeight="1">
      <c r="A41" s="497"/>
      <c r="B41" s="497">
        <v>1984</v>
      </c>
      <c r="C41" s="497">
        <v>1988</v>
      </c>
      <c r="D41" s="497">
        <v>1992</v>
      </c>
      <c r="E41" s="497">
        <v>1996</v>
      </c>
      <c r="F41" s="497">
        <v>2000</v>
      </c>
      <c r="G41" s="497">
        <v>2004</v>
      </c>
      <c r="H41" s="497">
        <v>2008</v>
      </c>
      <c r="I41" s="497">
        <v>2010</v>
      </c>
      <c r="J41" s="497">
        <v>2011</v>
      </c>
      <c r="K41" s="497">
        <v>2012</v>
      </c>
      <c r="L41" s="4">
        <v>2013</v>
      </c>
      <c r="M41" s="4">
        <v>2014</v>
      </c>
      <c r="N41" s="4">
        <v>2015</v>
      </c>
      <c r="O41" s="429">
        <v>2016</v>
      </c>
      <c r="P41" s="4"/>
      <c r="Q41" s="4"/>
      <c r="R41" s="4"/>
      <c r="S41" s="4"/>
      <c r="T41" s="4"/>
      <c r="U41" s="4"/>
      <c r="V41" s="4"/>
      <c r="W41" s="61"/>
    </row>
    <row r="42" spans="1:23" ht="15.75" customHeight="1">
      <c r="A42" s="69" t="s">
        <v>1000</v>
      </c>
      <c r="B42" s="5">
        <f>'Top 20 no Telecoms'!B34</f>
        <v>16.662744544327822</v>
      </c>
      <c r="C42" s="5">
        <f>'Top 20 no Telecoms'!J34</f>
        <v>14.665159320295562</v>
      </c>
      <c r="D42" s="5">
        <f>'Top 20 no Telecoms'!R34</f>
        <v>13.928483983946688</v>
      </c>
      <c r="E42" s="5">
        <f>'Top 20 no Telecoms'!Z34</f>
        <v>10.433842750854613</v>
      </c>
      <c r="F42" s="5">
        <f>'Top 20 no Telecoms'!AI34</f>
        <v>9.4281263532018489</v>
      </c>
      <c r="G42" s="5">
        <f>'Top 20 no Telecoms'!AS34</f>
        <v>13.769269616276784</v>
      </c>
      <c r="H42" s="5">
        <f>'Top 20 no Telecoms'!BC34</f>
        <v>11.185932317578771</v>
      </c>
      <c r="I42" s="5">
        <f>'Top 20 no Telecoms'!BM34</f>
        <v>15.51233866725622</v>
      </c>
      <c r="J42" s="5">
        <f>'Top 20 no Telecoms'!BW34</f>
        <v>15.777925325787024</v>
      </c>
      <c r="K42" s="5">
        <f>'Top 20 no Telecoms'!CG34</f>
        <v>15.991542336373044</v>
      </c>
      <c r="L42" s="5">
        <f>'Top 20 no Telecoms'!CQ34</f>
        <v>17.990704497983586</v>
      </c>
      <c r="M42" s="5">
        <f>'Top 20 no Telecoms'!DA34</f>
        <v>19.481501103715317</v>
      </c>
      <c r="N42" s="5">
        <f>'Top 20 no Telecoms'!DK34</f>
        <v>21.426204842166054</v>
      </c>
      <c r="O42" s="563">
        <f>'Top 20 no Telecoms'!DL34</f>
        <v>0</v>
      </c>
      <c r="P42" s="1"/>
      <c r="Q42" s="1"/>
      <c r="R42" s="1"/>
      <c r="S42" s="1"/>
      <c r="T42" s="1"/>
      <c r="U42" s="1"/>
      <c r="V42" s="1"/>
      <c r="W42" s="61"/>
    </row>
    <row r="43" spans="1:23" ht="15.75" customHeight="1">
      <c r="A43" s="2" t="s">
        <v>37</v>
      </c>
      <c r="B43" s="5">
        <f>'Top 20 no Telecoms'!B35</f>
        <v>37.908096829356296</v>
      </c>
      <c r="C43" s="5">
        <f>'Top 20 no Telecoms'!J35</f>
        <v>38.613319036852289</v>
      </c>
      <c r="D43" s="5">
        <f>'Top 20 no Telecoms'!R35</f>
        <v>34.589139529684786</v>
      </c>
      <c r="E43" s="5">
        <f>'Top 20 no Telecoms'!Z35</f>
        <v>34.433440579127286</v>
      </c>
      <c r="F43" s="5">
        <f>'Top 20 no Telecoms'!AI35</f>
        <v>33.097138101102807</v>
      </c>
      <c r="G43" s="5">
        <f>'Top 20 no Telecoms'!AS35</f>
        <v>44.025456008354091</v>
      </c>
      <c r="H43" s="5">
        <f>'Top 20 no Telecoms'!BC35</f>
        <v>39.966508602819232</v>
      </c>
      <c r="I43" s="5">
        <f>'Top 20 no Telecoms'!BM35</f>
        <v>42.485877429044081</v>
      </c>
      <c r="J43" s="5">
        <f>'Top 20 no Telecoms'!BW35</f>
        <v>51.281721178253662</v>
      </c>
      <c r="K43" s="5">
        <f>'Top 20 no Telecoms'!CG35</f>
        <v>50.508816662049632</v>
      </c>
      <c r="L43" s="5">
        <f>'Top 20 no Telecoms'!CQ35</f>
        <v>51.994659461447227</v>
      </c>
      <c r="M43" s="5">
        <f>'Top 20 no Telecoms'!DA35</f>
        <v>49.59815925710889</v>
      </c>
      <c r="N43" s="5">
        <f>'Top 20 no Telecoms'!DK35</f>
        <v>50.636433272033685</v>
      </c>
      <c r="O43" s="563">
        <f>'Top 20 no Telecoms'!DL35</f>
        <v>0</v>
      </c>
      <c r="P43" s="1"/>
      <c r="Q43" s="1"/>
      <c r="R43" s="1"/>
      <c r="S43" s="96"/>
      <c r="T43" s="96"/>
      <c r="U43" s="1"/>
      <c r="V43" s="1"/>
      <c r="W43" s="61"/>
    </row>
    <row r="44" spans="1:23" ht="15.75" customHeight="1">
      <c r="A44" s="69" t="s">
        <v>922</v>
      </c>
      <c r="B44" s="5">
        <f>'Top 20 no Telecoms'!B36</f>
        <v>54.188042233413341</v>
      </c>
      <c r="C44" s="5">
        <f>'Top 20 no Telecoms'!J36</f>
        <v>59.734038833593623</v>
      </c>
      <c r="D44" s="5">
        <f>'Top 20 no Telecoms'!R36</f>
        <v>59.381287458615873</v>
      </c>
      <c r="E44" s="5">
        <f>'Top 20 no Telecoms'!Z36</f>
        <v>53.93876935451437</v>
      </c>
      <c r="F44" s="5">
        <f>'Top 20 no Telecoms'!AI36</f>
        <v>58.262052986463758</v>
      </c>
      <c r="G44" s="5">
        <f>'Top 20 no Telecoms'!AS36</f>
        <v>70.631863663987545</v>
      </c>
      <c r="H44" s="5">
        <f>'Top 20 no Telecoms'!BC36</f>
        <v>68.60424440298506</v>
      </c>
      <c r="I44" s="5">
        <f>'Top 20 no Telecoms'!BM36</f>
        <v>68.172184824620913</v>
      </c>
      <c r="J44" s="5">
        <f>'Top 20 no Telecoms'!BW36</f>
        <v>71.90473389140503</v>
      </c>
      <c r="K44" s="5">
        <f>'Top 20 no Telecoms'!CG36</f>
        <v>71.659759951605878</v>
      </c>
      <c r="L44" s="5">
        <f>'Top 20 no Telecoms'!CQ36</f>
        <v>73.654692096225091</v>
      </c>
      <c r="M44" s="5">
        <f>'Top 20 no Telecoms'!DA36</f>
        <v>70.93805777140372</v>
      </c>
      <c r="N44" s="5">
        <f>'Top 20 no Telecoms'!DK36</f>
        <v>64.455263917807812</v>
      </c>
      <c r="O44" s="563">
        <f>'Top 20 no Telecoms'!DL36</f>
        <v>0</v>
      </c>
      <c r="P44" s="1"/>
      <c r="Q44" s="1"/>
      <c r="R44" s="1"/>
      <c r="S44" s="1"/>
      <c r="T44" s="1"/>
      <c r="U44" s="1"/>
      <c r="V44" s="1"/>
      <c r="W44" s="61"/>
    </row>
    <row r="45" spans="1:23" ht="15.75" customHeight="1">
      <c r="A45" s="69" t="s">
        <v>44</v>
      </c>
      <c r="B45" s="5">
        <f>'Top 20 no Telecoms'!B37</f>
        <v>494.78801302074231</v>
      </c>
      <c r="C45" s="5">
        <f>'Top 20 no Telecoms'!J37</f>
        <v>494.33297240105986</v>
      </c>
      <c r="D45" s="5">
        <f>'Top 20 no Telecoms'!R37</f>
        <v>479.37221275005641</v>
      </c>
      <c r="E45" s="5">
        <f>'Top 20 no Telecoms'!Z37</f>
        <v>406.528460643931</v>
      </c>
      <c r="F45" s="5">
        <f>'Top 20 no Telecoms'!AI37</f>
        <v>411.94405508883085</v>
      </c>
      <c r="G45" s="5">
        <f>'Top 20 no Telecoms'!AS37</f>
        <v>652.6631431065307</v>
      </c>
      <c r="H45" s="5">
        <f>'Top 20 no Telecoms'!BC37</f>
        <v>573.81470768633108</v>
      </c>
      <c r="I45" s="5">
        <f>'Top 20 no Telecoms'!BM37</f>
        <v>669.28735651635952</v>
      </c>
      <c r="J45" s="5">
        <f>'Top 20 no Telecoms'!BW37</f>
        <v>774.42432839647927</v>
      </c>
      <c r="K45" s="5">
        <f>'Top 20 no Telecoms'!CG37</f>
        <v>755.31084582125754</v>
      </c>
      <c r="L45" s="5">
        <f>'Top 20 no Telecoms'!CQ37</f>
        <v>812.61827593305941</v>
      </c>
      <c r="M45" s="5">
        <f>'Top 20 no Telecoms'!DA37</f>
        <v>791.72158013423825</v>
      </c>
      <c r="N45" s="17" t="s">
        <v>60</v>
      </c>
      <c r="O45" s="563" t="s">
        <v>60</v>
      </c>
      <c r="P45" s="1"/>
      <c r="Q45" s="1"/>
      <c r="R45" s="1"/>
      <c r="S45" s="1"/>
      <c r="T45" s="1"/>
      <c r="U45" s="1"/>
      <c r="V45" s="1"/>
      <c r="W45" s="61"/>
    </row>
    <row r="46" spans="1:23" ht="15.75" customHeight="1">
      <c r="A46" s="10"/>
      <c r="B46" s="1"/>
      <c r="C46" s="1"/>
      <c r="D46" s="1"/>
      <c r="E46" s="1"/>
      <c r="F46" s="1"/>
      <c r="G46" s="1"/>
      <c r="H46" s="1"/>
      <c r="I46" s="1"/>
      <c r="J46" s="1"/>
      <c r="K46" s="1"/>
      <c r="L46" s="1"/>
      <c r="M46" s="1"/>
      <c r="N46" s="1"/>
      <c r="O46" s="520"/>
      <c r="P46" s="1"/>
      <c r="Q46" s="1"/>
      <c r="R46" s="1"/>
      <c r="S46" s="1"/>
      <c r="T46" s="1"/>
      <c r="U46" s="1"/>
      <c r="V46" s="1"/>
      <c r="W46" s="61"/>
    </row>
    <row r="47" spans="1:23" ht="18" customHeight="1">
      <c r="A47" s="567" t="s">
        <v>1003</v>
      </c>
      <c r="B47" s="562"/>
      <c r="C47" s="562"/>
      <c r="D47" s="562"/>
      <c r="E47" s="562"/>
      <c r="F47" s="562"/>
      <c r="G47" s="562"/>
      <c r="H47" s="562"/>
      <c r="I47" s="562"/>
      <c r="J47" s="562"/>
      <c r="K47" s="524"/>
      <c r="L47" s="524"/>
      <c r="M47" s="521"/>
      <c r="N47" s="562"/>
      <c r="O47" s="568"/>
      <c r="P47" s="569"/>
      <c r="Q47" s="569"/>
      <c r="R47" s="569"/>
      <c r="S47" s="1"/>
      <c r="T47" s="1"/>
      <c r="U47" s="569"/>
      <c r="V47" s="569"/>
      <c r="W47" s="61"/>
    </row>
    <row r="48" spans="1:23" ht="15.75">
      <c r="A48" s="570" t="s">
        <v>1004</v>
      </c>
      <c r="B48" s="497">
        <v>2009</v>
      </c>
      <c r="C48" s="497">
        <v>2010</v>
      </c>
      <c r="D48" s="4">
        <v>2011</v>
      </c>
      <c r="E48" s="4">
        <v>2012</v>
      </c>
      <c r="F48" s="4">
        <v>2013</v>
      </c>
      <c r="G48" s="4">
        <v>2014</v>
      </c>
      <c r="H48" s="4">
        <v>2015</v>
      </c>
      <c r="I48" s="445">
        <v>2016</v>
      </c>
      <c r="J48" s="4"/>
      <c r="K48" s="4"/>
      <c r="L48" s="4"/>
      <c r="M48" s="445"/>
      <c r="N48" s="316"/>
      <c r="O48" s="430"/>
      <c r="P48" s="316"/>
      <c r="Q48" s="4"/>
      <c r="R48" s="316"/>
      <c r="S48" s="316"/>
      <c r="T48" s="316"/>
      <c r="U48" s="316"/>
      <c r="V48" s="316"/>
      <c r="W48" s="61"/>
    </row>
    <row r="49" spans="1:25" ht="15.75">
      <c r="A49" s="280" t="s">
        <v>829</v>
      </c>
      <c r="B49" s="60">
        <f>'Search (MS)'!B3</f>
        <v>92.71</v>
      </c>
      <c r="C49" s="60">
        <f>'Search (MS)'!C3</f>
        <v>92.97</v>
      </c>
      <c r="D49" s="60">
        <f>'Search (MS)'!D3</f>
        <v>91.46</v>
      </c>
      <c r="E49" s="60">
        <f>'Search (MS)'!E3</f>
        <v>90.87</v>
      </c>
      <c r="F49" s="60">
        <f>'Search (MS)'!F3</f>
        <v>88.38</v>
      </c>
      <c r="G49" s="60">
        <f>'Search (MS)'!G3</f>
        <v>87.45</v>
      </c>
      <c r="H49" s="60">
        <f>'Search (MS)'!H3</f>
        <v>90.55</v>
      </c>
      <c r="I49" s="60">
        <f>'Search (MS)'!I3</f>
        <v>91.36</v>
      </c>
      <c r="J49" s="4"/>
      <c r="K49" s="4"/>
      <c r="L49" s="4"/>
      <c r="M49" s="445"/>
      <c r="N49" s="316"/>
      <c r="O49" s="430"/>
      <c r="P49" s="316"/>
      <c r="Q49" s="4"/>
      <c r="R49" s="316"/>
      <c r="S49" s="316"/>
      <c r="T49" s="316"/>
      <c r="U49" s="316"/>
      <c r="V49" s="316"/>
      <c r="W49" s="61"/>
    </row>
    <row r="50" spans="1:25" ht="15.75">
      <c r="A50" s="571" t="s">
        <v>890</v>
      </c>
      <c r="B50" s="60">
        <f>'Search (MS)'!B4</f>
        <v>3.74</v>
      </c>
      <c r="C50" s="60">
        <f>'Search (MS)'!C4</f>
        <v>3.73</v>
      </c>
      <c r="D50" s="60">
        <f>'Search (MS)'!D4</f>
        <v>5.38</v>
      </c>
      <c r="E50" s="60">
        <f>'Search (MS)'!E4</f>
        <v>5.54</v>
      </c>
      <c r="F50" s="60">
        <f>'Search (MS)'!F4</f>
        <v>6.18</v>
      </c>
      <c r="G50" s="60">
        <f>'Search (MS)'!G4</f>
        <v>5.87</v>
      </c>
      <c r="H50" s="60">
        <f>'Search (MS)'!H4</f>
        <v>5.17</v>
      </c>
      <c r="I50" s="60">
        <f>'Search (MS)'!I4</f>
        <v>5.24</v>
      </c>
      <c r="J50" s="4"/>
      <c r="K50" s="4"/>
      <c r="L50" s="4"/>
      <c r="M50" s="445"/>
      <c r="N50" s="316"/>
      <c r="O50" s="430"/>
      <c r="P50" s="316"/>
      <c r="Q50" s="4"/>
      <c r="R50" s="316"/>
      <c r="S50" s="316"/>
      <c r="T50" s="316"/>
      <c r="U50" s="316"/>
      <c r="V50" s="316"/>
      <c r="W50" s="61"/>
    </row>
    <row r="51" spans="1:25" ht="15.75">
      <c r="A51" s="571" t="s">
        <v>891</v>
      </c>
      <c r="B51" s="60">
        <f>'Search (MS)'!B5</f>
        <v>2.9</v>
      </c>
      <c r="C51" s="60">
        <f>'Search (MS)'!C5</f>
        <v>2.65</v>
      </c>
      <c r="D51" s="60">
        <f>'Search (MS)'!D5</f>
        <v>2.58</v>
      </c>
      <c r="E51" s="60">
        <f>'Search (MS)'!E5</f>
        <v>2.65</v>
      </c>
      <c r="F51" s="60">
        <f>'Search (MS)'!F5</f>
        <v>3.58</v>
      </c>
      <c r="G51" s="60">
        <f>'Search (MS)'!G5</f>
        <v>5.94</v>
      </c>
      <c r="H51" s="60">
        <f>'Search (MS)'!H5</f>
        <v>3.64</v>
      </c>
      <c r="I51" s="60">
        <f>'Search (MS)'!I5</f>
        <v>2.88</v>
      </c>
      <c r="J51" s="4"/>
      <c r="K51" s="4"/>
      <c r="L51" s="4"/>
      <c r="M51" s="445"/>
      <c r="N51" s="316"/>
      <c r="O51" s="430"/>
      <c r="P51" s="316"/>
      <c r="Q51" s="4"/>
      <c r="R51" s="316"/>
      <c r="S51" s="316"/>
      <c r="T51" s="316"/>
      <c r="U51" s="316"/>
      <c r="V51" s="316"/>
      <c r="W51" s="61"/>
    </row>
    <row r="52" spans="1:25" ht="15.75">
      <c r="A52" s="571" t="s">
        <v>892</v>
      </c>
      <c r="B52" s="60">
        <f>'Search (MS)'!B6</f>
        <v>0</v>
      </c>
      <c r="C52" s="60">
        <f>'Search (MS)'!C6</f>
        <v>0</v>
      </c>
      <c r="D52" s="60">
        <f>'Search (MS)'!D6</f>
        <v>0</v>
      </c>
      <c r="E52" s="60">
        <f>'Search (MS)'!E6</f>
        <v>0</v>
      </c>
      <c r="F52" s="60">
        <f>'Search (MS)'!F6</f>
        <v>0.03</v>
      </c>
      <c r="G52" s="60">
        <f>'Search (MS)'!G6</f>
        <v>0.09</v>
      </c>
      <c r="H52" s="60">
        <f>'Search (MS)'!H6</f>
        <v>0.28999999999999998</v>
      </c>
      <c r="I52" s="60">
        <f>'Search (MS)'!I6</f>
        <v>0.32</v>
      </c>
      <c r="J52" s="4"/>
      <c r="K52" s="4"/>
      <c r="L52" s="4"/>
      <c r="M52" s="445"/>
      <c r="N52" s="316"/>
      <c r="O52" s="430"/>
      <c r="P52" s="316"/>
      <c r="Q52" s="4"/>
      <c r="R52" s="316"/>
      <c r="S52" s="316"/>
      <c r="T52" s="316"/>
      <c r="U52" s="316"/>
      <c r="V52" s="316"/>
      <c r="W52" s="61"/>
    </row>
    <row r="53" spans="1:25" ht="15.75">
      <c r="A53" s="571" t="s">
        <v>893</v>
      </c>
      <c r="B53" s="60">
        <f>'Search (MS)'!B7</f>
        <v>0.02</v>
      </c>
      <c r="C53" s="60">
        <f>'Search (MS)'!C7</f>
        <v>0.02</v>
      </c>
      <c r="D53" s="60">
        <f>'Search (MS)'!D7</f>
        <v>0.01</v>
      </c>
      <c r="E53" s="60">
        <f>'Search (MS)'!E7</f>
        <v>0.04</v>
      </c>
      <c r="F53" s="60">
        <f>'Search (MS)'!F7</f>
        <v>0.06</v>
      </c>
      <c r="G53" s="60">
        <f>'Search (MS)'!G7</f>
        <v>7.0000000000000007E-2</v>
      </c>
      <c r="H53" s="60">
        <f>'Search (MS)'!H7</f>
        <v>0.08</v>
      </c>
      <c r="I53" s="60">
        <f>'Search (MS)'!I7</f>
        <v>0.09</v>
      </c>
      <c r="J53" s="4"/>
      <c r="K53" s="4"/>
      <c r="L53" s="4"/>
      <c r="M53" s="445"/>
      <c r="N53" s="316"/>
      <c r="O53" s="430"/>
      <c r="P53" s="316"/>
      <c r="Q53" s="4"/>
      <c r="R53" s="316"/>
      <c r="S53" s="316"/>
      <c r="T53" s="316"/>
      <c r="U53" s="316"/>
      <c r="V53" s="316"/>
      <c r="W53" s="61"/>
    </row>
    <row r="54" spans="1:25" ht="15.75">
      <c r="A54" s="571" t="s">
        <v>90</v>
      </c>
      <c r="B54" s="60">
        <f>'Search (MS)'!B8</f>
        <v>0.04</v>
      </c>
      <c r="C54" s="60">
        <f>'Search (MS)'!C8</f>
        <v>0.03</v>
      </c>
      <c r="D54" s="60">
        <f>'Search (MS)'!D8</f>
        <v>0.04</v>
      </c>
      <c r="E54" s="60">
        <f>'Search (MS)'!E8</f>
        <v>0.04</v>
      </c>
      <c r="F54" s="60">
        <f>'Search (MS)'!F8</f>
        <v>0.03</v>
      </c>
      <c r="G54" s="60">
        <f>'Search (MS)'!G8</f>
        <v>0.02</v>
      </c>
      <c r="H54" s="60">
        <f>'Search (MS)'!H8</f>
        <v>0.01</v>
      </c>
      <c r="I54" s="60">
        <f>'Search (MS)'!I8</f>
        <v>0.06</v>
      </c>
      <c r="J54" s="4"/>
      <c r="K54" s="4"/>
      <c r="L54" s="4"/>
      <c r="M54" s="445"/>
      <c r="N54" s="316"/>
      <c r="O54" s="430"/>
      <c r="P54" s="316"/>
      <c r="Q54" s="4"/>
      <c r="R54" s="316"/>
      <c r="S54" s="316"/>
      <c r="T54" s="316"/>
      <c r="U54" s="316"/>
      <c r="V54" s="316"/>
      <c r="W54" s="61"/>
    </row>
    <row r="55" spans="1:25" ht="15.75" customHeight="1">
      <c r="A55" s="280" t="s">
        <v>894</v>
      </c>
      <c r="B55" s="60">
        <f>'Search (MS)'!B9</f>
        <v>0.38</v>
      </c>
      <c r="C55" s="60">
        <f>'Search (MS)'!C9</f>
        <v>0.44</v>
      </c>
      <c r="D55" s="60">
        <f>'Search (MS)'!D9</f>
        <v>0.36</v>
      </c>
      <c r="E55" s="60">
        <f>'Search (MS)'!E9</f>
        <v>0.42</v>
      </c>
      <c r="F55" s="60">
        <f>'Search (MS)'!F9</f>
        <v>0.31</v>
      </c>
      <c r="G55" s="60">
        <f>'Search (MS)'!G9</f>
        <v>0.28999999999999998</v>
      </c>
      <c r="H55" s="60">
        <f>'Search (MS)'!H9</f>
        <v>7.0000000000000007E-2</v>
      </c>
      <c r="I55" s="60">
        <f>'Search (MS)'!I9</f>
        <v>0.03</v>
      </c>
      <c r="J55" s="4"/>
      <c r="K55" s="4"/>
      <c r="L55" s="4"/>
      <c r="M55" s="445"/>
      <c r="N55" s="316"/>
      <c r="O55" s="430"/>
      <c r="P55" s="316"/>
      <c r="Q55" s="4"/>
      <c r="R55" s="316"/>
      <c r="S55" s="316"/>
      <c r="T55" s="316"/>
      <c r="U55" s="316"/>
      <c r="V55" s="316"/>
      <c r="W55" s="61"/>
    </row>
    <row r="56" spans="1:25" ht="15.75" customHeight="1">
      <c r="A56" s="571" t="s">
        <v>895</v>
      </c>
      <c r="B56" s="60">
        <f>'Search (MS)'!B10</f>
        <v>0.11</v>
      </c>
      <c r="C56" s="60">
        <f>'Search (MS)'!C10</f>
        <v>0.11</v>
      </c>
      <c r="D56" s="60">
        <f>'Search (MS)'!D10</f>
        <v>0.03</v>
      </c>
      <c r="E56" s="60">
        <f>'Search (MS)'!E10</f>
        <v>0.05</v>
      </c>
      <c r="F56" s="60">
        <f>'Search (MS)'!F10</f>
        <v>0.61</v>
      </c>
      <c r="G56" s="60">
        <f>'Search (MS)'!G10</f>
        <v>7.0000000000000007E-2</v>
      </c>
      <c r="H56" s="60">
        <f>'Search (MS)'!H10</f>
        <v>0.03</v>
      </c>
      <c r="I56" s="60">
        <f>'Search (MS)'!I10</f>
        <v>0.02</v>
      </c>
      <c r="J56" s="4"/>
      <c r="K56" s="4"/>
      <c r="L56" s="4"/>
      <c r="M56" s="445"/>
      <c r="N56" s="316"/>
      <c r="O56" s="430"/>
      <c r="P56" s="316"/>
      <c r="Q56" s="4"/>
      <c r="R56" s="316"/>
      <c r="S56" s="316"/>
      <c r="T56" s="316"/>
      <c r="U56" s="316"/>
      <c r="V56" s="316"/>
      <c r="W56" s="61"/>
    </row>
    <row r="57" spans="1:25" ht="15.75" customHeight="1">
      <c r="A57" s="573" t="s">
        <v>37</v>
      </c>
      <c r="B57" s="60">
        <f>'Search (MS)'!B12</f>
        <v>99.35</v>
      </c>
      <c r="C57" s="60">
        <f>'Search (MS)'!C12</f>
        <v>99.38000000000001</v>
      </c>
      <c r="D57" s="60">
        <f>'Search (MS)'!D12</f>
        <v>99.419999999999987</v>
      </c>
      <c r="E57" s="60">
        <f>'Search (MS)'!E12</f>
        <v>99.060000000000016</v>
      </c>
      <c r="F57" s="60">
        <f>'Search (MS)'!F12</f>
        <v>98.17</v>
      </c>
      <c r="G57" s="60">
        <f>'Search (MS)'!G12</f>
        <v>99.350000000000009</v>
      </c>
      <c r="H57" s="60">
        <f>'Search (MS)'!H12</f>
        <v>99.65</v>
      </c>
      <c r="I57" s="60">
        <f>'Search (MS)'!I12</f>
        <v>99.799999999999983</v>
      </c>
      <c r="J57" s="4"/>
      <c r="K57" s="4"/>
      <c r="L57" s="4"/>
      <c r="M57" s="445"/>
      <c r="N57" s="316"/>
      <c r="O57" s="430"/>
      <c r="P57" s="316"/>
      <c r="Q57" s="4"/>
      <c r="R57" s="316"/>
      <c r="S57" s="316"/>
      <c r="T57" s="316"/>
      <c r="U57" s="316"/>
      <c r="V57" s="316"/>
      <c r="W57" s="61"/>
    </row>
    <row r="58" spans="1:25" ht="15.75" customHeight="1">
      <c r="A58" s="573" t="s">
        <v>44</v>
      </c>
      <c r="B58" s="60">
        <f>'Search (MS)'!B13</f>
        <v>8617.7001999999993</v>
      </c>
      <c r="C58" s="60">
        <f>'Search (MS)'!C13</f>
        <v>8664.563299999998</v>
      </c>
      <c r="D58" s="60">
        <f>'Search (MS)'!D13</f>
        <v>8400.6645999999964</v>
      </c>
      <c r="E58" s="60">
        <f>'Search (MS)'!E13</f>
        <v>8295.2530999999999</v>
      </c>
      <c r="F58" s="60">
        <f>'Search (MS)'!F13</f>
        <v>7862.5067999999983</v>
      </c>
      <c r="G58" s="60">
        <f>'Search (MS)'!G13</f>
        <v>7717.3454000000002</v>
      </c>
      <c r="H58" s="60">
        <f>'Search (MS)'!H13</f>
        <v>8239.3773999999976</v>
      </c>
      <c r="I58" s="60">
        <f>'Search (MS)'!I13</f>
        <v>8382.5169999999998</v>
      </c>
      <c r="J58" s="4"/>
      <c r="K58" s="4"/>
      <c r="L58" s="4"/>
      <c r="M58" s="445"/>
      <c r="N58" s="316"/>
      <c r="O58" s="430"/>
      <c r="P58" s="316"/>
      <c r="Q58" s="4"/>
      <c r="R58" s="316"/>
      <c r="S58" s="316"/>
      <c r="T58" s="316"/>
      <c r="U58" s="316"/>
      <c r="V58" s="316"/>
      <c r="W58" s="61"/>
    </row>
    <row r="59" spans="1:25" ht="15.75" customHeight="1">
      <c r="A59" s="497"/>
      <c r="B59" s="497"/>
      <c r="C59" s="497"/>
      <c r="D59" s="497"/>
      <c r="E59" s="497"/>
      <c r="F59" s="497"/>
      <c r="G59" s="497"/>
      <c r="H59" s="4"/>
      <c r="I59" s="4"/>
      <c r="J59" s="4"/>
      <c r="K59" s="4"/>
      <c r="L59" s="4"/>
      <c r="M59" s="445"/>
      <c r="N59" s="316"/>
      <c r="O59" s="430"/>
      <c r="P59" s="316"/>
      <c r="Q59" s="4"/>
      <c r="R59" s="316"/>
      <c r="S59" s="316"/>
      <c r="T59" s="316"/>
      <c r="U59" s="316"/>
      <c r="V59" s="316"/>
      <c r="W59" s="61"/>
    </row>
    <row r="60" spans="1:25" ht="15.75" customHeight="1">
      <c r="A60" s="574" t="s">
        <v>1008</v>
      </c>
      <c r="B60" s="497">
        <v>2004</v>
      </c>
      <c r="C60" s="497">
        <v>2005</v>
      </c>
      <c r="D60" s="497">
        <v>2006</v>
      </c>
      <c r="E60" s="497">
        <v>2008</v>
      </c>
      <c r="F60" s="497">
        <v>2009</v>
      </c>
      <c r="G60" s="497">
        <v>2010</v>
      </c>
      <c r="H60" s="4">
        <v>2011</v>
      </c>
      <c r="I60" s="4">
        <v>2012</v>
      </c>
      <c r="J60" s="4">
        <v>2013</v>
      </c>
      <c r="K60" s="4">
        <v>2014</v>
      </c>
      <c r="L60" s="4">
        <v>2015</v>
      </c>
      <c r="M60" s="445">
        <v>2016</v>
      </c>
      <c r="N60" s="316"/>
      <c r="O60" s="430"/>
      <c r="P60" s="316"/>
      <c r="Q60" s="4"/>
      <c r="R60" s="316"/>
      <c r="S60" s="316"/>
      <c r="T60" s="316"/>
      <c r="U60" s="316"/>
      <c r="V60" s="316"/>
      <c r="W60" s="61"/>
    </row>
    <row r="61" spans="1:25" ht="15.75" customHeight="1">
      <c r="A61" s="10" t="s">
        <v>829</v>
      </c>
      <c r="B61" s="5">
        <f>'Search (MS)'!B20</f>
        <v>62</v>
      </c>
      <c r="C61" s="5">
        <f>'Search (MS)'!C20</f>
        <v>60</v>
      </c>
      <c r="D61" s="5">
        <f>'Search (MS)'!D20</f>
        <v>66</v>
      </c>
      <c r="E61" s="5">
        <f>'Search (MS)'!E20</f>
        <v>79</v>
      </c>
      <c r="F61" s="5">
        <f>'Search (MS)'!F20</f>
        <v>81.099999999999994</v>
      </c>
      <c r="G61" s="5">
        <f>'Search (MS)'!G20</f>
        <v>82.4</v>
      </c>
      <c r="H61" s="5">
        <f>'Search (MS)'!H20</f>
        <v>81.099999999999994</v>
      </c>
      <c r="I61" s="5">
        <f>'Search (MS)'!I20</f>
        <v>67.900000000000006</v>
      </c>
      <c r="J61" s="5">
        <f>'Search (MS)'!J20</f>
        <v>70.454999999999998</v>
      </c>
      <c r="K61" s="5">
        <f>'Search (MS)'!K20</f>
        <v>75.8</v>
      </c>
      <c r="L61" s="17" t="s">
        <v>65</v>
      </c>
      <c r="M61" s="17" t="s">
        <v>65</v>
      </c>
      <c r="N61" s="1"/>
      <c r="O61" s="575"/>
      <c r="P61" s="36"/>
      <c r="Q61" s="1"/>
      <c r="R61" s="1"/>
      <c r="S61" s="1"/>
      <c r="T61" s="1"/>
      <c r="U61" s="1"/>
      <c r="V61" s="1"/>
      <c r="W61" s="61"/>
    </row>
    <row r="62" spans="1:25" ht="15.75" customHeight="1">
      <c r="A62" s="42" t="s">
        <v>890</v>
      </c>
      <c r="B62" s="5">
        <f>'Search (MS)'!B21</f>
        <v>12</v>
      </c>
      <c r="C62" s="5">
        <f>'Search (MS)'!C21</f>
        <v>17</v>
      </c>
      <c r="D62" s="5">
        <f>'Search (MS)'!D21</f>
        <v>14</v>
      </c>
      <c r="E62" s="5">
        <f>'Search (MS)'!E21</f>
        <v>5</v>
      </c>
      <c r="F62" s="5">
        <f>'Search (MS)'!F21</f>
        <v>4.4000000000000004</v>
      </c>
      <c r="G62" s="5">
        <f>'Search (MS)'!G21</f>
        <v>5.9</v>
      </c>
      <c r="H62" s="5">
        <f>'Search (MS)'!H21</f>
        <v>8.6</v>
      </c>
      <c r="I62" s="5">
        <f>'Search (MS)'!I21</f>
        <v>17.8</v>
      </c>
      <c r="J62" s="5">
        <f>'Search (MS)'!J21</f>
        <v>15.025</v>
      </c>
      <c r="K62" s="5">
        <f>'Search (MS)'!K21</f>
        <v>10.4</v>
      </c>
      <c r="L62" s="17" t="s">
        <v>65</v>
      </c>
      <c r="M62" s="17" t="s">
        <v>65</v>
      </c>
      <c r="N62" s="1"/>
      <c r="O62" s="576"/>
      <c r="P62" s="577"/>
      <c r="Q62" s="578"/>
      <c r="R62" s="578"/>
      <c r="S62" s="578"/>
      <c r="T62" s="578"/>
      <c r="U62" s="578"/>
      <c r="V62" s="49"/>
      <c r="W62" s="131"/>
      <c r="X62" s="104"/>
      <c r="Y62" s="104"/>
    </row>
    <row r="63" spans="1:25" ht="15.75" customHeight="1">
      <c r="A63" s="10" t="s">
        <v>833</v>
      </c>
      <c r="B63" s="5">
        <f>'Search (MS)'!B22</f>
        <v>15</v>
      </c>
      <c r="C63" s="5">
        <f>'Search (MS)'!C22</f>
        <v>16</v>
      </c>
      <c r="D63" s="5">
        <f>'Search (MS)'!D22</f>
        <v>13</v>
      </c>
      <c r="E63" s="5">
        <f>'Search (MS)'!E22</f>
        <v>4</v>
      </c>
      <c r="F63" s="5">
        <f>'Search (MS)'!F22</f>
        <v>3.9</v>
      </c>
      <c r="G63" s="5">
        <f>'Search (MS)'!G22</f>
        <v>4.2</v>
      </c>
      <c r="H63" s="5">
        <f>'Search (MS)'!H22</f>
        <v>4.2</v>
      </c>
      <c r="I63" s="5">
        <f>'Search (MS)'!I22</f>
        <v>5.4</v>
      </c>
      <c r="J63" s="5">
        <f>'Search (MS)'!J22</f>
        <v>3.45</v>
      </c>
      <c r="K63" s="5">
        <f>'Search (MS)'!K22</f>
        <v>5.7</v>
      </c>
      <c r="L63" s="17" t="s">
        <v>65</v>
      </c>
      <c r="M63" s="17" t="s">
        <v>65</v>
      </c>
      <c r="N63" s="1"/>
      <c r="O63" s="575"/>
      <c r="P63" s="36"/>
      <c r="Q63" s="257"/>
      <c r="R63" s="49"/>
      <c r="S63" s="49"/>
      <c r="T63" s="49"/>
      <c r="U63" s="49"/>
      <c r="V63" s="49"/>
      <c r="W63" s="131"/>
      <c r="X63" s="104"/>
      <c r="Y63" s="104"/>
    </row>
    <row r="64" spans="1:25" ht="15.75" customHeight="1">
      <c r="A64" s="10" t="s">
        <v>911</v>
      </c>
      <c r="B64" s="5">
        <f>'Search (MS)'!B23</f>
        <v>4</v>
      </c>
      <c r="C64" s="5">
        <f>'Search (MS)'!C23</f>
        <v>4</v>
      </c>
      <c r="D64" s="5">
        <f>'Search (MS)'!D23</f>
        <v>2</v>
      </c>
      <c r="E64" s="5">
        <f>'Search (MS)'!E23</f>
        <v>2</v>
      </c>
      <c r="F64" s="5">
        <f>'Search (MS)'!F23</f>
        <v>1.9</v>
      </c>
      <c r="G64" s="5">
        <f>'Search (MS)'!G23</f>
        <v>0</v>
      </c>
      <c r="H64" s="5">
        <f>'Search (MS)'!H23</f>
        <v>3.7</v>
      </c>
      <c r="I64" s="5">
        <f>'Search (MS)'!I23</f>
        <v>6.2</v>
      </c>
      <c r="J64" s="5">
        <f>'Search (MS)'!J23</f>
        <v>4.4749999999999996</v>
      </c>
      <c r="K64" s="5">
        <f>'Search (MS)'!K23</f>
        <v>2.1</v>
      </c>
      <c r="L64" s="17" t="s">
        <v>65</v>
      </c>
      <c r="M64" s="17" t="s">
        <v>65</v>
      </c>
      <c r="N64" s="1"/>
      <c r="O64" s="520"/>
      <c r="P64" s="1"/>
      <c r="Q64" s="49"/>
      <c r="R64" s="49"/>
      <c r="S64" s="49"/>
      <c r="T64" s="49"/>
      <c r="U64" s="49"/>
      <c r="V64" s="49"/>
      <c r="W64" s="131"/>
      <c r="X64" s="104"/>
      <c r="Y64" s="104"/>
    </row>
    <row r="65" spans="1:25" ht="15.75" customHeight="1">
      <c r="A65" s="10" t="s">
        <v>694</v>
      </c>
      <c r="B65" s="5">
        <f>'Search (MS)'!B26</f>
        <v>7</v>
      </c>
      <c r="C65" s="5">
        <f>'Search (MS)'!C26</f>
        <v>3</v>
      </c>
      <c r="D65" s="5">
        <f>'Search (MS)'!D26</f>
        <v>5</v>
      </c>
      <c r="E65" s="5">
        <f>'Search (MS)'!E26</f>
        <v>4</v>
      </c>
      <c r="F65" s="5">
        <f>'Search (MS)'!F26</f>
        <v>5</v>
      </c>
      <c r="G65" s="5">
        <f>'Search (MS)'!G26</f>
        <v>4.5</v>
      </c>
      <c r="H65" s="5">
        <f>'Search (MS)'!H26</f>
        <v>2.4</v>
      </c>
      <c r="I65" s="5">
        <f>'Search (MS)'!I26</f>
        <v>2.7</v>
      </c>
      <c r="J65" s="5">
        <f>'Search (MS)'!J26</f>
        <v>6.6</v>
      </c>
      <c r="K65" s="5">
        <f>'Search (MS)'!K26</f>
        <v>6</v>
      </c>
      <c r="L65" s="17" t="s">
        <v>65</v>
      </c>
      <c r="M65" s="17" t="s">
        <v>65</v>
      </c>
      <c r="N65" s="2"/>
      <c r="O65" s="520"/>
      <c r="P65" s="1"/>
      <c r="Q65" s="49"/>
      <c r="R65" s="1"/>
      <c r="S65" s="1"/>
      <c r="T65" s="1"/>
      <c r="U65" s="1"/>
      <c r="V65" s="3"/>
      <c r="W65" s="131"/>
      <c r="X65" s="104"/>
      <c r="Y65" s="104"/>
    </row>
    <row r="66" spans="1:25" ht="15.75" customHeight="1">
      <c r="A66" s="10" t="s">
        <v>37</v>
      </c>
      <c r="B66" s="5">
        <f>'Search (MS)'!B29</f>
        <v>93</v>
      </c>
      <c r="C66" s="5">
        <f>'Search (MS)'!C29</f>
        <v>97</v>
      </c>
      <c r="D66" s="5">
        <f>'Search (MS)'!D29</f>
        <v>95</v>
      </c>
      <c r="E66" s="5">
        <f>'Search (MS)'!E29</f>
        <v>92</v>
      </c>
      <c r="F66" s="5">
        <f>'Search (MS)'!F29</f>
        <v>91.300000000000011</v>
      </c>
      <c r="G66" s="5">
        <f>'Search (MS)'!G29</f>
        <v>94.000000000000014</v>
      </c>
      <c r="H66" s="5">
        <f>'Search (MS)'!H29</f>
        <v>97.6</v>
      </c>
      <c r="I66" s="5">
        <f>'Search (MS)'!I29</f>
        <v>97.300000000000011</v>
      </c>
      <c r="J66" s="5">
        <f>'Search (MS)'!J29</f>
        <v>93.405000000000001</v>
      </c>
      <c r="K66" s="5">
        <f>'Search (MS)'!K29</f>
        <v>94</v>
      </c>
      <c r="L66" s="17" t="s">
        <v>65</v>
      </c>
      <c r="M66" s="17" t="s">
        <v>65</v>
      </c>
      <c r="N66" s="1"/>
      <c r="O66" s="520"/>
      <c r="P66" s="1"/>
      <c r="Q66" s="49"/>
      <c r="R66" s="49"/>
      <c r="S66" s="49"/>
      <c r="T66" s="49"/>
      <c r="U66" s="49"/>
      <c r="V66" s="49"/>
      <c r="W66" s="131"/>
      <c r="X66" s="104"/>
      <c r="Y66" s="104"/>
    </row>
    <row r="67" spans="1:25" ht="15.75" customHeight="1">
      <c r="A67" s="10" t="s">
        <v>44</v>
      </c>
      <c r="B67" s="5">
        <f>'Search (MS)'!B30</f>
        <v>4229</v>
      </c>
      <c r="C67" s="5">
        <f>'Search (MS)'!C30</f>
        <v>4161</v>
      </c>
      <c r="D67" s="5">
        <f>'Search (MS)'!D30</f>
        <v>4725</v>
      </c>
      <c r="E67" s="5">
        <f>'Search (MS)'!E30</f>
        <v>6306</v>
      </c>
      <c r="F67" s="5">
        <f>'Search (MS)'!F30</f>
        <v>6622.4799999999987</v>
      </c>
      <c r="G67" s="5">
        <f>'Search (MS)'!G30</f>
        <v>6844.4600000000019</v>
      </c>
      <c r="H67" s="5">
        <f>'Search (MS)'!H30</f>
        <v>6682.4999999999991</v>
      </c>
      <c r="I67" s="5">
        <f>'Search (MS)'!I30</f>
        <v>4994.8500000000004</v>
      </c>
      <c r="J67" s="5">
        <f>'Search (MS)'!J30</f>
        <v>5221.5857749999996</v>
      </c>
      <c r="K67" s="5">
        <f>'Search (MS)'!K30</f>
        <v>5890.6999999999989</v>
      </c>
      <c r="L67" s="17" t="s">
        <v>65</v>
      </c>
      <c r="M67" s="17" t="s">
        <v>65</v>
      </c>
      <c r="N67" s="1"/>
      <c r="O67" s="520"/>
      <c r="P67" s="1"/>
      <c r="Q67" s="49"/>
      <c r="R67" s="49"/>
      <c r="S67" s="49"/>
      <c r="T67" s="49"/>
      <c r="U67" s="49"/>
      <c r="V67" s="49"/>
      <c r="W67" s="131"/>
      <c r="X67" s="104"/>
      <c r="Y67" s="104"/>
    </row>
    <row r="68" spans="1:25" ht="15.75" customHeight="1">
      <c r="A68" s="10"/>
      <c r="B68" s="1"/>
      <c r="C68" s="1"/>
      <c r="D68" s="1"/>
      <c r="E68" s="1"/>
      <c r="F68" s="1"/>
      <c r="G68" s="1"/>
      <c r="H68" s="1"/>
      <c r="I68" s="1"/>
      <c r="J68" s="1"/>
      <c r="K68" s="1"/>
      <c r="L68" s="2"/>
      <c r="M68" s="1"/>
      <c r="N68" s="1"/>
      <c r="O68" s="579"/>
      <c r="P68" s="2"/>
      <c r="Q68" s="3"/>
      <c r="R68" s="3"/>
      <c r="S68" s="3"/>
      <c r="T68" s="3"/>
      <c r="U68" s="3"/>
      <c r="V68" s="49"/>
      <c r="W68" s="131"/>
      <c r="X68" s="104"/>
      <c r="Y68" s="104"/>
    </row>
    <row r="69" spans="1:25" ht="15.75" customHeight="1">
      <c r="A69" s="10"/>
      <c r="B69" s="1"/>
      <c r="C69" s="1"/>
      <c r="D69" s="1"/>
      <c r="E69" s="1"/>
      <c r="F69" s="1"/>
      <c r="G69" s="1"/>
      <c r="H69" s="1"/>
      <c r="I69" s="1"/>
      <c r="J69" s="1"/>
      <c r="K69" s="1"/>
      <c r="L69" s="1"/>
      <c r="M69" s="1"/>
      <c r="N69" s="1"/>
      <c r="O69" s="520"/>
      <c r="P69" s="1"/>
      <c r="Q69" s="49"/>
      <c r="R69" s="49"/>
      <c r="S69" s="49"/>
      <c r="T69" s="49"/>
      <c r="U69" s="49"/>
      <c r="V69" s="49"/>
      <c r="W69" s="131"/>
      <c r="X69" s="104"/>
      <c r="Y69" s="104"/>
    </row>
    <row r="70" spans="1:25" ht="18.75" customHeight="1">
      <c r="A70" s="580" t="s">
        <v>1010</v>
      </c>
      <c r="B70" s="581"/>
      <c r="C70" s="581"/>
      <c r="D70" s="581"/>
      <c r="E70" s="581"/>
      <c r="F70" s="581"/>
      <c r="G70" s="581"/>
      <c r="H70" s="581"/>
      <c r="I70" s="581"/>
      <c r="J70" s="581"/>
      <c r="K70" s="581"/>
      <c r="L70" s="581"/>
      <c r="M70" s="581"/>
      <c r="N70" s="581"/>
      <c r="O70" s="582"/>
      <c r="P70" s="581"/>
      <c r="Q70" s="581"/>
      <c r="R70" s="581"/>
      <c r="S70" s="581"/>
      <c r="T70" s="581"/>
      <c r="U70" s="581"/>
      <c r="V70" s="581"/>
      <c r="W70" s="61"/>
    </row>
    <row r="71" spans="1:25" ht="15.75" customHeight="1">
      <c r="A71" s="583"/>
      <c r="B71" s="736" t="s">
        <v>37</v>
      </c>
      <c r="C71" s="737"/>
      <c r="D71" s="737"/>
      <c r="E71" s="737"/>
      <c r="F71" s="737"/>
      <c r="G71" s="737"/>
      <c r="H71" s="737"/>
      <c r="I71" s="737"/>
      <c r="J71" s="737"/>
      <c r="K71" s="737"/>
      <c r="L71" s="737"/>
      <c r="M71" s="737"/>
      <c r="N71" s="1"/>
      <c r="O71" s="520"/>
      <c r="P71" s="1"/>
      <c r="Q71" s="1"/>
      <c r="R71" s="1"/>
      <c r="S71" s="1"/>
      <c r="T71" s="1"/>
      <c r="U71" s="1"/>
      <c r="V71" s="1"/>
      <c r="W71" s="61"/>
    </row>
    <row r="72" spans="1:25" ht="15.75" customHeight="1">
      <c r="A72" s="584"/>
      <c r="B72" s="585">
        <v>1984</v>
      </c>
      <c r="C72" s="585">
        <v>1988</v>
      </c>
      <c r="D72" s="585">
        <v>1992</v>
      </c>
      <c r="E72" s="585">
        <v>1996</v>
      </c>
      <c r="F72" s="585">
        <v>2000</v>
      </c>
      <c r="G72" s="585">
        <v>2004</v>
      </c>
      <c r="H72" s="585">
        <v>2008</v>
      </c>
      <c r="I72" s="585">
        <v>2010</v>
      </c>
      <c r="J72" s="585">
        <v>2011</v>
      </c>
      <c r="K72" s="585">
        <v>2012</v>
      </c>
      <c r="L72" s="6">
        <v>2013</v>
      </c>
      <c r="M72" s="6">
        <v>2014</v>
      </c>
      <c r="N72" s="586">
        <v>2015</v>
      </c>
      <c r="O72" s="587">
        <v>2016</v>
      </c>
      <c r="P72" s="588"/>
      <c r="Q72" s="588"/>
      <c r="R72" s="588"/>
      <c r="S72" s="588"/>
      <c r="T72" s="588"/>
      <c r="U72" s="588"/>
      <c r="V72" s="588"/>
      <c r="W72" s="61"/>
    </row>
    <row r="73" spans="1:25" ht="15.75" customHeight="1">
      <c r="A73" s="589" t="s">
        <v>936</v>
      </c>
      <c r="B73" s="1">
        <f t="shared" ref="B73:O73" si="2">B3</f>
        <v>91.584421678266992</v>
      </c>
      <c r="C73" s="1">
        <f t="shared" si="2"/>
        <v>89.346041265081737</v>
      </c>
      <c r="D73" s="1">
        <f t="shared" si="2"/>
        <v>88.3</v>
      </c>
      <c r="E73" s="1">
        <f t="shared" si="2"/>
        <v>82.066480446927372</v>
      </c>
      <c r="F73" s="1">
        <f t="shared" si="2"/>
        <v>91.723082746626417</v>
      </c>
      <c r="G73" s="1">
        <f t="shared" si="2"/>
        <v>81.161616161616152</v>
      </c>
      <c r="H73" s="1">
        <f t="shared" si="2"/>
        <v>91.760208217122042</v>
      </c>
      <c r="I73" s="1">
        <f t="shared" si="2"/>
        <v>87.149440748744155</v>
      </c>
      <c r="J73" s="1">
        <f t="shared" si="2"/>
        <v>87.949321179643661</v>
      </c>
      <c r="K73" s="1">
        <f t="shared" si="2"/>
        <v>87.321371755735939</v>
      </c>
      <c r="L73" s="1">
        <f t="shared" si="2"/>
        <v>86.62475283049551</v>
      </c>
      <c r="M73" s="1">
        <f t="shared" si="2"/>
        <v>85.310963999999984</v>
      </c>
      <c r="N73" s="520">
        <f t="shared" si="2"/>
        <v>75.798053641896857</v>
      </c>
      <c r="O73" s="520">
        <f t="shared" si="2"/>
        <v>78.040425531914892</v>
      </c>
      <c r="P73" s="1"/>
      <c r="Q73" s="1"/>
      <c r="R73" s="1"/>
      <c r="S73" s="1"/>
      <c r="T73" s="1"/>
      <c r="U73" s="1"/>
      <c r="V73" s="1"/>
      <c r="W73" s="61"/>
    </row>
    <row r="74" spans="1:25" ht="15.75" customHeight="1">
      <c r="A74" s="589" t="s">
        <v>934</v>
      </c>
      <c r="B74" s="590">
        <f t="shared" ref="B74:O74" si="3">B4</f>
        <v>0</v>
      </c>
      <c r="C74" s="590">
        <f t="shared" si="3"/>
        <v>100</v>
      </c>
      <c r="D74" s="590">
        <f t="shared" si="3"/>
        <v>100</v>
      </c>
      <c r="E74" s="590">
        <f t="shared" si="3"/>
        <v>100</v>
      </c>
      <c r="F74" s="590">
        <f t="shared" si="3"/>
        <v>95.65</v>
      </c>
      <c r="G74" s="590">
        <f t="shared" si="3"/>
        <v>97.985869565217385</v>
      </c>
      <c r="H74" s="590">
        <f t="shared" si="3"/>
        <v>98.153703703703698</v>
      </c>
      <c r="I74" s="590">
        <f t="shared" si="3"/>
        <v>96.713888888888903</v>
      </c>
      <c r="J74" s="590">
        <f t="shared" si="3"/>
        <v>96.185340314136141</v>
      </c>
      <c r="K74" s="590">
        <f t="shared" si="3"/>
        <v>94.608823529411751</v>
      </c>
      <c r="L74" s="590">
        <f t="shared" si="3"/>
        <v>93.701886792452839</v>
      </c>
      <c r="M74" s="590">
        <f t="shared" si="3"/>
        <v>94.402272727272731</v>
      </c>
      <c r="N74" s="591">
        <f t="shared" si="3"/>
        <v>93.277118644067798</v>
      </c>
      <c r="O74" s="591">
        <f t="shared" si="3"/>
        <v>93.315163934426224</v>
      </c>
      <c r="P74" s="1"/>
      <c r="Q74" s="1"/>
      <c r="R74" s="1"/>
      <c r="S74" s="1"/>
      <c r="T74" s="1"/>
      <c r="U74" s="1"/>
      <c r="V74" s="1"/>
      <c r="W74" s="61"/>
    </row>
    <row r="75" spans="1:25" ht="15.75" customHeight="1">
      <c r="A75" s="590" t="s">
        <v>210</v>
      </c>
      <c r="B75" s="590"/>
      <c r="C75" s="590"/>
      <c r="D75" s="590"/>
      <c r="E75" s="1">
        <f t="shared" ref="E75:O75" si="4">E5</f>
        <v>57.94979079497908</v>
      </c>
      <c r="F75" s="1">
        <f t="shared" si="4"/>
        <v>38.711469873066662</v>
      </c>
      <c r="G75" s="1">
        <f t="shared" si="4"/>
        <v>50.71394032325157</v>
      </c>
      <c r="H75" s="1">
        <f t="shared" si="4"/>
        <v>51.170725978313371</v>
      </c>
      <c r="I75" s="1">
        <f t="shared" si="4"/>
        <v>57.740383031395794</v>
      </c>
      <c r="J75" s="1">
        <f t="shared" si="4"/>
        <v>58.488443355127721</v>
      </c>
      <c r="K75" s="1">
        <f t="shared" si="4"/>
        <v>58.817756078786914</v>
      </c>
      <c r="L75" s="1">
        <f t="shared" si="4"/>
        <v>60.531131114810492</v>
      </c>
      <c r="M75" s="1">
        <f t="shared" si="4"/>
        <v>62.324059523809531</v>
      </c>
      <c r="N75" s="520">
        <f t="shared" si="4"/>
        <v>60.973899881068228</v>
      </c>
      <c r="O75" s="520">
        <f t="shared" si="4"/>
        <v>60.120588235294122</v>
      </c>
      <c r="P75" s="1"/>
      <c r="Q75" s="1"/>
      <c r="R75" s="1"/>
      <c r="S75" s="1"/>
      <c r="T75" s="1"/>
      <c r="U75" s="1"/>
      <c r="V75" s="1"/>
      <c r="W75" s="61"/>
    </row>
    <row r="76" spans="1:25" ht="15.75" customHeight="1">
      <c r="A76" s="1" t="s">
        <v>937</v>
      </c>
      <c r="B76" s="1">
        <f t="shared" ref="B76:O76" si="5">B6</f>
        <v>41.114058355437663</v>
      </c>
      <c r="C76" s="1">
        <f t="shared" si="5"/>
        <v>53.809638748089135</v>
      </c>
      <c r="D76" s="1">
        <f t="shared" si="5"/>
        <v>69.171611965604939</v>
      </c>
      <c r="E76" s="1">
        <f t="shared" si="5"/>
        <v>84.976171434974233</v>
      </c>
      <c r="F76" s="1">
        <f t="shared" si="5"/>
        <v>75.164345114247411</v>
      </c>
      <c r="G76" s="1">
        <f t="shared" si="5"/>
        <v>87.109576536889321</v>
      </c>
      <c r="H76" s="1">
        <f t="shared" si="5"/>
        <v>83.329258646724668</v>
      </c>
      <c r="I76" s="1">
        <f t="shared" si="5"/>
        <v>83.645555295883113</v>
      </c>
      <c r="J76" s="1">
        <f t="shared" si="5"/>
        <v>84.115331418235968</v>
      </c>
      <c r="K76" s="1">
        <f t="shared" si="5"/>
        <v>82.25633118400151</v>
      </c>
      <c r="L76" s="1">
        <f t="shared" si="5"/>
        <v>80.612231205722154</v>
      </c>
      <c r="M76" s="1">
        <f t="shared" si="5"/>
        <v>80.706606942889138</v>
      </c>
      <c r="N76" s="520">
        <f t="shared" si="5"/>
        <v>79.632784642640885</v>
      </c>
      <c r="O76" s="520">
        <f t="shared" si="5"/>
        <v>79.260836710860744</v>
      </c>
      <c r="P76" s="1"/>
      <c r="Q76" s="1"/>
      <c r="R76" s="1"/>
      <c r="S76" s="1"/>
      <c r="T76" s="1"/>
      <c r="U76" s="1"/>
      <c r="V76" s="1"/>
      <c r="W76" s="61"/>
    </row>
    <row r="77" spans="1:25" ht="15.75" customHeight="1">
      <c r="A77" s="691"/>
      <c r="B77" s="687"/>
      <c r="C77" s="687"/>
      <c r="D77" s="687"/>
      <c r="E77" s="687"/>
      <c r="F77" s="687"/>
      <c r="G77" s="687"/>
      <c r="H77" s="687"/>
      <c r="I77" s="687"/>
      <c r="J77" s="687"/>
      <c r="K77" s="687"/>
      <c r="L77" s="687"/>
      <c r="M77" s="1"/>
      <c r="N77" s="520"/>
      <c r="O77" s="520"/>
      <c r="P77" s="1"/>
      <c r="Q77" s="1"/>
      <c r="R77" s="1"/>
      <c r="S77" s="1"/>
      <c r="T77" s="1"/>
      <c r="U77" s="1"/>
      <c r="V77" s="1"/>
      <c r="W77" s="61"/>
    </row>
    <row r="78" spans="1:25" ht="15.75" customHeight="1">
      <c r="A78" s="734" t="s">
        <v>44</v>
      </c>
      <c r="B78" s="735"/>
      <c r="C78" s="735"/>
      <c r="D78" s="735"/>
      <c r="E78" s="735"/>
      <c r="F78" s="735"/>
      <c r="G78" s="735"/>
      <c r="H78" s="735"/>
      <c r="I78" s="735"/>
      <c r="J78" s="735"/>
      <c r="K78" s="735"/>
      <c r="L78" s="735"/>
      <c r="M78" s="524"/>
      <c r="N78" s="526"/>
      <c r="O78" s="526"/>
      <c r="P78" s="524"/>
      <c r="Q78" s="524"/>
      <c r="R78" s="524"/>
      <c r="S78" s="524"/>
      <c r="T78" s="524"/>
      <c r="U78" s="524"/>
      <c r="V78" s="524"/>
      <c r="W78" s="61"/>
    </row>
    <row r="79" spans="1:25" ht="15.75" customHeight="1">
      <c r="A79" s="589" t="s">
        <v>1014</v>
      </c>
      <c r="B79" s="1">
        <f t="shared" ref="B79:O79" si="6">B18</f>
        <v>5031.5880111800952</v>
      </c>
      <c r="C79" s="1">
        <f t="shared" si="6"/>
        <v>4427.1752164591235</v>
      </c>
      <c r="D79" s="1">
        <f t="shared" si="6"/>
        <v>4189.2971456337646</v>
      </c>
      <c r="E79" s="1">
        <f t="shared" si="6"/>
        <v>3360.4493907805631</v>
      </c>
      <c r="F79" s="1">
        <f t="shared" si="6"/>
        <v>4131.837829476849</v>
      </c>
      <c r="G79" s="1">
        <f t="shared" si="6"/>
        <v>2961.4689324751826</v>
      </c>
      <c r="H79" s="1">
        <f t="shared" si="6"/>
        <v>3897.0497023854455</v>
      </c>
      <c r="I79" s="1">
        <f t="shared" si="6"/>
        <v>3462.175175387104</v>
      </c>
      <c r="J79" s="1">
        <f t="shared" si="6"/>
        <v>3506.9516292919802</v>
      </c>
      <c r="K79" s="1">
        <f t="shared" si="6"/>
        <v>3416.4316490368997</v>
      </c>
      <c r="L79" s="1">
        <f t="shared" si="6"/>
        <v>3319.5711989290216</v>
      </c>
      <c r="M79" s="1">
        <f t="shared" si="6"/>
        <v>3139.7039929106072</v>
      </c>
      <c r="N79" s="520">
        <f t="shared" si="6"/>
        <v>2582.9939430576956</v>
      </c>
      <c r="O79" s="520">
        <f t="shared" si="6"/>
        <v>2706.8356577037966</v>
      </c>
      <c r="P79" s="1"/>
      <c r="Q79" s="1"/>
      <c r="R79" s="1"/>
      <c r="S79" s="1"/>
      <c r="T79" s="1"/>
      <c r="U79" s="1"/>
      <c r="V79" s="1"/>
      <c r="W79" s="61"/>
    </row>
    <row r="80" spans="1:25" ht="15.75" customHeight="1">
      <c r="A80" s="589" t="s">
        <v>934</v>
      </c>
      <c r="B80" s="590">
        <f t="shared" ref="B80:O80" si="7">B19</f>
        <v>0</v>
      </c>
      <c r="C80" s="590">
        <f t="shared" si="7"/>
        <v>6164.8082285160181</v>
      </c>
      <c r="D80" s="590">
        <f t="shared" si="7"/>
        <v>7968.2621853082901</v>
      </c>
      <c r="E80" s="590">
        <f t="shared" si="7"/>
        <v>4995.0652397938966</v>
      </c>
      <c r="F80" s="590">
        <f t="shared" si="7"/>
        <v>2641.3101508916325</v>
      </c>
      <c r="G80" s="590">
        <f t="shared" si="7"/>
        <v>3085.1354749527413</v>
      </c>
      <c r="H80" s="590">
        <f t="shared" si="7"/>
        <v>3154.582050373418</v>
      </c>
      <c r="I80" s="590">
        <f t="shared" si="7"/>
        <v>3060.3317573611325</v>
      </c>
      <c r="J80" s="590">
        <f t="shared" si="7"/>
        <v>3010.283617619079</v>
      </c>
      <c r="K80" s="590">
        <f t="shared" si="7"/>
        <v>2890.979788813197</v>
      </c>
      <c r="L80" s="590">
        <f t="shared" si="7"/>
        <v>2822.0989558116758</v>
      </c>
      <c r="M80" s="590">
        <f t="shared" si="7"/>
        <v>2855.0642256198344</v>
      </c>
      <c r="N80" s="591">
        <f t="shared" si="7"/>
        <v>2789.8717268744613</v>
      </c>
      <c r="O80" s="591">
        <f t="shared" si="7"/>
        <v>2792.5997960897607</v>
      </c>
      <c r="P80" s="1"/>
      <c r="Q80" s="1"/>
      <c r="R80" s="1"/>
      <c r="S80" s="1"/>
      <c r="T80" s="1"/>
      <c r="U80" s="1"/>
      <c r="V80" s="1"/>
      <c r="W80" s="61"/>
    </row>
    <row r="81" spans="1:23" ht="15.75" customHeight="1">
      <c r="A81" s="592" t="s">
        <v>979</v>
      </c>
      <c r="B81" s="590"/>
      <c r="C81" s="590"/>
      <c r="D81" s="590"/>
      <c r="E81" s="1">
        <f t="shared" ref="E81:O81" si="8">E20</f>
        <v>0</v>
      </c>
      <c r="F81" s="1">
        <f t="shared" si="8"/>
        <v>3340.1768340112894</v>
      </c>
      <c r="G81" s="1">
        <f t="shared" si="8"/>
        <v>4137.1349845004761</v>
      </c>
      <c r="H81" s="1">
        <f t="shared" si="8"/>
        <v>4550.4397685571976</v>
      </c>
      <c r="I81" s="1">
        <f t="shared" si="8"/>
        <v>4587.5774833971427</v>
      </c>
      <c r="J81" s="1">
        <f t="shared" si="8"/>
        <v>4610.1921655241686</v>
      </c>
      <c r="K81" s="1">
        <f t="shared" si="8"/>
        <v>4549.3693005029991</v>
      </c>
      <c r="L81" s="1">
        <f t="shared" si="8"/>
        <v>4461.5359046965723</v>
      </c>
      <c r="M81" s="1">
        <f t="shared" si="8"/>
        <v>4295.610282297127</v>
      </c>
      <c r="N81" s="520">
        <f t="shared" si="8"/>
        <v>4139.796602052179</v>
      </c>
      <c r="O81" s="520">
        <f t="shared" si="8"/>
        <v>4073.0906048557899</v>
      </c>
      <c r="P81" s="2"/>
      <c r="Q81" s="2"/>
      <c r="R81" s="2"/>
      <c r="S81" s="2"/>
      <c r="T81" s="2"/>
      <c r="U81" s="2"/>
      <c r="V81" s="1"/>
      <c r="W81" s="61"/>
    </row>
    <row r="82" spans="1:23" ht="16.5" customHeight="1">
      <c r="A82" s="593" t="s">
        <v>986</v>
      </c>
      <c r="B82" s="581"/>
      <c r="C82" s="581"/>
      <c r="D82" s="581"/>
      <c r="E82" s="582"/>
      <c r="F82" s="582">
        <f t="shared" ref="F82:O82" si="9">F22</f>
        <v>8663.7000000000007</v>
      </c>
      <c r="G82" s="582">
        <f t="shared" si="9"/>
        <v>7156.1</v>
      </c>
      <c r="H82" s="582">
        <f t="shared" si="9"/>
        <v>6617.4</v>
      </c>
      <c r="I82" s="582">
        <f t="shared" si="9"/>
        <v>6234.7</v>
      </c>
      <c r="J82" s="582">
        <f t="shared" si="9"/>
        <v>5962.2</v>
      </c>
      <c r="K82" s="582">
        <f t="shared" si="9"/>
        <v>5709.1</v>
      </c>
      <c r="L82" s="582">
        <f t="shared" si="9"/>
        <v>5613.6</v>
      </c>
      <c r="M82" s="582">
        <f t="shared" si="9"/>
        <v>5395</v>
      </c>
      <c r="N82" s="582">
        <f t="shared" si="9"/>
        <v>5411.6</v>
      </c>
      <c r="O82" s="582">
        <f t="shared" si="9"/>
        <v>5309.9</v>
      </c>
      <c r="P82" s="5"/>
      <c r="Q82" s="1"/>
      <c r="R82" s="1"/>
      <c r="S82" s="1"/>
      <c r="T82" s="1"/>
      <c r="U82" s="1"/>
      <c r="V82" s="1"/>
      <c r="W82" s="61"/>
    </row>
    <row r="83" spans="1:23" ht="15.75" customHeight="1">
      <c r="A83" s="594"/>
      <c r="B83" s="507"/>
      <c r="C83" s="507"/>
      <c r="D83" s="507"/>
      <c r="E83" s="507"/>
      <c r="F83" s="507"/>
      <c r="G83" s="507"/>
      <c r="H83" s="507"/>
      <c r="I83" s="507"/>
      <c r="J83" s="507"/>
      <c r="K83" s="507"/>
      <c r="L83" s="507"/>
      <c r="M83" s="507"/>
      <c r="N83" s="595"/>
      <c r="O83" s="595"/>
      <c r="P83" s="507"/>
      <c r="Q83" s="507"/>
      <c r="R83" s="507"/>
      <c r="S83" s="507"/>
      <c r="T83" s="507"/>
      <c r="U83" s="507"/>
      <c r="V83" s="507"/>
      <c r="W83" s="61"/>
    </row>
    <row r="84" spans="1:23" ht="15.75" customHeight="1">
      <c r="A84" s="10"/>
      <c r="B84" s="1"/>
      <c r="C84" s="1"/>
      <c r="D84" s="1"/>
      <c r="E84" s="1"/>
      <c r="F84" s="1"/>
      <c r="G84" s="1"/>
      <c r="H84" s="1"/>
      <c r="I84" s="1"/>
      <c r="J84" s="1"/>
      <c r="K84" s="1"/>
      <c r="L84" s="1"/>
      <c r="M84" s="1"/>
      <c r="N84" s="520"/>
      <c r="O84" s="520"/>
      <c r="P84" s="1"/>
      <c r="Q84" s="1"/>
      <c r="R84" s="1"/>
      <c r="S84" s="1"/>
      <c r="T84" s="1"/>
      <c r="U84" s="1"/>
      <c r="V84" s="1"/>
      <c r="W84" s="61"/>
    </row>
    <row r="85" spans="1:23" ht="18.75" customHeight="1">
      <c r="A85" s="48" t="s">
        <v>1016</v>
      </c>
      <c r="B85" s="298"/>
      <c r="C85" s="298"/>
      <c r="D85" s="298"/>
      <c r="E85" s="298"/>
      <c r="F85" s="298"/>
      <c r="G85" s="17"/>
      <c r="H85" s="298"/>
      <c r="I85" s="298"/>
      <c r="J85" s="298"/>
      <c r="K85" s="1"/>
      <c r="L85" s="1"/>
      <c r="M85" s="1"/>
      <c r="N85" s="520"/>
      <c r="O85" s="520"/>
      <c r="P85" s="596"/>
      <c r="Q85" s="596"/>
      <c r="R85" s="596"/>
      <c r="S85" s="596"/>
      <c r="T85" s="596"/>
      <c r="U85" s="596"/>
      <c r="V85" s="596"/>
      <c r="W85" s="61"/>
    </row>
    <row r="86" spans="1:23" ht="15.75" customHeight="1">
      <c r="A86" s="597" t="s">
        <v>37</v>
      </c>
      <c r="B86" s="598"/>
      <c r="C86" s="598"/>
      <c r="D86" s="598"/>
      <c r="E86" s="598"/>
      <c r="F86" s="598"/>
      <c r="G86" s="598"/>
      <c r="H86" s="598"/>
      <c r="I86" s="598"/>
      <c r="J86" s="598"/>
      <c r="K86" s="598"/>
      <c r="L86" s="599"/>
      <c r="M86" s="599"/>
      <c r="N86" s="600"/>
      <c r="O86" s="600"/>
      <c r="P86" s="599"/>
      <c r="Q86" s="599"/>
      <c r="R86" s="599"/>
      <c r="S86" s="599"/>
      <c r="T86" s="599"/>
      <c r="U86" s="599"/>
      <c r="V86" s="599"/>
      <c r="W86" s="61"/>
    </row>
    <row r="87" spans="1:23" ht="15.75" customHeight="1">
      <c r="A87" s="497"/>
      <c r="B87" s="497">
        <v>1984</v>
      </c>
      <c r="C87" s="497">
        <v>1988</v>
      </c>
      <c r="D87" s="497">
        <v>1992</v>
      </c>
      <c r="E87" s="497">
        <v>1996</v>
      </c>
      <c r="F87" s="497">
        <v>2000</v>
      </c>
      <c r="G87" s="497">
        <v>2004</v>
      </c>
      <c r="H87" s="497">
        <v>2008</v>
      </c>
      <c r="I87" s="497">
        <v>2010</v>
      </c>
      <c r="J87" s="497">
        <v>2011</v>
      </c>
      <c r="K87" s="497">
        <v>2012</v>
      </c>
      <c r="L87" s="4">
        <v>2013</v>
      </c>
      <c r="M87" s="4">
        <v>2014</v>
      </c>
      <c r="N87" s="429">
        <v>2015</v>
      </c>
      <c r="O87" s="429">
        <v>2016</v>
      </c>
      <c r="P87" s="316"/>
      <c r="Q87" s="316"/>
      <c r="R87" s="316"/>
      <c r="S87" s="316"/>
      <c r="T87" s="316"/>
      <c r="U87" s="316"/>
      <c r="V87" s="4"/>
      <c r="W87" s="61"/>
    </row>
    <row r="88" spans="1:23" ht="15.75" customHeight="1">
      <c r="A88" s="10" t="s">
        <v>960</v>
      </c>
      <c r="B88" s="15">
        <f t="shared" ref="B88:O88" si="10">B7</f>
        <v>58.260178799770287</v>
      </c>
      <c r="C88" s="15">
        <f t="shared" si="10"/>
        <v>59.702666158166615</v>
      </c>
      <c r="D88" s="15">
        <f t="shared" si="10"/>
        <v>59.056503089383597</v>
      </c>
      <c r="E88" s="15">
        <f t="shared" si="10"/>
        <v>65.662682532531207</v>
      </c>
      <c r="F88" s="15">
        <f t="shared" si="10"/>
        <v>63.859967647714306</v>
      </c>
      <c r="G88" s="15">
        <f t="shared" si="10"/>
        <v>63.787342163314243</v>
      </c>
      <c r="H88" s="15">
        <f t="shared" si="10"/>
        <v>69.859209112257815</v>
      </c>
      <c r="I88" s="15">
        <f t="shared" si="10"/>
        <v>75.447202054460504</v>
      </c>
      <c r="J88" s="15">
        <f t="shared" si="10"/>
        <v>76.414501442396599</v>
      </c>
      <c r="K88" s="15">
        <f t="shared" si="10"/>
        <v>75.260300712935546</v>
      </c>
      <c r="L88" s="15">
        <f t="shared" si="10"/>
        <v>77.480073044510888</v>
      </c>
      <c r="M88" s="15">
        <f t="shared" si="10"/>
        <v>81.457894736842093</v>
      </c>
      <c r="N88" s="601">
        <f t="shared" si="10"/>
        <v>77.598015908711233</v>
      </c>
      <c r="O88" s="601">
        <f t="shared" si="10"/>
        <v>75.856924396702851</v>
      </c>
      <c r="P88" s="1"/>
      <c r="Q88" s="1"/>
      <c r="R88" s="1"/>
      <c r="S88" s="1"/>
      <c r="T88" s="1"/>
      <c r="U88" s="1"/>
      <c r="V88" s="1"/>
      <c r="W88" s="61"/>
    </row>
    <row r="89" spans="1:23" ht="15.75" customHeight="1">
      <c r="A89" s="10" t="s">
        <v>963</v>
      </c>
      <c r="B89" s="36"/>
      <c r="C89" s="36">
        <f t="shared" ref="C89:O89" si="11">C8</f>
        <v>79.49438202247191</v>
      </c>
      <c r="D89" s="36">
        <f t="shared" si="11"/>
        <v>66.171707356573137</v>
      </c>
      <c r="E89" s="36">
        <f t="shared" si="11"/>
        <v>62.183963399951843</v>
      </c>
      <c r="F89" s="36">
        <f t="shared" si="11"/>
        <v>44.866663360701992</v>
      </c>
      <c r="G89" s="36">
        <f t="shared" si="11"/>
        <v>59.868264638647766</v>
      </c>
      <c r="H89" s="36">
        <f t="shared" si="11"/>
        <v>71.34315442348219</v>
      </c>
      <c r="I89" s="36">
        <f t="shared" si="11"/>
        <v>74.651989282281221</v>
      </c>
      <c r="J89" s="36">
        <f t="shared" si="11"/>
        <v>80.013912945573367</v>
      </c>
      <c r="K89" s="36">
        <f t="shared" si="11"/>
        <v>78.419778822745414</v>
      </c>
      <c r="L89" s="36">
        <f t="shared" si="11"/>
        <v>74.981806377618739</v>
      </c>
      <c r="M89" s="36">
        <f t="shared" si="11"/>
        <v>83.65520823496081</v>
      </c>
      <c r="N89" s="520">
        <f t="shared" si="11"/>
        <v>77.485545057114649</v>
      </c>
      <c r="O89" s="520">
        <f t="shared" si="11"/>
        <v>77.889754506748801</v>
      </c>
      <c r="P89" s="1"/>
      <c r="Q89" s="1"/>
      <c r="R89" s="1"/>
      <c r="S89" s="1"/>
      <c r="T89" s="1"/>
      <c r="U89" s="1"/>
      <c r="V89" s="1"/>
      <c r="W89" s="61"/>
    </row>
    <row r="90" spans="1:23" ht="15.75" customHeight="1">
      <c r="A90" s="10" t="s">
        <v>965</v>
      </c>
      <c r="B90" s="36">
        <f t="shared" ref="B90:O90" si="12">B9</f>
        <v>66.222669908560135</v>
      </c>
      <c r="C90" s="36">
        <f t="shared" si="12"/>
        <v>66.972940770470885</v>
      </c>
      <c r="D90" s="36">
        <f t="shared" si="12"/>
        <v>66.8150459841968</v>
      </c>
      <c r="E90" s="36">
        <f t="shared" si="12"/>
        <v>70.469934211613051</v>
      </c>
      <c r="F90" s="36">
        <f t="shared" si="12"/>
        <v>81.487181524245173</v>
      </c>
      <c r="G90" s="36">
        <f t="shared" si="12"/>
        <v>84.815707840880307</v>
      </c>
      <c r="H90" s="36">
        <f t="shared" si="12"/>
        <v>86.229549679315625</v>
      </c>
      <c r="I90" s="36">
        <f t="shared" si="12"/>
        <v>87.809884978585018</v>
      </c>
      <c r="J90" s="36">
        <f t="shared" si="12"/>
        <v>86.334370343378453</v>
      </c>
      <c r="K90" s="36">
        <f t="shared" si="12"/>
        <v>86.067573893869096</v>
      </c>
      <c r="L90" s="36">
        <f t="shared" si="12"/>
        <v>85.927874518161019</v>
      </c>
      <c r="M90" s="36">
        <f t="shared" si="12"/>
        <v>86.542233263598334</v>
      </c>
      <c r="N90" s="520">
        <f t="shared" si="12"/>
        <v>87.581953911067842</v>
      </c>
      <c r="O90" s="520">
        <f t="shared" si="12"/>
        <v>86.424633309060638</v>
      </c>
      <c r="P90" s="2"/>
      <c r="Q90" s="2"/>
      <c r="R90" s="2"/>
      <c r="S90" s="2"/>
      <c r="T90" s="2"/>
      <c r="U90" s="2"/>
      <c r="V90" s="2"/>
      <c r="W90" s="61"/>
    </row>
    <row r="91" spans="1:23" ht="15.75" customHeight="1">
      <c r="A91" s="10" t="s">
        <v>932</v>
      </c>
      <c r="B91" s="36">
        <f t="shared" ref="B91:O91" si="13">B10</f>
        <v>47.550869404365507</v>
      </c>
      <c r="C91" s="36">
        <f t="shared" si="13"/>
        <v>44.334423428407355</v>
      </c>
      <c r="D91" s="36">
        <f t="shared" si="13"/>
        <v>45.926412551691058</v>
      </c>
      <c r="E91" s="36">
        <f t="shared" si="13"/>
        <v>47.749593738569629</v>
      </c>
      <c r="F91" s="36">
        <f t="shared" si="13"/>
        <v>53.609317897672632</v>
      </c>
      <c r="G91" s="36">
        <f t="shared" si="13"/>
        <v>57.582137693038035</v>
      </c>
      <c r="H91" s="36">
        <f t="shared" si="13"/>
        <v>61.710216864142076</v>
      </c>
      <c r="I91" s="36">
        <f t="shared" si="13"/>
        <v>58.036196074199196</v>
      </c>
      <c r="J91" s="36">
        <f t="shared" si="13"/>
        <v>53.993558489977353</v>
      </c>
      <c r="K91" s="36">
        <f t="shared" si="13"/>
        <v>53.138349009385799</v>
      </c>
      <c r="L91" s="36">
        <f t="shared" si="13"/>
        <v>56.819574711211764</v>
      </c>
      <c r="M91" s="36">
        <f t="shared" si="13"/>
        <v>58.01755400220739</v>
      </c>
      <c r="N91" s="520">
        <f t="shared" si="13"/>
        <v>57.890232160051347</v>
      </c>
      <c r="O91" s="520">
        <f t="shared" si="13"/>
        <v>57.785861657074605</v>
      </c>
      <c r="P91" s="1"/>
      <c r="Q91" s="1"/>
      <c r="R91" s="1"/>
      <c r="S91" s="1"/>
      <c r="T91" s="1"/>
      <c r="U91" s="1"/>
      <c r="V91" s="1"/>
      <c r="W91" s="61"/>
    </row>
    <row r="92" spans="1:23" ht="15.75" customHeight="1">
      <c r="A92" s="10" t="s">
        <v>968</v>
      </c>
      <c r="B92" s="36">
        <f t="shared" ref="B92:O92" si="14">B11</f>
        <v>64.30512857532797</v>
      </c>
      <c r="C92" s="36">
        <f t="shared" si="14"/>
        <v>67.242100312383243</v>
      </c>
      <c r="D92" s="36">
        <f t="shared" si="14"/>
        <v>70.158705239565265</v>
      </c>
      <c r="E92" s="36">
        <f t="shared" si="14"/>
        <v>66.721782477341392</v>
      </c>
      <c r="F92" s="36">
        <f t="shared" si="14"/>
        <v>79.231699917238146</v>
      </c>
      <c r="G92" s="36">
        <f t="shared" si="14"/>
        <v>63.535596869023422</v>
      </c>
      <c r="H92" s="36">
        <f t="shared" si="14"/>
        <v>67.687438398407778</v>
      </c>
      <c r="I92" s="36">
        <f t="shared" si="14"/>
        <v>82.480241267290111</v>
      </c>
      <c r="J92" s="36">
        <f t="shared" si="14"/>
        <v>81.581637394294219</v>
      </c>
      <c r="K92" s="36">
        <f t="shared" si="14"/>
        <v>71.819533394327522</v>
      </c>
      <c r="L92" s="36">
        <f t="shared" si="14"/>
        <v>77.629385112521703</v>
      </c>
      <c r="M92" s="36">
        <f t="shared" si="14"/>
        <v>74.97942386831275</v>
      </c>
      <c r="N92" s="520">
        <f t="shared" si="14"/>
        <v>69.690751445086704</v>
      </c>
      <c r="O92" s="520">
        <f t="shared" si="14"/>
        <v>68.253451471836044</v>
      </c>
      <c r="P92" s="1"/>
      <c r="Q92" s="1"/>
      <c r="R92" s="1"/>
      <c r="S92" s="1"/>
      <c r="T92" s="1"/>
      <c r="U92" s="1"/>
      <c r="V92" s="1"/>
      <c r="W92" s="61"/>
    </row>
    <row r="93" spans="1:23" ht="15.75" customHeight="1">
      <c r="A93" s="10" t="s">
        <v>959</v>
      </c>
      <c r="B93" s="1">
        <f t="shared" ref="B93:O93" si="15">B12</f>
        <v>40.54474708171206</v>
      </c>
      <c r="C93" s="1">
        <f t="shared" si="15"/>
        <v>74.56774193548388</v>
      </c>
      <c r="D93" s="1">
        <f t="shared" si="15"/>
        <v>66.737096287352855</v>
      </c>
      <c r="E93" s="1">
        <f t="shared" si="15"/>
        <v>47.280458860759488</v>
      </c>
      <c r="F93" s="1">
        <f t="shared" si="15"/>
        <v>43.123076923076923</v>
      </c>
      <c r="G93" s="1">
        <f t="shared" si="15"/>
        <v>32.353418872827682</v>
      </c>
      <c r="H93" s="1">
        <f t="shared" si="15"/>
        <v>26.724858002004673</v>
      </c>
      <c r="I93" s="1">
        <f t="shared" si="15"/>
        <v>28.305926446474583</v>
      </c>
      <c r="J93" s="1">
        <f t="shared" si="15"/>
        <v>28.231321839080458</v>
      </c>
      <c r="K93" s="1">
        <f t="shared" si="15"/>
        <v>27.39854318418314</v>
      </c>
      <c r="L93" s="1">
        <f t="shared" si="15"/>
        <v>27.396432370967947</v>
      </c>
      <c r="M93" s="1">
        <f t="shared" si="15"/>
        <v>26.412581130940868</v>
      </c>
      <c r="N93" s="520">
        <f t="shared" si="15"/>
        <v>29.130246913580248</v>
      </c>
      <c r="O93" s="520">
        <f t="shared" si="15"/>
        <v>30.932523243408021</v>
      </c>
      <c r="P93" s="2"/>
      <c r="Q93" s="2"/>
      <c r="R93" s="2"/>
      <c r="S93" s="2"/>
      <c r="T93" s="2"/>
      <c r="U93" s="2"/>
      <c r="V93" s="1"/>
      <c r="W93" s="61"/>
    </row>
    <row r="94" spans="1:23" ht="15.75" customHeight="1">
      <c r="A94" s="42" t="s">
        <v>996</v>
      </c>
      <c r="B94" s="5"/>
      <c r="C94" s="5"/>
      <c r="D94" s="5"/>
      <c r="E94" s="5"/>
      <c r="F94" s="5"/>
      <c r="G94" s="5"/>
      <c r="H94" s="5"/>
      <c r="I94" s="5"/>
      <c r="J94" s="5"/>
      <c r="K94" s="5"/>
      <c r="L94" s="83">
        <f>'Internet News Sources'!B50</f>
        <v>32.5</v>
      </c>
      <c r="M94" s="83">
        <f>'Internet News Sources'!H50</f>
        <v>24</v>
      </c>
      <c r="N94" s="83">
        <f>'Internet News Sources'!F50</f>
        <v>21.5</v>
      </c>
      <c r="O94" s="83">
        <f>'Internet News Sources'!H50</f>
        <v>24</v>
      </c>
      <c r="P94" s="1"/>
      <c r="Q94" s="1"/>
      <c r="R94" s="1"/>
      <c r="S94" s="1"/>
      <c r="T94" s="1"/>
      <c r="U94" s="1"/>
      <c r="V94" s="1"/>
      <c r="W94" s="61"/>
    </row>
    <row r="95" spans="1:23" ht="15.75" customHeight="1">
      <c r="A95" s="505"/>
      <c r="B95" s="88"/>
      <c r="C95" s="88"/>
      <c r="D95" s="88"/>
      <c r="E95" s="88"/>
      <c r="F95" s="88"/>
      <c r="G95" s="88"/>
      <c r="H95" s="88"/>
      <c r="I95" s="88"/>
      <c r="J95" s="88"/>
      <c r="K95" s="1"/>
      <c r="L95" s="1"/>
      <c r="M95" s="1"/>
      <c r="N95" s="520"/>
      <c r="O95" s="520"/>
      <c r="P95" s="1"/>
      <c r="Q95" s="1"/>
      <c r="R95" s="1"/>
      <c r="S95" s="1"/>
      <c r="T95" s="1"/>
      <c r="U95" s="1"/>
      <c r="V95" s="1"/>
      <c r="W95" s="61"/>
    </row>
    <row r="96" spans="1:23" ht="15.75" customHeight="1">
      <c r="A96" s="604" t="s">
        <v>44</v>
      </c>
      <c r="B96" s="605"/>
      <c r="C96" s="605"/>
      <c r="D96" s="605"/>
      <c r="E96" s="605"/>
      <c r="F96" s="606"/>
      <c r="G96" s="606"/>
      <c r="H96" s="605"/>
      <c r="I96" s="605"/>
      <c r="J96" s="605"/>
      <c r="K96" s="524"/>
      <c r="L96" s="524"/>
      <c r="M96" s="524"/>
      <c r="N96" s="526"/>
      <c r="O96" s="526"/>
      <c r="P96" s="524"/>
      <c r="Q96" s="524"/>
      <c r="R96" s="524"/>
      <c r="S96" s="524"/>
      <c r="T96" s="524"/>
      <c r="U96" s="524"/>
      <c r="V96" s="524"/>
      <c r="W96" s="61"/>
    </row>
    <row r="97" spans="1:23" ht="15.75" customHeight="1">
      <c r="A97" s="497"/>
      <c r="B97" s="497">
        <v>1984</v>
      </c>
      <c r="C97" s="497">
        <v>1988</v>
      </c>
      <c r="D97" s="497">
        <v>1992</v>
      </c>
      <c r="E97" s="497">
        <v>1996</v>
      </c>
      <c r="F97" s="497">
        <v>2000</v>
      </c>
      <c r="G97" s="497">
        <v>2004</v>
      </c>
      <c r="H97" s="497">
        <v>2008</v>
      </c>
      <c r="I97" s="497">
        <v>2010</v>
      </c>
      <c r="J97" s="497">
        <v>2011</v>
      </c>
      <c r="K97" s="497">
        <v>2012</v>
      </c>
      <c r="L97" s="4">
        <v>2013</v>
      </c>
      <c r="M97" s="4">
        <v>2014</v>
      </c>
      <c r="N97" s="429">
        <v>2015</v>
      </c>
      <c r="O97" s="429">
        <v>2016</v>
      </c>
      <c r="P97" s="316"/>
      <c r="Q97" s="316"/>
      <c r="R97" s="316"/>
      <c r="S97" s="316"/>
      <c r="T97" s="316"/>
      <c r="U97" s="316"/>
      <c r="V97" s="316"/>
      <c r="W97" s="61"/>
    </row>
    <row r="98" spans="1:23" ht="15.75" customHeight="1">
      <c r="A98" s="10" t="s">
        <v>960</v>
      </c>
      <c r="B98" s="1">
        <f t="shared" ref="B98:O98" si="16">B24</f>
        <v>1752.6654511696938</v>
      </c>
      <c r="C98" s="1">
        <f t="shared" si="16"/>
        <v>1636.8490185399166</v>
      </c>
      <c r="D98" s="1">
        <f t="shared" si="16"/>
        <v>1499.7003535269773</v>
      </c>
      <c r="E98" s="1">
        <f t="shared" si="16"/>
        <v>1536.9873474767876</v>
      </c>
      <c r="F98" s="1">
        <f t="shared" si="16"/>
        <v>1378.8578448091644</v>
      </c>
      <c r="G98" s="1">
        <f t="shared" si="16"/>
        <v>1303.7516047903164</v>
      </c>
      <c r="H98" s="1">
        <f t="shared" si="16"/>
        <v>1530.7934495710219</v>
      </c>
      <c r="I98" s="1">
        <f t="shared" si="16"/>
        <v>1657.0112689857961</v>
      </c>
      <c r="J98" s="1">
        <f t="shared" si="16"/>
        <v>1673.6716981452844</v>
      </c>
      <c r="K98" s="1">
        <f t="shared" si="16"/>
        <v>1626.8572289628116</v>
      </c>
      <c r="L98" s="1">
        <f t="shared" si="16"/>
        <v>1717.1293186980636</v>
      </c>
      <c r="M98" s="1">
        <f t="shared" si="16"/>
        <v>1967.4298942846467</v>
      </c>
      <c r="N98" s="520">
        <f t="shared" si="16"/>
        <v>1731.1214582807384</v>
      </c>
      <c r="O98" s="520">
        <f t="shared" si="16"/>
        <v>1676.3627019058408</v>
      </c>
      <c r="P98" s="1"/>
      <c r="Q98" s="1"/>
      <c r="R98" s="1"/>
      <c r="S98" s="1"/>
      <c r="T98" s="1"/>
      <c r="U98" s="1"/>
      <c r="V98" s="1"/>
      <c r="W98" s="61"/>
    </row>
    <row r="99" spans="1:23" ht="15.75" customHeight="1">
      <c r="A99" s="10" t="s">
        <v>963</v>
      </c>
      <c r="B99" s="1"/>
      <c r="C99" s="1">
        <f t="shared" ref="C99:O99" si="17">C25</f>
        <v>1787.9884168665571</v>
      </c>
      <c r="D99" s="1">
        <f t="shared" si="17"/>
        <v>1385.5910499881627</v>
      </c>
      <c r="E99" s="1">
        <f t="shared" si="17"/>
        <v>1443.3322818227364</v>
      </c>
      <c r="F99" s="1">
        <f t="shared" si="17"/>
        <v>709.60935608889054</v>
      </c>
      <c r="G99" s="1">
        <f t="shared" si="17"/>
        <v>1072.312740932259</v>
      </c>
      <c r="H99" s="1">
        <f t="shared" si="17"/>
        <v>1434.5500172445002</v>
      </c>
      <c r="I99" s="1">
        <f t="shared" si="17"/>
        <v>1598.432120153843</v>
      </c>
      <c r="J99" s="1">
        <f t="shared" si="17"/>
        <v>1834.5788800923594</v>
      </c>
      <c r="K99" s="1">
        <f t="shared" si="17"/>
        <v>1763.4411004930512</v>
      </c>
      <c r="L99" s="1">
        <f t="shared" si="17"/>
        <v>1970.5771434117642</v>
      </c>
      <c r="M99" s="1">
        <f t="shared" si="17"/>
        <v>2563.1994059660292</v>
      </c>
      <c r="N99" s="520">
        <f t="shared" si="17"/>
        <v>2076.3975484723933</v>
      </c>
      <c r="O99" s="520">
        <f t="shared" si="17"/>
        <v>2042.2643360792465</v>
      </c>
      <c r="P99" s="1"/>
      <c r="Q99" s="1"/>
      <c r="R99" s="1"/>
      <c r="S99" s="1"/>
      <c r="T99" s="1"/>
      <c r="U99" s="1"/>
      <c r="V99" s="1"/>
      <c r="W99" s="61"/>
    </row>
    <row r="100" spans="1:23" ht="15.75" customHeight="1">
      <c r="A100" s="10" t="s">
        <v>965</v>
      </c>
      <c r="B100" s="1">
        <f t="shared" ref="B100:O100" si="18">B26</f>
        <v>2467.1300079591197</v>
      </c>
      <c r="C100" s="1">
        <f t="shared" si="18"/>
        <v>2298.9776520609844</v>
      </c>
      <c r="D100" s="1">
        <f t="shared" si="18"/>
        <v>2039.5643011180412</v>
      </c>
      <c r="E100" s="1">
        <f t="shared" si="18"/>
        <v>2026.8308786661869</v>
      </c>
      <c r="F100" s="1">
        <f t="shared" si="18"/>
        <v>2202.3611544137948</v>
      </c>
      <c r="G100" s="1">
        <f t="shared" si="18"/>
        <v>2229.4666056696465</v>
      </c>
      <c r="H100" s="1">
        <f t="shared" si="18"/>
        <v>2343.3170457883666</v>
      </c>
      <c r="I100" s="1">
        <f t="shared" si="18"/>
        <v>2465.2933846129304</v>
      </c>
      <c r="J100" s="1">
        <f t="shared" si="18"/>
        <v>2413.7478180762005</v>
      </c>
      <c r="K100" s="1">
        <f t="shared" si="18"/>
        <v>2492.4121578704039</v>
      </c>
      <c r="L100" s="1">
        <f t="shared" si="18"/>
        <v>2452.6263980218159</v>
      </c>
      <c r="M100" s="1">
        <f t="shared" si="18"/>
        <v>2577.7005940302006</v>
      </c>
      <c r="N100" s="520">
        <f t="shared" si="18"/>
        <v>2701.6163902057551</v>
      </c>
      <c r="O100" s="520">
        <f t="shared" si="18"/>
        <v>2642.0938662224389</v>
      </c>
      <c r="P100" s="1"/>
      <c r="Q100" s="1"/>
      <c r="R100" s="1"/>
      <c r="S100" s="1"/>
      <c r="T100" s="1"/>
      <c r="U100" s="1"/>
      <c r="V100" s="1"/>
      <c r="W100" s="61"/>
    </row>
    <row r="101" spans="1:23" ht="15.75" customHeight="1">
      <c r="A101" s="10" t="s">
        <v>932</v>
      </c>
      <c r="B101" s="36">
        <f t="shared" ref="B101:O101" si="19">B27</f>
        <v>1116.6144244279585</v>
      </c>
      <c r="C101" s="36">
        <f t="shared" si="19"/>
        <v>904.74391572049888</v>
      </c>
      <c r="D101" s="36">
        <f t="shared" si="19"/>
        <v>880.34848689121281</v>
      </c>
      <c r="E101" s="36">
        <f t="shared" si="19"/>
        <v>968.36208100312842</v>
      </c>
      <c r="F101" s="36">
        <f t="shared" si="19"/>
        <v>931.54068344891982</v>
      </c>
      <c r="G101" s="36">
        <f t="shared" si="19"/>
        <v>1022.2870410447542</v>
      </c>
      <c r="H101" s="36">
        <f t="shared" si="19"/>
        <v>1100.6084399387023</v>
      </c>
      <c r="I101" s="36">
        <f t="shared" si="19"/>
        <v>990.87802125477083</v>
      </c>
      <c r="J101" s="36">
        <f t="shared" si="19"/>
        <v>895.52542784724187</v>
      </c>
      <c r="K101" s="36">
        <f t="shared" si="19"/>
        <v>873.04623400160961</v>
      </c>
      <c r="L101" s="36">
        <f t="shared" si="19"/>
        <v>963.79256361321018</v>
      </c>
      <c r="M101" s="36">
        <f t="shared" si="19"/>
        <v>1022.9708635794045</v>
      </c>
      <c r="N101" s="520">
        <f t="shared" si="19"/>
        <v>1041.0460327058508</v>
      </c>
      <c r="O101" s="520">
        <f t="shared" si="19"/>
        <v>1048.9406199847533</v>
      </c>
      <c r="P101" s="1"/>
      <c r="Q101" s="1"/>
      <c r="R101" s="1"/>
      <c r="S101" s="1"/>
      <c r="T101" s="1"/>
      <c r="U101" s="1"/>
      <c r="V101" s="1"/>
      <c r="W101" s="61"/>
    </row>
    <row r="102" spans="1:23" ht="15.75" customHeight="1">
      <c r="A102" s="10" t="s">
        <v>968</v>
      </c>
      <c r="B102" s="36">
        <f t="shared" ref="B102:O102" si="20">B28</f>
        <v>1314.8526441598092</v>
      </c>
      <c r="C102" s="36">
        <f t="shared" si="20"/>
        <v>1371.157391927869</v>
      </c>
      <c r="D102" s="36">
        <f t="shared" si="20"/>
        <v>1562.0762518910765</v>
      </c>
      <c r="E102" s="36">
        <f t="shared" si="20"/>
        <v>1497.7897245768743</v>
      </c>
      <c r="F102" s="36">
        <f t="shared" si="20"/>
        <v>1812.3960427907421</v>
      </c>
      <c r="G102" s="36">
        <f t="shared" si="20"/>
        <v>1217.4539339987639</v>
      </c>
      <c r="H102" s="36">
        <f t="shared" si="20"/>
        <v>1376.3322652204213</v>
      </c>
      <c r="I102" s="36">
        <f t="shared" si="20"/>
        <v>1956.0365953812095</v>
      </c>
      <c r="J102" s="36">
        <f t="shared" si="20"/>
        <v>1939.1669013418198</v>
      </c>
      <c r="K102" s="36">
        <f t="shared" si="20"/>
        <v>1532.3661247721886</v>
      </c>
      <c r="L102" s="36">
        <f t="shared" si="20"/>
        <v>1805.464039954006</v>
      </c>
      <c r="M102" s="36">
        <f t="shared" si="20"/>
        <v>1701.847666408331</v>
      </c>
      <c r="N102" s="520">
        <f t="shared" si="20"/>
        <v>1709.8116976506301</v>
      </c>
      <c r="O102" s="520">
        <f t="shared" si="20"/>
        <v>1607.9357924595904</v>
      </c>
      <c r="P102" s="1"/>
      <c r="Q102" s="1"/>
      <c r="R102" s="1"/>
      <c r="S102" s="1"/>
      <c r="T102" s="1"/>
      <c r="U102" s="1"/>
      <c r="V102" s="1"/>
      <c r="W102" s="61"/>
    </row>
    <row r="103" spans="1:23" ht="16.5" customHeight="1">
      <c r="A103" s="10" t="s">
        <v>959</v>
      </c>
      <c r="B103" s="1">
        <f t="shared" ref="B103:O103" si="21">B29</f>
        <v>529.88555634621423</v>
      </c>
      <c r="C103" s="1">
        <f t="shared" si="21"/>
        <v>2314.6444120707602</v>
      </c>
      <c r="D103" s="1">
        <f t="shared" si="21"/>
        <v>1785.920066838836</v>
      </c>
      <c r="E103" s="1">
        <f t="shared" si="21"/>
        <v>782.18798526882711</v>
      </c>
      <c r="F103" s="1">
        <f t="shared" si="21"/>
        <v>733.80639053254458</v>
      </c>
      <c r="G103" s="1">
        <f t="shared" si="21"/>
        <v>386.5900540709502</v>
      </c>
      <c r="H103" s="1">
        <f t="shared" si="21"/>
        <v>265.0912568964514</v>
      </c>
      <c r="I103" s="1">
        <f t="shared" si="21"/>
        <v>291.81162318696653</v>
      </c>
      <c r="J103" s="1">
        <f t="shared" si="21"/>
        <v>284.36097144976412</v>
      </c>
      <c r="K103" s="1">
        <f t="shared" si="21"/>
        <v>263.00787477069656</v>
      </c>
      <c r="L103" s="1">
        <f t="shared" si="21"/>
        <v>265.49167761773072</v>
      </c>
      <c r="M103" s="1">
        <f t="shared" si="21"/>
        <v>241.65529887684718</v>
      </c>
      <c r="N103" s="520">
        <f t="shared" si="21"/>
        <v>274.77489177615462</v>
      </c>
      <c r="O103" s="520">
        <f t="shared" si="21"/>
        <v>318.93265599451462</v>
      </c>
      <c r="P103" s="1"/>
      <c r="Q103" s="1"/>
      <c r="R103" s="1"/>
      <c r="S103" s="1"/>
      <c r="T103" s="1"/>
      <c r="U103" s="1"/>
      <c r="V103" s="1"/>
      <c r="W103" s="61"/>
    </row>
    <row r="104" spans="1:23" ht="16.5" customHeight="1">
      <c r="A104" s="42" t="s">
        <v>996</v>
      </c>
      <c r="B104" s="5"/>
      <c r="C104" s="5"/>
      <c r="D104" s="5"/>
      <c r="E104" s="5"/>
      <c r="F104" s="5"/>
      <c r="G104" s="5"/>
      <c r="H104" s="5"/>
      <c r="I104" s="5"/>
      <c r="J104" s="5"/>
      <c r="K104" s="5"/>
      <c r="L104" s="83">
        <f>'Internet News Sources'!B51</f>
        <v>552</v>
      </c>
      <c r="M104" s="83">
        <f>'Internet News Sources'!D51</f>
        <v>507.01299999999998</v>
      </c>
      <c r="N104" s="83">
        <f>'Internet News Sources'!F51</f>
        <v>303.89999999999998</v>
      </c>
      <c r="O104" s="83">
        <f>'Internet News Sources'!H51</f>
        <v>333.06</v>
      </c>
      <c r="P104" s="1"/>
      <c r="Q104" s="1"/>
      <c r="R104" s="1"/>
      <c r="S104" s="1"/>
      <c r="T104" s="1"/>
      <c r="U104" s="1"/>
      <c r="V104" s="1"/>
      <c r="W104" s="61"/>
    </row>
    <row r="105" spans="1:23" ht="16.5" customHeight="1">
      <c r="A105" s="10"/>
      <c r="B105" s="1"/>
      <c r="C105" s="1"/>
      <c r="D105" s="1"/>
      <c r="E105" s="1"/>
      <c r="F105" s="1"/>
      <c r="G105" s="1"/>
      <c r="H105" s="1"/>
      <c r="I105" s="1"/>
      <c r="J105" s="1"/>
      <c r="K105" s="1"/>
      <c r="L105" s="1"/>
      <c r="M105" s="1"/>
      <c r="N105" s="520"/>
      <c r="O105" s="520"/>
      <c r="P105" s="1"/>
      <c r="Q105" s="1"/>
      <c r="R105" s="1"/>
      <c r="S105" s="1"/>
      <c r="T105" s="1"/>
      <c r="U105" s="1"/>
      <c r="V105" s="1"/>
      <c r="W105" s="61"/>
    </row>
    <row r="106" spans="1:23" ht="15.75" customHeight="1">
      <c r="A106" s="10"/>
      <c r="B106" s="36"/>
      <c r="C106" s="36"/>
      <c r="D106" s="36"/>
      <c r="E106" s="36"/>
      <c r="F106" s="36"/>
      <c r="G106" s="36"/>
      <c r="H106" s="63"/>
      <c r="I106" s="63"/>
      <c r="J106" s="36"/>
      <c r="K106" s="1"/>
      <c r="L106" s="1"/>
      <c r="M106" s="1"/>
      <c r="N106" s="1"/>
      <c r="O106" s="520"/>
      <c r="P106" s="1"/>
      <c r="Q106" s="1"/>
      <c r="R106" s="1"/>
      <c r="S106" s="1"/>
      <c r="T106" s="1"/>
      <c r="U106" s="1"/>
      <c r="V106" s="1"/>
      <c r="W106" s="61"/>
    </row>
    <row r="107" spans="1:23" ht="15.75" customHeight="1">
      <c r="A107" s="10"/>
      <c r="B107" s="74"/>
      <c r="C107" s="74"/>
      <c r="D107" s="74"/>
      <c r="E107" s="74"/>
      <c r="F107" s="74"/>
      <c r="G107" s="74"/>
      <c r="H107" s="577"/>
      <c r="I107" s="577"/>
      <c r="J107" s="74"/>
      <c r="K107" s="1"/>
      <c r="L107" s="1"/>
      <c r="M107" s="1"/>
      <c r="N107" s="1"/>
      <c r="O107" s="520"/>
      <c r="P107" s="1"/>
      <c r="Q107" s="1"/>
      <c r="R107" s="1"/>
      <c r="S107" s="1"/>
      <c r="T107" s="1"/>
      <c r="U107" s="1"/>
      <c r="V107" s="1"/>
      <c r="W107" s="61"/>
    </row>
    <row r="108" spans="1:23" ht="12.75" customHeight="1">
      <c r="A108" s="10"/>
      <c r="B108" s="74"/>
      <c r="C108" s="74"/>
      <c r="D108" s="74"/>
      <c r="E108" s="74"/>
      <c r="F108" s="74"/>
      <c r="G108" s="74"/>
      <c r="H108" s="577"/>
      <c r="I108" s="607"/>
      <c r="J108" s="74"/>
      <c r="K108" s="1"/>
      <c r="L108" s="1"/>
      <c r="M108" s="2"/>
      <c r="N108" s="2"/>
      <c r="O108" s="520"/>
      <c r="P108" s="1"/>
      <c r="Q108" s="1"/>
      <c r="R108" s="1"/>
      <c r="S108" s="1"/>
      <c r="T108" s="1"/>
      <c r="U108" s="1"/>
      <c r="V108" s="2"/>
      <c r="W108" s="61"/>
    </row>
    <row r="109" spans="1:23" ht="15.75" customHeight="1">
      <c r="A109" s="505"/>
      <c r="B109" s="88"/>
      <c r="C109" s="88"/>
      <c r="D109" s="88"/>
      <c r="E109" s="88"/>
      <c r="F109" s="88"/>
      <c r="G109" s="88"/>
      <c r="H109" s="607"/>
      <c r="I109" s="607"/>
      <c r="J109" s="88"/>
      <c r="K109" s="1"/>
      <c r="L109" s="1"/>
      <c r="M109" s="1"/>
      <c r="N109" s="1"/>
      <c r="O109" s="520"/>
      <c r="P109" s="1"/>
      <c r="Q109" s="1"/>
      <c r="R109" s="1"/>
      <c r="S109" s="1"/>
      <c r="T109" s="1"/>
      <c r="U109" s="1"/>
      <c r="V109" s="1"/>
      <c r="W109" s="61"/>
    </row>
    <row r="110" spans="1:23" ht="15.75" customHeight="1">
      <c r="A110" s="10"/>
      <c r="B110" s="74"/>
      <c r="C110" s="74"/>
      <c r="D110" s="74"/>
      <c r="E110" s="74"/>
      <c r="F110" s="74"/>
      <c r="G110" s="74"/>
      <c r="H110" s="577"/>
      <c r="I110" s="577"/>
      <c r="J110" s="74"/>
      <c r="K110" s="1"/>
      <c r="L110" s="1"/>
      <c r="M110" s="1"/>
      <c r="N110" s="1"/>
      <c r="O110" s="520"/>
      <c r="P110" s="1"/>
      <c r="Q110" s="1"/>
      <c r="R110" s="1"/>
      <c r="S110" s="1"/>
      <c r="T110" s="1"/>
      <c r="U110" s="1"/>
      <c r="V110" s="1"/>
      <c r="W110" s="61"/>
    </row>
    <row r="111" spans="1:23" ht="15.75" customHeight="1">
      <c r="A111" s="505"/>
      <c r="B111" s="1"/>
      <c r="C111" s="1"/>
      <c r="D111" s="1"/>
      <c r="E111" s="1"/>
      <c r="F111" s="1"/>
      <c r="G111" s="1"/>
      <c r="H111" s="2"/>
      <c r="I111" s="2"/>
      <c r="J111" s="1"/>
      <c r="K111" s="1"/>
      <c r="L111" s="2"/>
      <c r="M111" s="1"/>
      <c r="N111" s="1"/>
      <c r="O111" s="579"/>
      <c r="P111" s="2"/>
      <c r="Q111" s="2"/>
      <c r="R111" s="2"/>
      <c r="S111" s="2"/>
      <c r="T111" s="2"/>
      <c r="U111" s="2"/>
      <c r="V111" s="1"/>
      <c r="W111" s="61"/>
    </row>
    <row r="112" spans="1:23" ht="15.75" customHeight="1">
      <c r="A112" s="10"/>
      <c r="B112" s="88"/>
      <c r="C112" s="88"/>
      <c r="D112" s="88"/>
      <c r="E112" s="88"/>
      <c r="F112" s="88"/>
      <c r="G112" s="88"/>
      <c r="H112" s="607"/>
      <c r="I112" s="607"/>
      <c r="J112" s="74"/>
      <c r="K112" s="1"/>
      <c r="L112" s="1"/>
      <c r="M112" s="1"/>
      <c r="N112" s="1"/>
      <c r="O112" s="520"/>
      <c r="P112" s="1"/>
      <c r="Q112" s="1"/>
      <c r="R112" s="1"/>
      <c r="S112" s="1"/>
      <c r="T112" s="1"/>
      <c r="U112" s="1"/>
      <c r="V112" s="1"/>
      <c r="W112" s="61"/>
    </row>
    <row r="113" spans="1:23" ht="15.75" customHeight="1">
      <c r="A113" s="10"/>
      <c r="B113" s="74"/>
      <c r="C113" s="74"/>
      <c r="D113" s="74"/>
      <c r="E113" s="36"/>
      <c r="F113" s="36"/>
      <c r="G113" s="36"/>
      <c r="H113" s="63"/>
      <c r="I113" s="63"/>
      <c r="J113" s="36"/>
      <c r="K113" s="1"/>
      <c r="L113" s="1"/>
      <c r="M113" s="1"/>
      <c r="N113" s="1"/>
      <c r="O113" s="520"/>
      <c r="P113" s="1"/>
      <c r="Q113" s="1"/>
      <c r="R113" s="1"/>
      <c r="S113" s="1"/>
      <c r="T113" s="1"/>
      <c r="U113" s="1"/>
      <c r="V113" s="1"/>
      <c r="W113" s="61"/>
    </row>
    <row r="114" spans="1:23" ht="15.75" customHeight="1">
      <c r="A114" s="1"/>
      <c r="B114" s="36"/>
      <c r="C114" s="36"/>
      <c r="D114" s="36"/>
      <c r="E114" s="36"/>
      <c r="F114" s="36"/>
      <c r="G114" s="36"/>
      <c r="H114" s="63"/>
      <c r="I114" s="63"/>
      <c r="J114" s="36"/>
      <c r="K114" s="1"/>
      <c r="L114" s="1"/>
      <c r="M114" s="1"/>
      <c r="N114" s="1"/>
      <c r="O114" s="520"/>
      <c r="P114" s="1"/>
      <c r="Q114" s="1"/>
      <c r="R114" s="1"/>
      <c r="S114" s="1"/>
      <c r="T114" s="1"/>
      <c r="U114" s="1"/>
      <c r="V114" s="1"/>
      <c r="W114" s="61"/>
    </row>
    <row r="115" spans="1:23" ht="15.75" customHeight="1">
      <c r="A115" s="10"/>
      <c r="B115" s="298"/>
      <c r="C115" s="298"/>
      <c r="D115" s="298"/>
      <c r="E115" s="298"/>
      <c r="F115" s="298"/>
      <c r="G115" s="17"/>
      <c r="H115" s="308"/>
      <c r="I115" s="308"/>
      <c r="J115" s="298"/>
      <c r="K115" s="1"/>
      <c r="L115" s="1"/>
      <c r="M115" s="1"/>
      <c r="N115" s="1"/>
      <c r="O115" s="520"/>
      <c r="P115" s="1"/>
      <c r="Q115" s="1"/>
      <c r="R115" s="1"/>
      <c r="S115" s="1"/>
      <c r="T115" s="1"/>
      <c r="U115" s="1"/>
      <c r="V115" s="1"/>
      <c r="W115" s="61"/>
    </row>
    <row r="116" spans="1:23" ht="15.75" customHeight="1">
      <c r="A116" s="10"/>
      <c r="B116" s="1"/>
      <c r="C116" s="36"/>
      <c r="D116" s="36"/>
      <c r="E116" s="36"/>
      <c r="F116" s="36"/>
      <c r="G116" s="36"/>
      <c r="H116" s="63"/>
      <c r="I116" s="63"/>
      <c r="J116" s="1"/>
      <c r="K116" s="1"/>
      <c r="L116" s="1"/>
      <c r="M116" s="1"/>
      <c r="N116" s="1"/>
      <c r="O116" s="520"/>
      <c r="P116" s="1"/>
      <c r="Q116" s="1"/>
      <c r="R116" s="1"/>
      <c r="S116" s="1"/>
      <c r="T116" s="1"/>
      <c r="U116" s="1"/>
      <c r="V116" s="1"/>
      <c r="W116" s="61"/>
    </row>
    <row r="117" spans="1:23" ht="15.75" customHeight="1">
      <c r="A117" s="10"/>
      <c r="B117" s="36"/>
      <c r="C117" s="36"/>
      <c r="D117" s="36"/>
      <c r="E117" s="36"/>
      <c r="F117" s="36"/>
      <c r="G117" s="36"/>
      <c r="H117" s="63"/>
      <c r="I117" s="63"/>
      <c r="J117" s="36"/>
      <c r="K117" s="2"/>
      <c r="L117" s="1"/>
      <c r="M117" s="1"/>
      <c r="N117" s="1"/>
      <c r="O117" s="520"/>
      <c r="P117" s="1"/>
      <c r="Q117" s="1"/>
      <c r="R117" s="1"/>
      <c r="S117" s="1"/>
      <c r="T117" s="1"/>
      <c r="U117" s="1"/>
      <c r="V117" s="1"/>
      <c r="W117" s="61"/>
    </row>
    <row r="118" spans="1:23" ht="15.75" customHeight="1">
      <c r="A118" s="10"/>
      <c r="B118" s="36"/>
      <c r="C118" s="36"/>
      <c r="D118" s="36"/>
      <c r="E118" s="36"/>
      <c r="F118" s="36"/>
      <c r="G118" s="36"/>
      <c r="H118" s="63"/>
      <c r="I118" s="63"/>
      <c r="J118" s="36"/>
      <c r="K118" s="1"/>
      <c r="L118" s="1"/>
      <c r="M118" s="1"/>
      <c r="N118" s="1"/>
      <c r="O118" s="520"/>
      <c r="P118" s="1"/>
      <c r="Q118" s="1"/>
      <c r="R118" s="1"/>
      <c r="S118" s="1"/>
      <c r="T118" s="1"/>
      <c r="U118" s="1"/>
      <c r="V118" s="1"/>
      <c r="W118" s="61"/>
    </row>
    <row r="119" spans="1:23" ht="15.75" customHeight="1">
      <c r="A119" s="10"/>
      <c r="B119" s="36"/>
      <c r="C119" s="36"/>
      <c r="D119" s="36"/>
      <c r="E119" s="36"/>
      <c r="F119" s="36"/>
      <c r="G119" s="36"/>
      <c r="H119" s="36"/>
      <c r="I119" s="36"/>
      <c r="J119" s="36"/>
      <c r="K119" s="1"/>
      <c r="L119" s="1"/>
      <c r="M119" s="1"/>
      <c r="N119" s="1"/>
      <c r="O119" s="520"/>
      <c r="P119" s="1"/>
      <c r="Q119" s="1"/>
      <c r="R119" s="1"/>
      <c r="S119" s="1"/>
      <c r="T119" s="1"/>
      <c r="U119" s="1"/>
      <c r="V119" s="1"/>
      <c r="W119" s="61"/>
    </row>
    <row r="120" spans="1:23" ht="15.75" customHeight="1">
      <c r="A120" s="10"/>
      <c r="B120" s="74"/>
      <c r="C120" s="74"/>
      <c r="D120" s="74"/>
      <c r="E120" s="74"/>
      <c r="F120" s="74"/>
      <c r="G120" s="74"/>
      <c r="H120" s="74"/>
      <c r="I120" s="74"/>
      <c r="J120" s="74"/>
      <c r="K120" s="1"/>
      <c r="L120" s="1"/>
      <c r="M120" s="1"/>
      <c r="N120" s="1"/>
      <c r="O120" s="520"/>
      <c r="P120" s="1"/>
      <c r="Q120" s="1"/>
      <c r="R120" s="1"/>
      <c r="S120" s="1"/>
      <c r="T120" s="1"/>
      <c r="U120" s="1"/>
      <c r="V120" s="1"/>
      <c r="W120" s="61"/>
    </row>
    <row r="121" spans="1:23" ht="15.75" customHeight="1">
      <c r="A121" s="10"/>
      <c r="B121" s="74"/>
      <c r="C121" s="74"/>
      <c r="D121" s="74"/>
      <c r="E121" s="74"/>
      <c r="F121" s="74"/>
      <c r="G121" s="74"/>
      <c r="H121" s="74"/>
      <c r="I121" s="74"/>
      <c r="J121" s="74"/>
      <c r="K121" s="1"/>
      <c r="L121" s="1"/>
      <c r="M121" s="1"/>
      <c r="N121" s="1"/>
      <c r="O121" s="520"/>
      <c r="P121" s="1"/>
      <c r="Q121" s="1"/>
      <c r="R121" s="1"/>
      <c r="S121" s="1"/>
      <c r="T121" s="1"/>
      <c r="U121" s="1"/>
      <c r="V121" s="1"/>
      <c r="W121" s="61"/>
    </row>
    <row r="122" spans="1:23" ht="15.75" customHeight="1">
      <c r="A122" s="10"/>
      <c r="B122" s="1"/>
      <c r="C122" s="1"/>
      <c r="D122" s="1"/>
      <c r="E122" s="1"/>
      <c r="F122" s="1"/>
      <c r="G122" s="1"/>
      <c r="H122" s="1"/>
      <c r="I122" s="1"/>
      <c r="J122" s="1"/>
      <c r="K122" s="1"/>
      <c r="L122" s="1"/>
      <c r="M122" s="1"/>
      <c r="N122" s="1"/>
      <c r="O122" s="520"/>
      <c r="P122" s="1"/>
      <c r="Q122" s="1"/>
      <c r="R122" s="1"/>
      <c r="S122" s="1"/>
      <c r="T122" s="1"/>
      <c r="U122" s="1"/>
      <c r="V122" s="1"/>
      <c r="W122" s="61"/>
    </row>
    <row r="123" spans="1:23" ht="15.75" customHeight="1">
      <c r="A123" s="10"/>
      <c r="B123" s="1"/>
      <c r="C123" s="1"/>
      <c r="D123" s="1"/>
      <c r="E123" s="1"/>
      <c r="F123" s="1"/>
      <c r="G123" s="1"/>
      <c r="H123" s="1"/>
      <c r="I123" s="1"/>
      <c r="J123" s="1"/>
      <c r="K123" s="1"/>
      <c r="L123" s="1"/>
      <c r="M123" s="1"/>
      <c r="N123" s="1"/>
      <c r="O123" s="520"/>
      <c r="P123" s="1"/>
      <c r="Q123" s="1"/>
      <c r="R123" s="1"/>
      <c r="S123" s="1"/>
      <c r="T123" s="1"/>
      <c r="U123" s="1"/>
      <c r="V123" s="1"/>
      <c r="W123" s="61"/>
    </row>
    <row r="124" spans="1:23" ht="15.75" customHeight="1">
      <c r="A124" s="608"/>
      <c r="B124" s="88"/>
      <c r="C124" s="88"/>
      <c r="D124" s="88"/>
      <c r="E124" s="88"/>
      <c r="F124" s="88"/>
      <c r="G124" s="88"/>
      <c r="H124" s="88"/>
      <c r="I124" s="88"/>
      <c r="J124" s="88"/>
      <c r="K124" s="1"/>
      <c r="L124" s="1"/>
      <c r="M124" s="1"/>
      <c r="N124" s="1"/>
      <c r="O124" s="520"/>
      <c r="P124" s="1"/>
      <c r="Q124" s="1"/>
      <c r="R124" s="1"/>
      <c r="S124" s="1"/>
      <c r="T124" s="1"/>
      <c r="U124" s="1"/>
      <c r="V124" s="1"/>
      <c r="W124" s="61"/>
    </row>
    <row r="125" spans="1:23" ht="15.75" customHeight="1">
      <c r="A125" s="505"/>
      <c r="B125" s="284"/>
      <c r="C125" s="284"/>
      <c r="D125" s="284"/>
      <c r="E125" s="284"/>
      <c r="F125" s="5"/>
      <c r="G125" s="5"/>
      <c r="H125" s="284"/>
      <c r="I125" s="284"/>
      <c r="J125" s="284"/>
      <c r="K125" s="1"/>
      <c r="L125" s="1"/>
      <c r="M125" s="1"/>
      <c r="N125" s="1"/>
      <c r="O125" s="520"/>
      <c r="P125" s="1"/>
      <c r="Q125" s="1"/>
      <c r="R125" s="1"/>
      <c r="S125" s="1"/>
      <c r="T125" s="1"/>
      <c r="U125" s="1"/>
      <c r="V125" s="1"/>
      <c r="W125" s="61"/>
    </row>
    <row r="126" spans="1:23" ht="15.75" customHeight="1">
      <c r="A126" s="10"/>
      <c r="B126" s="17"/>
      <c r="C126" s="17"/>
      <c r="D126" s="17"/>
      <c r="E126" s="17"/>
      <c r="F126" s="17"/>
      <c r="G126" s="17"/>
      <c r="H126" s="17"/>
      <c r="I126" s="17"/>
      <c r="J126" s="17"/>
      <c r="K126" s="1"/>
      <c r="L126" s="1"/>
      <c r="M126" s="1"/>
      <c r="N126" s="1"/>
      <c r="O126" s="520"/>
      <c r="P126" s="1"/>
      <c r="Q126" s="1"/>
      <c r="R126" s="1"/>
      <c r="S126" s="1"/>
      <c r="T126" s="1"/>
      <c r="U126" s="1"/>
      <c r="V126" s="1"/>
      <c r="W126" s="61"/>
    </row>
    <row r="127" spans="1:23" ht="15.75" customHeight="1">
      <c r="A127" s="10"/>
      <c r="B127" s="74"/>
      <c r="C127" s="74"/>
      <c r="D127" s="74"/>
      <c r="E127" s="36"/>
      <c r="F127" s="36"/>
      <c r="G127" s="36"/>
      <c r="H127" s="36"/>
      <c r="I127" s="36"/>
      <c r="J127" s="36"/>
      <c r="K127" s="1"/>
      <c r="L127" s="1"/>
      <c r="M127" s="1"/>
      <c r="N127" s="1"/>
      <c r="O127" s="520"/>
      <c r="P127" s="1"/>
      <c r="Q127" s="1"/>
      <c r="R127" s="1"/>
      <c r="S127" s="1"/>
      <c r="T127" s="1"/>
      <c r="U127" s="1"/>
      <c r="V127" s="1"/>
      <c r="W127" s="61"/>
    </row>
    <row r="128" spans="1:23" ht="15.75" customHeight="1">
      <c r="A128" s="1"/>
      <c r="B128" s="36"/>
      <c r="C128" s="36"/>
      <c r="D128" s="36"/>
      <c r="E128" s="36"/>
      <c r="F128" s="36"/>
      <c r="G128" s="36"/>
      <c r="H128" s="36"/>
      <c r="I128" s="36"/>
      <c r="J128" s="36"/>
      <c r="K128" s="1"/>
      <c r="L128" s="1"/>
      <c r="M128" s="1"/>
      <c r="N128" s="1"/>
      <c r="O128" s="520"/>
      <c r="P128" s="1"/>
      <c r="Q128" s="1"/>
      <c r="R128" s="1"/>
      <c r="S128" s="1"/>
      <c r="T128" s="1"/>
      <c r="U128" s="1"/>
      <c r="V128" s="1"/>
      <c r="W128" s="61"/>
    </row>
    <row r="129" spans="1:23" ht="15.75" customHeight="1">
      <c r="A129" s="10"/>
      <c r="B129" s="1"/>
      <c r="C129" s="1"/>
      <c r="D129" s="1"/>
      <c r="E129" s="1"/>
      <c r="F129" s="1"/>
      <c r="G129" s="1"/>
      <c r="H129" s="1"/>
      <c r="I129" s="1"/>
      <c r="J129" s="1"/>
      <c r="K129" s="1"/>
      <c r="L129" s="1"/>
      <c r="M129" s="1"/>
      <c r="N129" s="1"/>
      <c r="O129" s="520"/>
      <c r="P129" s="1"/>
      <c r="Q129" s="1"/>
      <c r="R129" s="1"/>
      <c r="S129" s="1"/>
      <c r="T129" s="1"/>
      <c r="U129" s="1"/>
      <c r="V129" s="1"/>
      <c r="W129" s="61"/>
    </row>
    <row r="130" spans="1:23" ht="15.75" customHeight="1">
      <c r="A130" s="48"/>
      <c r="B130" s="74"/>
      <c r="C130" s="74"/>
      <c r="D130" s="74"/>
      <c r="E130" s="74"/>
      <c r="F130" s="74"/>
      <c r="G130" s="74"/>
      <c r="H130" s="577"/>
      <c r="I130" s="577"/>
      <c r="J130" s="74"/>
      <c r="K130" s="1"/>
      <c r="L130" s="1"/>
      <c r="M130" s="1"/>
      <c r="N130" s="1"/>
      <c r="O130" s="520"/>
      <c r="P130" s="1"/>
      <c r="Q130" s="1"/>
      <c r="R130" s="1"/>
      <c r="S130" s="1"/>
      <c r="T130" s="1"/>
      <c r="U130" s="1"/>
      <c r="V130" s="1"/>
      <c r="W130" s="61"/>
    </row>
    <row r="131" spans="1:23" ht="15.75" customHeight="1">
      <c r="A131" s="505"/>
      <c r="B131" s="1"/>
      <c r="C131" s="1"/>
      <c r="D131" s="1"/>
      <c r="E131" s="1"/>
      <c r="F131" s="1"/>
      <c r="G131" s="1"/>
      <c r="H131" s="2"/>
      <c r="I131" s="2"/>
      <c r="J131" s="1"/>
      <c r="K131" s="1"/>
      <c r="L131" s="1"/>
      <c r="M131" s="1"/>
      <c r="N131" s="1"/>
      <c r="O131" s="520"/>
      <c r="P131" s="1"/>
      <c r="Q131" s="1"/>
      <c r="R131" s="1"/>
      <c r="S131" s="1"/>
      <c r="T131" s="1"/>
      <c r="U131" s="1"/>
      <c r="V131" s="1"/>
      <c r="W131" s="61"/>
    </row>
    <row r="132" spans="1:23" ht="15.75" customHeight="1">
      <c r="A132" s="10"/>
      <c r="B132" s="88"/>
      <c r="C132" s="88"/>
      <c r="D132" s="88"/>
      <c r="E132" s="88"/>
      <c r="F132" s="88"/>
      <c r="G132" s="88"/>
      <c r="H132" s="607"/>
      <c r="I132" s="607"/>
      <c r="J132" s="74"/>
      <c r="K132" s="1"/>
      <c r="L132" s="1"/>
      <c r="M132" s="1"/>
      <c r="N132" s="1"/>
      <c r="O132" s="520"/>
      <c r="P132" s="1"/>
      <c r="Q132" s="1"/>
      <c r="R132" s="1"/>
      <c r="S132" s="1"/>
      <c r="T132" s="1"/>
      <c r="U132" s="1"/>
      <c r="V132" s="1"/>
      <c r="W132" s="61"/>
    </row>
    <row r="133" spans="1:23" ht="15.75" customHeight="1">
      <c r="A133" s="10"/>
      <c r="B133" s="74"/>
      <c r="C133" s="74"/>
      <c r="D133" s="74"/>
      <c r="E133" s="36"/>
      <c r="F133" s="36"/>
      <c r="G133" s="36"/>
      <c r="H133" s="63"/>
      <c r="I133" s="63"/>
      <c r="J133" s="36"/>
      <c r="K133" s="1"/>
      <c r="L133" s="1"/>
      <c r="M133" s="1"/>
      <c r="N133" s="1"/>
      <c r="O133" s="520"/>
      <c r="P133" s="1"/>
      <c r="Q133" s="1"/>
      <c r="R133" s="1"/>
      <c r="S133" s="1"/>
      <c r="T133" s="1"/>
      <c r="U133" s="1"/>
      <c r="V133" s="1"/>
      <c r="W133" s="61"/>
    </row>
    <row r="134" spans="1:23" ht="15.75" customHeight="1">
      <c r="A134" s="1"/>
      <c r="B134" s="36"/>
      <c r="C134" s="36"/>
      <c r="D134" s="36"/>
      <c r="E134" s="36"/>
      <c r="F134" s="36"/>
      <c r="G134" s="36"/>
      <c r="H134" s="63"/>
      <c r="I134" s="63"/>
      <c r="J134" s="36"/>
      <c r="K134" s="1"/>
      <c r="L134" s="1"/>
      <c r="M134" s="1"/>
      <c r="N134" s="1"/>
      <c r="O134" s="520"/>
      <c r="P134" s="1"/>
      <c r="Q134" s="1"/>
      <c r="R134" s="1"/>
      <c r="S134" s="1"/>
      <c r="T134" s="1"/>
      <c r="U134" s="1"/>
      <c r="V134" s="1"/>
      <c r="W134" s="61"/>
    </row>
    <row r="135" spans="1:23">
      <c r="A135" s="450"/>
      <c r="B135" s="450"/>
      <c r="C135" s="450"/>
      <c r="D135" s="450"/>
      <c r="E135" s="450"/>
      <c r="F135" s="450"/>
      <c r="G135" s="450"/>
      <c r="H135" s="450"/>
      <c r="I135" s="450"/>
      <c r="J135" s="450"/>
      <c r="K135" s="450"/>
      <c r="L135" s="450"/>
      <c r="M135" s="450"/>
      <c r="N135" s="450"/>
      <c r="O135" s="609"/>
      <c r="P135" s="61"/>
      <c r="Q135" s="61"/>
      <c r="R135" s="61"/>
      <c r="S135" s="61"/>
      <c r="T135" s="61"/>
      <c r="U135" s="61"/>
      <c r="V135" s="61"/>
      <c r="W135" s="61"/>
    </row>
    <row r="136" spans="1:23">
      <c r="A136" s="450"/>
      <c r="B136" s="450"/>
      <c r="C136" s="450"/>
      <c r="D136" s="450"/>
      <c r="E136" s="450"/>
      <c r="F136" s="450"/>
      <c r="G136" s="450"/>
      <c r="H136" s="450"/>
      <c r="I136" s="450"/>
      <c r="J136" s="450"/>
      <c r="K136" s="450"/>
      <c r="L136" s="450"/>
      <c r="M136" s="450"/>
      <c r="N136" s="450"/>
      <c r="O136" s="609"/>
      <c r="P136" s="61"/>
      <c r="Q136" s="61"/>
      <c r="R136" s="61"/>
      <c r="S136" s="61"/>
      <c r="T136" s="61"/>
      <c r="U136" s="61"/>
      <c r="V136" s="61"/>
      <c r="W136" s="61"/>
    </row>
    <row r="137" spans="1:23">
      <c r="A137" s="450"/>
      <c r="B137" s="450"/>
      <c r="C137" s="450"/>
      <c r="D137" s="450"/>
      <c r="E137" s="450"/>
      <c r="F137" s="450"/>
      <c r="G137" s="450"/>
      <c r="H137" s="450"/>
      <c r="I137" s="450"/>
      <c r="J137" s="450"/>
      <c r="K137" s="450"/>
      <c r="L137" s="450"/>
      <c r="M137" s="450"/>
      <c r="N137" s="450"/>
      <c r="O137" s="609"/>
      <c r="P137" s="61"/>
      <c r="Q137" s="61"/>
      <c r="R137" s="61"/>
      <c r="S137" s="61"/>
      <c r="T137" s="61"/>
      <c r="U137" s="61"/>
      <c r="V137" s="61"/>
      <c r="W137" s="61"/>
    </row>
    <row r="138" spans="1:23">
      <c r="A138" s="450"/>
      <c r="B138" s="450"/>
      <c r="C138" s="450"/>
      <c r="D138" s="450"/>
      <c r="E138" s="450"/>
      <c r="F138" s="450"/>
      <c r="G138" s="450"/>
      <c r="H138" s="450"/>
      <c r="I138" s="450"/>
      <c r="J138" s="450"/>
      <c r="K138" s="450"/>
      <c r="L138" s="450"/>
      <c r="M138" s="450"/>
      <c r="N138" s="450"/>
      <c r="O138" s="609"/>
      <c r="P138" s="61"/>
      <c r="Q138" s="61"/>
      <c r="R138" s="61"/>
      <c r="S138" s="61"/>
      <c r="T138" s="61"/>
      <c r="U138" s="61"/>
      <c r="V138" s="61"/>
      <c r="W138" s="61"/>
    </row>
    <row r="139" spans="1:23">
      <c r="A139" s="450"/>
      <c r="B139" s="450"/>
      <c r="C139" s="450"/>
      <c r="D139" s="450"/>
      <c r="E139" s="450"/>
      <c r="F139" s="450"/>
      <c r="G139" s="450"/>
      <c r="H139" s="450"/>
      <c r="I139" s="450"/>
      <c r="J139" s="450"/>
      <c r="K139" s="450"/>
      <c r="L139" s="450"/>
      <c r="M139" s="450"/>
      <c r="N139" s="450"/>
      <c r="O139" s="609"/>
      <c r="P139" s="61"/>
      <c r="Q139" s="61"/>
      <c r="R139" s="61"/>
      <c r="S139" s="61"/>
      <c r="T139" s="61"/>
      <c r="U139" s="61"/>
      <c r="V139" s="61"/>
      <c r="W139" s="61"/>
    </row>
    <row r="140" spans="1:23">
      <c r="A140" s="450"/>
      <c r="B140" s="450"/>
      <c r="C140" s="450"/>
      <c r="D140" s="450"/>
      <c r="E140" s="450"/>
      <c r="F140" s="450"/>
      <c r="G140" s="450"/>
      <c r="H140" s="450"/>
      <c r="I140" s="450"/>
      <c r="J140" s="450"/>
      <c r="K140" s="450"/>
      <c r="L140" s="450"/>
      <c r="M140" s="450"/>
      <c r="N140" s="450"/>
      <c r="O140" s="609"/>
      <c r="P140" s="61"/>
      <c r="Q140" s="61"/>
      <c r="R140" s="61"/>
      <c r="S140" s="61"/>
      <c r="T140" s="61"/>
      <c r="U140" s="61"/>
      <c r="V140" s="61"/>
      <c r="W140" s="61"/>
    </row>
    <row r="141" spans="1:23">
      <c r="A141" s="450"/>
      <c r="B141" s="450"/>
      <c r="C141" s="450"/>
      <c r="D141" s="450"/>
      <c r="E141" s="450"/>
      <c r="F141" s="450"/>
      <c r="G141" s="450"/>
      <c r="H141" s="450"/>
      <c r="I141" s="450"/>
      <c r="J141" s="450"/>
      <c r="K141" s="450"/>
      <c r="L141" s="450"/>
      <c r="M141" s="450"/>
      <c r="N141" s="450"/>
      <c r="O141" s="609"/>
      <c r="P141" s="61"/>
      <c r="Q141" s="61"/>
      <c r="R141" s="61"/>
      <c r="S141" s="61"/>
      <c r="T141" s="61"/>
      <c r="U141" s="61"/>
      <c r="V141" s="61"/>
      <c r="W141" s="61"/>
    </row>
    <row r="142" spans="1:23">
      <c r="A142" s="450"/>
      <c r="B142" s="450"/>
      <c r="C142" s="450"/>
      <c r="D142" s="450"/>
      <c r="E142" s="450"/>
      <c r="F142" s="450"/>
      <c r="G142" s="450"/>
      <c r="H142" s="450"/>
      <c r="I142" s="450"/>
      <c r="J142" s="450"/>
      <c r="K142" s="450"/>
      <c r="L142" s="450"/>
      <c r="M142" s="450"/>
      <c r="N142" s="450"/>
      <c r="O142" s="609"/>
      <c r="P142" s="61"/>
      <c r="Q142" s="61"/>
      <c r="R142" s="61"/>
      <c r="S142" s="61"/>
      <c r="T142" s="61"/>
      <c r="U142" s="61"/>
      <c r="V142" s="61"/>
      <c r="W142" s="61"/>
    </row>
    <row r="143" spans="1:23">
      <c r="A143" s="450"/>
      <c r="B143" s="450"/>
      <c r="C143" s="450"/>
      <c r="D143" s="450"/>
      <c r="E143" s="450"/>
      <c r="F143" s="450"/>
      <c r="G143" s="450"/>
      <c r="H143" s="450"/>
      <c r="I143" s="450"/>
      <c r="J143" s="450"/>
      <c r="K143" s="450"/>
      <c r="L143" s="450"/>
      <c r="M143" s="450"/>
      <c r="N143" s="450"/>
      <c r="O143" s="609"/>
      <c r="P143" s="61"/>
      <c r="Q143" s="61"/>
      <c r="R143" s="61"/>
      <c r="S143" s="61"/>
      <c r="T143" s="61"/>
      <c r="U143" s="61"/>
      <c r="V143" s="61"/>
      <c r="W143" s="61"/>
    </row>
    <row r="144" spans="1:23">
      <c r="A144" s="450"/>
      <c r="B144" s="450"/>
      <c r="C144" s="450"/>
      <c r="D144" s="450"/>
      <c r="E144" s="450"/>
      <c r="F144" s="450"/>
      <c r="G144" s="450"/>
      <c r="H144" s="450"/>
      <c r="I144" s="450"/>
      <c r="J144" s="450"/>
      <c r="K144" s="450"/>
      <c r="L144" s="450"/>
      <c r="M144" s="450"/>
      <c r="N144" s="450"/>
      <c r="O144" s="609"/>
      <c r="P144" s="61"/>
      <c r="Q144" s="61"/>
      <c r="R144" s="61"/>
      <c r="S144" s="61"/>
      <c r="T144" s="61"/>
      <c r="U144" s="61"/>
      <c r="V144" s="61"/>
      <c r="W144" s="61"/>
    </row>
    <row r="145" spans="1:23">
      <c r="A145" s="450"/>
      <c r="B145" s="450"/>
      <c r="C145" s="450"/>
      <c r="D145" s="450"/>
      <c r="E145" s="450"/>
      <c r="F145" s="450"/>
      <c r="G145" s="450"/>
      <c r="H145" s="450"/>
      <c r="I145" s="450"/>
      <c r="J145" s="450"/>
      <c r="K145" s="450"/>
      <c r="L145" s="450"/>
      <c r="M145" s="450"/>
      <c r="N145" s="450"/>
      <c r="O145" s="609"/>
      <c r="P145" s="61"/>
      <c r="Q145" s="61"/>
      <c r="R145" s="61"/>
      <c r="S145" s="61"/>
      <c r="T145" s="61"/>
      <c r="U145" s="61"/>
      <c r="V145" s="61"/>
      <c r="W145" s="61"/>
    </row>
    <row r="146" spans="1:23">
      <c r="A146" s="450"/>
      <c r="B146" s="450"/>
      <c r="C146" s="450"/>
      <c r="D146" s="450"/>
      <c r="E146" s="450"/>
      <c r="F146" s="450"/>
      <c r="G146" s="450"/>
      <c r="H146" s="450"/>
      <c r="I146" s="450"/>
      <c r="J146" s="450"/>
      <c r="K146" s="450"/>
      <c r="L146" s="450"/>
      <c r="M146" s="450"/>
      <c r="N146" s="450"/>
      <c r="O146" s="609"/>
      <c r="P146" s="61"/>
      <c r="Q146" s="61"/>
      <c r="R146" s="61"/>
      <c r="S146" s="61"/>
      <c r="T146" s="61"/>
      <c r="U146" s="61"/>
      <c r="V146" s="61"/>
      <c r="W146" s="61"/>
    </row>
    <row r="147" spans="1:23">
      <c r="A147" s="450"/>
      <c r="B147" s="450"/>
      <c r="C147" s="450"/>
      <c r="D147" s="450"/>
      <c r="E147" s="450"/>
      <c r="F147" s="450"/>
      <c r="G147" s="450"/>
      <c r="H147" s="450"/>
      <c r="I147" s="450"/>
      <c r="J147" s="450"/>
      <c r="K147" s="450"/>
      <c r="L147" s="450"/>
      <c r="M147" s="450"/>
      <c r="N147" s="450"/>
      <c r="O147" s="609"/>
      <c r="P147" s="61"/>
      <c r="Q147" s="61"/>
      <c r="R147" s="61"/>
      <c r="S147" s="61"/>
      <c r="T147" s="61"/>
      <c r="U147" s="61"/>
      <c r="V147" s="61"/>
      <c r="W147" s="61"/>
    </row>
    <row r="148" spans="1:23">
      <c r="A148" s="450"/>
      <c r="B148" s="450"/>
      <c r="C148" s="450"/>
      <c r="D148" s="450"/>
      <c r="E148" s="450"/>
      <c r="F148" s="450"/>
      <c r="G148" s="450"/>
      <c r="H148" s="450"/>
      <c r="I148" s="450"/>
      <c r="J148" s="450"/>
      <c r="K148" s="450"/>
      <c r="L148" s="450"/>
      <c r="M148" s="450"/>
      <c r="N148" s="450"/>
      <c r="O148" s="609"/>
      <c r="P148" s="61"/>
      <c r="Q148" s="61"/>
      <c r="R148" s="61"/>
      <c r="S148" s="61"/>
      <c r="T148" s="61"/>
      <c r="U148" s="61"/>
      <c r="V148" s="61"/>
      <c r="W148" s="61"/>
    </row>
    <row r="149" spans="1:23">
      <c r="A149" s="450"/>
      <c r="B149" s="450"/>
      <c r="C149" s="450"/>
      <c r="D149" s="450"/>
      <c r="E149" s="450"/>
      <c r="F149" s="450"/>
      <c r="G149" s="450"/>
      <c r="H149" s="450"/>
      <c r="I149" s="450"/>
      <c r="J149" s="450"/>
      <c r="K149" s="450"/>
      <c r="L149" s="450"/>
      <c r="M149" s="450"/>
      <c r="N149" s="450"/>
      <c r="O149" s="609"/>
      <c r="P149" s="61"/>
      <c r="Q149" s="61"/>
      <c r="R149" s="61"/>
      <c r="S149" s="61"/>
      <c r="T149" s="61"/>
      <c r="U149" s="61"/>
      <c r="V149" s="61"/>
      <c r="W149" s="61"/>
    </row>
    <row r="150" spans="1:23">
      <c r="A150" s="450"/>
      <c r="B150" s="450"/>
      <c r="C150" s="450"/>
      <c r="D150" s="450"/>
      <c r="E150" s="450"/>
      <c r="F150" s="450"/>
      <c r="G150" s="450"/>
      <c r="H150" s="450"/>
      <c r="I150" s="450"/>
      <c r="J150" s="450"/>
      <c r="K150" s="450"/>
      <c r="L150" s="450"/>
      <c r="M150" s="450"/>
      <c r="N150" s="450"/>
      <c r="O150" s="609"/>
      <c r="P150" s="61"/>
      <c r="Q150" s="61"/>
      <c r="R150" s="61"/>
      <c r="S150" s="61"/>
      <c r="T150" s="61"/>
      <c r="U150" s="61"/>
      <c r="V150" s="61"/>
      <c r="W150" s="61"/>
    </row>
    <row r="151" spans="1:23">
      <c r="A151" s="450"/>
      <c r="B151" s="450"/>
      <c r="C151" s="450"/>
      <c r="D151" s="450"/>
      <c r="E151" s="450"/>
      <c r="F151" s="450"/>
      <c r="G151" s="450"/>
      <c r="H151" s="450"/>
      <c r="I151" s="450"/>
      <c r="J151" s="450"/>
      <c r="K151" s="450"/>
      <c r="L151" s="450"/>
      <c r="M151" s="450"/>
      <c r="N151" s="450"/>
      <c r="O151" s="609"/>
      <c r="P151" s="61"/>
      <c r="Q151" s="61"/>
      <c r="R151" s="61"/>
      <c r="S151" s="61"/>
      <c r="T151" s="61"/>
      <c r="U151" s="61"/>
      <c r="V151" s="61"/>
      <c r="W151" s="61"/>
    </row>
    <row r="152" spans="1:23">
      <c r="A152" s="450"/>
      <c r="B152" s="450"/>
      <c r="C152" s="450"/>
      <c r="D152" s="450"/>
      <c r="E152" s="450"/>
      <c r="F152" s="450"/>
      <c r="G152" s="450"/>
      <c r="H152" s="450"/>
      <c r="I152" s="450"/>
      <c r="J152" s="450"/>
      <c r="K152" s="450"/>
      <c r="L152" s="450"/>
      <c r="M152" s="450"/>
      <c r="N152" s="450"/>
      <c r="O152" s="609"/>
      <c r="P152" s="61"/>
      <c r="Q152" s="61"/>
      <c r="R152" s="61"/>
      <c r="S152" s="61"/>
      <c r="T152" s="61"/>
      <c r="U152" s="61"/>
      <c r="V152" s="61"/>
      <c r="W152" s="61"/>
    </row>
    <row r="153" spans="1:23">
      <c r="A153" s="450"/>
      <c r="B153" s="450"/>
      <c r="C153" s="450"/>
      <c r="D153" s="450"/>
      <c r="E153" s="450"/>
      <c r="F153" s="450"/>
      <c r="G153" s="450"/>
      <c r="H153" s="450"/>
      <c r="I153" s="450"/>
      <c r="J153" s="450"/>
      <c r="K153" s="450"/>
      <c r="L153" s="450"/>
      <c r="M153" s="450"/>
      <c r="N153" s="450"/>
      <c r="O153" s="609"/>
      <c r="P153" s="61"/>
      <c r="Q153" s="61"/>
      <c r="R153" s="61"/>
      <c r="S153" s="61"/>
      <c r="T153" s="61"/>
      <c r="U153" s="61"/>
      <c r="V153" s="61"/>
      <c r="W153" s="61"/>
    </row>
    <row r="154" spans="1:23">
      <c r="A154" s="450"/>
      <c r="B154" s="450"/>
      <c r="C154" s="450"/>
      <c r="D154" s="450"/>
      <c r="E154" s="450"/>
      <c r="F154" s="450"/>
      <c r="G154" s="450"/>
      <c r="H154" s="450"/>
      <c r="I154" s="450"/>
      <c r="J154" s="450"/>
      <c r="K154" s="450"/>
      <c r="L154" s="450"/>
      <c r="M154" s="450"/>
      <c r="N154" s="450"/>
      <c r="O154" s="609"/>
      <c r="P154" s="61"/>
      <c r="Q154" s="61"/>
      <c r="R154" s="61"/>
      <c r="S154" s="61"/>
      <c r="T154" s="61"/>
      <c r="U154" s="61"/>
      <c r="V154" s="61"/>
      <c r="W154" s="61"/>
    </row>
    <row r="155" spans="1:23">
      <c r="A155" s="450"/>
      <c r="B155" s="450"/>
      <c r="C155" s="450"/>
      <c r="D155" s="450"/>
      <c r="E155" s="450"/>
      <c r="F155" s="450"/>
      <c r="G155" s="450"/>
      <c r="H155" s="450"/>
      <c r="I155" s="450"/>
      <c r="J155" s="450"/>
      <c r="K155" s="450"/>
      <c r="L155" s="450"/>
      <c r="M155" s="450"/>
      <c r="N155" s="450"/>
      <c r="O155" s="609"/>
      <c r="P155" s="61"/>
      <c r="Q155" s="61"/>
      <c r="R155" s="61"/>
      <c r="S155" s="61"/>
      <c r="T155" s="61"/>
      <c r="U155" s="61"/>
      <c r="V155" s="61"/>
      <c r="W155" s="61"/>
    </row>
    <row r="156" spans="1:23">
      <c r="A156" s="450"/>
      <c r="B156" s="450"/>
      <c r="C156" s="450"/>
      <c r="D156" s="450"/>
      <c r="E156" s="450"/>
      <c r="F156" s="450"/>
      <c r="G156" s="450"/>
      <c r="H156" s="450"/>
      <c r="I156" s="450"/>
      <c r="J156" s="450"/>
      <c r="K156" s="450"/>
      <c r="L156" s="450"/>
      <c r="M156" s="450"/>
      <c r="N156" s="450"/>
      <c r="O156" s="609"/>
      <c r="P156" s="61"/>
      <c r="Q156" s="61"/>
      <c r="R156" s="61"/>
      <c r="S156" s="61"/>
      <c r="T156" s="61"/>
      <c r="U156" s="61"/>
      <c r="V156" s="61"/>
      <c r="W156" s="61"/>
    </row>
    <row r="157" spans="1:23">
      <c r="A157" s="450"/>
      <c r="B157" s="450"/>
      <c r="C157" s="450"/>
      <c r="D157" s="450"/>
      <c r="E157" s="450"/>
      <c r="F157" s="450"/>
      <c r="G157" s="450"/>
      <c r="H157" s="450"/>
      <c r="I157" s="450"/>
      <c r="J157" s="450"/>
      <c r="K157" s="450"/>
      <c r="L157" s="450"/>
      <c r="M157" s="450"/>
      <c r="N157" s="450"/>
      <c r="O157" s="609"/>
      <c r="P157" s="61"/>
      <c r="Q157" s="61"/>
      <c r="R157" s="61"/>
      <c r="S157" s="61"/>
      <c r="T157" s="61"/>
      <c r="U157" s="61"/>
      <c r="V157" s="61"/>
      <c r="W157" s="61"/>
    </row>
    <row r="158" spans="1:23">
      <c r="A158" s="450"/>
      <c r="B158" s="450"/>
      <c r="C158" s="450"/>
      <c r="D158" s="450"/>
      <c r="E158" s="450"/>
      <c r="F158" s="450"/>
      <c r="G158" s="450"/>
      <c r="H158" s="450"/>
      <c r="I158" s="450"/>
      <c r="J158" s="450"/>
      <c r="K158" s="450"/>
      <c r="L158" s="450"/>
      <c r="M158" s="450"/>
      <c r="N158" s="450"/>
      <c r="O158" s="609"/>
      <c r="P158" s="61"/>
      <c r="Q158" s="61"/>
      <c r="R158" s="61"/>
      <c r="S158" s="61"/>
      <c r="T158" s="61"/>
      <c r="U158" s="61"/>
      <c r="V158" s="61"/>
      <c r="W158" s="61"/>
    </row>
    <row r="159" spans="1:23">
      <c r="A159" s="450"/>
      <c r="B159" s="450"/>
      <c r="C159" s="450"/>
      <c r="D159" s="450"/>
      <c r="E159" s="450"/>
      <c r="F159" s="450"/>
      <c r="G159" s="450"/>
      <c r="H159" s="450"/>
      <c r="I159" s="450"/>
      <c r="J159" s="450"/>
      <c r="K159" s="450"/>
      <c r="L159" s="450"/>
      <c r="M159" s="450"/>
      <c r="N159" s="450"/>
      <c r="O159" s="609"/>
      <c r="P159" s="61"/>
      <c r="Q159" s="61"/>
      <c r="R159" s="61"/>
      <c r="S159" s="61"/>
      <c r="T159" s="61"/>
      <c r="U159" s="61"/>
      <c r="V159" s="61"/>
      <c r="W159" s="61"/>
    </row>
    <row r="160" spans="1:23">
      <c r="A160" s="450"/>
      <c r="B160" s="450"/>
      <c r="C160" s="450"/>
      <c r="D160" s="450"/>
      <c r="E160" s="450"/>
      <c r="F160" s="450"/>
      <c r="G160" s="450"/>
      <c r="H160" s="450"/>
      <c r="I160" s="450"/>
      <c r="J160" s="450"/>
      <c r="K160" s="450"/>
      <c r="L160" s="450"/>
      <c r="M160" s="450"/>
      <c r="N160" s="450"/>
      <c r="O160" s="609"/>
      <c r="P160" s="61"/>
      <c r="Q160" s="61"/>
      <c r="R160" s="61"/>
      <c r="S160" s="61"/>
      <c r="T160" s="61"/>
      <c r="U160" s="61"/>
      <c r="V160" s="61"/>
      <c r="W160" s="61"/>
    </row>
    <row r="161" spans="1:23">
      <c r="A161" s="450"/>
      <c r="B161" s="450"/>
      <c r="C161" s="450"/>
      <c r="D161" s="450"/>
      <c r="E161" s="450"/>
      <c r="F161" s="450"/>
      <c r="G161" s="450"/>
      <c r="H161" s="450"/>
      <c r="I161" s="450"/>
      <c r="J161" s="450"/>
      <c r="K161" s="450"/>
      <c r="L161" s="450"/>
      <c r="M161" s="450"/>
      <c r="N161" s="450"/>
      <c r="O161" s="609"/>
      <c r="P161" s="61"/>
      <c r="Q161" s="61"/>
      <c r="R161" s="61"/>
      <c r="S161" s="61"/>
      <c r="T161" s="61"/>
      <c r="U161" s="61"/>
      <c r="V161" s="61"/>
      <c r="W161" s="61"/>
    </row>
    <row r="162" spans="1:23">
      <c r="A162" s="450"/>
      <c r="B162" s="450"/>
      <c r="C162" s="450"/>
      <c r="D162" s="450"/>
      <c r="E162" s="450"/>
      <c r="F162" s="450"/>
      <c r="G162" s="450"/>
      <c r="H162" s="450"/>
      <c r="I162" s="450"/>
      <c r="J162" s="450"/>
      <c r="K162" s="450"/>
      <c r="L162" s="450"/>
      <c r="M162" s="450"/>
      <c r="N162" s="450"/>
      <c r="O162" s="609"/>
      <c r="P162" s="61"/>
      <c r="Q162" s="61"/>
      <c r="R162" s="61"/>
      <c r="S162" s="61"/>
      <c r="T162" s="61"/>
      <c r="U162" s="61"/>
      <c r="V162" s="61"/>
      <c r="W162" s="61"/>
    </row>
    <row r="163" spans="1:23">
      <c r="A163" s="450"/>
      <c r="B163" s="450"/>
      <c r="C163" s="450"/>
      <c r="D163" s="450"/>
      <c r="E163" s="450"/>
      <c r="F163" s="450"/>
      <c r="G163" s="450"/>
      <c r="H163" s="450"/>
      <c r="I163" s="450"/>
      <c r="J163" s="450"/>
      <c r="K163" s="450"/>
      <c r="L163" s="450"/>
      <c r="M163" s="450"/>
      <c r="N163" s="450"/>
      <c r="O163" s="609"/>
      <c r="P163" s="61"/>
      <c r="Q163" s="61"/>
      <c r="R163" s="61"/>
      <c r="S163" s="61"/>
      <c r="T163" s="61"/>
      <c r="U163" s="61"/>
      <c r="V163" s="61"/>
      <c r="W163" s="61"/>
    </row>
    <row r="164" spans="1:23">
      <c r="A164" s="450"/>
      <c r="B164" s="450"/>
      <c r="C164" s="450"/>
      <c r="D164" s="450"/>
      <c r="E164" s="450"/>
      <c r="F164" s="450"/>
      <c r="G164" s="450"/>
      <c r="H164" s="450"/>
      <c r="I164" s="450"/>
      <c r="J164" s="450"/>
      <c r="K164" s="450"/>
      <c r="L164" s="450"/>
      <c r="M164" s="450"/>
      <c r="N164" s="450"/>
      <c r="O164" s="609"/>
      <c r="P164" s="61"/>
      <c r="Q164" s="61"/>
      <c r="R164" s="61"/>
      <c r="S164" s="61"/>
      <c r="T164" s="61"/>
      <c r="U164" s="61"/>
      <c r="V164" s="61"/>
      <c r="W164" s="61"/>
    </row>
    <row r="165" spans="1:23">
      <c r="A165" s="450"/>
      <c r="B165" s="450"/>
      <c r="C165" s="450"/>
      <c r="D165" s="450"/>
      <c r="E165" s="450"/>
      <c r="F165" s="450"/>
      <c r="G165" s="450"/>
      <c r="H165" s="450"/>
      <c r="I165" s="450"/>
      <c r="J165" s="450"/>
      <c r="K165" s="450"/>
      <c r="L165" s="450"/>
      <c r="M165" s="450"/>
      <c r="N165" s="450"/>
      <c r="O165" s="609"/>
      <c r="P165" s="61"/>
      <c r="Q165" s="61"/>
      <c r="R165" s="61"/>
      <c r="S165" s="61"/>
      <c r="T165" s="61"/>
      <c r="U165" s="61"/>
      <c r="V165" s="61"/>
      <c r="W165" s="61"/>
    </row>
    <row r="166" spans="1:23">
      <c r="A166" s="450"/>
      <c r="B166" s="450"/>
      <c r="C166" s="450"/>
      <c r="D166" s="450"/>
      <c r="E166" s="450"/>
      <c r="F166" s="450"/>
      <c r="G166" s="450"/>
      <c r="H166" s="450"/>
      <c r="I166" s="450"/>
      <c r="J166" s="450"/>
      <c r="K166" s="450"/>
      <c r="L166" s="450"/>
      <c r="M166" s="450"/>
      <c r="N166" s="450"/>
      <c r="O166" s="609"/>
      <c r="P166" s="61"/>
      <c r="Q166" s="61"/>
      <c r="R166" s="61"/>
      <c r="S166" s="61"/>
      <c r="T166" s="61"/>
      <c r="U166" s="61"/>
      <c r="V166" s="61"/>
      <c r="W166" s="61"/>
    </row>
    <row r="167" spans="1:23">
      <c r="A167" s="450"/>
      <c r="B167" s="450"/>
      <c r="C167" s="450"/>
      <c r="D167" s="450"/>
      <c r="E167" s="450"/>
      <c r="F167" s="450"/>
      <c r="G167" s="450"/>
      <c r="H167" s="450"/>
      <c r="I167" s="450"/>
      <c r="J167" s="450"/>
      <c r="K167" s="450"/>
      <c r="L167" s="450"/>
      <c r="M167" s="450"/>
      <c r="N167" s="450"/>
      <c r="O167" s="609"/>
      <c r="P167" s="61"/>
      <c r="Q167" s="61"/>
      <c r="R167" s="61"/>
      <c r="S167" s="61"/>
      <c r="T167" s="61"/>
      <c r="U167" s="61"/>
      <c r="V167" s="61"/>
      <c r="W167" s="61"/>
    </row>
    <row r="168" spans="1:23">
      <c r="A168" s="450"/>
      <c r="B168" s="450"/>
      <c r="C168" s="450"/>
      <c r="D168" s="450"/>
      <c r="E168" s="450"/>
      <c r="F168" s="450"/>
      <c r="G168" s="450"/>
      <c r="H168" s="450"/>
      <c r="I168" s="450"/>
      <c r="J168" s="450"/>
      <c r="K168" s="450"/>
      <c r="L168" s="450"/>
      <c r="M168" s="450"/>
      <c r="N168" s="450"/>
      <c r="O168" s="609"/>
      <c r="P168" s="61"/>
      <c r="Q168" s="61"/>
      <c r="R168" s="61"/>
      <c r="S168" s="61"/>
      <c r="T168" s="61"/>
      <c r="U168" s="61"/>
      <c r="V168" s="61"/>
      <c r="W168" s="61"/>
    </row>
    <row r="169" spans="1:23">
      <c r="A169" s="450"/>
      <c r="B169" s="450"/>
      <c r="C169" s="450"/>
      <c r="D169" s="450"/>
      <c r="E169" s="450"/>
      <c r="F169" s="450"/>
      <c r="G169" s="450"/>
      <c r="H169" s="450"/>
      <c r="I169" s="450"/>
      <c r="J169" s="450"/>
      <c r="K169" s="450"/>
      <c r="L169" s="450"/>
      <c r="M169" s="450"/>
      <c r="N169" s="450"/>
      <c r="O169" s="609"/>
      <c r="P169" s="61"/>
      <c r="Q169" s="61"/>
      <c r="R169" s="61"/>
      <c r="S169" s="61"/>
      <c r="T169" s="61"/>
      <c r="U169" s="61"/>
      <c r="V169" s="61"/>
      <c r="W169" s="61"/>
    </row>
    <row r="170" spans="1:23">
      <c r="A170" s="450"/>
      <c r="B170" s="450"/>
      <c r="C170" s="450"/>
      <c r="D170" s="450"/>
      <c r="E170" s="450"/>
      <c r="F170" s="450"/>
      <c r="G170" s="450"/>
      <c r="H170" s="450"/>
      <c r="I170" s="450"/>
      <c r="J170" s="450"/>
      <c r="K170" s="450"/>
      <c r="L170" s="450"/>
      <c r="M170" s="450"/>
      <c r="N170" s="450"/>
      <c r="O170" s="609"/>
      <c r="P170" s="61"/>
      <c r="Q170" s="61"/>
      <c r="R170" s="61"/>
      <c r="S170" s="61"/>
      <c r="T170" s="61"/>
      <c r="U170" s="61"/>
      <c r="V170" s="61"/>
      <c r="W170" s="61"/>
    </row>
    <row r="171" spans="1:23">
      <c r="A171" s="450"/>
      <c r="B171" s="450"/>
      <c r="C171" s="450"/>
      <c r="D171" s="450"/>
      <c r="E171" s="450"/>
      <c r="F171" s="450"/>
      <c r="G171" s="450"/>
      <c r="H171" s="450"/>
      <c r="I171" s="450"/>
      <c r="J171" s="450"/>
      <c r="K171" s="450"/>
      <c r="L171" s="450"/>
      <c r="M171" s="450"/>
      <c r="N171" s="450"/>
      <c r="O171" s="609"/>
      <c r="P171" s="61"/>
      <c r="Q171" s="61"/>
      <c r="R171" s="61"/>
      <c r="S171" s="61"/>
      <c r="T171" s="61"/>
      <c r="U171" s="61"/>
      <c r="V171" s="61"/>
      <c r="W171" s="61"/>
    </row>
    <row r="172" spans="1:23">
      <c r="A172" s="450"/>
      <c r="B172" s="450"/>
      <c r="C172" s="450"/>
      <c r="D172" s="450"/>
      <c r="E172" s="450"/>
      <c r="F172" s="450"/>
      <c r="G172" s="450"/>
      <c r="H172" s="450"/>
      <c r="I172" s="450"/>
      <c r="J172" s="450"/>
      <c r="K172" s="450"/>
      <c r="L172" s="450"/>
      <c r="M172" s="450"/>
      <c r="N172" s="450"/>
      <c r="O172" s="609"/>
      <c r="P172" s="61"/>
      <c r="Q172" s="61"/>
      <c r="R172" s="61"/>
      <c r="S172" s="61"/>
      <c r="T172" s="61"/>
      <c r="U172" s="61"/>
      <c r="V172" s="61"/>
      <c r="W172" s="61"/>
    </row>
    <row r="173" spans="1:23">
      <c r="A173" s="450"/>
      <c r="B173" s="450"/>
      <c r="C173" s="450"/>
      <c r="D173" s="450"/>
      <c r="E173" s="450"/>
      <c r="F173" s="450"/>
      <c r="G173" s="450"/>
      <c r="H173" s="450"/>
      <c r="I173" s="450"/>
      <c r="J173" s="450"/>
      <c r="K173" s="450"/>
      <c r="L173" s="450"/>
      <c r="M173" s="450"/>
      <c r="N173" s="450"/>
      <c r="O173" s="609"/>
      <c r="P173" s="61"/>
      <c r="Q173" s="61"/>
      <c r="R173" s="61"/>
      <c r="S173" s="61"/>
      <c r="T173" s="61"/>
      <c r="U173" s="61"/>
      <c r="V173" s="61"/>
      <c r="W173" s="61"/>
    </row>
    <row r="174" spans="1:23">
      <c r="A174" s="450"/>
      <c r="B174" s="450"/>
      <c r="C174" s="450"/>
      <c r="D174" s="450"/>
      <c r="E174" s="450"/>
      <c r="F174" s="450"/>
      <c r="G174" s="450"/>
      <c r="H174" s="450"/>
      <c r="I174" s="450"/>
      <c r="J174" s="450"/>
      <c r="K174" s="450"/>
      <c r="L174" s="450"/>
      <c r="M174" s="450"/>
      <c r="N174" s="450"/>
      <c r="O174" s="609"/>
      <c r="P174" s="61"/>
      <c r="Q174" s="61"/>
      <c r="R174" s="61"/>
      <c r="S174" s="61"/>
      <c r="T174" s="61"/>
      <c r="U174" s="61"/>
      <c r="V174" s="61"/>
      <c r="W174" s="61"/>
    </row>
    <row r="175" spans="1:23">
      <c r="A175" s="450"/>
      <c r="B175" s="450"/>
      <c r="C175" s="450"/>
      <c r="D175" s="450"/>
      <c r="E175" s="450"/>
      <c r="F175" s="450"/>
      <c r="G175" s="450"/>
      <c r="H175" s="450"/>
      <c r="I175" s="450"/>
      <c r="J175" s="450"/>
      <c r="K175" s="450"/>
      <c r="L175" s="450"/>
      <c r="M175" s="450"/>
      <c r="N175" s="450"/>
      <c r="O175" s="609"/>
      <c r="P175" s="61"/>
      <c r="Q175" s="61"/>
      <c r="R175" s="61"/>
      <c r="S175" s="61"/>
      <c r="T175" s="61"/>
      <c r="U175" s="61"/>
      <c r="V175" s="61"/>
      <c r="W175" s="61"/>
    </row>
    <row r="176" spans="1:23">
      <c r="A176" s="450"/>
      <c r="B176" s="450"/>
      <c r="C176" s="450"/>
      <c r="D176" s="450"/>
      <c r="E176" s="450"/>
      <c r="F176" s="450"/>
      <c r="G176" s="450"/>
      <c r="H176" s="450"/>
      <c r="I176" s="450"/>
      <c r="J176" s="450"/>
      <c r="K176" s="450"/>
      <c r="L176" s="450"/>
      <c r="M176" s="450"/>
      <c r="N176" s="450"/>
      <c r="O176" s="609"/>
      <c r="P176" s="61"/>
      <c r="Q176" s="61"/>
      <c r="R176" s="61"/>
      <c r="S176" s="61"/>
      <c r="T176" s="61"/>
      <c r="U176" s="61"/>
      <c r="V176" s="61"/>
      <c r="W176" s="61"/>
    </row>
    <row r="177" spans="1:23">
      <c r="A177" s="450"/>
      <c r="B177" s="450"/>
      <c r="C177" s="450"/>
      <c r="D177" s="450"/>
      <c r="E177" s="450"/>
      <c r="F177" s="450"/>
      <c r="G177" s="450"/>
      <c r="H177" s="450"/>
      <c r="I177" s="450"/>
      <c r="J177" s="450"/>
      <c r="K177" s="450"/>
      <c r="L177" s="450"/>
      <c r="M177" s="450"/>
      <c r="N177" s="450"/>
      <c r="O177" s="609"/>
      <c r="P177" s="61"/>
      <c r="Q177" s="61"/>
      <c r="R177" s="61"/>
      <c r="S177" s="61"/>
      <c r="T177" s="61"/>
      <c r="U177" s="61"/>
      <c r="V177" s="61"/>
      <c r="W177" s="61"/>
    </row>
    <row r="178" spans="1:23">
      <c r="A178" s="450"/>
      <c r="B178" s="450"/>
      <c r="C178" s="450"/>
      <c r="D178" s="450"/>
      <c r="E178" s="450"/>
      <c r="F178" s="450"/>
      <c r="G178" s="450"/>
      <c r="H178" s="450"/>
      <c r="I178" s="450"/>
      <c r="J178" s="450"/>
      <c r="K178" s="450"/>
      <c r="L178" s="450"/>
      <c r="M178" s="450"/>
      <c r="N178" s="450"/>
      <c r="O178" s="609"/>
      <c r="P178" s="61"/>
      <c r="Q178" s="61"/>
      <c r="R178" s="61"/>
      <c r="S178" s="61"/>
      <c r="T178" s="61"/>
      <c r="U178" s="61"/>
      <c r="V178" s="61"/>
      <c r="W178" s="61"/>
    </row>
    <row r="179" spans="1:23">
      <c r="A179" s="450"/>
      <c r="B179" s="450"/>
      <c r="C179" s="450"/>
      <c r="D179" s="450"/>
      <c r="E179" s="450"/>
      <c r="F179" s="450"/>
      <c r="G179" s="450"/>
      <c r="H179" s="450"/>
      <c r="I179" s="450"/>
      <c r="J179" s="450"/>
      <c r="K179" s="450"/>
      <c r="L179" s="450"/>
      <c r="M179" s="450"/>
      <c r="N179" s="450"/>
      <c r="O179" s="609"/>
      <c r="P179" s="61"/>
      <c r="Q179" s="61"/>
      <c r="R179" s="61"/>
      <c r="S179" s="61"/>
      <c r="T179" s="61"/>
      <c r="U179" s="61"/>
      <c r="V179" s="61"/>
      <c r="W179" s="61"/>
    </row>
    <row r="180" spans="1:23">
      <c r="A180" s="450"/>
      <c r="B180" s="450"/>
      <c r="C180" s="450"/>
      <c r="D180" s="450"/>
      <c r="E180" s="450"/>
      <c r="F180" s="450"/>
      <c r="G180" s="450"/>
      <c r="H180" s="450"/>
      <c r="I180" s="450"/>
      <c r="J180" s="450"/>
      <c r="K180" s="450"/>
      <c r="L180" s="450"/>
      <c r="M180" s="450"/>
      <c r="N180" s="450"/>
      <c r="O180" s="609"/>
      <c r="P180" s="61"/>
      <c r="Q180" s="61"/>
      <c r="R180" s="61"/>
      <c r="S180" s="61"/>
      <c r="T180" s="61"/>
      <c r="U180" s="61"/>
      <c r="V180" s="61"/>
      <c r="W180" s="61"/>
    </row>
    <row r="181" spans="1:23">
      <c r="A181" s="450"/>
      <c r="B181" s="450"/>
      <c r="C181" s="450"/>
      <c r="D181" s="450"/>
      <c r="E181" s="450"/>
      <c r="F181" s="450"/>
      <c r="G181" s="450"/>
      <c r="H181" s="450"/>
      <c r="I181" s="450"/>
      <c r="J181" s="450"/>
      <c r="K181" s="450"/>
      <c r="L181" s="450"/>
      <c r="M181" s="450"/>
      <c r="N181" s="450"/>
      <c r="O181" s="609"/>
      <c r="P181" s="61"/>
      <c r="Q181" s="61"/>
      <c r="R181" s="61"/>
      <c r="S181" s="61"/>
      <c r="T181" s="61"/>
      <c r="U181" s="61"/>
      <c r="V181" s="61"/>
      <c r="W181" s="61"/>
    </row>
    <row r="182" spans="1:23">
      <c r="A182" s="450"/>
      <c r="B182" s="450"/>
      <c r="C182" s="450"/>
      <c r="D182" s="450"/>
      <c r="E182" s="450"/>
      <c r="F182" s="450"/>
      <c r="G182" s="450"/>
      <c r="H182" s="450"/>
      <c r="I182" s="450"/>
      <c r="J182" s="450"/>
      <c r="K182" s="450"/>
      <c r="L182" s="450"/>
      <c r="M182" s="450"/>
      <c r="N182" s="450"/>
      <c r="O182" s="609"/>
      <c r="P182" s="61"/>
      <c r="Q182" s="61"/>
      <c r="R182" s="61"/>
      <c r="S182" s="61"/>
      <c r="T182" s="61"/>
      <c r="U182" s="61"/>
      <c r="V182" s="61"/>
      <c r="W182" s="61"/>
    </row>
    <row r="183" spans="1:23">
      <c r="A183" s="450"/>
      <c r="B183" s="450"/>
      <c r="C183" s="450"/>
      <c r="D183" s="450"/>
      <c r="E183" s="450"/>
      <c r="F183" s="450"/>
      <c r="G183" s="450"/>
      <c r="H183" s="450"/>
      <c r="I183" s="450"/>
      <c r="J183" s="450"/>
      <c r="K183" s="450"/>
      <c r="L183" s="450"/>
      <c r="M183" s="450"/>
      <c r="N183" s="450"/>
      <c r="O183" s="609"/>
      <c r="P183" s="61"/>
      <c r="Q183" s="61"/>
      <c r="R183" s="61"/>
      <c r="S183" s="61"/>
      <c r="T183" s="61"/>
      <c r="U183" s="61"/>
      <c r="V183" s="61"/>
      <c r="W183" s="61"/>
    </row>
    <row r="184" spans="1:23">
      <c r="A184" s="450"/>
      <c r="B184" s="450"/>
      <c r="C184" s="450"/>
      <c r="D184" s="450"/>
      <c r="E184" s="450"/>
      <c r="F184" s="450"/>
      <c r="G184" s="450"/>
      <c r="H184" s="450"/>
      <c r="I184" s="450"/>
      <c r="J184" s="450"/>
      <c r="K184" s="450"/>
      <c r="L184" s="450"/>
      <c r="M184" s="450"/>
      <c r="N184" s="450"/>
      <c r="O184" s="609"/>
      <c r="P184" s="61"/>
      <c r="Q184" s="61"/>
      <c r="R184" s="61"/>
      <c r="S184" s="61"/>
      <c r="T184" s="61"/>
      <c r="U184" s="61"/>
      <c r="V184" s="61"/>
      <c r="W184" s="61"/>
    </row>
    <row r="185" spans="1:23">
      <c r="A185" s="450"/>
      <c r="B185" s="450"/>
      <c r="C185" s="450"/>
      <c r="D185" s="450"/>
      <c r="E185" s="450"/>
      <c r="F185" s="450"/>
      <c r="G185" s="450"/>
      <c r="H185" s="450"/>
      <c r="I185" s="450"/>
      <c r="J185" s="450"/>
      <c r="K185" s="450"/>
      <c r="L185" s="450"/>
      <c r="M185" s="450"/>
      <c r="N185" s="450"/>
      <c r="O185" s="609"/>
      <c r="P185" s="61"/>
      <c r="Q185" s="61"/>
      <c r="R185" s="61"/>
      <c r="S185" s="61"/>
      <c r="T185" s="61"/>
      <c r="U185" s="61"/>
      <c r="V185" s="61"/>
      <c r="W185" s="61"/>
    </row>
    <row r="186" spans="1:23">
      <c r="A186" s="450"/>
      <c r="B186" s="450"/>
      <c r="C186" s="450"/>
      <c r="D186" s="450"/>
      <c r="E186" s="450"/>
      <c r="F186" s="450"/>
      <c r="G186" s="450"/>
      <c r="H186" s="450"/>
      <c r="I186" s="450"/>
      <c r="J186" s="450"/>
      <c r="K186" s="450"/>
      <c r="L186" s="450"/>
      <c r="M186" s="450"/>
      <c r="N186" s="450"/>
      <c r="O186" s="609"/>
      <c r="P186" s="61"/>
      <c r="Q186" s="61"/>
      <c r="R186" s="61"/>
      <c r="S186" s="61"/>
      <c r="T186" s="61"/>
      <c r="U186" s="61"/>
      <c r="V186" s="61"/>
      <c r="W186" s="61"/>
    </row>
    <row r="187" spans="1:23">
      <c r="A187" s="450"/>
      <c r="B187" s="450"/>
      <c r="C187" s="450"/>
      <c r="D187" s="450"/>
      <c r="E187" s="450"/>
      <c r="F187" s="450"/>
      <c r="G187" s="450"/>
      <c r="H187" s="450"/>
      <c r="I187" s="450"/>
      <c r="J187" s="450"/>
      <c r="K187" s="450"/>
      <c r="L187" s="450"/>
      <c r="M187" s="450"/>
      <c r="N187" s="450"/>
      <c r="O187" s="609"/>
      <c r="P187" s="61"/>
      <c r="Q187" s="61"/>
      <c r="R187" s="61"/>
      <c r="S187" s="61"/>
      <c r="T187" s="61"/>
      <c r="U187" s="61"/>
      <c r="V187" s="61"/>
      <c r="W187" s="61"/>
    </row>
    <row r="188" spans="1:23">
      <c r="A188" s="450"/>
      <c r="B188" s="450"/>
      <c r="C188" s="450"/>
      <c r="D188" s="450"/>
      <c r="E188" s="450"/>
      <c r="F188" s="450"/>
      <c r="G188" s="450"/>
      <c r="H188" s="450"/>
      <c r="I188" s="450"/>
      <c r="J188" s="450"/>
      <c r="K188" s="450"/>
      <c r="L188" s="450"/>
      <c r="M188" s="450"/>
      <c r="N188" s="450"/>
      <c r="O188" s="609"/>
      <c r="P188" s="61"/>
      <c r="Q188" s="61"/>
      <c r="R188" s="61"/>
      <c r="S188" s="61"/>
      <c r="T188" s="61"/>
      <c r="U188" s="61"/>
      <c r="V188" s="61"/>
      <c r="W188" s="61"/>
    </row>
    <row r="189" spans="1:23">
      <c r="A189" s="450"/>
      <c r="B189" s="450"/>
      <c r="C189" s="450"/>
      <c r="D189" s="450"/>
      <c r="E189" s="450"/>
      <c r="F189" s="450"/>
      <c r="G189" s="450"/>
      <c r="H189" s="450"/>
      <c r="I189" s="450"/>
      <c r="J189" s="450"/>
      <c r="K189" s="450"/>
      <c r="L189" s="450"/>
      <c r="M189" s="450"/>
      <c r="N189" s="450"/>
      <c r="O189" s="609"/>
      <c r="P189" s="61"/>
      <c r="Q189" s="61"/>
      <c r="R189" s="61"/>
      <c r="S189" s="61"/>
      <c r="T189" s="61"/>
      <c r="U189" s="61"/>
      <c r="V189" s="61"/>
      <c r="W189" s="61"/>
    </row>
    <row r="190" spans="1:23">
      <c r="A190" s="450"/>
      <c r="B190" s="450"/>
      <c r="C190" s="450"/>
      <c r="D190" s="450"/>
      <c r="E190" s="450"/>
      <c r="F190" s="450"/>
      <c r="G190" s="450"/>
      <c r="H190" s="450"/>
      <c r="I190" s="450"/>
      <c r="J190" s="450"/>
      <c r="K190" s="450"/>
      <c r="L190" s="450"/>
      <c r="M190" s="450"/>
      <c r="N190" s="450"/>
      <c r="O190" s="609"/>
      <c r="P190" s="61"/>
      <c r="Q190" s="61"/>
      <c r="R190" s="61"/>
      <c r="S190" s="61"/>
      <c r="T190" s="61"/>
      <c r="U190" s="61"/>
      <c r="V190" s="61"/>
      <c r="W190" s="61"/>
    </row>
    <row r="191" spans="1:23">
      <c r="A191" s="450"/>
      <c r="B191" s="450"/>
      <c r="C191" s="450"/>
      <c r="D191" s="450"/>
      <c r="E191" s="450"/>
      <c r="F191" s="450"/>
      <c r="G191" s="450"/>
      <c r="H191" s="450"/>
      <c r="I191" s="450"/>
      <c r="J191" s="450"/>
      <c r="K191" s="450"/>
      <c r="L191" s="450"/>
      <c r="M191" s="450"/>
      <c r="N191" s="450"/>
      <c r="O191" s="609"/>
      <c r="P191" s="61"/>
      <c r="Q191" s="61"/>
      <c r="R191" s="61"/>
      <c r="S191" s="61"/>
      <c r="T191" s="61"/>
      <c r="U191" s="61"/>
      <c r="V191" s="61"/>
      <c r="W191" s="61"/>
    </row>
    <row r="192" spans="1:23">
      <c r="A192" s="450"/>
      <c r="B192" s="450"/>
      <c r="C192" s="450"/>
      <c r="D192" s="450"/>
      <c r="E192" s="450"/>
      <c r="F192" s="450"/>
      <c r="G192" s="450"/>
      <c r="H192" s="450"/>
      <c r="I192" s="450"/>
      <c r="J192" s="450"/>
      <c r="K192" s="450"/>
      <c r="L192" s="450"/>
      <c r="M192" s="450"/>
      <c r="N192" s="450"/>
      <c r="O192" s="609"/>
      <c r="P192" s="61"/>
      <c r="Q192" s="61"/>
      <c r="R192" s="61"/>
      <c r="S192" s="61"/>
      <c r="T192" s="61"/>
      <c r="U192" s="61"/>
      <c r="V192" s="61"/>
      <c r="W192" s="61"/>
    </row>
    <row r="193" spans="1:23">
      <c r="A193" s="450"/>
      <c r="B193" s="450"/>
      <c r="C193" s="450"/>
      <c r="D193" s="450"/>
      <c r="E193" s="450"/>
      <c r="F193" s="450"/>
      <c r="G193" s="450"/>
      <c r="H193" s="450"/>
      <c r="I193" s="450"/>
      <c r="J193" s="450"/>
      <c r="K193" s="450"/>
      <c r="L193" s="450"/>
      <c r="M193" s="450"/>
      <c r="N193" s="450"/>
      <c r="O193" s="609"/>
      <c r="P193" s="61"/>
      <c r="Q193" s="61"/>
      <c r="R193" s="61"/>
      <c r="S193" s="61"/>
      <c r="T193" s="61"/>
      <c r="U193" s="61"/>
      <c r="V193" s="61"/>
      <c r="W193" s="61"/>
    </row>
    <row r="194" spans="1:23">
      <c r="A194" s="450"/>
      <c r="B194" s="450"/>
      <c r="C194" s="450"/>
      <c r="D194" s="450"/>
      <c r="E194" s="450"/>
      <c r="F194" s="450"/>
      <c r="G194" s="450"/>
      <c r="H194" s="450"/>
      <c r="I194" s="450"/>
      <c r="J194" s="450"/>
      <c r="K194" s="450"/>
      <c r="L194" s="450"/>
      <c r="M194" s="450"/>
      <c r="N194" s="450"/>
      <c r="O194" s="609"/>
      <c r="P194" s="61"/>
      <c r="Q194" s="61"/>
      <c r="R194" s="61"/>
      <c r="S194" s="61"/>
      <c r="T194" s="61"/>
      <c r="U194" s="61"/>
      <c r="V194" s="61"/>
      <c r="W194" s="61"/>
    </row>
    <row r="195" spans="1:23">
      <c r="A195" s="450"/>
      <c r="B195" s="450"/>
      <c r="C195" s="450"/>
      <c r="D195" s="450"/>
      <c r="E195" s="450"/>
      <c r="F195" s="450"/>
      <c r="G195" s="450"/>
      <c r="H195" s="450"/>
      <c r="I195" s="450"/>
      <c r="J195" s="450"/>
      <c r="K195" s="450"/>
      <c r="L195" s="450"/>
      <c r="M195" s="450"/>
      <c r="N195" s="450"/>
      <c r="O195" s="609"/>
      <c r="P195" s="61"/>
      <c r="Q195" s="61"/>
      <c r="R195" s="61"/>
      <c r="S195" s="61"/>
      <c r="T195" s="61"/>
      <c r="U195" s="61"/>
      <c r="V195" s="61"/>
      <c r="W195" s="61"/>
    </row>
    <row r="196" spans="1:23">
      <c r="A196" s="450"/>
      <c r="B196" s="450"/>
      <c r="C196" s="450"/>
      <c r="D196" s="450"/>
      <c r="E196" s="450"/>
      <c r="F196" s="450"/>
      <c r="G196" s="450"/>
      <c r="H196" s="450"/>
      <c r="I196" s="450"/>
      <c r="J196" s="450"/>
      <c r="K196" s="450"/>
      <c r="L196" s="450"/>
      <c r="M196" s="450"/>
      <c r="N196" s="450"/>
      <c r="O196" s="609"/>
      <c r="P196" s="61"/>
      <c r="Q196" s="61"/>
      <c r="R196" s="61"/>
      <c r="S196" s="61"/>
      <c r="T196" s="61"/>
      <c r="U196" s="61"/>
      <c r="V196" s="61"/>
      <c r="W196" s="61"/>
    </row>
    <row r="197" spans="1:23">
      <c r="A197" s="450"/>
      <c r="B197" s="450"/>
      <c r="C197" s="450"/>
      <c r="D197" s="450"/>
      <c r="E197" s="450"/>
      <c r="F197" s="450"/>
      <c r="G197" s="450"/>
      <c r="H197" s="450"/>
      <c r="I197" s="450"/>
      <c r="J197" s="450"/>
      <c r="K197" s="450"/>
      <c r="L197" s="450"/>
      <c r="M197" s="450"/>
      <c r="N197" s="450"/>
      <c r="O197" s="609"/>
      <c r="P197" s="61"/>
      <c r="Q197" s="61"/>
      <c r="R197" s="61"/>
      <c r="S197" s="61"/>
      <c r="T197" s="61"/>
      <c r="U197" s="61"/>
      <c r="V197" s="61"/>
      <c r="W197" s="61"/>
    </row>
    <row r="198" spans="1:23">
      <c r="A198" s="450"/>
      <c r="B198" s="450"/>
      <c r="C198" s="450"/>
      <c r="D198" s="450"/>
      <c r="E198" s="450"/>
      <c r="F198" s="450"/>
      <c r="G198" s="450"/>
      <c r="H198" s="450"/>
      <c r="I198" s="450"/>
      <c r="J198" s="450"/>
      <c r="K198" s="450"/>
      <c r="L198" s="450"/>
      <c r="M198" s="450"/>
      <c r="N198" s="450"/>
      <c r="O198" s="609"/>
      <c r="P198" s="61"/>
      <c r="Q198" s="61"/>
      <c r="R198" s="61"/>
      <c r="S198" s="61"/>
      <c r="T198" s="61"/>
      <c r="U198" s="61"/>
      <c r="V198" s="61"/>
      <c r="W198" s="61"/>
    </row>
    <row r="199" spans="1:23">
      <c r="A199" s="450"/>
      <c r="B199" s="450"/>
      <c r="C199" s="450"/>
      <c r="D199" s="450"/>
      <c r="E199" s="450"/>
      <c r="F199" s="450"/>
      <c r="G199" s="450"/>
      <c r="H199" s="450"/>
      <c r="I199" s="450"/>
      <c r="J199" s="450"/>
      <c r="K199" s="450"/>
      <c r="L199" s="450"/>
      <c r="M199" s="450"/>
      <c r="N199" s="450"/>
      <c r="O199" s="609"/>
      <c r="P199" s="61"/>
      <c r="Q199" s="61"/>
      <c r="R199" s="61"/>
      <c r="S199" s="61"/>
      <c r="T199" s="61"/>
      <c r="U199" s="61"/>
      <c r="V199" s="61"/>
      <c r="W199" s="61"/>
    </row>
    <row r="200" spans="1:23">
      <c r="A200" s="450"/>
      <c r="B200" s="450"/>
      <c r="C200" s="450"/>
      <c r="D200" s="450"/>
      <c r="E200" s="450"/>
      <c r="F200" s="450"/>
      <c r="G200" s="450"/>
      <c r="H200" s="450"/>
      <c r="I200" s="450"/>
      <c r="J200" s="450"/>
      <c r="K200" s="450"/>
      <c r="L200" s="450"/>
      <c r="M200" s="450"/>
      <c r="N200" s="450"/>
      <c r="O200" s="609"/>
      <c r="P200" s="61"/>
      <c r="Q200" s="61"/>
      <c r="R200" s="61"/>
      <c r="S200" s="61"/>
      <c r="T200" s="61"/>
      <c r="U200" s="61"/>
      <c r="V200" s="61"/>
      <c r="W200" s="61"/>
    </row>
    <row r="201" spans="1:23">
      <c r="A201" s="450"/>
      <c r="B201" s="450"/>
      <c r="C201" s="450"/>
      <c r="D201" s="450"/>
      <c r="E201" s="450"/>
      <c r="F201" s="450"/>
      <c r="G201" s="450"/>
      <c r="H201" s="450"/>
      <c r="I201" s="450"/>
      <c r="J201" s="450"/>
      <c r="K201" s="450"/>
      <c r="L201" s="450"/>
      <c r="M201" s="450"/>
      <c r="N201" s="450"/>
      <c r="O201" s="609"/>
      <c r="P201" s="61"/>
      <c r="Q201" s="61"/>
      <c r="R201" s="61"/>
      <c r="S201" s="61"/>
      <c r="T201" s="61"/>
      <c r="U201" s="61"/>
      <c r="V201" s="61"/>
      <c r="W201" s="61"/>
    </row>
    <row r="202" spans="1:23">
      <c r="A202" s="450"/>
      <c r="B202" s="450"/>
      <c r="C202" s="450"/>
      <c r="D202" s="450"/>
      <c r="E202" s="450"/>
      <c r="F202" s="450"/>
      <c r="G202" s="450"/>
      <c r="H202" s="450"/>
      <c r="I202" s="450"/>
      <c r="J202" s="450"/>
      <c r="K202" s="450"/>
      <c r="L202" s="450"/>
      <c r="M202" s="450"/>
      <c r="N202" s="450"/>
      <c r="O202" s="609"/>
      <c r="P202" s="61"/>
      <c r="Q202" s="61"/>
      <c r="R202" s="61"/>
      <c r="S202" s="61"/>
      <c r="T202" s="61"/>
      <c r="U202" s="61"/>
      <c r="V202" s="61"/>
      <c r="W202" s="61"/>
    </row>
    <row r="203" spans="1:23">
      <c r="A203" s="450"/>
      <c r="B203" s="450"/>
      <c r="C203" s="450"/>
      <c r="D203" s="450"/>
      <c r="E203" s="450"/>
      <c r="F203" s="450"/>
      <c r="G203" s="450"/>
      <c r="H203" s="450"/>
      <c r="I203" s="450"/>
      <c r="J203" s="450"/>
      <c r="K203" s="450"/>
      <c r="L203" s="450"/>
      <c r="M203" s="450"/>
      <c r="N203" s="450"/>
      <c r="O203" s="609"/>
      <c r="P203" s="61"/>
      <c r="Q203" s="61"/>
      <c r="R203" s="61"/>
      <c r="S203" s="61"/>
      <c r="T203" s="61"/>
      <c r="U203" s="61"/>
      <c r="V203" s="61"/>
      <c r="W203" s="61"/>
    </row>
    <row r="204" spans="1:23">
      <c r="A204" s="450"/>
      <c r="B204" s="450"/>
      <c r="C204" s="450"/>
      <c r="D204" s="450"/>
      <c r="E204" s="450"/>
      <c r="F204" s="450"/>
      <c r="G204" s="450"/>
      <c r="H204" s="450"/>
      <c r="I204" s="450"/>
      <c r="J204" s="450"/>
      <c r="K204" s="450"/>
      <c r="L204" s="450"/>
      <c r="M204" s="450"/>
      <c r="N204" s="450"/>
      <c r="O204" s="609"/>
      <c r="P204" s="61"/>
      <c r="Q204" s="61"/>
      <c r="R204" s="61"/>
      <c r="S204" s="61"/>
      <c r="T204" s="61"/>
      <c r="U204" s="61"/>
      <c r="V204" s="61"/>
      <c r="W204" s="61"/>
    </row>
    <row r="205" spans="1:23">
      <c r="A205" s="450"/>
      <c r="B205" s="450"/>
      <c r="C205" s="450"/>
      <c r="D205" s="450"/>
      <c r="E205" s="450"/>
      <c r="F205" s="450"/>
      <c r="G205" s="450"/>
      <c r="H205" s="450"/>
      <c r="I205" s="450"/>
      <c r="J205" s="450"/>
      <c r="K205" s="450"/>
      <c r="L205" s="450"/>
      <c r="M205" s="450"/>
      <c r="N205" s="450"/>
      <c r="O205" s="609"/>
      <c r="P205" s="61"/>
      <c r="Q205" s="61"/>
      <c r="R205" s="61"/>
      <c r="S205" s="61"/>
      <c r="T205" s="61"/>
      <c r="U205" s="61"/>
      <c r="V205" s="61"/>
      <c r="W205" s="61"/>
    </row>
    <row r="206" spans="1:23">
      <c r="A206" s="450"/>
      <c r="B206" s="450"/>
      <c r="C206" s="450"/>
      <c r="D206" s="450"/>
      <c r="E206" s="450"/>
      <c r="F206" s="450"/>
      <c r="G206" s="450"/>
      <c r="H206" s="450"/>
      <c r="I206" s="450"/>
      <c r="J206" s="450"/>
      <c r="K206" s="450"/>
      <c r="L206" s="450"/>
      <c r="M206" s="450"/>
      <c r="N206" s="450"/>
      <c r="O206" s="609"/>
      <c r="P206" s="61"/>
      <c r="Q206" s="61"/>
      <c r="R206" s="61"/>
      <c r="S206" s="61"/>
      <c r="T206" s="61"/>
      <c r="U206" s="61"/>
      <c r="V206" s="61"/>
      <c r="W206" s="61"/>
    </row>
    <row r="207" spans="1:23">
      <c r="A207" s="450"/>
      <c r="B207" s="450"/>
      <c r="C207" s="450"/>
      <c r="D207" s="450"/>
      <c r="E207" s="450"/>
      <c r="F207" s="450"/>
      <c r="G207" s="450"/>
      <c r="H207" s="450"/>
      <c r="I207" s="450"/>
      <c r="J207" s="450"/>
      <c r="K207" s="450"/>
      <c r="L207" s="450"/>
      <c r="M207" s="450"/>
      <c r="N207" s="450"/>
      <c r="O207" s="609"/>
      <c r="P207" s="61"/>
      <c r="Q207" s="61"/>
      <c r="R207" s="61"/>
      <c r="S207" s="61"/>
      <c r="T207" s="61"/>
      <c r="U207" s="61"/>
      <c r="V207" s="61"/>
      <c r="W207" s="61"/>
    </row>
    <row r="208" spans="1:23">
      <c r="A208" s="450"/>
      <c r="B208" s="450"/>
      <c r="C208" s="450"/>
      <c r="D208" s="450"/>
      <c r="E208" s="450"/>
      <c r="F208" s="450"/>
      <c r="G208" s="450"/>
      <c r="H208" s="450"/>
      <c r="I208" s="450"/>
      <c r="J208" s="450"/>
      <c r="K208" s="450"/>
      <c r="L208" s="450"/>
      <c r="M208" s="450"/>
      <c r="N208" s="450"/>
      <c r="O208" s="609"/>
      <c r="P208" s="61"/>
      <c r="Q208" s="61"/>
      <c r="R208" s="61"/>
      <c r="S208" s="61"/>
      <c r="T208" s="61"/>
      <c r="U208" s="61"/>
      <c r="V208" s="61"/>
      <c r="W208" s="61"/>
    </row>
    <row r="209" spans="1:23">
      <c r="A209" s="450"/>
      <c r="B209" s="450"/>
      <c r="C209" s="450"/>
      <c r="D209" s="450"/>
      <c r="E209" s="450"/>
      <c r="F209" s="450"/>
      <c r="G209" s="450"/>
      <c r="H209" s="450"/>
      <c r="I209" s="450"/>
      <c r="J209" s="450"/>
      <c r="K209" s="450"/>
      <c r="L209" s="450"/>
      <c r="M209" s="450"/>
      <c r="N209" s="450"/>
      <c r="O209" s="609"/>
      <c r="P209" s="61"/>
      <c r="Q209" s="61"/>
      <c r="R209" s="61"/>
      <c r="S209" s="61"/>
      <c r="T209" s="61"/>
      <c r="U209" s="61"/>
      <c r="V209" s="61"/>
      <c r="W209" s="61"/>
    </row>
    <row r="210" spans="1:23">
      <c r="A210" s="450"/>
      <c r="B210" s="450"/>
      <c r="C210" s="450"/>
      <c r="D210" s="450"/>
      <c r="E210" s="450"/>
      <c r="F210" s="450"/>
      <c r="G210" s="450"/>
      <c r="H210" s="450"/>
      <c r="I210" s="450"/>
      <c r="J210" s="450"/>
      <c r="K210" s="450"/>
      <c r="L210" s="450"/>
      <c r="M210" s="450"/>
      <c r="N210" s="450"/>
      <c r="O210" s="609"/>
      <c r="P210" s="61"/>
      <c r="Q210" s="61"/>
      <c r="R210" s="61"/>
      <c r="S210" s="61"/>
      <c r="T210" s="61"/>
      <c r="U210" s="61"/>
      <c r="V210" s="61"/>
      <c r="W210" s="61"/>
    </row>
    <row r="211" spans="1:23">
      <c r="A211" s="450"/>
      <c r="B211" s="450"/>
      <c r="C211" s="450"/>
      <c r="D211" s="450"/>
      <c r="E211" s="450"/>
      <c r="F211" s="450"/>
      <c r="G211" s="450"/>
      <c r="H211" s="450"/>
      <c r="I211" s="450"/>
      <c r="J211" s="450"/>
      <c r="K211" s="450"/>
      <c r="L211" s="450"/>
      <c r="M211" s="450"/>
      <c r="N211" s="450"/>
      <c r="O211" s="609"/>
      <c r="P211" s="61"/>
      <c r="Q211" s="61"/>
      <c r="R211" s="61"/>
      <c r="S211" s="61"/>
      <c r="T211" s="61"/>
      <c r="U211" s="61"/>
      <c r="V211" s="61"/>
      <c r="W211" s="61"/>
    </row>
    <row r="212" spans="1:23">
      <c r="A212" s="450"/>
      <c r="B212" s="450"/>
      <c r="C212" s="450"/>
      <c r="D212" s="450"/>
      <c r="E212" s="450"/>
      <c r="F212" s="450"/>
      <c r="G212" s="450"/>
      <c r="H212" s="450"/>
      <c r="I212" s="450"/>
      <c r="J212" s="450"/>
      <c r="K212" s="450"/>
      <c r="L212" s="450"/>
      <c r="M212" s="450"/>
      <c r="N212" s="450"/>
      <c r="O212" s="609"/>
      <c r="P212" s="61"/>
      <c r="Q212" s="61"/>
      <c r="R212" s="61"/>
      <c r="S212" s="61"/>
      <c r="T212" s="61"/>
      <c r="U212" s="61"/>
      <c r="V212" s="61"/>
      <c r="W212" s="61"/>
    </row>
    <row r="213" spans="1:23">
      <c r="A213" s="450"/>
      <c r="B213" s="450"/>
      <c r="C213" s="450"/>
      <c r="D213" s="450"/>
      <c r="E213" s="450"/>
      <c r="F213" s="450"/>
      <c r="G213" s="450"/>
      <c r="H213" s="450"/>
      <c r="I213" s="450"/>
      <c r="J213" s="450"/>
      <c r="K213" s="450"/>
      <c r="L213" s="450"/>
      <c r="M213" s="450"/>
      <c r="N213" s="450"/>
      <c r="O213" s="609"/>
      <c r="P213" s="61"/>
      <c r="Q213" s="61"/>
      <c r="R213" s="61"/>
      <c r="S213" s="61"/>
      <c r="T213" s="61"/>
      <c r="U213" s="61"/>
      <c r="V213" s="61"/>
      <c r="W213" s="61"/>
    </row>
    <row r="214" spans="1:23">
      <c r="A214" s="450"/>
      <c r="B214" s="450"/>
      <c r="C214" s="450"/>
      <c r="D214" s="450"/>
      <c r="E214" s="450"/>
      <c r="F214" s="450"/>
      <c r="G214" s="450"/>
      <c r="H214" s="450"/>
      <c r="I214" s="450"/>
      <c r="J214" s="450"/>
      <c r="K214" s="450"/>
      <c r="L214" s="450"/>
      <c r="M214" s="450"/>
      <c r="N214" s="450"/>
      <c r="O214" s="609"/>
      <c r="P214" s="61"/>
      <c r="Q214" s="61"/>
      <c r="R214" s="61"/>
      <c r="S214" s="61"/>
      <c r="T214" s="61"/>
      <c r="U214" s="61"/>
      <c r="V214" s="61"/>
      <c r="W214" s="61"/>
    </row>
    <row r="215" spans="1:23">
      <c r="A215" s="450"/>
      <c r="B215" s="450"/>
      <c r="C215" s="450"/>
      <c r="D215" s="450"/>
      <c r="E215" s="450"/>
      <c r="F215" s="450"/>
      <c r="G215" s="450"/>
      <c r="H215" s="450"/>
      <c r="I215" s="450"/>
      <c r="J215" s="450"/>
      <c r="K215" s="450"/>
      <c r="L215" s="450"/>
      <c r="M215" s="450"/>
      <c r="N215" s="450"/>
      <c r="O215" s="609"/>
      <c r="P215" s="61"/>
      <c r="Q215" s="61"/>
      <c r="R215" s="61"/>
      <c r="S215" s="61"/>
      <c r="T215" s="61"/>
      <c r="U215" s="61"/>
      <c r="V215" s="61"/>
      <c r="W215" s="61"/>
    </row>
    <row r="216" spans="1:23">
      <c r="A216" s="450"/>
      <c r="B216" s="450"/>
      <c r="C216" s="450"/>
      <c r="D216" s="450"/>
      <c r="E216" s="450"/>
      <c r="F216" s="450"/>
      <c r="G216" s="450"/>
      <c r="H216" s="450"/>
      <c r="I216" s="450"/>
      <c r="J216" s="450"/>
      <c r="K216" s="450"/>
      <c r="L216" s="450"/>
      <c r="M216" s="450"/>
      <c r="N216" s="450"/>
      <c r="O216" s="609"/>
      <c r="P216" s="61"/>
      <c r="Q216" s="61"/>
      <c r="R216" s="61"/>
      <c r="S216" s="61"/>
      <c r="T216" s="61"/>
      <c r="U216" s="61"/>
      <c r="V216" s="61"/>
      <c r="W216" s="61"/>
    </row>
    <row r="217" spans="1:23">
      <c r="A217" s="450"/>
      <c r="B217" s="450"/>
      <c r="C217" s="450"/>
      <c r="D217" s="450"/>
      <c r="E217" s="450"/>
      <c r="F217" s="450"/>
      <c r="G217" s="450"/>
      <c r="H217" s="450"/>
      <c r="I217" s="450"/>
      <c r="J217" s="450"/>
      <c r="K217" s="450"/>
      <c r="L217" s="450"/>
      <c r="M217" s="450"/>
      <c r="N217" s="450"/>
      <c r="O217" s="609"/>
      <c r="P217" s="61"/>
      <c r="Q217" s="61"/>
      <c r="R217" s="61"/>
      <c r="S217" s="61"/>
      <c r="T217" s="61"/>
      <c r="U217" s="61"/>
      <c r="V217" s="61"/>
      <c r="W217" s="61"/>
    </row>
    <row r="218" spans="1:23">
      <c r="A218" s="450"/>
      <c r="B218" s="450"/>
      <c r="C218" s="450"/>
      <c r="D218" s="450"/>
      <c r="E218" s="450"/>
      <c r="F218" s="450"/>
      <c r="G218" s="450"/>
      <c r="H218" s="450"/>
      <c r="I218" s="450"/>
      <c r="J218" s="450"/>
      <c r="K218" s="450"/>
      <c r="L218" s="450"/>
      <c r="M218" s="450"/>
      <c r="N218" s="450"/>
      <c r="O218" s="609"/>
      <c r="P218" s="61"/>
      <c r="Q218" s="61"/>
      <c r="R218" s="61"/>
      <c r="S218" s="61"/>
      <c r="T218" s="61"/>
      <c r="U218" s="61"/>
      <c r="V218" s="61"/>
      <c r="W218" s="61"/>
    </row>
    <row r="219" spans="1:23">
      <c r="A219" s="450"/>
      <c r="B219" s="450"/>
      <c r="C219" s="450"/>
      <c r="D219" s="450"/>
      <c r="E219" s="450"/>
      <c r="F219" s="450"/>
      <c r="G219" s="450"/>
      <c r="H219" s="450"/>
      <c r="I219" s="450"/>
      <c r="J219" s="450"/>
      <c r="K219" s="450"/>
      <c r="L219" s="450"/>
      <c r="M219" s="450"/>
      <c r="N219" s="450"/>
      <c r="O219" s="609"/>
      <c r="P219" s="61"/>
      <c r="Q219" s="61"/>
      <c r="R219" s="61"/>
      <c r="S219" s="61"/>
      <c r="T219" s="61"/>
      <c r="U219" s="61"/>
      <c r="V219" s="61"/>
      <c r="W219" s="61"/>
    </row>
    <row r="220" spans="1:23">
      <c r="A220" s="450"/>
      <c r="B220" s="450"/>
      <c r="C220" s="450"/>
      <c r="D220" s="450"/>
      <c r="E220" s="450"/>
      <c r="F220" s="450"/>
      <c r="G220" s="450"/>
      <c r="H220" s="450"/>
      <c r="I220" s="450"/>
      <c r="J220" s="450"/>
      <c r="K220" s="450"/>
      <c r="L220" s="450"/>
      <c r="M220" s="450"/>
      <c r="N220" s="450"/>
      <c r="O220" s="609"/>
      <c r="P220" s="61"/>
      <c r="Q220" s="61"/>
      <c r="R220" s="61"/>
      <c r="S220" s="61"/>
      <c r="T220" s="61"/>
      <c r="U220" s="61"/>
      <c r="V220" s="61"/>
      <c r="W220" s="61"/>
    </row>
    <row r="221" spans="1:23">
      <c r="A221" s="450"/>
      <c r="B221" s="450"/>
      <c r="C221" s="450"/>
      <c r="D221" s="450"/>
      <c r="E221" s="450"/>
      <c r="F221" s="450"/>
      <c r="G221" s="450"/>
      <c r="H221" s="450"/>
      <c r="I221" s="450"/>
      <c r="J221" s="450"/>
      <c r="K221" s="450"/>
      <c r="L221" s="450"/>
      <c r="M221" s="450"/>
      <c r="N221" s="450"/>
      <c r="O221" s="609"/>
      <c r="P221" s="61"/>
      <c r="Q221" s="61"/>
      <c r="R221" s="61"/>
      <c r="S221" s="61"/>
      <c r="T221" s="61"/>
      <c r="U221" s="61"/>
      <c r="V221" s="61"/>
      <c r="W221" s="61"/>
    </row>
    <row r="222" spans="1:23">
      <c r="A222" s="450"/>
      <c r="B222" s="450"/>
      <c r="C222" s="450"/>
      <c r="D222" s="450"/>
      <c r="E222" s="450"/>
      <c r="F222" s="450"/>
      <c r="G222" s="450"/>
      <c r="H222" s="450"/>
      <c r="I222" s="450"/>
      <c r="J222" s="450"/>
      <c r="K222" s="450"/>
      <c r="L222" s="450"/>
      <c r="M222" s="450"/>
      <c r="N222" s="450"/>
      <c r="O222" s="609"/>
      <c r="P222" s="61"/>
      <c r="Q222" s="61"/>
      <c r="R222" s="61"/>
      <c r="S222" s="61"/>
      <c r="T222" s="61"/>
      <c r="U222" s="61"/>
      <c r="V222" s="61"/>
      <c r="W222" s="61"/>
    </row>
    <row r="223" spans="1:23">
      <c r="A223" s="450"/>
      <c r="B223" s="450"/>
      <c r="C223" s="450"/>
      <c r="D223" s="450"/>
      <c r="E223" s="450"/>
      <c r="F223" s="450"/>
      <c r="G223" s="450"/>
      <c r="H223" s="450"/>
      <c r="I223" s="450"/>
      <c r="J223" s="450"/>
      <c r="K223" s="450"/>
      <c r="L223" s="450"/>
      <c r="M223" s="450"/>
      <c r="N223" s="450"/>
      <c r="O223" s="609"/>
      <c r="P223" s="61"/>
      <c r="Q223" s="61"/>
      <c r="R223" s="61"/>
      <c r="S223" s="61"/>
      <c r="T223" s="61"/>
      <c r="U223" s="61"/>
      <c r="V223" s="61"/>
      <c r="W223" s="61"/>
    </row>
    <row r="224" spans="1:23">
      <c r="A224" s="450"/>
      <c r="B224" s="450"/>
      <c r="C224" s="450"/>
      <c r="D224" s="450"/>
      <c r="E224" s="450"/>
      <c r="F224" s="450"/>
      <c r="G224" s="450"/>
      <c r="H224" s="450"/>
      <c r="I224" s="450"/>
      <c r="J224" s="450"/>
      <c r="K224" s="450"/>
      <c r="L224" s="450"/>
      <c r="M224" s="450"/>
      <c r="N224" s="450"/>
      <c r="O224" s="609"/>
      <c r="P224" s="61"/>
      <c r="Q224" s="61"/>
      <c r="R224" s="61"/>
      <c r="S224" s="61"/>
      <c r="T224" s="61"/>
      <c r="U224" s="61"/>
      <c r="V224" s="61"/>
      <c r="W224" s="61"/>
    </row>
    <row r="225" spans="1:23">
      <c r="A225" s="450"/>
      <c r="B225" s="450"/>
      <c r="C225" s="450"/>
      <c r="D225" s="450"/>
      <c r="E225" s="450"/>
      <c r="F225" s="450"/>
      <c r="G225" s="450"/>
      <c r="H225" s="450"/>
      <c r="I225" s="450"/>
      <c r="J225" s="450"/>
      <c r="K225" s="450"/>
      <c r="L225" s="450"/>
      <c r="M225" s="450"/>
      <c r="N225" s="450"/>
      <c r="O225" s="609"/>
      <c r="P225" s="61"/>
      <c r="Q225" s="61"/>
      <c r="R225" s="61"/>
      <c r="S225" s="61"/>
      <c r="T225" s="61"/>
      <c r="U225" s="61"/>
      <c r="V225" s="61"/>
      <c r="W225" s="61"/>
    </row>
    <row r="226" spans="1:23">
      <c r="A226" s="450"/>
      <c r="B226" s="450"/>
      <c r="C226" s="450"/>
      <c r="D226" s="450"/>
      <c r="E226" s="450"/>
      <c r="F226" s="450"/>
      <c r="G226" s="450"/>
      <c r="H226" s="450"/>
      <c r="I226" s="450"/>
      <c r="J226" s="450"/>
      <c r="K226" s="450"/>
      <c r="L226" s="450"/>
      <c r="M226" s="450"/>
      <c r="N226" s="450"/>
      <c r="O226" s="609"/>
      <c r="P226" s="61"/>
      <c r="Q226" s="61"/>
      <c r="R226" s="61"/>
      <c r="S226" s="61"/>
      <c r="T226" s="61"/>
      <c r="U226" s="61"/>
      <c r="V226" s="61"/>
      <c r="W226" s="61"/>
    </row>
    <row r="227" spans="1:23">
      <c r="A227" s="450"/>
      <c r="B227" s="450"/>
      <c r="C227" s="450"/>
      <c r="D227" s="450"/>
      <c r="E227" s="450"/>
      <c r="F227" s="450"/>
      <c r="G227" s="450"/>
      <c r="H227" s="450"/>
      <c r="I227" s="450"/>
      <c r="J227" s="450"/>
      <c r="K227" s="450"/>
      <c r="L227" s="450"/>
      <c r="M227" s="450"/>
      <c r="N227" s="450"/>
      <c r="O227" s="609"/>
      <c r="P227" s="61"/>
      <c r="Q227" s="61"/>
      <c r="R227" s="61"/>
      <c r="S227" s="61"/>
      <c r="T227" s="61"/>
      <c r="U227" s="61"/>
      <c r="V227" s="61"/>
      <c r="W227" s="61"/>
    </row>
    <row r="228" spans="1:23">
      <c r="A228" s="450"/>
      <c r="B228" s="450"/>
      <c r="C228" s="450"/>
      <c r="D228" s="450"/>
      <c r="E228" s="450"/>
      <c r="F228" s="450"/>
      <c r="G228" s="450"/>
      <c r="H228" s="450"/>
      <c r="I228" s="450"/>
      <c r="J228" s="450"/>
      <c r="K228" s="450"/>
      <c r="L228" s="450"/>
      <c r="M228" s="450"/>
      <c r="N228" s="450"/>
      <c r="O228" s="609"/>
      <c r="P228" s="61"/>
      <c r="Q228" s="61"/>
      <c r="R228" s="61"/>
      <c r="S228" s="61"/>
      <c r="T228" s="61"/>
      <c r="U228" s="61"/>
      <c r="V228" s="61"/>
      <c r="W228" s="61"/>
    </row>
    <row r="229" spans="1:23">
      <c r="A229" s="450"/>
      <c r="B229" s="450"/>
      <c r="C229" s="450"/>
      <c r="D229" s="450"/>
      <c r="E229" s="450"/>
      <c r="F229" s="450"/>
      <c r="G229" s="450"/>
      <c r="H229" s="450"/>
      <c r="I229" s="450"/>
      <c r="J229" s="450"/>
      <c r="K229" s="450"/>
      <c r="L229" s="450"/>
      <c r="M229" s="450"/>
      <c r="N229" s="450"/>
      <c r="O229" s="609"/>
      <c r="P229" s="61"/>
      <c r="Q229" s="61"/>
      <c r="R229" s="61"/>
      <c r="S229" s="61"/>
      <c r="T229" s="61"/>
      <c r="U229" s="61"/>
      <c r="V229" s="61"/>
      <c r="W229" s="61"/>
    </row>
    <row r="230" spans="1:23">
      <c r="A230" s="450"/>
      <c r="B230" s="450"/>
      <c r="C230" s="450"/>
      <c r="D230" s="450"/>
      <c r="E230" s="450"/>
      <c r="F230" s="450"/>
      <c r="G230" s="450"/>
      <c r="H230" s="450"/>
      <c r="I230" s="450"/>
      <c r="J230" s="450"/>
      <c r="K230" s="450"/>
      <c r="L230" s="450"/>
      <c r="M230" s="450"/>
      <c r="N230" s="450"/>
      <c r="O230" s="609"/>
      <c r="P230" s="61"/>
      <c r="Q230" s="61"/>
      <c r="R230" s="61"/>
      <c r="S230" s="61"/>
      <c r="T230" s="61"/>
      <c r="U230" s="61"/>
      <c r="V230" s="61"/>
      <c r="W230" s="61"/>
    </row>
    <row r="231" spans="1:23">
      <c r="A231" s="450"/>
      <c r="B231" s="450"/>
      <c r="C231" s="450"/>
      <c r="D231" s="450"/>
      <c r="E231" s="450"/>
      <c r="F231" s="450"/>
      <c r="G231" s="450"/>
      <c r="H231" s="450"/>
      <c r="I231" s="450"/>
      <c r="J231" s="450"/>
      <c r="K231" s="450"/>
      <c r="L231" s="450"/>
      <c r="M231" s="450"/>
      <c r="N231" s="450"/>
      <c r="O231" s="609"/>
      <c r="P231" s="61"/>
      <c r="Q231" s="61"/>
      <c r="R231" s="61"/>
      <c r="S231" s="61"/>
      <c r="T231" s="61"/>
      <c r="U231" s="61"/>
      <c r="V231" s="61"/>
      <c r="W231" s="61"/>
    </row>
    <row r="232" spans="1:23">
      <c r="A232" s="450"/>
      <c r="B232" s="450"/>
      <c r="C232" s="450"/>
      <c r="D232" s="450"/>
      <c r="E232" s="450"/>
      <c r="F232" s="450"/>
      <c r="G232" s="450"/>
      <c r="H232" s="450"/>
      <c r="I232" s="450"/>
      <c r="J232" s="450"/>
      <c r="K232" s="450"/>
      <c r="L232" s="450"/>
      <c r="M232" s="450"/>
      <c r="N232" s="450"/>
      <c r="O232" s="609"/>
      <c r="P232" s="61"/>
      <c r="Q232" s="61"/>
      <c r="R232" s="61"/>
      <c r="S232" s="61"/>
      <c r="T232" s="61"/>
      <c r="U232" s="61"/>
      <c r="V232" s="61"/>
      <c r="W232" s="61"/>
    </row>
    <row r="233" spans="1:23">
      <c r="A233" s="450"/>
      <c r="B233" s="450"/>
      <c r="C233" s="450"/>
      <c r="D233" s="450"/>
      <c r="E233" s="450"/>
      <c r="F233" s="450"/>
      <c r="G233" s="450"/>
      <c r="H233" s="450"/>
      <c r="I233" s="450"/>
      <c r="J233" s="450"/>
      <c r="K233" s="450"/>
      <c r="L233" s="450"/>
      <c r="M233" s="450"/>
      <c r="N233" s="450"/>
      <c r="O233" s="609"/>
      <c r="P233" s="61"/>
      <c r="Q233" s="61"/>
      <c r="R233" s="61"/>
      <c r="S233" s="61"/>
      <c r="T233" s="61"/>
      <c r="U233" s="61"/>
      <c r="V233" s="61"/>
      <c r="W233" s="61"/>
    </row>
    <row r="234" spans="1:23">
      <c r="A234" s="450"/>
      <c r="B234" s="450"/>
      <c r="C234" s="450"/>
      <c r="D234" s="450"/>
      <c r="E234" s="450"/>
      <c r="F234" s="450"/>
      <c r="G234" s="450"/>
      <c r="H234" s="450"/>
      <c r="I234" s="450"/>
      <c r="J234" s="450"/>
      <c r="K234" s="450"/>
      <c r="L234" s="450"/>
      <c r="M234" s="450"/>
      <c r="N234" s="450"/>
      <c r="O234" s="609"/>
      <c r="P234" s="61"/>
      <c r="Q234" s="61"/>
      <c r="R234" s="61"/>
      <c r="S234" s="61"/>
      <c r="T234" s="61"/>
      <c r="U234" s="61"/>
      <c r="V234" s="61"/>
      <c r="W234" s="61"/>
    </row>
    <row r="235" spans="1:23">
      <c r="A235" s="450"/>
      <c r="B235" s="450"/>
      <c r="C235" s="450"/>
      <c r="D235" s="450"/>
      <c r="E235" s="450"/>
      <c r="F235" s="450"/>
      <c r="G235" s="450"/>
      <c r="H235" s="450"/>
      <c r="I235" s="450"/>
      <c r="J235" s="450"/>
      <c r="K235" s="450"/>
      <c r="L235" s="450"/>
      <c r="M235" s="450"/>
      <c r="N235" s="450"/>
      <c r="O235" s="609"/>
      <c r="P235" s="61"/>
      <c r="Q235" s="61"/>
      <c r="R235" s="61"/>
      <c r="S235" s="61"/>
      <c r="T235" s="61"/>
      <c r="U235" s="61"/>
      <c r="V235" s="61"/>
      <c r="W235" s="61"/>
    </row>
    <row r="236" spans="1:23">
      <c r="A236" s="450"/>
      <c r="B236" s="450"/>
      <c r="C236" s="450"/>
      <c r="D236" s="450"/>
      <c r="E236" s="450"/>
      <c r="F236" s="450"/>
      <c r="G236" s="450"/>
      <c r="H236" s="450"/>
      <c r="I236" s="450"/>
      <c r="J236" s="450"/>
      <c r="K236" s="450"/>
      <c r="L236" s="450"/>
      <c r="M236" s="450"/>
      <c r="N236" s="450"/>
      <c r="O236" s="609"/>
      <c r="P236" s="61"/>
      <c r="Q236" s="61"/>
      <c r="R236" s="61"/>
      <c r="S236" s="61"/>
      <c r="T236" s="61"/>
      <c r="U236" s="61"/>
      <c r="V236" s="61"/>
      <c r="W236" s="61"/>
    </row>
    <row r="237" spans="1:23">
      <c r="A237" s="450"/>
      <c r="B237" s="450"/>
      <c r="C237" s="450"/>
      <c r="D237" s="450"/>
      <c r="E237" s="450"/>
      <c r="F237" s="450"/>
      <c r="G237" s="450"/>
      <c r="H237" s="450"/>
      <c r="I237" s="450"/>
      <c r="J237" s="450"/>
      <c r="K237" s="450"/>
      <c r="L237" s="450"/>
      <c r="M237" s="450"/>
      <c r="N237" s="450"/>
      <c r="O237" s="609"/>
      <c r="P237" s="61"/>
      <c r="Q237" s="61"/>
      <c r="R237" s="61"/>
      <c r="S237" s="61"/>
      <c r="T237" s="61"/>
      <c r="U237" s="61"/>
      <c r="V237" s="61"/>
      <c r="W237" s="61"/>
    </row>
    <row r="238" spans="1:23">
      <c r="A238" s="450"/>
      <c r="B238" s="450"/>
      <c r="C238" s="450"/>
      <c r="D238" s="450"/>
      <c r="E238" s="450"/>
      <c r="F238" s="450"/>
      <c r="G238" s="450"/>
      <c r="H238" s="450"/>
      <c r="I238" s="450"/>
      <c r="J238" s="450"/>
      <c r="K238" s="450"/>
      <c r="L238" s="450"/>
      <c r="M238" s="450"/>
      <c r="N238" s="450"/>
      <c r="O238" s="609"/>
      <c r="P238" s="61"/>
      <c r="Q238" s="61"/>
      <c r="R238" s="61"/>
      <c r="S238" s="61"/>
      <c r="T238" s="61"/>
      <c r="U238" s="61"/>
      <c r="V238" s="61"/>
      <c r="W238" s="61"/>
    </row>
    <row r="239" spans="1:23">
      <c r="A239" s="450"/>
      <c r="B239" s="450"/>
      <c r="C239" s="450"/>
      <c r="D239" s="450"/>
      <c r="E239" s="450"/>
      <c r="F239" s="450"/>
      <c r="G239" s="450"/>
      <c r="H239" s="450"/>
      <c r="I239" s="450"/>
      <c r="J239" s="450"/>
      <c r="K239" s="450"/>
      <c r="L239" s="450"/>
      <c r="M239" s="450"/>
      <c r="N239" s="450"/>
      <c r="O239" s="609"/>
      <c r="P239" s="61"/>
      <c r="Q239" s="61"/>
      <c r="R239" s="61"/>
      <c r="S239" s="61"/>
      <c r="T239" s="61"/>
      <c r="U239" s="61"/>
      <c r="V239" s="61"/>
      <c r="W239" s="61"/>
    </row>
    <row r="240" spans="1:23">
      <c r="A240" s="450"/>
      <c r="B240" s="450"/>
      <c r="C240" s="450"/>
      <c r="D240" s="450"/>
      <c r="E240" s="450"/>
      <c r="F240" s="450"/>
      <c r="G240" s="450"/>
      <c r="H240" s="450"/>
      <c r="I240" s="450"/>
      <c r="J240" s="450"/>
      <c r="K240" s="450"/>
      <c r="L240" s="450"/>
      <c r="M240" s="450"/>
      <c r="N240" s="450"/>
      <c r="O240" s="609"/>
      <c r="P240" s="61"/>
      <c r="Q240" s="61"/>
      <c r="R240" s="61"/>
      <c r="S240" s="61"/>
      <c r="T240" s="61"/>
      <c r="U240" s="61"/>
      <c r="V240" s="61"/>
      <c r="W240" s="61"/>
    </row>
    <row r="241" spans="1:23">
      <c r="A241" s="450"/>
      <c r="B241" s="450"/>
      <c r="C241" s="450"/>
      <c r="D241" s="450"/>
      <c r="E241" s="450"/>
      <c r="F241" s="450"/>
      <c r="G241" s="450"/>
      <c r="H241" s="450"/>
      <c r="I241" s="450"/>
      <c r="J241" s="450"/>
      <c r="K241" s="450"/>
      <c r="L241" s="450"/>
      <c r="M241" s="450"/>
      <c r="N241" s="450"/>
      <c r="O241" s="609"/>
      <c r="P241" s="61"/>
      <c r="Q241" s="61"/>
      <c r="R241" s="61"/>
      <c r="S241" s="61"/>
      <c r="T241" s="61"/>
      <c r="U241" s="61"/>
      <c r="V241" s="61"/>
      <c r="W241" s="61"/>
    </row>
    <row r="242" spans="1:23">
      <c r="A242" s="450"/>
      <c r="B242" s="450"/>
      <c r="C242" s="450"/>
      <c r="D242" s="450"/>
      <c r="E242" s="450"/>
      <c r="F242" s="450"/>
      <c r="G242" s="450"/>
      <c r="H242" s="450"/>
      <c r="I242" s="450"/>
      <c r="J242" s="450"/>
      <c r="K242" s="450"/>
      <c r="L242" s="450"/>
      <c r="M242" s="450"/>
      <c r="N242" s="450"/>
      <c r="O242" s="609"/>
      <c r="P242" s="61"/>
      <c r="Q242" s="61"/>
      <c r="R242" s="61"/>
      <c r="S242" s="61"/>
      <c r="T242" s="61"/>
      <c r="U242" s="61"/>
      <c r="V242" s="61"/>
      <c r="W242" s="61"/>
    </row>
    <row r="243" spans="1:23">
      <c r="A243" s="450"/>
      <c r="B243" s="450"/>
      <c r="C243" s="450"/>
      <c r="D243" s="450"/>
      <c r="E243" s="450"/>
      <c r="F243" s="450"/>
      <c r="G243" s="450"/>
      <c r="H243" s="450"/>
      <c r="I243" s="450"/>
      <c r="J243" s="450"/>
      <c r="K243" s="450"/>
      <c r="L243" s="450"/>
      <c r="M243" s="450"/>
      <c r="N243" s="450"/>
      <c r="O243" s="609"/>
      <c r="P243" s="61"/>
      <c r="Q243" s="61"/>
      <c r="R243" s="61"/>
      <c r="S243" s="61"/>
      <c r="T243" s="61"/>
      <c r="U243" s="61"/>
      <c r="V243" s="61"/>
      <c r="W243" s="61"/>
    </row>
    <row r="244" spans="1:23">
      <c r="A244" s="450"/>
      <c r="B244" s="450"/>
      <c r="C244" s="450"/>
      <c r="D244" s="450"/>
      <c r="E244" s="450"/>
      <c r="F244" s="450"/>
      <c r="G244" s="450"/>
      <c r="H244" s="450"/>
      <c r="I244" s="450"/>
      <c r="J244" s="450"/>
      <c r="K244" s="450"/>
      <c r="L244" s="450"/>
      <c r="M244" s="450"/>
      <c r="N244" s="450"/>
      <c r="O244" s="609"/>
      <c r="P244" s="61"/>
      <c r="Q244" s="61"/>
      <c r="R244" s="61"/>
      <c r="S244" s="61"/>
      <c r="T244" s="61"/>
      <c r="U244" s="61"/>
      <c r="V244" s="61"/>
      <c r="W244" s="61"/>
    </row>
    <row r="245" spans="1:23">
      <c r="A245" s="450"/>
      <c r="B245" s="450"/>
      <c r="C245" s="450"/>
      <c r="D245" s="450"/>
      <c r="E245" s="450"/>
      <c r="F245" s="450"/>
      <c r="G245" s="450"/>
      <c r="H245" s="450"/>
      <c r="I245" s="450"/>
      <c r="J245" s="450"/>
      <c r="K245" s="450"/>
      <c r="L245" s="450"/>
      <c r="M245" s="450"/>
      <c r="N245" s="450"/>
      <c r="O245" s="609"/>
      <c r="P245" s="61"/>
      <c r="Q245" s="61"/>
      <c r="R245" s="61"/>
      <c r="S245" s="61"/>
      <c r="T245" s="61"/>
      <c r="U245" s="61"/>
      <c r="V245" s="61"/>
      <c r="W245" s="61"/>
    </row>
    <row r="246" spans="1:23">
      <c r="A246" s="450"/>
      <c r="B246" s="450"/>
      <c r="C246" s="450"/>
      <c r="D246" s="450"/>
      <c r="E246" s="450"/>
      <c r="F246" s="450"/>
      <c r="G246" s="450"/>
      <c r="H246" s="450"/>
      <c r="I246" s="450"/>
      <c r="J246" s="450"/>
      <c r="K246" s="450"/>
      <c r="L246" s="450"/>
      <c r="M246" s="450"/>
      <c r="N246" s="450"/>
      <c r="O246" s="609"/>
      <c r="P246" s="61"/>
      <c r="Q246" s="61"/>
      <c r="R246" s="61"/>
      <c r="S246" s="61"/>
      <c r="T246" s="61"/>
      <c r="U246" s="61"/>
      <c r="V246" s="61"/>
      <c r="W246" s="61"/>
    </row>
    <row r="247" spans="1:23">
      <c r="A247" s="450"/>
      <c r="B247" s="450"/>
      <c r="C247" s="450"/>
      <c r="D247" s="450"/>
      <c r="E247" s="450"/>
      <c r="F247" s="450"/>
      <c r="G247" s="450"/>
      <c r="H247" s="450"/>
      <c r="I247" s="450"/>
      <c r="J247" s="450"/>
      <c r="K247" s="450"/>
      <c r="L247" s="450"/>
      <c r="M247" s="450"/>
      <c r="N247" s="450"/>
      <c r="O247" s="609"/>
      <c r="P247" s="61"/>
      <c r="Q247" s="61"/>
      <c r="R247" s="61"/>
      <c r="S247" s="61"/>
      <c r="T247" s="61"/>
      <c r="U247" s="61"/>
      <c r="V247" s="61"/>
      <c r="W247" s="61"/>
    </row>
    <row r="248" spans="1:23">
      <c r="A248" s="450"/>
      <c r="B248" s="450"/>
      <c r="C248" s="450"/>
      <c r="D248" s="450"/>
      <c r="E248" s="450"/>
      <c r="F248" s="450"/>
      <c r="G248" s="450"/>
      <c r="H248" s="450"/>
      <c r="I248" s="450"/>
      <c r="J248" s="450"/>
      <c r="K248" s="450"/>
      <c r="L248" s="450"/>
      <c r="M248" s="450"/>
      <c r="N248" s="450"/>
      <c r="O248" s="609"/>
      <c r="P248" s="61"/>
      <c r="Q248" s="61"/>
      <c r="R248" s="61"/>
      <c r="S248" s="61"/>
      <c r="T248" s="61"/>
      <c r="U248" s="61"/>
      <c r="V248" s="61"/>
      <c r="W248" s="61"/>
    </row>
    <row r="249" spans="1:23">
      <c r="A249" s="450"/>
      <c r="B249" s="450"/>
      <c r="C249" s="450"/>
      <c r="D249" s="450"/>
      <c r="E249" s="450"/>
      <c r="F249" s="450"/>
      <c r="G249" s="450"/>
      <c r="H249" s="450"/>
      <c r="I249" s="450"/>
      <c r="J249" s="450"/>
      <c r="K249" s="450"/>
      <c r="L249" s="450"/>
      <c r="M249" s="450"/>
      <c r="N249" s="450"/>
      <c r="O249" s="609"/>
      <c r="P249" s="61"/>
      <c r="Q249" s="61"/>
      <c r="R249" s="61"/>
      <c r="S249" s="61"/>
      <c r="T249" s="61"/>
      <c r="U249" s="61"/>
      <c r="V249" s="61"/>
      <c r="W249" s="61"/>
    </row>
    <row r="250" spans="1:23">
      <c r="A250" s="450"/>
      <c r="B250" s="450"/>
      <c r="C250" s="450"/>
      <c r="D250" s="450"/>
      <c r="E250" s="450"/>
      <c r="F250" s="450"/>
      <c r="G250" s="450"/>
      <c r="H250" s="450"/>
      <c r="I250" s="450"/>
      <c r="J250" s="450"/>
      <c r="K250" s="450"/>
      <c r="L250" s="450"/>
      <c r="M250" s="450"/>
      <c r="N250" s="450"/>
      <c r="O250" s="609"/>
      <c r="P250" s="61"/>
      <c r="Q250" s="61"/>
      <c r="R250" s="61"/>
      <c r="S250" s="61"/>
      <c r="T250" s="61"/>
      <c r="U250" s="61"/>
      <c r="V250" s="61"/>
      <c r="W250" s="61"/>
    </row>
    <row r="251" spans="1:23">
      <c r="A251" s="450"/>
      <c r="B251" s="450"/>
      <c r="C251" s="450"/>
      <c r="D251" s="450"/>
      <c r="E251" s="450"/>
      <c r="F251" s="450"/>
      <c r="G251" s="450"/>
      <c r="H251" s="450"/>
      <c r="I251" s="450"/>
      <c r="J251" s="450"/>
      <c r="K251" s="450"/>
      <c r="L251" s="450"/>
      <c r="M251" s="450"/>
      <c r="N251" s="450"/>
      <c r="O251" s="609"/>
      <c r="P251" s="61"/>
      <c r="Q251" s="61"/>
      <c r="R251" s="61"/>
      <c r="S251" s="61"/>
      <c r="T251" s="61"/>
      <c r="U251" s="61"/>
      <c r="V251" s="61"/>
      <c r="W251" s="61"/>
    </row>
    <row r="252" spans="1:23">
      <c r="A252" s="450"/>
      <c r="B252" s="450"/>
      <c r="C252" s="450"/>
      <c r="D252" s="450"/>
      <c r="E252" s="450"/>
      <c r="F252" s="450"/>
      <c r="G252" s="450"/>
      <c r="H252" s="450"/>
      <c r="I252" s="450"/>
      <c r="J252" s="450"/>
      <c r="K252" s="450"/>
      <c r="L252" s="450"/>
      <c r="M252" s="450"/>
      <c r="N252" s="450"/>
      <c r="O252" s="609"/>
      <c r="P252" s="61"/>
      <c r="Q252" s="61"/>
      <c r="R252" s="61"/>
      <c r="S252" s="61"/>
      <c r="T252" s="61"/>
      <c r="U252" s="61"/>
      <c r="V252" s="61"/>
      <c r="W252" s="61"/>
    </row>
    <row r="253" spans="1:23">
      <c r="A253" s="450"/>
      <c r="B253" s="450"/>
      <c r="C253" s="450"/>
      <c r="D253" s="450"/>
      <c r="E253" s="450"/>
      <c r="F253" s="450"/>
      <c r="G253" s="450"/>
      <c r="H253" s="450"/>
      <c r="I253" s="450"/>
      <c r="J253" s="450"/>
      <c r="K253" s="450"/>
      <c r="L253" s="450"/>
      <c r="M253" s="450"/>
      <c r="N253" s="450"/>
      <c r="O253" s="609"/>
      <c r="P253" s="61"/>
      <c r="Q253" s="61"/>
      <c r="R253" s="61"/>
      <c r="S253" s="61"/>
      <c r="T253" s="61"/>
      <c r="U253" s="61"/>
      <c r="V253" s="61"/>
      <c r="W253" s="61"/>
    </row>
    <row r="254" spans="1:23">
      <c r="A254" s="450"/>
      <c r="B254" s="450"/>
      <c r="C254" s="450"/>
      <c r="D254" s="450"/>
      <c r="E254" s="450"/>
      <c r="F254" s="450"/>
      <c r="G254" s="450"/>
      <c r="H254" s="450"/>
      <c r="I254" s="450"/>
      <c r="J254" s="450"/>
      <c r="K254" s="450"/>
      <c r="L254" s="450"/>
      <c r="M254" s="450"/>
      <c r="N254" s="450"/>
      <c r="O254" s="609"/>
      <c r="P254" s="61"/>
      <c r="Q254" s="61"/>
      <c r="R254" s="61"/>
      <c r="S254" s="61"/>
      <c r="T254" s="61"/>
      <c r="U254" s="61"/>
      <c r="V254" s="61"/>
      <c r="W254" s="61"/>
    </row>
    <row r="255" spans="1:23">
      <c r="A255" s="450"/>
      <c r="B255" s="450"/>
      <c r="C255" s="450"/>
      <c r="D255" s="450"/>
      <c r="E255" s="450"/>
      <c r="F255" s="450"/>
      <c r="G255" s="450"/>
      <c r="H255" s="450"/>
      <c r="I255" s="450"/>
      <c r="J255" s="450"/>
      <c r="K255" s="450"/>
      <c r="L255" s="450"/>
      <c r="M255" s="450"/>
      <c r="N255" s="450"/>
      <c r="O255" s="609"/>
      <c r="P255" s="61"/>
      <c r="Q255" s="61"/>
      <c r="R255" s="61"/>
      <c r="S255" s="61"/>
      <c r="T255" s="61"/>
      <c r="U255" s="61"/>
      <c r="V255" s="61"/>
      <c r="W255" s="61"/>
    </row>
    <row r="256" spans="1:23">
      <c r="A256" s="450"/>
      <c r="B256" s="450"/>
      <c r="C256" s="450"/>
      <c r="D256" s="450"/>
      <c r="E256" s="450"/>
      <c r="F256" s="450"/>
      <c r="G256" s="450"/>
      <c r="H256" s="450"/>
      <c r="I256" s="450"/>
      <c r="J256" s="450"/>
      <c r="K256" s="450"/>
      <c r="L256" s="450"/>
      <c r="M256" s="450"/>
      <c r="N256" s="450"/>
      <c r="O256" s="609"/>
      <c r="P256" s="61"/>
      <c r="Q256" s="61"/>
      <c r="R256" s="61"/>
      <c r="S256" s="61"/>
      <c r="T256" s="61"/>
      <c r="U256" s="61"/>
      <c r="V256" s="61"/>
      <c r="W256" s="61"/>
    </row>
    <row r="257" spans="1:23">
      <c r="A257" s="450"/>
      <c r="B257" s="450"/>
      <c r="C257" s="450"/>
      <c r="D257" s="450"/>
      <c r="E257" s="450"/>
      <c r="F257" s="450"/>
      <c r="G257" s="450"/>
      <c r="H257" s="450"/>
      <c r="I257" s="450"/>
      <c r="J257" s="450"/>
      <c r="K257" s="450"/>
      <c r="L257" s="450"/>
      <c r="M257" s="450"/>
      <c r="N257" s="450"/>
      <c r="O257" s="609"/>
      <c r="P257" s="61"/>
      <c r="Q257" s="61"/>
      <c r="R257" s="61"/>
      <c r="S257" s="61"/>
      <c r="T257" s="61"/>
      <c r="U257" s="61"/>
      <c r="V257" s="61"/>
      <c r="W257" s="61"/>
    </row>
    <row r="258" spans="1:23">
      <c r="A258" s="450"/>
      <c r="B258" s="450"/>
      <c r="C258" s="450"/>
      <c r="D258" s="450"/>
      <c r="E258" s="450"/>
      <c r="F258" s="450"/>
      <c r="G258" s="450"/>
      <c r="H258" s="450"/>
      <c r="I258" s="450"/>
      <c r="J258" s="450"/>
      <c r="K258" s="450"/>
      <c r="L258" s="450"/>
      <c r="M258" s="450"/>
      <c r="N258" s="450"/>
      <c r="O258" s="609"/>
      <c r="P258" s="61"/>
      <c r="Q258" s="61"/>
      <c r="R258" s="61"/>
      <c r="S258" s="61"/>
      <c r="T258" s="61"/>
      <c r="U258" s="61"/>
      <c r="V258" s="61"/>
      <c r="W258" s="61"/>
    </row>
    <row r="259" spans="1:23">
      <c r="A259" s="450"/>
      <c r="B259" s="450"/>
      <c r="C259" s="450"/>
      <c r="D259" s="450"/>
      <c r="E259" s="450"/>
      <c r="F259" s="450"/>
      <c r="G259" s="450"/>
      <c r="H259" s="450"/>
      <c r="I259" s="450"/>
      <c r="J259" s="450"/>
      <c r="K259" s="450"/>
      <c r="L259" s="450"/>
      <c r="M259" s="450"/>
      <c r="N259" s="450"/>
      <c r="O259" s="609"/>
      <c r="P259" s="61"/>
      <c r="Q259" s="61"/>
      <c r="R259" s="61"/>
      <c r="S259" s="61"/>
      <c r="T259" s="61"/>
      <c r="U259" s="61"/>
      <c r="V259" s="61"/>
      <c r="W259" s="61"/>
    </row>
    <row r="260" spans="1:23">
      <c r="A260" s="450"/>
      <c r="B260" s="450"/>
      <c r="C260" s="450"/>
      <c r="D260" s="450"/>
      <c r="E260" s="450"/>
      <c r="F260" s="450"/>
      <c r="G260" s="450"/>
      <c r="H260" s="450"/>
      <c r="I260" s="450"/>
      <c r="J260" s="450"/>
      <c r="K260" s="450"/>
      <c r="L260" s="450"/>
      <c r="M260" s="450"/>
      <c r="N260" s="450"/>
      <c r="O260" s="609"/>
      <c r="P260" s="61"/>
      <c r="Q260" s="61"/>
      <c r="R260" s="61"/>
      <c r="S260" s="61"/>
      <c r="T260" s="61"/>
      <c r="U260" s="61"/>
      <c r="V260" s="61"/>
      <c r="W260" s="61"/>
    </row>
    <row r="261" spans="1:23">
      <c r="A261" s="450"/>
      <c r="B261" s="450"/>
      <c r="C261" s="450"/>
      <c r="D261" s="450"/>
      <c r="E261" s="450"/>
      <c r="F261" s="450"/>
      <c r="G261" s="450"/>
      <c r="H261" s="450"/>
      <c r="I261" s="450"/>
      <c r="J261" s="450"/>
      <c r="K261" s="450"/>
      <c r="L261" s="450"/>
      <c r="M261" s="450"/>
      <c r="N261" s="450"/>
      <c r="O261" s="609"/>
      <c r="P261" s="61"/>
      <c r="Q261" s="61"/>
      <c r="R261" s="61"/>
      <c r="S261" s="61"/>
      <c r="T261" s="61"/>
      <c r="U261" s="61"/>
      <c r="V261" s="61"/>
      <c r="W261" s="61"/>
    </row>
    <row r="262" spans="1:23">
      <c r="A262" s="450"/>
      <c r="B262" s="450"/>
      <c r="C262" s="450"/>
      <c r="D262" s="450"/>
      <c r="E262" s="450"/>
      <c r="F262" s="450"/>
      <c r="G262" s="450"/>
      <c r="H262" s="450"/>
      <c r="I262" s="450"/>
      <c r="J262" s="450"/>
      <c r="K262" s="450"/>
      <c r="L262" s="450"/>
      <c r="M262" s="450"/>
      <c r="N262" s="450"/>
      <c r="O262" s="609"/>
      <c r="P262" s="61"/>
      <c r="Q262" s="61"/>
      <c r="R262" s="61"/>
      <c r="S262" s="61"/>
      <c r="T262" s="61"/>
      <c r="U262" s="61"/>
      <c r="V262" s="61"/>
      <c r="W262" s="61"/>
    </row>
    <row r="263" spans="1:23">
      <c r="A263" s="450"/>
      <c r="B263" s="450"/>
      <c r="C263" s="450"/>
      <c r="D263" s="450"/>
      <c r="E263" s="450"/>
      <c r="F263" s="450"/>
      <c r="G263" s="450"/>
      <c r="H263" s="450"/>
      <c r="I263" s="450"/>
      <c r="J263" s="450"/>
      <c r="K263" s="450"/>
      <c r="L263" s="450"/>
      <c r="M263" s="450"/>
      <c r="N263" s="450"/>
      <c r="O263" s="609"/>
      <c r="P263" s="61"/>
      <c r="Q263" s="61"/>
      <c r="R263" s="61"/>
      <c r="S263" s="61"/>
      <c r="T263" s="61"/>
      <c r="U263" s="61"/>
      <c r="V263" s="61"/>
      <c r="W263" s="61"/>
    </row>
    <row r="264" spans="1:23">
      <c r="A264" s="450"/>
      <c r="B264" s="450"/>
      <c r="C264" s="450"/>
      <c r="D264" s="450"/>
      <c r="E264" s="450"/>
      <c r="F264" s="450"/>
      <c r="G264" s="450"/>
      <c r="H264" s="450"/>
      <c r="I264" s="450"/>
      <c r="J264" s="450"/>
      <c r="K264" s="450"/>
      <c r="L264" s="450"/>
      <c r="M264" s="450"/>
      <c r="N264" s="450"/>
      <c r="O264" s="609"/>
      <c r="P264" s="61"/>
      <c r="Q264" s="61"/>
      <c r="R264" s="61"/>
      <c r="S264" s="61"/>
      <c r="T264" s="61"/>
      <c r="U264" s="61"/>
      <c r="V264" s="61"/>
      <c r="W264" s="61"/>
    </row>
    <row r="265" spans="1:23">
      <c r="A265" s="450"/>
      <c r="B265" s="450"/>
      <c r="C265" s="450"/>
      <c r="D265" s="450"/>
      <c r="E265" s="450"/>
      <c r="F265" s="450"/>
      <c r="G265" s="450"/>
      <c r="H265" s="450"/>
      <c r="I265" s="450"/>
      <c r="J265" s="450"/>
      <c r="K265" s="450"/>
      <c r="L265" s="450"/>
      <c r="M265" s="450"/>
      <c r="N265" s="450"/>
      <c r="O265" s="609"/>
      <c r="P265" s="61"/>
      <c r="Q265" s="61"/>
      <c r="R265" s="61"/>
      <c r="S265" s="61"/>
      <c r="T265" s="61"/>
      <c r="U265" s="61"/>
      <c r="V265" s="61"/>
      <c r="W265" s="61"/>
    </row>
    <row r="266" spans="1:23">
      <c r="A266" s="450"/>
      <c r="B266" s="450"/>
      <c r="C266" s="450"/>
      <c r="D266" s="450"/>
      <c r="E266" s="450"/>
      <c r="F266" s="450"/>
      <c r="G266" s="450"/>
      <c r="H266" s="450"/>
      <c r="I266" s="450"/>
      <c r="J266" s="450"/>
      <c r="K266" s="450"/>
      <c r="L266" s="450"/>
      <c r="M266" s="450"/>
      <c r="N266" s="450"/>
      <c r="O266" s="609"/>
      <c r="P266" s="61"/>
      <c r="Q266" s="61"/>
      <c r="R266" s="61"/>
      <c r="S266" s="61"/>
      <c r="T266" s="61"/>
      <c r="U266" s="61"/>
      <c r="V266" s="61"/>
      <c r="W266" s="61"/>
    </row>
    <row r="267" spans="1:23">
      <c r="A267" s="450"/>
      <c r="B267" s="450"/>
      <c r="C267" s="450"/>
      <c r="D267" s="450"/>
      <c r="E267" s="450"/>
      <c r="F267" s="450"/>
      <c r="G267" s="450"/>
      <c r="H267" s="450"/>
      <c r="I267" s="450"/>
      <c r="J267" s="450"/>
      <c r="K267" s="450"/>
      <c r="L267" s="450"/>
      <c r="M267" s="450"/>
      <c r="N267" s="450"/>
      <c r="O267" s="609"/>
      <c r="P267" s="61"/>
      <c r="Q267" s="61"/>
      <c r="R267" s="61"/>
      <c r="S267" s="61"/>
      <c r="T267" s="61"/>
      <c r="U267" s="61"/>
      <c r="V267" s="61"/>
      <c r="W267" s="61"/>
    </row>
    <row r="268" spans="1:23">
      <c r="A268" s="450"/>
      <c r="B268" s="450"/>
      <c r="C268" s="450"/>
      <c r="D268" s="450"/>
      <c r="E268" s="450"/>
      <c r="F268" s="450"/>
      <c r="G268" s="450"/>
      <c r="H268" s="450"/>
      <c r="I268" s="450"/>
      <c r="J268" s="450"/>
      <c r="K268" s="450"/>
      <c r="L268" s="450"/>
      <c r="M268" s="450"/>
      <c r="N268" s="450"/>
      <c r="O268" s="609"/>
      <c r="P268" s="61"/>
      <c r="Q268" s="61"/>
      <c r="R268" s="61"/>
      <c r="S268" s="61"/>
      <c r="T268" s="61"/>
      <c r="U268" s="61"/>
      <c r="V268" s="61"/>
      <c r="W268" s="61"/>
    </row>
    <row r="269" spans="1:23">
      <c r="A269" s="450"/>
      <c r="B269" s="450"/>
      <c r="C269" s="450"/>
      <c r="D269" s="450"/>
      <c r="E269" s="450"/>
      <c r="F269" s="450"/>
      <c r="G269" s="450"/>
      <c r="H269" s="450"/>
      <c r="I269" s="450"/>
      <c r="J269" s="450"/>
      <c r="K269" s="450"/>
      <c r="L269" s="450"/>
      <c r="M269" s="450"/>
      <c r="N269" s="450"/>
      <c r="O269" s="609"/>
      <c r="P269" s="61"/>
      <c r="Q269" s="61"/>
      <c r="R269" s="61"/>
      <c r="S269" s="61"/>
      <c r="T269" s="61"/>
      <c r="U269" s="61"/>
      <c r="V269" s="61"/>
      <c r="W269" s="61"/>
    </row>
    <row r="270" spans="1:23">
      <c r="A270" s="450"/>
      <c r="B270" s="450"/>
      <c r="C270" s="450"/>
      <c r="D270" s="450"/>
      <c r="E270" s="450"/>
      <c r="F270" s="450"/>
      <c r="G270" s="450"/>
      <c r="H270" s="450"/>
      <c r="I270" s="450"/>
      <c r="J270" s="450"/>
      <c r="K270" s="450"/>
      <c r="L270" s="450"/>
      <c r="M270" s="450"/>
      <c r="N270" s="450"/>
      <c r="O270" s="609"/>
      <c r="P270" s="61"/>
      <c r="Q270" s="61"/>
      <c r="R270" s="61"/>
      <c r="S270" s="61"/>
      <c r="T270" s="61"/>
      <c r="U270" s="61"/>
      <c r="V270" s="61"/>
      <c r="W270" s="61"/>
    </row>
    <row r="271" spans="1:23">
      <c r="A271" s="450"/>
      <c r="B271" s="450"/>
      <c r="C271" s="450"/>
      <c r="D271" s="450"/>
      <c r="E271" s="450"/>
      <c r="F271" s="450"/>
      <c r="G271" s="450"/>
      <c r="H271" s="450"/>
      <c r="I271" s="450"/>
      <c r="J271" s="450"/>
      <c r="K271" s="450"/>
      <c r="L271" s="450"/>
      <c r="M271" s="450"/>
      <c r="N271" s="450"/>
      <c r="O271" s="609"/>
      <c r="P271" s="61"/>
      <c r="Q271" s="61"/>
      <c r="R271" s="61"/>
      <c r="S271" s="61"/>
      <c r="T271" s="61"/>
      <c r="U271" s="61"/>
      <c r="V271" s="61"/>
      <c r="W271" s="61"/>
    </row>
    <row r="272" spans="1:23">
      <c r="A272" s="450"/>
      <c r="B272" s="450"/>
      <c r="C272" s="450"/>
      <c r="D272" s="450"/>
      <c r="E272" s="450"/>
      <c r="F272" s="450"/>
      <c r="G272" s="450"/>
      <c r="H272" s="450"/>
      <c r="I272" s="450"/>
      <c r="J272" s="450"/>
      <c r="K272" s="450"/>
      <c r="L272" s="450"/>
      <c r="M272" s="450"/>
      <c r="N272" s="450"/>
      <c r="O272" s="609"/>
      <c r="P272" s="61"/>
      <c r="Q272" s="61"/>
      <c r="R272" s="61"/>
      <c r="S272" s="61"/>
      <c r="T272" s="61"/>
      <c r="U272" s="61"/>
      <c r="V272" s="61"/>
      <c r="W272" s="61"/>
    </row>
    <row r="273" spans="1:23">
      <c r="A273" s="450"/>
      <c r="B273" s="450"/>
      <c r="C273" s="450"/>
      <c r="D273" s="450"/>
      <c r="E273" s="450"/>
      <c r="F273" s="450"/>
      <c r="G273" s="450"/>
      <c r="H273" s="450"/>
      <c r="I273" s="450"/>
      <c r="J273" s="450"/>
      <c r="K273" s="450"/>
      <c r="L273" s="450"/>
      <c r="M273" s="450"/>
      <c r="N273" s="450"/>
      <c r="O273" s="609"/>
      <c r="P273" s="61"/>
      <c r="Q273" s="61"/>
      <c r="R273" s="61"/>
      <c r="S273" s="61"/>
      <c r="T273" s="61"/>
      <c r="U273" s="61"/>
      <c r="V273" s="61"/>
      <c r="W273" s="61"/>
    </row>
    <row r="274" spans="1:23">
      <c r="A274" s="450"/>
      <c r="B274" s="450"/>
      <c r="C274" s="450"/>
      <c r="D274" s="450"/>
      <c r="E274" s="450"/>
      <c r="F274" s="450"/>
      <c r="G274" s="450"/>
      <c r="H274" s="450"/>
      <c r="I274" s="450"/>
      <c r="J274" s="450"/>
      <c r="K274" s="450"/>
      <c r="L274" s="450"/>
      <c r="M274" s="450"/>
      <c r="N274" s="450"/>
      <c r="O274" s="609"/>
      <c r="P274" s="61"/>
      <c r="Q274" s="61"/>
      <c r="R274" s="61"/>
      <c r="S274" s="61"/>
      <c r="T274" s="61"/>
      <c r="U274" s="61"/>
      <c r="V274" s="61"/>
      <c r="W274" s="61"/>
    </row>
    <row r="275" spans="1:23">
      <c r="A275" s="450"/>
      <c r="B275" s="450"/>
      <c r="C275" s="450"/>
      <c r="D275" s="450"/>
      <c r="E275" s="450"/>
      <c r="F275" s="450"/>
      <c r="G275" s="450"/>
      <c r="H275" s="450"/>
      <c r="I275" s="450"/>
      <c r="J275" s="450"/>
      <c r="K275" s="450"/>
      <c r="L275" s="450"/>
      <c r="M275" s="450"/>
      <c r="N275" s="450"/>
      <c r="O275" s="609"/>
      <c r="P275" s="61"/>
      <c r="Q275" s="61"/>
      <c r="R275" s="61"/>
      <c r="S275" s="61"/>
      <c r="T275" s="61"/>
      <c r="U275" s="61"/>
      <c r="V275" s="61"/>
      <c r="W275" s="61"/>
    </row>
    <row r="276" spans="1:23">
      <c r="A276" s="450"/>
      <c r="B276" s="450"/>
      <c r="C276" s="450"/>
      <c r="D276" s="450"/>
      <c r="E276" s="450"/>
      <c r="F276" s="450"/>
      <c r="G276" s="450"/>
      <c r="H276" s="450"/>
      <c r="I276" s="450"/>
      <c r="J276" s="450"/>
      <c r="K276" s="450"/>
      <c r="L276" s="450"/>
      <c r="M276" s="450"/>
      <c r="N276" s="450"/>
      <c r="O276" s="609"/>
      <c r="P276" s="61"/>
      <c r="Q276" s="61"/>
      <c r="R276" s="61"/>
      <c r="S276" s="61"/>
      <c r="T276" s="61"/>
      <c r="U276" s="61"/>
      <c r="V276" s="61"/>
      <c r="W276" s="61"/>
    </row>
    <row r="277" spans="1:23">
      <c r="A277" s="450"/>
      <c r="B277" s="450"/>
      <c r="C277" s="450"/>
      <c r="D277" s="450"/>
      <c r="E277" s="450"/>
      <c r="F277" s="450"/>
      <c r="G277" s="450"/>
      <c r="H277" s="450"/>
      <c r="I277" s="450"/>
      <c r="J277" s="450"/>
      <c r="K277" s="450"/>
      <c r="L277" s="450"/>
      <c r="M277" s="450"/>
      <c r="N277" s="450"/>
      <c r="O277" s="609"/>
      <c r="P277" s="61"/>
      <c r="Q277" s="61"/>
      <c r="R277" s="61"/>
      <c r="S277" s="61"/>
      <c r="T277" s="61"/>
      <c r="U277" s="61"/>
      <c r="V277" s="61"/>
      <c r="W277" s="61"/>
    </row>
    <row r="278" spans="1:23">
      <c r="A278" s="450"/>
      <c r="B278" s="450"/>
      <c r="C278" s="450"/>
      <c r="D278" s="450"/>
      <c r="E278" s="450"/>
      <c r="F278" s="450"/>
      <c r="G278" s="450"/>
      <c r="H278" s="450"/>
      <c r="I278" s="450"/>
      <c r="J278" s="450"/>
      <c r="K278" s="450"/>
      <c r="L278" s="450"/>
      <c r="M278" s="450"/>
      <c r="N278" s="450"/>
      <c r="O278" s="609"/>
      <c r="P278" s="61"/>
      <c r="Q278" s="61"/>
      <c r="R278" s="61"/>
      <c r="S278" s="61"/>
      <c r="T278" s="61"/>
      <c r="U278" s="61"/>
      <c r="V278" s="61"/>
      <c r="W278" s="61"/>
    </row>
    <row r="279" spans="1:23">
      <c r="A279" s="450"/>
      <c r="B279" s="450"/>
      <c r="C279" s="450"/>
      <c r="D279" s="450"/>
      <c r="E279" s="450"/>
      <c r="F279" s="450"/>
      <c r="G279" s="450"/>
      <c r="H279" s="450"/>
      <c r="I279" s="450"/>
      <c r="J279" s="450"/>
      <c r="K279" s="450"/>
      <c r="L279" s="450"/>
      <c r="M279" s="450"/>
      <c r="N279" s="450"/>
      <c r="O279" s="609"/>
      <c r="P279" s="61"/>
      <c r="Q279" s="61"/>
      <c r="R279" s="61"/>
      <c r="S279" s="61"/>
      <c r="T279" s="61"/>
      <c r="U279" s="61"/>
      <c r="V279" s="61"/>
      <c r="W279" s="61"/>
    </row>
    <row r="280" spans="1:23">
      <c r="A280" s="450"/>
      <c r="B280" s="450"/>
      <c r="C280" s="450"/>
      <c r="D280" s="450"/>
      <c r="E280" s="450"/>
      <c r="F280" s="450"/>
      <c r="G280" s="450"/>
      <c r="H280" s="450"/>
      <c r="I280" s="450"/>
      <c r="J280" s="450"/>
      <c r="K280" s="450"/>
      <c r="L280" s="450"/>
      <c r="M280" s="450"/>
      <c r="N280" s="450"/>
      <c r="O280" s="609"/>
      <c r="P280" s="61"/>
      <c r="Q280" s="61"/>
      <c r="R280" s="61"/>
      <c r="S280" s="61"/>
      <c r="T280" s="61"/>
      <c r="U280" s="61"/>
      <c r="V280" s="61"/>
      <c r="W280" s="61"/>
    </row>
    <row r="281" spans="1:23">
      <c r="A281" s="450"/>
      <c r="B281" s="450"/>
      <c r="C281" s="450"/>
      <c r="D281" s="450"/>
      <c r="E281" s="450"/>
      <c r="F281" s="450"/>
      <c r="G281" s="450"/>
      <c r="H281" s="450"/>
      <c r="I281" s="450"/>
      <c r="J281" s="450"/>
      <c r="K281" s="450"/>
      <c r="L281" s="450"/>
      <c r="M281" s="450"/>
      <c r="N281" s="450"/>
      <c r="O281" s="609"/>
      <c r="P281" s="61"/>
      <c r="Q281" s="61"/>
      <c r="R281" s="61"/>
      <c r="S281" s="61"/>
      <c r="T281" s="61"/>
      <c r="U281" s="61"/>
      <c r="V281" s="61"/>
      <c r="W281" s="61"/>
    </row>
    <row r="282" spans="1:23">
      <c r="A282" s="450"/>
      <c r="B282" s="450"/>
      <c r="C282" s="450"/>
      <c r="D282" s="450"/>
      <c r="E282" s="450"/>
      <c r="F282" s="450"/>
      <c r="G282" s="450"/>
      <c r="H282" s="450"/>
      <c r="I282" s="450"/>
      <c r="J282" s="450"/>
      <c r="K282" s="450"/>
      <c r="L282" s="450"/>
      <c r="M282" s="450"/>
      <c r="N282" s="450"/>
      <c r="O282" s="609"/>
      <c r="P282" s="61"/>
      <c r="Q282" s="61"/>
      <c r="R282" s="61"/>
      <c r="S282" s="61"/>
      <c r="T282" s="61"/>
      <c r="U282" s="61"/>
      <c r="V282" s="61"/>
      <c r="W282" s="61"/>
    </row>
    <row r="283" spans="1:23">
      <c r="A283" s="450"/>
      <c r="B283" s="450"/>
      <c r="C283" s="450"/>
      <c r="D283" s="450"/>
      <c r="E283" s="450"/>
      <c r="F283" s="450"/>
      <c r="G283" s="450"/>
      <c r="H283" s="450"/>
      <c r="I283" s="450"/>
      <c r="J283" s="450"/>
      <c r="K283" s="450"/>
      <c r="L283" s="450"/>
      <c r="M283" s="450"/>
      <c r="N283" s="450"/>
      <c r="O283" s="609"/>
      <c r="P283" s="61"/>
      <c r="Q283" s="61"/>
      <c r="R283" s="61"/>
      <c r="S283" s="61"/>
      <c r="T283" s="61"/>
      <c r="U283" s="61"/>
      <c r="V283" s="61"/>
      <c r="W283" s="61"/>
    </row>
    <row r="284" spans="1:23">
      <c r="A284" s="450"/>
      <c r="B284" s="450"/>
      <c r="C284" s="450"/>
      <c r="D284" s="450"/>
      <c r="E284" s="450"/>
      <c r="F284" s="450"/>
      <c r="G284" s="450"/>
      <c r="H284" s="450"/>
      <c r="I284" s="450"/>
      <c r="J284" s="450"/>
      <c r="K284" s="450"/>
      <c r="L284" s="450"/>
      <c r="M284" s="450"/>
      <c r="N284" s="450"/>
      <c r="O284" s="609"/>
      <c r="P284" s="61"/>
      <c r="Q284" s="61"/>
      <c r="R284" s="61"/>
      <c r="S284" s="61"/>
      <c r="T284" s="61"/>
      <c r="U284" s="61"/>
      <c r="V284" s="61"/>
      <c r="W284" s="61"/>
    </row>
    <row r="285" spans="1:23">
      <c r="A285" s="450"/>
      <c r="B285" s="450"/>
      <c r="C285" s="450"/>
      <c r="D285" s="450"/>
      <c r="E285" s="450"/>
      <c r="F285" s="450"/>
      <c r="G285" s="450"/>
      <c r="H285" s="450"/>
      <c r="I285" s="450"/>
      <c r="J285" s="450"/>
      <c r="K285" s="450"/>
      <c r="L285" s="450"/>
      <c r="M285" s="450"/>
      <c r="N285" s="450"/>
      <c r="O285" s="609"/>
      <c r="P285" s="61"/>
      <c r="Q285" s="61"/>
      <c r="R285" s="61"/>
      <c r="S285" s="61"/>
      <c r="T285" s="61"/>
      <c r="U285" s="61"/>
      <c r="V285" s="61"/>
      <c r="W285" s="61"/>
    </row>
    <row r="286" spans="1:23">
      <c r="A286" s="450"/>
      <c r="B286" s="450"/>
      <c r="C286" s="450"/>
      <c r="D286" s="450"/>
      <c r="E286" s="450"/>
      <c r="F286" s="450"/>
      <c r="G286" s="450"/>
      <c r="H286" s="450"/>
      <c r="I286" s="450"/>
      <c r="J286" s="450"/>
      <c r="K286" s="450"/>
      <c r="L286" s="450"/>
      <c r="M286" s="450"/>
      <c r="N286" s="450"/>
      <c r="O286" s="609"/>
      <c r="P286" s="61"/>
      <c r="Q286" s="61"/>
      <c r="R286" s="61"/>
      <c r="S286" s="61"/>
      <c r="T286" s="61"/>
      <c r="U286" s="61"/>
      <c r="V286" s="61"/>
      <c r="W286" s="61"/>
    </row>
    <row r="287" spans="1:23">
      <c r="A287" s="450"/>
      <c r="B287" s="450"/>
      <c r="C287" s="450"/>
      <c r="D287" s="450"/>
      <c r="E287" s="450"/>
      <c r="F287" s="450"/>
      <c r="G287" s="450"/>
      <c r="H287" s="450"/>
      <c r="I287" s="450"/>
      <c r="J287" s="450"/>
      <c r="K287" s="450"/>
      <c r="L287" s="450"/>
      <c r="M287" s="450"/>
      <c r="N287" s="450"/>
      <c r="O287" s="609"/>
      <c r="P287" s="61"/>
      <c r="Q287" s="61"/>
      <c r="R287" s="61"/>
      <c r="S287" s="61"/>
      <c r="T287" s="61"/>
      <c r="U287" s="61"/>
      <c r="V287" s="61"/>
      <c r="W287" s="61"/>
    </row>
    <row r="288" spans="1:23">
      <c r="A288" s="450"/>
      <c r="B288" s="450"/>
      <c r="C288" s="450"/>
      <c r="D288" s="450"/>
      <c r="E288" s="450"/>
      <c r="F288" s="450"/>
      <c r="G288" s="450"/>
      <c r="H288" s="450"/>
      <c r="I288" s="450"/>
      <c r="J288" s="450"/>
      <c r="K288" s="450"/>
      <c r="L288" s="450"/>
      <c r="M288" s="450"/>
      <c r="N288" s="450"/>
      <c r="O288" s="609"/>
      <c r="P288" s="61"/>
      <c r="Q288" s="61"/>
      <c r="R288" s="61"/>
      <c r="S288" s="61"/>
      <c r="T288" s="61"/>
      <c r="U288" s="61"/>
      <c r="V288" s="61"/>
      <c r="W288" s="61"/>
    </row>
    <row r="289" spans="1:23">
      <c r="A289" s="450"/>
      <c r="B289" s="450"/>
      <c r="C289" s="450"/>
      <c r="D289" s="450"/>
      <c r="E289" s="450"/>
      <c r="F289" s="450"/>
      <c r="G289" s="450"/>
      <c r="H289" s="450"/>
      <c r="I289" s="450"/>
      <c r="J289" s="450"/>
      <c r="K289" s="450"/>
      <c r="L289" s="450"/>
      <c r="M289" s="450"/>
      <c r="N289" s="450"/>
      <c r="O289" s="609"/>
      <c r="P289" s="61"/>
      <c r="Q289" s="61"/>
      <c r="R289" s="61"/>
      <c r="S289" s="61"/>
      <c r="T289" s="61"/>
      <c r="U289" s="61"/>
      <c r="V289" s="61"/>
      <c r="W289" s="61"/>
    </row>
    <row r="290" spans="1:23">
      <c r="A290" s="450"/>
      <c r="B290" s="450"/>
      <c r="C290" s="450"/>
      <c r="D290" s="450"/>
      <c r="E290" s="450"/>
      <c r="F290" s="450"/>
      <c r="G290" s="450"/>
      <c r="H290" s="450"/>
      <c r="I290" s="450"/>
      <c r="J290" s="450"/>
      <c r="K290" s="450"/>
      <c r="L290" s="450"/>
      <c r="M290" s="450"/>
      <c r="N290" s="450"/>
      <c r="O290" s="609"/>
      <c r="P290" s="61"/>
      <c r="Q290" s="61"/>
      <c r="R290" s="61"/>
      <c r="S290" s="61"/>
      <c r="T290" s="61"/>
      <c r="U290" s="61"/>
      <c r="V290" s="61"/>
      <c r="W290" s="61"/>
    </row>
    <row r="291" spans="1:23">
      <c r="A291" s="450"/>
      <c r="B291" s="450"/>
      <c r="C291" s="450"/>
      <c r="D291" s="450"/>
      <c r="E291" s="450"/>
      <c r="F291" s="450"/>
      <c r="G291" s="450"/>
      <c r="H291" s="450"/>
      <c r="I291" s="450"/>
      <c r="J291" s="450"/>
      <c r="K291" s="450"/>
      <c r="L291" s="450"/>
      <c r="M291" s="450"/>
      <c r="N291" s="450"/>
      <c r="O291" s="609"/>
      <c r="P291" s="61"/>
      <c r="Q291" s="61"/>
      <c r="R291" s="61"/>
      <c r="S291" s="61"/>
      <c r="T291" s="61"/>
      <c r="U291" s="61"/>
      <c r="V291" s="61"/>
      <c r="W291" s="61"/>
    </row>
    <row r="292" spans="1:23">
      <c r="A292" s="450"/>
      <c r="B292" s="450"/>
      <c r="C292" s="450"/>
      <c r="D292" s="450"/>
      <c r="E292" s="450"/>
      <c r="F292" s="450"/>
      <c r="G292" s="450"/>
      <c r="H292" s="450"/>
      <c r="I292" s="450"/>
      <c r="J292" s="450"/>
      <c r="K292" s="450"/>
      <c r="L292" s="450"/>
      <c r="M292" s="450"/>
      <c r="N292" s="450"/>
      <c r="O292" s="609"/>
      <c r="P292" s="61"/>
      <c r="Q292" s="61"/>
      <c r="R292" s="61"/>
      <c r="S292" s="61"/>
      <c r="T292" s="61"/>
      <c r="U292" s="61"/>
      <c r="V292" s="61"/>
      <c r="W292" s="61"/>
    </row>
    <row r="293" spans="1:23">
      <c r="A293" s="450"/>
      <c r="B293" s="450"/>
      <c r="C293" s="450"/>
      <c r="D293" s="450"/>
      <c r="E293" s="450"/>
      <c r="F293" s="450"/>
      <c r="G293" s="450"/>
      <c r="H293" s="450"/>
      <c r="I293" s="450"/>
      <c r="J293" s="450"/>
      <c r="K293" s="450"/>
      <c r="L293" s="450"/>
      <c r="M293" s="450"/>
      <c r="N293" s="450"/>
      <c r="O293" s="609"/>
      <c r="P293" s="61"/>
      <c r="Q293" s="61"/>
      <c r="R293" s="61"/>
      <c r="S293" s="61"/>
      <c r="T293" s="61"/>
      <c r="U293" s="61"/>
      <c r="V293" s="61"/>
      <c r="W293" s="61"/>
    </row>
    <row r="294" spans="1:23">
      <c r="A294" s="450"/>
      <c r="B294" s="450"/>
      <c r="C294" s="450"/>
      <c r="D294" s="450"/>
      <c r="E294" s="450"/>
      <c r="F294" s="450"/>
      <c r="G294" s="450"/>
      <c r="H294" s="450"/>
      <c r="I294" s="450"/>
      <c r="J294" s="450"/>
      <c r="K294" s="450"/>
      <c r="L294" s="450"/>
      <c r="M294" s="450"/>
      <c r="N294" s="450"/>
      <c r="O294" s="609"/>
      <c r="P294" s="61"/>
      <c r="Q294" s="61"/>
      <c r="R294" s="61"/>
      <c r="S294" s="61"/>
      <c r="T294" s="61"/>
      <c r="U294" s="61"/>
      <c r="V294" s="61"/>
      <c r="W294" s="61"/>
    </row>
    <row r="295" spans="1:23">
      <c r="A295" s="450"/>
      <c r="B295" s="450"/>
      <c r="C295" s="450"/>
      <c r="D295" s="450"/>
      <c r="E295" s="450"/>
      <c r="F295" s="450"/>
      <c r="G295" s="450"/>
      <c r="H295" s="450"/>
      <c r="I295" s="450"/>
      <c r="J295" s="450"/>
      <c r="K295" s="450"/>
      <c r="L295" s="450"/>
      <c r="M295" s="450"/>
      <c r="N295" s="450"/>
      <c r="O295" s="609"/>
      <c r="P295" s="61"/>
      <c r="Q295" s="61"/>
      <c r="R295" s="61"/>
      <c r="S295" s="61"/>
      <c r="T295" s="61"/>
      <c r="U295" s="61"/>
      <c r="V295" s="61"/>
      <c r="W295" s="61"/>
    </row>
    <row r="296" spans="1:23">
      <c r="A296" s="450"/>
      <c r="B296" s="450"/>
      <c r="C296" s="450"/>
      <c r="D296" s="450"/>
      <c r="E296" s="450"/>
      <c r="F296" s="450"/>
      <c r="G296" s="450"/>
      <c r="H296" s="450"/>
      <c r="I296" s="450"/>
      <c r="J296" s="450"/>
      <c r="K296" s="450"/>
      <c r="L296" s="450"/>
      <c r="M296" s="450"/>
      <c r="N296" s="450"/>
      <c r="O296" s="609"/>
      <c r="P296" s="61"/>
      <c r="Q296" s="61"/>
      <c r="R296" s="61"/>
      <c r="S296" s="61"/>
      <c r="T296" s="61"/>
      <c r="U296" s="61"/>
      <c r="V296" s="61"/>
      <c r="W296" s="61"/>
    </row>
    <row r="297" spans="1:23">
      <c r="A297" s="450"/>
      <c r="B297" s="450"/>
      <c r="C297" s="450"/>
      <c r="D297" s="450"/>
      <c r="E297" s="450"/>
      <c r="F297" s="450"/>
      <c r="G297" s="450"/>
      <c r="H297" s="450"/>
      <c r="I297" s="450"/>
      <c r="J297" s="450"/>
      <c r="K297" s="450"/>
      <c r="L297" s="450"/>
      <c r="M297" s="450"/>
      <c r="N297" s="450"/>
      <c r="O297" s="609"/>
      <c r="P297" s="61"/>
      <c r="Q297" s="61"/>
      <c r="R297" s="61"/>
      <c r="S297" s="61"/>
      <c r="T297" s="61"/>
      <c r="U297" s="61"/>
      <c r="V297" s="61"/>
      <c r="W297" s="61"/>
    </row>
    <row r="298" spans="1:23">
      <c r="A298" s="450"/>
      <c r="B298" s="450"/>
      <c r="C298" s="450"/>
      <c r="D298" s="450"/>
      <c r="E298" s="450"/>
      <c r="F298" s="450"/>
      <c r="G298" s="450"/>
      <c r="H298" s="450"/>
      <c r="I298" s="450"/>
      <c r="J298" s="450"/>
      <c r="K298" s="450"/>
      <c r="L298" s="450"/>
      <c r="M298" s="450"/>
      <c r="N298" s="450"/>
      <c r="O298" s="609"/>
      <c r="P298" s="61"/>
      <c r="Q298" s="61"/>
      <c r="R298" s="61"/>
      <c r="S298" s="61"/>
      <c r="T298" s="61"/>
      <c r="U298" s="61"/>
      <c r="V298" s="61"/>
      <c r="W298" s="61"/>
    </row>
    <row r="299" spans="1:23">
      <c r="A299" s="450"/>
      <c r="B299" s="450"/>
      <c r="C299" s="450"/>
      <c r="D299" s="450"/>
      <c r="E299" s="450"/>
      <c r="F299" s="450"/>
      <c r="G299" s="450"/>
      <c r="H299" s="450"/>
      <c r="I299" s="450"/>
      <c r="J299" s="450"/>
      <c r="K299" s="450"/>
      <c r="L299" s="450"/>
      <c r="M299" s="450"/>
      <c r="N299" s="450"/>
      <c r="O299" s="609"/>
      <c r="P299" s="61"/>
      <c r="Q299" s="61"/>
      <c r="R299" s="61"/>
      <c r="S299" s="61"/>
      <c r="T299" s="61"/>
      <c r="U299" s="61"/>
      <c r="V299" s="61"/>
      <c r="W299" s="61"/>
    </row>
    <row r="300" spans="1:23">
      <c r="A300" s="450"/>
      <c r="B300" s="450"/>
      <c r="C300" s="450"/>
      <c r="D300" s="450"/>
      <c r="E300" s="450"/>
      <c r="F300" s="450"/>
      <c r="G300" s="450"/>
      <c r="H300" s="450"/>
      <c r="I300" s="450"/>
      <c r="J300" s="450"/>
      <c r="K300" s="450"/>
      <c r="L300" s="450"/>
      <c r="M300" s="450"/>
      <c r="N300" s="450"/>
      <c r="O300" s="609"/>
      <c r="P300" s="61"/>
      <c r="Q300" s="61"/>
      <c r="R300" s="61"/>
      <c r="S300" s="61"/>
      <c r="T300" s="61"/>
      <c r="U300" s="61"/>
      <c r="V300" s="61"/>
      <c r="W300" s="61"/>
    </row>
    <row r="301" spans="1:23">
      <c r="A301" s="450"/>
      <c r="B301" s="450"/>
      <c r="C301" s="450"/>
      <c r="D301" s="450"/>
      <c r="E301" s="450"/>
      <c r="F301" s="450"/>
      <c r="G301" s="450"/>
      <c r="H301" s="450"/>
      <c r="I301" s="450"/>
      <c r="J301" s="450"/>
      <c r="K301" s="450"/>
      <c r="L301" s="450"/>
      <c r="M301" s="450"/>
      <c r="N301" s="450"/>
      <c r="O301" s="609"/>
      <c r="P301" s="61"/>
      <c r="Q301" s="61"/>
      <c r="R301" s="61"/>
      <c r="S301" s="61"/>
      <c r="T301" s="61"/>
      <c r="U301" s="61"/>
      <c r="V301" s="61"/>
      <c r="W301" s="61"/>
    </row>
    <row r="302" spans="1:23">
      <c r="A302" s="450"/>
      <c r="B302" s="450"/>
      <c r="C302" s="450"/>
      <c r="D302" s="450"/>
      <c r="E302" s="450"/>
      <c r="F302" s="450"/>
      <c r="G302" s="450"/>
      <c r="H302" s="450"/>
      <c r="I302" s="450"/>
      <c r="J302" s="450"/>
      <c r="K302" s="450"/>
      <c r="L302" s="450"/>
      <c r="M302" s="450"/>
      <c r="N302" s="450"/>
      <c r="O302" s="609"/>
      <c r="P302" s="61"/>
      <c r="Q302" s="61"/>
      <c r="R302" s="61"/>
      <c r="S302" s="61"/>
      <c r="T302" s="61"/>
      <c r="U302" s="61"/>
      <c r="V302" s="61"/>
      <c r="W302" s="61"/>
    </row>
    <row r="303" spans="1:23">
      <c r="A303" s="450"/>
      <c r="B303" s="450"/>
      <c r="C303" s="450"/>
      <c r="D303" s="450"/>
      <c r="E303" s="450"/>
      <c r="F303" s="450"/>
      <c r="G303" s="450"/>
      <c r="H303" s="450"/>
      <c r="I303" s="450"/>
      <c r="J303" s="450"/>
      <c r="K303" s="450"/>
      <c r="L303" s="450"/>
      <c r="M303" s="450"/>
      <c r="N303" s="450"/>
      <c r="O303" s="609"/>
      <c r="P303" s="61"/>
      <c r="Q303" s="61"/>
      <c r="R303" s="61"/>
      <c r="S303" s="61"/>
      <c r="T303" s="61"/>
      <c r="U303" s="61"/>
      <c r="V303" s="61"/>
      <c r="W303" s="61"/>
    </row>
    <row r="304" spans="1:23">
      <c r="A304" s="450"/>
      <c r="B304" s="450"/>
      <c r="C304" s="450"/>
      <c r="D304" s="450"/>
      <c r="E304" s="450"/>
      <c r="F304" s="450"/>
      <c r="G304" s="450"/>
      <c r="H304" s="450"/>
      <c r="I304" s="450"/>
      <c r="J304" s="450"/>
      <c r="K304" s="450"/>
      <c r="L304" s="450"/>
      <c r="M304" s="450"/>
      <c r="N304" s="450"/>
      <c r="O304" s="609"/>
      <c r="P304" s="61"/>
      <c r="Q304" s="61"/>
      <c r="R304" s="61"/>
      <c r="S304" s="61"/>
      <c r="T304" s="61"/>
      <c r="U304" s="61"/>
      <c r="V304" s="61"/>
      <c r="W304" s="61"/>
    </row>
    <row r="305" spans="1:23">
      <c r="A305" s="450"/>
      <c r="B305" s="450"/>
      <c r="C305" s="450"/>
      <c r="D305" s="450"/>
      <c r="E305" s="450"/>
      <c r="F305" s="450"/>
      <c r="G305" s="450"/>
      <c r="H305" s="450"/>
      <c r="I305" s="450"/>
      <c r="J305" s="450"/>
      <c r="K305" s="450"/>
      <c r="L305" s="450"/>
      <c r="M305" s="450"/>
      <c r="N305" s="450"/>
      <c r="O305" s="609"/>
      <c r="P305" s="61"/>
      <c r="Q305" s="61"/>
      <c r="R305" s="61"/>
      <c r="S305" s="61"/>
      <c r="T305" s="61"/>
      <c r="U305" s="61"/>
      <c r="V305" s="61"/>
      <c r="W305" s="61"/>
    </row>
    <row r="306" spans="1:23">
      <c r="A306" s="450"/>
      <c r="B306" s="450"/>
      <c r="C306" s="450"/>
      <c r="D306" s="450"/>
      <c r="E306" s="450"/>
      <c r="F306" s="450"/>
      <c r="G306" s="450"/>
      <c r="H306" s="450"/>
      <c r="I306" s="450"/>
      <c r="J306" s="450"/>
      <c r="K306" s="450"/>
      <c r="L306" s="450"/>
      <c r="M306" s="450"/>
      <c r="N306" s="450"/>
      <c r="O306" s="609"/>
      <c r="P306" s="61"/>
      <c r="Q306" s="61"/>
      <c r="R306" s="61"/>
      <c r="S306" s="61"/>
      <c r="T306" s="61"/>
      <c r="U306" s="61"/>
      <c r="V306" s="61"/>
      <c r="W306" s="61"/>
    </row>
    <row r="307" spans="1:23">
      <c r="A307" s="450"/>
      <c r="B307" s="450"/>
      <c r="C307" s="450"/>
      <c r="D307" s="450"/>
      <c r="E307" s="450"/>
      <c r="F307" s="450"/>
      <c r="G307" s="450"/>
      <c r="H307" s="450"/>
      <c r="I307" s="450"/>
      <c r="J307" s="450"/>
      <c r="K307" s="450"/>
      <c r="L307" s="450"/>
      <c r="M307" s="450"/>
      <c r="N307" s="450"/>
      <c r="O307" s="609"/>
      <c r="P307" s="61"/>
      <c r="Q307" s="61"/>
      <c r="R307" s="61"/>
      <c r="S307" s="61"/>
      <c r="T307" s="61"/>
      <c r="U307" s="61"/>
      <c r="V307" s="61"/>
      <c r="W307" s="61"/>
    </row>
    <row r="308" spans="1:23">
      <c r="A308" s="450"/>
      <c r="B308" s="450"/>
      <c r="C308" s="450"/>
      <c r="D308" s="450"/>
      <c r="E308" s="450"/>
      <c r="F308" s="450"/>
      <c r="G308" s="450"/>
      <c r="H308" s="450"/>
      <c r="I308" s="450"/>
      <c r="J308" s="450"/>
      <c r="K308" s="450"/>
      <c r="L308" s="450"/>
      <c r="M308" s="450"/>
      <c r="N308" s="450"/>
      <c r="O308" s="609"/>
      <c r="P308" s="61"/>
      <c r="Q308" s="61"/>
      <c r="R308" s="61"/>
      <c r="S308" s="61"/>
      <c r="T308" s="61"/>
      <c r="U308" s="61"/>
      <c r="V308" s="61"/>
      <c r="W308" s="61"/>
    </row>
    <row r="309" spans="1:23">
      <c r="A309" s="450"/>
      <c r="B309" s="450"/>
      <c r="C309" s="450"/>
      <c r="D309" s="450"/>
      <c r="E309" s="450"/>
      <c r="F309" s="450"/>
      <c r="G309" s="450"/>
      <c r="H309" s="450"/>
      <c r="I309" s="450"/>
      <c r="J309" s="450"/>
      <c r="K309" s="450"/>
      <c r="L309" s="450"/>
      <c r="M309" s="450"/>
      <c r="N309" s="450"/>
      <c r="O309" s="609"/>
      <c r="P309" s="61"/>
      <c r="Q309" s="61"/>
      <c r="R309" s="61"/>
      <c r="S309" s="61"/>
      <c r="T309" s="61"/>
      <c r="U309" s="61"/>
      <c r="V309" s="61"/>
      <c r="W309" s="61"/>
    </row>
    <row r="310" spans="1:23">
      <c r="A310" s="450"/>
      <c r="B310" s="450"/>
      <c r="C310" s="450"/>
      <c r="D310" s="450"/>
      <c r="E310" s="450"/>
      <c r="F310" s="450"/>
      <c r="G310" s="450"/>
      <c r="H310" s="450"/>
      <c r="I310" s="450"/>
      <c r="J310" s="450"/>
      <c r="K310" s="450"/>
      <c r="L310" s="450"/>
      <c r="M310" s="450"/>
      <c r="N310" s="450"/>
      <c r="O310" s="609"/>
      <c r="P310" s="61"/>
      <c r="Q310" s="61"/>
      <c r="R310" s="61"/>
      <c r="S310" s="61"/>
      <c r="T310" s="61"/>
      <c r="U310" s="61"/>
      <c r="V310" s="61"/>
      <c r="W310" s="61"/>
    </row>
    <row r="311" spans="1:23">
      <c r="A311" s="450"/>
      <c r="B311" s="450"/>
      <c r="C311" s="450"/>
      <c r="D311" s="450"/>
      <c r="E311" s="450"/>
      <c r="F311" s="450"/>
      <c r="G311" s="450"/>
      <c r="H311" s="450"/>
      <c r="I311" s="450"/>
      <c r="J311" s="450"/>
      <c r="K311" s="450"/>
      <c r="L311" s="450"/>
      <c r="M311" s="450"/>
      <c r="N311" s="450"/>
      <c r="O311" s="609"/>
      <c r="P311" s="61"/>
      <c r="Q311" s="61"/>
      <c r="R311" s="61"/>
      <c r="S311" s="61"/>
      <c r="T311" s="61"/>
      <c r="U311" s="61"/>
      <c r="V311" s="61"/>
      <c r="W311" s="61"/>
    </row>
    <row r="312" spans="1:23">
      <c r="A312" s="450"/>
      <c r="B312" s="450"/>
      <c r="C312" s="450"/>
      <c r="D312" s="450"/>
      <c r="E312" s="450"/>
      <c r="F312" s="450"/>
      <c r="G312" s="450"/>
      <c r="H312" s="450"/>
      <c r="I312" s="450"/>
      <c r="J312" s="450"/>
      <c r="K312" s="450"/>
      <c r="L312" s="450"/>
      <c r="M312" s="450"/>
      <c r="N312" s="450"/>
      <c r="O312" s="609"/>
      <c r="P312" s="61"/>
      <c r="Q312" s="61"/>
      <c r="R312" s="61"/>
      <c r="S312" s="61"/>
      <c r="T312" s="61"/>
      <c r="U312" s="61"/>
      <c r="V312" s="61"/>
      <c r="W312" s="61"/>
    </row>
    <row r="313" spans="1:23">
      <c r="A313" s="450"/>
      <c r="B313" s="450"/>
      <c r="C313" s="450"/>
      <c r="D313" s="450"/>
      <c r="E313" s="450"/>
      <c r="F313" s="450"/>
      <c r="G313" s="450"/>
      <c r="H313" s="450"/>
      <c r="I313" s="450"/>
      <c r="J313" s="450"/>
      <c r="K313" s="450"/>
      <c r="L313" s="450"/>
      <c r="M313" s="450"/>
      <c r="N313" s="450"/>
      <c r="O313" s="609"/>
      <c r="P313" s="61"/>
      <c r="Q313" s="61"/>
      <c r="R313" s="61"/>
      <c r="S313" s="61"/>
      <c r="T313" s="61"/>
      <c r="U313" s="61"/>
      <c r="V313" s="61"/>
      <c r="W313" s="61"/>
    </row>
    <row r="314" spans="1:23">
      <c r="A314" s="450"/>
      <c r="B314" s="450"/>
      <c r="C314" s="450"/>
      <c r="D314" s="450"/>
      <c r="E314" s="450"/>
      <c r="F314" s="450"/>
      <c r="G314" s="450"/>
      <c r="H314" s="450"/>
      <c r="I314" s="450"/>
      <c r="J314" s="450"/>
      <c r="K314" s="450"/>
      <c r="L314" s="450"/>
      <c r="M314" s="450"/>
      <c r="N314" s="450"/>
      <c r="O314" s="609"/>
      <c r="P314" s="61"/>
      <c r="Q314" s="61"/>
      <c r="R314" s="61"/>
      <c r="S314" s="61"/>
      <c r="T314" s="61"/>
      <c r="U314" s="61"/>
      <c r="V314" s="61"/>
      <c r="W314" s="61"/>
    </row>
    <row r="315" spans="1:23">
      <c r="A315" s="450"/>
      <c r="B315" s="450"/>
      <c r="C315" s="450"/>
      <c r="D315" s="450"/>
      <c r="E315" s="450"/>
      <c r="F315" s="450"/>
      <c r="G315" s="450"/>
      <c r="H315" s="450"/>
      <c r="I315" s="450"/>
      <c r="J315" s="450"/>
      <c r="K315" s="450"/>
      <c r="L315" s="450"/>
      <c r="M315" s="450"/>
      <c r="N315" s="450"/>
      <c r="O315" s="609"/>
      <c r="P315" s="61"/>
      <c r="Q315" s="61"/>
      <c r="R315" s="61"/>
      <c r="S315" s="61"/>
      <c r="T315" s="61"/>
      <c r="U315" s="61"/>
      <c r="V315" s="61"/>
      <c r="W315" s="61"/>
    </row>
    <row r="316" spans="1:23">
      <c r="A316" s="450"/>
      <c r="B316" s="450"/>
      <c r="C316" s="450"/>
      <c r="D316" s="450"/>
      <c r="E316" s="450"/>
      <c r="F316" s="450"/>
      <c r="G316" s="450"/>
      <c r="H316" s="450"/>
      <c r="I316" s="450"/>
      <c r="J316" s="450"/>
      <c r="K316" s="450"/>
      <c r="L316" s="450"/>
      <c r="M316" s="450"/>
      <c r="N316" s="450"/>
      <c r="O316" s="609"/>
      <c r="P316" s="61"/>
      <c r="Q316" s="61"/>
      <c r="R316" s="61"/>
      <c r="S316" s="61"/>
      <c r="T316" s="61"/>
      <c r="U316" s="61"/>
      <c r="V316" s="61"/>
      <c r="W316" s="61"/>
    </row>
    <row r="317" spans="1:23">
      <c r="A317" s="450"/>
      <c r="B317" s="450"/>
      <c r="C317" s="450"/>
      <c r="D317" s="450"/>
      <c r="E317" s="450"/>
      <c r="F317" s="450"/>
      <c r="G317" s="450"/>
      <c r="H317" s="450"/>
      <c r="I317" s="450"/>
      <c r="J317" s="450"/>
      <c r="K317" s="450"/>
      <c r="L317" s="450"/>
      <c r="M317" s="450"/>
      <c r="N317" s="450"/>
      <c r="O317" s="609"/>
      <c r="P317" s="61"/>
      <c r="Q317" s="61"/>
      <c r="R317" s="61"/>
      <c r="S317" s="61"/>
      <c r="T317" s="61"/>
      <c r="U317" s="61"/>
      <c r="V317" s="61"/>
      <c r="W317" s="61"/>
    </row>
    <row r="318" spans="1:23">
      <c r="A318" s="450"/>
      <c r="B318" s="450"/>
      <c r="C318" s="450"/>
      <c r="D318" s="450"/>
      <c r="E318" s="450"/>
      <c r="F318" s="450"/>
      <c r="G318" s="450"/>
      <c r="H318" s="450"/>
      <c r="I318" s="450"/>
      <c r="J318" s="450"/>
      <c r="K318" s="450"/>
      <c r="L318" s="450"/>
      <c r="M318" s="450"/>
      <c r="N318" s="450"/>
      <c r="O318" s="609"/>
      <c r="P318" s="61"/>
      <c r="Q318" s="61"/>
      <c r="R318" s="61"/>
      <c r="S318" s="61"/>
      <c r="T318" s="61"/>
      <c r="U318" s="61"/>
      <c r="V318" s="61"/>
      <c r="W318" s="61"/>
    </row>
    <row r="319" spans="1:23">
      <c r="A319" s="450"/>
      <c r="B319" s="450"/>
      <c r="C319" s="450"/>
      <c r="D319" s="450"/>
      <c r="E319" s="450"/>
      <c r="F319" s="450"/>
      <c r="G319" s="450"/>
      <c r="H319" s="450"/>
      <c r="I319" s="450"/>
      <c r="J319" s="450"/>
      <c r="K319" s="450"/>
      <c r="L319" s="450"/>
      <c r="M319" s="450"/>
      <c r="N319" s="450"/>
      <c r="O319" s="609"/>
      <c r="P319" s="61"/>
      <c r="Q319" s="61"/>
      <c r="R319" s="61"/>
      <c r="S319" s="61"/>
      <c r="T319" s="61"/>
      <c r="U319" s="61"/>
      <c r="V319" s="61"/>
      <c r="W319" s="61"/>
    </row>
    <row r="320" spans="1:23">
      <c r="A320" s="450"/>
      <c r="B320" s="450"/>
      <c r="C320" s="450"/>
      <c r="D320" s="450"/>
      <c r="E320" s="450"/>
      <c r="F320" s="450"/>
      <c r="G320" s="450"/>
      <c r="H320" s="450"/>
      <c r="I320" s="450"/>
      <c r="J320" s="450"/>
      <c r="K320" s="450"/>
      <c r="L320" s="450"/>
      <c r="M320" s="450"/>
      <c r="N320" s="450"/>
      <c r="O320" s="609"/>
      <c r="P320" s="61"/>
      <c r="Q320" s="61"/>
      <c r="R320" s="61"/>
      <c r="S320" s="61"/>
      <c r="T320" s="61"/>
      <c r="U320" s="61"/>
      <c r="V320" s="61"/>
      <c r="W320" s="61"/>
    </row>
    <row r="321" spans="1:23">
      <c r="A321" s="450"/>
      <c r="B321" s="450"/>
      <c r="C321" s="450"/>
      <c r="D321" s="450"/>
      <c r="E321" s="450"/>
      <c r="F321" s="450"/>
      <c r="G321" s="450"/>
      <c r="H321" s="450"/>
      <c r="I321" s="450"/>
      <c r="J321" s="450"/>
      <c r="K321" s="450"/>
      <c r="L321" s="450"/>
      <c r="M321" s="450"/>
      <c r="N321" s="450"/>
      <c r="O321" s="609"/>
      <c r="P321" s="61"/>
      <c r="Q321" s="61"/>
      <c r="R321" s="61"/>
      <c r="S321" s="61"/>
      <c r="T321" s="61"/>
      <c r="U321" s="61"/>
      <c r="V321" s="61"/>
      <c r="W321" s="61"/>
    </row>
    <row r="322" spans="1:23">
      <c r="A322" s="450"/>
      <c r="B322" s="450"/>
      <c r="C322" s="450"/>
      <c r="D322" s="450"/>
      <c r="E322" s="450"/>
      <c r="F322" s="450"/>
      <c r="G322" s="450"/>
      <c r="H322" s="450"/>
      <c r="I322" s="450"/>
      <c r="J322" s="450"/>
      <c r="K322" s="450"/>
      <c r="L322" s="450"/>
      <c r="M322" s="450"/>
      <c r="N322" s="450"/>
      <c r="O322" s="609"/>
      <c r="P322" s="61"/>
      <c r="Q322" s="61"/>
      <c r="R322" s="61"/>
      <c r="S322" s="61"/>
      <c r="T322" s="61"/>
      <c r="U322" s="61"/>
      <c r="V322" s="61"/>
      <c r="W322" s="61"/>
    </row>
    <row r="323" spans="1:23">
      <c r="A323" s="450"/>
      <c r="B323" s="450"/>
      <c r="C323" s="450"/>
      <c r="D323" s="450"/>
      <c r="E323" s="450"/>
      <c r="F323" s="450"/>
      <c r="G323" s="450"/>
      <c r="H323" s="450"/>
      <c r="I323" s="450"/>
      <c r="J323" s="450"/>
      <c r="K323" s="450"/>
      <c r="L323" s="450"/>
      <c r="M323" s="450"/>
      <c r="N323" s="450"/>
      <c r="O323" s="609"/>
      <c r="P323" s="61"/>
      <c r="Q323" s="61"/>
      <c r="R323" s="61"/>
      <c r="S323" s="61"/>
      <c r="T323" s="61"/>
      <c r="U323" s="61"/>
      <c r="V323" s="61"/>
      <c r="W323" s="61"/>
    </row>
    <row r="324" spans="1:23">
      <c r="A324" s="450"/>
      <c r="B324" s="450"/>
      <c r="C324" s="450"/>
      <c r="D324" s="450"/>
      <c r="E324" s="450"/>
      <c r="F324" s="450"/>
      <c r="G324" s="450"/>
      <c r="H324" s="450"/>
      <c r="I324" s="450"/>
      <c r="J324" s="450"/>
      <c r="K324" s="450"/>
      <c r="L324" s="450"/>
      <c r="M324" s="450"/>
      <c r="N324" s="450"/>
      <c r="O324" s="609"/>
      <c r="P324" s="61"/>
      <c r="Q324" s="61"/>
      <c r="R324" s="61"/>
      <c r="S324" s="61"/>
      <c r="T324" s="61"/>
      <c r="U324" s="61"/>
      <c r="V324" s="61"/>
      <c r="W324" s="61"/>
    </row>
    <row r="325" spans="1:23">
      <c r="A325" s="450"/>
      <c r="B325" s="450"/>
      <c r="C325" s="450"/>
      <c r="D325" s="450"/>
      <c r="E325" s="450"/>
      <c r="F325" s="450"/>
      <c r="G325" s="450"/>
      <c r="H325" s="450"/>
      <c r="I325" s="450"/>
      <c r="J325" s="450"/>
      <c r="K325" s="450"/>
      <c r="L325" s="450"/>
      <c r="M325" s="450"/>
      <c r="N325" s="450"/>
      <c r="O325" s="609"/>
      <c r="P325" s="61"/>
      <c r="Q325" s="61"/>
      <c r="R325" s="61"/>
      <c r="S325" s="61"/>
      <c r="T325" s="61"/>
      <c r="U325" s="61"/>
      <c r="V325" s="61"/>
      <c r="W325" s="61"/>
    </row>
    <row r="326" spans="1:23">
      <c r="A326" s="450"/>
      <c r="B326" s="450"/>
      <c r="C326" s="450"/>
      <c r="D326" s="450"/>
      <c r="E326" s="450"/>
      <c r="F326" s="450"/>
      <c r="G326" s="450"/>
      <c r="H326" s="450"/>
      <c r="I326" s="450"/>
      <c r="J326" s="450"/>
      <c r="K326" s="450"/>
      <c r="L326" s="450"/>
      <c r="M326" s="450"/>
      <c r="N326" s="450"/>
      <c r="O326" s="609"/>
      <c r="P326" s="61"/>
      <c r="Q326" s="61"/>
      <c r="R326" s="61"/>
      <c r="S326" s="61"/>
      <c r="T326" s="61"/>
      <c r="U326" s="61"/>
      <c r="V326" s="61"/>
      <c r="W326" s="61"/>
    </row>
    <row r="327" spans="1:23">
      <c r="A327" s="450"/>
      <c r="B327" s="450"/>
      <c r="C327" s="450"/>
      <c r="D327" s="450"/>
      <c r="E327" s="450"/>
      <c r="F327" s="450"/>
      <c r="G327" s="450"/>
      <c r="H327" s="450"/>
      <c r="I327" s="450"/>
      <c r="J327" s="450"/>
      <c r="K327" s="450"/>
      <c r="L327" s="450"/>
      <c r="M327" s="450"/>
      <c r="N327" s="450"/>
      <c r="O327" s="609"/>
      <c r="P327" s="61"/>
      <c r="Q327" s="61"/>
      <c r="R327" s="61"/>
      <c r="S327" s="61"/>
      <c r="T327" s="61"/>
      <c r="U327" s="61"/>
      <c r="V327" s="61"/>
      <c r="W327" s="61"/>
    </row>
    <row r="328" spans="1:23">
      <c r="A328" s="450"/>
      <c r="B328" s="450"/>
      <c r="C328" s="450"/>
      <c r="D328" s="450"/>
      <c r="E328" s="450"/>
      <c r="F328" s="450"/>
      <c r="G328" s="450"/>
      <c r="H328" s="450"/>
      <c r="I328" s="450"/>
      <c r="J328" s="450"/>
      <c r="K328" s="450"/>
      <c r="L328" s="450"/>
      <c r="M328" s="450"/>
      <c r="N328" s="450"/>
      <c r="O328" s="609"/>
      <c r="P328" s="61"/>
      <c r="Q328" s="61"/>
      <c r="R328" s="61"/>
      <c r="S328" s="61"/>
      <c r="T328" s="61"/>
      <c r="U328" s="61"/>
      <c r="V328" s="61"/>
      <c r="W328" s="61"/>
    </row>
    <row r="329" spans="1:23">
      <c r="A329" s="450"/>
      <c r="B329" s="450"/>
      <c r="C329" s="450"/>
      <c r="D329" s="450"/>
      <c r="E329" s="450"/>
      <c r="F329" s="450"/>
      <c r="G329" s="450"/>
      <c r="H329" s="450"/>
      <c r="I329" s="450"/>
      <c r="J329" s="450"/>
      <c r="K329" s="450"/>
      <c r="L329" s="450"/>
      <c r="M329" s="450"/>
      <c r="N329" s="450"/>
      <c r="O329" s="609"/>
      <c r="P329" s="61"/>
      <c r="Q329" s="61"/>
      <c r="R329" s="61"/>
      <c r="S329" s="61"/>
      <c r="T329" s="61"/>
      <c r="U329" s="61"/>
      <c r="V329" s="61"/>
      <c r="W329" s="61"/>
    </row>
    <row r="330" spans="1:23">
      <c r="A330" s="450"/>
      <c r="B330" s="450"/>
      <c r="C330" s="450"/>
      <c r="D330" s="450"/>
      <c r="E330" s="450"/>
      <c r="F330" s="450"/>
      <c r="G330" s="450"/>
      <c r="H330" s="450"/>
      <c r="I330" s="450"/>
      <c r="J330" s="450"/>
      <c r="K330" s="450"/>
      <c r="L330" s="450"/>
      <c r="M330" s="450"/>
      <c r="N330" s="450"/>
      <c r="O330" s="609"/>
      <c r="P330" s="61"/>
      <c r="Q330" s="61"/>
      <c r="R330" s="61"/>
      <c r="S330" s="61"/>
      <c r="T330" s="61"/>
      <c r="U330" s="61"/>
      <c r="V330" s="61"/>
      <c r="W330" s="61"/>
    </row>
    <row r="331" spans="1:23">
      <c r="A331" s="450"/>
      <c r="B331" s="450"/>
      <c r="C331" s="450"/>
      <c r="D331" s="450"/>
      <c r="E331" s="450"/>
      <c r="F331" s="450"/>
      <c r="G331" s="450"/>
      <c r="H331" s="450"/>
      <c r="I331" s="450"/>
      <c r="J331" s="450"/>
      <c r="K331" s="450"/>
      <c r="L331" s="450"/>
      <c r="M331" s="450"/>
      <c r="N331" s="450"/>
      <c r="O331" s="609"/>
      <c r="P331" s="61"/>
      <c r="Q331" s="61"/>
      <c r="R331" s="61"/>
      <c r="S331" s="61"/>
      <c r="T331" s="61"/>
      <c r="U331" s="61"/>
      <c r="V331" s="61"/>
      <c r="W331" s="61"/>
    </row>
    <row r="332" spans="1:23">
      <c r="A332" s="450"/>
      <c r="B332" s="450"/>
      <c r="C332" s="450"/>
      <c r="D332" s="450"/>
      <c r="E332" s="450"/>
      <c r="F332" s="450"/>
      <c r="G332" s="450"/>
      <c r="H332" s="450"/>
      <c r="I332" s="450"/>
      <c r="J332" s="450"/>
      <c r="K332" s="450"/>
      <c r="L332" s="450"/>
      <c r="M332" s="450"/>
      <c r="N332" s="450"/>
      <c r="O332" s="609"/>
      <c r="P332" s="61"/>
      <c r="Q332" s="61"/>
      <c r="R332" s="61"/>
      <c r="S332" s="61"/>
      <c r="T332" s="61"/>
      <c r="U332" s="61"/>
      <c r="V332" s="61"/>
      <c r="W332" s="61"/>
    </row>
    <row r="333" spans="1:23">
      <c r="A333" s="450"/>
      <c r="B333" s="450"/>
      <c r="C333" s="450"/>
      <c r="D333" s="450"/>
      <c r="E333" s="450"/>
      <c r="F333" s="450"/>
      <c r="G333" s="450"/>
      <c r="H333" s="450"/>
      <c r="I333" s="450"/>
      <c r="J333" s="450"/>
      <c r="K333" s="450"/>
      <c r="L333" s="450"/>
      <c r="M333" s="450"/>
      <c r="N333" s="450"/>
      <c r="O333" s="609"/>
      <c r="P333" s="61"/>
      <c r="Q333" s="61"/>
      <c r="R333" s="61"/>
      <c r="S333" s="61"/>
      <c r="T333" s="61"/>
      <c r="U333" s="61"/>
      <c r="V333" s="61"/>
      <c r="W333" s="61"/>
    </row>
    <row r="334" spans="1:23">
      <c r="A334" s="450"/>
      <c r="B334" s="450"/>
      <c r="C334" s="450"/>
      <c r="D334" s="450"/>
      <c r="E334" s="450"/>
      <c r="F334" s="450"/>
      <c r="G334" s="450"/>
      <c r="H334" s="450"/>
      <c r="I334" s="450"/>
      <c r="J334" s="450"/>
      <c r="K334" s="450"/>
      <c r="L334" s="450"/>
      <c r="M334" s="450"/>
      <c r="N334" s="450"/>
      <c r="O334" s="609"/>
      <c r="P334" s="61"/>
      <c r="Q334" s="61"/>
      <c r="R334" s="61"/>
      <c r="S334" s="61"/>
      <c r="T334" s="61"/>
      <c r="U334" s="61"/>
      <c r="V334" s="61"/>
      <c r="W334" s="61"/>
    </row>
    <row r="335" spans="1:23">
      <c r="A335" s="450"/>
      <c r="B335" s="450"/>
      <c r="C335" s="450"/>
      <c r="D335" s="450"/>
      <c r="E335" s="450"/>
      <c r="F335" s="450"/>
      <c r="G335" s="450"/>
      <c r="H335" s="450"/>
      <c r="I335" s="450"/>
      <c r="J335" s="450"/>
      <c r="K335" s="450"/>
      <c r="L335" s="450"/>
      <c r="M335" s="450"/>
      <c r="N335" s="450"/>
      <c r="O335" s="609"/>
      <c r="P335" s="61"/>
      <c r="Q335" s="61"/>
      <c r="R335" s="61"/>
      <c r="S335" s="61"/>
      <c r="T335" s="61"/>
      <c r="U335" s="61"/>
      <c r="V335" s="61"/>
      <c r="W335" s="61"/>
    </row>
    <row r="336" spans="1:23">
      <c r="A336" s="450"/>
      <c r="B336" s="450"/>
      <c r="C336" s="450"/>
      <c r="D336" s="450"/>
      <c r="E336" s="450"/>
      <c r="F336" s="450"/>
      <c r="G336" s="450"/>
      <c r="H336" s="450"/>
      <c r="I336" s="450"/>
      <c r="J336" s="450"/>
      <c r="K336" s="450"/>
      <c r="L336" s="450"/>
      <c r="M336" s="450"/>
      <c r="N336" s="450"/>
      <c r="O336" s="609"/>
      <c r="P336" s="61"/>
      <c r="Q336" s="61"/>
      <c r="R336" s="61"/>
      <c r="S336" s="61"/>
      <c r="T336" s="61"/>
      <c r="U336" s="61"/>
      <c r="V336" s="61"/>
      <c r="W336" s="61"/>
    </row>
    <row r="337" spans="1:23">
      <c r="A337" s="450"/>
      <c r="B337" s="450"/>
      <c r="C337" s="450"/>
      <c r="D337" s="450"/>
      <c r="E337" s="450"/>
      <c r="F337" s="450"/>
      <c r="G337" s="450"/>
      <c r="H337" s="450"/>
      <c r="I337" s="450"/>
      <c r="J337" s="450"/>
      <c r="K337" s="450"/>
      <c r="L337" s="450"/>
      <c r="M337" s="450"/>
      <c r="N337" s="450"/>
      <c r="O337" s="609"/>
      <c r="P337" s="61"/>
      <c r="Q337" s="61"/>
      <c r="R337" s="61"/>
      <c r="S337" s="61"/>
      <c r="T337" s="61"/>
      <c r="U337" s="61"/>
      <c r="V337" s="61"/>
      <c r="W337" s="61"/>
    </row>
    <row r="338" spans="1:23">
      <c r="A338" s="450"/>
      <c r="B338" s="450"/>
      <c r="C338" s="450"/>
      <c r="D338" s="450"/>
      <c r="E338" s="450"/>
      <c r="F338" s="450"/>
      <c r="G338" s="450"/>
      <c r="H338" s="450"/>
      <c r="I338" s="450"/>
      <c r="J338" s="450"/>
      <c r="K338" s="450"/>
      <c r="L338" s="450"/>
      <c r="M338" s="450"/>
      <c r="N338" s="450"/>
      <c r="O338" s="609"/>
      <c r="P338" s="61"/>
      <c r="Q338" s="61"/>
      <c r="R338" s="61"/>
      <c r="S338" s="61"/>
      <c r="T338" s="61"/>
      <c r="U338" s="61"/>
      <c r="V338" s="61"/>
      <c r="W338" s="61"/>
    </row>
    <row r="339" spans="1:23">
      <c r="A339" s="450"/>
      <c r="B339" s="450"/>
      <c r="C339" s="450"/>
      <c r="D339" s="450"/>
      <c r="E339" s="450"/>
      <c r="F339" s="450"/>
      <c r="G339" s="450"/>
      <c r="H339" s="450"/>
      <c r="I339" s="450"/>
      <c r="J339" s="450"/>
      <c r="K339" s="450"/>
      <c r="L339" s="450"/>
      <c r="M339" s="450"/>
      <c r="N339" s="450"/>
      <c r="O339" s="609"/>
      <c r="P339" s="61"/>
      <c r="Q339" s="61"/>
      <c r="R339" s="61"/>
      <c r="S339" s="61"/>
      <c r="T339" s="61"/>
      <c r="U339" s="61"/>
      <c r="V339" s="61"/>
      <c r="W339" s="61"/>
    </row>
    <row r="340" spans="1:23">
      <c r="A340" s="450"/>
      <c r="B340" s="450"/>
      <c r="C340" s="450"/>
      <c r="D340" s="450"/>
      <c r="E340" s="450"/>
      <c r="F340" s="450"/>
      <c r="G340" s="450"/>
      <c r="H340" s="450"/>
      <c r="I340" s="450"/>
      <c r="J340" s="450"/>
      <c r="K340" s="450"/>
      <c r="L340" s="450"/>
      <c r="M340" s="450"/>
      <c r="N340" s="450"/>
      <c r="O340" s="609"/>
      <c r="P340" s="61"/>
      <c r="Q340" s="61"/>
      <c r="R340" s="61"/>
      <c r="S340" s="61"/>
      <c r="T340" s="61"/>
      <c r="U340" s="61"/>
      <c r="V340" s="61"/>
      <c r="W340" s="61"/>
    </row>
    <row r="341" spans="1:23">
      <c r="A341" s="450"/>
      <c r="B341" s="450"/>
      <c r="C341" s="450"/>
      <c r="D341" s="450"/>
      <c r="E341" s="450"/>
      <c r="F341" s="450"/>
      <c r="G341" s="450"/>
      <c r="H341" s="450"/>
      <c r="I341" s="450"/>
      <c r="J341" s="450"/>
      <c r="K341" s="450"/>
      <c r="L341" s="450"/>
      <c r="M341" s="450"/>
      <c r="N341" s="450"/>
      <c r="O341" s="609"/>
      <c r="P341" s="61"/>
      <c r="Q341" s="61"/>
      <c r="R341" s="61"/>
      <c r="S341" s="61"/>
      <c r="T341" s="61"/>
      <c r="U341" s="61"/>
      <c r="V341" s="61"/>
      <c r="W341" s="61"/>
    </row>
    <row r="342" spans="1:23">
      <c r="A342" s="450"/>
      <c r="B342" s="450"/>
      <c r="C342" s="450"/>
      <c r="D342" s="450"/>
      <c r="E342" s="450"/>
      <c r="F342" s="450"/>
      <c r="G342" s="450"/>
      <c r="H342" s="450"/>
      <c r="I342" s="450"/>
      <c r="J342" s="450"/>
      <c r="K342" s="450"/>
      <c r="L342" s="450"/>
      <c r="M342" s="450"/>
      <c r="N342" s="450"/>
      <c r="O342" s="609"/>
      <c r="P342" s="61"/>
      <c r="Q342" s="61"/>
      <c r="R342" s="61"/>
      <c r="S342" s="61"/>
      <c r="T342" s="61"/>
      <c r="U342" s="61"/>
      <c r="V342" s="61"/>
      <c r="W342" s="61"/>
    </row>
    <row r="343" spans="1:23">
      <c r="A343" s="450"/>
      <c r="B343" s="450"/>
      <c r="C343" s="450"/>
      <c r="D343" s="450"/>
      <c r="E343" s="450"/>
      <c r="F343" s="450"/>
      <c r="G343" s="450"/>
      <c r="H343" s="450"/>
      <c r="I343" s="450"/>
      <c r="J343" s="450"/>
      <c r="K343" s="450"/>
      <c r="L343" s="450"/>
      <c r="M343" s="450"/>
      <c r="N343" s="450"/>
      <c r="O343" s="609"/>
      <c r="P343" s="61"/>
      <c r="Q343" s="61"/>
      <c r="R343" s="61"/>
      <c r="S343" s="61"/>
      <c r="T343" s="61"/>
      <c r="U343" s="61"/>
      <c r="V343" s="61"/>
      <c r="W343" s="61"/>
    </row>
    <row r="344" spans="1:23">
      <c r="A344" s="450"/>
      <c r="B344" s="450"/>
      <c r="C344" s="450"/>
      <c r="D344" s="450"/>
      <c r="E344" s="450"/>
      <c r="F344" s="450"/>
      <c r="G344" s="450"/>
      <c r="H344" s="450"/>
      <c r="I344" s="450"/>
      <c r="J344" s="450"/>
      <c r="K344" s="450"/>
      <c r="L344" s="450"/>
      <c r="M344" s="450"/>
      <c r="N344" s="450"/>
      <c r="O344" s="609"/>
      <c r="P344" s="61"/>
      <c r="Q344" s="61"/>
      <c r="R344" s="61"/>
      <c r="S344" s="61"/>
      <c r="T344" s="61"/>
      <c r="U344" s="61"/>
      <c r="V344" s="61"/>
      <c r="W344" s="61"/>
    </row>
    <row r="345" spans="1:23">
      <c r="A345" s="450"/>
      <c r="B345" s="450"/>
      <c r="C345" s="450"/>
      <c r="D345" s="450"/>
      <c r="E345" s="450"/>
      <c r="F345" s="450"/>
      <c r="G345" s="450"/>
      <c r="H345" s="450"/>
      <c r="I345" s="450"/>
      <c r="J345" s="450"/>
      <c r="K345" s="450"/>
      <c r="L345" s="450"/>
      <c r="M345" s="450"/>
      <c r="N345" s="450"/>
      <c r="O345" s="609"/>
      <c r="P345" s="61"/>
      <c r="Q345" s="61"/>
      <c r="R345" s="61"/>
      <c r="S345" s="61"/>
      <c r="T345" s="61"/>
      <c r="U345" s="61"/>
      <c r="V345" s="61"/>
      <c r="W345" s="61"/>
    </row>
    <row r="346" spans="1:23">
      <c r="A346" s="450"/>
      <c r="B346" s="450"/>
      <c r="C346" s="450"/>
      <c r="D346" s="450"/>
      <c r="E346" s="450"/>
      <c r="F346" s="450"/>
      <c r="G346" s="450"/>
      <c r="H346" s="450"/>
      <c r="I346" s="450"/>
      <c r="J346" s="450"/>
      <c r="K346" s="450"/>
      <c r="L346" s="450"/>
      <c r="M346" s="450"/>
      <c r="N346" s="450"/>
      <c r="O346" s="609"/>
      <c r="P346" s="61"/>
      <c r="Q346" s="61"/>
      <c r="R346" s="61"/>
      <c r="S346" s="61"/>
      <c r="T346" s="61"/>
      <c r="U346" s="61"/>
      <c r="V346" s="61"/>
      <c r="W346" s="61"/>
    </row>
    <row r="347" spans="1:23">
      <c r="A347" s="450"/>
      <c r="B347" s="450"/>
      <c r="C347" s="450"/>
      <c r="D347" s="450"/>
      <c r="E347" s="450"/>
      <c r="F347" s="450"/>
      <c r="G347" s="450"/>
      <c r="H347" s="450"/>
      <c r="I347" s="450"/>
      <c r="J347" s="450"/>
      <c r="K347" s="450"/>
      <c r="L347" s="450"/>
      <c r="M347" s="450"/>
      <c r="N347" s="450"/>
      <c r="O347" s="609"/>
      <c r="P347" s="61"/>
      <c r="Q347" s="61"/>
      <c r="R347" s="61"/>
      <c r="S347" s="61"/>
      <c r="T347" s="61"/>
      <c r="U347" s="61"/>
      <c r="V347" s="61"/>
      <c r="W347" s="61"/>
    </row>
    <row r="348" spans="1:23">
      <c r="A348" s="450"/>
      <c r="B348" s="450"/>
      <c r="C348" s="450"/>
      <c r="D348" s="450"/>
      <c r="E348" s="450"/>
      <c r="F348" s="450"/>
      <c r="G348" s="450"/>
      <c r="H348" s="450"/>
      <c r="I348" s="450"/>
      <c r="J348" s="450"/>
      <c r="K348" s="450"/>
      <c r="L348" s="450"/>
      <c r="M348" s="450"/>
      <c r="N348" s="450"/>
      <c r="O348" s="609"/>
      <c r="P348" s="61"/>
      <c r="Q348" s="61"/>
      <c r="R348" s="61"/>
      <c r="S348" s="61"/>
      <c r="T348" s="61"/>
      <c r="U348" s="61"/>
      <c r="V348" s="61"/>
      <c r="W348" s="61"/>
    </row>
    <row r="349" spans="1:23">
      <c r="A349" s="450"/>
      <c r="B349" s="450"/>
      <c r="C349" s="450"/>
      <c r="D349" s="450"/>
      <c r="E349" s="450"/>
      <c r="F349" s="450"/>
      <c r="G349" s="450"/>
      <c r="H349" s="450"/>
      <c r="I349" s="450"/>
      <c r="J349" s="450"/>
      <c r="K349" s="450"/>
      <c r="L349" s="450"/>
      <c r="M349" s="450"/>
      <c r="N349" s="450"/>
      <c r="O349" s="609"/>
      <c r="P349" s="61"/>
      <c r="Q349" s="61"/>
      <c r="R349" s="61"/>
      <c r="S349" s="61"/>
      <c r="T349" s="61"/>
      <c r="U349" s="61"/>
      <c r="V349" s="61"/>
      <c r="W349" s="61"/>
    </row>
    <row r="350" spans="1:23">
      <c r="A350" s="450"/>
      <c r="B350" s="450"/>
      <c r="C350" s="450"/>
      <c r="D350" s="450"/>
      <c r="E350" s="450"/>
      <c r="F350" s="450"/>
      <c r="G350" s="450"/>
      <c r="H350" s="450"/>
      <c r="I350" s="450"/>
      <c r="J350" s="450"/>
      <c r="K350" s="450"/>
      <c r="L350" s="450"/>
      <c r="M350" s="450"/>
      <c r="N350" s="450"/>
      <c r="O350" s="609"/>
      <c r="P350" s="61"/>
      <c r="Q350" s="61"/>
      <c r="R350" s="61"/>
      <c r="S350" s="61"/>
      <c r="T350" s="61"/>
      <c r="U350" s="61"/>
      <c r="V350" s="61"/>
      <c r="W350" s="61"/>
    </row>
    <row r="351" spans="1:23">
      <c r="A351" s="450"/>
      <c r="B351" s="450"/>
      <c r="C351" s="450"/>
      <c r="D351" s="450"/>
      <c r="E351" s="450"/>
      <c r="F351" s="450"/>
      <c r="G351" s="450"/>
      <c r="H351" s="450"/>
      <c r="I351" s="450"/>
      <c r="J351" s="450"/>
      <c r="K351" s="450"/>
      <c r="L351" s="450"/>
      <c r="M351" s="450"/>
      <c r="N351" s="450"/>
      <c r="O351" s="609"/>
      <c r="P351" s="61"/>
      <c r="Q351" s="61"/>
      <c r="R351" s="61"/>
      <c r="S351" s="61"/>
      <c r="T351" s="61"/>
      <c r="U351" s="61"/>
      <c r="V351" s="61"/>
      <c r="W351" s="61"/>
    </row>
    <row r="352" spans="1:23">
      <c r="A352" s="450"/>
      <c r="B352" s="450"/>
      <c r="C352" s="450"/>
      <c r="D352" s="450"/>
      <c r="E352" s="450"/>
      <c r="F352" s="450"/>
      <c r="G352" s="450"/>
      <c r="H352" s="450"/>
      <c r="I352" s="450"/>
      <c r="J352" s="450"/>
      <c r="K352" s="450"/>
      <c r="L352" s="450"/>
      <c r="M352" s="450"/>
      <c r="N352" s="450"/>
      <c r="O352" s="609"/>
      <c r="P352" s="61"/>
      <c r="Q352" s="61"/>
      <c r="R352" s="61"/>
      <c r="S352" s="61"/>
      <c r="T352" s="61"/>
      <c r="U352" s="61"/>
      <c r="V352" s="61"/>
      <c r="W352" s="61"/>
    </row>
    <row r="353" spans="1:23">
      <c r="A353" s="450"/>
      <c r="B353" s="450"/>
      <c r="C353" s="450"/>
      <c r="D353" s="450"/>
      <c r="E353" s="450"/>
      <c r="F353" s="450"/>
      <c r="G353" s="450"/>
      <c r="H353" s="450"/>
      <c r="I353" s="450"/>
      <c r="J353" s="450"/>
      <c r="K353" s="450"/>
      <c r="L353" s="450"/>
      <c r="M353" s="450"/>
      <c r="N353" s="450"/>
      <c r="O353" s="609"/>
      <c r="P353" s="61"/>
      <c r="Q353" s="61"/>
      <c r="R353" s="61"/>
      <c r="S353" s="61"/>
      <c r="T353" s="61"/>
      <c r="U353" s="61"/>
      <c r="V353" s="61"/>
      <c r="W353" s="61"/>
    </row>
    <row r="354" spans="1:23">
      <c r="A354" s="450"/>
      <c r="B354" s="450"/>
      <c r="C354" s="450"/>
      <c r="D354" s="450"/>
      <c r="E354" s="450"/>
      <c r="F354" s="450"/>
      <c r="G354" s="450"/>
      <c r="H354" s="450"/>
      <c r="I354" s="450"/>
      <c r="J354" s="450"/>
      <c r="K354" s="450"/>
      <c r="L354" s="450"/>
      <c r="M354" s="450"/>
      <c r="N354" s="450"/>
      <c r="O354" s="609"/>
      <c r="P354" s="61"/>
      <c r="Q354" s="61"/>
      <c r="R354" s="61"/>
      <c r="S354" s="61"/>
      <c r="T354" s="61"/>
      <c r="U354" s="61"/>
      <c r="V354" s="61"/>
      <c r="W354" s="61"/>
    </row>
    <row r="355" spans="1:23">
      <c r="A355" s="450"/>
      <c r="B355" s="450"/>
      <c r="C355" s="450"/>
      <c r="D355" s="450"/>
      <c r="E355" s="450"/>
      <c r="F355" s="450"/>
      <c r="G355" s="450"/>
      <c r="H355" s="450"/>
      <c r="I355" s="450"/>
      <c r="J355" s="450"/>
      <c r="K355" s="450"/>
      <c r="L355" s="450"/>
      <c r="M355" s="450"/>
      <c r="N355" s="450"/>
      <c r="O355" s="609"/>
      <c r="P355" s="61"/>
      <c r="Q355" s="61"/>
      <c r="R355" s="61"/>
      <c r="S355" s="61"/>
      <c r="T355" s="61"/>
      <c r="U355" s="61"/>
      <c r="V355" s="61"/>
      <c r="W355" s="61"/>
    </row>
    <row r="356" spans="1:23">
      <c r="A356" s="450"/>
      <c r="B356" s="450"/>
      <c r="C356" s="450"/>
      <c r="D356" s="450"/>
      <c r="E356" s="450"/>
      <c r="F356" s="450"/>
      <c r="G356" s="450"/>
      <c r="H356" s="450"/>
      <c r="I356" s="450"/>
      <c r="J356" s="450"/>
      <c r="K356" s="450"/>
      <c r="L356" s="450"/>
      <c r="M356" s="450"/>
      <c r="N356" s="450"/>
      <c r="O356" s="609"/>
      <c r="P356" s="61"/>
      <c r="Q356" s="61"/>
      <c r="R356" s="61"/>
      <c r="S356" s="61"/>
      <c r="T356" s="61"/>
      <c r="U356" s="61"/>
      <c r="V356" s="61"/>
      <c r="W356" s="61"/>
    </row>
    <row r="357" spans="1:23">
      <c r="A357" s="450"/>
      <c r="B357" s="450"/>
      <c r="C357" s="450"/>
      <c r="D357" s="450"/>
      <c r="E357" s="450"/>
      <c r="F357" s="450"/>
      <c r="G357" s="450"/>
      <c r="H357" s="450"/>
      <c r="I357" s="450"/>
      <c r="J357" s="450"/>
      <c r="K357" s="450"/>
      <c r="L357" s="450"/>
      <c r="M357" s="450"/>
      <c r="N357" s="450"/>
      <c r="O357" s="609"/>
      <c r="P357" s="61"/>
      <c r="Q357" s="61"/>
      <c r="R357" s="61"/>
      <c r="S357" s="61"/>
      <c r="T357" s="61"/>
      <c r="U357" s="61"/>
      <c r="V357" s="61"/>
      <c r="W357" s="61"/>
    </row>
    <row r="358" spans="1:23">
      <c r="A358" s="450"/>
      <c r="B358" s="450"/>
      <c r="C358" s="450"/>
      <c r="D358" s="450"/>
      <c r="E358" s="450"/>
      <c r="F358" s="450"/>
      <c r="G358" s="450"/>
      <c r="H358" s="450"/>
      <c r="I358" s="450"/>
      <c r="J358" s="450"/>
      <c r="K358" s="450"/>
      <c r="L358" s="450"/>
      <c r="M358" s="450"/>
      <c r="N358" s="450"/>
      <c r="O358" s="609"/>
      <c r="P358" s="61"/>
      <c r="Q358" s="61"/>
      <c r="R358" s="61"/>
      <c r="S358" s="61"/>
      <c r="T358" s="61"/>
      <c r="U358" s="61"/>
      <c r="V358" s="61"/>
      <c r="W358" s="61"/>
    </row>
    <row r="359" spans="1:23">
      <c r="A359" s="450"/>
      <c r="B359" s="450"/>
      <c r="C359" s="450"/>
      <c r="D359" s="450"/>
      <c r="E359" s="450"/>
      <c r="F359" s="450"/>
      <c r="G359" s="450"/>
      <c r="H359" s="450"/>
      <c r="I359" s="450"/>
      <c r="J359" s="450"/>
      <c r="K359" s="450"/>
      <c r="L359" s="450"/>
      <c r="M359" s="450"/>
      <c r="N359" s="450"/>
      <c r="O359" s="609"/>
      <c r="P359" s="61"/>
      <c r="Q359" s="61"/>
      <c r="R359" s="61"/>
      <c r="S359" s="61"/>
      <c r="T359" s="61"/>
      <c r="U359" s="61"/>
      <c r="V359" s="61"/>
      <c r="W359" s="61"/>
    </row>
    <row r="360" spans="1:23">
      <c r="A360" s="450"/>
      <c r="B360" s="450"/>
      <c r="C360" s="450"/>
      <c r="D360" s="450"/>
      <c r="E360" s="450"/>
      <c r="F360" s="450"/>
      <c r="G360" s="450"/>
      <c r="H360" s="450"/>
      <c r="I360" s="450"/>
      <c r="J360" s="450"/>
      <c r="K360" s="450"/>
      <c r="L360" s="450"/>
      <c r="M360" s="450"/>
      <c r="N360" s="450"/>
      <c r="O360" s="609"/>
      <c r="P360" s="61"/>
      <c r="Q360" s="61"/>
      <c r="R360" s="61"/>
      <c r="S360" s="61"/>
      <c r="T360" s="61"/>
      <c r="U360" s="61"/>
      <c r="V360" s="61"/>
      <c r="W360" s="61"/>
    </row>
    <row r="361" spans="1:23">
      <c r="A361" s="450"/>
      <c r="B361" s="450"/>
      <c r="C361" s="450"/>
      <c r="D361" s="450"/>
      <c r="E361" s="450"/>
      <c r="F361" s="450"/>
      <c r="G361" s="450"/>
      <c r="H361" s="450"/>
      <c r="I361" s="450"/>
      <c r="J361" s="450"/>
      <c r="K361" s="450"/>
      <c r="L361" s="450"/>
      <c r="M361" s="450"/>
      <c r="N361" s="450"/>
      <c r="O361" s="609"/>
      <c r="P361" s="61"/>
      <c r="Q361" s="61"/>
      <c r="R361" s="61"/>
      <c r="S361" s="61"/>
      <c r="T361" s="61"/>
      <c r="U361" s="61"/>
      <c r="V361" s="61"/>
      <c r="W361" s="61"/>
    </row>
    <row r="362" spans="1:23">
      <c r="A362" s="450"/>
      <c r="B362" s="450"/>
      <c r="C362" s="450"/>
      <c r="D362" s="450"/>
      <c r="E362" s="450"/>
      <c r="F362" s="450"/>
      <c r="G362" s="450"/>
      <c r="H362" s="450"/>
      <c r="I362" s="450"/>
      <c r="J362" s="450"/>
      <c r="K362" s="450"/>
      <c r="L362" s="450"/>
      <c r="M362" s="450"/>
      <c r="N362" s="450"/>
      <c r="O362" s="609"/>
      <c r="P362" s="61"/>
      <c r="Q362" s="61"/>
      <c r="R362" s="61"/>
      <c r="S362" s="61"/>
      <c r="T362" s="61"/>
      <c r="U362" s="61"/>
      <c r="V362" s="61"/>
      <c r="W362" s="61"/>
    </row>
    <row r="363" spans="1:23">
      <c r="A363" s="450"/>
      <c r="B363" s="450"/>
      <c r="C363" s="450"/>
      <c r="D363" s="450"/>
      <c r="E363" s="450"/>
      <c r="F363" s="450"/>
      <c r="G363" s="450"/>
      <c r="H363" s="450"/>
      <c r="I363" s="450"/>
      <c r="J363" s="450"/>
      <c r="K363" s="450"/>
      <c r="L363" s="450"/>
      <c r="M363" s="450"/>
      <c r="N363" s="450"/>
      <c r="O363" s="609"/>
      <c r="P363" s="61"/>
      <c r="Q363" s="61"/>
      <c r="R363" s="61"/>
      <c r="S363" s="61"/>
      <c r="T363" s="61"/>
      <c r="U363" s="61"/>
      <c r="V363" s="61"/>
      <c r="W363" s="61"/>
    </row>
    <row r="364" spans="1:23">
      <c r="A364" s="450"/>
      <c r="B364" s="450"/>
      <c r="C364" s="450"/>
      <c r="D364" s="450"/>
      <c r="E364" s="450"/>
      <c r="F364" s="450"/>
      <c r="G364" s="450"/>
      <c r="H364" s="450"/>
      <c r="I364" s="450"/>
      <c r="J364" s="450"/>
      <c r="K364" s="450"/>
      <c r="L364" s="450"/>
      <c r="M364" s="450"/>
      <c r="N364" s="450"/>
      <c r="O364" s="609"/>
      <c r="P364" s="61"/>
      <c r="Q364" s="61"/>
      <c r="R364" s="61"/>
      <c r="S364" s="61"/>
      <c r="T364" s="61"/>
      <c r="U364" s="61"/>
      <c r="V364" s="61"/>
      <c r="W364" s="61"/>
    </row>
    <row r="365" spans="1:23">
      <c r="A365" s="450"/>
      <c r="B365" s="450"/>
      <c r="C365" s="450"/>
      <c r="D365" s="450"/>
      <c r="E365" s="450"/>
      <c r="F365" s="450"/>
      <c r="G365" s="450"/>
      <c r="H365" s="450"/>
      <c r="I365" s="450"/>
      <c r="J365" s="450"/>
      <c r="K365" s="450"/>
      <c r="L365" s="450"/>
      <c r="M365" s="450"/>
      <c r="N365" s="450"/>
      <c r="O365" s="609"/>
      <c r="P365" s="61"/>
      <c r="Q365" s="61"/>
      <c r="R365" s="61"/>
      <c r="S365" s="61"/>
      <c r="T365" s="61"/>
      <c r="U365" s="61"/>
      <c r="V365" s="61"/>
      <c r="W365" s="61"/>
    </row>
    <row r="366" spans="1:23">
      <c r="A366" s="450"/>
      <c r="B366" s="450"/>
      <c r="C366" s="450"/>
      <c r="D366" s="450"/>
      <c r="E366" s="450"/>
      <c r="F366" s="450"/>
      <c r="G366" s="450"/>
      <c r="H366" s="450"/>
      <c r="I366" s="450"/>
      <c r="J366" s="450"/>
      <c r="K366" s="450"/>
      <c r="L366" s="450"/>
      <c r="M366" s="450"/>
      <c r="N366" s="450"/>
      <c r="O366" s="609"/>
      <c r="P366" s="61"/>
      <c r="Q366" s="61"/>
      <c r="R366" s="61"/>
      <c r="S366" s="61"/>
      <c r="T366" s="61"/>
      <c r="U366" s="61"/>
      <c r="V366" s="61"/>
      <c r="W366" s="61"/>
    </row>
    <row r="367" spans="1:23">
      <c r="A367" s="450"/>
      <c r="B367" s="450"/>
      <c r="C367" s="450"/>
      <c r="D367" s="450"/>
      <c r="E367" s="450"/>
      <c r="F367" s="450"/>
      <c r="G367" s="450"/>
      <c r="H367" s="450"/>
      <c r="I367" s="450"/>
      <c r="J367" s="450"/>
      <c r="K367" s="450"/>
      <c r="L367" s="450"/>
      <c r="M367" s="450"/>
      <c r="N367" s="450"/>
      <c r="O367" s="609"/>
      <c r="P367" s="61"/>
      <c r="Q367" s="61"/>
      <c r="R367" s="61"/>
      <c r="S367" s="61"/>
      <c r="T367" s="61"/>
      <c r="U367" s="61"/>
      <c r="V367" s="61"/>
      <c r="W367" s="61"/>
    </row>
    <row r="368" spans="1:23">
      <c r="A368" s="450"/>
      <c r="B368" s="450"/>
      <c r="C368" s="450"/>
      <c r="D368" s="450"/>
      <c r="E368" s="450"/>
      <c r="F368" s="450"/>
      <c r="G368" s="450"/>
      <c r="H368" s="450"/>
      <c r="I368" s="450"/>
      <c r="J368" s="450"/>
      <c r="K368" s="450"/>
      <c r="L368" s="450"/>
      <c r="M368" s="450"/>
      <c r="N368" s="450"/>
      <c r="O368" s="609"/>
      <c r="P368" s="61"/>
      <c r="Q368" s="61"/>
      <c r="R368" s="61"/>
      <c r="S368" s="61"/>
      <c r="T368" s="61"/>
      <c r="U368" s="61"/>
      <c r="V368" s="61"/>
      <c r="W368" s="61"/>
    </row>
    <row r="369" spans="1:23">
      <c r="A369" s="450"/>
      <c r="B369" s="450"/>
      <c r="C369" s="450"/>
      <c r="D369" s="450"/>
      <c r="E369" s="450"/>
      <c r="F369" s="450"/>
      <c r="G369" s="450"/>
      <c r="H369" s="450"/>
      <c r="I369" s="450"/>
      <c r="J369" s="450"/>
      <c r="K369" s="450"/>
      <c r="L369" s="450"/>
      <c r="M369" s="450"/>
      <c r="N369" s="450"/>
      <c r="O369" s="609"/>
      <c r="P369" s="61"/>
      <c r="Q369" s="61"/>
      <c r="R369" s="61"/>
      <c r="S369" s="61"/>
      <c r="T369" s="61"/>
      <c r="U369" s="61"/>
      <c r="V369" s="61"/>
      <c r="W369" s="61"/>
    </row>
    <row r="370" spans="1:23">
      <c r="A370" s="450"/>
      <c r="B370" s="450"/>
      <c r="C370" s="450"/>
      <c r="D370" s="450"/>
      <c r="E370" s="450"/>
      <c r="F370" s="450"/>
      <c r="G370" s="450"/>
      <c r="H370" s="450"/>
      <c r="I370" s="450"/>
      <c r="J370" s="450"/>
      <c r="K370" s="450"/>
      <c r="L370" s="450"/>
      <c r="M370" s="450"/>
      <c r="N370" s="450"/>
      <c r="O370" s="609"/>
      <c r="P370" s="61"/>
      <c r="Q370" s="61"/>
      <c r="R370" s="61"/>
      <c r="S370" s="61"/>
      <c r="T370" s="61"/>
      <c r="U370" s="61"/>
      <c r="V370" s="61"/>
      <c r="W370" s="61"/>
    </row>
    <row r="371" spans="1:23">
      <c r="A371" s="450"/>
      <c r="B371" s="450"/>
      <c r="C371" s="450"/>
      <c r="D371" s="450"/>
      <c r="E371" s="450"/>
      <c r="F371" s="450"/>
      <c r="G371" s="450"/>
      <c r="H371" s="450"/>
      <c r="I371" s="450"/>
      <c r="J371" s="450"/>
      <c r="K371" s="450"/>
      <c r="L371" s="450"/>
      <c r="M371" s="450"/>
      <c r="N371" s="450"/>
      <c r="O371" s="609"/>
      <c r="P371" s="61"/>
      <c r="Q371" s="61"/>
      <c r="R371" s="61"/>
      <c r="S371" s="61"/>
      <c r="T371" s="61"/>
      <c r="U371" s="61"/>
      <c r="V371" s="61"/>
      <c r="W371" s="61"/>
    </row>
    <row r="372" spans="1:23">
      <c r="A372" s="450"/>
      <c r="B372" s="450"/>
      <c r="C372" s="450"/>
      <c r="D372" s="450"/>
      <c r="E372" s="450"/>
      <c r="F372" s="450"/>
      <c r="G372" s="450"/>
      <c r="H372" s="450"/>
      <c r="I372" s="450"/>
      <c r="J372" s="450"/>
      <c r="K372" s="450"/>
      <c r="L372" s="450"/>
      <c r="M372" s="450"/>
      <c r="N372" s="450"/>
      <c r="O372" s="609"/>
      <c r="P372" s="61"/>
      <c r="Q372" s="61"/>
      <c r="R372" s="61"/>
      <c r="S372" s="61"/>
      <c r="T372" s="61"/>
      <c r="U372" s="61"/>
      <c r="V372" s="61"/>
      <c r="W372" s="61"/>
    </row>
    <row r="373" spans="1:23">
      <c r="A373" s="450"/>
      <c r="B373" s="450"/>
      <c r="C373" s="450"/>
      <c r="D373" s="450"/>
      <c r="E373" s="450"/>
      <c r="F373" s="450"/>
      <c r="G373" s="450"/>
      <c r="H373" s="450"/>
      <c r="I373" s="450"/>
      <c r="J373" s="450"/>
      <c r="K373" s="450"/>
      <c r="L373" s="450"/>
      <c r="M373" s="450"/>
      <c r="N373" s="450"/>
      <c r="O373" s="609"/>
      <c r="P373" s="61"/>
      <c r="Q373" s="61"/>
      <c r="R373" s="61"/>
      <c r="S373" s="61"/>
      <c r="T373" s="61"/>
      <c r="U373" s="61"/>
      <c r="V373" s="61"/>
      <c r="W373" s="61"/>
    </row>
    <row r="374" spans="1:23">
      <c r="A374" s="450"/>
      <c r="B374" s="450"/>
      <c r="C374" s="450"/>
      <c r="D374" s="450"/>
      <c r="E374" s="450"/>
      <c r="F374" s="450"/>
      <c r="G374" s="450"/>
      <c r="H374" s="450"/>
      <c r="I374" s="450"/>
      <c r="J374" s="450"/>
      <c r="K374" s="450"/>
      <c r="L374" s="450"/>
      <c r="M374" s="450"/>
      <c r="N374" s="450"/>
      <c r="O374" s="609"/>
      <c r="P374" s="61"/>
      <c r="Q374" s="61"/>
      <c r="R374" s="61"/>
      <c r="S374" s="61"/>
      <c r="T374" s="61"/>
      <c r="U374" s="61"/>
      <c r="V374" s="61"/>
      <c r="W374" s="61"/>
    </row>
    <row r="375" spans="1:23">
      <c r="A375" s="450"/>
      <c r="B375" s="450"/>
      <c r="C375" s="450"/>
      <c r="D375" s="450"/>
      <c r="E375" s="450"/>
      <c r="F375" s="450"/>
      <c r="G375" s="450"/>
      <c r="H375" s="450"/>
      <c r="I375" s="450"/>
      <c r="J375" s="450"/>
      <c r="K375" s="450"/>
      <c r="L375" s="450"/>
      <c r="M375" s="450"/>
      <c r="N375" s="450"/>
      <c r="O375" s="609"/>
      <c r="P375" s="61"/>
      <c r="Q375" s="61"/>
      <c r="R375" s="61"/>
      <c r="S375" s="61"/>
      <c r="T375" s="61"/>
      <c r="U375" s="61"/>
      <c r="V375" s="61"/>
      <c r="W375" s="61"/>
    </row>
    <row r="376" spans="1:23">
      <c r="A376" s="450"/>
      <c r="B376" s="450"/>
      <c r="C376" s="450"/>
      <c r="D376" s="450"/>
      <c r="E376" s="450"/>
      <c r="F376" s="450"/>
      <c r="G376" s="450"/>
      <c r="H376" s="450"/>
      <c r="I376" s="450"/>
      <c r="J376" s="450"/>
      <c r="K376" s="450"/>
      <c r="L376" s="450"/>
      <c r="M376" s="450"/>
      <c r="N376" s="450"/>
      <c r="O376" s="609"/>
      <c r="P376" s="61"/>
      <c r="Q376" s="61"/>
      <c r="R376" s="61"/>
      <c r="S376" s="61"/>
      <c r="T376" s="61"/>
      <c r="U376" s="61"/>
      <c r="V376" s="61"/>
      <c r="W376" s="61"/>
    </row>
    <row r="377" spans="1:23">
      <c r="A377" s="450"/>
      <c r="B377" s="450"/>
      <c r="C377" s="450"/>
      <c r="D377" s="450"/>
      <c r="E377" s="450"/>
      <c r="F377" s="450"/>
      <c r="G377" s="450"/>
      <c r="H377" s="450"/>
      <c r="I377" s="450"/>
      <c r="J377" s="450"/>
      <c r="K377" s="450"/>
      <c r="L377" s="450"/>
      <c r="M377" s="450"/>
      <c r="N377" s="450"/>
      <c r="O377" s="609"/>
      <c r="P377" s="61"/>
      <c r="Q377" s="61"/>
      <c r="R377" s="61"/>
      <c r="S377" s="61"/>
      <c r="T377" s="61"/>
      <c r="U377" s="61"/>
      <c r="V377" s="61"/>
      <c r="W377" s="61"/>
    </row>
    <row r="378" spans="1:23">
      <c r="A378" s="450"/>
      <c r="B378" s="450"/>
      <c r="C378" s="450"/>
      <c r="D378" s="450"/>
      <c r="E378" s="450"/>
      <c r="F378" s="450"/>
      <c r="G378" s="450"/>
      <c r="H378" s="450"/>
      <c r="I378" s="450"/>
      <c r="J378" s="450"/>
      <c r="K378" s="450"/>
      <c r="L378" s="450"/>
      <c r="M378" s="450"/>
      <c r="N378" s="450"/>
      <c r="O378" s="609"/>
      <c r="P378" s="61"/>
      <c r="Q378" s="61"/>
      <c r="R378" s="61"/>
      <c r="S378" s="61"/>
      <c r="T378" s="61"/>
      <c r="U378" s="61"/>
      <c r="V378" s="61"/>
      <c r="W378" s="61"/>
    </row>
    <row r="379" spans="1:23">
      <c r="A379" s="450"/>
      <c r="B379" s="450"/>
      <c r="C379" s="450"/>
      <c r="D379" s="450"/>
      <c r="E379" s="450"/>
      <c r="F379" s="450"/>
      <c r="G379" s="450"/>
      <c r="H379" s="450"/>
      <c r="I379" s="450"/>
      <c r="J379" s="450"/>
      <c r="K379" s="450"/>
      <c r="L379" s="450"/>
      <c r="M379" s="450"/>
      <c r="N379" s="450"/>
      <c r="O379" s="609"/>
      <c r="P379" s="61"/>
      <c r="Q379" s="61"/>
      <c r="R379" s="61"/>
      <c r="S379" s="61"/>
      <c r="T379" s="61"/>
      <c r="U379" s="61"/>
      <c r="V379" s="61"/>
      <c r="W379" s="61"/>
    </row>
    <row r="380" spans="1:23">
      <c r="A380" s="450"/>
      <c r="B380" s="450"/>
      <c r="C380" s="450"/>
      <c r="D380" s="450"/>
      <c r="E380" s="450"/>
      <c r="F380" s="450"/>
      <c r="G380" s="450"/>
      <c r="H380" s="450"/>
      <c r="I380" s="450"/>
      <c r="J380" s="450"/>
      <c r="K380" s="450"/>
      <c r="L380" s="450"/>
      <c r="M380" s="450"/>
      <c r="N380" s="450"/>
      <c r="O380" s="609"/>
      <c r="P380" s="61"/>
      <c r="Q380" s="61"/>
      <c r="R380" s="61"/>
      <c r="S380" s="61"/>
      <c r="T380" s="61"/>
      <c r="U380" s="61"/>
      <c r="V380" s="61"/>
      <c r="W380" s="61"/>
    </row>
    <row r="381" spans="1:23">
      <c r="A381" s="450"/>
      <c r="B381" s="450"/>
      <c r="C381" s="450"/>
      <c r="D381" s="450"/>
      <c r="E381" s="450"/>
      <c r="F381" s="450"/>
      <c r="G381" s="450"/>
      <c r="H381" s="450"/>
      <c r="I381" s="450"/>
      <c r="J381" s="450"/>
      <c r="K381" s="450"/>
      <c r="L381" s="450"/>
      <c r="M381" s="450"/>
      <c r="N381" s="450"/>
      <c r="O381" s="609"/>
      <c r="P381" s="61"/>
      <c r="Q381" s="61"/>
      <c r="R381" s="61"/>
      <c r="S381" s="61"/>
      <c r="T381" s="61"/>
      <c r="U381" s="61"/>
      <c r="V381" s="61"/>
      <c r="W381" s="61"/>
    </row>
    <row r="382" spans="1:23">
      <c r="A382" s="450"/>
      <c r="B382" s="450"/>
      <c r="C382" s="450"/>
      <c r="D382" s="450"/>
      <c r="E382" s="450"/>
      <c r="F382" s="450"/>
      <c r="G382" s="450"/>
      <c r="H382" s="450"/>
      <c r="I382" s="450"/>
      <c r="J382" s="450"/>
      <c r="K382" s="450"/>
      <c r="L382" s="450"/>
      <c r="M382" s="450"/>
      <c r="N382" s="450"/>
      <c r="O382" s="609"/>
      <c r="P382" s="61"/>
      <c r="Q382" s="61"/>
      <c r="R382" s="61"/>
      <c r="S382" s="61"/>
      <c r="T382" s="61"/>
      <c r="U382" s="61"/>
      <c r="V382" s="61"/>
      <c r="W382" s="61"/>
    </row>
    <row r="383" spans="1:23">
      <c r="A383" s="450"/>
      <c r="B383" s="450"/>
      <c r="C383" s="450"/>
      <c r="D383" s="450"/>
      <c r="E383" s="450"/>
      <c r="F383" s="450"/>
      <c r="G383" s="450"/>
      <c r="H383" s="450"/>
      <c r="I383" s="450"/>
      <c r="J383" s="450"/>
      <c r="K383" s="450"/>
      <c r="L383" s="450"/>
      <c r="M383" s="450"/>
      <c r="N383" s="450"/>
      <c r="O383" s="609"/>
      <c r="P383" s="61"/>
      <c r="Q383" s="61"/>
      <c r="R383" s="61"/>
      <c r="S383" s="61"/>
      <c r="T383" s="61"/>
      <c r="U383" s="61"/>
      <c r="V383" s="61"/>
      <c r="W383" s="61"/>
    </row>
    <row r="384" spans="1:23">
      <c r="A384" s="450"/>
      <c r="B384" s="450"/>
      <c r="C384" s="450"/>
      <c r="D384" s="450"/>
      <c r="E384" s="450"/>
      <c r="F384" s="450"/>
      <c r="G384" s="450"/>
      <c r="H384" s="450"/>
      <c r="I384" s="450"/>
      <c r="J384" s="450"/>
      <c r="K384" s="450"/>
      <c r="L384" s="450"/>
      <c r="M384" s="450"/>
      <c r="N384" s="450"/>
      <c r="O384" s="609"/>
      <c r="P384" s="61"/>
      <c r="Q384" s="61"/>
      <c r="R384" s="61"/>
      <c r="S384" s="61"/>
      <c r="T384" s="61"/>
      <c r="U384" s="61"/>
      <c r="V384" s="61"/>
      <c r="W384" s="61"/>
    </row>
    <row r="385" spans="1:23">
      <c r="A385" s="450"/>
      <c r="B385" s="450"/>
      <c r="C385" s="450"/>
      <c r="D385" s="450"/>
      <c r="E385" s="450"/>
      <c r="F385" s="450"/>
      <c r="G385" s="450"/>
      <c r="H385" s="450"/>
      <c r="I385" s="450"/>
      <c r="J385" s="450"/>
      <c r="K385" s="450"/>
      <c r="L385" s="450"/>
      <c r="M385" s="450"/>
      <c r="N385" s="450"/>
      <c r="O385" s="609"/>
      <c r="P385" s="61"/>
      <c r="Q385" s="61"/>
      <c r="R385" s="61"/>
      <c r="S385" s="61"/>
      <c r="T385" s="61"/>
      <c r="U385" s="61"/>
      <c r="V385" s="61"/>
      <c r="W385" s="61"/>
    </row>
    <row r="386" spans="1:23">
      <c r="A386" s="450"/>
      <c r="B386" s="450"/>
      <c r="C386" s="450"/>
      <c r="D386" s="450"/>
      <c r="E386" s="450"/>
      <c r="F386" s="450"/>
      <c r="G386" s="450"/>
      <c r="H386" s="450"/>
      <c r="I386" s="450"/>
      <c r="J386" s="450"/>
      <c r="K386" s="450"/>
      <c r="L386" s="450"/>
      <c r="M386" s="450"/>
      <c r="N386" s="450"/>
      <c r="O386" s="609"/>
      <c r="P386" s="61"/>
      <c r="Q386" s="61"/>
      <c r="R386" s="61"/>
      <c r="S386" s="61"/>
      <c r="T386" s="61"/>
      <c r="U386" s="61"/>
      <c r="V386" s="61"/>
      <c r="W386" s="61"/>
    </row>
    <row r="387" spans="1:23">
      <c r="A387" s="450"/>
      <c r="B387" s="450"/>
      <c r="C387" s="450"/>
      <c r="D387" s="450"/>
      <c r="E387" s="450"/>
      <c r="F387" s="450"/>
      <c r="G387" s="450"/>
      <c r="H387" s="450"/>
      <c r="I387" s="450"/>
      <c r="J387" s="450"/>
      <c r="K387" s="450"/>
      <c r="L387" s="450"/>
      <c r="M387" s="450"/>
      <c r="N387" s="450"/>
      <c r="O387" s="609"/>
      <c r="P387" s="61"/>
      <c r="Q387" s="61"/>
      <c r="R387" s="61"/>
      <c r="S387" s="61"/>
      <c r="T387" s="61"/>
      <c r="U387" s="61"/>
      <c r="V387" s="61"/>
      <c r="W387" s="61"/>
    </row>
    <row r="388" spans="1:23">
      <c r="A388" s="450"/>
      <c r="B388" s="450"/>
      <c r="C388" s="450"/>
      <c r="D388" s="450"/>
      <c r="E388" s="450"/>
      <c r="F388" s="450"/>
      <c r="G388" s="450"/>
      <c r="H388" s="450"/>
      <c r="I388" s="450"/>
      <c r="J388" s="450"/>
      <c r="K388" s="450"/>
      <c r="L388" s="450"/>
      <c r="M388" s="450"/>
      <c r="N388" s="450"/>
      <c r="O388" s="609"/>
      <c r="P388" s="61"/>
      <c r="Q388" s="61"/>
      <c r="R388" s="61"/>
      <c r="S388" s="61"/>
      <c r="T388" s="61"/>
      <c r="U388" s="61"/>
      <c r="V388" s="61"/>
      <c r="W388" s="61"/>
    </row>
    <row r="389" spans="1:23">
      <c r="A389" s="450"/>
      <c r="B389" s="450"/>
      <c r="C389" s="450"/>
      <c r="D389" s="450"/>
      <c r="E389" s="450"/>
      <c r="F389" s="450"/>
      <c r="G389" s="450"/>
      <c r="H389" s="450"/>
      <c r="I389" s="450"/>
      <c r="J389" s="450"/>
      <c r="K389" s="450"/>
      <c r="L389" s="450"/>
      <c r="M389" s="450"/>
      <c r="N389" s="450"/>
      <c r="O389" s="609"/>
      <c r="P389" s="61"/>
      <c r="Q389" s="61"/>
      <c r="R389" s="61"/>
      <c r="S389" s="61"/>
      <c r="T389" s="61"/>
      <c r="U389" s="61"/>
      <c r="V389" s="61"/>
      <c r="W389" s="61"/>
    </row>
    <row r="390" spans="1:23">
      <c r="A390" s="450"/>
      <c r="B390" s="450"/>
      <c r="C390" s="450"/>
      <c r="D390" s="450"/>
      <c r="E390" s="450"/>
      <c r="F390" s="450"/>
      <c r="G390" s="450"/>
      <c r="H390" s="450"/>
      <c r="I390" s="450"/>
      <c r="J390" s="450"/>
      <c r="K390" s="450"/>
      <c r="L390" s="450"/>
      <c r="M390" s="450"/>
      <c r="N390" s="450"/>
      <c r="O390" s="609"/>
      <c r="P390" s="61"/>
      <c r="Q390" s="61"/>
      <c r="R390" s="61"/>
      <c r="S390" s="61"/>
      <c r="T390" s="61"/>
      <c r="U390" s="61"/>
      <c r="V390" s="61"/>
      <c r="W390" s="61"/>
    </row>
    <row r="391" spans="1:23">
      <c r="A391" s="450"/>
      <c r="B391" s="450"/>
      <c r="C391" s="450"/>
      <c r="D391" s="450"/>
      <c r="E391" s="450"/>
      <c r="F391" s="450"/>
      <c r="G391" s="450"/>
      <c r="H391" s="450"/>
      <c r="I391" s="450"/>
      <c r="J391" s="450"/>
      <c r="K391" s="450"/>
      <c r="L391" s="450"/>
      <c r="M391" s="450"/>
      <c r="N391" s="450"/>
      <c r="O391" s="609"/>
      <c r="P391" s="61"/>
      <c r="Q391" s="61"/>
      <c r="R391" s="61"/>
      <c r="S391" s="61"/>
      <c r="T391" s="61"/>
      <c r="U391" s="61"/>
      <c r="V391" s="61"/>
      <c r="W391" s="61"/>
    </row>
    <row r="392" spans="1:23">
      <c r="A392" s="450"/>
      <c r="B392" s="450"/>
      <c r="C392" s="450"/>
      <c r="D392" s="450"/>
      <c r="E392" s="450"/>
      <c r="F392" s="450"/>
      <c r="G392" s="450"/>
      <c r="H392" s="450"/>
      <c r="I392" s="450"/>
      <c r="J392" s="450"/>
      <c r="K392" s="450"/>
      <c r="L392" s="450"/>
      <c r="M392" s="450"/>
      <c r="N392" s="450"/>
      <c r="O392" s="609"/>
      <c r="P392" s="61"/>
      <c r="Q392" s="61"/>
      <c r="R392" s="61"/>
      <c r="S392" s="61"/>
      <c r="T392" s="61"/>
      <c r="U392" s="61"/>
      <c r="V392" s="61"/>
      <c r="W392" s="61"/>
    </row>
    <row r="393" spans="1:23">
      <c r="A393" s="450"/>
      <c r="B393" s="450"/>
      <c r="C393" s="450"/>
      <c r="D393" s="450"/>
      <c r="E393" s="450"/>
      <c r="F393" s="450"/>
      <c r="G393" s="450"/>
      <c r="H393" s="450"/>
      <c r="I393" s="450"/>
      <c r="J393" s="450"/>
      <c r="K393" s="450"/>
      <c r="L393" s="450"/>
      <c r="M393" s="450"/>
      <c r="N393" s="450"/>
      <c r="O393" s="609"/>
      <c r="P393" s="61"/>
      <c r="Q393" s="61"/>
      <c r="R393" s="61"/>
      <c r="S393" s="61"/>
      <c r="T393" s="61"/>
      <c r="U393" s="61"/>
      <c r="V393" s="61"/>
      <c r="W393" s="61"/>
    </row>
    <row r="394" spans="1:23">
      <c r="A394" s="450"/>
      <c r="B394" s="450"/>
      <c r="C394" s="450"/>
      <c r="D394" s="450"/>
      <c r="E394" s="450"/>
      <c r="F394" s="450"/>
      <c r="G394" s="450"/>
      <c r="H394" s="450"/>
      <c r="I394" s="450"/>
      <c r="J394" s="450"/>
      <c r="K394" s="450"/>
      <c r="L394" s="450"/>
      <c r="M394" s="450"/>
      <c r="N394" s="450"/>
      <c r="O394" s="609"/>
      <c r="P394" s="61"/>
      <c r="Q394" s="61"/>
      <c r="R394" s="61"/>
      <c r="S394" s="61"/>
      <c r="T394" s="61"/>
      <c r="U394" s="61"/>
      <c r="V394" s="61"/>
      <c r="W394" s="61"/>
    </row>
    <row r="395" spans="1:23">
      <c r="A395" s="450"/>
      <c r="B395" s="450"/>
      <c r="C395" s="450"/>
      <c r="D395" s="450"/>
      <c r="E395" s="450"/>
      <c r="F395" s="450"/>
      <c r="G395" s="450"/>
      <c r="H395" s="450"/>
      <c r="I395" s="450"/>
      <c r="J395" s="450"/>
      <c r="K395" s="450"/>
      <c r="L395" s="450"/>
      <c r="M395" s="450"/>
      <c r="N395" s="450"/>
      <c r="O395" s="609"/>
      <c r="P395" s="61"/>
      <c r="Q395" s="61"/>
      <c r="R395" s="61"/>
      <c r="S395" s="61"/>
      <c r="T395" s="61"/>
      <c r="U395" s="61"/>
      <c r="V395" s="61"/>
      <c r="W395" s="61"/>
    </row>
    <row r="396" spans="1:23">
      <c r="A396" s="450"/>
      <c r="B396" s="450"/>
      <c r="C396" s="450"/>
      <c r="D396" s="450"/>
      <c r="E396" s="450"/>
      <c r="F396" s="450"/>
      <c r="G396" s="450"/>
      <c r="H396" s="450"/>
      <c r="I396" s="450"/>
      <c r="J396" s="450"/>
      <c r="K396" s="450"/>
      <c r="L396" s="450"/>
      <c r="M396" s="450"/>
      <c r="N396" s="450"/>
      <c r="O396" s="609"/>
      <c r="P396" s="61"/>
      <c r="Q396" s="61"/>
      <c r="R396" s="61"/>
      <c r="S396" s="61"/>
      <c r="T396" s="61"/>
      <c r="U396" s="61"/>
      <c r="V396" s="61"/>
      <c r="W396" s="61"/>
    </row>
    <row r="397" spans="1:23">
      <c r="A397" s="450"/>
      <c r="B397" s="450"/>
      <c r="C397" s="450"/>
      <c r="D397" s="450"/>
      <c r="E397" s="450"/>
      <c r="F397" s="450"/>
      <c r="G397" s="450"/>
      <c r="H397" s="450"/>
      <c r="I397" s="450"/>
      <c r="J397" s="450"/>
      <c r="K397" s="450"/>
      <c r="L397" s="450"/>
      <c r="M397" s="450"/>
      <c r="N397" s="450"/>
      <c r="O397" s="609"/>
      <c r="P397" s="61"/>
      <c r="Q397" s="61"/>
      <c r="R397" s="61"/>
      <c r="S397" s="61"/>
      <c r="T397" s="61"/>
      <c r="U397" s="61"/>
      <c r="V397" s="61"/>
      <c r="W397" s="61"/>
    </row>
    <row r="398" spans="1:23">
      <c r="A398" s="450"/>
      <c r="B398" s="450"/>
      <c r="C398" s="450"/>
      <c r="D398" s="450"/>
      <c r="E398" s="450"/>
      <c r="F398" s="450"/>
      <c r="G398" s="450"/>
      <c r="H398" s="450"/>
      <c r="I398" s="450"/>
      <c r="J398" s="450"/>
      <c r="K398" s="450"/>
      <c r="L398" s="450"/>
      <c r="M398" s="450"/>
      <c r="N398" s="450"/>
      <c r="O398" s="609"/>
      <c r="P398" s="61"/>
      <c r="Q398" s="61"/>
      <c r="R398" s="61"/>
      <c r="S398" s="61"/>
      <c r="T398" s="61"/>
      <c r="U398" s="61"/>
      <c r="V398" s="61"/>
      <c r="W398" s="61"/>
    </row>
    <row r="399" spans="1:23">
      <c r="A399" s="450"/>
      <c r="B399" s="450"/>
      <c r="C399" s="450"/>
      <c r="D399" s="450"/>
      <c r="E399" s="450"/>
      <c r="F399" s="450"/>
      <c r="G399" s="450"/>
      <c r="H399" s="450"/>
      <c r="I399" s="450"/>
      <c r="J399" s="450"/>
      <c r="K399" s="450"/>
      <c r="L399" s="450"/>
      <c r="M399" s="450"/>
      <c r="N399" s="450"/>
      <c r="O399" s="609"/>
      <c r="P399" s="61"/>
      <c r="Q399" s="61"/>
      <c r="R399" s="61"/>
      <c r="S399" s="61"/>
      <c r="T399" s="61"/>
      <c r="U399" s="61"/>
      <c r="V399" s="61"/>
      <c r="W399" s="61"/>
    </row>
    <row r="400" spans="1:23">
      <c r="A400" s="450"/>
      <c r="B400" s="450"/>
      <c r="C400" s="450"/>
      <c r="D400" s="450"/>
      <c r="E400" s="450"/>
      <c r="F400" s="450"/>
      <c r="G400" s="450"/>
      <c r="H400" s="450"/>
      <c r="I400" s="450"/>
      <c r="J400" s="450"/>
      <c r="K400" s="450"/>
      <c r="L400" s="450"/>
      <c r="M400" s="450"/>
      <c r="N400" s="450"/>
      <c r="O400" s="609"/>
      <c r="P400" s="61"/>
      <c r="Q400" s="61"/>
      <c r="R400" s="61"/>
      <c r="S400" s="61"/>
      <c r="T400" s="61"/>
      <c r="U400" s="61"/>
      <c r="V400" s="61"/>
      <c r="W400" s="61"/>
    </row>
    <row r="401" spans="1:23">
      <c r="A401" s="450"/>
      <c r="B401" s="450"/>
      <c r="C401" s="450"/>
      <c r="D401" s="450"/>
      <c r="E401" s="450"/>
      <c r="F401" s="450"/>
      <c r="G401" s="450"/>
      <c r="H401" s="450"/>
      <c r="I401" s="450"/>
      <c r="J401" s="450"/>
      <c r="K401" s="450"/>
      <c r="L401" s="450"/>
      <c r="M401" s="450"/>
      <c r="N401" s="450"/>
      <c r="O401" s="609"/>
      <c r="P401" s="61"/>
      <c r="Q401" s="61"/>
      <c r="R401" s="61"/>
      <c r="S401" s="61"/>
      <c r="T401" s="61"/>
      <c r="U401" s="61"/>
      <c r="V401" s="61"/>
      <c r="W401" s="61"/>
    </row>
    <row r="402" spans="1:23">
      <c r="A402" s="450"/>
      <c r="B402" s="450"/>
      <c r="C402" s="450"/>
      <c r="D402" s="450"/>
      <c r="E402" s="450"/>
      <c r="F402" s="450"/>
      <c r="G402" s="450"/>
      <c r="H402" s="450"/>
      <c r="I402" s="450"/>
      <c r="J402" s="450"/>
      <c r="K402" s="450"/>
      <c r="L402" s="450"/>
      <c r="M402" s="450"/>
      <c r="N402" s="450"/>
      <c r="O402" s="609"/>
      <c r="P402" s="61"/>
      <c r="Q402" s="61"/>
      <c r="R402" s="61"/>
      <c r="S402" s="61"/>
      <c r="T402" s="61"/>
      <c r="U402" s="61"/>
      <c r="V402" s="61"/>
      <c r="W402" s="61"/>
    </row>
    <row r="403" spans="1:23">
      <c r="A403" s="450"/>
      <c r="B403" s="450"/>
      <c r="C403" s="450"/>
      <c r="D403" s="450"/>
      <c r="E403" s="450"/>
      <c r="F403" s="450"/>
      <c r="G403" s="450"/>
      <c r="H403" s="450"/>
      <c r="I403" s="450"/>
      <c r="J403" s="450"/>
      <c r="K403" s="450"/>
      <c r="L403" s="450"/>
      <c r="M403" s="450"/>
      <c r="N403" s="450"/>
      <c r="O403" s="609"/>
      <c r="P403" s="61"/>
      <c r="Q403" s="61"/>
      <c r="R403" s="61"/>
      <c r="S403" s="61"/>
      <c r="T403" s="61"/>
      <c r="U403" s="61"/>
      <c r="V403" s="61"/>
      <c r="W403" s="61"/>
    </row>
    <row r="404" spans="1:23">
      <c r="A404" s="450"/>
      <c r="B404" s="450"/>
      <c r="C404" s="450"/>
      <c r="D404" s="450"/>
      <c r="E404" s="450"/>
      <c r="F404" s="450"/>
      <c r="G404" s="450"/>
      <c r="H404" s="450"/>
      <c r="I404" s="450"/>
      <c r="J404" s="450"/>
      <c r="K404" s="450"/>
      <c r="L404" s="450"/>
      <c r="M404" s="450"/>
      <c r="N404" s="450"/>
      <c r="O404" s="609"/>
      <c r="P404" s="61"/>
      <c r="Q404" s="61"/>
      <c r="R404" s="61"/>
      <c r="S404" s="61"/>
      <c r="T404" s="61"/>
      <c r="U404" s="61"/>
      <c r="V404" s="61"/>
      <c r="W404" s="61"/>
    </row>
    <row r="405" spans="1:23">
      <c r="A405" s="450"/>
      <c r="B405" s="450"/>
      <c r="C405" s="450"/>
      <c r="D405" s="450"/>
      <c r="E405" s="450"/>
      <c r="F405" s="450"/>
      <c r="G405" s="450"/>
      <c r="H405" s="450"/>
      <c r="I405" s="450"/>
      <c r="J405" s="450"/>
      <c r="K405" s="450"/>
      <c r="L405" s="450"/>
      <c r="M405" s="450"/>
      <c r="N405" s="450"/>
      <c r="O405" s="609"/>
      <c r="P405" s="61"/>
      <c r="Q405" s="61"/>
      <c r="R405" s="61"/>
      <c r="S405" s="61"/>
      <c r="T405" s="61"/>
      <c r="U405" s="61"/>
      <c r="V405" s="61"/>
      <c r="W405" s="61"/>
    </row>
    <row r="406" spans="1:23">
      <c r="A406" s="450"/>
      <c r="B406" s="450"/>
      <c r="C406" s="450"/>
      <c r="D406" s="450"/>
      <c r="E406" s="450"/>
      <c r="F406" s="450"/>
      <c r="G406" s="450"/>
      <c r="H406" s="450"/>
      <c r="I406" s="450"/>
      <c r="J406" s="450"/>
      <c r="K406" s="450"/>
      <c r="L406" s="450"/>
      <c r="M406" s="450"/>
      <c r="N406" s="450"/>
      <c r="O406" s="609"/>
      <c r="P406" s="61"/>
      <c r="Q406" s="61"/>
      <c r="R406" s="61"/>
      <c r="S406" s="61"/>
      <c r="T406" s="61"/>
      <c r="U406" s="61"/>
      <c r="V406" s="61"/>
      <c r="W406" s="61"/>
    </row>
    <row r="407" spans="1:23">
      <c r="A407" s="450"/>
      <c r="B407" s="450"/>
      <c r="C407" s="450"/>
      <c r="D407" s="450"/>
      <c r="E407" s="450"/>
      <c r="F407" s="450"/>
      <c r="G407" s="450"/>
      <c r="H407" s="450"/>
      <c r="I407" s="450"/>
      <c r="J407" s="450"/>
      <c r="K407" s="450"/>
      <c r="L407" s="450"/>
      <c r="M407" s="450"/>
      <c r="N407" s="450"/>
      <c r="O407" s="609"/>
      <c r="P407" s="61"/>
      <c r="Q407" s="61"/>
      <c r="R407" s="61"/>
      <c r="S407" s="61"/>
      <c r="T407" s="61"/>
      <c r="U407" s="61"/>
      <c r="V407" s="61"/>
      <c r="W407" s="61"/>
    </row>
    <row r="408" spans="1:23">
      <c r="A408" s="450"/>
      <c r="B408" s="450"/>
      <c r="C408" s="450"/>
      <c r="D408" s="450"/>
      <c r="E408" s="450"/>
      <c r="F408" s="450"/>
      <c r="G408" s="450"/>
      <c r="H408" s="450"/>
      <c r="I408" s="450"/>
      <c r="J408" s="450"/>
      <c r="K408" s="450"/>
      <c r="L408" s="450"/>
      <c r="M408" s="450"/>
      <c r="N408" s="450"/>
      <c r="O408" s="609"/>
      <c r="P408" s="61"/>
      <c r="Q408" s="61"/>
      <c r="R408" s="61"/>
      <c r="S408" s="61"/>
      <c r="T408" s="61"/>
      <c r="U408" s="61"/>
      <c r="V408" s="61"/>
      <c r="W408" s="61"/>
    </row>
    <row r="409" spans="1:23">
      <c r="A409" s="450"/>
      <c r="B409" s="450"/>
      <c r="C409" s="450"/>
      <c r="D409" s="450"/>
      <c r="E409" s="450"/>
      <c r="F409" s="450"/>
      <c r="G409" s="450"/>
      <c r="H409" s="450"/>
      <c r="I409" s="450"/>
      <c r="J409" s="450"/>
      <c r="K409" s="450"/>
      <c r="L409" s="450"/>
      <c r="M409" s="450"/>
      <c r="N409" s="450"/>
      <c r="O409" s="609"/>
      <c r="P409" s="61"/>
      <c r="Q409" s="61"/>
      <c r="R409" s="61"/>
      <c r="S409" s="61"/>
      <c r="T409" s="61"/>
      <c r="U409" s="61"/>
      <c r="V409" s="61"/>
      <c r="W409" s="61"/>
    </row>
    <row r="410" spans="1:23">
      <c r="A410" s="450"/>
      <c r="B410" s="450"/>
      <c r="C410" s="450"/>
      <c r="D410" s="450"/>
      <c r="E410" s="450"/>
      <c r="F410" s="450"/>
      <c r="G410" s="450"/>
      <c r="H410" s="450"/>
      <c r="I410" s="450"/>
      <c r="J410" s="450"/>
      <c r="K410" s="450"/>
      <c r="L410" s="450"/>
      <c r="M410" s="450"/>
      <c r="N410" s="450"/>
      <c r="O410" s="609"/>
      <c r="P410" s="61"/>
      <c r="Q410" s="61"/>
      <c r="R410" s="61"/>
      <c r="S410" s="61"/>
      <c r="T410" s="61"/>
      <c r="U410" s="61"/>
      <c r="V410" s="61"/>
      <c r="W410" s="61"/>
    </row>
    <row r="411" spans="1:23">
      <c r="A411" s="450"/>
      <c r="B411" s="450"/>
      <c r="C411" s="450"/>
      <c r="D411" s="450"/>
      <c r="E411" s="450"/>
      <c r="F411" s="450"/>
      <c r="G411" s="450"/>
      <c r="H411" s="450"/>
      <c r="I411" s="450"/>
      <c r="J411" s="450"/>
      <c r="K411" s="450"/>
      <c r="L411" s="450"/>
      <c r="M411" s="450"/>
      <c r="N411" s="450"/>
      <c r="O411" s="609"/>
      <c r="P411" s="61"/>
      <c r="Q411" s="61"/>
      <c r="R411" s="61"/>
      <c r="S411" s="61"/>
      <c r="T411" s="61"/>
      <c r="U411" s="61"/>
      <c r="V411" s="61"/>
      <c r="W411" s="61"/>
    </row>
    <row r="412" spans="1:23">
      <c r="A412" s="450"/>
      <c r="B412" s="450"/>
      <c r="C412" s="450"/>
      <c r="D412" s="450"/>
      <c r="E412" s="450"/>
      <c r="F412" s="450"/>
      <c r="G412" s="450"/>
      <c r="H412" s="450"/>
      <c r="I412" s="450"/>
      <c r="J412" s="450"/>
      <c r="K412" s="450"/>
      <c r="L412" s="450"/>
      <c r="M412" s="450"/>
      <c r="N412" s="450"/>
      <c r="O412" s="609"/>
      <c r="P412" s="61"/>
      <c r="Q412" s="61"/>
      <c r="R412" s="61"/>
      <c r="S412" s="61"/>
      <c r="T412" s="61"/>
      <c r="U412" s="61"/>
      <c r="V412" s="61"/>
      <c r="W412" s="61"/>
    </row>
    <row r="413" spans="1:23">
      <c r="A413" s="450"/>
      <c r="B413" s="450"/>
      <c r="C413" s="450"/>
      <c r="D413" s="450"/>
      <c r="E413" s="450"/>
      <c r="F413" s="450"/>
      <c r="G413" s="450"/>
      <c r="H413" s="450"/>
      <c r="I413" s="450"/>
      <c r="J413" s="450"/>
      <c r="K413" s="450"/>
      <c r="L413" s="450"/>
      <c r="M413" s="450"/>
      <c r="N413" s="450"/>
      <c r="O413" s="609"/>
      <c r="P413" s="61"/>
      <c r="Q413" s="61"/>
      <c r="R413" s="61"/>
      <c r="S413" s="61"/>
      <c r="T413" s="61"/>
      <c r="U413" s="61"/>
      <c r="V413" s="61"/>
      <c r="W413" s="61"/>
    </row>
    <row r="414" spans="1:23">
      <c r="A414" s="450"/>
      <c r="B414" s="450"/>
      <c r="C414" s="450"/>
      <c r="D414" s="450"/>
      <c r="E414" s="450"/>
      <c r="F414" s="450"/>
      <c r="G414" s="450"/>
      <c r="H414" s="450"/>
      <c r="I414" s="450"/>
      <c r="J414" s="450"/>
      <c r="K414" s="450"/>
      <c r="L414" s="450"/>
      <c r="M414" s="450"/>
      <c r="N414" s="450"/>
      <c r="O414" s="609"/>
      <c r="P414" s="61"/>
      <c r="Q414" s="61"/>
      <c r="R414" s="61"/>
      <c r="S414" s="61"/>
      <c r="T414" s="61"/>
      <c r="U414" s="61"/>
      <c r="V414" s="61"/>
      <c r="W414" s="61"/>
    </row>
    <row r="415" spans="1:23">
      <c r="A415" s="450"/>
      <c r="B415" s="450"/>
      <c r="C415" s="450"/>
      <c r="D415" s="450"/>
      <c r="E415" s="450"/>
      <c r="F415" s="450"/>
      <c r="G415" s="450"/>
      <c r="H415" s="450"/>
      <c r="I415" s="450"/>
      <c r="J415" s="450"/>
      <c r="K415" s="450"/>
      <c r="L415" s="450"/>
      <c r="M415" s="450"/>
      <c r="N415" s="450"/>
      <c r="O415" s="609"/>
      <c r="P415" s="61"/>
      <c r="Q415" s="61"/>
      <c r="R415" s="61"/>
      <c r="S415" s="61"/>
      <c r="T415" s="61"/>
      <c r="U415" s="61"/>
      <c r="V415" s="61"/>
      <c r="W415" s="61"/>
    </row>
    <row r="416" spans="1:23">
      <c r="A416" s="450"/>
      <c r="B416" s="450"/>
      <c r="C416" s="450"/>
      <c r="D416" s="450"/>
      <c r="E416" s="450"/>
      <c r="F416" s="450"/>
      <c r="G416" s="450"/>
      <c r="H416" s="450"/>
      <c r="I416" s="450"/>
      <c r="J416" s="450"/>
      <c r="K416" s="450"/>
      <c r="L416" s="450"/>
      <c r="M416" s="450"/>
      <c r="N416" s="450"/>
      <c r="O416" s="609"/>
      <c r="P416" s="61"/>
      <c r="Q416" s="61"/>
      <c r="R416" s="61"/>
      <c r="S416" s="61"/>
      <c r="T416" s="61"/>
      <c r="U416" s="61"/>
      <c r="V416" s="61"/>
      <c r="W416" s="61"/>
    </row>
    <row r="417" spans="1:23">
      <c r="A417" s="450"/>
      <c r="B417" s="450"/>
      <c r="C417" s="450"/>
      <c r="D417" s="450"/>
      <c r="E417" s="450"/>
      <c r="F417" s="450"/>
      <c r="G417" s="450"/>
      <c r="H417" s="450"/>
      <c r="I417" s="450"/>
      <c r="J417" s="450"/>
      <c r="K417" s="450"/>
      <c r="L417" s="450"/>
      <c r="M417" s="450"/>
      <c r="N417" s="450"/>
      <c r="O417" s="609"/>
      <c r="P417" s="61"/>
      <c r="Q417" s="61"/>
      <c r="R417" s="61"/>
      <c r="S417" s="61"/>
      <c r="T417" s="61"/>
      <c r="U417" s="61"/>
      <c r="V417" s="61"/>
      <c r="W417" s="61"/>
    </row>
    <row r="418" spans="1:23">
      <c r="A418" s="450"/>
      <c r="B418" s="450"/>
      <c r="C418" s="450"/>
      <c r="D418" s="450"/>
      <c r="E418" s="450"/>
      <c r="F418" s="450"/>
      <c r="G418" s="450"/>
      <c r="H418" s="450"/>
      <c r="I418" s="450"/>
      <c r="J418" s="450"/>
      <c r="K418" s="450"/>
      <c r="L418" s="450"/>
      <c r="M418" s="450"/>
      <c r="N418" s="450"/>
      <c r="O418" s="609"/>
      <c r="P418" s="61"/>
      <c r="Q418" s="61"/>
      <c r="R418" s="61"/>
      <c r="S418" s="61"/>
      <c r="T418" s="61"/>
      <c r="U418" s="61"/>
      <c r="V418" s="61"/>
      <c r="W418" s="61"/>
    </row>
    <row r="419" spans="1:23">
      <c r="A419" s="450"/>
      <c r="B419" s="450"/>
      <c r="C419" s="450"/>
      <c r="D419" s="450"/>
      <c r="E419" s="450"/>
      <c r="F419" s="450"/>
      <c r="G419" s="450"/>
      <c r="H419" s="450"/>
      <c r="I419" s="450"/>
      <c r="J419" s="450"/>
      <c r="K419" s="450"/>
      <c r="L419" s="450"/>
      <c r="M419" s="450"/>
      <c r="N419" s="450"/>
      <c r="O419" s="609"/>
      <c r="P419" s="61"/>
      <c r="Q419" s="61"/>
      <c r="R419" s="61"/>
      <c r="S419" s="61"/>
      <c r="T419" s="61"/>
      <c r="U419" s="61"/>
      <c r="V419" s="61"/>
      <c r="W419" s="61"/>
    </row>
    <row r="420" spans="1:23">
      <c r="A420" s="450"/>
      <c r="B420" s="450"/>
      <c r="C420" s="450"/>
      <c r="D420" s="450"/>
      <c r="E420" s="450"/>
      <c r="F420" s="450"/>
      <c r="G420" s="450"/>
      <c r="H420" s="450"/>
      <c r="I420" s="450"/>
      <c r="J420" s="450"/>
      <c r="K420" s="450"/>
      <c r="L420" s="450"/>
      <c r="M420" s="450"/>
      <c r="N420" s="450"/>
      <c r="O420" s="609"/>
      <c r="P420" s="61"/>
      <c r="Q420" s="61"/>
      <c r="R420" s="61"/>
      <c r="S420" s="61"/>
      <c r="T420" s="61"/>
      <c r="U420" s="61"/>
      <c r="V420" s="61"/>
      <c r="W420" s="61"/>
    </row>
    <row r="421" spans="1:23">
      <c r="A421" s="450"/>
      <c r="B421" s="450"/>
      <c r="C421" s="450"/>
      <c r="D421" s="450"/>
      <c r="E421" s="450"/>
      <c r="F421" s="450"/>
      <c r="G421" s="450"/>
      <c r="H421" s="450"/>
      <c r="I421" s="450"/>
      <c r="J421" s="450"/>
      <c r="K421" s="450"/>
      <c r="L421" s="450"/>
      <c r="M421" s="450"/>
      <c r="N421" s="450"/>
      <c r="O421" s="609"/>
      <c r="P421" s="61"/>
      <c r="Q421" s="61"/>
      <c r="R421" s="61"/>
      <c r="S421" s="61"/>
      <c r="T421" s="61"/>
      <c r="U421" s="61"/>
      <c r="V421" s="61"/>
      <c r="W421" s="61"/>
    </row>
    <row r="422" spans="1:23">
      <c r="A422" s="450"/>
      <c r="B422" s="450"/>
      <c r="C422" s="450"/>
      <c r="D422" s="450"/>
      <c r="E422" s="450"/>
      <c r="F422" s="450"/>
      <c r="G422" s="450"/>
      <c r="H422" s="450"/>
      <c r="I422" s="450"/>
      <c r="J422" s="450"/>
      <c r="K422" s="450"/>
      <c r="L422" s="450"/>
      <c r="M422" s="450"/>
      <c r="N422" s="450"/>
      <c r="O422" s="609"/>
      <c r="P422" s="61"/>
      <c r="Q422" s="61"/>
      <c r="R422" s="61"/>
      <c r="S422" s="61"/>
      <c r="T422" s="61"/>
      <c r="U422" s="61"/>
      <c r="V422" s="61"/>
      <c r="W422" s="61"/>
    </row>
    <row r="423" spans="1:23">
      <c r="A423" s="450"/>
      <c r="B423" s="450"/>
      <c r="C423" s="450"/>
      <c r="D423" s="450"/>
      <c r="E423" s="450"/>
      <c r="F423" s="450"/>
      <c r="G423" s="450"/>
      <c r="H423" s="450"/>
      <c r="I423" s="450"/>
      <c r="J423" s="450"/>
      <c r="K423" s="450"/>
      <c r="L423" s="450"/>
      <c r="M423" s="450"/>
      <c r="N423" s="450"/>
      <c r="O423" s="609"/>
      <c r="P423" s="61"/>
      <c r="Q423" s="61"/>
      <c r="R423" s="61"/>
      <c r="S423" s="61"/>
      <c r="T423" s="61"/>
      <c r="U423" s="61"/>
      <c r="V423" s="61"/>
      <c r="W423" s="61"/>
    </row>
    <row r="424" spans="1:23">
      <c r="A424" s="450"/>
      <c r="B424" s="450"/>
      <c r="C424" s="450"/>
      <c r="D424" s="450"/>
      <c r="E424" s="450"/>
      <c r="F424" s="450"/>
      <c r="G424" s="450"/>
      <c r="H424" s="450"/>
      <c r="I424" s="450"/>
      <c r="J424" s="450"/>
      <c r="K424" s="450"/>
      <c r="L424" s="450"/>
      <c r="M424" s="450"/>
      <c r="N424" s="450"/>
      <c r="O424" s="609"/>
      <c r="P424" s="61"/>
      <c r="Q424" s="61"/>
      <c r="R424" s="61"/>
      <c r="S424" s="61"/>
      <c r="T424" s="61"/>
      <c r="U424" s="61"/>
      <c r="V424" s="61"/>
      <c r="W424" s="61"/>
    </row>
    <row r="425" spans="1:23">
      <c r="A425" s="450"/>
      <c r="B425" s="450"/>
      <c r="C425" s="450"/>
      <c r="D425" s="450"/>
      <c r="E425" s="450"/>
      <c r="F425" s="450"/>
      <c r="G425" s="450"/>
      <c r="H425" s="450"/>
      <c r="I425" s="450"/>
      <c r="J425" s="450"/>
      <c r="K425" s="450"/>
      <c r="L425" s="450"/>
      <c r="M425" s="450"/>
      <c r="N425" s="450"/>
      <c r="O425" s="609"/>
      <c r="P425" s="61"/>
      <c r="Q425" s="61"/>
      <c r="R425" s="61"/>
      <c r="S425" s="61"/>
      <c r="T425" s="61"/>
      <c r="U425" s="61"/>
      <c r="V425" s="61"/>
      <c r="W425" s="61"/>
    </row>
    <row r="426" spans="1:23">
      <c r="A426" s="450"/>
      <c r="B426" s="450"/>
      <c r="C426" s="450"/>
      <c r="D426" s="450"/>
      <c r="E426" s="450"/>
      <c r="F426" s="450"/>
      <c r="G426" s="450"/>
      <c r="H426" s="450"/>
      <c r="I426" s="450"/>
      <c r="J426" s="450"/>
      <c r="K426" s="450"/>
      <c r="L426" s="450"/>
      <c r="M426" s="450"/>
      <c r="N426" s="450"/>
      <c r="O426" s="609"/>
      <c r="P426" s="61"/>
      <c r="Q426" s="61"/>
      <c r="R426" s="61"/>
      <c r="S426" s="61"/>
      <c r="T426" s="61"/>
      <c r="U426" s="61"/>
      <c r="V426" s="61"/>
      <c r="W426" s="61"/>
    </row>
    <row r="427" spans="1:23">
      <c r="A427" s="450"/>
      <c r="B427" s="450"/>
      <c r="C427" s="450"/>
      <c r="D427" s="450"/>
      <c r="E427" s="450"/>
      <c r="F427" s="450"/>
      <c r="G427" s="450"/>
      <c r="H427" s="450"/>
      <c r="I427" s="450"/>
      <c r="J427" s="450"/>
      <c r="K427" s="450"/>
      <c r="L427" s="450"/>
      <c r="M427" s="450"/>
      <c r="N427" s="450"/>
      <c r="O427" s="609"/>
      <c r="P427" s="61"/>
      <c r="Q427" s="61"/>
      <c r="R427" s="61"/>
      <c r="S427" s="61"/>
      <c r="T427" s="61"/>
      <c r="U427" s="61"/>
      <c r="V427" s="61"/>
      <c r="W427" s="61"/>
    </row>
    <row r="428" spans="1:23">
      <c r="A428" s="450"/>
      <c r="B428" s="450"/>
      <c r="C428" s="450"/>
      <c r="D428" s="450"/>
      <c r="E428" s="450"/>
      <c r="F428" s="450"/>
      <c r="G428" s="450"/>
      <c r="H428" s="450"/>
      <c r="I428" s="450"/>
      <c r="J428" s="450"/>
      <c r="K428" s="450"/>
      <c r="L428" s="450"/>
      <c r="M428" s="450"/>
      <c r="N428" s="450"/>
      <c r="O428" s="609"/>
      <c r="P428" s="61"/>
      <c r="Q428" s="61"/>
      <c r="R428" s="61"/>
      <c r="S428" s="61"/>
      <c r="T428" s="61"/>
      <c r="U428" s="61"/>
      <c r="V428" s="61"/>
      <c r="W428" s="61"/>
    </row>
    <row r="429" spans="1:23">
      <c r="A429" s="450"/>
      <c r="B429" s="450"/>
      <c r="C429" s="450"/>
      <c r="D429" s="450"/>
      <c r="E429" s="450"/>
      <c r="F429" s="450"/>
      <c r="G429" s="450"/>
      <c r="H429" s="450"/>
      <c r="I429" s="450"/>
      <c r="J429" s="450"/>
      <c r="K429" s="450"/>
      <c r="L429" s="450"/>
      <c r="M429" s="450"/>
      <c r="N429" s="450"/>
      <c r="O429" s="609"/>
      <c r="P429" s="61"/>
      <c r="Q429" s="61"/>
      <c r="R429" s="61"/>
      <c r="S429" s="61"/>
      <c r="T429" s="61"/>
      <c r="U429" s="61"/>
      <c r="V429" s="61"/>
      <c r="W429" s="61"/>
    </row>
    <row r="430" spans="1:23">
      <c r="A430" s="450"/>
      <c r="B430" s="450"/>
      <c r="C430" s="450"/>
      <c r="D430" s="450"/>
      <c r="E430" s="450"/>
      <c r="F430" s="450"/>
      <c r="G430" s="450"/>
      <c r="H430" s="450"/>
      <c r="I430" s="450"/>
      <c r="J430" s="450"/>
      <c r="K430" s="450"/>
      <c r="L430" s="450"/>
      <c r="M430" s="450"/>
      <c r="N430" s="450"/>
      <c r="O430" s="609"/>
      <c r="P430" s="61"/>
      <c r="Q430" s="61"/>
      <c r="R430" s="61"/>
      <c r="S430" s="61"/>
      <c r="T430" s="61"/>
      <c r="U430" s="61"/>
      <c r="V430" s="61"/>
      <c r="W430" s="61"/>
    </row>
    <row r="431" spans="1:23">
      <c r="A431" s="450"/>
      <c r="B431" s="450"/>
      <c r="C431" s="450"/>
      <c r="D431" s="450"/>
      <c r="E431" s="450"/>
      <c r="F431" s="450"/>
      <c r="G431" s="450"/>
      <c r="H431" s="450"/>
      <c r="I431" s="450"/>
      <c r="J431" s="450"/>
      <c r="K431" s="450"/>
      <c r="L431" s="450"/>
      <c r="M431" s="450"/>
      <c r="N431" s="450"/>
      <c r="O431" s="609"/>
      <c r="P431" s="61"/>
      <c r="Q431" s="61"/>
      <c r="R431" s="61"/>
      <c r="S431" s="61"/>
      <c r="T431" s="61"/>
      <c r="U431" s="61"/>
      <c r="V431" s="61"/>
      <c r="W431" s="61"/>
    </row>
    <row r="432" spans="1:23">
      <c r="A432" s="450"/>
      <c r="B432" s="450"/>
      <c r="C432" s="450"/>
      <c r="D432" s="450"/>
      <c r="E432" s="450"/>
      <c r="F432" s="450"/>
      <c r="G432" s="450"/>
      <c r="H432" s="450"/>
      <c r="I432" s="450"/>
      <c r="J432" s="450"/>
      <c r="K432" s="450"/>
      <c r="L432" s="450"/>
      <c r="M432" s="450"/>
      <c r="N432" s="450"/>
      <c r="O432" s="609"/>
      <c r="P432" s="61"/>
      <c r="Q432" s="61"/>
      <c r="R432" s="61"/>
      <c r="S432" s="61"/>
      <c r="T432" s="61"/>
      <c r="U432" s="61"/>
      <c r="V432" s="61"/>
      <c r="W432" s="61"/>
    </row>
    <row r="433" spans="1:23">
      <c r="A433" s="450"/>
      <c r="B433" s="450"/>
      <c r="C433" s="450"/>
      <c r="D433" s="450"/>
      <c r="E433" s="450"/>
      <c r="F433" s="450"/>
      <c r="G433" s="450"/>
      <c r="H433" s="450"/>
      <c r="I433" s="450"/>
      <c r="J433" s="450"/>
      <c r="K433" s="450"/>
      <c r="L433" s="450"/>
      <c r="M433" s="450"/>
      <c r="N433" s="450"/>
      <c r="O433" s="609"/>
      <c r="P433" s="61"/>
      <c r="Q433" s="61"/>
      <c r="R433" s="61"/>
      <c r="S433" s="61"/>
      <c r="T433" s="61"/>
      <c r="U433" s="61"/>
      <c r="V433" s="61"/>
      <c r="W433" s="61"/>
    </row>
    <row r="434" spans="1:23">
      <c r="A434" s="450"/>
      <c r="B434" s="450"/>
      <c r="C434" s="450"/>
      <c r="D434" s="450"/>
      <c r="E434" s="450"/>
      <c r="F434" s="450"/>
      <c r="G434" s="450"/>
      <c r="H434" s="450"/>
      <c r="I434" s="450"/>
      <c r="J434" s="450"/>
      <c r="K434" s="450"/>
      <c r="L434" s="450"/>
      <c r="M434" s="450"/>
      <c r="N434" s="450"/>
      <c r="O434" s="609"/>
      <c r="P434" s="61"/>
      <c r="Q434" s="61"/>
      <c r="R434" s="61"/>
      <c r="S434" s="61"/>
      <c r="T434" s="61"/>
      <c r="U434" s="61"/>
      <c r="V434" s="61"/>
      <c r="W434" s="61"/>
    </row>
    <row r="435" spans="1:23">
      <c r="A435" s="450"/>
      <c r="B435" s="450"/>
      <c r="C435" s="450"/>
      <c r="D435" s="450"/>
      <c r="E435" s="450"/>
      <c r="F435" s="450"/>
      <c r="G435" s="450"/>
      <c r="H435" s="450"/>
      <c r="I435" s="450"/>
      <c r="J435" s="450"/>
      <c r="K435" s="450"/>
      <c r="L435" s="450"/>
      <c r="M435" s="450"/>
      <c r="N435" s="450"/>
      <c r="O435" s="609"/>
      <c r="P435" s="61"/>
      <c r="Q435" s="61"/>
      <c r="R435" s="61"/>
      <c r="S435" s="61"/>
      <c r="T435" s="61"/>
      <c r="U435" s="61"/>
      <c r="V435" s="61"/>
      <c r="W435" s="61"/>
    </row>
    <row r="436" spans="1:23">
      <c r="A436" s="450"/>
      <c r="B436" s="450"/>
      <c r="C436" s="450"/>
      <c r="D436" s="450"/>
      <c r="E436" s="450"/>
      <c r="F436" s="450"/>
      <c r="G436" s="450"/>
      <c r="H436" s="450"/>
      <c r="I436" s="450"/>
      <c r="J436" s="450"/>
      <c r="K436" s="450"/>
      <c r="L436" s="450"/>
      <c r="M436" s="450"/>
      <c r="N436" s="450"/>
      <c r="O436" s="609"/>
      <c r="P436" s="61"/>
      <c r="Q436" s="61"/>
      <c r="R436" s="61"/>
      <c r="S436" s="61"/>
      <c r="T436" s="61"/>
      <c r="U436" s="61"/>
      <c r="V436" s="61"/>
      <c r="W436" s="61"/>
    </row>
    <row r="437" spans="1:23">
      <c r="A437" s="450"/>
      <c r="B437" s="450"/>
      <c r="C437" s="450"/>
      <c r="D437" s="450"/>
      <c r="E437" s="450"/>
      <c r="F437" s="450"/>
      <c r="G437" s="450"/>
      <c r="H437" s="450"/>
      <c r="I437" s="450"/>
      <c r="J437" s="450"/>
      <c r="K437" s="450"/>
      <c r="L437" s="450"/>
      <c r="M437" s="450"/>
      <c r="N437" s="450"/>
      <c r="O437" s="609"/>
      <c r="P437" s="61"/>
      <c r="Q437" s="61"/>
      <c r="R437" s="61"/>
      <c r="S437" s="61"/>
      <c r="T437" s="61"/>
      <c r="U437" s="61"/>
      <c r="V437" s="61"/>
      <c r="W437" s="61"/>
    </row>
    <row r="438" spans="1:23">
      <c r="A438" s="450"/>
      <c r="B438" s="450"/>
      <c r="C438" s="450"/>
      <c r="D438" s="450"/>
      <c r="E438" s="450"/>
      <c r="F438" s="450"/>
      <c r="G438" s="450"/>
      <c r="H438" s="450"/>
      <c r="I438" s="450"/>
      <c r="J438" s="450"/>
      <c r="K438" s="450"/>
      <c r="L438" s="450"/>
      <c r="M438" s="450"/>
      <c r="N438" s="450"/>
      <c r="O438" s="609"/>
      <c r="P438" s="61"/>
      <c r="Q438" s="61"/>
      <c r="R438" s="61"/>
      <c r="S438" s="61"/>
      <c r="T438" s="61"/>
      <c r="U438" s="61"/>
      <c r="V438" s="61"/>
      <c r="W438" s="61"/>
    </row>
    <row r="439" spans="1:23">
      <c r="A439" s="450"/>
      <c r="B439" s="450"/>
      <c r="C439" s="450"/>
      <c r="D439" s="450"/>
      <c r="E439" s="450"/>
      <c r="F439" s="450"/>
      <c r="G439" s="450"/>
      <c r="H439" s="450"/>
      <c r="I439" s="450"/>
      <c r="J439" s="450"/>
      <c r="K439" s="450"/>
      <c r="L439" s="450"/>
      <c r="M439" s="450"/>
      <c r="N439" s="450"/>
      <c r="O439" s="609"/>
      <c r="P439" s="61"/>
      <c r="Q439" s="61"/>
      <c r="R439" s="61"/>
      <c r="S439" s="61"/>
      <c r="T439" s="61"/>
      <c r="U439" s="61"/>
      <c r="V439" s="61"/>
      <c r="W439" s="61"/>
    </row>
    <row r="440" spans="1:23">
      <c r="A440" s="450"/>
      <c r="B440" s="450"/>
      <c r="C440" s="450"/>
      <c r="D440" s="450"/>
      <c r="E440" s="450"/>
      <c r="F440" s="450"/>
      <c r="G440" s="450"/>
      <c r="H440" s="450"/>
      <c r="I440" s="450"/>
      <c r="J440" s="450"/>
      <c r="K440" s="450"/>
      <c r="L440" s="450"/>
      <c r="M440" s="450"/>
      <c r="N440" s="450"/>
      <c r="O440" s="609"/>
      <c r="P440" s="61"/>
      <c r="Q440" s="61"/>
      <c r="R440" s="61"/>
      <c r="S440" s="61"/>
      <c r="T440" s="61"/>
      <c r="U440" s="61"/>
      <c r="V440" s="61"/>
      <c r="W440" s="61"/>
    </row>
    <row r="441" spans="1:23">
      <c r="A441" s="450"/>
      <c r="B441" s="450"/>
      <c r="C441" s="450"/>
      <c r="D441" s="450"/>
      <c r="E441" s="450"/>
      <c r="F441" s="450"/>
      <c r="G441" s="450"/>
      <c r="H441" s="450"/>
      <c r="I441" s="450"/>
      <c r="J441" s="450"/>
      <c r="K441" s="450"/>
      <c r="L441" s="450"/>
      <c r="M441" s="450"/>
      <c r="N441" s="450"/>
      <c r="O441" s="609"/>
      <c r="P441" s="61"/>
      <c r="Q441" s="61"/>
      <c r="R441" s="61"/>
      <c r="S441" s="61"/>
      <c r="T441" s="61"/>
      <c r="U441" s="61"/>
      <c r="V441" s="61"/>
      <c r="W441" s="61"/>
    </row>
    <row r="442" spans="1:23">
      <c r="A442" s="450"/>
      <c r="B442" s="450"/>
      <c r="C442" s="450"/>
      <c r="D442" s="450"/>
      <c r="E442" s="450"/>
      <c r="F442" s="450"/>
      <c r="G442" s="450"/>
      <c r="H442" s="450"/>
      <c r="I442" s="450"/>
      <c r="J442" s="450"/>
      <c r="K442" s="450"/>
      <c r="L442" s="450"/>
      <c r="M442" s="450"/>
      <c r="N442" s="450"/>
      <c r="O442" s="609"/>
      <c r="P442" s="61"/>
      <c r="Q442" s="61"/>
      <c r="R442" s="61"/>
      <c r="S442" s="61"/>
      <c r="T442" s="61"/>
      <c r="U442" s="61"/>
      <c r="V442" s="61"/>
      <c r="W442" s="61"/>
    </row>
    <row r="443" spans="1:23">
      <c r="A443" s="450"/>
      <c r="B443" s="450"/>
      <c r="C443" s="450"/>
      <c r="D443" s="450"/>
      <c r="E443" s="450"/>
      <c r="F443" s="450"/>
      <c r="G443" s="450"/>
      <c r="H443" s="450"/>
      <c r="I443" s="450"/>
      <c r="J443" s="450"/>
      <c r="K443" s="450"/>
      <c r="L443" s="450"/>
      <c r="M443" s="450"/>
      <c r="N443" s="450"/>
      <c r="O443" s="609"/>
      <c r="P443" s="61"/>
      <c r="Q443" s="61"/>
      <c r="R443" s="61"/>
      <c r="S443" s="61"/>
      <c r="T443" s="61"/>
      <c r="U443" s="61"/>
      <c r="V443" s="61"/>
      <c r="W443" s="61"/>
    </row>
    <row r="444" spans="1:23">
      <c r="A444" s="450"/>
      <c r="B444" s="450"/>
      <c r="C444" s="450"/>
      <c r="D444" s="450"/>
      <c r="E444" s="450"/>
      <c r="F444" s="450"/>
      <c r="G444" s="450"/>
      <c r="H444" s="450"/>
      <c r="I444" s="450"/>
      <c r="J444" s="450"/>
      <c r="K444" s="450"/>
      <c r="L444" s="450"/>
      <c r="M444" s="450"/>
      <c r="N444" s="450"/>
      <c r="O444" s="609"/>
      <c r="P444" s="61"/>
      <c r="Q444" s="61"/>
      <c r="R444" s="61"/>
      <c r="S444" s="61"/>
      <c r="T444" s="61"/>
      <c r="U444" s="61"/>
      <c r="V444" s="61"/>
      <c r="W444" s="61"/>
    </row>
    <row r="445" spans="1:23">
      <c r="A445" s="450"/>
      <c r="B445" s="450"/>
      <c r="C445" s="450"/>
      <c r="D445" s="450"/>
      <c r="E445" s="450"/>
      <c r="F445" s="450"/>
      <c r="G445" s="450"/>
      <c r="H445" s="450"/>
      <c r="I445" s="450"/>
      <c r="J445" s="450"/>
      <c r="K445" s="450"/>
      <c r="L445" s="450"/>
      <c r="M445" s="450"/>
      <c r="N445" s="450"/>
      <c r="O445" s="609"/>
      <c r="P445" s="61"/>
      <c r="Q445" s="61"/>
      <c r="R445" s="61"/>
      <c r="S445" s="61"/>
      <c r="T445" s="61"/>
      <c r="U445" s="61"/>
      <c r="V445" s="61"/>
      <c r="W445" s="61"/>
    </row>
    <row r="446" spans="1:23">
      <c r="A446" s="450"/>
      <c r="B446" s="450"/>
      <c r="C446" s="450"/>
      <c r="D446" s="450"/>
      <c r="E446" s="450"/>
      <c r="F446" s="450"/>
      <c r="G446" s="450"/>
      <c r="H446" s="450"/>
      <c r="I446" s="450"/>
      <c r="J446" s="450"/>
      <c r="K446" s="450"/>
      <c r="L446" s="450"/>
      <c r="M446" s="450"/>
      <c r="N446" s="450"/>
      <c r="O446" s="609"/>
      <c r="P446" s="61"/>
      <c r="Q446" s="61"/>
      <c r="R446" s="61"/>
      <c r="S446" s="61"/>
      <c r="T446" s="61"/>
      <c r="U446" s="61"/>
      <c r="V446" s="61"/>
      <c r="W446" s="61"/>
    </row>
    <row r="447" spans="1:23">
      <c r="A447" s="450"/>
      <c r="B447" s="450"/>
      <c r="C447" s="450"/>
      <c r="D447" s="450"/>
      <c r="E447" s="450"/>
      <c r="F447" s="450"/>
      <c r="G447" s="450"/>
      <c r="H447" s="450"/>
      <c r="I447" s="450"/>
      <c r="J447" s="450"/>
      <c r="K447" s="450"/>
      <c r="L447" s="450"/>
      <c r="M447" s="450"/>
      <c r="N447" s="450"/>
      <c r="O447" s="609"/>
      <c r="P447" s="61"/>
      <c r="Q447" s="61"/>
      <c r="R447" s="61"/>
      <c r="S447" s="61"/>
      <c r="T447" s="61"/>
      <c r="U447" s="61"/>
      <c r="V447" s="61"/>
      <c r="W447" s="61"/>
    </row>
    <row r="448" spans="1:23">
      <c r="A448" s="450"/>
      <c r="B448" s="450"/>
      <c r="C448" s="450"/>
      <c r="D448" s="450"/>
      <c r="E448" s="450"/>
      <c r="F448" s="450"/>
      <c r="G448" s="450"/>
      <c r="H448" s="450"/>
      <c r="I448" s="450"/>
      <c r="J448" s="450"/>
      <c r="K448" s="450"/>
      <c r="L448" s="450"/>
      <c r="M448" s="450"/>
      <c r="N448" s="450"/>
      <c r="O448" s="609"/>
      <c r="P448" s="61"/>
      <c r="Q448" s="61"/>
      <c r="R448" s="61"/>
      <c r="S448" s="61"/>
      <c r="T448" s="61"/>
      <c r="U448" s="61"/>
      <c r="V448" s="61"/>
      <c r="W448" s="61"/>
    </row>
    <row r="449" spans="1:23">
      <c r="A449" s="450"/>
      <c r="B449" s="450"/>
      <c r="C449" s="450"/>
      <c r="D449" s="450"/>
      <c r="E449" s="450"/>
      <c r="F449" s="450"/>
      <c r="G449" s="450"/>
      <c r="H449" s="450"/>
      <c r="I449" s="450"/>
      <c r="J449" s="450"/>
      <c r="K449" s="450"/>
      <c r="L449" s="450"/>
      <c r="M449" s="450"/>
      <c r="N449" s="450"/>
      <c r="O449" s="609"/>
      <c r="P449" s="61"/>
      <c r="Q449" s="61"/>
      <c r="R449" s="61"/>
      <c r="S449" s="61"/>
      <c r="T449" s="61"/>
      <c r="U449" s="61"/>
      <c r="V449" s="61"/>
      <c r="W449" s="61"/>
    </row>
    <row r="450" spans="1:23">
      <c r="A450" s="450"/>
      <c r="B450" s="450"/>
      <c r="C450" s="450"/>
      <c r="D450" s="450"/>
      <c r="E450" s="450"/>
      <c r="F450" s="450"/>
      <c r="G450" s="450"/>
      <c r="H450" s="450"/>
      <c r="I450" s="450"/>
      <c r="J450" s="450"/>
      <c r="K450" s="450"/>
      <c r="L450" s="450"/>
      <c r="M450" s="450"/>
      <c r="N450" s="450"/>
      <c r="O450" s="609"/>
      <c r="P450" s="61"/>
      <c r="Q450" s="61"/>
      <c r="R450" s="61"/>
      <c r="S450" s="61"/>
      <c r="T450" s="61"/>
      <c r="U450" s="61"/>
      <c r="V450" s="61"/>
      <c r="W450" s="61"/>
    </row>
    <row r="451" spans="1:23">
      <c r="A451" s="450"/>
      <c r="B451" s="450"/>
      <c r="C451" s="450"/>
      <c r="D451" s="450"/>
      <c r="E451" s="450"/>
      <c r="F451" s="450"/>
      <c r="G451" s="450"/>
      <c r="H451" s="450"/>
      <c r="I451" s="450"/>
      <c r="J451" s="450"/>
      <c r="K451" s="450"/>
      <c r="L451" s="450"/>
      <c r="M451" s="450"/>
      <c r="N451" s="450"/>
      <c r="O451" s="609"/>
      <c r="P451" s="61"/>
      <c r="Q451" s="61"/>
      <c r="R451" s="61"/>
      <c r="S451" s="61"/>
      <c r="T451" s="61"/>
      <c r="U451" s="61"/>
      <c r="V451" s="61"/>
      <c r="W451" s="61"/>
    </row>
    <row r="452" spans="1:23">
      <c r="A452" s="450"/>
      <c r="B452" s="450"/>
      <c r="C452" s="450"/>
      <c r="D452" s="450"/>
      <c r="E452" s="450"/>
      <c r="F452" s="450"/>
      <c r="G452" s="450"/>
      <c r="H452" s="450"/>
      <c r="I452" s="450"/>
      <c r="J452" s="450"/>
      <c r="K452" s="450"/>
      <c r="L452" s="450"/>
      <c r="M452" s="450"/>
      <c r="N452" s="450"/>
      <c r="O452" s="609"/>
      <c r="P452" s="61"/>
      <c r="Q452" s="61"/>
      <c r="R452" s="61"/>
      <c r="S452" s="61"/>
      <c r="T452" s="61"/>
      <c r="U452" s="61"/>
      <c r="V452" s="61"/>
      <c r="W452" s="61"/>
    </row>
    <row r="453" spans="1:23">
      <c r="A453" s="450"/>
      <c r="B453" s="450"/>
      <c r="C453" s="450"/>
      <c r="D453" s="450"/>
      <c r="E453" s="450"/>
      <c r="F453" s="450"/>
      <c r="G453" s="450"/>
      <c r="H453" s="450"/>
      <c r="I453" s="450"/>
      <c r="J453" s="450"/>
      <c r="K453" s="450"/>
      <c r="L453" s="450"/>
      <c r="M453" s="450"/>
      <c r="N453" s="450"/>
      <c r="O453" s="609"/>
      <c r="P453" s="61"/>
      <c r="Q453" s="61"/>
      <c r="R453" s="61"/>
      <c r="S453" s="61"/>
      <c r="T453" s="61"/>
      <c r="U453" s="61"/>
      <c r="V453" s="61"/>
      <c r="W453" s="61"/>
    </row>
    <row r="454" spans="1:23">
      <c r="A454" s="450"/>
      <c r="B454" s="450"/>
      <c r="C454" s="450"/>
      <c r="D454" s="450"/>
      <c r="E454" s="450"/>
      <c r="F454" s="450"/>
      <c r="G454" s="450"/>
      <c r="H454" s="450"/>
      <c r="I454" s="450"/>
      <c r="J454" s="450"/>
      <c r="K454" s="450"/>
      <c r="L454" s="450"/>
      <c r="M454" s="450"/>
      <c r="N454" s="450"/>
      <c r="O454" s="609"/>
      <c r="P454" s="61"/>
      <c r="Q454" s="61"/>
      <c r="R454" s="61"/>
      <c r="S454" s="61"/>
      <c r="T454" s="61"/>
      <c r="U454" s="61"/>
      <c r="V454" s="61"/>
      <c r="W454" s="61"/>
    </row>
    <row r="455" spans="1:23">
      <c r="A455" s="450"/>
      <c r="B455" s="450"/>
      <c r="C455" s="450"/>
      <c r="D455" s="450"/>
      <c r="E455" s="450"/>
      <c r="F455" s="450"/>
      <c r="G455" s="450"/>
      <c r="H455" s="450"/>
      <c r="I455" s="450"/>
      <c r="J455" s="450"/>
      <c r="K455" s="450"/>
      <c r="L455" s="450"/>
      <c r="M455" s="450"/>
      <c r="N455" s="450"/>
      <c r="O455" s="609"/>
      <c r="P455" s="61"/>
      <c r="Q455" s="61"/>
      <c r="R455" s="61"/>
      <c r="S455" s="61"/>
      <c r="T455" s="61"/>
      <c r="U455" s="61"/>
      <c r="V455" s="61"/>
      <c r="W455" s="61"/>
    </row>
    <row r="456" spans="1:23">
      <c r="A456" s="450"/>
      <c r="B456" s="450"/>
      <c r="C456" s="450"/>
      <c r="D456" s="450"/>
      <c r="E456" s="450"/>
      <c r="F456" s="450"/>
      <c r="G456" s="450"/>
      <c r="H456" s="450"/>
      <c r="I456" s="450"/>
      <c r="J456" s="450"/>
      <c r="K456" s="450"/>
      <c r="L456" s="450"/>
      <c r="M456" s="450"/>
      <c r="N456" s="450"/>
      <c r="O456" s="609"/>
      <c r="P456" s="61"/>
      <c r="Q456" s="61"/>
      <c r="R456" s="61"/>
      <c r="S456" s="61"/>
      <c r="T456" s="61"/>
      <c r="U456" s="61"/>
      <c r="V456" s="61"/>
      <c r="W456" s="61"/>
    </row>
    <row r="457" spans="1:23">
      <c r="A457" s="450"/>
      <c r="B457" s="450"/>
      <c r="C457" s="450"/>
      <c r="D457" s="450"/>
      <c r="E457" s="450"/>
      <c r="F457" s="450"/>
      <c r="G457" s="450"/>
      <c r="H457" s="450"/>
      <c r="I457" s="450"/>
      <c r="J457" s="450"/>
      <c r="K457" s="450"/>
      <c r="L457" s="450"/>
      <c r="M457" s="450"/>
      <c r="N457" s="450"/>
      <c r="O457" s="609"/>
      <c r="P457" s="61"/>
      <c r="Q457" s="61"/>
      <c r="R457" s="61"/>
      <c r="S457" s="61"/>
      <c r="T457" s="61"/>
      <c r="U457" s="61"/>
      <c r="V457" s="61"/>
      <c r="W457" s="61"/>
    </row>
    <row r="458" spans="1:23">
      <c r="A458" s="450"/>
      <c r="B458" s="450"/>
      <c r="C458" s="450"/>
      <c r="D458" s="450"/>
      <c r="E458" s="450"/>
      <c r="F458" s="450"/>
      <c r="G458" s="450"/>
      <c r="H458" s="450"/>
      <c r="I458" s="450"/>
      <c r="J458" s="450"/>
      <c r="K458" s="450"/>
      <c r="L458" s="450"/>
      <c r="M458" s="450"/>
      <c r="N458" s="450"/>
      <c r="O458" s="609"/>
      <c r="P458" s="61"/>
      <c r="Q458" s="61"/>
      <c r="R458" s="61"/>
      <c r="S458" s="61"/>
      <c r="T458" s="61"/>
      <c r="U458" s="61"/>
      <c r="V458" s="61"/>
      <c r="W458" s="61"/>
    </row>
    <row r="459" spans="1:23">
      <c r="A459" s="450"/>
      <c r="B459" s="450"/>
      <c r="C459" s="450"/>
      <c r="D459" s="450"/>
      <c r="E459" s="450"/>
      <c r="F459" s="450"/>
      <c r="G459" s="450"/>
      <c r="H459" s="450"/>
      <c r="I459" s="450"/>
      <c r="J459" s="450"/>
      <c r="K459" s="450"/>
      <c r="L459" s="450"/>
      <c r="M459" s="450"/>
      <c r="N459" s="450"/>
      <c r="O459" s="609"/>
      <c r="P459" s="61"/>
      <c r="Q459" s="61"/>
      <c r="R459" s="61"/>
      <c r="S459" s="61"/>
      <c r="T459" s="61"/>
      <c r="U459" s="61"/>
      <c r="V459" s="61"/>
      <c r="W459" s="61"/>
    </row>
    <row r="460" spans="1:23">
      <c r="A460" s="450"/>
      <c r="B460" s="450"/>
      <c r="C460" s="450"/>
      <c r="D460" s="450"/>
      <c r="E460" s="450"/>
      <c r="F460" s="450"/>
      <c r="G460" s="450"/>
      <c r="H460" s="450"/>
      <c r="I460" s="450"/>
      <c r="J460" s="450"/>
      <c r="K460" s="450"/>
      <c r="L460" s="450"/>
      <c r="M460" s="450"/>
      <c r="N460" s="450"/>
      <c r="O460" s="609"/>
      <c r="P460" s="61"/>
      <c r="Q460" s="61"/>
      <c r="R460" s="61"/>
      <c r="S460" s="61"/>
      <c r="T460" s="61"/>
      <c r="U460" s="61"/>
      <c r="V460" s="61"/>
      <c r="W460" s="61"/>
    </row>
    <row r="461" spans="1:23">
      <c r="A461" s="450"/>
      <c r="B461" s="450"/>
      <c r="C461" s="450"/>
      <c r="D461" s="450"/>
      <c r="E461" s="450"/>
      <c r="F461" s="450"/>
      <c r="G461" s="450"/>
      <c r="H461" s="450"/>
      <c r="I461" s="450"/>
      <c r="J461" s="450"/>
      <c r="K461" s="450"/>
      <c r="L461" s="450"/>
      <c r="M461" s="450"/>
      <c r="N461" s="450"/>
      <c r="O461" s="609"/>
      <c r="P461" s="61"/>
      <c r="Q461" s="61"/>
      <c r="R461" s="61"/>
      <c r="S461" s="61"/>
      <c r="T461" s="61"/>
      <c r="U461" s="61"/>
      <c r="V461" s="61"/>
      <c r="W461" s="61"/>
    </row>
    <row r="462" spans="1:23">
      <c r="A462" s="450"/>
      <c r="B462" s="450"/>
      <c r="C462" s="450"/>
      <c r="D462" s="450"/>
      <c r="E462" s="450"/>
      <c r="F462" s="450"/>
      <c r="G462" s="450"/>
      <c r="H462" s="450"/>
      <c r="I462" s="450"/>
      <c r="J462" s="450"/>
      <c r="K462" s="450"/>
      <c r="L462" s="450"/>
      <c r="M462" s="450"/>
      <c r="N462" s="450"/>
      <c r="O462" s="609"/>
      <c r="P462" s="61"/>
      <c r="Q462" s="61"/>
      <c r="R462" s="61"/>
      <c r="S462" s="61"/>
      <c r="T462" s="61"/>
      <c r="U462" s="61"/>
      <c r="V462" s="61"/>
      <c r="W462" s="61"/>
    </row>
    <row r="463" spans="1:23">
      <c r="A463" s="450"/>
      <c r="B463" s="450"/>
      <c r="C463" s="450"/>
      <c r="D463" s="450"/>
      <c r="E463" s="450"/>
      <c r="F463" s="450"/>
      <c r="G463" s="450"/>
      <c r="H463" s="450"/>
      <c r="I463" s="450"/>
      <c r="J463" s="450"/>
      <c r="K463" s="450"/>
      <c r="L463" s="450"/>
      <c r="M463" s="450"/>
      <c r="N463" s="450"/>
      <c r="O463" s="609"/>
      <c r="P463" s="61"/>
      <c r="Q463" s="61"/>
      <c r="R463" s="61"/>
      <c r="S463" s="61"/>
      <c r="T463" s="61"/>
      <c r="U463" s="61"/>
      <c r="V463" s="61"/>
      <c r="W463" s="61"/>
    </row>
    <row r="464" spans="1:23">
      <c r="A464" s="450"/>
      <c r="B464" s="450"/>
      <c r="C464" s="450"/>
      <c r="D464" s="450"/>
      <c r="E464" s="450"/>
      <c r="F464" s="450"/>
      <c r="G464" s="450"/>
      <c r="H464" s="450"/>
      <c r="I464" s="450"/>
      <c r="J464" s="450"/>
      <c r="K464" s="450"/>
      <c r="L464" s="450"/>
      <c r="M464" s="450"/>
      <c r="N464" s="450"/>
      <c r="O464" s="609"/>
      <c r="P464" s="61"/>
      <c r="Q464" s="61"/>
      <c r="R464" s="61"/>
      <c r="S464" s="61"/>
      <c r="T464" s="61"/>
      <c r="U464" s="61"/>
      <c r="V464" s="61"/>
      <c r="W464" s="61"/>
    </row>
    <row r="465" spans="1:23">
      <c r="A465" s="450"/>
      <c r="B465" s="450"/>
      <c r="C465" s="450"/>
      <c r="D465" s="450"/>
      <c r="E465" s="450"/>
      <c r="F465" s="450"/>
      <c r="G465" s="450"/>
      <c r="H465" s="450"/>
      <c r="I465" s="450"/>
      <c r="J465" s="450"/>
      <c r="K465" s="450"/>
      <c r="L465" s="450"/>
      <c r="M465" s="450"/>
      <c r="N465" s="450"/>
      <c r="O465" s="609"/>
      <c r="P465" s="61"/>
      <c r="Q465" s="61"/>
      <c r="R465" s="61"/>
      <c r="S465" s="61"/>
      <c r="T465" s="61"/>
      <c r="U465" s="61"/>
      <c r="V465" s="61"/>
      <c r="W465" s="61"/>
    </row>
    <row r="466" spans="1:23">
      <c r="A466" s="450"/>
      <c r="B466" s="450"/>
      <c r="C466" s="450"/>
      <c r="D466" s="450"/>
      <c r="E466" s="450"/>
      <c r="F466" s="450"/>
      <c r="G466" s="450"/>
      <c r="H466" s="450"/>
      <c r="I466" s="450"/>
      <c r="J466" s="450"/>
      <c r="K466" s="450"/>
      <c r="L466" s="450"/>
      <c r="M466" s="450"/>
      <c r="N466" s="450"/>
      <c r="O466" s="609"/>
      <c r="P466" s="61"/>
      <c r="Q466" s="61"/>
      <c r="R466" s="61"/>
      <c r="S466" s="61"/>
      <c r="T466" s="61"/>
      <c r="U466" s="61"/>
      <c r="V466" s="61"/>
      <c r="W466" s="61"/>
    </row>
    <row r="467" spans="1:23">
      <c r="A467" s="450"/>
      <c r="B467" s="450"/>
      <c r="C467" s="450"/>
      <c r="D467" s="450"/>
      <c r="E467" s="450"/>
      <c r="F467" s="450"/>
      <c r="G467" s="450"/>
      <c r="H467" s="450"/>
      <c r="I467" s="450"/>
      <c r="J467" s="450"/>
      <c r="K467" s="450"/>
      <c r="L467" s="450"/>
      <c r="M467" s="450"/>
      <c r="N467" s="450"/>
      <c r="O467" s="609"/>
      <c r="P467" s="61"/>
      <c r="Q467" s="61"/>
      <c r="R467" s="61"/>
      <c r="S467" s="61"/>
      <c r="T467" s="61"/>
      <c r="U467" s="61"/>
      <c r="V467" s="61"/>
      <c r="W467" s="61"/>
    </row>
    <row r="468" spans="1:23">
      <c r="A468" s="450"/>
      <c r="B468" s="450"/>
      <c r="C468" s="450"/>
      <c r="D468" s="450"/>
      <c r="E468" s="450"/>
      <c r="F468" s="450"/>
      <c r="G468" s="450"/>
      <c r="H468" s="450"/>
      <c r="I468" s="450"/>
      <c r="J468" s="450"/>
      <c r="K468" s="450"/>
      <c r="L468" s="450"/>
      <c r="M468" s="450"/>
      <c r="N468" s="450"/>
      <c r="O468" s="609"/>
      <c r="P468" s="61"/>
      <c r="Q468" s="61"/>
      <c r="R468" s="61"/>
      <c r="S468" s="61"/>
      <c r="T468" s="61"/>
      <c r="U468" s="61"/>
      <c r="V468" s="61"/>
      <c r="W468" s="61"/>
    </row>
    <row r="469" spans="1:23">
      <c r="A469" s="450"/>
      <c r="B469" s="450"/>
      <c r="C469" s="450"/>
      <c r="D469" s="450"/>
      <c r="E469" s="450"/>
      <c r="F469" s="450"/>
      <c r="G469" s="450"/>
      <c r="H469" s="450"/>
      <c r="I469" s="450"/>
      <c r="J469" s="450"/>
      <c r="K469" s="450"/>
      <c r="L469" s="450"/>
      <c r="M469" s="450"/>
      <c r="N469" s="450"/>
      <c r="O469" s="609"/>
      <c r="P469" s="61"/>
      <c r="Q469" s="61"/>
      <c r="R469" s="61"/>
      <c r="S469" s="61"/>
      <c r="T469" s="61"/>
      <c r="U469" s="61"/>
      <c r="V469" s="61"/>
      <c r="W469" s="61"/>
    </row>
    <row r="470" spans="1:23">
      <c r="A470" s="450"/>
      <c r="B470" s="450"/>
      <c r="C470" s="450"/>
      <c r="D470" s="450"/>
      <c r="E470" s="450"/>
      <c r="F470" s="450"/>
      <c r="G470" s="450"/>
      <c r="H470" s="450"/>
      <c r="I470" s="450"/>
      <c r="J470" s="450"/>
      <c r="K470" s="450"/>
      <c r="L470" s="450"/>
      <c r="M470" s="450"/>
      <c r="N470" s="450"/>
      <c r="O470" s="609"/>
      <c r="P470" s="61"/>
      <c r="Q470" s="61"/>
      <c r="R470" s="61"/>
      <c r="S470" s="61"/>
      <c r="T470" s="61"/>
      <c r="U470" s="61"/>
      <c r="V470" s="61"/>
      <c r="W470" s="61"/>
    </row>
    <row r="471" spans="1:23">
      <c r="A471" s="450"/>
      <c r="B471" s="450"/>
      <c r="C471" s="450"/>
      <c r="D471" s="450"/>
      <c r="E471" s="450"/>
      <c r="F471" s="450"/>
      <c r="G471" s="450"/>
      <c r="H471" s="450"/>
      <c r="I471" s="450"/>
      <c r="J471" s="450"/>
      <c r="K471" s="450"/>
      <c r="L471" s="450"/>
      <c r="M471" s="450"/>
      <c r="N471" s="450"/>
      <c r="O471" s="609"/>
      <c r="P471" s="61"/>
      <c r="Q471" s="61"/>
      <c r="R471" s="61"/>
      <c r="S471" s="61"/>
      <c r="T471" s="61"/>
      <c r="U471" s="61"/>
      <c r="V471" s="61"/>
      <c r="W471" s="61"/>
    </row>
    <row r="472" spans="1:23">
      <c r="A472" s="450"/>
      <c r="B472" s="450"/>
      <c r="C472" s="450"/>
      <c r="D472" s="450"/>
      <c r="E472" s="450"/>
      <c r="F472" s="450"/>
      <c r="G472" s="450"/>
      <c r="H472" s="450"/>
      <c r="I472" s="450"/>
      <c r="J472" s="450"/>
      <c r="K472" s="450"/>
      <c r="L472" s="450"/>
      <c r="M472" s="450"/>
      <c r="N472" s="450"/>
      <c r="O472" s="609"/>
      <c r="P472" s="61"/>
      <c r="Q472" s="61"/>
      <c r="R472" s="61"/>
      <c r="S472" s="61"/>
      <c r="T472" s="61"/>
      <c r="U472" s="61"/>
      <c r="V472" s="61"/>
      <c r="W472" s="61"/>
    </row>
    <row r="473" spans="1:23">
      <c r="A473" s="450"/>
      <c r="B473" s="450"/>
      <c r="C473" s="450"/>
      <c r="D473" s="450"/>
      <c r="E473" s="450"/>
      <c r="F473" s="450"/>
      <c r="G473" s="450"/>
      <c r="H473" s="450"/>
      <c r="I473" s="450"/>
      <c r="J473" s="450"/>
      <c r="K473" s="450"/>
      <c r="L473" s="450"/>
      <c r="M473" s="450"/>
      <c r="N473" s="450"/>
      <c r="O473" s="609"/>
      <c r="P473" s="61"/>
      <c r="Q473" s="61"/>
      <c r="R473" s="61"/>
      <c r="S473" s="61"/>
      <c r="T473" s="61"/>
      <c r="U473" s="61"/>
      <c r="V473" s="61"/>
      <c r="W473" s="61"/>
    </row>
    <row r="474" spans="1:23">
      <c r="A474" s="450"/>
      <c r="B474" s="450"/>
      <c r="C474" s="450"/>
      <c r="D474" s="450"/>
      <c r="E474" s="450"/>
      <c r="F474" s="450"/>
      <c r="G474" s="450"/>
      <c r="H474" s="450"/>
      <c r="I474" s="450"/>
      <c r="J474" s="450"/>
      <c r="K474" s="450"/>
      <c r="L474" s="450"/>
      <c r="M474" s="450"/>
      <c r="N474" s="450"/>
      <c r="O474" s="609"/>
      <c r="P474" s="61"/>
      <c r="Q474" s="61"/>
      <c r="R474" s="61"/>
      <c r="S474" s="61"/>
      <c r="T474" s="61"/>
      <c r="U474" s="61"/>
      <c r="V474" s="61"/>
      <c r="W474" s="61"/>
    </row>
    <row r="475" spans="1:23">
      <c r="A475" s="450"/>
      <c r="B475" s="450"/>
      <c r="C475" s="450"/>
      <c r="D475" s="450"/>
      <c r="E475" s="450"/>
      <c r="F475" s="450"/>
      <c r="G475" s="450"/>
      <c r="H475" s="450"/>
      <c r="I475" s="450"/>
      <c r="J475" s="450"/>
      <c r="K475" s="450"/>
      <c r="L475" s="450"/>
      <c r="M475" s="450"/>
      <c r="N475" s="450"/>
      <c r="O475" s="609"/>
      <c r="P475" s="61"/>
      <c r="Q475" s="61"/>
      <c r="R475" s="61"/>
      <c r="S475" s="61"/>
      <c r="T475" s="61"/>
      <c r="U475" s="61"/>
      <c r="V475" s="61"/>
      <c r="W475" s="61"/>
    </row>
    <row r="476" spans="1:23">
      <c r="A476" s="450"/>
      <c r="B476" s="450"/>
      <c r="C476" s="450"/>
      <c r="D476" s="450"/>
      <c r="E476" s="450"/>
      <c r="F476" s="450"/>
      <c r="G476" s="450"/>
      <c r="H476" s="450"/>
      <c r="I476" s="450"/>
      <c r="J476" s="450"/>
      <c r="K476" s="450"/>
      <c r="L476" s="450"/>
      <c r="M476" s="450"/>
      <c r="N476" s="450"/>
      <c r="O476" s="609"/>
      <c r="P476" s="61"/>
      <c r="Q476" s="61"/>
      <c r="R476" s="61"/>
      <c r="S476" s="61"/>
      <c r="T476" s="61"/>
      <c r="U476" s="61"/>
      <c r="V476" s="61"/>
      <c r="W476" s="61"/>
    </row>
    <row r="477" spans="1:23">
      <c r="A477" s="450"/>
      <c r="B477" s="450"/>
      <c r="C477" s="450"/>
      <c r="D477" s="450"/>
      <c r="E477" s="450"/>
      <c r="F477" s="450"/>
      <c r="G477" s="450"/>
      <c r="H477" s="450"/>
      <c r="I477" s="450"/>
      <c r="J477" s="450"/>
      <c r="K477" s="450"/>
      <c r="L477" s="450"/>
      <c r="M477" s="450"/>
      <c r="N477" s="450"/>
      <c r="O477" s="609"/>
      <c r="P477" s="61"/>
      <c r="Q477" s="61"/>
      <c r="R477" s="61"/>
      <c r="S477" s="61"/>
      <c r="T477" s="61"/>
      <c r="U477" s="61"/>
      <c r="V477" s="61"/>
      <c r="W477" s="61"/>
    </row>
    <row r="478" spans="1:23">
      <c r="A478" s="450"/>
      <c r="B478" s="450"/>
      <c r="C478" s="450"/>
      <c r="D478" s="450"/>
      <c r="E478" s="450"/>
      <c r="F478" s="450"/>
      <c r="G478" s="450"/>
      <c r="H478" s="450"/>
      <c r="I478" s="450"/>
      <c r="J478" s="450"/>
      <c r="K478" s="450"/>
      <c r="L478" s="450"/>
      <c r="M478" s="450"/>
      <c r="N478" s="450"/>
      <c r="O478" s="609"/>
      <c r="P478" s="61"/>
      <c r="Q478" s="61"/>
      <c r="R478" s="61"/>
      <c r="S478" s="61"/>
      <c r="T478" s="61"/>
      <c r="U478" s="61"/>
      <c r="V478" s="61"/>
      <c r="W478" s="61"/>
    </row>
    <row r="479" spans="1:23">
      <c r="A479" s="450"/>
      <c r="B479" s="450"/>
      <c r="C479" s="450"/>
      <c r="D479" s="450"/>
      <c r="E479" s="450"/>
      <c r="F479" s="450"/>
      <c r="G479" s="450"/>
      <c r="H479" s="450"/>
      <c r="I479" s="450"/>
      <c r="J479" s="450"/>
      <c r="K479" s="450"/>
      <c r="L479" s="450"/>
      <c r="M479" s="450"/>
      <c r="N479" s="450"/>
      <c r="O479" s="609"/>
      <c r="P479" s="61"/>
      <c r="Q479" s="61"/>
      <c r="R479" s="61"/>
      <c r="S479" s="61"/>
      <c r="T479" s="61"/>
      <c r="U479" s="61"/>
      <c r="V479" s="61"/>
      <c r="W479" s="61"/>
    </row>
    <row r="480" spans="1:23">
      <c r="A480" s="450"/>
      <c r="B480" s="450"/>
      <c r="C480" s="450"/>
      <c r="D480" s="450"/>
      <c r="E480" s="450"/>
      <c r="F480" s="450"/>
      <c r="G480" s="450"/>
      <c r="H480" s="450"/>
      <c r="I480" s="450"/>
      <c r="J480" s="450"/>
      <c r="K480" s="450"/>
      <c r="L480" s="450"/>
      <c r="M480" s="450"/>
      <c r="N480" s="450"/>
      <c r="O480" s="609"/>
      <c r="P480" s="61"/>
      <c r="Q480" s="61"/>
      <c r="R480" s="61"/>
      <c r="S480" s="61"/>
      <c r="T480" s="61"/>
      <c r="U480" s="61"/>
      <c r="V480" s="61"/>
      <c r="W480" s="61"/>
    </row>
    <row r="481" spans="1:23">
      <c r="A481" s="450"/>
      <c r="B481" s="450"/>
      <c r="C481" s="450"/>
      <c r="D481" s="450"/>
      <c r="E481" s="450"/>
      <c r="F481" s="450"/>
      <c r="G481" s="450"/>
      <c r="H481" s="450"/>
      <c r="I481" s="450"/>
      <c r="J481" s="450"/>
      <c r="K481" s="450"/>
      <c r="L481" s="450"/>
      <c r="M481" s="450"/>
      <c r="N481" s="450"/>
      <c r="O481" s="609"/>
      <c r="P481" s="61"/>
      <c r="Q481" s="61"/>
      <c r="R481" s="61"/>
      <c r="S481" s="61"/>
      <c r="T481" s="61"/>
      <c r="U481" s="61"/>
      <c r="V481" s="61"/>
      <c r="W481" s="61"/>
    </row>
    <row r="482" spans="1:23">
      <c r="A482" s="450"/>
      <c r="B482" s="450"/>
      <c r="C482" s="450"/>
      <c r="D482" s="450"/>
      <c r="E482" s="450"/>
      <c r="F482" s="450"/>
      <c r="G482" s="450"/>
      <c r="H482" s="450"/>
      <c r="I482" s="450"/>
      <c r="J482" s="450"/>
      <c r="K482" s="450"/>
      <c r="L482" s="450"/>
      <c r="M482" s="450"/>
      <c r="N482" s="450"/>
      <c r="O482" s="609"/>
      <c r="P482" s="61"/>
      <c r="Q482" s="61"/>
      <c r="R482" s="61"/>
      <c r="S482" s="61"/>
      <c r="T482" s="61"/>
      <c r="U482" s="61"/>
      <c r="V482" s="61"/>
      <c r="W482" s="61"/>
    </row>
    <row r="483" spans="1:23">
      <c r="A483" s="450"/>
      <c r="B483" s="450"/>
      <c r="C483" s="450"/>
      <c r="D483" s="450"/>
      <c r="E483" s="450"/>
      <c r="F483" s="450"/>
      <c r="G483" s="450"/>
      <c r="H483" s="450"/>
      <c r="I483" s="450"/>
      <c r="J483" s="450"/>
      <c r="K483" s="450"/>
      <c r="L483" s="450"/>
      <c r="M483" s="450"/>
      <c r="N483" s="450"/>
      <c r="O483" s="609"/>
      <c r="P483" s="61"/>
      <c r="Q483" s="61"/>
      <c r="R483" s="61"/>
      <c r="S483" s="61"/>
      <c r="T483" s="61"/>
      <c r="U483" s="61"/>
      <c r="V483" s="61"/>
      <c r="W483" s="61"/>
    </row>
    <row r="484" spans="1:23">
      <c r="A484" s="450"/>
      <c r="B484" s="450"/>
      <c r="C484" s="450"/>
      <c r="D484" s="450"/>
      <c r="E484" s="450"/>
      <c r="F484" s="450"/>
      <c r="G484" s="450"/>
      <c r="H484" s="450"/>
      <c r="I484" s="450"/>
      <c r="J484" s="450"/>
      <c r="K484" s="450"/>
      <c r="L484" s="450"/>
      <c r="M484" s="450"/>
      <c r="N484" s="450"/>
      <c r="O484" s="609"/>
      <c r="P484" s="61"/>
      <c r="Q484" s="61"/>
      <c r="R484" s="61"/>
      <c r="S484" s="61"/>
      <c r="T484" s="61"/>
      <c r="U484" s="61"/>
      <c r="V484" s="61"/>
      <c r="W484" s="61"/>
    </row>
    <row r="485" spans="1:23">
      <c r="A485" s="450"/>
      <c r="B485" s="450"/>
      <c r="C485" s="450"/>
      <c r="D485" s="450"/>
      <c r="E485" s="450"/>
      <c r="F485" s="450"/>
      <c r="G485" s="450"/>
      <c r="H485" s="450"/>
      <c r="I485" s="450"/>
      <c r="J485" s="450"/>
      <c r="K485" s="450"/>
      <c r="L485" s="450"/>
      <c r="M485" s="450"/>
      <c r="N485" s="450"/>
      <c r="O485" s="609"/>
      <c r="P485" s="61"/>
      <c r="Q485" s="61"/>
      <c r="R485" s="61"/>
      <c r="S485" s="61"/>
      <c r="T485" s="61"/>
      <c r="U485" s="61"/>
      <c r="V485" s="61"/>
      <c r="W485" s="61"/>
    </row>
    <row r="486" spans="1:23">
      <c r="A486" s="450"/>
      <c r="B486" s="450"/>
      <c r="C486" s="450"/>
      <c r="D486" s="450"/>
      <c r="E486" s="450"/>
      <c r="F486" s="450"/>
      <c r="G486" s="450"/>
      <c r="H486" s="450"/>
      <c r="I486" s="450"/>
      <c r="J486" s="450"/>
      <c r="K486" s="450"/>
      <c r="L486" s="450"/>
      <c r="M486" s="450"/>
      <c r="N486" s="450"/>
      <c r="O486" s="609"/>
      <c r="P486" s="61"/>
      <c r="Q486" s="61"/>
      <c r="R486" s="61"/>
      <c r="S486" s="61"/>
      <c r="T486" s="61"/>
      <c r="U486" s="61"/>
      <c r="V486" s="61"/>
      <c r="W486" s="61"/>
    </row>
    <row r="487" spans="1:23">
      <c r="A487" s="450"/>
      <c r="B487" s="450"/>
      <c r="C487" s="450"/>
      <c r="D487" s="450"/>
      <c r="E487" s="450"/>
      <c r="F487" s="450"/>
      <c r="G487" s="450"/>
      <c r="H487" s="450"/>
      <c r="I487" s="450"/>
      <c r="J487" s="450"/>
      <c r="K487" s="450"/>
      <c r="L487" s="450"/>
      <c r="M487" s="450"/>
      <c r="N487" s="450"/>
      <c r="O487" s="609"/>
      <c r="P487" s="61"/>
      <c r="Q487" s="61"/>
      <c r="R487" s="61"/>
      <c r="S487" s="61"/>
      <c r="T487" s="61"/>
      <c r="U487" s="61"/>
      <c r="V487" s="61"/>
      <c r="W487" s="61"/>
    </row>
    <row r="488" spans="1:23">
      <c r="A488" s="450"/>
      <c r="B488" s="450"/>
      <c r="C488" s="450"/>
      <c r="D488" s="450"/>
      <c r="E488" s="450"/>
      <c r="F488" s="450"/>
      <c r="G488" s="450"/>
      <c r="H488" s="450"/>
      <c r="I488" s="450"/>
      <c r="J488" s="450"/>
      <c r="K488" s="450"/>
      <c r="L488" s="450"/>
      <c r="M488" s="450"/>
      <c r="N488" s="450"/>
      <c r="O488" s="609"/>
      <c r="P488" s="61"/>
      <c r="Q488" s="61"/>
      <c r="R488" s="61"/>
      <c r="S488" s="61"/>
      <c r="T488" s="61"/>
      <c r="U488" s="61"/>
      <c r="V488" s="61"/>
      <c r="W488" s="61"/>
    </row>
    <row r="489" spans="1:23">
      <c r="A489" s="450"/>
      <c r="B489" s="450"/>
      <c r="C489" s="450"/>
      <c r="D489" s="450"/>
      <c r="E489" s="450"/>
      <c r="F489" s="450"/>
      <c r="G489" s="450"/>
      <c r="H489" s="450"/>
      <c r="I489" s="450"/>
      <c r="J489" s="450"/>
      <c r="K489" s="450"/>
      <c r="L489" s="450"/>
      <c r="M489" s="450"/>
      <c r="N489" s="450"/>
      <c r="O489" s="609"/>
      <c r="P489" s="61"/>
      <c r="Q489" s="61"/>
      <c r="R489" s="61"/>
      <c r="S489" s="61"/>
      <c r="T489" s="61"/>
      <c r="U489" s="61"/>
      <c r="V489" s="61"/>
      <c r="W489" s="61"/>
    </row>
    <row r="490" spans="1:23">
      <c r="A490" s="450"/>
      <c r="B490" s="450"/>
      <c r="C490" s="450"/>
      <c r="D490" s="450"/>
      <c r="E490" s="450"/>
      <c r="F490" s="450"/>
      <c r="G490" s="450"/>
      <c r="H490" s="450"/>
      <c r="I490" s="450"/>
      <c r="J490" s="450"/>
      <c r="K490" s="450"/>
      <c r="L490" s="450"/>
      <c r="M490" s="450"/>
      <c r="N490" s="450"/>
      <c r="O490" s="609"/>
      <c r="P490" s="61"/>
      <c r="Q490" s="61"/>
      <c r="R490" s="61"/>
      <c r="S490" s="61"/>
      <c r="T490" s="61"/>
      <c r="U490" s="61"/>
      <c r="V490" s="61"/>
      <c r="W490" s="61"/>
    </row>
    <row r="491" spans="1:23">
      <c r="A491" s="450"/>
      <c r="B491" s="450"/>
      <c r="C491" s="450"/>
      <c r="D491" s="450"/>
      <c r="E491" s="450"/>
      <c r="F491" s="450"/>
      <c r="G491" s="450"/>
      <c r="H491" s="450"/>
      <c r="I491" s="450"/>
      <c r="J491" s="450"/>
      <c r="K491" s="450"/>
      <c r="L491" s="450"/>
      <c r="M491" s="450"/>
      <c r="N491" s="450"/>
      <c r="O491" s="609"/>
      <c r="P491" s="61"/>
      <c r="Q491" s="61"/>
      <c r="R491" s="61"/>
      <c r="S491" s="61"/>
      <c r="T491" s="61"/>
      <c r="U491" s="61"/>
      <c r="V491" s="61"/>
      <c r="W491" s="61"/>
    </row>
    <row r="492" spans="1:23">
      <c r="A492" s="450"/>
      <c r="B492" s="450"/>
      <c r="C492" s="450"/>
      <c r="D492" s="450"/>
      <c r="E492" s="450"/>
      <c r="F492" s="450"/>
      <c r="G492" s="450"/>
      <c r="H492" s="450"/>
      <c r="I492" s="450"/>
      <c r="J492" s="450"/>
      <c r="K492" s="450"/>
      <c r="L492" s="450"/>
      <c r="M492" s="450"/>
      <c r="N492" s="450"/>
      <c r="O492" s="609"/>
      <c r="P492" s="61"/>
      <c r="Q492" s="61"/>
      <c r="R492" s="61"/>
      <c r="S492" s="61"/>
      <c r="T492" s="61"/>
      <c r="U492" s="61"/>
      <c r="V492" s="61"/>
      <c r="W492" s="61"/>
    </row>
    <row r="493" spans="1:23">
      <c r="A493" s="450"/>
      <c r="B493" s="450"/>
      <c r="C493" s="450"/>
      <c r="D493" s="450"/>
      <c r="E493" s="450"/>
      <c r="F493" s="450"/>
      <c r="G493" s="450"/>
      <c r="H493" s="450"/>
      <c r="I493" s="450"/>
      <c r="J493" s="450"/>
      <c r="K493" s="450"/>
      <c r="L493" s="450"/>
      <c r="M493" s="450"/>
      <c r="N493" s="450"/>
      <c r="O493" s="609"/>
      <c r="P493" s="61"/>
      <c r="Q493" s="61"/>
      <c r="R493" s="61"/>
      <c r="S493" s="61"/>
      <c r="T493" s="61"/>
      <c r="U493" s="61"/>
      <c r="V493" s="61"/>
      <c r="W493" s="61"/>
    </row>
    <row r="494" spans="1:23">
      <c r="A494" s="450"/>
      <c r="B494" s="450"/>
      <c r="C494" s="450"/>
      <c r="D494" s="450"/>
      <c r="E494" s="450"/>
      <c r="F494" s="450"/>
      <c r="G494" s="450"/>
      <c r="H494" s="450"/>
      <c r="I494" s="450"/>
      <c r="J494" s="450"/>
      <c r="K494" s="450"/>
      <c r="L494" s="450"/>
      <c r="M494" s="450"/>
      <c r="N494" s="450"/>
      <c r="O494" s="609"/>
      <c r="P494" s="61"/>
      <c r="Q494" s="61"/>
      <c r="R494" s="61"/>
      <c r="S494" s="61"/>
      <c r="T494" s="61"/>
      <c r="U494" s="61"/>
      <c r="V494" s="61"/>
      <c r="W494" s="61"/>
    </row>
    <row r="495" spans="1:23">
      <c r="A495" s="450"/>
      <c r="B495" s="450"/>
      <c r="C495" s="450"/>
      <c r="D495" s="450"/>
      <c r="E495" s="450"/>
      <c r="F495" s="450"/>
      <c r="G495" s="450"/>
      <c r="H495" s="450"/>
      <c r="I495" s="450"/>
      <c r="J495" s="450"/>
      <c r="K495" s="450"/>
      <c r="L495" s="450"/>
      <c r="M495" s="450"/>
      <c r="N495" s="450"/>
      <c r="O495" s="609"/>
      <c r="P495" s="61"/>
      <c r="Q495" s="61"/>
      <c r="R495" s="61"/>
      <c r="S495" s="61"/>
      <c r="T495" s="61"/>
      <c r="U495" s="61"/>
      <c r="V495" s="61"/>
      <c r="W495" s="61"/>
    </row>
    <row r="496" spans="1:23">
      <c r="A496" s="450"/>
      <c r="B496" s="450"/>
      <c r="C496" s="450"/>
      <c r="D496" s="450"/>
      <c r="E496" s="450"/>
      <c r="F496" s="450"/>
      <c r="G496" s="450"/>
      <c r="H496" s="450"/>
      <c r="I496" s="450"/>
      <c r="J496" s="450"/>
      <c r="K496" s="450"/>
      <c r="L496" s="450"/>
      <c r="M496" s="450"/>
      <c r="N496" s="450"/>
      <c r="O496" s="609"/>
      <c r="P496" s="61"/>
      <c r="Q496" s="61"/>
      <c r="R496" s="61"/>
      <c r="S496" s="61"/>
      <c r="T496" s="61"/>
      <c r="U496" s="61"/>
      <c r="V496" s="61"/>
      <c r="W496" s="61"/>
    </row>
    <row r="497" spans="1:23">
      <c r="A497" s="450"/>
      <c r="B497" s="450"/>
      <c r="C497" s="450"/>
      <c r="D497" s="450"/>
      <c r="E497" s="450"/>
      <c r="F497" s="450"/>
      <c r="G497" s="450"/>
      <c r="H497" s="450"/>
      <c r="I497" s="450"/>
      <c r="J497" s="450"/>
      <c r="K497" s="450"/>
      <c r="L497" s="450"/>
      <c r="M497" s="450"/>
      <c r="N497" s="450"/>
      <c r="O497" s="609"/>
      <c r="P497" s="61"/>
      <c r="Q497" s="61"/>
      <c r="R497" s="61"/>
      <c r="S497" s="61"/>
      <c r="T497" s="61"/>
      <c r="U497" s="61"/>
      <c r="V497" s="61"/>
      <c r="W497" s="61"/>
    </row>
    <row r="498" spans="1:23">
      <c r="A498" s="450"/>
      <c r="B498" s="450"/>
      <c r="C498" s="450"/>
      <c r="D498" s="450"/>
      <c r="E498" s="450"/>
      <c r="F498" s="450"/>
      <c r="G498" s="450"/>
      <c r="H498" s="450"/>
      <c r="I498" s="450"/>
      <c r="J498" s="450"/>
      <c r="K498" s="450"/>
      <c r="L498" s="450"/>
      <c r="M498" s="450"/>
      <c r="N498" s="450"/>
      <c r="O498" s="609"/>
      <c r="P498" s="61"/>
      <c r="Q498" s="61"/>
      <c r="R498" s="61"/>
      <c r="S498" s="61"/>
      <c r="T498" s="61"/>
      <c r="U498" s="61"/>
      <c r="V498" s="61"/>
      <c r="W498" s="61"/>
    </row>
    <row r="499" spans="1:23">
      <c r="A499" s="450"/>
      <c r="B499" s="450"/>
      <c r="C499" s="450"/>
      <c r="D499" s="450"/>
      <c r="E499" s="450"/>
      <c r="F499" s="450"/>
      <c r="G499" s="450"/>
      <c r="H499" s="450"/>
      <c r="I499" s="450"/>
      <c r="J499" s="450"/>
      <c r="K499" s="450"/>
      <c r="L499" s="450"/>
      <c r="M499" s="450"/>
      <c r="N499" s="450"/>
      <c r="O499" s="609"/>
      <c r="P499" s="61"/>
      <c r="Q499" s="61"/>
      <c r="R499" s="61"/>
      <c r="S499" s="61"/>
      <c r="T499" s="61"/>
      <c r="U499" s="61"/>
      <c r="V499" s="61"/>
      <c r="W499" s="61"/>
    </row>
    <row r="500" spans="1:23">
      <c r="A500" s="450"/>
      <c r="B500" s="450"/>
      <c r="C500" s="450"/>
      <c r="D500" s="450"/>
      <c r="E500" s="450"/>
      <c r="F500" s="450"/>
      <c r="G500" s="450"/>
      <c r="H500" s="450"/>
      <c r="I500" s="450"/>
      <c r="J500" s="450"/>
      <c r="K500" s="450"/>
      <c r="L500" s="450"/>
      <c r="M500" s="450"/>
      <c r="N500" s="450"/>
      <c r="O500" s="609"/>
      <c r="P500" s="61"/>
      <c r="Q500" s="61"/>
      <c r="R500" s="61"/>
      <c r="S500" s="61"/>
      <c r="T500" s="61"/>
      <c r="U500" s="61"/>
      <c r="V500" s="61"/>
      <c r="W500" s="61"/>
    </row>
    <row r="501" spans="1:23">
      <c r="A501" s="450"/>
      <c r="B501" s="450"/>
      <c r="C501" s="450"/>
      <c r="D501" s="450"/>
      <c r="E501" s="450"/>
      <c r="F501" s="450"/>
      <c r="G501" s="450"/>
      <c r="H501" s="450"/>
      <c r="I501" s="450"/>
      <c r="J501" s="450"/>
      <c r="K501" s="450"/>
      <c r="L501" s="450"/>
      <c r="M501" s="450"/>
      <c r="N501" s="450"/>
      <c r="O501" s="609"/>
      <c r="P501" s="61"/>
      <c r="Q501" s="61"/>
      <c r="R501" s="61"/>
      <c r="S501" s="61"/>
      <c r="T501" s="61"/>
      <c r="U501" s="61"/>
      <c r="V501" s="61"/>
      <c r="W501" s="61"/>
    </row>
    <row r="502" spans="1:23">
      <c r="A502" s="450"/>
      <c r="B502" s="450"/>
      <c r="C502" s="450"/>
      <c r="D502" s="450"/>
      <c r="E502" s="450"/>
      <c r="F502" s="450"/>
      <c r="G502" s="450"/>
      <c r="H502" s="450"/>
      <c r="I502" s="450"/>
      <c r="J502" s="450"/>
      <c r="K502" s="450"/>
      <c r="L502" s="450"/>
      <c r="M502" s="450"/>
      <c r="N502" s="450"/>
      <c r="O502" s="609"/>
      <c r="P502" s="61"/>
      <c r="Q502" s="61"/>
      <c r="R502" s="61"/>
      <c r="S502" s="61"/>
      <c r="T502" s="61"/>
      <c r="U502" s="61"/>
      <c r="V502" s="61"/>
      <c r="W502" s="61"/>
    </row>
    <row r="503" spans="1:23">
      <c r="A503" s="450"/>
      <c r="B503" s="450"/>
      <c r="C503" s="450"/>
      <c r="D503" s="450"/>
      <c r="E503" s="450"/>
      <c r="F503" s="450"/>
      <c r="G503" s="450"/>
      <c r="H503" s="450"/>
      <c r="I503" s="450"/>
      <c r="J503" s="450"/>
      <c r="K503" s="450"/>
      <c r="L503" s="450"/>
      <c r="M503" s="450"/>
      <c r="N503" s="450"/>
      <c r="O503" s="609"/>
      <c r="P503" s="61"/>
      <c r="Q503" s="61"/>
      <c r="R503" s="61"/>
      <c r="S503" s="61"/>
      <c r="T503" s="61"/>
      <c r="U503" s="61"/>
      <c r="V503" s="61"/>
      <c r="W503" s="61"/>
    </row>
    <row r="504" spans="1:23">
      <c r="A504" s="450"/>
      <c r="B504" s="450"/>
      <c r="C504" s="450"/>
      <c r="D504" s="450"/>
      <c r="E504" s="450"/>
      <c r="F504" s="450"/>
      <c r="G504" s="450"/>
      <c r="H504" s="450"/>
      <c r="I504" s="450"/>
      <c r="J504" s="450"/>
      <c r="K504" s="450"/>
      <c r="L504" s="450"/>
      <c r="M504" s="450"/>
      <c r="N504" s="450"/>
      <c r="O504" s="609"/>
      <c r="P504" s="61"/>
      <c r="Q504" s="61"/>
      <c r="R504" s="61"/>
      <c r="S504" s="61"/>
      <c r="T504" s="61"/>
      <c r="U504" s="61"/>
      <c r="V504" s="61"/>
      <c r="W504" s="61"/>
    </row>
    <row r="505" spans="1:23">
      <c r="A505" s="450"/>
      <c r="B505" s="450"/>
      <c r="C505" s="450"/>
      <c r="D505" s="450"/>
      <c r="E505" s="450"/>
      <c r="F505" s="450"/>
      <c r="G505" s="450"/>
      <c r="H505" s="450"/>
      <c r="I505" s="450"/>
      <c r="J505" s="450"/>
      <c r="K505" s="450"/>
      <c r="L505" s="450"/>
      <c r="M505" s="450"/>
      <c r="N505" s="450"/>
      <c r="O505" s="609"/>
      <c r="P505" s="61"/>
      <c r="Q505" s="61"/>
      <c r="R505" s="61"/>
      <c r="S505" s="61"/>
      <c r="T505" s="61"/>
      <c r="U505" s="61"/>
      <c r="V505" s="61"/>
      <c r="W505" s="61"/>
    </row>
    <row r="506" spans="1:23">
      <c r="A506" s="450"/>
      <c r="B506" s="450"/>
      <c r="C506" s="450"/>
      <c r="D506" s="450"/>
      <c r="E506" s="450"/>
      <c r="F506" s="450"/>
      <c r="G506" s="450"/>
      <c r="H506" s="450"/>
      <c r="I506" s="450"/>
      <c r="J506" s="450"/>
      <c r="K506" s="450"/>
      <c r="L506" s="450"/>
      <c r="M506" s="450"/>
      <c r="N506" s="450"/>
      <c r="O506" s="609"/>
      <c r="P506" s="61"/>
      <c r="Q506" s="61"/>
      <c r="R506" s="61"/>
      <c r="S506" s="61"/>
      <c r="T506" s="61"/>
      <c r="U506" s="61"/>
      <c r="V506" s="61"/>
      <c r="W506" s="61"/>
    </row>
    <row r="507" spans="1:23">
      <c r="A507" s="450"/>
      <c r="B507" s="450"/>
      <c r="C507" s="450"/>
      <c r="D507" s="450"/>
      <c r="E507" s="450"/>
      <c r="F507" s="450"/>
      <c r="G507" s="450"/>
      <c r="H507" s="450"/>
      <c r="I507" s="450"/>
      <c r="J507" s="450"/>
      <c r="K507" s="450"/>
      <c r="L507" s="450"/>
      <c r="M507" s="450"/>
      <c r="N507" s="450"/>
      <c r="O507" s="609"/>
      <c r="P507" s="61"/>
      <c r="Q507" s="61"/>
      <c r="R507" s="61"/>
      <c r="S507" s="61"/>
      <c r="T507" s="61"/>
      <c r="U507" s="61"/>
      <c r="V507" s="61"/>
      <c r="W507" s="61"/>
    </row>
    <row r="508" spans="1:23">
      <c r="A508" s="450"/>
      <c r="B508" s="450"/>
      <c r="C508" s="450"/>
      <c r="D508" s="450"/>
      <c r="E508" s="450"/>
      <c r="F508" s="450"/>
      <c r="G508" s="450"/>
      <c r="H508" s="450"/>
      <c r="I508" s="450"/>
      <c r="J508" s="450"/>
      <c r="K508" s="450"/>
      <c r="L508" s="450"/>
      <c r="M508" s="450"/>
      <c r="N508" s="450"/>
      <c r="O508" s="609"/>
      <c r="P508" s="61"/>
      <c r="Q508" s="61"/>
      <c r="R508" s="61"/>
      <c r="S508" s="61"/>
      <c r="T508" s="61"/>
      <c r="U508" s="61"/>
      <c r="V508" s="61"/>
      <c r="W508" s="61"/>
    </row>
    <row r="509" spans="1:23">
      <c r="A509" s="450"/>
      <c r="B509" s="450"/>
      <c r="C509" s="450"/>
      <c r="D509" s="450"/>
      <c r="E509" s="450"/>
      <c r="F509" s="450"/>
      <c r="G509" s="450"/>
      <c r="H509" s="450"/>
      <c r="I509" s="450"/>
      <c r="J509" s="450"/>
      <c r="K509" s="450"/>
      <c r="L509" s="450"/>
      <c r="M509" s="450"/>
      <c r="N509" s="450"/>
      <c r="O509" s="609"/>
      <c r="P509" s="61"/>
      <c r="Q509" s="61"/>
      <c r="R509" s="61"/>
      <c r="S509" s="61"/>
      <c r="T509" s="61"/>
      <c r="U509" s="61"/>
      <c r="V509" s="61"/>
      <c r="W509" s="61"/>
    </row>
    <row r="510" spans="1:23">
      <c r="A510" s="450"/>
      <c r="B510" s="450"/>
      <c r="C510" s="450"/>
      <c r="D510" s="450"/>
      <c r="E510" s="450"/>
      <c r="F510" s="450"/>
      <c r="G510" s="450"/>
      <c r="H510" s="450"/>
      <c r="I510" s="450"/>
      <c r="J510" s="450"/>
      <c r="K510" s="450"/>
      <c r="L510" s="450"/>
      <c r="M510" s="450"/>
      <c r="N510" s="450"/>
      <c r="O510" s="609"/>
      <c r="P510" s="61"/>
      <c r="Q510" s="61"/>
      <c r="R510" s="61"/>
      <c r="S510" s="61"/>
      <c r="T510" s="61"/>
      <c r="U510" s="61"/>
      <c r="V510" s="61"/>
      <c r="W510" s="61"/>
    </row>
    <row r="511" spans="1:23">
      <c r="A511" s="450"/>
      <c r="B511" s="450"/>
      <c r="C511" s="450"/>
      <c r="D511" s="450"/>
      <c r="E511" s="450"/>
      <c r="F511" s="450"/>
      <c r="G511" s="450"/>
      <c r="H511" s="450"/>
      <c r="I511" s="450"/>
      <c r="J511" s="450"/>
      <c r="K511" s="450"/>
      <c r="L511" s="450"/>
      <c r="M511" s="450"/>
      <c r="N511" s="450"/>
      <c r="O511" s="609"/>
      <c r="P511" s="61"/>
      <c r="Q511" s="61"/>
      <c r="R511" s="61"/>
      <c r="S511" s="61"/>
      <c r="T511" s="61"/>
      <c r="U511" s="61"/>
      <c r="V511" s="61"/>
      <c r="W511" s="61"/>
    </row>
    <row r="512" spans="1:23">
      <c r="A512" s="450"/>
      <c r="B512" s="450"/>
      <c r="C512" s="450"/>
      <c r="D512" s="450"/>
      <c r="E512" s="450"/>
      <c r="F512" s="450"/>
      <c r="G512" s="450"/>
      <c r="H512" s="450"/>
      <c r="I512" s="450"/>
      <c r="J512" s="450"/>
      <c r="K512" s="450"/>
      <c r="L512" s="450"/>
      <c r="M512" s="450"/>
      <c r="N512" s="450"/>
      <c r="O512" s="609"/>
      <c r="P512" s="61"/>
      <c r="Q512" s="61"/>
      <c r="R512" s="61"/>
      <c r="S512" s="61"/>
      <c r="T512" s="61"/>
      <c r="U512" s="61"/>
      <c r="V512" s="61"/>
      <c r="W512" s="61"/>
    </row>
    <row r="513" spans="1:23">
      <c r="A513" s="450"/>
      <c r="B513" s="450"/>
      <c r="C513" s="450"/>
      <c r="D513" s="450"/>
      <c r="E513" s="450"/>
      <c r="F513" s="450"/>
      <c r="G513" s="450"/>
      <c r="H513" s="450"/>
      <c r="I513" s="450"/>
      <c r="J513" s="450"/>
      <c r="K513" s="450"/>
      <c r="L513" s="450"/>
      <c r="M513" s="450"/>
      <c r="N513" s="450"/>
      <c r="O513" s="609"/>
      <c r="P513" s="61"/>
      <c r="Q513" s="61"/>
      <c r="R513" s="61"/>
      <c r="S513" s="61"/>
      <c r="T513" s="61"/>
      <c r="U513" s="61"/>
      <c r="V513" s="61"/>
      <c r="W513" s="61"/>
    </row>
    <row r="514" spans="1:23">
      <c r="A514" s="450"/>
      <c r="B514" s="450"/>
      <c r="C514" s="450"/>
      <c r="D514" s="450"/>
      <c r="E514" s="450"/>
      <c r="F514" s="450"/>
      <c r="G514" s="450"/>
      <c r="H514" s="450"/>
      <c r="I514" s="450"/>
      <c r="J514" s="450"/>
      <c r="K514" s="450"/>
      <c r="L514" s="450"/>
      <c r="M514" s="450"/>
      <c r="N514" s="450"/>
      <c r="O514" s="609"/>
      <c r="P514" s="61"/>
      <c r="Q514" s="61"/>
      <c r="R514" s="61"/>
      <c r="S514" s="61"/>
      <c r="T514" s="61"/>
      <c r="U514" s="61"/>
      <c r="V514" s="61"/>
      <c r="W514" s="61"/>
    </row>
    <row r="515" spans="1:23">
      <c r="A515" s="450"/>
      <c r="B515" s="450"/>
      <c r="C515" s="450"/>
      <c r="D515" s="450"/>
      <c r="E515" s="450"/>
      <c r="F515" s="450"/>
      <c r="G515" s="450"/>
      <c r="H515" s="450"/>
      <c r="I515" s="450"/>
      <c r="J515" s="450"/>
      <c r="K515" s="450"/>
      <c r="L515" s="450"/>
      <c r="M515" s="450"/>
      <c r="N515" s="450"/>
      <c r="O515" s="609"/>
      <c r="P515" s="61"/>
      <c r="Q515" s="61"/>
      <c r="R515" s="61"/>
      <c r="S515" s="61"/>
      <c r="T515" s="61"/>
      <c r="U515" s="61"/>
      <c r="V515" s="61"/>
      <c r="W515" s="61"/>
    </row>
    <row r="516" spans="1:23">
      <c r="A516" s="450"/>
      <c r="B516" s="450"/>
      <c r="C516" s="450"/>
      <c r="D516" s="450"/>
      <c r="E516" s="450"/>
      <c r="F516" s="450"/>
      <c r="G516" s="450"/>
      <c r="H516" s="450"/>
      <c r="I516" s="450"/>
      <c r="J516" s="450"/>
      <c r="K516" s="450"/>
      <c r="L516" s="450"/>
      <c r="M516" s="450"/>
      <c r="N516" s="450"/>
      <c r="O516" s="609"/>
      <c r="P516" s="61"/>
      <c r="Q516" s="61"/>
      <c r="R516" s="61"/>
      <c r="S516" s="61"/>
      <c r="T516" s="61"/>
      <c r="U516" s="61"/>
      <c r="V516" s="61"/>
      <c r="W516" s="61"/>
    </row>
    <row r="517" spans="1:23">
      <c r="A517" s="450"/>
      <c r="B517" s="450"/>
      <c r="C517" s="450"/>
      <c r="D517" s="450"/>
      <c r="E517" s="450"/>
      <c r="F517" s="450"/>
      <c r="G517" s="450"/>
      <c r="H517" s="450"/>
      <c r="I517" s="450"/>
      <c r="J517" s="450"/>
      <c r="K517" s="450"/>
      <c r="L517" s="450"/>
      <c r="M517" s="450"/>
      <c r="N517" s="450"/>
      <c r="O517" s="609"/>
      <c r="P517" s="61"/>
      <c r="Q517" s="61"/>
      <c r="R517" s="61"/>
      <c r="S517" s="61"/>
      <c r="T517" s="61"/>
      <c r="U517" s="61"/>
      <c r="V517" s="61"/>
      <c r="W517" s="61"/>
    </row>
    <row r="518" spans="1:23">
      <c r="A518" s="450"/>
      <c r="B518" s="450"/>
      <c r="C518" s="450"/>
      <c r="D518" s="450"/>
      <c r="E518" s="450"/>
      <c r="F518" s="450"/>
      <c r="G518" s="450"/>
      <c r="H518" s="450"/>
      <c r="I518" s="450"/>
      <c r="J518" s="450"/>
      <c r="K518" s="450"/>
      <c r="L518" s="450"/>
      <c r="M518" s="450"/>
      <c r="N518" s="450"/>
      <c r="O518" s="609"/>
      <c r="P518" s="61"/>
      <c r="Q518" s="61"/>
      <c r="R518" s="61"/>
      <c r="S518" s="61"/>
      <c r="T518" s="61"/>
      <c r="U518" s="61"/>
      <c r="V518" s="61"/>
      <c r="W518" s="61"/>
    </row>
    <row r="519" spans="1:23">
      <c r="A519" s="450"/>
      <c r="B519" s="450"/>
      <c r="C519" s="450"/>
      <c r="D519" s="450"/>
      <c r="E519" s="450"/>
      <c r="F519" s="450"/>
      <c r="G519" s="450"/>
      <c r="H519" s="450"/>
      <c r="I519" s="450"/>
      <c r="J519" s="450"/>
      <c r="K519" s="450"/>
      <c r="L519" s="450"/>
      <c r="M519" s="450"/>
      <c r="N519" s="450"/>
      <c r="O519" s="609"/>
      <c r="P519" s="61"/>
      <c r="Q519" s="61"/>
      <c r="R519" s="61"/>
      <c r="S519" s="61"/>
      <c r="T519" s="61"/>
      <c r="U519" s="61"/>
      <c r="V519" s="61"/>
      <c r="W519" s="61"/>
    </row>
    <row r="520" spans="1:23">
      <c r="A520" s="450"/>
      <c r="B520" s="450"/>
      <c r="C520" s="450"/>
      <c r="D520" s="450"/>
      <c r="E520" s="450"/>
      <c r="F520" s="450"/>
      <c r="G520" s="450"/>
      <c r="H520" s="450"/>
      <c r="I520" s="450"/>
      <c r="J520" s="450"/>
      <c r="K520" s="450"/>
      <c r="L520" s="450"/>
      <c r="M520" s="450"/>
      <c r="N520" s="450"/>
      <c r="O520" s="609"/>
      <c r="P520" s="61"/>
      <c r="Q520" s="61"/>
      <c r="R520" s="61"/>
      <c r="S520" s="61"/>
      <c r="T520" s="61"/>
      <c r="U520" s="61"/>
      <c r="V520" s="61"/>
      <c r="W520" s="61"/>
    </row>
    <row r="521" spans="1:23">
      <c r="A521" s="450"/>
      <c r="B521" s="450"/>
      <c r="C521" s="450"/>
      <c r="D521" s="450"/>
      <c r="E521" s="450"/>
      <c r="F521" s="450"/>
      <c r="G521" s="450"/>
      <c r="H521" s="450"/>
      <c r="I521" s="450"/>
      <c r="J521" s="450"/>
      <c r="K521" s="450"/>
      <c r="L521" s="450"/>
      <c r="M521" s="450"/>
      <c r="N521" s="450"/>
      <c r="O521" s="609"/>
      <c r="P521" s="61"/>
      <c r="Q521" s="61"/>
      <c r="R521" s="61"/>
      <c r="S521" s="61"/>
      <c r="T521" s="61"/>
      <c r="U521" s="61"/>
      <c r="V521" s="61"/>
      <c r="W521" s="61"/>
    </row>
    <row r="522" spans="1:23">
      <c r="A522" s="450"/>
      <c r="B522" s="450"/>
      <c r="C522" s="450"/>
      <c r="D522" s="450"/>
      <c r="E522" s="450"/>
      <c r="F522" s="450"/>
      <c r="G522" s="450"/>
      <c r="H522" s="450"/>
      <c r="I522" s="450"/>
      <c r="J522" s="450"/>
      <c r="K522" s="450"/>
      <c r="L522" s="450"/>
      <c r="M522" s="450"/>
      <c r="N522" s="450"/>
      <c r="O522" s="609"/>
      <c r="P522" s="61"/>
      <c r="Q522" s="61"/>
      <c r="R522" s="61"/>
      <c r="S522" s="61"/>
      <c r="T522" s="61"/>
      <c r="U522" s="61"/>
      <c r="V522" s="61"/>
      <c r="W522" s="61"/>
    </row>
    <row r="523" spans="1:23">
      <c r="A523" s="450"/>
      <c r="B523" s="450"/>
      <c r="C523" s="450"/>
      <c r="D523" s="450"/>
      <c r="E523" s="450"/>
      <c r="F523" s="450"/>
      <c r="G523" s="450"/>
      <c r="H523" s="450"/>
      <c r="I523" s="450"/>
      <c r="J523" s="450"/>
      <c r="K523" s="450"/>
      <c r="L523" s="450"/>
      <c r="M523" s="450"/>
      <c r="N523" s="450"/>
      <c r="O523" s="609"/>
      <c r="P523" s="61"/>
      <c r="Q523" s="61"/>
      <c r="R523" s="61"/>
      <c r="S523" s="61"/>
      <c r="T523" s="61"/>
      <c r="U523" s="61"/>
      <c r="V523" s="61"/>
      <c r="W523" s="61"/>
    </row>
    <row r="524" spans="1:23">
      <c r="A524" s="450"/>
      <c r="B524" s="450"/>
      <c r="C524" s="450"/>
      <c r="D524" s="450"/>
      <c r="E524" s="450"/>
      <c r="F524" s="450"/>
      <c r="G524" s="450"/>
      <c r="H524" s="450"/>
      <c r="I524" s="450"/>
      <c r="J524" s="450"/>
      <c r="K524" s="450"/>
      <c r="L524" s="450"/>
      <c r="M524" s="450"/>
      <c r="N524" s="450"/>
      <c r="O524" s="609"/>
      <c r="P524" s="61"/>
      <c r="Q524" s="61"/>
      <c r="R524" s="61"/>
      <c r="S524" s="61"/>
      <c r="T524" s="61"/>
      <c r="U524" s="61"/>
      <c r="V524" s="61"/>
      <c r="W524" s="61"/>
    </row>
    <row r="525" spans="1:23">
      <c r="A525" s="450"/>
      <c r="B525" s="450"/>
      <c r="C525" s="450"/>
      <c r="D525" s="450"/>
      <c r="E525" s="450"/>
      <c r="F525" s="450"/>
      <c r="G525" s="450"/>
      <c r="H525" s="450"/>
      <c r="I525" s="450"/>
      <c r="J525" s="450"/>
      <c r="K525" s="450"/>
      <c r="L525" s="450"/>
      <c r="M525" s="450"/>
      <c r="N525" s="450"/>
      <c r="O525" s="609"/>
      <c r="P525" s="61"/>
      <c r="Q525" s="61"/>
      <c r="R525" s="61"/>
      <c r="S525" s="61"/>
      <c r="T525" s="61"/>
      <c r="U525" s="61"/>
      <c r="V525" s="61"/>
      <c r="W525" s="61"/>
    </row>
    <row r="526" spans="1:23">
      <c r="A526" s="450"/>
      <c r="B526" s="450"/>
      <c r="C526" s="450"/>
      <c r="D526" s="450"/>
      <c r="E526" s="450"/>
      <c r="F526" s="450"/>
      <c r="G526" s="450"/>
      <c r="H526" s="450"/>
      <c r="I526" s="450"/>
      <c r="J526" s="450"/>
      <c r="K526" s="450"/>
      <c r="L526" s="450"/>
      <c r="M526" s="450"/>
      <c r="N526" s="450"/>
      <c r="O526" s="609"/>
      <c r="P526" s="61"/>
      <c r="Q526" s="61"/>
      <c r="R526" s="61"/>
      <c r="S526" s="61"/>
      <c r="T526" s="61"/>
      <c r="U526" s="61"/>
      <c r="V526" s="61"/>
      <c r="W526" s="61"/>
    </row>
    <row r="527" spans="1:23">
      <c r="A527" s="450"/>
      <c r="B527" s="450"/>
      <c r="C527" s="450"/>
      <c r="D527" s="450"/>
      <c r="E527" s="450"/>
      <c r="F527" s="450"/>
      <c r="G527" s="450"/>
      <c r="H527" s="450"/>
      <c r="I527" s="450"/>
      <c r="J527" s="450"/>
      <c r="K527" s="450"/>
      <c r="L527" s="450"/>
      <c r="M527" s="450"/>
      <c r="N527" s="450"/>
      <c r="O527" s="609"/>
      <c r="P527" s="61"/>
      <c r="Q527" s="61"/>
      <c r="R527" s="61"/>
      <c r="S527" s="61"/>
      <c r="T527" s="61"/>
      <c r="U527" s="61"/>
      <c r="V527" s="61"/>
      <c r="W527" s="61"/>
    </row>
    <row r="528" spans="1:23">
      <c r="A528" s="450"/>
      <c r="B528" s="450"/>
      <c r="C528" s="450"/>
      <c r="D528" s="450"/>
      <c r="E528" s="450"/>
      <c r="F528" s="450"/>
      <c r="G528" s="450"/>
      <c r="H528" s="450"/>
      <c r="I528" s="450"/>
      <c r="J528" s="450"/>
      <c r="K528" s="450"/>
      <c r="L528" s="450"/>
      <c r="M528" s="450"/>
      <c r="N528" s="450"/>
      <c r="O528" s="609"/>
      <c r="P528" s="61"/>
      <c r="Q528" s="61"/>
      <c r="R528" s="61"/>
      <c r="S528" s="61"/>
      <c r="T528" s="61"/>
      <c r="U528" s="61"/>
      <c r="V528" s="61"/>
      <c r="W528" s="61"/>
    </row>
    <row r="529" spans="1:23">
      <c r="A529" s="450"/>
      <c r="B529" s="450"/>
      <c r="C529" s="450"/>
      <c r="D529" s="450"/>
      <c r="E529" s="450"/>
      <c r="F529" s="450"/>
      <c r="G529" s="450"/>
      <c r="H529" s="450"/>
      <c r="I529" s="450"/>
      <c r="J529" s="450"/>
      <c r="K529" s="450"/>
      <c r="L529" s="450"/>
      <c r="M529" s="450"/>
      <c r="N529" s="450"/>
      <c r="O529" s="609"/>
      <c r="P529" s="61"/>
      <c r="Q529" s="61"/>
      <c r="R529" s="61"/>
      <c r="S529" s="61"/>
      <c r="T529" s="61"/>
      <c r="U529" s="61"/>
      <c r="V529" s="61"/>
      <c r="W529" s="61"/>
    </row>
    <row r="530" spans="1:23">
      <c r="A530" s="450"/>
      <c r="B530" s="450"/>
      <c r="C530" s="450"/>
      <c r="D530" s="450"/>
      <c r="E530" s="450"/>
      <c r="F530" s="450"/>
      <c r="G530" s="450"/>
      <c r="H530" s="450"/>
      <c r="I530" s="450"/>
      <c r="J530" s="450"/>
      <c r="K530" s="450"/>
      <c r="L530" s="450"/>
      <c r="M530" s="450"/>
      <c r="N530" s="450"/>
      <c r="O530" s="609"/>
      <c r="P530" s="61"/>
      <c r="Q530" s="61"/>
      <c r="R530" s="61"/>
      <c r="S530" s="61"/>
      <c r="T530" s="61"/>
      <c r="U530" s="61"/>
      <c r="V530" s="61"/>
      <c r="W530" s="61"/>
    </row>
    <row r="531" spans="1:23">
      <c r="A531" s="450"/>
      <c r="B531" s="450"/>
      <c r="C531" s="450"/>
      <c r="D531" s="450"/>
      <c r="E531" s="450"/>
      <c r="F531" s="450"/>
      <c r="G531" s="450"/>
      <c r="H531" s="450"/>
      <c r="I531" s="450"/>
      <c r="J531" s="450"/>
      <c r="K531" s="450"/>
      <c r="L531" s="450"/>
      <c r="M531" s="450"/>
      <c r="N531" s="450"/>
      <c r="O531" s="609"/>
      <c r="P531" s="61"/>
      <c r="Q531" s="61"/>
      <c r="R531" s="61"/>
      <c r="S531" s="61"/>
      <c r="T531" s="61"/>
      <c r="U531" s="61"/>
      <c r="V531" s="61"/>
      <c r="W531" s="61"/>
    </row>
    <row r="532" spans="1:23">
      <c r="A532" s="450"/>
      <c r="B532" s="450"/>
      <c r="C532" s="450"/>
      <c r="D532" s="450"/>
      <c r="E532" s="450"/>
      <c r="F532" s="450"/>
      <c r="G532" s="450"/>
      <c r="H532" s="450"/>
      <c r="I532" s="450"/>
      <c r="J532" s="450"/>
      <c r="K532" s="450"/>
      <c r="L532" s="450"/>
      <c r="M532" s="450"/>
      <c r="N532" s="450"/>
      <c r="O532" s="609"/>
      <c r="P532" s="61"/>
      <c r="Q532" s="61"/>
      <c r="R532" s="61"/>
      <c r="S532" s="61"/>
      <c r="T532" s="61"/>
      <c r="U532" s="61"/>
      <c r="V532" s="61"/>
      <c r="W532" s="61"/>
    </row>
    <row r="533" spans="1:23">
      <c r="A533" s="450"/>
      <c r="B533" s="450"/>
      <c r="C533" s="450"/>
      <c r="D533" s="450"/>
      <c r="E533" s="450"/>
      <c r="F533" s="450"/>
      <c r="G533" s="450"/>
      <c r="H533" s="450"/>
      <c r="I533" s="450"/>
      <c r="J533" s="450"/>
      <c r="K533" s="450"/>
      <c r="L533" s="450"/>
      <c r="M533" s="450"/>
      <c r="N533" s="450"/>
      <c r="O533" s="609"/>
      <c r="P533" s="61"/>
      <c r="Q533" s="61"/>
      <c r="R533" s="61"/>
      <c r="S533" s="61"/>
      <c r="T533" s="61"/>
      <c r="U533" s="61"/>
      <c r="V533" s="61"/>
      <c r="W533" s="61"/>
    </row>
    <row r="534" spans="1:23">
      <c r="A534" s="450"/>
      <c r="B534" s="450"/>
      <c r="C534" s="450"/>
      <c r="D534" s="450"/>
      <c r="E534" s="450"/>
      <c r="F534" s="450"/>
      <c r="G534" s="450"/>
      <c r="H534" s="450"/>
      <c r="I534" s="450"/>
      <c r="J534" s="450"/>
      <c r="K534" s="450"/>
      <c r="L534" s="450"/>
      <c r="M534" s="450"/>
      <c r="N534" s="450"/>
      <c r="O534" s="609"/>
      <c r="P534" s="61"/>
      <c r="Q534" s="61"/>
      <c r="R534" s="61"/>
      <c r="S534" s="61"/>
      <c r="T534" s="61"/>
      <c r="U534" s="61"/>
      <c r="V534" s="61"/>
      <c r="W534" s="61"/>
    </row>
    <row r="535" spans="1:23">
      <c r="A535" s="450"/>
      <c r="B535" s="450"/>
      <c r="C535" s="450"/>
      <c r="D535" s="450"/>
      <c r="E535" s="450"/>
      <c r="F535" s="450"/>
      <c r="G535" s="450"/>
      <c r="H535" s="450"/>
      <c r="I535" s="450"/>
      <c r="J535" s="450"/>
      <c r="K535" s="450"/>
      <c r="L535" s="450"/>
      <c r="M535" s="450"/>
      <c r="N535" s="450"/>
      <c r="O535" s="609"/>
      <c r="P535" s="61"/>
      <c r="Q535" s="61"/>
      <c r="R535" s="61"/>
      <c r="S535" s="61"/>
      <c r="T535" s="61"/>
      <c r="U535" s="61"/>
      <c r="V535" s="61"/>
      <c r="W535" s="61"/>
    </row>
    <row r="536" spans="1:23">
      <c r="A536" s="450"/>
      <c r="B536" s="450"/>
      <c r="C536" s="450"/>
      <c r="D536" s="450"/>
      <c r="E536" s="450"/>
      <c r="F536" s="450"/>
      <c r="G536" s="450"/>
      <c r="H536" s="450"/>
      <c r="I536" s="450"/>
      <c r="J536" s="450"/>
      <c r="K536" s="450"/>
      <c r="L536" s="450"/>
      <c r="M536" s="450"/>
      <c r="N536" s="450"/>
      <c r="O536" s="609"/>
      <c r="P536" s="61"/>
      <c r="Q536" s="61"/>
      <c r="R536" s="61"/>
      <c r="S536" s="61"/>
      <c r="T536" s="61"/>
      <c r="U536" s="61"/>
      <c r="V536" s="61"/>
      <c r="W536" s="61"/>
    </row>
    <row r="537" spans="1:23">
      <c r="A537" s="450"/>
      <c r="B537" s="450"/>
      <c r="C537" s="450"/>
      <c r="D537" s="450"/>
      <c r="E537" s="450"/>
      <c r="F537" s="450"/>
      <c r="G537" s="450"/>
      <c r="H537" s="450"/>
      <c r="I537" s="450"/>
      <c r="J537" s="450"/>
      <c r="K537" s="450"/>
      <c r="L537" s="450"/>
      <c r="M537" s="450"/>
      <c r="N537" s="450"/>
      <c r="O537" s="609"/>
      <c r="P537" s="61"/>
      <c r="Q537" s="61"/>
      <c r="R537" s="61"/>
      <c r="S537" s="61"/>
      <c r="T537" s="61"/>
      <c r="U537" s="61"/>
      <c r="V537" s="61"/>
      <c r="W537" s="61"/>
    </row>
    <row r="538" spans="1:23">
      <c r="A538" s="450"/>
      <c r="B538" s="450"/>
      <c r="C538" s="450"/>
      <c r="D538" s="450"/>
      <c r="E538" s="450"/>
      <c r="F538" s="450"/>
      <c r="G538" s="450"/>
      <c r="H538" s="450"/>
      <c r="I538" s="450"/>
      <c r="J538" s="450"/>
      <c r="K538" s="450"/>
      <c r="L538" s="450"/>
      <c r="M538" s="450"/>
      <c r="N538" s="450"/>
      <c r="O538" s="609"/>
      <c r="P538" s="61"/>
      <c r="Q538" s="61"/>
      <c r="R538" s="61"/>
      <c r="S538" s="61"/>
      <c r="T538" s="61"/>
      <c r="U538" s="61"/>
      <c r="V538" s="61"/>
      <c r="W538" s="61"/>
    </row>
    <row r="539" spans="1:23">
      <c r="A539" s="450"/>
      <c r="B539" s="450"/>
      <c r="C539" s="450"/>
      <c r="D539" s="450"/>
      <c r="E539" s="450"/>
      <c r="F539" s="450"/>
      <c r="G539" s="450"/>
      <c r="H539" s="450"/>
      <c r="I539" s="450"/>
      <c r="J539" s="450"/>
      <c r="K539" s="450"/>
      <c r="L539" s="450"/>
      <c r="M539" s="450"/>
      <c r="N539" s="450"/>
      <c r="O539" s="609"/>
      <c r="P539" s="61"/>
      <c r="Q539" s="61"/>
      <c r="R539" s="61"/>
      <c r="S539" s="61"/>
      <c r="T539" s="61"/>
      <c r="U539" s="61"/>
      <c r="V539" s="61"/>
      <c r="W539" s="61"/>
    </row>
    <row r="540" spans="1:23">
      <c r="A540" s="450"/>
      <c r="B540" s="450"/>
      <c r="C540" s="450"/>
      <c r="D540" s="450"/>
      <c r="E540" s="450"/>
      <c r="F540" s="450"/>
      <c r="G540" s="450"/>
      <c r="H540" s="450"/>
      <c r="I540" s="450"/>
      <c r="J540" s="450"/>
      <c r="K540" s="450"/>
      <c r="L540" s="450"/>
      <c r="M540" s="450"/>
      <c r="N540" s="450"/>
      <c r="O540" s="609"/>
      <c r="P540" s="61"/>
      <c r="Q540" s="61"/>
      <c r="R540" s="61"/>
      <c r="S540" s="61"/>
      <c r="T540" s="61"/>
      <c r="U540" s="61"/>
      <c r="V540" s="61"/>
      <c r="W540" s="61"/>
    </row>
    <row r="541" spans="1:23">
      <c r="A541" s="450"/>
      <c r="B541" s="450"/>
      <c r="C541" s="450"/>
      <c r="D541" s="450"/>
      <c r="E541" s="450"/>
      <c r="F541" s="450"/>
      <c r="G541" s="450"/>
      <c r="H541" s="450"/>
      <c r="I541" s="450"/>
      <c r="J541" s="450"/>
      <c r="K541" s="450"/>
      <c r="L541" s="450"/>
      <c r="M541" s="450"/>
      <c r="N541" s="450"/>
      <c r="O541" s="609"/>
      <c r="P541" s="61"/>
      <c r="Q541" s="61"/>
      <c r="R541" s="61"/>
      <c r="S541" s="61"/>
      <c r="T541" s="61"/>
      <c r="U541" s="61"/>
      <c r="V541" s="61"/>
      <c r="W541" s="61"/>
    </row>
    <row r="542" spans="1:23">
      <c r="A542" s="450"/>
      <c r="B542" s="450"/>
      <c r="C542" s="450"/>
      <c r="D542" s="450"/>
      <c r="E542" s="450"/>
      <c r="F542" s="450"/>
      <c r="G542" s="450"/>
      <c r="H542" s="450"/>
      <c r="I542" s="450"/>
      <c r="J542" s="450"/>
      <c r="K542" s="450"/>
      <c r="L542" s="450"/>
      <c r="M542" s="450"/>
      <c r="N542" s="450"/>
      <c r="O542" s="609"/>
      <c r="P542" s="61"/>
      <c r="Q542" s="61"/>
      <c r="R542" s="61"/>
      <c r="S542" s="61"/>
      <c r="T542" s="61"/>
      <c r="U542" s="61"/>
      <c r="V542" s="61"/>
      <c r="W542" s="61"/>
    </row>
    <row r="543" spans="1:23">
      <c r="A543" s="450"/>
      <c r="B543" s="450"/>
      <c r="C543" s="450"/>
      <c r="D543" s="450"/>
      <c r="E543" s="450"/>
      <c r="F543" s="450"/>
      <c r="G543" s="450"/>
      <c r="H543" s="450"/>
      <c r="I543" s="450"/>
      <c r="J543" s="450"/>
      <c r="K543" s="450"/>
      <c r="L543" s="450"/>
      <c r="M543" s="450"/>
      <c r="N543" s="450"/>
      <c r="O543" s="609"/>
      <c r="P543" s="61"/>
      <c r="Q543" s="61"/>
      <c r="R543" s="61"/>
      <c r="S543" s="61"/>
      <c r="T543" s="61"/>
      <c r="U543" s="61"/>
      <c r="V543" s="61"/>
      <c r="W543" s="61"/>
    </row>
    <row r="544" spans="1:23">
      <c r="A544" s="450"/>
      <c r="B544" s="450"/>
      <c r="C544" s="450"/>
      <c r="D544" s="450"/>
      <c r="E544" s="450"/>
      <c r="F544" s="450"/>
      <c r="G544" s="450"/>
      <c r="H544" s="450"/>
      <c r="I544" s="450"/>
      <c r="J544" s="450"/>
      <c r="K544" s="450"/>
      <c r="L544" s="450"/>
      <c r="M544" s="450"/>
      <c r="N544" s="450"/>
      <c r="O544" s="609"/>
      <c r="P544" s="61"/>
      <c r="Q544" s="61"/>
      <c r="R544" s="61"/>
      <c r="S544" s="61"/>
      <c r="T544" s="61"/>
      <c r="U544" s="61"/>
      <c r="V544" s="61"/>
      <c r="W544" s="61"/>
    </row>
    <row r="545" spans="1:23">
      <c r="A545" s="450"/>
      <c r="B545" s="450"/>
      <c r="C545" s="450"/>
      <c r="D545" s="450"/>
      <c r="E545" s="450"/>
      <c r="F545" s="450"/>
      <c r="G545" s="450"/>
      <c r="H545" s="450"/>
      <c r="I545" s="450"/>
      <c r="J545" s="450"/>
      <c r="K545" s="450"/>
      <c r="L545" s="450"/>
      <c r="M545" s="450"/>
      <c r="N545" s="450"/>
      <c r="O545" s="609"/>
      <c r="P545" s="61"/>
      <c r="Q545" s="61"/>
      <c r="R545" s="61"/>
      <c r="S545" s="61"/>
      <c r="T545" s="61"/>
      <c r="U545" s="61"/>
      <c r="V545" s="61"/>
      <c r="W545" s="61"/>
    </row>
    <row r="546" spans="1:23">
      <c r="A546" s="450"/>
      <c r="B546" s="450"/>
      <c r="C546" s="450"/>
      <c r="D546" s="450"/>
      <c r="E546" s="450"/>
      <c r="F546" s="450"/>
      <c r="G546" s="450"/>
      <c r="H546" s="450"/>
      <c r="I546" s="450"/>
      <c r="J546" s="450"/>
      <c r="K546" s="450"/>
      <c r="L546" s="450"/>
      <c r="M546" s="450"/>
      <c r="N546" s="450"/>
      <c r="O546" s="609"/>
      <c r="P546" s="61"/>
      <c r="Q546" s="61"/>
      <c r="R546" s="61"/>
      <c r="S546" s="61"/>
      <c r="T546" s="61"/>
      <c r="U546" s="61"/>
      <c r="V546" s="61"/>
      <c r="W546" s="61"/>
    </row>
    <row r="547" spans="1:23">
      <c r="A547" s="450"/>
      <c r="B547" s="450"/>
      <c r="C547" s="450"/>
      <c r="D547" s="450"/>
      <c r="E547" s="450"/>
      <c r="F547" s="450"/>
      <c r="G547" s="450"/>
      <c r="H547" s="450"/>
      <c r="I547" s="450"/>
      <c r="J547" s="450"/>
      <c r="K547" s="450"/>
      <c r="L547" s="450"/>
      <c r="M547" s="450"/>
      <c r="N547" s="450"/>
      <c r="O547" s="609"/>
      <c r="P547" s="61"/>
      <c r="Q547" s="61"/>
      <c r="R547" s="61"/>
      <c r="S547" s="61"/>
      <c r="T547" s="61"/>
      <c r="U547" s="61"/>
      <c r="V547" s="61"/>
      <c r="W547" s="61"/>
    </row>
    <row r="548" spans="1:23">
      <c r="A548" s="450"/>
      <c r="B548" s="450"/>
      <c r="C548" s="450"/>
      <c r="D548" s="450"/>
      <c r="E548" s="450"/>
      <c r="F548" s="450"/>
      <c r="G548" s="450"/>
      <c r="H548" s="450"/>
      <c r="I548" s="450"/>
      <c r="J548" s="450"/>
      <c r="K548" s="450"/>
      <c r="L548" s="450"/>
      <c r="M548" s="450"/>
      <c r="N548" s="450"/>
      <c r="O548" s="609"/>
      <c r="P548" s="61"/>
      <c r="Q548" s="61"/>
      <c r="R548" s="61"/>
      <c r="S548" s="61"/>
      <c r="T548" s="61"/>
      <c r="U548" s="61"/>
      <c r="V548" s="61"/>
      <c r="W548" s="61"/>
    </row>
    <row r="549" spans="1:23">
      <c r="A549" s="450"/>
      <c r="B549" s="450"/>
      <c r="C549" s="450"/>
      <c r="D549" s="450"/>
      <c r="E549" s="450"/>
      <c r="F549" s="450"/>
      <c r="G549" s="450"/>
      <c r="H549" s="450"/>
      <c r="I549" s="450"/>
      <c r="J549" s="450"/>
      <c r="K549" s="450"/>
      <c r="L549" s="450"/>
      <c r="M549" s="450"/>
      <c r="N549" s="450"/>
      <c r="O549" s="609"/>
      <c r="P549" s="61"/>
      <c r="Q549" s="61"/>
      <c r="R549" s="61"/>
      <c r="S549" s="61"/>
      <c r="T549" s="61"/>
      <c r="U549" s="61"/>
      <c r="V549" s="61"/>
      <c r="W549" s="61"/>
    </row>
    <row r="550" spans="1:23">
      <c r="A550" s="450"/>
      <c r="B550" s="450"/>
      <c r="C550" s="450"/>
      <c r="D550" s="450"/>
      <c r="E550" s="450"/>
      <c r="F550" s="450"/>
      <c r="G550" s="450"/>
      <c r="H550" s="450"/>
      <c r="I550" s="450"/>
      <c r="J550" s="450"/>
      <c r="K550" s="450"/>
      <c r="L550" s="450"/>
      <c r="M550" s="450"/>
      <c r="N550" s="450"/>
      <c r="O550" s="609"/>
      <c r="P550" s="61"/>
      <c r="Q550" s="61"/>
      <c r="R550" s="61"/>
      <c r="S550" s="61"/>
      <c r="T550" s="61"/>
      <c r="U550" s="61"/>
      <c r="V550" s="61"/>
      <c r="W550" s="61"/>
    </row>
    <row r="551" spans="1:23">
      <c r="A551" s="450"/>
      <c r="B551" s="450"/>
      <c r="C551" s="450"/>
      <c r="D551" s="450"/>
      <c r="E551" s="450"/>
      <c r="F551" s="450"/>
      <c r="G551" s="450"/>
      <c r="H551" s="450"/>
      <c r="I551" s="450"/>
      <c r="J551" s="450"/>
      <c r="K551" s="450"/>
      <c r="L551" s="450"/>
      <c r="M551" s="450"/>
      <c r="N551" s="450"/>
      <c r="O551" s="609"/>
      <c r="P551" s="61"/>
      <c r="Q551" s="61"/>
      <c r="R551" s="61"/>
      <c r="S551" s="61"/>
      <c r="T551" s="61"/>
      <c r="U551" s="61"/>
      <c r="V551" s="61"/>
      <c r="W551" s="61"/>
    </row>
    <row r="552" spans="1:23">
      <c r="A552" s="450"/>
      <c r="B552" s="450"/>
      <c r="C552" s="450"/>
      <c r="D552" s="450"/>
      <c r="E552" s="450"/>
      <c r="F552" s="450"/>
      <c r="G552" s="450"/>
      <c r="H552" s="450"/>
      <c r="I552" s="450"/>
      <c r="J552" s="450"/>
      <c r="K552" s="450"/>
      <c r="L552" s="450"/>
      <c r="M552" s="450"/>
      <c r="N552" s="450"/>
      <c r="O552" s="609"/>
      <c r="P552" s="61"/>
      <c r="Q552" s="61"/>
      <c r="R552" s="61"/>
      <c r="S552" s="61"/>
      <c r="T552" s="61"/>
      <c r="U552" s="61"/>
      <c r="V552" s="61"/>
      <c r="W552" s="61"/>
    </row>
    <row r="553" spans="1:23">
      <c r="A553" s="450"/>
      <c r="B553" s="450"/>
      <c r="C553" s="450"/>
      <c r="D553" s="450"/>
      <c r="E553" s="450"/>
      <c r="F553" s="450"/>
      <c r="G553" s="450"/>
      <c r="H553" s="450"/>
      <c r="I553" s="450"/>
      <c r="J553" s="450"/>
      <c r="K553" s="450"/>
      <c r="L553" s="450"/>
      <c r="M553" s="450"/>
      <c r="N553" s="450"/>
      <c r="O553" s="609"/>
      <c r="P553" s="61"/>
      <c r="Q553" s="61"/>
      <c r="R553" s="61"/>
      <c r="S553" s="61"/>
      <c r="T553" s="61"/>
      <c r="U553" s="61"/>
      <c r="V553" s="61"/>
      <c r="W553" s="61"/>
    </row>
    <row r="554" spans="1:23">
      <c r="A554" s="450"/>
      <c r="B554" s="450"/>
      <c r="C554" s="450"/>
      <c r="D554" s="450"/>
      <c r="E554" s="450"/>
      <c r="F554" s="450"/>
      <c r="G554" s="450"/>
      <c r="H554" s="450"/>
      <c r="I554" s="450"/>
      <c r="J554" s="450"/>
      <c r="K554" s="450"/>
      <c r="L554" s="450"/>
      <c r="M554" s="450"/>
      <c r="N554" s="450"/>
      <c r="O554" s="609"/>
      <c r="P554" s="61"/>
      <c r="Q554" s="61"/>
      <c r="R554" s="61"/>
      <c r="S554" s="61"/>
      <c r="T554" s="61"/>
      <c r="U554" s="61"/>
      <c r="V554" s="61"/>
      <c r="W554" s="61"/>
    </row>
    <row r="555" spans="1:23">
      <c r="A555" s="450"/>
      <c r="B555" s="450"/>
      <c r="C555" s="450"/>
      <c r="D555" s="450"/>
      <c r="E555" s="450"/>
      <c r="F555" s="450"/>
      <c r="G555" s="450"/>
      <c r="H555" s="450"/>
      <c r="I555" s="450"/>
      <c r="J555" s="450"/>
      <c r="K555" s="450"/>
      <c r="L555" s="450"/>
      <c r="M555" s="450"/>
      <c r="N555" s="450"/>
      <c r="O555" s="609"/>
      <c r="P555" s="61"/>
      <c r="Q555" s="61"/>
      <c r="R555" s="61"/>
      <c r="S555" s="61"/>
      <c r="T555" s="61"/>
      <c r="U555" s="61"/>
      <c r="V555" s="61"/>
      <c r="W555" s="61"/>
    </row>
    <row r="556" spans="1:23">
      <c r="A556" s="450"/>
      <c r="B556" s="450"/>
      <c r="C556" s="450"/>
      <c r="D556" s="450"/>
      <c r="E556" s="450"/>
      <c r="F556" s="450"/>
      <c r="G556" s="450"/>
      <c r="H556" s="450"/>
      <c r="I556" s="450"/>
      <c r="J556" s="450"/>
      <c r="K556" s="450"/>
      <c r="L556" s="450"/>
      <c r="M556" s="450"/>
      <c r="N556" s="450"/>
      <c r="O556" s="609"/>
      <c r="P556" s="61"/>
      <c r="Q556" s="61"/>
      <c r="R556" s="61"/>
      <c r="S556" s="61"/>
      <c r="T556" s="61"/>
      <c r="U556" s="61"/>
      <c r="V556" s="61"/>
      <c r="W556" s="61"/>
    </row>
    <row r="557" spans="1:23">
      <c r="A557" s="450"/>
      <c r="B557" s="450"/>
      <c r="C557" s="450"/>
      <c r="D557" s="450"/>
      <c r="E557" s="450"/>
      <c r="F557" s="450"/>
      <c r="G557" s="450"/>
      <c r="H557" s="450"/>
      <c r="I557" s="450"/>
      <c r="J557" s="450"/>
      <c r="K557" s="450"/>
      <c r="L557" s="450"/>
      <c r="M557" s="450"/>
      <c r="N557" s="450"/>
      <c r="O557" s="609"/>
      <c r="P557" s="61"/>
      <c r="Q557" s="61"/>
      <c r="R557" s="61"/>
      <c r="S557" s="61"/>
      <c r="T557" s="61"/>
      <c r="U557" s="61"/>
      <c r="V557" s="61"/>
      <c r="W557" s="61"/>
    </row>
    <row r="558" spans="1:23">
      <c r="A558" s="450"/>
      <c r="B558" s="450"/>
      <c r="C558" s="450"/>
      <c r="D558" s="450"/>
      <c r="E558" s="450"/>
      <c r="F558" s="450"/>
      <c r="G558" s="450"/>
      <c r="H558" s="450"/>
      <c r="I558" s="450"/>
      <c r="J558" s="450"/>
      <c r="K558" s="450"/>
      <c r="L558" s="450"/>
      <c r="M558" s="450"/>
      <c r="N558" s="450"/>
      <c r="O558" s="609"/>
      <c r="P558" s="61"/>
      <c r="Q558" s="61"/>
      <c r="R558" s="61"/>
      <c r="S558" s="61"/>
      <c r="T558" s="61"/>
      <c r="U558" s="61"/>
      <c r="V558" s="61"/>
      <c r="W558" s="61"/>
    </row>
    <row r="559" spans="1:23">
      <c r="A559" s="450"/>
      <c r="B559" s="450"/>
      <c r="C559" s="450"/>
      <c r="D559" s="450"/>
      <c r="E559" s="450"/>
      <c r="F559" s="450"/>
      <c r="G559" s="450"/>
      <c r="H559" s="450"/>
      <c r="I559" s="450"/>
      <c r="J559" s="450"/>
      <c r="K559" s="450"/>
      <c r="L559" s="450"/>
      <c r="M559" s="450"/>
      <c r="N559" s="450"/>
      <c r="O559" s="609"/>
      <c r="P559" s="61"/>
      <c r="Q559" s="61"/>
      <c r="R559" s="61"/>
      <c r="S559" s="61"/>
      <c r="T559" s="61"/>
      <c r="U559" s="61"/>
      <c r="V559" s="61"/>
      <c r="W559" s="61"/>
    </row>
    <row r="560" spans="1:23">
      <c r="A560" s="450"/>
      <c r="B560" s="450"/>
      <c r="C560" s="450"/>
      <c r="D560" s="450"/>
      <c r="E560" s="450"/>
      <c r="F560" s="450"/>
      <c r="G560" s="450"/>
      <c r="H560" s="450"/>
      <c r="I560" s="450"/>
      <c r="J560" s="450"/>
      <c r="K560" s="450"/>
      <c r="L560" s="450"/>
      <c r="M560" s="450"/>
      <c r="N560" s="450"/>
      <c r="O560" s="609"/>
      <c r="P560" s="61"/>
      <c r="Q560" s="61"/>
      <c r="R560" s="61"/>
      <c r="S560" s="61"/>
      <c r="T560" s="61"/>
      <c r="U560" s="61"/>
      <c r="V560" s="61"/>
      <c r="W560" s="61"/>
    </row>
    <row r="561" spans="1:23">
      <c r="A561" s="450"/>
      <c r="B561" s="450"/>
      <c r="C561" s="450"/>
      <c r="D561" s="450"/>
      <c r="E561" s="450"/>
      <c r="F561" s="450"/>
      <c r="G561" s="450"/>
      <c r="H561" s="450"/>
      <c r="I561" s="450"/>
      <c r="J561" s="450"/>
      <c r="K561" s="450"/>
      <c r="L561" s="450"/>
      <c r="M561" s="450"/>
      <c r="N561" s="450"/>
      <c r="O561" s="609"/>
      <c r="P561" s="61"/>
      <c r="Q561" s="61"/>
      <c r="R561" s="61"/>
      <c r="S561" s="61"/>
      <c r="T561" s="61"/>
      <c r="U561" s="61"/>
      <c r="V561" s="61"/>
      <c r="W561" s="61"/>
    </row>
    <row r="562" spans="1:23">
      <c r="A562" s="450"/>
      <c r="B562" s="450"/>
      <c r="C562" s="450"/>
      <c r="D562" s="450"/>
      <c r="E562" s="450"/>
      <c r="F562" s="450"/>
      <c r="G562" s="450"/>
      <c r="H562" s="450"/>
      <c r="I562" s="450"/>
      <c r="J562" s="450"/>
      <c r="K562" s="450"/>
      <c r="L562" s="450"/>
      <c r="M562" s="450"/>
      <c r="N562" s="450"/>
      <c r="O562" s="609"/>
      <c r="P562" s="61"/>
      <c r="Q562" s="61"/>
      <c r="R562" s="61"/>
      <c r="S562" s="61"/>
      <c r="T562" s="61"/>
      <c r="U562" s="61"/>
      <c r="V562" s="61"/>
      <c r="W562" s="61"/>
    </row>
    <row r="563" spans="1:23">
      <c r="A563" s="450"/>
      <c r="B563" s="450"/>
      <c r="C563" s="450"/>
      <c r="D563" s="450"/>
      <c r="E563" s="450"/>
      <c r="F563" s="450"/>
      <c r="G563" s="450"/>
      <c r="H563" s="450"/>
      <c r="I563" s="450"/>
      <c r="J563" s="450"/>
      <c r="K563" s="450"/>
      <c r="L563" s="450"/>
      <c r="M563" s="450"/>
      <c r="N563" s="450"/>
      <c r="O563" s="609"/>
      <c r="P563" s="61"/>
      <c r="Q563" s="61"/>
      <c r="R563" s="61"/>
      <c r="S563" s="61"/>
      <c r="T563" s="61"/>
      <c r="U563" s="61"/>
      <c r="V563" s="61"/>
      <c r="W563" s="61"/>
    </row>
    <row r="564" spans="1:23">
      <c r="A564" s="450"/>
      <c r="B564" s="450"/>
      <c r="C564" s="450"/>
      <c r="D564" s="450"/>
      <c r="E564" s="450"/>
      <c r="F564" s="450"/>
      <c r="G564" s="450"/>
      <c r="H564" s="450"/>
      <c r="I564" s="450"/>
      <c r="J564" s="450"/>
      <c r="K564" s="450"/>
      <c r="L564" s="450"/>
      <c r="M564" s="450"/>
      <c r="N564" s="450"/>
      <c r="O564" s="609"/>
      <c r="P564" s="61"/>
      <c r="Q564" s="61"/>
      <c r="R564" s="61"/>
      <c r="S564" s="61"/>
      <c r="T564" s="61"/>
      <c r="U564" s="61"/>
      <c r="V564" s="61"/>
      <c r="W564" s="61"/>
    </row>
    <row r="565" spans="1:23">
      <c r="A565" s="450"/>
      <c r="B565" s="450"/>
      <c r="C565" s="450"/>
      <c r="D565" s="450"/>
      <c r="E565" s="450"/>
      <c r="F565" s="450"/>
      <c r="G565" s="450"/>
      <c r="H565" s="450"/>
      <c r="I565" s="450"/>
      <c r="J565" s="450"/>
      <c r="K565" s="450"/>
      <c r="L565" s="450"/>
      <c r="M565" s="450"/>
      <c r="N565" s="450"/>
      <c r="O565" s="609"/>
      <c r="P565" s="61"/>
      <c r="Q565" s="61"/>
      <c r="R565" s="61"/>
      <c r="S565" s="61"/>
      <c r="T565" s="61"/>
      <c r="U565" s="61"/>
      <c r="V565" s="61"/>
      <c r="W565" s="61"/>
    </row>
    <row r="566" spans="1:23">
      <c r="A566" s="450"/>
      <c r="B566" s="450"/>
      <c r="C566" s="450"/>
      <c r="D566" s="450"/>
      <c r="E566" s="450"/>
      <c r="F566" s="450"/>
      <c r="G566" s="450"/>
      <c r="H566" s="450"/>
      <c r="I566" s="450"/>
      <c r="J566" s="450"/>
      <c r="K566" s="450"/>
      <c r="L566" s="450"/>
      <c r="M566" s="450"/>
      <c r="N566" s="450"/>
      <c r="O566" s="609"/>
      <c r="P566" s="61"/>
      <c r="Q566" s="61"/>
      <c r="R566" s="61"/>
      <c r="S566" s="61"/>
      <c r="T566" s="61"/>
      <c r="U566" s="61"/>
      <c r="V566" s="61"/>
      <c r="W566" s="61"/>
    </row>
    <row r="567" spans="1:23">
      <c r="A567" s="450"/>
      <c r="B567" s="450"/>
      <c r="C567" s="450"/>
      <c r="D567" s="450"/>
      <c r="E567" s="450"/>
      <c r="F567" s="450"/>
      <c r="G567" s="450"/>
      <c r="H567" s="450"/>
      <c r="I567" s="450"/>
      <c r="J567" s="450"/>
      <c r="K567" s="450"/>
      <c r="L567" s="450"/>
      <c r="M567" s="450"/>
      <c r="N567" s="450"/>
      <c r="O567" s="609"/>
      <c r="P567" s="61"/>
      <c r="Q567" s="61"/>
      <c r="R567" s="61"/>
      <c r="S567" s="61"/>
      <c r="T567" s="61"/>
      <c r="U567" s="61"/>
      <c r="V567" s="61"/>
      <c r="W567" s="61"/>
    </row>
    <row r="568" spans="1:23">
      <c r="A568" s="450"/>
      <c r="B568" s="450"/>
      <c r="C568" s="450"/>
      <c r="D568" s="450"/>
      <c r="E568" s="450"/>
      <c r="F568" s="450"/>
      <c r="G568" s="450"/>
      <c r="H568" s="450"/>
      <c r="I568" s="450"/>
      <c r="J568" s="450"/>
      <c r="K568" s="450"/>
      <c r="L568" s="450"/>
      <c r="M568" s="450"/>
      <c r="N568" s="450"/>
      <c r="O568" s="609"/>
      <c r="P568" s="61"/>
      <c r="Q568" s="61"/>
      <c r="R568" s="61"/>
      <c r="S568" s="61"/>
      <c r="T568" s="61"/>
      <c r="U568" s="61"/>
      <c r="V568" s="61"/>
      <c r="W568" s="61"/>
    </row>
    <row r="569" spans="1:23">
      <c r="A569" s="450"/>
      <c r="B569" s="450"/>
      <c r="C569" s="450"/>
      <c r="D569" s="450"/>
      <c r="E569" s="450"/>
      <c r="F569" s="450"/>
      <c r="G569" s="450"/>
      <c r="H569" s="450"/>
      <c r="I569" s="450"/>
      <c r="J569" s="450"/>
      <c r="K569" s="450"/>
      <c r="L569" s="450"/>
      <c r="M569" s="450"/>
      <c r="N569" s="450"/>
      <c r="O569" s="609"/>
      <c r="P569" s="61"/>
      <c r="Q569" s="61"/>
      <c r="R569" s="61"/>
      <c r="S569" s="61"/>
      <c r="T569" s="61"/>
      <c r="U569" s="61"/>
      <c r="V569" s="61"/>
      <c r="W569" s="61"/>
    </row>
    <row r="570" spans="1:23">
      <c r="A570" s="450"/>
      <c r="B570" s="450"/>
      <c r="C570" s="450"/>
      <c r="D570" s="450"/>
      <c r="E570" s="450"/>
      <c r="F570" s="450"/>
      <c r="G570" s="450"/>
      <c r="H570" s="450"/>
      <c r="I570" s="450"/>
      <c r="J570" s="450"/>
      <c r="K570" s="450"/>
      <c r="L570" s="450"/>
      <c r="M570" s="450"/>
      <c r="N570" s="450"/>
      <c r="O570" s="609"/>
      <c r="P570" s="61"/>
      <c r="Q570" s="61"/>
      <c r="R570" s="61"/>
      <c r="S570" s="61"/>
      <c r="T570" s="61"/>
      <c r="U570" s="61"/>
      <c r="V570" s="61"/>
      <c r="W570" s="61"/>
    </row>
    <row r="571" spans="1:23">
      <c r="A571" s="450"/>
      <c r="B571" s="450"/>
      <c r="C571" s="450"/>
      <c r="D571" s="450"/>
      <c r="E571" s="450"/>
      <c r="F571" s="450"/>
      <c r="G571" s="450"/>
      <c r="H571" s="450"/>
      <c r="I571" s="450"/>
      <c r="J571" s="450"/>
      <c r="K571" s="450"/>
      <c r="L571" s="450"/>
      <c r="M571" s="450"/>
      <c r="N571" s="450"/>
      <c r="O571" s="609"/>
      <c r="P571" s="61"/>
      <c r="Q571" s="61"/>
      <c r="R571" s="61"/>
      <c r="S571" s="61"/>
      <c r="T571" s="61"/>
      <c r="U571" s="61"/>
      <c r="V571" s="61"/>
      <c r="W571" s="61"/>
    </row>
    <row r="572" spans="1:23">
      <c r="A572" s="450"/>
      <c r="B572" s="450"/>
      <c r="C572" s="450"/>
      <c r="D572" s="450"/>
      <c r="E572" s="450"/>
      <c r="F572" s="450"/>
      <c r="G572" s="450"/>
      <c r="H572" s="450"/>
      <c r="I572" s="450"/>
      <c r="J572" s="450"/>
      <c r="K572" s="450"/>
      <c r="L572" s="450"/>
      <c r="M572" s="450"/>
      <c r="N572" s="450"/>
      <c r="O572" s="609"/>
      <c r="P572" s="61"/>
      <c r="Q572" s="61"/>
      <c r="R572" s="61"/>
      <c r="S572" s="61"/>
      <c r="T572" s="61"/>
      <c r="U572" s="61"/>
      <c r="V572" s="61"/>
      <c r="W572" s="61"/>
    </row>
    <row r="573" spans="1:23">
      <c r="A573" s="450"/>
      <c r="B573" s="450"/>
      <c r="C573" s="450"/>
      <c r="D573" s="450"/>
      <c r="E573" s="450"/>
      <c r="F573" s="450"/>
      <c r="G573" s="450"/>
      <c r="H573" s="450"/>
      <c r="I573" s="450"/>
      <c r="J573" s="450"/>
      <c r="K573" s="450"/>
      <c r="L573" s="450"/>
      <c r="M573" s="450"/>
      <c r="N573" s="450"/>
      <c r="O573" s="609"/>
      <c r="P573" s="61"/>
      <c r="Q573" s="61"/>
      <c r="R573" s="61"/>
      <c r="S573" s="61"/>
      <c r="T573" s="61"/>
      <c r="U573" s="61"/>
      <c r="V573" s="61"/>
      <c r="W573" s="61"/>
    </row>
    <row r="574" spans="1:23">
      <c r="A574" s="450"/>
      <c r="B574" s="450"/>
      <c r="C574" s="450"/>
      <c r="D574" s="450"/>
      <c r="E574" s="450"/>
      <c r="F574" s="450"/>
      <c r="G574" s="450"/>
      <c r="H574" s="450"/>
      <c r="I574" s="450"/>
      <c r="J574" s="450"/>
      <c r="K574" s="450"/>
      <c r="L574" s="450"/>
      <c r="M574" s="450"/>
      <c r="N574" s="450"/>
      <c r="O574" s="609"/>
      <c r="P574" s="61"/>
      <c r="Q574" s="61"/>
      <c r="R574" s="61"/>
      <c r="S574" s="61"/>
      <c r="T574" s="61"/>
      <c r="U574" s="61"/>
      <c r="V574" s="61"/>
      <c r="W574" s="61"/>
    </row>
    <row r="575" spans="1:23">
      <c r="A575" s="450"/>
      <c r="B575" s="450"/>
      <c r="C575" s="450"/>
      <c r="D575" s="450"/>
      <c r="E575" s="450"/>
      <c r="F575" s="450"/>
      <c r="G575" s="450"/>
      <c r="H575" s="450"/>
      <c r="I575" s="450"/>
      <c r="J575" s="450"/>
      <c r="K575" s="450"/>
      <c r="L575" s="450"/>
      <c r="M575" s="450"/>
      <c r="N575" s="450"/>
      <c r="O575" s="609"/>
      <c r="P575" s="61"/>
      <c r="Q575" s="61"/>
      <c r="R575" s="61"/>
      <c r="S575" s="61"/>
      <c r="T575" s="61"/>
      <c r="U575" s="61"/>
      <c r="V575" s="61"/>
      <c r="W575" s="61"/>
    </row>
    <row r="576" spans="1:23">
      <c r="A576" s="450"/>
      <c r="B576" s="450"/>
      <c r="C576" s="450"/>
      <c r="D576" s="450"/>
      <c r="E576" s="450"/>
      <c r="F576" s="450"/>
      <c r="G576" s="450"/>
      <c r="H576" s="450"/>
      <c r="I576" s="450"/>
      <c r="J576" s="450"/>
      <c r="K576" s="450"/>
      <c r="L576" s="450"/>
      <c r="M576" s="450"/>
      <c r="N576" s="450"/>
      <c r="O576" s="609"/>
      <c r="P576" s="61"/>
      <c r="Q576" s="61"/>
      <c r="R576" s="61"/>
      <c r="S576" s="61"/>
      <c r="T576" s="61"/>
      <c r="U576" s="61"/>
      <c r="V576" s="61"/>
      <c r="W576" s="61"/>
    </row>
    <row r="577" spans="1:23">
      <c r="A577" s="450"/>
      <c r="B577" s="450"/>
      <c r="C577" s="450"/>
      <c r="D577" s="450"/>
      <c r="E577" s="450"/>
      <c r="F577" s="450"/>
      <c r="G577" s="450"/>
      <c r="H577" s="450"/>
      <c r="I577" s="450"/>
      <c r="J577" s="450"/>
      <c r="K577" s="450"/>
      <c r="L577" s="450"/>
      <c r="M577" s="450"/>
      <c r="N577" s="450"/>
      <c r="O577" s="609"/>
      <c r="P577" s="61"/>
      <c r="Q577" s="61"/>
      <c r="R577" s="61"/>
      <c r="S577" s="61"/>
      <c r="T577" s="61"/>
      <c r="U577" s="61"/>
      <c r="V577" s="61"/>
      <c r="W577" s="61"/>
    </row>
    <row r="578" spans="1:23">
      <c r="A578" s="450"/>
      <c r="B578" s="450"/>
      <c r="C578" s="450"/>
      <c r="D578" s="450"/>
      <c r="E578" s="450"/>
      <c r="F578" s="450"/>
      <c r="G578" s="450"/>
      <c r="H578" s="450"/>
      <c r="I578" s="450"/>
      <c r="J578" s="450"/>
      <c r="K578" s="450"/>
      <c r="L578" s="450"/>
      <c r="M578" s="450"/>
      <c r="N578" s="450"/>
      <c r="O578" s="609"/>
      <c r="P578" s="61"/>
      <c r="Q578" s="61"/>
      <c r="R578" s="61"/>
      <c r="S578" s="61"/>
      <c r="T578" s="61"/>
      <c r="U578" s="61"/>
      <c r="V578" s="61"/>
      <c r="W578" s="61"/>
    </row>
    <row r="579" spans="1:23">
      <c r="A579" s="450"/>
      <c r="B579" s="450"/>
      <c r="C579" s="450"/>
      <c r="D579" s="450"/>
      <c r="E579" s="450"/>
      <c r="F579" s="450"/>
      <c r="G579" s="450"/>
      <c r="H579" s="450"/>
      <c r="I579" s="450"/>
      <c r="J579" s="450"/>
      <c r="K579" s="450"/>
      <c r="L579" s="450"/>
      <c r="M579" s="450"/>
      <c r="N579" s="450"/>
      <c r="O579" s="609"/>
      <c r="P579" s="61"/>
      <c r="Q579" s="61"/>
      <c r="R579" s="61"/>
      <c r="S579" s="61"/>
      <c r="T579" s="61"/>
      <c r="U579" s="61"/>
      <c r="V579" s="61"/>
      <c r="W579" s="61"/>
    </row>
    <row r="580" spans="1:23">
      <c r="A580" s="450"/>
      <c r="B580" s="450"/>
      <c r="C580" s="450"/>
      <c r="D580" s="450"/>
      <c r="E580" s="450"/>
      <c r="F580" s="450"/>
      <c r="G580" s="450"/>
      <c r="H580" s="450"/>
      <c r="I580" s="450"/>
      <c r="J580" s="450"/>
      <c r="K580" s="450"/>
      <c r="L580" s="450"/>
      <c r="M580" s="450"/>
      <c r="N580" s="450"/>
      <c r="O580" s="609"/>
      <c r="P580" s="61"/>
      <c r="Q580" s="61"/>
      <c r="R580" s="61"/>
      <c r="S580" s="61"/>
      <c r="T580" s="61"/>
      <c r="U580" s="61"/>
      <c r="V580" s="61"/>
      <c r="W580" s="61"/>
    </row>
    <row r="581" spans="1:23">
      <c r="A581" s="450"/>
      <c r="B581" s="450"/>
      <c r="C581" s="450"/>
      <c r="D581" s="450"/>
      <c r="E581" s="450"/>
      <c r="F581" s="450"/>
      <c r="G581" s="450"/>
      <c r="H581" s="450"/>
      <c r="I581" s="450"/>
      <c r="J581" s="450"/>
      <c r="K581" s="450"/>
      <c r="L581" s="450"/>
      <c r="M581" s="450"/>
      <c r="N581" s="450"/>
      <c r="O581" s="609"/>
      <c r="P581" s="61"/>
      <c r="Q581" s="61"/>
      <c r="R581" s="61"/>
      <c r="S581" s="61"/>
      <c r="T581" s="61"/>
      <c r="U581" s="61"/>
      <c r="V581" s="61"/>
      <c r="W581" s="61"/>
    </row>
    <row r="582" spans="1:23">
      <c r="A582" s="450"/>
      <c r="B582" s="450"/>
      <c r="C582" s="450"/>
      <c r="D582" s="450"/>
      <c r="E582" s="450"/>
      <c r="F582" s="450"/>
      <c r="G582" s="450"/>
      <c r="H582" s="450"/>
      <c r="I582" s="450"/>
      <c r="J582" s="450"/>
      <c r="K582" s="450"/>
      <c r="L582" s="450"/>
      <c r="M582" s="450"/>
      <c r="N582" s="450"/>
      <c r="O582" s="609"/>
      <c r="P582" s="61"/>
      <c r="Q582" s="61"/>
      <c r="R582" s="61"/>
      <c r="S582" s="61"/>
      <c r="T582" s="61"/>
      <c r="U582" s="61"/>
      <c r="V582" s="61"/>
      <c r="W582" s="61"/>
    </row>
    <row r="583" spans="1:23">
      <c r="A583" s="450"/>
      <c r="B583" s="450"/>
      <c r="C583" s="450"/>
      <c r="D583" s="450"/>
      <c r="E583" s="450"/>
      <c r="F583" s="450"/>
      <c r="G583" s="450"/>
      <c r="H583" s="450"/>
      <c r="I583" s="450"/>
      <c r="J583" s="450"/>
      <c r="K583" s="450"/>
      <c r="L583" s="450"/>
      <c r="M583" s="450"/>
      <c r="N583" s="450"/>
      <c r="O583" s="609"/>
      <c r="P583" s="61"/>
      <c r="Q583" s="61"/>
      <c r="R583" s="61"/>
      <c r="S583" s="61"/>
      <c r="T583" s="61"/>
      <c r="U583" s="61"/>
      <c r="V583" s="61"/>
      <c r="W583" s="61"/>
    </row>
    <row r="584" spans="1:23">
      <c r="A584" s="450"/>
      <c r="B584" s="450"/>
      <c r="C584" s="450"/>
      <c r="D584" s="450"/>
      <c r="E584" s="450"/>
      <c r="F584" s="450"/>
      <c r="G584" s="450"/>
      <c r="H584" s="450"/>
      <c r="I584" s="450"/>
      <c r="J584" s="450"/>
      <c r="K584" s="450"/>
      <c r="L584" s="450"/>
      <c r="M584" s="450"/>
      <c r="N584" s="450"/>
      <c r="O584" s="609"/>
      <c r="P584" s="61"/>
      <c r="Q584" s="61"/>
      <c r="R584" s="61"/>
      <c r="S584" s="61"/>
      <c r="T584" s="61"/>
      <c r="U584" s="61"/>
      <c r="V584" s="61"/>
      <c r="W584" s="61"/>
    </row>
    <row r="585" spans="1:23">
      <c r="A585" s="450"/>
      <c r="B585" s="450"/>
      <c r="C585" s="450"/>
      <c r="D585" s="450"/>
      <c r="E585" s="450"/>
      <c r="F585" s="450"/>
      <c r="G585" s="450"/>
      <c r="H585" s="450"/>
      <c r="I585" s="450"/>
      <c r="J585" s="450"/>
      <c r="K585" s="450"/>
      <c r="L585" s="450"/>
      <c r="M585" s="450"/>
      <c r="N585" s="450"/>
      <c r="O585" s="609"/>
      <c r="P585" s="61"/>
      <c r="Q585" s="61"/>
      <c r="R585" s="61"/>
      <c r="S585" s="61"/>
      <c r="T585" s="61"/>
      <c r="U585" s="61"/>
      <c r="V585" s="61"/>
      <c r="W585" s="61"/>
    </row>
    <row r="586" spans="1:23">
      <c r="A586" s="450"/>
      <c r="B586" s="450"/>
      <c r="C586" s="450"/>
      <c r="D586" s="450"/>
      <c r="E586" s="450"/>
      <c r="F586" s="450"/>
      <c r="G586" s="450"/>
      <c r="H586" s="450"/>
      <c r="I586" s="450"/>
      <c r="J586" s="450"/>
      <c r="K586" s="450"/>
      <c r="L586" s="450"/>
      <c r="M586" s="450"/>
      <c r="N586" s="450"/>
      <c r="O586" s="609"/>
      <c r="P586" s="61"/>
      <c r="Q586" s="61"/>
      <c r="R586" s="61"/>
      <c r="S586" s="61"/>
      <c r="T586" s="61"/>
      <c r="U586" s="61"/>
      <c r="V586" s="61"/>
      <c r="W586" s="61"/>
    </row>
    <row r="587" spans="1:23">
      <c r="A587" s="450"/>
      <c r="B587" s="450"/>
      <c r="C587" s="450"/>
      <c r="D587" s="450"/>
      <c r="E587" s="450"/>
      <c r="F587" s="450"/>
      <c r="G587" s="450"/>
      <c r="H587" s="450"/>
      <c r="I587" s="450"/>
      <c r="J587" s="450"/>
      <c r="K587" s="450"/>
      <c r="L587" s="450"/>
      <c r="M587" s="450"/>
      <c r="N587" s="450"/>
      <c r="O587" s="609"/>
      <c r="P587" s="61"/>
      <c r="Q587" s="61"/>
      <c r="R587" s="61"/>
      <c r="S587" s="61"/>
      <c r="T587" s="61"/>
      <c r="U587" s="61"/>
      <c r="V587" s="61"/>
      <c r="W587" s="61"/>
    </row>
    <row r="588" spans="1:23">
      <c r="A588" s="450"/>
      <c r="B588" s="450"/>
      <c r="C588" s="450"/>
      <c r="D588" s="450"/>
      <c r="E588" s="450"/>
      <c r="F588" s="450"/>
      <c r="G588" s="450"/>
      <c r="H588" s="450"/>
      <c r="I588" s="450"/>
      <c r="J588" s="450"/>
      <c r="K588" s="450"/>
      <c r="L588" s="450"/>
      <c r="M588" s="450"/>
      <c r="N588" s="450"/>
      <c r="O588" s="609"/>
      <c r="P588" s="61"/>
      <c r="Q588" s="61"/>
      <c r="R588" s="61"/>
      <c r="S588" s="61"/>
      <c r="T588" s="61"/>
      <c r="U588" s="61"/>
      <c r="V588" s="61"/>
      <c r="W588" s="61"/>
    </row>
    <row r="589" spans="1:23">
      <c r="A589" s="450"/>
      <c r="B589" s="450"/>
      <c r="C589" s="450"/>
      <c r="D589" s="450"/>
      <c r="E589" s="450"/>
      <c r="F589" s="450"/>
      <c r="G589" s="450"/>
      <c r="H589" s="450"/>
      <c r="I589" s="450"/>
      <c r="J589" s="450"/>
      <c r="K589" s="450"/>
      <c r="L589" s="450"/>
      <c r="M589" s="450"/>
      <c r="N589" s="450"/>
      <c r="O589" s="609"/>
      <c r="P589" s="61"/>
      <c r="Q589" s="61"/>
      <c r="R589" s="61"/>
      <c r="S589" s="61"/>
      <c r="T589" s="61"/>
      <c r="U589" s="61"/>
      <c r="V589" s="61"/>
      <c r="W589" s="61"/>
    </row>
    <row r="590" spans="1:23">
      <c r="A590" s="450"/>
      <c r="B590" s="450"/>
      <c r="C590" s="450"/>
      <c r="D590" s="450"/>
      <c r="E590" s="450"/>
      <c r="F590" s="450"/>
      <c r="G590" s="450"/>
      <c r="H590" s="450"/>
      <c r="I590" s="450"/>
      <c r="J590" s="450"/>
      <c r="K590" s="450"/>
      <c r="L590" s="450"/>
      <c r="M590" s="450"/>
      <c r="N590" s="450"/>
      <c r="O590" s="609"/>
      <c r="P590" s="61"/>
      <c r="Q590" s="61"/>
      <c r="R590" s="61"/>
      <c r="S590" s="61"/>
      <c r="T590" s="61"/>
      <c r="U590" s="61"/>
      <c r="V590" s="61"/>
      <c r="W590" s="61"/>
    </row>
    <row r="591" spans="1:23">
      <c r="A591" s="450"/>
      <c r="B591" s="450"/>
      <c r="C591" s="450"/>
      <c r="D591" s="450"/>
      <c r="E591" s="450"/>
      <c r="F591" s="450"/>
      <c r="G591" s="450"/>
      <c r="H591" s="450"/>
      <c r="I591" s="450"/>
      <c r="J591" s="450"/>
      <c r="K591" s="450"/>
      <c r="L591" s="450"/>
      <c r="M591" s="450"/>
      <c r="N591" s="450"/>
      <c r="O591" s="609"/>
      <c r="P591" s="61"/>
      <c r="Q591" s="61"/>
      <c r="R591" s="61"/>
      <c r="S591" s="61"/>
      <c r="T591" s="61"/>
      <c r="U591" s="61"/>
      <c r="V591" s="61"/>
      <c r="W591" s="61"/>
    </row>
    <row r="592" spans="1:23">
      <c r="A592" s="450"/>
      <c r="B592" s="450"/>
      <c r="C592" s="450"/>
      <c r="D592" s="450"/>
      <c r="E592" s="450"/>
      <c r="F592" s="450"/>
      <c r="G592" s="450"/>
      <c r="H592" s="450"/>
      <c r="I592" s="450"/>
      <c r="J592" s="450"/>
      <c r="K592" s="450"/>
      <c r="L592" s="450"/>
      <c r="M592" s="450"/>
      <c r="N592" s="450"/>
      <c r="O592" s="609"/>
      <c r="P592" s="61"/>
      <c r="Q592" s="61"/>
      <c r="R592" s="61"/>
      <c r="S592" s="61"/>
      <c r="T592" s="61"/>
      <c r="U592" s="61"/>
      <c r="V592" s="61"/>
      <c r="W592" s="61"/>
    </row>
    <row r="593" spans="1:23">
      <c r="A593" s="450"/>
      <c r="B593" s="450"/>
      <c r="C593" s="450"/>
      <c r="D593" s="450"/>
      <c r="E593" s="450"/>
      <c r="F593" s="450"/>
      <c r="G593" s="450"/>
      <c r="H593" s="450"/>
      <c r="I593" s="450"/>
      <c r="J593" s="450"/>
      <c r="K593" s="450"/>
      <c r="L593" s="450"/>
      <c r="M593" s="450"/>
      <c r="N593" s="450"/>
      <c r="O593" s="609"/>
      <c r="P593" s="61"/>
      <c r="Q593" s="61"/>
      <c r="R593" s="61"/>
      <c r="S593" s="61"/>
      <c r="T593" s="61"/>
      <c r="U593" s="61"/>
      <c r="V593" s="61"/>
      <c r="W593" s="61"/>
    </row>
    <row r="594" spans="1:23">
      <c r="A594" s="450"/>
      <c r="B594" s="450"/>
      <c r="C594" s="450"/>
      <c r="D594" s="450"/>
      <c r="E594" s="450"/>
      <c r="F594" s="450"/>
      <c r="G594" s="450"/>
      <c r="H594" s="450"/>
      <c r="I594" s="450"/>
      <c r="J594" s="450"/>
      <c r="K594" s="450"/>
      <c r="L594" s="450"/>
      <c r="M594" s="450"/>
      <c r="N594" s="450"/>
      <c r="O594" s="609"/>
      <c r="P594" s="61"/>
      <c r="Q594" s="61"/>
      <c r="R594" s="61"/>
      <c r="S594" s="61"/>
      <c r="T594" s="61"/>
      <c r="U594" s="61"/>
      <c r="V594" s="61"/>
      <c r="W594" s="61"/>
    </row>
    <row r="595" spans="1:23">
      <c r="A595" s="450"/>
      <c r="B595" s="450"/>
      <c r="C595" s="450"/>
      <c r="D595" s="450"/>
      <c r="E595" s="450"/>
      <c r="F595" s="450"/>
      <c r="G595" s="450"/>
      <c r="H595" s="450"/>
      <c r="I595" s="450"/>
      <c r="J595" s="450"/>
      <c r="K595" s="450"/>
      <c r="L595" s="450"/>
      <c r="M595" s="450"/>
      <c r="N595" s="450"/>
      <c r="O595" s="609"/>
      <c r="P595" s="61"/>
      <c r="Q595" s="61"/>
      <c r="R595" s="61"/>
      <c r="S595" s="61"/>
      <c r="T595" s="61"/>
      <c r="U595" s="61"/>
      <c r="V595" s="61"/>
      <c r="W595" s="61"/>
    </row>
    <row r="596" spans="1:23">
      <c r="A596" s="450"/>
      <c r="B596" s="450"/>
      <c r="C596" s="450"/>
      <c r="D596" s="450"/>
      <c r="E596" s="450"/>
      <c r="F596" s="450"/>
      <c r="G596" s="450"/>
      <c r="H596" s="450"/>
      <c r="I596" s="450"/>
      <c r="J596" s="450"/>
      <c r="K596" s="450"/>
      <c r="L596" s="450"/>
      <c r="M596" s="450"/>
      <c r="N596" s="450"/>
      <c r="O596" s="609"/>
      <c r="P596" s="61"/>
      <c r="Q596" s="61"/>
      <c r="R596" s="61"/>
      <c r="S596" s="61"/>
      <c r="T596" s="61"/>
      <c r="U596" s="61"/>
      <c r="V596" s="61"/>
      <c r="W596" s="61"/>
    </row>
    <row r="597" spans="1:23">
      <c r="A597" s="450"/>
      <c r="B597" s="450"/>
      <c r="C597" s="450"/>
      <c r="D597" s="450"/>
      <c r="E597" s="450"/>
      <c r="F597" s="450"/>
      <c r="G597" s="450"/>
      <c r="H597" s="450"/>
      <c r="I597" s="450"/>
      <c r="J597" s="450"/>
      <c r="K597" s="450"/>
      <c r="L597" s="450"/>
      <c r="M597" s="450"/>
      <c r="N597" s="450"/>
      <c r="O597" s="609"/>
      <c r="P597" s="61"/>
      <c r="Q597" s="61"/>
      <c r="R597" s="61"/>
      <c r="S597" s="61"/>
      <c r="T597" s="61"/>
      <c r="U597" s="61"/>
      <c r="V597" s="61"/>
      <c r="W597" s="61"/>
    </row>
    <row r="598" spans="1:23">
      <c r="A598" s="450"/>
      <c r="B598" s="450"/>
      <c r="C598" s="450"/>
      <c r="D598" s="450"/>
      <c r="E598" s="450"/>
      <c r="F598" s="450"/>
      <c r="G598" s="450"/>
      <c r="H598" s="450"/>
      <c r="I598" s="450"/>
      <c r="J598" s="450"/>
      <c r="K598" s="450"/>
      <c r="L598" s="450"/>
      <c r="M598" s="450"/>
      <c r="N598" s="450"/>
      <c r="O598" s="609"/>
      <c r="P598" s="61"/>
      <c r="Q598" s="61"/>
      <c r="R598" s="61"/>
      <c r="S598" s="61"/>
      <c r="T598" s="61"/>
      <c r="U598" s="61"/>
      <c r="V598" s="61"/>
      <c r="W598" s="61"/>
    </row>
    <row r="599" spans="1:23">
      <c r="A599" s="450"/>
      <c r="B599" s="450"/>
      <c r="C599" s="450"/>
      <c r="D599" s="450"/>
      <c r="E599" s="450"/>
      <c r="F599" s="450"/>
      <c r="G599" s="450"/>
      <c r="H599" s="450"/>
      <c r="I599" s="450"/>
      <c r="J599" s="450"/>
      <c r="K599" s="450"/>
      <c r="L599" s="450"/>
      <c r="M599" s="450"/>
      <c r="N599" s="450"/>
      <c r="O599" s="609"/>
      <c r="P599" s="61"/>
      <c r="Q599" s="61"/>
      <c r="R599" s="61"/>
      <c r="S599" s="61"/>
      <c r="T599" s="61"/>
      <c r="U599" s="61"/>
      <c r="V599" s="61"/>
      <c r="W599" s="61"/>
    </row>
    <row r="600" spans="1:23">
      <c r="A600" s="450"/>
      <c r="B600" s="450"/>
      <c r="C600" s="450"/>
      <c r="D600" s="450"/>
      <c r="E600" s="450"/>
      <c r="F600" s="450"/>
      <c r="G600" s="450"/>
      <c r="H600" s="450"/>
      <c r="I600" s="450"/>
      <c r="J600" s="450"/>
      <c r="K600" s="450"/>
      <c r="L600" s="450"/>
      <c r="M600" s="450"/>
      <c r="N600" s="450"/>
      <c r="O600" s="609"/>
      <c r="P600" s="61"/>
      <c r="Q600" s="61"/>
      <c r="R600" s="61"/>
      <c r="S600" s="61"/>
      <c r="T600" s="61"/>
      <c r="U600" s="61"/>
      <c r="V600" s="61"/>
      <c r="W600" s="61"/>
    </row>
    <row r="601" spans="1:23">
      <c r="A601" s="450"/>
      <c r="B601" s="450"/>
      <c r="C601" s="450"/>
      <c r="D601" s="450"/>
      <c r="E601" s="450"/>
      <c r="F601" s="450"/>
      <c r="G601" s="450"/>
      <c r="H601" s="450"/>
      <c r="I601" s="450"/>
      <c r="J601" s="450"/>
      <c r="K601" s="450"/>
      <c r="L601" s="450"/>
      <c r="M601" s="450"/>
      <c r="N601" s="450"/>
      <c r="O601" s="609"/>
      <c r="P601" s="61"/>
      <c r="Q601" s="61"/>
      <c r="R601" s="61"/>
      <c r="S601" s="61"/>
      <c r="T601" s="61"/>
      <c r="U601" s="61"/>
      <c r="V601" s="61"/>
      <c r="W601" s="61"/>
    </row>
    <row r="602" spans="1:23">
      <c r="A602" s="450"/>
      <c r="B602" s="450"/>
      <c r="C602" s="450"/>
      <c r="D602" s="450"/>
      <c r="E602" s="450"/>
      <c r="F602" s="450"/>
      <c r="G602" s="450"/>
      <c r="H602" s="450"/>
      <c r="I602" s="450"/>
      <c r="J602" s="450"/>
      <c r="K602" s="450"/>
      <c r="L602" s="450"/>
      <c r="M602" s="450"/>
      <c r="N602" s="450"/>
      <c r="O602" s="609"/>
      <c r="P602" s="61"/>
      <c r="Q602" s="61"/>
      <c r="R602" s="61"/>
      <c r="S602" s="61"/>
      <c r="T602" s="61"/>
      <c r="U602" s="61"/>
      <c r="V602" s="61"/>
      <c r="W602" s="61"/>
    </row>
    <row r="603" spans="1:23">
      <c r="A603" s="450"/>
      <c r="B603" s="450"/>
      <c r="C603" s="450"/>
      <c r="D603" s="450"/>
      <c r="E603" s="450"/>
      <c r="F603" s="450"/>
      <c r="G603" s="450"/>
      <c r="H603" s="450"/>
      <c r="I603" s="450"/>
      <c r="J603" s="450"/>
      <c r="K603" s="450"/>
      <c r="L603" s="450"/>
      <c r="M603" s="450"/>
      <c r="N603" s="450"/>
      <c r="O603" s="609"/>
      <c r="P603" s="61"/>
      <c r="Q603" s="61"/>
      <c r="R603" s="61"/>
      <c r="S603" s="61"/>
      <c r="T603" s="61"/>
      <c r="U603" s="61"/>
      <c r="V603" s="61"/>
      <c r="W603" s="61"/>
    </row>
    <row r="604" spans="1:23">
      <c r="A604" s="450"/>
      <c r="B604" s="450"/>
      <c r="C604" s="450"/>
      <c r="D604" s="450"/>
      <c r="E604" s="450"/>
      <c r="F604" s="450"/>
      <c r="G604" s="450"/>
      <c r="H604" s="450"/>
      <c r="I604" s="450"/>
      <c r="J604" s="450"/>
      <c r="K604" s="450"/>
      <c r="L604" s="450"/>
      <c r="M604" s="450"/>
      <c r="N604" s="450"/>
      <c r="O604" s="609"/>
      <c r="P604" s="61"/>
      <c r="Q604" s="61"/>
      <c r="R604" s="61"/>
      <c r="S604" s="61"/>
      <c r="T604" s="61"/>
      <c r="U604" s="61"/>
      <c r="V604" s="61"/>
      <c r="W604" s="61"/>
    </row>
    <row r="605" spans="1:23">
      <c r="A605" s="450"/>
      <c r="B605" s="450"/>
      <c r="C605" s="450"/>
      <c r="D605" s="450"/>
      <c r="E605" s="450"/>
      <c r="F605" s="450"/>
      <c r="G605" s="450"/>
      <c r="H605" s="450"/>
      <c r="I605" s="450"/>
      <c r="J605" s="450"/>
      <c r="K605" s="450"/>
      <c r="L605" s="450"/>
      <c r="M605" s="450"/>
      <c r="N605" s="450"/>
      <c r="O605" s="609"/>
      <c r="P605" s="61"/>
      <c r="Q605" s="61"/>
      <c r="R605" s="61"/>
      <c r="S605" s="61"/>
      <c r="T605" s="61"/>
      <c r="U605" s="61"/>
      <c r="V605" s="61"/>
      <c r="W605" s="61"/>
    </row>
    <row r="606" spans="1:23">
      <c r="A606" s="450"/>
      <c r="B606" s="450"/>
      <c r="C606" s="450"/>
      <c r="D606" s="450"/>
      <c r="E606" s="450"/>
      <c r="F606" s="450"/>
      <c r="G606" s="450"/>
      <c r="H606" s="450"/>
      <c r="I606" s="450"/>
      <c r="J606" s="450"/>
      <c r="K606" s="450"/>
      <c r="L606" s="450"/>
      <c r="M606" s="450"/>
      <c r="N606" s="450"/>
      <c r="O606" s="609"/>
      <c r="P606" s="61"/>
      <c r="Q606" s="61"/>
      <c r="R606" s="61"/>
      <c r="S606" s="61"/>
      <c r="T606" s="61"/>
      <c r="U606" s="61"/>
      <c r="V606" s="61"/>
      <c r="W606" s="61"/>
    </row>
    <row r="607" spans="1:23">
      <c r="A607" s="450"/>
      <c r="B607" s="450"/>
      <c r="C607" s="450"/>
      <c r="D607" s="450"/>
      <c r="E607" s="450"/>
      <c r="F607" s="450"/>
      <c r="G607" s="450"/>
      <c r="H607" s="450"/>
      <c r="I607" s="450"/>
      <c r="J607" s="450"/>
      <c r="K607" s="450"/>
      <c r="L607" s="450"/>
      <c r="M607" s="450"/>
      <c r="N607" s="450"/>
      <c r="O607" s="609"/>
      <c r="P607" s="61"/>
      <c r="Q607" s="61"/>
      <c r="R607" s="61"/>
      <c r="S607" s="61"/>
      <c r="T607" s="61"/>
      <c r="U607" s="61"/>
      <c r="V607" s="61"/>
      <c r="W607" s="61"/>
    </row>
    <row r="608" spans="1:23">
      <c r="A608" s="450"/>
      <c r="B608" s="450"/>
      <c r="C608" s="450"/>
      <c r="D608" s="450"/>
      <c r="E608" s="450"/>
      <c r="F608" s="450"/>
      <c r="G608" s="450"/>
      <c r="H608" s="450"/>
      <c r="I608" s="450"/>
      <c r="J608" s="450"/>
      <c r="K608" s="450"/>
      <c r="L608" s="450"/>
      <c r="M608" s="450"/>
      <c r="N608" s="450"/>
      <c r="O608" s="609"/>
      <c r="P608" s="61"/>
      <c r="Q608" s="61"/>
      <c r="R608" s="61"/>
      <c r="S608" s="61"/>
      <c r="T608" s="61"/>
      <c r="U608" s="61"/>
      <c r="V608" s="61"/>
      <c r="W608" s="61"/>
    </row>
    <row r="609" spans="1:23">
      <c r="A609" s="450"/>
      <c r="B609" s="450"/>
      <c r="C609" s="450"/>
      <c r="D609" s="450"/>
      <c r="E609" s="450"/>
      <c r="F609" s="450"/>
      <c r="G609" s="450"/>
      <c r="H609" s="450"/>
      <c r="I609" s="450"/>
      <c r="J609" s="450"/>
      <c r="K609" s="450"/>
      <c r="L609" s="450"/>
      <c r="M609" s="450"/>
      <c r="N609" s="450"/>
      <c r="O609" s="609"/>
      <c r="P609" s="61"/>
      <c r="Q609" s="61"/>
      <c r="R609" s="61"/>
      <c r="S609" s="61"/>
      <c r="T609" s="61"/>
      <c r="U609" s="61"/>
      <c r="V609" s="61"/>
      <c r="W609" s="61"/>
    </row>
    <row r="610" spans="1:23">
      <c r="A610" s="450"/>
      <c r="B610" s="450"/>
      <c r="C610" s="450"/>
      <c r="D610" s="450"/>
      <c r="E610" s="450"/>
      <c r="F610" s="450"/>
      <c r="G610" s="450"/>
      <c r="H610" s="450"/>
      <c r="I610" s="450"/>
      <c r="J610" s="450"/>
      <c r="K610" s="450"/>
      <c r="L610" s="450"/>
      <c r="M610" s="450"/>
      <c r="N610" s="450"/>
      <c r="O610" s="609"/>
      <c r="P610" s="61"/>
      <c r="Q610" s="61"/>
      <c r="R610" s="61"/>
      <c r="S610" s="61"/>
      <c r="T610" s="61"/>
      <c r="U610" s="61"/>
      <c r="V610" s="61"/>
      <c r="W610" s="61"/>
    </row>
    <row r="611" spans="1:23">
      <c r="A611" s="450"/>
      <c r="B611" s="450"/>
      <c r="C611" s="450"/>
      <c r="D611" s="450"/>
      <c r="E611" s="450"/>
      <c r="F611" s="450"/>
      <c r="G611" s="450"/>
      <c r="H611" s="450"/>
      <c r="I611" s="450"/>
      <c r="J611" s="450"/>
      <c r="K611" s="450"/>
      <c r="L611" s="450"/>
      <c r="M611" s="450"/>
      <c r="N611" s="450"/>
      <c r="O611" s="609"/>
      <c r="P611" s="61"/>
      <c r="Q611" s="61"/>
      <c r="R611" s="61"/>
      <c r="S611" s="61"/>
      <c r="T611" s="61"/>
      <c r="U611" s="61"/>
      <c r="V611" s="61"/>
      <c r="W611" s="61"/>
    </row>
    <row r="612" spans="1:23">
      <c r="A612" s="450"/>
      <c r="B612" s="450"/>
      <c r="C612" s="450"/>
      <c r="D612" s="450"/>
      <c r="E612" s="450"/>
      <c r="F612" s="450"/>
      <c r="G612" s="450"/>
      <c r="H612" s="450"/>
      <c r="I612" s="450"/>
      <c r="J612" s="450"/>
      <c r="K612" s="450"/>
      <c r="L612" s="450"/>
      <c r="M612" s="450"/>
      <c r="N612" s="450"/>
      <c r="O612" s="609"/>
      <c r="P612" s="61"/>
      <c r="Q612" s="61"/>
      <c r="R612" s="61"/>
      <c r="S612" s="61"/>
      <c r="T612" s="61"/>
      <c r="U612" s="61"/>
      <c r="V612" s="61"/>
      <c r="W612" s="61"/>
    </row>
    <row r="613" spans="1:23">
      <c r="A613" s="450"/>
      <c r="B613" s="450"/>
      <c r="C613" s="450"/>
      <c r="D613" s="450"/>
      <c r="E613" s="450"/>
      <c r="F613" s="450"/>
      <c r="G613" s="450"/>
      <c r="H613" s="450"/>
      <c r="I613" s="450"/>
      <c r="J613" s="450"/>
      <c r="K613" s="450"/>
      <c r="L613" s="450"/>
      <c r="M613" s="450"/>
      <c r="N613" s="450"/>
      <c r="O613" s="609"/>
      <c r="P613" s="61"/>
      <c r="Q613" s="61"/>
      <c r="R613" s="61"/>
      <c r="S613" s="61"/>
      <c r="T613" s="61"/>
      <c r="U613" s="61"/>
      <c r="V613" s="61"/>
      <c r="W613" s="61"/>
    </row>
    <row r="614" spans="1:23">
      <c r="A614" s="450"/>
      <c r="B614" s="450"/>
      <c r="C614" s="450"/>
      <c r="D614" s="450"/>
      <c r="E614" s="450"/>
      <c r="F614" s="450"/>
      <c r="G614" s="450"/>
      <c r="H614" s="450"/>
      <c r="I614" s="450"/>
      <c r="J614" s="450"/>
      <c r="K614" s="450"/>
      <c r="L614" s="450"/>
      <c r="M614" s="450"/>
      <c r="N614" s="450"/>
      <c r="O614" s="609"/>
      <c r="P614" s="61"/>
      <c r="Q614" s="61"/>
      <c r="R614" s="61"/>
      <c r="S614" s="61"/>
      <c r="T614" s="61"/>
      <c r="U614" s="61"/>
      <c r="V614" s="61"/>
      <c r="W614" s="61"/>
    </row>
    <row r="615" spans="1:23">
      <c r="A615" s="450"/>
      <c r="B615" s="450"/>
      <c r="C615" s="450"/>
      <c r="D615" s="450"/>
      <c r="E615" s="450"/>
      <c r="F615" s="450"/>
      <c r="G615" s="450"/>
      <c r="H615" s="450"/>
      <c r="I615" s="450"/>
      <c r="J615" s="450"/>
      <c r="K615" s="450"/>
      <c r="L615" s="450"/>
      <c r="M615" s="450"/>
      <c r="N615" s="450"/>
      <c r="O615" s="609"/>
      <c r="P615" s="61"/>
      <c r="Q615" s="61"/>
      <c r="R615" s="61"/>
      <c r="S615" s="61"/>
      <c r="T615" s="61"/>
      <c r="U615" s="61"/>
      <c r="V615" s="61"/>
      <c r="W615" s="61"/>
    </row>
    <row r="616" spans="1:23">
      <c r="A616" s="450"/>
      <c r="B616" s="450"/>
      <c r="C616" s="450"/>
      <c r="D616" s="450"/>
      <c r="E616" s="450"/>
      <c r="F616" s="450"/>
      <c r="G616" s="450"/>
      <c r="H616" s="450"/>
      <c r="I616" s="450"/>
      <c r="J616" s="450"/>
      <c r="K616" s="450"/>
      <c r="L616" s="450"/>
      <c r="M616" s="450"/>
      <c r="N616" s="450"/>
      <c r="O616" s="609"/>
      <c r="P616" s="61"/>
      <c r="Q616" s="61"/>
      <c r="R616" s="61"/>
      <c r="S616" s="61"/>
      <c r="T616" s="61"/>
      <c r="U616" s="61"/>
      <c r="V616" s="61"/>
      <c r="W616" s="61"/>
    </row>
    <row r="617" spans="1:23">
      <c r="A617" s="450"/>
      <c r="B617" s="450"/>
      <c r="C617" s="450"/>
      <c r="D617" s="450"/>
      <c r="E617" s="450"/>
      <c r="F617" s="450"/>
      <c r="G617" s="450"/>
      <c r="H617" s="450"/>
      <c r="I617" s="450"/>
      <c r="J617" s="450"/>
      <c r="K617" s="450"/>
      <c r="L617" s="450"/>
      <c r="M617" s="450"/>
      <c r="N617" s="450"/>
      <c r="O617" s="609"/>
      <c r="P617" s="61"/>
      <c r="Q617" s="61"/>
      <c r="R617" s="61"/>
      <c r="S617" s="61"/>
      <c r="T617" s="61"/>
      <c r="U617" s="61"/>
      <c r="V617" s="61"/>
      <c r="W617" s="61"/>
    </row>
    <row r="618" spans="1:23">
      <c r="A618" s="450"/>
      <c r="B618" s="450"/>
      <c r="C618" s="450"/>
      <c r="D618" s="450"/>
      <c r="E618" s="450"/>
      <c r="F618" s="450"/>
      <c r="G618" s="450"/>
      <c r="H618" s="450"/>
      <c r="I618" s="450"/>
      <c r="J618" s="450"/>
      <c r="K618" s="450"/>
      <c r="L618" s="450"/>
      <c r="M618" s="450"/>
      <c r="N618" s="450"/>
      <c r="O618" s="609"/>
      <c r="P618" s="61"/>
      <c r="Q618" s="61"/>
      <c r="R618" s="61"/>
      <c r="S618" s="61"/>
      <c r="T618" s="61"/>
      <c r="U618" s="61"/>
      <c r="V618" s="61"/>
      <c r="W618" s="61"/>
    </row>
    <row r="619" spans="1:23">
      <c r="A619" s="450"/>
      <c r="B619" s="450"/>
      <c r="C619" s="450"/>
      <c r="D619" s="450"/>
      <c r="E619" s="450"/>
      <c r="F619" s="450"/>
      <c r="G619" s="450"/>
      <c r="H619" s="450"/>
      <c r="I619" s="450"/>
      <c r="J619" s="450"/>
      <c r="K619" s="450"/>
      <c r="L619" s="450"/>
      <c r="M619" s="450"/>
      <c r="N619" s="450"/>
      <c r="O619" s="609"/>
      <c r="P619" s="61"/>
      <c r="Q619" s="61"/>
      <c r="R619" s="61"/>
      <c r="S619" s="61"/>
      <c r="T619" s="61"/>
      <c r="U619" s="61"/>
      <c r="V619" s="61"/>
      <c r="W619" s="61"/>
    </row>
    <row r="620" spans="1:23">
      <c r="A620" s="450"/>
      <c r="B620" s="450"/>
      <c r="C620" s="450"/>
      <c r="D620" s="450"/>
      <c r="E620" s="450"/>
      <c r="F620" s="450"/>
      <c r="G620" s="450"/>
      <c r="H620" s="450"/>
      <c r="I620" s="450"/>
      <c r="J620" s="450"/>
      <c r="K620" s="450"/>
      <c r="L620" s="450"/>
      <c r="M620" s="450"/>
      <c r="N620" s="450"/>
      <c r="O620" s="609"/>
      <c r="P620" s="61"/>
      <c r="Q620" s="61"/>
      <c r="R620" s="61"/>
      <c r="S620" s="61"/>
      <c r="T620" s="61"/>
      <c r="U620" s="61"/>
      <c r="V620" s="61"/>
      <c r="W620" s="61"/>
    </row>
    <row r="621" spans="1:23">
      <c r="A621" s="450"/>
      <c r="B621" s="450"/>
      <c r="C621" s="450"/>
      <c r="D621" s="450"/>
      <c r="E621" s="450"/>
      <c r="F621" s="450"/>
      <c r="G621" s="450"/>
      <c r="H621" s="450"/>
      <c r="I621" s="450"/>
      <c r="J621" s="450"/>
      <c r="K621" s="450"/>
      <c r="L621" s="450"/>
      <c r="M621" s="450"/>
      <c r="N621" s="450"/>
      <c r="O621" s="609"/>
      <c r="P621" s="61"/>
      <c r="Q621" s="61"/>
      <c r="R621" s="61"/>
      <c r="S621" s="61"/>
      <c r="T621" s="61"/>
      <c r="U621" s="61"/>
      <c r="V621" s="61"/>
      <c r="W621" s="61"/>
    </row>
    <row r="622" spans="1:23">
      <c r="A622" s="450"/>
      <c r="B622" s="450"/>
      <c r="C622" s="450"/>
      <c r="D622" s="450"/>
      <c r="E622" s="450"/>
      <c r="F622" s="450"/>
      <c r="G622" s="450"/>
      <c r="H622" s="450"/>
      <c r="I622" s="450"/>
      <c r="J622" s="450"/>
      <c r="K622" s="450"/>
      <c r="L622" s="450"/>
      <c r="M622" s="450"/>
      <c r="N622" s="450"/>
      <c r="O622" s="609"/>
      <c r="P622" s="61"/>
      <c r="Q622" s="61"/>
      <c r="R622" s="61"/>
      <c r="S622" s="61"/>
      <c r="T622" s="61"/>
      <c r="U622" s="61"/>
      <c r="V622" s="61"/>
      <c r="W622" s="61"/>
    </row>
    <row r="623" spans="1:23">
      <c r="A623" s="450"/>
      <c r="B623" s="450"/>
      <c r="C623" s="450"/>
      <c r="D623" s="450"/>
      <c r="E623" s="450"/>
      <c r="F623" s="450"/>
      <c r="G623" s="450"/>
      <c r="H623" s="450"/>
      <c r="I623" s="450"/>
      <c r="J623" s="450"/>
      <c r="K623" s="450"/>
      <c r="L623" s="450"/>
      <c r="M623" s="450"/>
      <c r="N623" s="450"/>
      <c r="O623" s="609"/>
      <c r="P623" s="61"/>
      <c r="Q623" s="61"/>
      <c r="R623" s="61"/>
      <c r="S623" s="61"/>
      <c r="T623" s="61"/>
      <c r="U623" s="61"/>
      <c r="V623" s="61"/>
      <c r="W623" s="61"/>
    </row>
    <row r="624" spans="1:23">
      <c r="A624" s="450"/>
      <c r="B624" s="450"/>
      <c r="C624" s="450"/>
      <c r="D624" s="450"/>
      <c r="E624" s="450"/>
      <c r="F624" s="450"/>
      <c r="G624" s="450"/>
      <c r="H624" s="450"/>
      <c r="I624" s="450"/>
      <c r="J624" s="450"/>
      <c r="K624" s="450"/>
      <c r="L624" s="450"/>
      <c r="M624" s="450"/>
      <c r="N624" s="450"/>
      <c r="O624" s="609"/>
      <c r="P624" s="61"/>
      <c r="Q624" s="61"/>
      <c r="R624" s="61"/>
      <c r="S624" s="61"/>
      <c r="T624" s="61"/>
      <c r="U624" s="61"/>
      <c r="V624" s="61"/>
      <c r="W624" s="61"/>
    </row>
    <row r="625" spans="1:23">
      <c r="A625" s="450"/>
      <c r="B625" s="450"/>
      <c r="C625" s="450"/>
      <c r="D625" s="450"/>
      <c r="E625" s="450"/>
      <c r="F625" s="450"/>
      <c r="G625" s="450"/>
      <c r="H625" s="450"/>
      <c r="I625" s="450"/>
      <c r="J625" s="450"/>
      <c r="K625" s="450"/>
      <c r="L625" s="450"/>
      <c r="M625" s="450"/>
      <c r="N625" s="450"/>
      <c r="O625" s="609"/>
      <c r="P625" s="61"/>
      <c r="Q625" s="61"/>
      <c r="R625" s="61"/>
      <c r="S625" s="61"/>
      <c r="T625" s="61"/>
      <c r="U625" s="61"/>
      <c r="V625" s="61"/>
      <c r="W625" s="61"/>
    </row>
    <row r="626" spans="1:23">
      <c r="A626" s="450"/>
      <c r="B626" s="450"/>
      <c r="C626" s="450"/>
      <c r="D626" s="450"/>
      <c r="E626" s="450"/>
      <c r="F626" s="450"/>
      <c r="G626" s="450"/>
      <c r="H626" s="450"/>
      <c r="I626" s="450"/>
      <c r="J626" s="450"/>
      <c r="K626" s="450"/>
      <c r="L626" s="450"/>
      <c r="M626" s="450"/>
      <c r="N626" s="450"/>
      <c r="O626" s="609"/>
      <c r="P626" s="61"/>
      <c r="Q626" s="61"/>
      <c r="R626" s="61"/>
      <c r="S626" s="61"/>
      <c r="T626" s="61"/>
      <c r="U626" s="61"/>
      <c r="V626" s="61"/>
      <c r="W626" s="61"/>
    </row>
    <row r="627" spans="1:23">
      <c r="A627" s="450"/>
      <c r="B627" s="450"/>
      <c r="C627" s="450"/>
      <c r="D627" s="450"/>
      <c r="E627" s="450"/>
      <c r="F627" s="450"/>
      <c r="G627" s="450"/>
      <c r="H627" s="450"/>
      <c r="I627" s="450"/>
      <c r="J627" s="450"/>
      <c r="K627" s="450"/>
      <c r="L627" s="450"/>
      <c r="M627" s="450"/>
      <c r="N627" s="450"/>
      <c r="O627" s="609"/>
      <c r="P627" s="61"/>
      <c r="Q627" s="61"/>
      <c r="R627" s="61"/>
      <c r="S627" s="61"/>
      <c r="T627" s="61"/>
      <c r="U627" s="61"/>
      <c r="V627" s="61"/>
      <c r="W627" s="61"/>
    </row>
    <row r="628" spans="1:23">
      <c r="A628" s="450"/>
      <c r="B628" s="450"/>
      <c r="C628" s="450"/>
      <c r="D628" s="450"/>
      <c r="E628" s="450"/>
      <c r="F628" s="450"/>
      <c r="G628" s="450"/>
      <c r="H628" s="450"/>
      <c r="I628" s="450"/>
      <c r="J628" s="450"/>
      <c r="K628" s="450"/>
      <c r="L628" s="450"/>
      <c r="M628" s="450"/>
      <c r="N628" s="450"/>
      <c r="O628" s="609"/>
      <c r="P628" s="61"/>
      <c r="Q628" s="61"/>
      <c r="R628" s="61"/>
      <c r="S628" s="61"/>
      <c r="T628" s="61"/>
      <c r="U628" s="61"/>
      <c r="V628" s="61"/>
      <c r="W628" s="61"/>
    </row>
    <row r="629" spans="1:23">
      <c r="A629" s="450"/>
      <c r="B629" s="450"/>
      <c r="C629" s="450"/>
      <c r="D629" s="450"/>
      <c r="E629" s="450"/>
      <c r="F629" s="450"/>
      <c r="G629" s="450"/>
      <c r="H629" s="450"/>
      <c r="I629" s="450"/>
      <c r="J629" s="450"/>
      <c r="K629" s="450"/>
      <c r="L629" s="450"/>
      <c r="M629" s="450"/>
      <c r="N629" s="450"/>
      <c r="O629" s="609"/>
      <c r="P629" s="61"/>
      <c r="Q629" s="61"/>
      <c r="R629" s="61"/>
      <c r="S629" s="61"/>
      <c r="T629" s="61"/>
      <c r="U629" s="61"/>
      <c r="V629" s="61"/>
      <c r="W629" s="61"/>
    </row>
    <row r="630" spans="1:23">
      <c r="A630" s="450"/>
      <c r="B630" s="450"/>
      <c r="C630" s="450"/>
      <c r="D630" s="450"/>
      <c r="E630" s="450"/>
      <c r="F630" s="450"/>
      <c r="G630" s="450"/>
      <c r="H630" s="450"/>
      <c r="I630" s="450"/>
      <c r="J630" s="450"/>
      <c r="K630" s="450"/>
      <c r="L630" s="450"/>
      <c r="M630" s="450"/>
      <c r="N630" s="450"/>
      <c r="O630" s="609"/>
      <c r="P630" s="61"/>
      <c r="Q630" s="61"/>
      <c r="R630" s="61"/>
      <c r="S630" s="61"/>
      <c r="T630" s="61"/>
      <c r="U630" s="61"/>
      <c r="V630" s="61"/>
      <c r="W630" s="61"/>
    </row>
    <row r="631" spans="1:23">
      <c r="A631" s="450"/>
      <c r="B631" s="450"/>
      <c r="C631" s="450"/>
      <c r="D631" s="450"/>
      <c r="E631" s="450"/>
      <c r="F631" s="450"/>
      <c r="G631" s="450"/>
      <c r="H631" s="450"/>
      <c r="I631" s="450"/>
      <c r="J631" s="450"/>
      <c r="K631" s="450"/>
      <c r="L631" s="450"/>
      <c r="M631" s="450"/>
      <c r="N631" s="450"/>
      <c r="O631" s="609"/>
      <c r="P631" s="61"/>
      <c r="Q631" s="61"/>
      <c r="R631" s="61"/>
      <c r="S631" s="61"/>
      <c r="T631" s="61"/>
      <c r="U631" s="61"/>
      <c r="V631" s="61"/>
      <c r="W631" s="61"/>
    </row>
    <row r="632" spans="1:23">
      <c r="A632" s="450"/>
      <c r="B632" s="450"/>
      <c r="C632" s="450"/>
      <c r="D632" s="450"/>
      <c r="E632" s="450"/>
      <c r="F632" s="450"/>
      <c r="G632" s="450"/>
      <c r="H632" s="450"/>
      <c r="I632" s="450"/>
      <c r="J632" s="450"/>
      <c r="K632" s="450"/>
      <c r="L632" s="450"/>
      <c r="M632" s="450"/>
      <c r="N632" s="450"/>
      <c r="O632" s="609"/>
      <c r="P632" s="61"/>
      <c r="Q632" s="61"/>
      <c r="R632" s="61"/>
      <c r="S632" s="61"/>
      <c r="T632" s="61"/>
      <c r="U632" s="61"/>
      <c r="V632" s="61"/>
      <c r="W632" s="61"/>
    </row>
    <row r="633" spans="1:23">
      <c r="A633" s="450"/>
      <c r="B633" s="450"/>
      <c r="C633" s="450"/>
      <c r="D633" s="450"/>
      <c r="E633" s="450"/>
      <c r="F633" s="450"/>
      <c r="G633" s="450"/>
      <c r="H633" s="450"/>
      <c r="I633" s="450"/>
      <c r="J633" s="450"/>
      <c r="K633" s="450"/>
      <c r="L633" s="450"/>
      <c r="M633" s="450"/>
      <c r="N633" s="450"/>
      <c r="O633" s="609"/>
      <c r="P633" s="61"/>
      <c r="Q633" s="61"/>
      <c r="R633" s="61"/>
      <c r="S633" s="61"/>
      <c r="T633" s="61"/>
      <c r="U633" s="61"/>
      <c r="V633" s="61"/>
      <c r="W633" s="61"/>
    </row>
    <row r="634" spans="1:23">
      <c r="A634" s="450"/>
      <c r="B634" s="450"/>
      <c r="C634" s="450"/>
      <c r="D634" s="450"/>
      <c r="E634" s="450"/>
      <c r="F634" s="450"/>
      <c r="G634" s="450"/>
      <c r="H634" s="450"/>
      <c r="I634" s="450"/>
      <c r="J634" s="450"/>
      <c r="K634" s="450"/>
      <c r="L634" s="450"/>
      <c r="M634" s="450"/>
      <c r="N634" s="450"/>
      <c r="O634" s="609"/>
      <c r="P634" s="61"/>
      <c r="Q634" s="61"/>
      <c r="R634" s="61"/>
      <c r="S634" s="61"/>
      <c r="T634" s="61"/>
      <c r="U634" s="61"/>
      <c r="V634" s="61"/>
      <c r="W634" s="61"/>
    </row>
    <row r="635" spans="1:23">
      <c r="A635" s="450"/>
      <c r="B635" s="450"/>
      <c r="C635" s="450"/>
      <c r="D635" s="450"/>
      <c r="E635" s="450"/>
      <c r="F635" s="450"/>
      <c r="G635" s="450"/>
      <c r="H635" s="450"/>
      <c r="I635" s="450"/>
      <c r="J635" s="450"/>
      <c r="K635" s="450"/>
      <c r="L635" s="450"/>
      <c r="M635" s="450"/>
      <c r="N635" s="450"/>
      <c r="O635" s="609"/>
      <c r="P635" s="61"/>
      <c r="Q635" s="61"/>
      <c r="R635" s="61"/>
      <c r="S635" s="61"/>
      <c r="T635" s="61"/>
      <c r="U635" s="61"/>
      <c r="V635" s="61"/>
      <c r="W635" s="61"/>
    </row>
    <row r="636" spans="1:23">
      <c r="A636" s="450"/>
      <c r="B636" s="450"/>
      <c r="C636" s="450"/>
      <c r="D636" s="450"/>
      <c r="E636" s="450"/>
      <c r="F636" s="450"/>
      <c r="G636" s="450"/>
      <c r="H636" s="450"/>
      <c r="I636" s="450"/>
      <c r="J636" s="450"/>
      <c r="K636" s="450"/>
      <c r="L636" s="450"/>
      <c r="M636" s="450"/>
      <c r="N636" s="450"/>
      <c r="O636" s="609"/>
      <c r="P636" s="61"/>
      <c r="Q636" s="61"/>
      <c r="R636" s="61"/>
      <c r="S636" s="61"/>
      <c r="T636" s="61"/>
      <c r="U636" s="61"/>
      <c r="V636" s="61"/>
      <c r="W636" s="61"/>
    </row>
    <row r="637" spans="1:23">
      <c r="A637" s="450"/>
      <c r="B637" s="450"/>
      <c r="C637" s="450"/>
      <c r="D637" s="450"/>
      <c r="E637" s="450"/>
      <c r="F637" s="450"/>
      <c r="G637" s="450"/>
      <c r="H637" s="450"/>
      <c r="I637" s="450"/>
      <c r="J637" s="450"/>
      <c r="K637" s="450"/>
      <c r="L637" s="450"/>
      <c r="M637" s="450"/>
      <c r="N637" s="450"/>
      <c r="O637" s="609"/>
      <c r="P637" s="61"/>
      <c r="Q637" s="61"/>
      <c r="R637" s="61"/>
      <c r="S637" s="61"/>
      <c r="T637" s="61"/>
      <c r="U637" s="61"/>
      <c r="V637" s="61"/>
      <c r="W637" s="61"/>
    </row>
    <row r="638" spans="1:23">
      <c r="A638" s="450"/>
      <c r="B638" s="450"/>
      <c r="C638" s="450"/>
      <c r="D638" s="450"/>
      <c r="E638" s="450"/>
      <c r="F638" s="450"/>
      <c r="G638" s="450"/>
      <c r="H638" s="450"/>
      <c r="I638" s="450"/>
      <c r="J638" s="450"/>
      <c r="K638" s="450"/>
      <c r="L638" s="450"/>
      <c r="M638" s="450"/>
      <c r="N638" s="450"/>
      <c r="O638" s="609"/>
      <c r="P638" s="61"/>
      <c r="Q638" s="61"/>
      <c r="R638" s="61"/>
      <c r="S638" s="61"/>
      <c r="T638" s="61"/>
      <c r="U638" s="61"/>
      <c r="V638" s="61"/>
      <c r="W638" s="61"/>
    </row>
    <row r="639" spans="1:23">
      <c r="A639" s="450"/>
      <c r="B639" s="450"/>
      <c r="C639" s="450"/>
      <c r="D639" s="450"/>
      <c r="E639" s="450"/>
      <c r="F639" s="450"/>
      <c r="G639" s="450"/>
      <c r="H639" s="450"/>
      <c r="I639" s="450"/>
      <c r="J639" s="450"/>
      <c r="K639" s="450"/>
      <c r="L639" s="450"/>
      <c r="M639" s="450"/>
      <c r="N639" s="450"/>
      <c r="O639" s="609"/>
      <c r="P639" s="61"/>
      <c r="Q639" s="61"/>
      <c r="R639" s="61"/>
      <c r="S639" s="61"/>
      <c r="T639" s="61"/>
      <c r="U639" s="61"/>
      <c r="V639" s="61"/>
      <c r="W639" s="61"/>
    </row>
    <row r="640" spans="1:23">
      <c r="A640" s="450"/>
      <c r="B640" s="450"/>
      <c r="C640" s="450"/>
      <c r="D640" s="450"/>
      <c r="E640" s="450"/>
      <c r="F640" s="450"/>
      <c r="G640" s="450"/>
      <c r="H640" s="450"/>
      <c r="I640" s="450"/>
      <c r="J640" s="450"/>
      <c r="K640" s="450"/>
      <c r="L640" s="450"/>
      <c r="M640" s="450"/>
      <c r="N640" s="450"/>
      <c r="O640" s="609"/>
      <c r="P640" s="61"/>
      <c r="Q640" s="61"/>
      <c r="R640" s="61"/>
      <c r="S640" s="61"/>
      <c r="T640" s="61"/>
      <c r="U640" s="61"/>
      <c r="V640" s="61"/>
      <c r="W640" s="61"/>
    </row>
    <row r="641" spans="1:23">
      <c r="A641" s="450"/>
      <c r="B641" s="450"/>
      <c r="C641" s="450"/>
      <c r="D641" s="450"/>
      <c r="E641" s="450"/>
      <c r="F641" s="450"/>
      <c r="G641" s="450"/>
      <c r="H641" s="450"/>
      <c r="I641" s="450"/>
      <c r="J641" s="450"/>
      <c r="K641" s="450"/>
      <c r="L641" s="450"/>
      <c r="M641" s="450"/>
      <c r="N641" s="450"/>
      <c r="O641" s="609"/>
      <c r="P641" s="61"/>
      <c r="Q641" s="61"/>
      <c r="R641" s="61"/>
      <c r="S641" s="61"/>
      <c r="T641" s="61"/>
      <c r="U641" s="61"/>
      <c r="V641" s="61"/>
      <c r="W641" s="61"/>
    </row>
    <row r="642" spans="1:23">
      <c r="A642" s="450"/>
      <c r="B642" s="450"/>
      <c r="C642" s="450"/>
      <c r="D642" s="450"/>
      <c r="E642" s="450"/>
      <c r="F642" s="450"/>
      <c r="G642" s="450"/>
      <c r="H642" s="450"/>
      <c r="I642" s="450"/>
      <c r="J642" s="450"/>
      <c r="K642" s="450"/>
      <c r="L642" s="450"/>
      <c r="M642" s="450"/>
      <c r="N642" s="450"/>
      <c r="O642" s="609"/>
      <c r="P642" s="61"/>
      <c r="Q642" s="61"/>
      <c r="R642" s="61"/>
      <c r="S642" s="61"/>
      <c r="T642" s="61"/>
      <c r="U642" s="61"/>
      <c r="V642" s="61"/>
      <c r="W642" s="61"/>
    </row>
    <row r="643" spans="1:23">
      <c r="A643" s="450"/>
      <c r="B643" s="450"/>
      <c r="C643" s="450"/>
      <c r="D643" s="450"/>
      <c r="E643" s="450"/>
      <c r="F643" s="450"/>
      <c r="G643" s="450"/>
      <c r="H643" s="450"/>
      <c r="I643" s="450"/>
      <c r="J643" s="450"/>
      <c r="K643" s="450"/>
      <c r="L643" s="450"/>
      <c r="M643" s="450"/>
      <c r="N643" s="450"/>
      <c r="O643" s="609"/>
      <c r="P643" s="61"/>
      <c r="Q643" s="61"/>
      <c r="R643" s="61"/>
      <c r="S643" s="61"/>
      <c r="T643" s="61"/>
      <c r="U643" s="61"/>
      <c r="V643" s="61"/>
      <c r="W643" s="61"/>
    </row>
    <row r="644" spans="1:23">
      <c r="A644" s="450"/>
      <c r="B644" s="450"/>
      <c r="C644" s="450"/>
      <c r="D644" s="450"/>
      <c r="E644" s="450"/>
      <c r="F644" s="450"/>
      <c r="G644" s="450"/>
      <c r="H644" s="450"/>
      <c r="I644" s="450"/>
      <c r="J644" s="450"/>
      <c r="K644" s="450"/>
      <c r="L644" s="450"/>
      <c r="M644" s="450"/>
      <c r="N644" s="450"/>
      <c r="O644" s="609"/>
      <c r="P644" s="61"/>
      <c r="Q644" s="61"/>
      <c r="R644" s="61"/>
      <c r="S644" s="61"/>
      <c r="T644" s="61"/>
      <c r="U644" s="61"/>
      <c r="V644" s="61"/>
      <c r="W644" s="61"/>
    </row>
    <row r="645" spans="1:23">
      <c r="A645" s="450"/>
      <c r="B645" s="450"/>
      <c r="C645" s="450"/>
      <c r="D645" s="450"/>
      <c r="E645" s="450"/>
      <c r="F645" s="450"/>
      <c r="G645" s="450"/>
      <c r="H645" s="450"/>
      <c r="I645" s="450"/>
      <c r="J645" s="450"/>
      <c r="K645" s="450"/>
      <c r="L645" s="450"/>
      <c r="M645" s="450"/>
      <c r="N645" s="450"/>
      <c r="O645" s="609"/>
      <c r="P645" s="61"/>
      <c r="Q645" s="61"/>
      <c r="R645" s="61"/>
      <c r="S645" s="61"/>
      <c r="T645" s="61"/>
      <c r="U645" s="61"/>
      <c r="V645" s="61"/>
      <c r="W645" s="61"/>
    </row>
    <row r="646" spans="1:23">
      <c r="A646" s="450"/>
      <c r="B646" s="450"/>
      <c r="C646" s="450"/>
      <c r="D646" s="450"/>
      <c r="E646" s="450"/>
      <c r="F646" s="450"/>
      <c r="G646" s="450"/>
      <c r="H646" s="450"/>
      <c r="I646" s="450"/>
      <c r="J646" s="450"/>
      <c r="K646" s="450"/>
      <c r="L646" s="450"/>
      <c r="M646" s="450"/>
      <c r="N646" s="450"/>
      <c r="O646" s="609"/>
      <c r="P646" s="61"/>
      <c r="Q646" s="61"/>
      <c r="R646" s="61"/>
      <c r="S646" s="61"/>
      <c r="T646" s="61"/>
      <c r="U646" s="61"/>
      <c r="V646" s="61"/>
      <c r="W646" s="61"/>
    </row>
    <row r="647" spans="1:23">
      <c r="A647" s="450"/>
      <c r="B647" s="450"/>
      <c r="C647" s="450"/>
      <c r="D647" s="450"/>
      <c r="E647" s="450"/>
      <c r="F647" s="450"/>
      <c r="G647" s="450"/>
      <c r="H647" s="450"/>
      <c r="I647" s="450"/>
      <c r="J647" s="450"/>
      <c r="K647" s="450"/>
      <c r="L647" s="450"/>
      <c r="M647" s="450"/>
      <c r="N647" s="450"/>
      <c r="O647" s="609"/>
      <c r="P647" s="61"/>
      <c r="Q647" s="61"/>
      <c r="R647" s="61"/>
      <c r="S647" s="61"/>
      <c r="T647" s="61"/>
      <c r="U647" s="61"/>
      <c r="V647" s="61"/>
      <c r="W647" s="61"/>
    </row>
    <row r="648" spans="1:23">
      <c r="A648" s="450"/>
      <c r="B648" s="450"/>
      <c r="C648" s="450"/>
      <c r="D648" s="450"/>
      <c r="E648" s="450"/>
      <c r="F648" s="450"/>
      <c r="G648" s="450"/>
      <c r="H648" s="450"/>
      <c r="I648" s="450"/>
      <c r="J648" s="450"/>
      <c r="K648" s="450"/>
      <c r="L648" s="450"/>
      <c r="M648" s="450"/>
      <c r="N648" s="450"/>
      <c r="O648" s="609"/>
      <c r="P648" s="61"/>
      <c r="Q648" s="61"/>
      <c r="R648" s="61"/>
      <c r="S648" s="61"/>
      <c r="T648" s="61"/>
      <c r="U648" s="61"/>
      <c r="V648" s="61"/>
      <c r="W648" s="61"/>
    </row>
    <row r="649" spans="1:23">
      <c r="A649" s="450"/>
      <c r="B649" s="450"/>
      <c r="C649" s="450"/>
      <c r="D649" s="450"/>
      <c r="E649" s="450"/>
      <c r="F649" s="450"/>
      <c r="G649" s="450"/>
      <c r="H649" s="450"/>
      <c r="I649" s="450"/>
      <c r="J649" s="450"/>
      <c r="K649" s="450"/>
      <c r="L649" s="450"/>
      <c r="M649" s="450"/>
      <c r="N649" s="450"/>
      <c r="O649" s="609"/>
      <c r="P649" s="61"/>
      <c r="Q649" s="61"/>
      <c r="R649" s="61"/>
      <c r="S649" s="61"/>
      <c r="T649" s="61"/>
      <c r="U649" s="61"/>
      <c r="V649" s="61"/>
      <c r="W649" s="61"/>
    </row>
    <row r="650" spans="1:23">
      <c r="A650" s="450"/>
      <c r="B650" s="450"/>
      <c r="C650" s="450"/>
      <c r="D650" s="450"/>
      <c r="E650" s="450"/>
      <c r="F650" s="450"/>
      <c r="G650" s="450"/>
      <c r="H650" s="450"/>
      <c r="I650" s="450"/>
      <c r="J650" s="450"/>
      <c r="K650" s="450"/>
      <c r="L650" s="450"/>
      <c r="M650" s="450"/>
      <c r="N650" s="450"/>
      <c r="O650" s="609"/>
      <c r="P650" s="61"/>
      <c r="Q650" s="61"/>
      <c r="R650" s="61"/>
      <c r="S650" s="61"/>
      <c r="T650" s="61"/>
      <c r="U650" s="61"/>
      <c r="V650" s="61"/>
      <c r="W650" s="61"/>
    </row>
    <row r="651" spans="1:23">
      <c r="A651" s="450"/>
      <c r="B651" s="450"/>
      <c r="C651" s="450"/>
      <c r="D651" s="450"/>
      <c r="E651" s="450"/>
      <c r="F651" s="450"/>
      <c r="G651" s="450"/>
      <c r="H651" s="450"/>
      <c r="I651" s="450"/>
      <c r="J651" s="450"/>
      <c r="K651" s="450"/>
      <c r="L651" s="450"/>
      <c r="M651" s="450"/>
      <c r="N651" s="450"/>
      <c r="O651" s="609"/>
      <c r="P651" s="61"/>
      <c r="Q651" s="61"/>
      <c r="R651" s="61"/>
      <c r="S651" s="61"/>
      <c r="T651" s="61"/>
      <c r="U651" s="61"/>
      <c r="V651" s="61"/>
      <c r="W651" s="61"/>
    </row>
    <row r="652" spans="1:23">
      <c r="A652" s="450"/>
      <c r="B652" s="450"/>
      <c r="C652" s="450"/>
      <c r="D652" s="450"/>
      <c r="E652" s="450"/>
      <c r="F652" s="450"/>
      <c r="G652" s="450"/>
      <c r="H652" s="450"/>
      <c r="I652" s="450"/>
      <c r="J652" s="450"/>
      <c r="K652" s="450"/>
      <c r="L652" s="450"/>
      <c r="M652" s="450"/>
      <c r="N652" s="450"/>
      <c r="O652" s="609"/>
      <c r="P652" s="61"/>
      <c r="Q652" s="61"/>
      <c r="R652" s="61"/>
      <c r="S652" s="61"/>
      <c r="T652" s="61"/>
      <c r="U652" s="61"/>
      <c r="V652" s="61"/>
      <c r="W652" s="61"/>
    </row>
    <row r="653" spans="1:23">
      <c r="A653" s="450"/>
      <c r="B653" s="450"/>
      <c r="C653" s="450"/>
      <c r="D653" s="450"/>
      <c r="E653" s="450"/>
      <c r="F653" s="450"/>
      <c r="G653" s="450"/>
      <c r="H653" s="450"/>
      <c r="I653" s="450"/>
      <c r="J653" s="450"/>
      <c r="K653" s="450"/>
      <c r="L653" s="450"/>
      <c r="M653" s="450"/>
      <c r="N653" s="450"/>
      <c r="O653" s="609"/>
      <c r="P653" s="61"/>
      <c r="Q653" s="61"/>
      <c r="R653" s="61"/>
      <c r="S653" s="61"/>
      <c r="T653" s="61"/>
      <c r="U653" s="61"/>
      <c r="V653" s="61"/>
      <c r="W653" s="61"/>
    </row>
    <row r="654" spans="1:23">
      <c r="A654" s="450"/>
      <c r="B654" s="450"/>
      <c r="C654" s="450"/>
      <c r="D654" s="450"/>
      <c r="E654" s="450"/>
      <c r="F654" s="450"/>
      <c r="G654" s="450"/>
      <c r="H654" s="450"/>
      <c r="I654" s="450"/>
      <c r="J654" s="450"/>
      <c r="K654" s="450"/>
      <c r="L654" s="450"/>
      <c r="M654" s="450"/>
      <c r="N654" s="450"/>
      <c r="O654" s="609"/>
      <c r="P654" s="61"/>
      <c r="Q654" s="61"/>
      <c r="R654" s="61"/>
      <c r="S654" s="61"/>
      <c r="T654" s="61"/>
      <c r="U654" s="61"/>
      <c r="V654" s="61"/>
      <c r="W654" s="61"/>
    </row>
    <row r="655" spans="1:23">
      <c r="A655" s="450"/>
      <c r="B655" s="450"/>
      <c r="C655" s="450"/>
      <c r="D655" s="450"/>
      <c r="E655" s="450"/>
      <c r="F655" s="450"/>
      <c r="G655" s="450"/>
      <c r="H655" s="450"/>
      <c r="I655" s="450"/>
      <c r="J655" s="450"/>
      <c r="K655" s="450"/>
      <c r="L655" s="450"/>
      <c r="M655" s="450"/>
      <c r="N655" s="450"/>
      <c r="O655" s="609"/>
      <c r="P655" s="61"/>
      <c r="Q655" s="61"/>
      <c r="R655" s="61"/>
      <c r="S655" s="61"/>
      <c r="T655" s="61"/>
      <c r="U655" s="61"/>
      <c r="V655" s="61"/>
      <c r="W655" s="61"/>
    </row>
    <row r="656" spans="1:23">
      <c r="A656" s="450"/>
      <c r="B656" s="450"/>
      <c r="C656" s="450"/>
      <c r="D656" s="450"/>
      <c r="E656" s="450"/>
      <c r="F656" s="450"/>
      <c r="G656" s="450"/>
      <c r="H656" s="450"/>
      <c r="I656" s="450"/>
      <c r="J656" s="450"/>
      <c r="K656" s="450"/>
      <c r="L656" s="450"/>
      <c r="M656" s="450"/>
      <c r="N656" s="450"/>
      <c r="O656" s="609"/>
      <c r="P656" s="61"/>
      <c r="Q656" s="61"/>
      <c r="R656" s="61"/>
      <c r="S656" s="61"/>
      <c r="T656" s="61"/>
      <c r="U656" s="61"/>
      <c r="V656" s="61"/>
      <c r="W656" s="61"/>
    </row>
    <row r="657" spans="1:23">
      <c r="A657" s="450"/>
      <c r="B657" s="450"/>
      <c r="C657" s="450"/>
      <c r="D657" s="450"/>
      <c r="E657" s="450"/>
      <c r="F657" s="450"/>
      <c r="G657" s="450"/>
      <c r="H657" s="450"/>
      <c r="I657" s="450"/>
      <c r="J657" s="450"/>
      <c r="K657" s="450"/>
      <c r="L657" s="450"/>
      <c r="M657" s="450"/>
      <c r="N657" s="450"/>
      <c r="O657" s="609"/>
      <c r="P657" s="61"/>
      <c r="Q657" s="61"/>
      <c r="R657" s="61"/>
      <c r="S657" s="61"/>
      <c r="T657" s="61"/>
      <c r="U657" s="61"/>
      <c r="V657" s="61"/>
      <c r="W657" s="61"/>
    </row>
    <row r="658" spans="1:23">
      <c r="A658" s="450"/>
      <c r="B658" s="450"/>
      <c r="C658" s="450"/>
      <c r="D658" s="450"/>
      <c r="E658" s="450"/>
      <c r="F658" s="450"/>
      <c r="G658" s="450"/>
      <c r="H658" s="450"/>
      <c r="I658" s="450"/>
      <c r="J658" s="450"/>
      <c r="K658" s="450"/>
      <c r="L658" s="450"/>
      <c r="M658" s="450"/>
      <c r="N658" s="450"/>
      <c r="O658" s="609"/>
      <c r="P658" s="61"/>
      <c r="Q658" s="61"/>
      <c r="R658" s="61"/>
      <c r="S658" s="61"/>
      <c r="T658" s="61"/>
      <c r="U658" s="61"/>
      <c r="V658" s="61"/>
      <c r="W658" s="61"/>
    </row>
    <row r="659" spans="1:23">
      <c r="A659" s="450"/>
      <c r="B659" s="450"/>
      <c r="C659" s="450"/>
      <c r="D659" s="450"/>
      <c r="E659" s="450"/>
      <c r="F659" s="450"/>
      <c r="G659" s="450"/>
      <c r="H659" s="450"/>
      <c r="I659" s="450"/>
      <c r="J659" s="450"/>
      <c r="K659" s="450"/>
      <c r="L659" s="450"/>
      <c r="M659" s="450"/>
      <c r="N659" s="450"/>
      <c r="O659" s="609"/>
      <c r="P659" s="61"/>
      <c r="Q659" s="61"/>
      <c r="R659" s="61"/>
      <c r="S659" s="61"/>
      <c r="T659" s="61"/>
      <c r="U659" s="61"/>
      <c r="V659" s="61"/>
      <c r="W659" s="61"/>
    </row>
    <row r="660" spans="1:23">
      <c r="A660" s="450"/>
      <c r="B660" s="450"/>
      <c r="C660" s="450"/>
      <c r="D660" s="450"/>
      <c r="E660" s="450"/>
      <c r="F660" s="450"/>
      <c r="G660" s="450"/>
      <c r="H660" s="450"/>
      <c r="I660" s="450"/>
      <c r="J660" s="450"/>
      <c r="K660" s="450"/>
      <c r="L660" s="450"/>
      <c r="M660" s="450"/>
      <c r="N660" s="450"/>
      <c r="O660" s="609"/>
      <c r="P660" s="61"/>
      <c r="Q660" s="61"/>
      <c r="R660" s="61"/>
      <c r="S660" s="61"/>
      <c r="T660" s="61"/>
      <c r="U660" s="61"/>
      <c r="V660" s="61"/>
      <c r="W660" s="61"/>
    </row>
    <row r="661" spans="1:23">
      <c r="A661" s="450"/>
      <c r="B661" s="450"/>
      <c r="C661" s="450"/>
      <c r="D661" s="450"/>
      <c r="E661" s="450"/>
      <c r="F661" s="450"/>
      <c r="G661" s="450"/>
      <c r="H661" s="450"/>
      <c r="I661" s="450"/>
      <c r="J661" s="450"/>
      <c r="K661" s="450"/>
      <c r="L661" s="450"/>
      <c r="M661" s="450"/>
      <c r="N661" s="450"/>
      <c r="O661" s="609"/>
      <c r="P661" s="61"/>
      <c r="Q661" s="61"/>
      <c r="R661" s="61"/>
      <c r="S661" s="61"/>
      <c r="T661" s="61"/>
      <c r="U661" s="61"/>
      <c r="V661" s="61"/>
      <c r="W661" s="61"/>
    </row>
    <row r="662" spans="1:23">
      <c r="A662" s="450"/>
      <c r="B662" s="450"/>
      <c r="C662" s="450"/>
      <c r="D662" s="450"/>
      <c r="E662" s="450"/>
      <c r="F662" s="450"/>
      <c r="G662" s="450"/>
      <c r="H662" s="450"/>
      <c r="I662" s="450"/>
      <c r="J662" s="450"/>
      <c r="K662" s="450"/>
      <c r="L662" s="450"/>
      <c r="M662" s="450"/>
      <c r="N662" s="450"/>
      <c r="O662" s="609"/>
      <c r="P662" s="61"/>
      <c r="Q662" s="61"/>
      <c r="R662" s="61"/>
      <c r="S662" s="61"/>
      <c r="T662" s="61"/>
      <c r="U662" s="61"/>
      <c r="V662" s="61"/>
      <c r="W662" s="61"/>
    </row>
    <row r="663" spans="1:23">
      <c r="A663" s="450"/>
      <c r="B663" s="450"/>
      <c r="C663" s="450"/>
      <c r="D663" s="450"/>
      <c r="E663" s="450"/>
      <c r="F663" s="450"/>
      <c r="G663" s="450"/>
      <c r="H663" s="450"/>
      <c r="I663" s="450"/>
      <c r="J663" s="450"/>
      <c r="K663" s="450"/>
      <c r="L663" s="450"/>
      <c r="M663" s="450"/>
      <c r="N663" s="450"/>
      <c r="O663" s="609"/>
      <c r="P663" s="61"/>
      <c r="Q663" s="61"/>
      <c r="R663" s="61"/>
      <c r="S663" s="61"/>
      <c r="T663" s="61"/>
      <c r="U663" s="61"/>
      <c r="V663" s="61"/>
      <c r="W663" s="61"/>
    </row>
    <row r="664" spans="1:23">
      <c r="A664" s="450"/>
      <c r="B664" s="450"/>
      <c r="C664" s="450"/>
      <c r="D664" s="450"/>
      <c r="E664" s="450"/>
      <c r="F664" s="450"/>
      <c r="G664" s="450"/>
      <c r="H664" s="450"/>
      <c r="I664" s="450"/>
      <c r="J664" s="450"/>
      <c r="K664" s="450"/>
      <c r="L664" s="450"/>
      <c r="M664" s="450"/>
      <c r="N664" s="450"/>
      <c r="O664" s="609"/>
      <c r="P664" s="61"/>
      <c r="Q664" s="61"/>
      <c r="R664" s="61"/>
      <c r="S664" s="61"/>
      <c r="T664" s="61"/>
      <c r="U664" s="61"/>
      <c r="V664" s="61"/>
      <c r="W664" s="61"/>
    </row>
    <row r="665" spans="1:23">
      <c r="A665" s="450"/>
      <c r="B665" s="450"/>
      <c r="C665" s="450"/>
      <c r="D665" s="450"/>
      <c r="E665" s="450"/>
      <c r="F665" s="450"/>
      <c r="G665" s="450"/>
      <c r="H665" s="450"/>
      <c r="I665" s="450"/>
      <c r="J665" s="450"/>
      <c r="K665" s="450"/>
      <c r="L665" s="450"/>
      <c r="M665" s="450"/>
      <c r="N665" s="450"/>
      <c r="O665" s="609"/>
      <c r="P665" s="61"/>
      <c r="Q665" s="61"/>
      <c r="R665" s="61"/>
      <c r="S665" s="61"/>
      <c r="T665" s="61"/>
      <c r="U665" s="61"/>
      <c r="V665" s="61"/>
      <c r="W665" s="61"/>
    </row>
    <row r="666" spans="1:23">
      <c r="A666" s="450"/>
      <c r="B666" s="450"/>
      <c r="C666" s="450"/>
      <c r="D666" s="450"/>
      <c r="E666" s="450"/>
      <c r="F666" s="450"/>
      <c r="G666" s="450"/>
      <c r="H666" s="450"/>
      <c r="I666" s="450"/>
      <c r="J666" s="450"/>
      <c r="K666" s="450"/>
      <c r="L666" s="450"/>
      <c r="M666" s="450"/>
      <c r="N666" s="450"/>
      <c r="O666" s="609"/>
      <c r="P666" s="61"/>
      <c r="Q666" s="61"/>
      <c r="R666" s="61"/>
      <c r="S666" s="61"/>
      <c r="T666" s="61"/>
      <c r="U666" s="61"/>
      <c r="V666" s="61"/>
      <c r="W666" s="61"/>
    </row>
    <row r="667" spans="1:23">
      <c r="A667" s="450"/>
      <c r="B667" s="450"/>
      <c r="C667" s="450"/>
      <c r="D667" s="450"/>
      <c r="E667" s="450"/>
      <c r="F667" s="450"/>
      <c r="G667" s="450"/>
      <c r="H667" s="450"/>
      <c r="I667" s="450"/>
      <c r="J667" s="450"/>
      <c r="K667" s="450"/>
      <c r="L667" s="450"/>
      <c r="M667" s="450"/>
      <c r="N667" s="450"/>
      <c r="O667" s="609"/>
      <c r="P667" s="61"/>
      <c r="Q667" s="61"/>
      <c r="R667" s="61"/>
      <c r="S667" s="61"/>
      <c r="T667" s="61"/>
      <c r="U667" s="61"/>
      <c r="V667" s="61"/>
      <c r="W667" s="61"/>
    </row>
    <row r="668" spans="1:23">
      <c r="A668" s="450"/>
      <c r="B668" s="450"/>
      <c r="C668" s="450"/>
      <c r="D668" s="450"/>
      <c r="E668" s="450"/>
      <c r="F668" s="450"/>
      <c r="G668" s="450"/>
      <c r="H668" s="450"/>
      <c r="I668" s="450"/>
      <c r="J668" s="450"/>
      <c r="K668" s="450"/>
      <c r="L668" s="450"/>
      <c r="M668" s="450"/>
      <c r="N668" s="450"/>
      <c r="O668" s="609"/>
      <c r="P668" s="61"/>
      <c r="Q668" s="61"/>
      <c r="R668" s="61"/>
      <c r="S668" s="61"/>
      <c r="T668" s="61"/>
      <c r="U668" s="61"/>
      <c r="V668" s="61"/>
      <c r="W668" s="61"/>
    </row>
    <row r="669" spans="1:23">
      <c r="A669" s="450"/>
      <c r="B669" s="450"/>
      <c r="C669" s="450"/>
      <c r="D669" s="450"/>
      <c r="E669" s="450"/>
      <c r="F669" s="450"/>
      <c r="G669" s="450"/>
      <c r="H669" s="450"/>
      <c r="I669" s="450"/>
      <c r="J669" s="450"/>
      <c r="K669" s="450"/>
      <c r="L669" s="450"/>
      <c r="M669" s="450"/>
      <c r="N669" s="450"/>
      <c r="O669" s="609"/>
      <c r="P669" s="61"/>
      <c r="Q669" s="61"/>
      <c r="R669" s="61"/>
      <c r="S669" s="61"/>
      <c r="T669" s="61"/>
      <c r="U669" s="61"/>
      <c r="V669" s="61"/>
      <c r="W669" s="61"/>
    </row>
    <row r="670" spans="1:23">
      <c r="A670" s="450"/>
      <c r="B670" s="450"/>
      <c r="C670" s="450"/>
      <c r="D670" s="450"/>
      <c r="E670" s="450"/>
      <c r="F670" s="450"/>
      <c r="G670" s="450"/>
      <c r="H670" s="450"/>
      <c r="I670" s="450"/>
      <c r="J670" s="450"/>
      <c r="K670" s="450"/>
      <c r="L670" s="450"/>
      <c r="M670" s="450"/>
      <c r="N670" s="450"/>
      <c r="O670" s="609"/>
      <c r="P670" s="61"/>
      <c r="Q670" s="61"/>
      <c r="R670" s="61"/>
      <c r="S670" s="61"/>
      <c r="T670" s="61"/>
      <c r="U670" s="61"/>
      <c r="V670" s="61"/>
      <c r="W670" s="61"/>
    </row>
    <row r="671" spans="1:23">
      <c r="A671" s="450"/>
      <c r="B671" s="450"/>
      <c r="C671" s="450"/>
      <c r="D671" s="450"/>
      <c r="E671" s="450"/>
      <c r="F671" s="450"/>
      <c r="G671" s="450"/>
      <c r="H671" s="450"/>
      <c r="I671" s="450"/>
      <c r="J671" s="450"/>
      <c r="K671" s="450"/>
      <c r="L671" s="450"/>
      <c r="M671" s="450"/>
      <c r="N671" s="450"/>
      <c r="O671" s="609"/>
      <c r="P671" s="61"/>
      <c r="Q671" s="61"/>
      <c r="R671" s="61"/>
      <c r="S671" s="61"/>
      <c r="T671" s="61"/>
      <c r="U671" s="61"/>
      <c r="V671" s="61"/>
      <c r="W671" s="61"/>
    </row>
    <row r="672" spans="1:23">
      <c r="A672" s="450"/>
      <c r="B672" s="450"/>
      <c r="C672" s="450"/>
      <c r="D672" s="450"/>
      <c r="E672" s="450"/>
      <c r="F672" s="450"/>
      <c r="G672" s="450"/>
      <c r="H672" s="450"/>
      <c r="I672" s="450"/>
      <c r="J672" s="450"/>
      <c r="K672" s="450"/>
      <c r="L672" s="450"/>
      <c r="M672" s="450"/>
      <c r="N672" s="450"/>
      <c r="O672" s="609"/>
      <c r="P672" s="61"/>
      <c r="Q672" s="61"/>
      <c r="R672" s="61"/>
      <c r="S672" s="61"/>
      <c r="T672" s="61"/>
      <c r="U672" s="61"/>
      <c r="V672" s="61"/>
      <c r="W672" s="61"/>
    </row>
    <row r="673" spans="1:23">
      <c r="A673" s="450"/>
      <c r="B673" s="450"/>
      <c r="C673" s="450"/>
      <c r="D673" s="450"/>
      <c r="E673" s="450"/>
      <c r="F673" s="450"/>
      <c r="G673" s="450"/>
      <c r="H673" s="450"/>
      <c r="I673" s="450"/>
      <c r="J673" s="450"/>
      <c r="K673" s="450"/>
      <c r="L673" s="450"/>
      <c r="M673" s="450"/>
      <c r="N673" s="450"/>
      <c r="O673" s="609"/>
      <c r="P673" s="61"/>
      <c r="Q673" s="61"/>
      <c r="R673" s="61"/>
      <c r="S673" s="61"/>
      <c r="T673" s="61"/>
      <c r="U673" s="61"/>
      <c r="V673" s="61"/>
      <c r="W673" s="61"/>
    </row>
    <row r="674" spans="1:23">
      <c r="A674" s="450"/>
      <c r="B674" s="450"/>
      <c r="C674" s="450"/>
      <c r="D674" s="450"/>
      <c r="E674" s="450"/>
      <c r="F674" s="450"/>
      <c r="G674" s="450"/>
      <c r="H674" s="450"/>
      <c r="I674" s="450"/>
      <c r="J674" s="450"/>
      <c r="K674" s="450"/>
      <c r="L674" s="450"/>
      <c r="M674" s="450"/>
      <c r="N674" s="450"/>
      <c r="O674" s="609"/>
      <c r="P674" s="61"/>
      <c r="Q674" s="61"/>
      <c r="R674" s="61"/>
      <c r="S674" s="61"/>
      <c r="T674" s="61"/>
      <c r="U674" s="61"/>
      <c r="V674" s="61"/>
      <c r="W674" s="61"/>
    </row>
    <row r="675" spans="1:23">
      <c r="A675" s="450"/>
      <c r="B675" s="450"/>
      <c r="C675" s="450"/>
      <c r="D675" s="450"/>
      <c r="E675" s="450"/>
      <c r="F675" s="450"/>
      <c r="G675" s="450"/>
      <c r="H675" s="450"/>
      <c r="I675" s="450"/>
      <c r="J675" s="450"/>
      <c r="K675" s="450"/>
      <c r="L675" s="450"/>
      <c r="M675" s="450"/>
      <c r="N675" s="450"/>
      <c r="O675" s="609"/>
      <c r="P675" s="61"/>
      <c r="Q675" s="61"/>
      <c r="R675" s="61"/>
      <c r="S675" s="61"/>
      <c r="T675" s="61"/>
      <c r="U675" s="61"/>
      <c r="V675" s="61"/>
      <c r="W675" s="61"/>
    </row>
    <row r="676" spans="1:23">
      <c r="A676" s="450"/>
      <c r="B676" s="450"/>
      <c r="C676" s="450"/>
      <c r="D676" s="450"/>
      <c r="E676" s="450"/>
      <c r="F676" s="450"/>
      <c r="G676" s="450"/>
      <c r="H676" s="450"/>
      <c r="I676" s="450"/>
      <c r="J676" s="450"/>
      <c r="K676" s="450"/>
      <c r="L676" s="450"/>
      <c r="M676" s="450"/>
      <c r="N676" s="450"/>
      <c r="O676" s="609"/>
      <c r="P676" s="61"/>
      <c r="Q676" s="61"/>
      <c r="R676" s="61"/>
      <c r="S676" s="61"/>
      <c r="T676" s="61"/>
      <c r="U676" s="61"/>
      <c r="V676" s="61"/>
      <c r="W676" s="61"/>
    </row>
    <row r="677" spans="1:23">
      <c r="A677" s="450"/>
      <c r="B677" s="450"/>
      <c r="C677" s="450"/>
      <c r="D677" s="450"/>
      <c r="E677" s="450"/>
      <c r="F677" s="450"/>
      <c r="G677" s="450"/>
      <c r="H677" s="450"/>
      <c r="I677" s="450"/>
      <c r="J677" s="450"/>
      <c r="K677" s="450"/>
      <c r="L677" s="450"/>
      <c r="M677" s="450"/>
      <c r="N677" s="450"/>
      <c r="O677" s="609"/>
      <c r="P677" s="61"/>
      <c r="Q677" s="61"/>
      <c r="R677" s="61"/>
      <c r="S677" s="61"/>
      <c r="T677" s="61"/>
      <c r="U677" s="61"/>
      <c r="V677" s="61"/>
      <c r="W677" s="61"/>
    </row>
    <row r="678" spans="1:23">
      <c r="A678" s="450"/>
      <c r="B678" s="450"/>
      <c r="C678" s="450"/>
      <c r="D678" s="450"/>
      <c r="E678" s="450"/>
      <c r="F678" s="450"/>
      <c r="G678" s="450"/>
      <c r="H678" s="450"/>
      <c r="I678" s="450"/>
      <c r="J678" s="450"/>
      <c r="K678" s="450"/>
      <c r="L678" s="450"/>
      <c r="M678" s="450"/>
      <c r="N678" s="450"/>
      <c r="O678" s="609"/>
      <c r="P678" s="61"/>
      <c r="Q678" s="61"/>
      <c r="R678" s="61"/>
      <c r="S678" s="61"/>
      <c r="T678" s="61"/>
      <c r="U678" s="61"/>
      <c r="V678" s="61"/>
      <c r="W678" s="61"/>
    </row>
    <row r="679" spans="1:23">
      <c r="A679" s="450"/>
      <c r="B679" s="450"/>
      <c r="C679" s="450"/>
      <c r="D679" s="450"/>
      <c r="E679" s="450"/>
      <c r="F679" s="450"/>
      <c r="G679" s="450"/>
      <c r="H679" s="450"/>
      <c r="I679" s="450"/>
      <c r="J679" s="450"/>
      <c r="K679" s="450"/>
      <c r="L679" s="450"/>
      <c r="M679" s="450"/>
      <c r="N679" s="450"/>
      <c r="O679" s="609"/>
      <c r="P679" s="61"/>
      <c r="Q679" s="61"/>
      <c r="R679" s="61"/>
      <c r="S679" s="61"/>
      <c r="T679" s="61"/>
      <c r="U679" s="61"/>
      <c r="V679" s="61"/>
      <c r="W679" s="61"/>
    </row>
    <row r="680" spans="1:23">
      <c r="A680" s="450"/>
      <c r="B680" s="450"/>
      <c r="C680" s="450"/>
      <c r="D680" s="450"/>
      <c r="E680" s="450"/>
      <c r="F680" s="450"/>
      <c r="G680" s="450"/>
      <c r="H680" s="450"/>
      <c r="I680" s="450"/>
      <c r="J680" s="450"/>
      <c r="K680" s="450"/>
      <c r="L680" s="450"/>
      <c r="M680" s="450"/>
      <c r="N680" s="450"/>
      <c r="O680" s="609"/>
      <c r="P680" s="61"/>
      <c r="Q680" s="61"/>
      <c r="R680" s="61"/>
      <c r="S680" s="61"/>
      <c r="T680" s="61"/>
      <c r="U680" s="61"/>
      <c r="V680" s="61"/>
      <c r="W680" s="61"/>
    </row>
    <row r="681" spans="1:23">
      <c r="A681" s="450"/>
      <c r="B681" s="450"/>
      <c r="C681" s="450"/>
      <c r="D681" s="450"/>
      <c r="E681" s="450"/>
      <c r="F681" s="450"/>
      <c r="G681" s="450"/>
      <c r="H681" s="450"/>
      <c r="I681" s="450"/>
      <c r="J681" s="450"/>
      <c r="K681" s="450"/>
      <c r="L681" s="450"/>
      <c r="M681" s="450"/>
      <c r="N681" s="450"/>
      <c r="O681" s="609"/>
      <c r="P681" s="61"/>
      <c r="Q681" s="61"/>
      <c r="R681" s="61"/>
      <c r="S681" s="61"/>
      <c r="T681" s="61"/>
      <c r="U681" s="61"/>
      <c r="V681" s="61"/>
      <c r="W681" s="61"/>
    </row>
    <row r="682" spans="1:23">
      <c r="A682" s="450"/>
      <c r="B682" s="450"/>
      <c r="C682" s="450"/>
      <c r="D682" s="450"/>
      <c r="E682" s="450"/>
      <c r="F682" s="450"/>
      <c r="G682" s="450"/>
      <c r="H682" s="450"/>
      <c r="I682" s="450"/>
      <c r="J682" s="450"/>
      <c r="K682" s="450"/>
      <c r="L682" s="450"/>
      <c r="M682" s="450"/>
      <c r="N682" s="450"/>
      <c r="O682" s="609"/>
      <c r="P682" s="61"/>
      <c r="Q682" s="61"/>
      <c r="R682" s="61"/>
      <c r="S682" s="61"/>
      <c r="T682" s="61"/>
      <c r="U682" s="61"/>
      <c r="V682" s="61"/>
      <c r="W682" s="61"/>
    </row>
    <row r="683" spans="1:23">
      <c r="A683" s="450"/>
      <c r="B683" s="450"/>
      <c r="C683" s="450"/>
      <c r="D683" s="450"/>
      <c r="E683" s="450"/>
      <c r="F683" s="450"/>
      <c r="G683" s="450"/>
      <c r="H683" s="450"/>
      <c r="I683" s="450"/>
      <c r="J683" s="450"/>
      <c r="K683" s="450"/>
      <c r="L683" s="450"/>
      <c r="M683" s="450"/>
      <c r="N683" s="450"/>
      <c r="O683" s="609"/>
      <c r="P683" s="61"/>
      <c r="Q683" s="61"/>
      <c r="R683" s="61"/>
      <c r="S683" s="61"/>
      <c r="T683" s="61"/>
      <c r="U683" s="61"/>
      <c r="V683" s="61"/>
      <c r="W683" s="61"/>
    </row>
    <row r="684" spans="1:23">
      <c r="A684" s="450"/>
      <c r="B684" s="450"/>
      <c r="C684" s="450"/>
      <c r="D684" s="450"/>
      <c r="E684" s="450"/>
      <c r="F684" s="450"/>
      <c r="G684" s="450"/>
      <c r="H684" s="450"/>
      <c r="I684" s="450"/>
      <c r="J684" s="450"/>
      <c r="K684" s="450"/>
      <c r="L684" s="450"/>
      <c r="M684" s="450"/>
      <c r="N684" s="450"/>
      <c r="O684" s="609"/>
      <c r="P684" s="61"/>
      <c r="Q684" s="61"/>
      <c r="R684" s="61"/>
      <c r="S684" s="61"/>
      <c r="T684" s="61"/>
      <c r="U684" s="61"/>
      <c r="V684" s="61"/>
      <c r="W684" s="61"/>
    </row>
    <row r="685" spans="1:23">
      <c r="A685" s="450"/>
      <c r="B685" s="450"/>
      <c r="C685" s="450"/>
      <c r="D685" s="450"/>
      <c r="E685" s="450"/>
      <c r="F685" s="450"/>
      <c r="G685" s="450"/>
      <c r="H685" s="450"/>
      <c r="I685" s="450"/>
      <c r="J685" s="450"/>
      <c r="K685" s="450"/>
      <c r="L685" s="450"/>
      <c r="M685" s="450"/>
      <c r="N685" s="450"/>
      <c r="O685" s="609"/>
      <c r="P685" s="61"/>
      <c r="Q685" s="61"/>
      <c r="R685" s="61"/>
      <c r="S685" s="61"/>
      <c r="T685" s="61"/>
      <c r="U685" s="61"/>
      <c r="V685" s="61"/>
      <c r="W685" s="61"/>
    </row>
    <row r="686" spans="1:23">
      <c r="A686" s="450"/>
      <c r="B686" s="450"/>
      <c r="C686" s="450"/>
      <c r="D686" s="450"/>
      <c r="E686" s="450"/>
      <c r="F686" s="450"/>
      <c r="G686" s="450"/>
      <c r="H686" s="450"/>
      <c r="I686" s="450"/>
      <c r="J686" s="450"/>
      <c r="K686" s="450"/>
      <c r="L686" s="450"/>
      <c r="M686" s="450"/>
      <c r="N686" s="450"/>
      <c r="O686" s="609"/>
      <c r="P686" s="61"/>
      <c r="Q686" s="61"/>
      <c r="R686" s="61"/>
      <c r="S686" s="61"/>
      <c r="T686" s="61"/>
      <c r="U686" s="61"/>
      <c r="V686" s="61"/>
      <c r="W686" s="61"/>
    </row>
    <row r="687" spans="1:23">
      <c r="A687" s="450"/>
      <c r="B687" s="450"/>
      <c r="C687" s="450"/>
      <c r="D687" s="450"/>
      <c r="E687" s="450"/>
      <c r="F687" s="450"/>
      <c r="G687" s="450"/>
      <c r="H687" s="450"/>
      <c r="I687" s="450"/>
      <c r="J687" s="450"/>
      <c r="K687" s="450"/>
      <c r="L687" s="450"/>
      <c r="M687" s="450"/>
      <c r="N687" s="450"/>
      <c r="O687" s="609"/>
      <c r="P687" s="61"/>
      <c r="Q687" s="61"/>
      <c r="R687" s="61"/>
      <c r="S687" s="61"/>
      <c r="T687" s="61"/>
      <c r="U687" s="61"/>
      <c r="V687" s="61"/>
      <c r="W687" s="61"/>
    </row>
    <row r="688" spans="1:23">
      <c r="A688" s="450"/>
      <c r="B688" s="450"/>
      <c r="C688" s="450"/>
      <c r="D688" s="450"/>
      <c r="E688" s="450"/>
      <c r="F688" s="450"/>
      <c r="G688" s="450"/>
      <c r="H688" s="450"/>
      <c r="I688" s="450"/>
      <c r="J688" s="450"/>
      <c r="K688" s="450"/>
      <c r="L688" s="450"/>
      <c r="M688" s="450"/>
      <c r="N688" s="450"/>
      <c r="O688" s="609"/>
      <c r="P688" s="61"/>
      <c r="Q688" s="61"/>
      <c r="R688" s="61"/>
      <c r="S688" s="61"/>
      <c r="T688" s="61"/>
      <c r="U688" s="61"/>
      <c r="V688" s="61"/>
      <c r="W688" s="61"/>
    </row>
    <row r="689" spans="1:23">
      <c r="A689" s="450"/>
      <c r="B689" s="450"/>
      <c r="C689" s="450"/>
      <c r="D689" s="450"/>
      <c r="E689" s="450"/>
      <c r="F689" s="450"/>
      <c r="G689" s="450"/>
      <c r="H689" s="450"/>
      <c r="I689" s="450"/>
      <c r="J689" s="450"/>
      <c r="K689" s="450"/>
      <c r="L689" s="450"/>
      <c r="M689" s="450"/>
      <c r="N689" s="450"/>
      <c r="O689" s="609"/>
      <c r="P689" s="61"/>
      <c r="Q689" s="61"/>
      <c r="R689" s="61"/>
      <c r="S689" s="61"/>
      <c r="T689" s="61"/>
      <c r="U689" s="61"/>
      <c r="V689" s="61"/>
      <c r="W689" s="61"/>
    </row>
    <row r="690" spans="1:23">
      <c r="A690" s="450"/>
      <c r="B690" s="450"/>
      <c r="C690" s="450"/>
      <c r="D690" s="450"/>
      <c r="E690" s="450"/>
      <c r="F690" s="450"/>
      <c r="G690" s="450"/>
      <c r="H690" s="450"/>
      <c r="I690" s="450"/>
      <c r="J690" s="450"/>
      <c r="K690" s="450"/>
      <c r="L690" s="450"/>
      <c r="M690" s="450"/>
      <c r="N690" s="450"/>
      <c r="O690" s="609"/>
      <c r="P690" s="61"/>
      <c r="Q690" s="61"/>
      <c r="R690" s="61"/>
      <c r="S690" s="61"/>
      <c r="T690" s="61"/>
      <c r="U690" s="61"/>
      <c r="V690" s="61"/>
      <c r="W690" s="61"/>
    </row>
    <row r="691" spans="1:23">
      <c r="A691" s="450"/>
      <c r="B691" s="450"/>
      <c r="C691" s="450"/>
      <c r="D691" s="450"/>
      <c r="E691" s="450"/>
      <c r="F691" s="450"/>
      <c r="G691" s="450"/>
      <c r="H691" s="450"/>
      <c r="I691" s="450"/>
      <c r="J691" s="450"/>
      <c r="K691" s="450"/>
      <c r="L691" s="450"/>
      <c r="M691" s="450"/>
      <c r="N691" s="450"/>
      <c r="O691" s="609"/>
      <c r="P691" s="61"/>
      <c r="Q691" s="61"/>
      <c r="R691" s="61"/>
      <c r="S691" s="61"/>
      <c r="T691" s="61"/>
      <c r="U691" s="61"/>
      <c r="V691" s="61"/>
      <c r="W691" s="61"/>
    </row>
    <row r="692" spans="1:23">
      <c r="A692" s="450"/>
      <c r="B692" s="450"/>
      <c r="C692" s="450"/>
      <c r="D692" s="450"/>
      <c r="E692" s="450"/>
      <c r="F692" s="450"/>
      <c r="G692" s="450"/>
      <c r="H692" s="450"/>
      <c r="I692" s="450"/>
      <c r="J692" s="450"/>
      <c r="K692" s="450"/>
      <c r="L692" s="450"/>
      <c r="M692" s="450"/>
      <c r="N692" s="450"/>
      <c r="O692" s="609"/>
      <c r="P692" s="61"/>
      <c r="Q692" s="61"/>
      <c r="R692" s="61"/>
      <c r="S692" s="61"/>
      <c r="T692" s="61"/>
      <c r="U692" s="61"/>
      <c r="V692" s="61"/>
      <c r="W692" s="61"/>
    </row>
    <row r="693" spans="1:23">
      <c r="A693" s="450"/>
      <c r="B693" s="450"/>
      <c r="C693" s="450"/>
      <c r="D693" s="450"/>
      <c r="E693" s="450"/>
      <c r="F693" s="450"/>
      <c r="G693" s="450"/>
      <c r="H693" s="450"/>
      <c r="I693" s="450"/>
      <c r="J693" s="450"/>
      <c r="K693" s="450"/>
      <c r="L693" s="450"/>
      <c r="M693" s="450"/>
      <c r="N693" s="450"/>
      <c r="O693" s="609"/>
      <c r="P693" s="61"/>
      <c r="Q693" s="61"/>
      <c r="R693" s="61"/>
      <c r="S693" s="61"/>
      <c r="T693" s="61"/>
      <c r="U693" s="61"/>
      <c r="V693" s="61"/>
      <c r="W693" s="61"/>
    </row>
    <row r="694" spans="1:23">
      <c r="A694" s="450"/>
      <c r="B694" s="450"/>
      <c r="C694" s="450"/>
      <c r="D694" s="450"/>
      <c r="E694" s="450"/>
      <c r="F694" s="450"/>
      <c r="G694" s="450"/>
      <c r="H694" s="450"/>
      <c r="I694" s="450"/>
      <c r="J694" s="450"/>
      <c r="K694" s="450"/>
      <c r="L694" s="450"/>
      <c r="M694" s="450"/>
      <c r="N694" s="450"/>
      <c r="O694" s="609"/>
      <c r="P694" s="61"/>
      <c r="Q694" s="61"/>
      <c r="R694" s="61"/>
      <c r="S694" s="61"/>
      <c r="T694" s="61"/>
      <c r="U694" s="61"/>
      <c r="V694" s="61"/>
      <c r="W694" s="61"/>
    </row>
    <row r="695" spans="1:23">
      <c r="A695" s="450"/>
      <c r="B695" s="450"/>
      <c r="C695" s="450"/>
      <c r="D695" s="450"/>
      <c r="E695" s="450"/>
      <c r="F695" s="450"/>
      <c r="G695" s="450"/>
      <c r="H695" s="450"/>
      <c r="I695" s="450"/>
      <c r="J695" s="450"/>
      <c r="K695" s="450"/>
      <c r="L695" s="450"/>
      <c r="M695" s="450"/>
      <c r="N695" s="450"/>
      <c r="O695" s="609"/>
      <c r="P695" s="61"/>
      <c r="Q695" s="61"/>
      <c r="R695" s="61"/>
      <c r="S695" s="61"/>
      <c r="T695" s="61"/>
      <c r="U695" s="61"/>
      <c r="V695" s="61"/>
      <c r="W695" s="61"/>
    </row>
    <row r="696" spans="1:23">
      <c r="A696" s="450"/>
      <c r="B696" s="450"/>
      <c r="C696" s="450"/>
      <c r="D696" s="450"/>
      <c r="E696" s="450"/>
      <c r="F696" s="450"/>
      <c r="G696" s="450"/>
      <c r="H696" s="450"/>
      <c r="I696" s="450"/>
      <c r="J696" s="450"/>
      <c r="K696" s="450"/>
      <c r="L696" s="450"/>
      <c r="M696" s="450"/>
      <c r="N696" s="450"/>
      <c r="O696" s="609"/>
      <c r="P696" s="61"/>
      <c r="Q696" s="61"/>
      <c r="R696" s="61"/>
      <c r="S696" s="61"/>
      <c r="T696" s="61"/>
      <c r="U696" s="61"/>
      <c r="V696" s="61"/>
      <c r="W696" s="61"/>
    </row>
    <row r="697" spans="1:23">
      <c r="A697" s="450"/>
      <c r="B697" s="450"/>
      <c r="C697" s="450"/>
      <c r="D697" s="450"/>
      <c r="E697" s="450"/>
      <c r="F697" s="450"/>
      <c r="G697" s="450"/>
      <c r="H697" s="450"/>
      <c r="I697" s="450"/>
      <c r="J697" s="450"/>
      <c r="K697" s="450"/>
      <c r="L697" s="450"/>
      <c r="M697" s="450"/>
      <c r="N697" s="450"/>
      <c r="O697" s="609"/>
      <c r="P697" s="61"/>
      <c r="Q697" s="61"/>
      <c r="R697" s="61"/>
      <c r="S697" s="61"/>
      <c r="T697" s="61"/>
      <c r="U697" s="61"/>
      <c r="V697" s="61"/>
      <c r="W697" s="61"/>
    </row>
    <row r="698" spans="1:23">
      <c r="A698" s="450"/>
      <c r="B698" s="450"/>
      <c r="C698" s="450"/>
      <c r="D698" s="450"/>
      <c r="E698" s="450"/>
      <c r="F698" s="450"/>
      <c r="G698" s="450"/>
      <c r="H698" s="450"/>
      <c r="I698" s="450"/>
      <c r="J698" s="450"/>
      <c r="K698" s="450"/>
      <c r="L698" s="450"/>
      <c r="M698" s="450"/>
      <c r="N698" s="450"/>
      <c r="O698" s="609"/>
      <c r="P698" s="61"/>
      <c r="Q698" s="61"/>
      <c r="R698" s="61"/>
      <c r="S698" s="61"/>
      <c r="T698" s="61"/>
      <c r="U698" s="61"/>
      <c r="V698" s="61"/>
      <c r="W698" s="61"/>
    </row>
    <row r="699" spans="1:23">
      <c r="A699" s="450"/>
      <c r="B699" s="450"/>
      <c r="C699" s="450"/>
      <c r="D699" s="450"/>
      <c r="E699" s="450"/>
      <c r="F699" s="450"/>
      <c r="G699" s="450"/>
      <c r="H699" s="450"/>
      <c r="I699" s="450"/>
      <c r="J699" s="450"/>
      <c r="K699" s="450"/>
      <c r="L699" s="450"/>
      <c r="M699" s="450"/>
      <c r="N699" s="450"/>
      <c r="O699" s="609"/>
      <c r="P699" s="61"/>
      <c r="Q699" s="61"/>
      <c r="R699" s="61"/>
      <c r="S699" s="61"/>
      <c r="T699" s="61"/>
      <c r="U699" s="61"/>
      <c r="V699" s="61"/>
      <c r="W699" s="61"/>
    </row>
    <row r="700" spans="1:23">
      <c r="A700" s="450"/>
      <c r="B700" s="450"/>
      <c r="C700" s="450"/>
      <c r="D700" s="450"/>
      <c r="E700" s="450"/>
      <c r="F700" s="450"/>
      <c r="G700" s="450"/>
      <c r="H700" s="450"/>
      <c r="I700" s="450"/>
      <c r="J700" s="450"/>
      <c r="K700" s="450"/>
      <c r="L700" s="450"/>
      <c r="M700" s="450"/>
      <c r="N700" s="450"/>
      <c r="O700" s="609"/>
      <c r="P700" s="61"/>
      <c r="Q700" s="61"/>
      <c r="R700" s="61"/>
      <c r="S700" s="61"/>
      <c r="T700" s="61"/>
      <c r="U700" s="61"/>
      <c r="V700" s="61"/>
      <c r="W700" s="61"/>
    </row>
    <row r="701" spans="1:23">
      <c r="A701" s="450"/>
      <c r="B701" s="450"/>
      <c r="C701" s="450"/>
      <c r="D701" s="450"/>
      <c r="E701" s="450"/>
      <c r="F701" s="450"/>
      <c r="G701" s="450"/>
      <c r="H701" s="450"/>
      <c r="I701" s="450"/>
      <c r="J701" s="450"/>
      <c r="K701" s="450"/>
      <c r="L701" s="450"/>
      <c r="M701" s="450"/>
      <c r="N701" s="450"/>
      <c r="O701" s="609"/>
      <c r="P701" s="61"/>
      <c r="Q701" s="61"/>
      <c r="R701" s="61"/>
      <c r="S701" s="61"/>
      <c r="T701" s="61"/>
      <c r="U701" s="61"/>
      <c r="V701" s="61"/>
      <c r="W701" s="61"/>
    </row>
    <row r="702" spans="1:23">
      <c r="A702" s="450"/>
      <c r="B702" s="450"/>
      <c r="C702" s="450"/>
      <c r="D702" s="450"/>
      <c r="E702" s="450"/>
      <c r="F702" s="450"/>
      <c r="G702" s="450"/>
      <c r="H702" s="450"/>
      <c r="I702" s="450"/>
      <c r="J702" s="450"/>
      <c r="K702" s="450"/>
      <c r="L702" s="450"/>
      <c r="M702" s="450"/>
      <c r="N702" s="450"/>
      <c r="O702" s="609"/>
      <c r="P702" s="61"/>
      <c r="Q702" s="61"/>
      <c r="R702" s="61"/>
      <c r="S702" s="61"/>
      <c r="T702" s="61"/>
      <c r="U702" s="61"/>
      <c r="V702" s="61"/>
      <c r="W702" s="61"/>
    </row>
    <row r="703" spans="1:23">
      <c r="A703" s="450"/>
      <c r="B703" s="450"/>
      <c r="C703" s="450"/>
      <c r="D703" s="450"/>
      <c r="E703" s="450"/>
      <c r="F703" s="450"/>
      <c r="G703" s="450"/>
      <c r="H703" s="450"/>
      <c r="I703" s="450"/>
      <c r="J703" s="450"/>
      <c r="K703" s="450"/>
      <c r="L703" s="450"/>
      <c r="M703" s="450"/>
      <c r="N703" s="450"/>
      <c r="O703" s="609"/>
      <c r="P703" s="61"/>
      <c r="Q703" s="61"/>
      <c r="R703" s="61"/>
      <c r="S703" s="61"/>
      <c r="T703" s="61"/>
      <c r="U703" s="61"/>
      <c r="V703" s="61"/>
      <c r="W703" s="61"/>
    </row>
    <row r="704" spans="1:23">
      <c r="A704" s="450"/>
      <c r="B704" s="450"/>
      <c r="C704" s="450"/>
      <c r="D704" s="450"/>
      <c r="E704" s="450"/>
      <c r="F704" s="450"/>
      <c r="G704" s="450"/>
      <c r="H704" s="450"/>
      <c r="I704" s="450"/>
      <c r="J704" s="450"/>
      <c r="K704" s="450"/>
      <c r="L704" s="450"/>
      <c r="M704" s="450"/>
      <c r="N704" s="450"/>
      <c r="O704" s="609"/>
      <c r="P704" s="61"/>
      <c r="Q704" s="61"/>
      <c r="R704" s="61"/>
      <c r="S704" s="61"/>
      <c r="T704" s="61"/>
      <c r="U704" s="61"/>
      <c r="V704" s="61"/>
      <c r="W704" s="61"/>
    </row>
    <row r="705" spans="1:23">
      <c r="A705" s="450"/>
      <c r="B705" s="450"/>
      <c r="C705" s="450"/>
      <c r="D705" s="450"/>
      <c r="E705" s="450"/>
      <c r="F705" s="450"/>
      <c r="G705" s="450"/>
      <c r="H705" s="450"/>
      <c r="I705" s="450"/>
      <c r="J705" s="450"/>
      <c r="K705" s="450"/>
      <c r="L705" s="450"/>
      <c r="M705" s="450"/>
      <c r="N705" s="450"/>
      <c r="O705" s="609"/>
      <c r="P705" s="61"/>
      <c r="Q705" s="61"/>
      <c r="R705" s="61"/>
      <c r="S705" s="61"/>
      <c r="T705" s="61"/>
      <c r="U705" s="61"/>
      <c r="V705" s="61"/>
      <c r="W705" s="61"/>
    </row>
    <row r="706" spans="1:23">
      <c r="A706" s="450"/>
      <c r="B706" s="450"/>
      <c r="C706" s="450"/>
      <c r="D706" s="450"/>
      <c r="E706" s="450"/>
      <c r="F706" s="450"/>
      <c r="G706" s="450"/>
      <c r="H706" s="450"/>
      <c r="I706" s="450"/>
      <c r="J706" s="450"/>
      <c r="K706" s="450"/>
      <c r="L706" s="450"/>
      <c r="M706" s="450"/>
      <c r="N706" s="450"/>
      <c r="O706" s="609"/>
      <c r="P706" s="61"/>
      <c r="Q706" s="61"/>
      <c r="R706" s="61"/>
      <c r="S706" s="61"/>
      <c r="T706" s="61"/>
      <c r="U706" s="61"/>
      <c r="V706" s="61"/>
      <c r="W706" s="61"/>
    </row>
    <row r="707" spans="1:23">
      <c r="A707" s="450"/>
      <c r="B707" s="450"/>
      <c r="C707" s="450"/>
      <c r="D707" s="450"/>
      <c r="E707" s="450"/>
      <c r="F707" s="450"/>
      <c r="G707" s="450"/>
      <c r="H707" s="450"/>
      <c r="I707" s="450"/>
      <c r="J707" s="450"/>
      <c r="K707" s="450"/>
      <c r="L707" s="450"/>
      <c r="M707" s="450"/>
      <c r="N707" s="450"/>
      <c r="O707" s="609"/>
      <c r="P707" s="61"/>
      <c r="Q707" s="61"/>
      <c r="R707" s="61"/>
      <c r="S707" s="61"/>
      <c r="T707" s="61"/>
      <c r="U707" s="61"/>
      <c r="V707" s="61"/>
      <c r="W707" s="61"/>
    </row>
    <row r="708" spans="1:23">
      <c r="A708" s="450"/>
      <c r="B708" s="450"/>
      <c r="C708" s="450"/>
      <c r="D708" s="450"/>
      <c r="E708" s="450"/>
      <c r="F708" s="450"/>
      <c r="G708" s="450"/>
      <c r="H708" s="450"/>
      <c r="I708" s="450"/>
      <c r="J708" s="450"/>
      <c r="K708" s="450"/>
      <c r="L708" s="450"/>
      <c r="M708" s="450"/>
      <c r="N708" s="450"/>
      <c r="O708" s="609"/>
      <c r="P708" s="61"/>
      <c r="Q708" s="61"/>
      <c r="R708" s="61"/>
      <c r="S708" s="61"/>
      <c r="T708" s="61"/>
      <c r="U708" s="61"/>
      <c r="V708" s="61"/>
      <c r="W708" s="61"/>
    </row>
    <row r="709" spans="1:23">
      <c r="A709" s="450"/>
      <c r="B709" s="450"/>
      <c r="C709" s="450"/>
      <c r="D709" s="450"/>
      <c r="E709" s="450"/>
      <c r="F709" s="450"/>
      <c r="G709" s="450"/>
      <c r="H709" s="450"/>
      <c r="I709" s="450"/>
      <c r="J709" s="450"/>
      <c r="K709" s="450"/>
      <c r="L709" s="450"/>
      <c r="M709" s="450"/>
      <c r="N709" s="450"/>
      <c r="O709" s="609"/>
      <c r="P709" s="61"/>
      <c r="Q709" s="61"/>
      <c r="R709" s="61"/>
      <c r="S709" s="61"/>
      <c r="T709" s="61"/>
      <c r="U709" s="61"/>
      <c r="V709" s="61"/>
      <c r="W709" s="61"/>
    </row>
    <row r="710" spans="1:23">
      <c r="A710" s="450"/>
      <c r="B710" s="450"/>
      <c r="C710" s="450"/>
      <c r="D710" s="450"/>
      <c r="E710" s="450"/>
      <c r="F710" s="450"/>
      <c r="G710" s="450"/>
      <c r="H710" s="450"/>
      <c r="I710" s="450"/>
      <c r="J710" s="450"/>
      <c r="K710" s="450"/>
      <c r="L710" s="450"/>
      <c r="M710" s="450"/>
      <c r="N710" s="450"/>
      <c r="O710" s="609"/>
      <c r="P710" s="61"/>
      <c r="Q710" s="61"/>
      <c r="R710" s="61"/>
      <c r="S710" s="61"/>
      <c r="T710" s="61"/>
      <c r="U710" s="61"/>
      <c r="V710" s="61"/>
      <c r="W710" s="61"/>
    </row>
    <row r="711" spans="1:23">
      <c r="A711" s="450"/>
      <c r="B711" s="450"/>
      <c r="C711" s="450"/>
      <c r="D711" s="450"/>
      <c r="E711" s="450"/>
      <c r="F711" s="450"/>
      <c r="G711" s="450"/>
      <c r="H711" s="450"/>
      <c r="I711" s="450"/>
      <c r="J711" s="450"/>
      <c r="K711" s="450"/>
      <c r="L711" s="450"/>
      <c r="M711" s="450"/>
      <c r="N711" s="450"/>
      <c r="O711" s="609"/>
      <c r="P711" s="61"/>
      <c r="Q711" s="61"/>
      <c r="R711" s="61"/>
      <c r="S711" s="61"/>
      <c r="T711" s="61"/>
      <c r="U711" s="61"/>
      <c r="V711" s="61"/>
      <c r="W711" s="61"/>
    </row>
    <row r="712" spans="1:23">
      <c r="A712" s="450"/>
      <c r="B712" s="450"/>
      <c r="C712" s="450"/>
      <c r="D712" s="450"/>
      <c r="E712" s="450"/>
      <c r="F712" s="450"/>
      <c r="G712" s="450"/>
      <c r="H712" s="450"/>
      <c r="I712" s="450"/>
      <c r="J712" s="450"/>
      <c r="K712" s="450"/>
      <c r="L712" s="450"/>
      <c r="M712" s="450"/>
      <c r="N712" s="450"/>
      <c r="O712" s="609"/>
      <c r="P712" s="61"/>
      <c r="Q712" s="61"/>
      <c r="R712" s="61"/>
      <c r="S712" s="61"/>
      <c r="T712" s="61"/>
      <c r="U712" s="61"/>
      <c r="V712" s="61"/>
      <c r="W712" s="61"/>
    </row>
    <row r="713" spans="1:23">
      <c r="A713" s="450"/>
      <c r="B713" s="450"/>
      <c r="C713" s="450"/>
      <c r="D713" s="450"/>
      <c r="E713" s="450"/>
      <c r="F713" s="450"/>
      <c r="G713" s="450"/>
      <c r="H713" s="450"/>
      <c r="I713" s="450"/>
      <c r="J713" s="450"/>
      <c r="K713" s="450"/>
      <c r="L713" s="450"/>
      <c r="M713" s="450"/>
      <c r="N713" s="450"/>
      <c r="O713" s="609"/>
      <c r="P713" s="61"/>
      <c r="Q713" s="61"/>
      <c r="R713" s="61"/>
      <c r="S713" s="61"/>
      <c r="T713" s="61"/>
      <c r="U713" s="61"/>
      <c r="V713" s="61"/>
      <c r="W713" s="61"/>
    </row>
    <row r="714" spans="1:23">
      <c r="A714" s="450"/>
      <c r="B714" s="450"/>
      <c r="C714" s="450"/>
      <c r="D714" s="450"/>
      <c r="E714" s="450"/>
      <c r="F714" s="450"/>
      <c r="G714" s="450"/>
      <c r="H714" s="450"/>
      <c r="I714" s="450"/>
      <c r="J714" s="450"/>
      <c r="K714" s="450"/>
      <c r="L714" s="450"/>
      <c r="M714" s="450"/>
      <c r="N714" s="450"/>
      <c r="O714" s="609"/>
      <c r="P714" s="61"/>
      <c r="Q714" s="61"/>
      <c r="R714" s="61"/>
      <c r="S714" s="61"/>
      <c r="T714" s="61"/>
      <c r="U714" s="61"/>
      <c r="V714" s="61"/>
      <c r="W714" s="61"/>
    </row>
    <row r="715" spans="1:23">
      <c r="A715" s="450"/>
      <c r="B715" s="450"/>
      <c r="C715" s="450"/>
      <c r="D715" s="450"/>
      <c r="E715" s="450"/>
      <c r="F715" s="450"/>
      <c r="G715" s="450"/>
      <c r="H715" s="450"/>
      <c r="I715" s="450"/>
      <c r="J715" s="450"/>
      <c r="K715" s="450"/>
      <c r="L715" s="450"/>
      <c r="M715" s="450"/>
      <c r="N715" s="450"/>
      <c r="O715" s="609"/>
      <c r="P715" s="61"/>
      <c r="Q715" s="61"/>
      <c r="R715" s="61"/>
      <c r="S715" s="61"/>
      <c r="T715" s="61"/>
      <c r="U715" s="61"/>
      <c r="V715" s="61"/>
      <c r="W715" s="61"/>
    </row>
    <row r="716" spans="1:23">
      <c r="A716" s="450"/>
      <c r="B716" s="450"/>
      <c r="C716" s="450"/>
      <c r="D716" s="450"/>
      <c r="E716" s="450"/>
      <c r="F716" s="450"/>
      <c r="G716" s="450"/>
      <c r="H716" s="450"/>
      <c r="I716" s="450"/>
      <c r="J716" s="450"/>
      <c r="K716" s="450"/>
      <c r="L716" s="450"/>
      <c r="M716" s="450"/>
      <c r="N716" s="450"/>
      <c r="O716" s="609"/>
      <c r="P716" s="61"/>
      <c r="Q716" s="61"/>
      <c r="R716" s="61"/>
      <c r="S716" s="61"/>
      <c r="T716" s="61"/>
      <c r="U716" s="61"/>
      <c r="V716" s="61"/>
      <c r="W716" s="61"/>
    </row>
    <row r="717" spans="1:23">
      <c r="A717" s="450"/>
      <c r="B717" s="450"/>
      <c r="C717" s="450"/>
      <c r="D717" s="450"/>
      <c r="E717" s="450"/>
      <c r="F717" s="450"/>
      <c r="G717" s="450"/>
      <c r="H717" s="450"/>
      <c r="I717" s="450"/>
      <c r="J717" s="450"/>
      <c r="K717" s="450"/>
      <c r="L717" s="450"/>
      <c r="M717" s="450"/>
      <c r="N717" s="450"/>
      <c r="O717" s="609"/>
      <c r="P717" s="61"/>
      <c r="Q717" s="61"/>
      <c r="R717" s="61"/>
      <c r="S717" s="61"/>
      <c r="T717" s="61"/>
      <c r="U717" s="61"/>
      <c r="V717" s="61"/>
      <c r="W717" s="61"/>
    </row>
    <row r="718" spans="1:23">
      <c r="A718" s="450"/>
      <c r="B718" s="450"/>
      <c r="C718" s="450"/>
      <c r="D718" s="450"/>
      <c r="E718" s="450"/>
      <c r="F718" s="450"/>
      <c r="G718" s="450"/>
      <c r="H718" s="450"/>
      <c r="I718" s="450"/>
      <c r="J718" s="450"/>
      <c r="K718" s="450"/>
      <c r="L718" s="450"/>
      <c r="M718" s="450"/>
      <c r="N718" s="450"/>
      <c r="O718" s="609"/>
      <c r="P718" s="61"/>
      <c r="Q718" s="61"/>
      <c r="R718" s="61"/>
      <c r="S718" s="61"/>
      <c r="T718" s="61"/>
      <c r="U718" s="61"/>
      <c r="V718" s="61"/>
      <c r="W718" s="61"/>
    </row>
    <row r="719" spans="1:23">
      <c r="A719" s="450"/>
      <c r="B719" s="450"/>
      <c r="C719" s="450"/>
      <c r="D719" s="450"/>
      <c r="E719" s="450"/>
      <c r="F719" s="450"/>
      <c r="G719" s="450"/>
      <c r="H719" s="450"/>
      <c r="I719" s="450"/>
      <c r="J719" s="450"/>
      <c r="K719" s="450"/>
      <c r="L719" s="450"/>
      <c r="M719" s="450"/>
      <c r="N719" s="450"/>
      <c r="O719" s="609"/>
      <c r="P719" s="61"/>
      <c r="Q719" s="61"/>
      <c r="R719" s="61"/>
      <c r="S719" s="61"/>
      <c r="T719" s="61"/>
      <c r="U719" s="61"/>
      <c r="V719" s="61"/>
      <c r="W719" s="61"/>
    </row>
    <row r="720" spans="1:23">
      <c r="A720" s="450"/>
      <c r="B720" s="450"/>
      <c r="C720" s="450"/>
      <c r="D720" s="450"/>
      <c r="E720" s="450"/>
      <c r="F720" s="450"/>
      <c r="G720" s="450"/>
      <c r="H720" s="450"/>
      <c r="I720" s="450"/>
      <c r="J720" s="450"/>
      <c r="K720" s="450"/>
      <c r="L720" s="450"/>
      <c r="M720" s="450"/>
      <c r="N720" s="450"/>
      <c r="O720" s="609"/>
      <c r="P720" s="61"/>
      <c r="Q720" s="61"/>
      <c r="R720" s="61"/>
      <c r="S720" s="61"/>
      <c r="T720" s="61"/>
      <c r="U720" s="61"/>
      <c r="V720" s="61"/>
      <c r="W720" s="61"/>
    </row>
    <row r="721" spans="1:23">
      <c r="A721" s="450"/>
      <c r="B721" s="450"/>
      <c r="C721" s="450"/>
      <c r="D721" s="450"/>
      <c r="E721" s="450"/>
      <c r="F721" s="450"/>
      <c r="G721" s="450"/>
      <c r="H721" s="450"/>
      <c r="I721" s="450"/>
      <c r="J721" s="450"/>
      <c r="K721" s="450"/>
      <c r="L721" s="450"/>
      <c r="M721" s="450"/>
      <c r="N721" s="450"/>
      <c r="O721" s="609"/>
      <c r="P721" s="61"/>
      <c r="Q721" s="61"/>
      <c r="R721" s="61"/>
      <c r="S721" s="61"/>
      <c r="T721" s="61"/>
      <c r="U721" s="61"/>
      <c r="V721" s="61"/>
      <c r="W721" s="61"/>
    </row>
    <row r="722" spans="1:23">
      <c r="A722" s="450"/>
      <c r="B722" s="450"/>
      <c r="C722" s="450"/>
      <c r="D722" s="450"/>
      <c r="E722" s="450"/>
      <c r="F722" s="450"/>
      <c r="G722" s="450"/>
      <c r="H722" s="450"/>
      <c r="I722" s="450"/>
      <c r="J722" s="450"/>
      <c r="K722" s="450"/>
      <c r="L722" s="450"/>
      <c r="M722" s="450"/>
      <c r="N722" s="450"/>
      <c r="O722" s="609"/>
      <c r="P722" s="61"/>
      <c r="Q722" s="61"/>
      <c r="R722" s="61"/>
      <c r="S722" s="61"/>
      <c r="T722" s="61"/>
      <c r="U722" s="61"/>
      <c r="V722" s="61"/>
      <c r="W722" s="61"/>
    </row>
    <row r="723" spans="1:23">
      <c r="A723" s="450"/>
      <c r="B723" s="450"/>
      <c r="C723" s="450"/>
      <c r="D723" s="450"/>
      <c r="E723" s="450"/>
      <c r="F723" s="450"/>
      <c r="G723" s="450"/>
      <c r="H723" s="450"/>
      <c r="I723" s="450"/>
      <c r="J723" s="450"/>
      <c r="K723" s="450"/>
      <c r="L723" s="450"/>
      <c r="M723" s="450"/>
      <c r="N723" s="450"/>
      <c r="O723" s="609"/>
      <c r="P723" s="61"/>
      <c r="Q723" s="61"/>
      <c r="R723" s="61"/>
      <c r="S723" s="61"/>
      <c r="T723" s="61"/>
      <c r="U723" s="61"/>
      <c r="V723" s="61"/>
      <c r="W723" s="61"/>
    </row>
    <row r="724" spans="1:23">
      <c r="A724" s="450"/>
      <c r="B724" s="450"/>
      <c r="C724" s="450"/>
      <c r="D724" s="450"/>
      <c r="E724" s="450"/>
      <c r="F724" s="450"/>
      <c r="G724" s="450"/>
      <c r="H724" s="450"/>
      <c r="I724" s="450"/>
      <c r="J724" s="450"/>
      <c r="K724" s="450"/>
      <c r="L724" s="450"/>
      <c r="M724" s="450"/>
      <c r="N724" s="450"/>
      <c r="O724" s="609"/>
      <c r="P724" s="61"/>
      <c r="Q724" s="61"/>
      <c r="R724" s="61"/>
      <c r="S724" s="61"/>
      <c r="T724" s="61"/>
      <c r="U724" s="61"/>
      <c r="V724" s="61"/>
      <c r="W724" s="61"/>
    </row>
    <row r="725" spans="1:23">
      <c r="A725" s="450"/>
      <c r="B725" s="450"/>
      <c r="C725" s="450"/>
      <c r="D725" s="450"/>
      <c r="E725" s="450"/>
      <c r="F725" s="450"/>
      <c r="G725" s="450"/>
      <c r="H725" s="450"/>
      <c r="I725" s="450"/>
      <c r="J725" s="450"/>
      <c r="K725" s="450"/>
      <c r="L725" s="450"/>
      <c r="M725" s="450"/>
      <c r="N725" s="450"/>
      <c r="O725" s="609"/>
      <c r="P725" s="61"/>
      <c r="Q725" s="61"/>
      <c r="R725" s="61"/>
      <c r="S725" s="61"/>
      <c r="T725" s="61"/>
      <c r="U725" s="61"/>
      <c r="V725" s="61"/>
      <c r="W725" s="61"/>
    </row>
    <row r="726" spans="1:23">
      <c r="A726" s="450"/>
      <c r="B726" s="450"/>
      <c r="C726" s="450"/>
      <c r="D726" s="450"/>
      <c r="E726" s="450"/>
      <c r="F726" s="450"/>
      <c r="G726" s="450"/>
      <c r="H726" s="450"/>
      <c r="I726" s="450"/>
      <c r="J726" s="450"/>
      <c r="K726" s="450"/>
      <c r="L726" s="450"/>
      <c r="M726" s="450"/>
      <c r="N726" s="450"/>
      <c r="O726" s="609"/>
      <c r="P726" s="61"/>
      <c r="Q726" s="61"/>
      <c r="R726" s="61"/>
      <c r="S726" s="61"/>
      <c r="T726" s="61"/>
      <c r="U726" s="61"/>
      <c r="V726" s="61"/>
      <c r="W726" s="61"/>
    </row>
    <row r="727" spans="1:23">
      <c r="A727" s="450"/>
      <c r="B727" s="450"/>
      <c r="C727" s="450"/>
      <c r="D727" s="450"/>
      <c r="E727" s="450"/>
      <c r="F727" s="450"/>
      <c r="G727" s="450"/>
      <c r="H727" s="450"/>
      <c r="I727" s="450"/>
      <c r="J727" s="450"/>
      <c r="K727" s="450"/>
      <c r="L727" s="450"/>
      <c r="M727" s="450"/>
      <c r="N727" s="450"/>
      <c r="O727" s="609"/>
      <c r="P727" s="61"/>
      <c r="Q727" s="61"/>
      <c r="R727" s="61"/>
      <c r="S727" s="61"/>
      <c r="T727" s="61"/>
      <c r="U727" s="61"/>
      <c r="V727" s="61"/>
      <c r="W727" s="61"/>
    </row>
    <row r="728" spans="1:23">
      <c r="A728" s="450"/>
      <c r="B728" s="450"/>
      <c r="C728" s="450"/>
      <c r="D728" s="450"/>
      <c r="E728" s="450"/>
      <c r="F728" s="450"/>
      <c r="G728" s="450"/>
      <c r="H728" s="450"/>
      <c r="I728" s="450"/>
      <c r="J728" s="450"/>
      <c r="K728" s="450"/>
      <c r="L728" s="450"/>
      <c r="M728" s="450"/>
      <c r="N728" s="450"/>
      <c r="O728" s="609"/>
      <c r="P728" s="61"/>
      <c r="Q728" s="61"/>
      <c r="R728" s="61"/>
      <c r="S728" s="61"/>
      <c r="T728" s="61"/>
      <c r="U728" s="61"/>
      <c r="V728" s="61"/>
      <c r="W728" s="61"/>
    </row>
    <row r="729" spans="1:23">
      <c r="A729" s="450"/>
      <c r="B729" s="450"/>
      <c r="C729" s="450"/>
      <c r="D729" s="450"/>
      <c r="E729" s="450"/>
      <c r="F729" s="450"/>
      <c r="G729" s="450"/>
      <c r="H729" s="450"/>
      <c r="I729" s="450"/>
      <c r="J729" s="450"/>
      <c r="K729" s="450"/>
      <c r="L729" s="450"/>
      <c r="M729" s="450"/>
      <c r="N729" s="450"/>
      <c r="O729" s="609"/>
      <c r="P729" s="61"/>
      <c r="Q729" s="61"/>
      <c r="R729" s="61"/>
      <c r="S729" s="61"/>
      <c r="T729" s="61"/>
      <c r="U729" s="61"/>
      <c r="V729" s="61"/>
      <c r="W729" s="61"/>
    </row>
    <row r="730" spans="1:23">
      <c r="A730" s="450"/>
      <c r="B730" s="450"/>
      <c r="C730" s="450"/>
      <c r="D730" s="450"/>
      <c r="E730" s="450"/>
      <c r="F730" s="450"/>
      <c r="G730" s="450"/>
      <c r="H730" s="450"/>
      <c r="I730" s="450"/>
      <c r="J730" s="450"/>
      <c r="K730" s="450"/>
      <c r="L730" s="450"/>
      <c r="M730" s="450"/>
      <c r="N730" s="450"/>
      <c r="O730" s="609"/>
      <c r="P730" s="61"/>
      <c r="Q730" s="61"/>
      <c r="R730" s="61"/>
      <c r="S730" s="61"/>
      <c r="T730" s="61"/>
      <c r="U730" s="61"/>
      <c r="V730" s="61"/>
      <c r="W730" s="61"/>
    </row>
    <row r="731" spans="1:23">
      <c r="A731" s="450"/>
      <c r="B731" s="450"/>
      <c r="C731" s="450"/>
      <c r="D731" s="450"/>
      <c r="E731" s="450"/>
      <c r="F731" s="450"/>
      <c r="G731" s="450"/>
      <c r="H731" s="450"/>
      <c r="I731" s="450"/>
      <c r="J731" s="450"/>
      <c r="K731" s="450"/>
      <c r="L731" s="450"/>
      <c r="M731" s="450"/>
      <c r="N731" s="450"/>
      <c r="O731" s="609"/>
      <c r="P731" s="61"/>
      <c r="Q731" s="61"/>
      <c r="R731" s="61"/>
      <c r="S731" s="61"/>
      <c r="T731" s="61"/>
      <c r="U731" s="61"/>
      <c r="V731" s="61"/>
      <c r="W731" s="61"/>
    </row>
    <row r="732" spans="1:23">
      <c r="A732" s="450"/>
      <c r="B732" s="450"/>
      <c r="C732" s="450"/>
      <c r="D732" s="450"/>
      <c r="E732" s="450"/>
      <c r="F732" s="450"/>
      <c r="G732" s="450"/>
      <c r="H732" s="450"/>
      <c r="I732" s="450"/>
      <c r="J732" s="450"/>
      <c r="K732" s="450"/>
      <c r="L732" s="450"/>
      <c r="M732" s="450"/>
      <c r="N732" s="450"/>
      <c r="O732" s="609"/>
      <c r="P732" s="61"/>
      <c r="Q732" s="61"/>
      <c r="R732" s="61"/>
      <c r="S732" s="61"/>
      <c r="T732" s="61"/>
      <c r="U732" s="61"/>
      <c r="V732" s="61"/>
      <c r="W732" s="61"/>
    </row>
    <row r="733" spans="1:23">
      <c r="A733" s="450"/>
      <c r="B733" s="450"/>
      <c r="C733" s="450"/>
      <c r="D733" s="450"/>
      <c r="E733" s="450"/>
      <c r="F733" s="450"/>
      <c r="G733" s="450"/>
      <c r="H733" s="450"/>
      <c r="I733" s="450"/>
      <c r="J733" s="450"/>
      <c r="K733" s="450"/>
      <c r="L733" s="450"/>
      <c r="M733" s="450"/>
      <c r="N733" s="450"/>
      <c r="O733" s="609"/>
      <c r="P733" s="61"/>
      <c r="Q733" s="61"/>
      <c r="R733" s="61"/>
      <c r="S733" s="61"/>
      <c r="T733" s="61"/>
      <c r="U733" s="61"/>
      <c r="V733" s="61"/>
      <c r="W733" s="61"/>
    </row>
    <row r="734" spans="1:23">
      <c r="A734" s="450"/>
      <c r="B734" s="450"/>
      <c r="C734" s="450"/>
      <c r="D734" s="450"/>
      <c r="E734" s="450"/>
      <c r="F734" s="450"/>
      <c r="G734" s="450"/>
      <c r="H734" s="450"/>
      <c r="I734" s="450"/>
      <c r="J734" s="450"/>
      <c r="K734" s="450"/>
      <c r="L734" s="450"/>
      <c r="M734" s="450"/>
      <c r="N734" s="450"/>
      <c r="O734" s="609"/>
      <c r="P734" s="61"/>
      <c r="Q734" s="61"/>
      <c r="R734" s="61"/>
      <c r="S734" s="61"/>
      <c r="T734" s="61"/>
      <c r="U734" s="61"/>
      <c r="V734" s="61"/>
      <c r="W734" s="61"/>
    </row>
    <row r="735" spans="1:23">
      <c r="A735" s="450"/>
      <c r="B735" s="450"/>
      <c r="C735" s="450"/>
      <c r="D735" s="450"/>
      <c r="E735" s="450"/>
      <c r="F735" s="450"/>
      <c r="G735" s="450"/>
      <c r="H735" s="450"/>
      <c r="I735" s="450"/>
      <c r="J735" s="450"/>
      <c r="K735" s="450"/>
      <c r="L735" s="450"/>
      <c r="M735" s="450"/>
      <c r="N735" s="450"/>
      <c r="O735" s="609"/>
      <c r="P735" s="61"/>
      <c r="Q735" s="61"/>
      <c r="R735" s="61"/>
      <c r="S735" s="61"/>
      <c r="T735" s="61"/>
      <c r="U735" s="61"/>
      <c r="V735" s="61"/>
      <c r="W735" s="61"/>
    </row>
    <row r="736" spans="1:23">
      <c r="A736" s="450"/>
      <c r="B736" s="450"/>
      <c r="C736" s="450"/>
      <c r="D736" s="450"/>
      <c r="E736" s="450"/>
      <c r="F736" s="450"/>
      <c r="G736" s="450"/>
      <c r="H736" s="450"/>
      <c r="I736" s="450"/>
      <c r="J736" s="450"/>
      <c r="K736" s="450"/>
      <c r="L736" s="450"/>
      <c r="M736" s="450"/>
      <c r="N736" s="450"/>
      <c r="O736" s="609"/>
      <c r="P736" s="61"/>
      <c r="Q736" s="61"/>
      <c r="R736" s="61"/>
      <c r="S736" s="61"/>
      <c r="T736" s="61"/>
      <c r="U736" s="61"/>
      <c r="V736" s="61"/>
      <c r="W736" s="61"/>
    </row>
    <row r="737" spans="1:23">
      <c r="A737" s="450"/>
      <c r="B737" s="450"/>
      <c r="C737" s="450"/>
      <c r="D737" s="450"/>
      <c r="E737" s="450"/>
      <c r="F737" s="450"/>
      <c r="G737" s="450"/>
      <c r="H737" s="450"/>
      <c r="I737" s="450"/>
      <c r="J737" s="450"/>
      <c r="K737" s="450"/>
      <c r="L737" s="450"/>
      <c r="M737" s="450"/>
      <c r="N737" s="450"/>
      <c r="O737" s="609"/>
      <c r="P737" s="61"/>
      <c r="Q737" s="61"/>
      <c r="R737" s="61"/>
      <c r="S737" s="61"/>
      <c r="T737" s="61"/>
      <c r="U737" s="61"/>
      <c r="V737" s="61"/>
      <c r="W737" s="61"/>
    </row>
    <row r="738" spans="1:23">
      <c r="A738" s="450"/>
      <c r="B738" s="450"/>
      <c r="C738" s="450"/>
      <c r="D738" s="450"/>
      <c r="E738" s="450"/>
      <c r="F738" s="450"/>
      <c r="G738" s="450"/>
      <c r="H738" s="450"/>
      <c r="I738" s="450"/>
      <c r="J738" s="450"/>
      <c r="K738" s="450"/>
      <c r="L738" s="450"/>
      <c r="M738" s="450"/>
      <c r="N738" s="450"/>
      <c r="O738" s="609"/>
      <c r="P738" s="61"/>
      <c r="Q738" s="61"/>
      <c r="R738" s="61"/>
      <c r="S738" s="61"/>
      <c r="T738" s="61"/>
      <c r="U738" s="61"/>
      <c r="V738" s="61"/>
      <c r="W738" s="61"/>
    </row>
    <row r="739" spans="1:23">
      <c r="A739" s="450"/>
      <c r="B739" s="450"/>
      <c r="C739" s="450"/>
      <c r="D739" s="450"/>
      <c r="E739" s="450"/>
      <c r="F739" s="450"/>
      <c r="G739" s="450"/>
      <c r="H739" s="450"/>
      <c r="I739" s="450"/>
      <c r="J739" s="450"/>
      <c r="K739" s="450"/>
      <c r="L739" s="450"/>
      <c r="M739" s="450"/>
      <c r="N739" s="450"/>
      <c r="O739" s="609"/>
      <c r="P739" s="61"/>
      <c r="Q739" s="61"/>
      <c r="R739" s="61"/>
      <c r="S739" s="61"/>
      <c r="T739" s="61"/>
      <c r="U739" s="61"/>
      <c r="V739" s="61"/>
      <c r="W739" s="61"/>
    </row>
    <row r="740" spans="1:23">
      <c r="A740" s="450"/>
      <c r="B740" s="450"/>
      <c r="C740" s="450"/>
      <c r="D740" s="450"/>
      <c r="E740" s="450"/>
      <c r="F740" s="450"/>
      <c r="G740" s="450"/>
      <c r="H740" s="450"/>
      <c r="I740" s="450"/>
      <c r="J740" s="450"/>
      <c r="K740" s="450"/>
      <c r="L740" s="450"/>
      <c r="M740" s="450"/>
      <c r="N740" s="450"/>
      <c r="O740" s="609"/>
      <c r="P740" s="61"/>
      <c r="Q740" s="61"/>
      <c r="R740" s="61"/>
      <c r="S740" s="61"/>
      <c r="T740" s="61"/>
      <c r="U740" s="61"/>
      <c r="V740" s="61"/>
      <c r="W740" s="61"/>
    </row>
    <row r="741" spans="1:23">
      <c r="A741" s="450"/>
      <c r="B741" s="450"/>
      <c r="C741" s="450"/>
      <c r="D741" s="450"/>
      <c r="E741" s="450"/>
      <c r="F741" s="450"/>
      <c r="G741" s="450"/>
      <c r="H741" s="450"/>
      <c r="I741" s="450"/>
      <c r="J741" s="450"/>
      <c r="K741" s="450"/>
      <c r="L741" s="450"/>
      <c r="M741" s="450"/>
      <c r="N741" s="450"/>
      <c r="O741" s="609"/>
      <c r="P741" s="61"/>
      <c r="Q741" s="61"/>
      <c r="R741" s="61"/>
      <c r="S741" s="61"/>
      <c r="T741" s="61"/>
      <c r="U741" s="61"/>
      <c r="V741" s="61"/>
      <c r="W741" s="61"/>
    </row>
    <row r="742" spans="1:23">
      <c r="A742" s="450"/>
      <c r="B742" s="450"/>
      <c r="C742" s="450"/>
      <c r="D742" s="450"/>
      <c r="E742" s="450"/>
      <c r="F742" s="450"/>
      <c r="G742" s="450"/>
      <c r="H742" s="450"/>
      <c r="I742" s="450"/>
      <c r="J742" s="450"/>
      <c r="K742" s="450"/>
      <c r="L742" s="450"/>
      <c r="M742" s="450"/>
      <c r="N742" s="450"/>
      <c r="O742" s="609"/>
      <c r="P742" s="61"/>
      <c r="Q742" s="61"/>
      <c r="R742" s="61"/>
      <c r="S742" s="61"/>
      <c r="T742" s="61"/>
      <c r="U742" s="61"/>
      <c r="V742" s="61"/>
      <c r="W742" s="61"/>
    </row>
    <row r="743" spans="1:23">
      <c r="A743" s="450"/>
      <c r="B743" s="450"/>
      <c r="C743" s="450"/>
      <c r="D743" s="450"/>
      <c r="E743" s="450"/>
      <c r="F743" s="450"/>
      <c r="G743" s="450"/>
      <c r="H743" s="450"/>
      <c r="I743" s="450"/>
      <c r="J743" s="450"/>
      <c r="K743" s="450"/>
      <c r="L743" s="450"/>
      <c r="M743" s="450"/>
      <c r="N743" s="450"/>
      <c r="O743" s="609"/>
      <c r="P743" s="61"/>
      <c r="Q743" s="61"/>
      <c r="R743" s="61"/>
      <c r="S743" s="61"/>
      <c r="T743" s="61"/>
      <c r="U743" s="61"/>
      <c r="V743" s="61"/>
      <c r="W743" s="61"/>
    </row>
    <row r="744" spans="1:23">
      <c r="A744" s="450"/>
      <c r="B744" s="450"/>
      <c r="C744" s="450"/>
      <c r="D744" s="450"/>
      <c r="E744" s="450"/>
      <c r="F744" s="450"/>
      <c r="G744" s="450"/>
      <c r="H744" s="450"/>
      <c r="I744" s="450"/>
      <c r="J744" s="450"/>
      <c r="K744" s="450"/>
      <c r="L744" s="450"/>
      <c r="M744" s="450"/>
      <c r="N744" s="450"/>
      <c r="O744" s="609"/>
      <c r="P744" s="61"/>
      <c r="Q744" s="61"/>
      <c r="R744" s="61"/>
      <c r="S744" s="61"/>
      <c r="T744" s="61"/>
      <c r="U744" s="61"/>
      <c r="V744" s="61"/>
      <c r="W744" s="61"/>
    </row>
    <row r="745" spans="1:23">
      <c r="A745" s="450"/>
      <c r="B745" s="450"/>
      <c r="C745" s="450"/>
      <c r="D745" s="450"/>
      <c r="E745" s="450"/>
      <c r="F745" s="450"/>
      <c r="G745" s="450"/>
      <c r="H745" s="450"/>
      <c r="I745" s="450"/>
      <c r="J745" s="450"/>
      <c r="K745" s="450"/>
      <c r="L745" s="450"/>
      <c r="M745" s="450"/>
      <c r="N745" s="450"/>
      <c r="O745" s="609"/>
      <c r="P745" s="61"/>
      <c r="Q745" s="61"/>
      <c r="R745" s="61"/>
      <c r="S745" s="61"/>
      <c r="T745" s="61"/>
      <c r="U745" s="61"/>
      <c r="V745" s="61"/>
      <c r="W745" s="61"/>
    </row>
    <row r="746" spans="1:23">
      <c r="A746" s="450"/>
      <c r="B746" s="450"/>
      <c r="C746" s="450"/>
      <c r="D746" s="450"/>
      <c r="E746" s="450"/>
      <c r="F746" s="450"/>
      <c r="G746" s="450"/>
      <c r="H746" s="450"/>
      <c r="I746" s="450"/>
      <c r="J746" s="450"/>
      <c r="K746" s="450"/>
      <c r="L746" s="450"/>
      <c r="M746" s="450"/>
      <c r="N746" s="450"/>
      <c r="O746" s="609"/>
      <c r="P746" s="61"/>
      <c r="Q746" s="61"/>
      <c r="R746" s="61"/>
      <c r="S746" s="61"/>
      <c r="T746" s="61"/>
      <c r="U746" s="61"/>
      <c r="V746" s="61"/>
      <c r="W746" s="61"/>
    </row>
    <row r="747" spans="1:23">
      <c r="A747" s="450"/>
      <c r="B747" s="450"/>
      <c r="C747" s="450"/>
      <c r="D747" s="450"/>
      <c r="E747" s="450"/>
      <c r="F747" s="450"/>
      <c r="G747" s="450"/>
      <c r="H747" s="450"/>
      <c r="I747" s="450"/>
      <c r="J747" s="450"/>
      <c r="K747" s="450"/>
      <c r="L747" s="450"/>
      <c r="M747" s="450"/>
      <c r="N747" s="450"/>
      <c r="O747" s="609"/>
      <c r="P747" s="61"/>
      <c r="Q747" s="61"/>
      <c r="R747" s="61"/>
      <c r="S747" s="61"/>
      <c r="T747" s="61"/>
      <c r="U747" s="61"/>
      <c r="V747" s="61"/>
      <c r="W747" s="61"/>
    </row>
    <row r="748" spans="1:23">
      <c r="A748" s="450"/>
      <c r="B748" s="450"/>
      <c r="C748" s="450"/>
      <c r="D748" s="450"/>
      <c r="E748" s="450"/>
      <c r="F748" s="450"/>
      <c r="G748" s="450"/>
      <c r="H748" s="450"/>
      <c r="I748" s="450"/>
      <c r="J748" s="450"/>
      <c r="K748" s="450"/>
      <c r="L748" s="450"/>
      <c r="M748" s="450"/>
      <c r="N748" s="450"/>
      <c r="O748" s="609"/>
      <c r="P748" s="61"/>
      <c r="Q748" s="61"/>
      <c r="R748" s="61"/>
      <c r="S748" s="61"/>
      <c r="T748" s="61"/>
      <c r="U748" s="61"/>
      <c r="V748" s="61"/>
      <c r="W748" s="61"/>
    </row>
    <row r="749" spans="1:23">
      <c r="A749" s="450"/>
      <c r="B749" s="450"/>
      <c r="C749" s="450"/>
      <c r="D749" s="450"/>
      <c r="E749" s="450"/>
      <c r="F749" s="450"/>
      <c r="G749" s="450"/>
      <c r="H749" s="450"/>
      <c r="I749" s="450"/>
      <c r="J749" s="450"/>
      <c r="K749" s="450"/>
      <c r="L749" s="450"/>
      <c r="M749" s="450"/>
      <c r="N749" s="450"/>
      <c r="O749" s="609"/>
      <c r="P749" s="61"/>
      <c r="Q749" s="61"/>
      <c r="R749" s="61"/>
      <c r="S749" s="61"/>
      <c r="T749" s="61"/>
      <c r="U749" s="61"/>
      <c r="V749" s="61"/>
      <c r="W749" s="61"/>
    </row>
    <row r="750" spans="1:23">
      <c r="A750" s="450"/>
      <c r="B750" s="450"/>
      <c r="C750" s="450"/>
      <c r="D750" s="450"/>
      <c r="E750" s="450"/>
      <c r="F750" s="450"/>
      <c r="G750" s="450"/>
      <c r="H750" s="450"/>
      <c r="I750" s="450"/>
      <c r="J750" s="450"/>
      <c r="K750" s="450"/>
      <c r="L750" s="450"/>
      <c r="M750" s="450"/>
      <c r="N750" s="450"/>
      <c r="O750" s="609"/>
      <c r="P750" s="61"/>
      <c r="Q750" s="61"/>
      <c r="R750" s="61"/>
      <c r="S750" s="61"/>
      <c r="T750" s="61"/>
      <c r="U750" s="61"/>
      <c r="V750" s="61"/>
      <c r="W750" s="61"/>
    </row>
    <row r="751" spans="1:23">
      <c r="A751" s="450"/>
      <c r="B751" s="450"/>
      <c r="C751" s="450"/>
      <c r="D751" s="450"/>
      <c r="E751" s="450"/>
      <c r="F751" s="450"/>
      <c r="G751" s="450"/>
      <c r="H751" s="450"/>
      <c r="I751" s="450"/>
      <c r="J751" s="450"/>
      <c r="K751" s="450"/>
      <c r="L751" s="450"/>
      <c r="M751" s="450"/>
      <c r="N751" s="450"/>
      <c r="O751" s="609"/>
      <c r="P751" s="61"/>
      <c r="Q751" s="61"/>
      <c r="R751" s="61"/>
      <c r="S751" s="61"/>
      <c r="T751" s="61"/>
      <c r="U751" s="61"/>
      <c r="V751" s="61"/>
      <c r="W751" s="61"/>
    </row>
    <row r="752" spans="1:23">
      <c r="A752" s="450"/>
      <c r="B752" s="450"/>
      <c r="C752" s="450"/>
      <c r="D752" s="450"/>
      <c r="E752" s="450"/>
      <c r="F752" s="450"/>
      <c r="G752" s="450"/>
      <c r="H752" s="450"/>
      <c r="I752" s="450"/>
      <c r="J752" s="450"/>
      <c r="K752" s="450"/>
      <c r="L752" s="450"/>
      <c r="M752" s="450"/>
      <c r="N752" s="450"/>
      <c r="O752" s="609"/>
      <c r="P752" s="61"/>
      <c r="Q752" s="61"/>
      <c r="R752" s="61"/>
      <c r="S752" s="61"/>
      <c r="T752" s="61"/>
      <c r="U752" s="61"/>
      <c r="V752" s="61"/>
      <c r="W752" s="61"/>
    </row>
    <row r="753" spans="1:23">
      <c r="A753" s="450"/>
      <c r="B753" s="450"/>
      <c r="C753" s="450"/>
      <c r="D753" s="450"/>
      <c r="E753" s="450"/>
      <c r="F753" s="450"/>
      <c r="G753" s="450"/>
      <c r="H753" s="450"/>
      <c r="I753" s="450"/>
      <c r="J753" s="450"/>
      <c r="K753" s="450"/>
      <c r="L753" s="450"/>
      <c r="M753" s="450"/>
      <c r="N753" s="450"/>
      <c r="O753" s="609"/>
      <c r="P753" s="61"/>
      <c r="Q753" s="61"/>
      <c r="R753" s="61"/>
      <c r="S753" s="61"/>
      <c r="T753" s="61"/>
      <c r="U753" s="61"/>
      <c r="V753" s="61"/>
      <c r="W753" s="61"/>
    </row>
    <row r="754" spans="1:23">
      <c r="A754" s="450"/>
      <c r="B754" s="450"/>
      <c r="C754" s="450"/>
      <c r="D754" s="450"/>
      <c r="E754" s="450"/>
      <c r="F754" s="450"/>
      <c r="G754" s="450"/>
      <c r="H754" s="450"/>
      <c r="I754" s="450"/>
      <c r="J754" s="450"/>
      <c r="K754" s="450"/>
      <c r="L754" s="450"/>
      <c r="M754" s="450"/>
      <c r="N754" s="450"/>
      <c r="O754" s="609"/>
      <c r="P754" s="61"/>
      <c r="Q754" s="61"/>
      <c r="R754" s="61"/>
      <c r="S754" s="61"/>
      <c r="T754" s="61"/>
      <c r="U754" s="61"/>
      <c r="V754" s="61"/>
      <c r="W754" s="61"/>
    </row>
    <row r="755" spans="1:23">
      <c r="A755" s="450"/>
      <c r="B755" s="450"/>
      <c r="C755" s="450"/>
      <c r="D755" s="450"/>
      <c r="E755" s="450"/>
      <c r="F755" s="450"/>
      <c r="G755" s="450"/>
      <c r="H755" s="450"/>
      <c r="I755" s="450"/>
      <c r="J755" s="450"/>
      <c r="K755" s="450"/>
      <c r="L755" s="450"/>
      <c r="M755" s="450"/>
      <c r="N755" s="450"/>
      <c r="O755" s="609"/>
      <c r="P755" s="61"/>
      <c r="Q755" s="61"/>
      <c r="R755" s="61"/>
      <c r="S755" s="61"/>
      <c r="T755" s="61"/>
      <c r="U755" s="61"/>
      <c r="V755" s="61"/>
      <c r="W755" s="61"/>
    </row>
    <row r="756" spans="1:23">
      <c r="A756" s="450"/>
      <c r="B756" s="450"/>
      <c r="C756" s="450"/>
      <c r="D756" s="450"/>
      <c r="E756" s="450"/>
      <c r="F756" s="450"/>
      <c r="G756" s="450"/>
      <c r="H756" s="450"/>
      <c r="I756" s="450"/>
      <c r="J756" s="450"/>
      <c r="K756" s="450"/>
      <c r="L756" s="450"/>
      <c r="M756" s="450"/>
      <c r="N756" s="450"/>
      <c r="O756" s="609"/>
      <c r="P756" s="61"/>
      <c r="Q756" s="61"/>
      <c r="R756" s="61"/>
      <c r="S756" s="61"/>
      <c r="T756" s="61"/>
      <c r="U756" s="61"/>
      <c r="V756" s="61"/>
      <c r="W756" s="61"/>
    </row>
    <row r="757" spans="1:23">
      <c r="A757" s="450"/>
      <c r="B757" s="450"/>
      <c r="C757" s="450"/>
      <c r="D757" s="450"/>
      <c r="E757" s="450"/>
      <c r="F757" s="450"/>
      <c r="G757" s="450"/>
      <c r="H757" s="450"/>
      <c r="I757" s="450"/>
      <c r="J757" s="450"/>
      <c r="K757" s="450"/>
      <c r="L757" s="450"/>
      <c r="M757" s="450"/>
      <c r="N757" s="450"/>
      <c r="O757" s="609"/>
      <c r="P757" s="61"/>
      <c r="Q757" s="61"/>
      <c r="R757" s="61"/>
      <c r="S757" s="61"/>
      <c r="T757" s="61"/>
      <c r="U757" s="61"/>
      <c r="V757" s="61"/>
      <c r="W757" s="61"/>
    </row>
    <row r="758" spans="1:23">
      <c r="A758" s="450"/>
      <c r="B758" s="450"/>
      <c r="C758" s="450"/>
      <c r="D758" s="450"/>
      <c r="E758" s="450"/>
      <c r="F758" s="450"/>
      <c r="G758" s="450"/>
      <c r="H758" s="450"/>
      <c r="I758" s="450"/>
      <c r="J758" s="450"/>
      <c r="K758" s="450"/>
      <c r="L758" s="450"/>
      <c r="M758" s="450"/>
      <c r="N758" s="450"/>
      <c r="O758" s="609"/>
      <c r="P758" s="61"/>
      <c r="Q758" s="61"/>
      <c r="R758" s="61"/>
      <c r="S758" s="61"/>
      <c r="T758" s="61"/>
      <c r="U758" s="61"/>
      <c r="V758" s="61"/>
      <c r="W758" s="61"/>
    </row>
    <row r="759" spans="1:23">
      <c r="A759" s="450"/>
      <c r="B759" s="450"/>
      <c r="C759" s="450"/>
      <c r="D759" s="450"/>
      <c r="E759" s="450"/>
      <c r="F759" s="450"/>
      <c r="G759" s="450"/>
      <c r="H759" s="450"/>
      <c r="I759" s="450"/>
      <c r="J759" s="450"/>
      <c r="K759" s="450"/>
      <c r="L759" s="450"/>
      <c r="M759" s="450"/>
      <c r="N759" s="450"/>
      <c r="O759" s="609"/>
      <c r="P759" s="61"/>
      <c r="Q759" s="61"/>
      <c r="R759" s="61"/>
      <c r="S759" s="61"/>
      <c r="T759" s="61"/>
      <c r="U759" s="61"/>
      <c r="V759" s="61"/>
      <c r="W759" s="61"/>
    </row>
    <row r="760" spans="1:23">
      <c r="A760" s="450"/>
      <c r="B760" s="450"/>
      <c r="C760" s="450"/>
      <c r="D760" s="450"/>
      <c r="E760" s="450"/>
      <c r="F760" s="450"/>
      <c r="G760" s="450"/>
      <c r="H760" s="450"/>
      <c r="I760" s="450"/>
      <c r="J760" s="450"/>
      <c r="K760" s="450"/>
      <c r="L760" s="450"/>
      <c r="M760" s="450"/>
      <c r="N760" s="450"/>
      <c r="O760" s="609"/>
      <c r="P760" s="61"/>
      <c r="Q760" s="61"/>
      <c r="R760" s="61"/>
      <c r="S760" s="61"/>
      <c r="T760" s="61"/>
      <c r="U760" s="61"/>
      <c r="V760" s="61"/>
      <c r="W760" s="61"/>
    </row>
    <row r="761" spans="1:23">
      <c r="A761" s="450"/>
      <c r="B761" s="450"/>
      <c r="C761" s="450"/>
      <c r="D761" s="450"/>
      <c r="E761" s="450"/>
      <c r="F761" s="450"/>
      <c r="G761" s="450"/>
      <c r="H761" s="450"/>
      <c r="I761" s="450"/>
      <c r="J761" s="450"/>
      <c r="K761" s="450"/>
      <c r="L761" s="450"/>
      <c r="M761" s="450"/>
      <c r="N761" s="450"/>
      <c r="O761" s="609"/>
      <c r="P761" s="61"/>
      <c r="Q761" s="61"/>
      <c r="R761" s="61"/>
      <c r="S761" s="61"/>
      <c r="T761" s="61"/>
      <c r="U761" s="61"/>
      <c r="V761" s="61"/>
      <c r="W761" s="61"/>
    </row>
    <row r="762" spans="1:23">
      <c r="A762" s="450"/>
      <c r="B762" s="450"/>
      <c r="C762" s="450"/>
      <c r="D762" s="450"/>
      <c r="E762" s="450"/>
      <c r="F762" s="450"/>
      <c r="G762" s="450"/>
      <c r="H762" s="450"/>
      <c r="I762" s="450"/>
      <c r="J762" s="450"/>
      <c r="K762" s="450"/>
      <c r="L762" s="450"/>
      <c r="M762" s="450"/>
      <c r="N762" s="450"/>
      <c r="O762" s="609"/>
      <c r="P762" s="61"/>
      <c r="Q762" s="61"/>
      <c r="R762" s="61"/>
      <c r="S762" s="61"/>
      <c r="T762" s="61"/>
      <c r="U762" s="61"/>
      <c r="V762" s="61"/>
      <c r="W762" s="61"/>
    </row>
    <row r="763" spans="1:23">
      <c r="A763" s="450"/>
      <c r="B763" s="450"/>
      <c r="C763" s="450"/>
      <c r="D763" s="450"/>
      <c r="E763" s="450"/>
      <c r="F763" s="450"/>
      <c r="G763" s="450"/>
      <c r="H763" s="450"/>
      <c r="I763" s="450"/>
      <c r="J763" s="450"/>
      <c r="K763" s="450"/>
      <c r="L763" s="450"/>
      <c r="M763" s="450"/>
      <c r="N763" s="450"/>
      <c r="O763" s="609"/>
      <c r="P763" s="61"/>
      <c r="Q763" s="61"/>
      <c r="R763" s="61"/>
      <c r="S763" s="61"/>
      <c r="T763" s="61"/>
      <c r="U763" s="61"/>
      <c r="V763" s="61"/>
      <c r="W763" s="61"/>
    </row>
    <row r="764" spans="1:23">
      <c r="A764" s="450"/>
      <c r="B764" s="450"/>
      <c r="C764" s="450"/>
      <c r="D764" s="450"/>
      <c r="E764" s="450"/>
      <c r="F764" s="450"/>
      <c r="G764" s="450"/>
      <c r="H764" s="450"/>
      <c r="I764" s="450"/>
      <c r="J764" s="450"/>
      <c r="K764" s="450"/>
      <c r="L764" s="450"/>
      <c r="M764" s="450"/>
      <c r="N764" s="450"/>
      <c r="O764" s="609"/>
      <c r="P764" s="61"/>
      <c r="Q764" s="61"/>
      <c r="R764" s="61"/>
      <c r="S764" s="61"/>
      <c r="T764" s="61"/>
      <c r="U764" s="61"/>
      <c r="V764" s="61"/>
      <c r="W764" s="61"/>
    </row>
    <row r="765" spans="1:23">
      <c r="A765" s="450"/>
      <c r="B765" s="450"/>
      <c r="C765" s="450"/>
      <c r="D765" s="450"/>
      <c r="E765" s="450"/>
      <c r="F765" s="450"/>
      <c r="G765" s="450"/>
      <c r="H765" s="450"/>
      <c r="I765" s="450"/>
      <c r="J765" s="450"/>
      <c r="K765" s="450"/>
      <c r="L765" s="450"/>
      <c r="M765" s="450"/>
      <c r="N765" s="450"/>
      <c r="O765" s="609"/>
      <c r="P765" s="61"/>
      <c r="Q765" s="61"/>
      <c r="R765" s="61"/>
      <c r="S765" s="61"/>
      <c r="T765" s="61"/>
      <c r="U765" s="61"/>
      <c r="V765" s="61"/>
      <c r="W765" s="61"/>
    </row>
    <row r="766" spans="1:23">
      <c r="A766" s="450"/>
      <c r="B766" s="450"/>
      <c r="C766" s="450"/>
      <c r="D766" s="450"/>
      <c r="E766" s="450"/>
      <c r="F766" s="450"/>
      <c r="G766" s="450"/>
      <c r="H766" s="450"/>
      <c r="I766" s="450"/>
      <c r="J766" s="450"/>
      <c r="K766" s="450"/>
      <c r="L766" s="450"/>
      <c r="M766" s="450"/>
      <c r="N766" s="450"/>
      <c r="O766" s="609"/>
      <c r="P766" s="61"/>
      <c r="Q766" s="61"/>
      <c r="R766" s="61"/>
      <c r="S766" s="61"/>
      <c r="T766" s="61"/>
      <c r="U766" s="61"/>
      <c r="V766" s="61"/>
      <c r="W766" s="61"/>
    </row>
    <row r="767" spans="1:23">
      <c r="A767" s="450"/>
      <c r="B767" s="450"/>
      <c r="C767" s="450"/>
      <c r="D767" s="450"/>
      <c r="E767" s="450"/>
      <c r="F767" s="450"/>
      <c r="G767" s="450"/>
      <c r="H767" s="450"/>
      <c r="I767" s="450"/>
      <c r="J767" s="450"/>
      <c r="K767" s="450"/>
      <c r="L767" s="450"/>
      <c r="M767" s="450"/>
      <c r="N767" s="450"/>
      <c r="O767" s="609"/>
      <c r="P767" s="61"/>
      <c r="Q767" s="61"/>
      <c r="R767" s="61"/>
      <c r="S767" s="61"/>
      <c r="T767" s="61"/>
      <c r="U767" s="61"/>
      <c r="V767" s="61"/>
      <c r="W767" s="61"/>
    </row>
    <row r="768" spans="1:23">
      <c r="A768" s="450"/>
      <c r="B768" s="450"/>
      <c r="C768" s="450"/>
      <c r="D768" s="450"/>
      <c r="E768" s="450"/>
      <c r="F768" s="450"/>
      <c r="G768" s="450"/>
      <c r="H768" s="450"/>
      <c r="I768" s="450"/>
      <c r="J768" s="450"/>
      <c r="K768" s="450"/>
      <c r="L768" s="450"/>
      <c r="M768" s="450"/>
      <c r="N768" s="450"/>
      <c r="O768" s="609"/>
      <c r="P768" s="61"/>
      <c r="Q768" s="61"/>
      <c r="R768" s="61"/>
      <c r="S768" s="61"/>
      <c r="T768" s="61"/>
      <c r="U768" s="61"/>
      <c r="V768" s="61"/>
      <c r="W768" s="61"/>
    </row>
    <row r="769" spans="1:23">
      <c r="A769" s="450"/>
      <c r="B769" s="450"/>
      <c r="C769" s="450"/>
      <c r="D769" s="450"/>
      <c r="E769" s="450"/>
      <c r="F769" s="450"/>
      <c r="G769" s="450"/>
      <c r="H769" s="450"/>
      <c r="I769" s="450"/>
      <c r="J769" s="450"/>
      <c r="K769" s="450"/>
      <c r="L769" s="450"/>
      <c r="M769" s="450"/>
      <c r="N769" s="450"/>
      <c r="O769" s="609"/>
      <c r="P769" s="61"/>
      <c r="Q769" s="61"/>
      <c r="R769" s="61"/>
      <c r="S769" s="61"/>
      <c r="T769" s="61"/>
      <c r="U769" s="61"/>
      <c r="V769" s="61"/>
      <c r="W769" s="61"/>
    </row>
    <row r="770" spans="1:23">
      <c r="A770" s="450"/>
      <c r="B770" s="450"/>
      <c r="C770" s="450"/>
      <c r="D770" s="450"/>
      <c r="E770" s="450"/>
      <c r="F770" s="450"/>
      <c r="G770" s="450"/>
      <c r="H770" s="450"/>
      <c r="I770" s="450"/>
      <c r="J770" s="450"/>
      <c r="K770" s="450"/>
      <c r="L770" s="450"/>
      <c r="M770" s="450"/>
      <c r="N770" s="450"/>
      <c r="O770" s="609"/>
      <c r="P770" s="61"/>
      <c r="Q770" s="61"/>
      <c r="R770" s="61"/>
      <c r="S770" s="61"/>
      <c r="T770" s="61"/>
      <c r="U770" s="61"/>
      <c r="V770" s="61"/>
      <c r="W770" s="61"/>
    </row>
    <row r="771" spans="1:23">
      <c r="A771" s="450"/>
      <c r="B771" s="450"/>
      <c r="C771" s="450"/>
      <c r="D771" s="450"/>
      <c r="E771" s="450"/>
      <c r="F771" s="450"/>
      <c r="G771" s="450"/>
      <c r="H771" s="450"/>
      <c r="I771" s="450"/>
      <c r="J771" s="450"/>
      <c r="K771" s="450"/>
      <c r="L771" s="450"/>
      <c r="M771" s="450"/>
      <c r="N771" s="450"/>
      <c r="O771" s="609"/>
      <c r="P771" s="61"/>
      <c r="Q771" s="61"/>
      <c r="R771" s="61"/>
      <c r="S771" s="61"/>
      <c r="T771" s="61"/>
      <c r="U771" s="61"/>
      <c r="V771" s="61"/>
      <c r="W771" s="61"/>
    </row>
    <row r="772" spans="1:23">
      <c r="A772" s="450"/>
      <c r="B772" s="450"/>
      <c r="C772" s="450"/>
      <c r="D772" s="450"/>
      <c r="E772" s="450"/>
      <c r="F772" s="450"/>
      <c r="G772" s="450"/>
      <c r="H772" s="450"/>
      <c r="I772" s="450"/>
      <c r="J772" s="450"/>
      <c r="K772" s="450"/>
      <c r="L772" s="450"/>
      <c r="M772" s="450"/>
      <c r="N772" s="450"/>
      <c r="O772" s="609"/>
      <c r="P772" s="61"/>
      <c r="Q772" s="61"/>
      <c r="R772" s="61"/>
      <c r="S772" s="61"/>
      <c r="T772" s="61"/>
      <c r="U772" s="61"/>
      <c r="V772" s="61"/>
      <c r="W772" s="61"/>
    </row>
    <row r="773" spans="1:23">
      <c r="A773" s="450"/>
      <c r="B773" s="450"/>
      <c r="C773" s="450"/>
      <c r="D773" s="450"/>
      <c r="E773" s="450"/>
      <c r="F773" s="450"/>
      <c r="G773" s="450"/>
      <c r="H773" s="450"/>
      <c r="I773" s="450"/>
      <c r="J773" s="450"/>
      <c r="K773" s="450"/>
      <c r="L773" s="450"/>
      <c r="M773" s="450"/>
      <c r="N773" s="450"/>
      <c r="O773" s="609"/>
      <c r="P773" s="61"/>
      <c r="Q773" s="61"/>
      <c r="R773" s="61"/>
      <c r="S773" s="61"/>
      <c r="T773" s="61"/>
      <c r="U773" s="61"/>
      <c r="V773" s="61"/>
      <c r="W773" s="61"/>
    </row>
    <row r="774" spans="1:23">
      <c r="A774" s="450"/>
      <c r="B774" s="450"/>
      <c r="C774" s="450"/>
      <c r="D774" s="450"/>
      <c r="E774" s="450"/>
      <c r="F774" s="450"/>
      <c r="G774" s="450"/>
      <c r="H774" s="450"/>
      <c r="I774" s="450"/>
      <c r="J774" s="450"/>
      <c r="K774" s="450"/>
      <c r="L774" s="450"/>
      <c r="M774" s="450"/>
      <c r="N774" s="450"/>
      <c r="O774" s="609"/>
      <c r="P774" s="61"/>
      <c r="Q774" s="61"/>
      <c r="R774" s="61"/>
      <c r="S774" s="61"/>
      <c r="T774" s="61"/>
      <c r="U774" s="61"/>
      <c r="V774" s="61"/>
      <c r="W774" s="61"/>
    </row>
    <row r="775" spans="1:23">
      <c r="A775" s="450"/>
      <c r="B775" s="450"/>
      <c r="C775" s="450"/>
      <c r="D775" s="450"/>
      <c r="E775" s="450"/>
      <c r="F775" s="450"/>
      <c r="G775" s="450"/>
      <c r="H775" s="450"/>
      <c r="I775" s="450"/>
      <c r="J775" s="450"/>
      <c r="K775" s="450"/>
      <c r="L775" s="450"/>
      <c r="M775" s="450"/>
      <c r="N775" s="450"/>
      <c r="O775" s="609"/>
      <c r="P775" s="61"/>
      <c r="Q775" s="61"/>
      <c r="R775" s="61"/>
      <c r="S775" s="61"/>
      <c r="T775" s="61"/>
      <c r="U775" s="61"/>
      <c r="V775" s="61"/>
      <c r="W775" s="61"/>
    </row>
    <row r="776" spans="1:23">
      <c r="A776" s="450"/>
      <c r="B776" s="450"/>
      <c r="C776" s="450"/>
      <c r="D776" s="450"/>
      <c r="E776" s="450"/>
      <c r="F776" s="450"/>
      <c r="G776" s="450"/>
      <c r="H776" s="450"/>
      <c r="I776" s="450"/>
      <c r="J776" s="450"/>
      <c r="K776" s="450"/>
      <c r="L776" s="450"/>
      <c r="M776" s="450"/>
      <c r="N776" s="450"/>
      <c r="O776" s="609"/>
      <c r="P776" s="61"/>
      <c r="Q776" s="61"/>
      <c r="R776" s="61"/>
      <c r="S776" s="61"/>
      <c r="T776" s="61"/>
      <c r="U776" s="61"/>
      <c r="V776" s="61"/>
      <c r="W776" s="61"/>
    </row>
    <row r="777" spans="1:23">
      <c r="A777" s="450"/>
      <c r="B777" s="450"/>
      <c r="C777" s="450"/>
      <c r="D777" s="450"/>
      <c r="E777" s="450"/>
      <c r="F777" s="450"/>
      <c r="G777" s="450"/>
      <c r="H777" s="450"/>
      <c r="I777" s="450"/>
      <c r="J777" s="450"/>
      <c r="K777" s="450"/>
      <c r="L777" s="450"/>
      <c r="M777" s="450"/>
      <c r="N777" s="450"/>
      <c r="O777" s="609"/>
      <c r="P777" s="61"/>
      <c r="Q777" s="61"/>
      <c r="R777" s="61"/>
      <c r="S777" s="61"/>
      <c r="T777" s="61"/>
      <c r="U777" s="61"/>
      <c r="V777" s="61"/>
      <c r="W777" s="61"/>
    </row>
    <row r="778" spans="1:23">
      <c r="A778" s="450"/>
      <c r="B778" s="450"/>
      <c r="C778" s="450"/>
      <c r="D778" s="450"/>
      <c r="E778" s="450"/>
      <c r="F778" s="450"/>
      <c r="G778" s="450"/>
      <c r="H778" s="450"/>
      <c r="I778" s="450"/>
      <c r="J778" s="450"/>
      <c r="K778" s="450"/>
      <c r="L778" s="450"/>
      <c r="M778" s="450"/>
      <c r="N778" s="450"/>
      <c r="O778" s="609"/>
      <c r="P778" s="61"/>
      <c r="Q778" s="61"/>
      <c r="R778" s="61"/>
      <c r="S778" s="61"/>
      <c r="T778" s="61"/>
      <c r="U778" s="61"/>
      <c r="V778" s="61"/>
      <c r="W778" s="61"/>
    </row>
    <row r="779" spans="1:23">
      <c r="A779" s="450"/>
      <c r="B779" s="450"/>
      <c r="C779" s="450"/>
      <c r="D779" s="450"/>
      <c r="E779" s="450"/>
      <c r="F779" s="450"/>
      <c r="G779" s="450"/>
      <c r="H779" s="450"/>
      <c r="I779" s="450"/>
      <c r="J779" s="450"/>
      <c r="K779" s="450"/>
      <c r="L779" s="450"/>
      <c r="M779" s="450"/>
      <c r="N779" s="450"/>
      <c r="O779" s="609"/>
      <c r="P779" s="61"/>
      <c r="Q779" s="61"/>
      <c r="R779" s="61"/>
      <c r="S779" s="61"/>
      <c r="T779" s="61"/>
      <c r="U779" s="61"/>
      <c r="V779" s="61"/>
      <c r="W779" s="61"/>
    </row>
    <row r="780" spans="1:23">
      <c r="A780" s="450"/>
      <c r="B780" s="450"/>
      <c r="C780" s="450"/>
      <c r="D780" s="450"/>
      <c r="E780" s="450"/>
      <c r="F780" s="450"/>
      <c r="G780" s="450"/>
      <c r="H780" s="450"/>
      <c r="I780" s="450"/>
      <c r="J780" s="450"/>
      <c r="K780" s="450"/>
      <c r="L780" s="450"/>
      <c r="M780" s="450"/>
      <c r="N780" s="450"/>
      <c r="O780" s="609"/>
      <c r="P780" s="61"/>
      <c r="Q780" s="61"/>
      <c r="R780" s="61"/>
      <c r="S780" s="61"/>
      <c r="T780" s="61"/>
      <c r="U780" s="61"/>
      <c r="V780" s="61"/>
      <c r="W780" s="61"/>
    </row>
    <row r="781" spans="1:23">
      <c r="A781" s="450"/>
      <c r="B781" s="450"/>
      <c r="C781" s="450"/>
      <c r="D781" s="450"/>
      <c r="E781" s="450"/>
      <c r="F781" s="450"/>
      <c r="G781" s="450"/>
      <c r="H781" s="450"/>
      <c r="I781" s="450"/>
      <c r="J781" s="450"/>
      <c r="K781" s="450"/>
      <c r="L781" s="450"/>
      <c r="M781" s="450"/>
      <c r="N781" s="450"/>
      <c r="O781" s="609"/>
      <c r="P781" s="61"/>
      <c r="Q781" s="61"/>
      <c r="R781" s="61"/>
      <c r="S781" s="61"/>
      <c r="T781" s="61"/>
      <c r="U781" s="61"/>
      <c r="V781" s="61"/>
      <c r="W781" s="61"/>
    </row>
    <row r="782" spans="1:23">
      <c r="A782" s="450"/>
      <c r="B782" s="450"/>
      <c r="C782" s="450"/>
      <c r="D782" s="450"/>
      <c r="E782" s="450"/>
      <c r="F782" s="450"/>
      <c r="G782" s="450"/>
      <c r="H782" s="450"/>
      <c r="I782" s="450"/>
      <c r="J782" s="450"/>
      <c r="K782" s="450"/>
      <c r="L782" s="450"/>
      <c r="M782" s="450"/>
      <c r="N782" s="450"/>
      <c r="O782" s="609"/>
      <c r="P782" s="61"/>
      <c r="Q782" s="61"/>
      <c r="R782" s="61"/>
      <c r="S782" s="61"/>
      <c r="T782" s="61"/>
      <c r="U782" s="61"/>
      <c r="V782" s="61"/>
      <c r="W782" s="61"/>
    </row>
    <row r="783" spans="1:23">
      <c r="A783" s="450"/>
      <c r="B783" s="450"/>
      <c r="C783" s="450"/>
      <c r="D783" s="450"/>
      <c r="E783" s="450"/>
      <c r="F783" s="450"/>
      <c r="G783" s="450"/>
      <c r="H783" s="450"/>
      <c r="I783" s="450"/>
      <c r="J783" s="450"/>
      <c r="K783" s="450"/>
      <c r="L783" s="450"/>
      <c r="M783" s="450"/>
      <c r="N783" s="450"/>
      <c r="O783" s="609"/>
      <c r="P783" s="61"/>
      <c r="Q783" s="61"/>
      <c r="R783" s="61"/>
      <c r="S783" s="61"/>
      <c r="T783" s="61"/>
      <c r="U783" s="61"/>
      <c r="V783" s="61"/>
      <c r="W783" s="61"/>
    </row>
    <row r="784" spans="1:23">
      <c r="A784" s="450"/>
      <c r="B784" s="450"/>
      <c r="C784" s="450"/>
      <c r="D784" s="450"/>
      <c r="E784" s="450"/>
      <c r="F784" s="450"/>
      <c r="G784" s="450"/>
      <c r="H784" s="450"/>
      <c r="I784" s="450"/>
      <c r="J784" s="450"/>
      <c r="K784" s="450"/>
      <c r="L784" s="450"/>
      <c r="M784" s="450"/>
      <c r="N784" s="450"/>
      <c r="O784" s="609"/>
      <c r="P784" s="61"/>
      <c r="Q784" s="61"/>
      <c r="R784" s="61"/>
      <c r="S784" s="61"/>
      <c r="T784" s="61"/>
      <c r="U784" s="61"/>
      <c r="V784" s="61"/>
      <c r="W784" s="61"/>
    </row>
    <row r="785" spans="1:23">
      <c r="A785" s="450"/>
      <c r="B785" s="450"/>
      <c r="C785" s="450"/>
      <c r="D785" s="450"/>
      <c r="E785" s="450"/>
      <c r="F785" s="450"/>
      <c r="G785" s="450"/>
      <c r="H785" s="450"/>
      <c r="I785" s="450"/>
      <c r="J785" s="450"/>
      <c r="K785" s="450"/>
      <c r="L785" s="450"/>
      <c r="M785" s="450"/>
      <c r="N785" s="450"/>
      <c r="O785" s="609"/>
      <c r="P785" s="61"/>
      <c r="Q785" s="61"/>
      <c r="R785" s="61"/>
      <c r="S785" s="61"/>
      <c r="T785" s="61"/>
      <c r="U785" s="61"/>
      <c r="V785" s="61"/>
      <c r="W785" s="61"/>
    </row>
    <row r="786" spans="1:23">
      <c r="A786" s="450"/>
      <c r="B786" s="450"/>
      <c r="C786" s="450"/>
      <c r="D786" s="450"/>
      <c r="E786" s="450"/>
      <c r="F786" s="450"/>
      <c r="G786" s="450"/>
      <c r="H786" s="450"/>
      <c r="I786" s="450"/>
      <c r="J786" s="450"/>
      <c r="K786" s="450"/>
      <c r="L786" s="450"/>
      <c r="M786" s="450"/>
      <c r="N786" s="450"/>
      <c r="O786" s="609"/>
      <c r="P786" s="61"/>
      <c r="Q786" s="61"/>
      <c r="R786" s="61"/>
      <c r="S786" s="61"/>
      <c r="T786" s="61"/>
      <c r="U786" s="61"/>
      <c r="V786" s="61"/>
      <c r="W786" s="61"/>
    </row>
    <row r="787" spans="1:23">
      <c r="A787" s="450"/>
      <c r="B787" s="450"/>
      <c r="C787" s="450"/>
      <c r="D787" s="450"/>
      <c r="E787" s="450"/>
      <c r="F787" s="450"/>
      <c r="G787" s="450"/>
      <c r="H787" s="450"/>
      <c r="I787" s="450"/>
      <c r="J787" s="450"/>
      <c r="K787" s="450"/>
      <c r="L787" s="450"/>
      <c r="M787" s="450"/>
      <c r="N787" s="450"/>
      <c r="O787" s="609"/>
      <c r="P787" s="61"/>
      <c r="Q787" s="61"/>
      <c r="R787" s="61"/>
      <c r="S787" s="61"/>
      <c r="T787" s="61"/>
      <c r="U787" s="61"/>
      <c r="V787" s="61"/>
      <c r="W787" s="61"/>
    </row>
    <row r="788" spans="1:23">
      <c r="A788" s="450"/>
      <c r="B788" s="450"/>
      <c r="C788" s="450"/>
      <c r="D788" s="450"/>
      <c r="E788" s="450"/>
      <c r="F788" s="450"/>
      <c r="G788" s="450"/>
      <c r="H788" s="450"/>
      <c r="I788" s="450"/>
      <c r="J788" s="450"/>
      <c r="K788" s="450"/>
      <c r="L788" s="450"/>
      <c r="M788" s="450"/>
      <c r="N788" s="450"/>
      <c r="O788" s="609"/>
      <c r="P788" s="61"/>
      <c r="Q788" s="61"/>
      <c r="R788" s="61"/>
      <c r="S788" s="61"/>
      <c r="T788" s="61"/>
      <c r="U788" s="61"/>
      <c r="V788" s="61"/>
      <c r="W788" s="61"/>
    </row>
    <row r="789" spans="1:23">
      <c r="A789" s="450"/>
      <c r="B789" s="450"/>
      <c r="C789" s="450"/>
      <c r="D789" s="450"/>
      <c r="E789" s="450"/>
      <c r="F789" s="450"/>
      <c r="G789" s="450"/>
      <c r="H789" s="450"/>
      <c r="I789" s="450"/>
      <c r="J789" s="450"/>
      <c r="K789" s="450"/>
      <c r="L789" s="450"/>
      <c r="M789" s="450"/>
      <c r="N789" s="450"/>
      <c r="O789" s="609"/>
      <c r="P789" s="61"/>
      <c r="Q789" s="61"/>
      <c r="R789" s="61"/>
      <c r="S789" s="61"/>
      <c r="T789" s="61"/>
      <c r="U789" s="61"/>
      <c r="V789" s="61"/>
      <c r="W789" s="61"/>
    </row>
    <row r="790" spans="1:23">
      <c r="A790" s="450"/>
      <c r="B790" s="450"/>
      <c r="C790" s="450"/>
      <c r="D790" s="450"/>
      <c r="E790" s="450"/>
      <c r="F790" s="450"/>
      <c r="G790" s="450"/>
      <c r="H790" s="450"/>
      <c r="I790" s="450"/>
      <c r="J790" s="450"/>
      <c r="K790" s="450"/>
      <c r="L790" s="450"/>
      <c r="M790" s="450"/>
      <c r="N790" s="450"/>
      <c r="O790" s="609"/>
      <c r="P790" s="61"/>
      <c r="Q790" s="61"/>
      <c r="R790" s="61"/>
      <c r="S790" s="61"/>
      <c r="T790" s="61"/>
      <c r="U790" s="61"/>
      <c r="V790" s="61"/>
      <c r="W790" s="61"/>
    </row>
    <row r="791" spans="1:23">
      <c r="A791" s="450"/>
      <c r="B791" s="450"/>
      <c r="C791" s="450"/>
      <c r="D791" s="450"/>
      <c r="E791" s="450"/>
      <c r="F791" s="450"/>
      <c r="G791" s="450"/>
      <c r="H791" s="450"/>
      <c r="I791" s="450"/>
      <c r="J791" s="450"/>
      <c r="K791" s="450"/>
      <c r="L791" s="450"/>
      <c r="M791" s="450"/>
      <c r="N791" s="450"/>
      <c r="O791" s="609"/>
      <c r="P791" s="61"/>
      <c r="Q791" s="61"/>
      <c r="R791" s="61"/>
      <c r="S791" s="61"/>
      <c r="T791" s="61"/>
      <c r="U791" s="61"/>
      <c r="V791" s="61"/>
      <c r="W791" s="61"/>
    </row>
    <row r="792" spans="1:23">
      <c r="A792" s="450"/>
      <c r="B792" s="450"/>
      <c r="C792" s="450"/>
      <c r="D792" s="450"/>
      <c r="E792" s="450"/>
      <c r="F792" s="450"/>
      <c r="G792" s="450"/>
      <c r="H792" s="450"/>
      <c r="I792" s="450"/>
      <c r="J792" s="450"/>
      <c r="K792" s="450"/>
      <c r="L792" s="450"/>
      <c r="M792" s="450"/>
      <c r="N792" s="450"/>
      <c r="O792" s="609"/>
      <c r="P792" s="61"/>
      <c r="Q792" s="61"/>
      <c r="R792" s="61"/>
      <c r="S792" s="61"/>
      <c r="T792" s="61"/>
      <c r="U792" s="61"/>
      <c r="V792" s="61"/>
      <c r="W792" s="61"/>
    </row>
    <row r="793" spans="1:23">
      <c r="A793" s="450"/>
      <c r="B793" s="450"/>
      <c r="C793" s="450"/>
      <c r="D793" s="450"/>
      <c r="E793" s="450"/>
      <c r="F793" s="450"/>
      <c r="G793" s="450"/>
      <c r="H793" s="450"/>
      <c r="I793" s="450"/>
      <c r="J793" s="450"/>
      <c r="K793" s="450"/>
      <c r="L793" s="450"/>
      <c r="M793" s="450"/>
      <c r="N793" s="450"/>
      <c r="O793" s="609"/>
      <c r="P793" s="61"/>
      <c r="Q793" s="61"/>
      <c r="R793" s="61"/>
      <c r="S793" s="61"/>
      <c r="T793" s="61"/>
      <c r="U793" s="61"/>
      <c r="V793" s="61"/>
      <c r="W793" s="61"/>
    </row>
    <row r="794" spans="1:23">
      <c r="A794" s="450"/>
      <c r="B794" s="450"/>
      <c r="C794" s="450"/>
      <c r="D794" s="450"/>
      <c r="E794" s="450"/>
      <c r="F794" s="450"/>
      <c r="G794" s="450"/>
      <c r="H794" s="450"/>
      <c r="I794" s="450"/>
      <c r="J794" s="450"/>
      <c r="K794" s="450"/>
      <c r="L794" s="450"/>
      <c r="M794" s="450"/>
      <c r="N794" s="450"/>
      <c r="O794" s="609"/>
      <c r="P794" s="61"/>
      <c r="Q794" s="61"/>
      <c r="R794" s="61"/>
      <c r="S794" s="61"/>
      <c r="T794" s="61"/>
      <c r="U794" s="61"/>
      <c r="V794" s="61"/>
      <c r="W794" s="61"/>
    </row>
    <row r="795" spans="1:23">
      <c r="A795" s="450"/>
      <c r="B795" s="450"/>
      <c r="C795" s="450"/>
      <c r="D795" s="450"/>
      <c r="E795" s="450"/>
      <c r="F795" s="450"/>
      <c r="G795" s="450"/>
      <c r="H795" s="450"/>
      <c r="I795" s="450"/>
      <c r="J795" s="450"/>
      <c r="K795" s="450"/>
      <c r="L795" s="450"/>
      <c r="M795" s="450"/>
      <c r="N795" s="450"/>
      <c r="O795" s="609"/>
      <c r="P795" s="61"/>
      <c r="Q795" s="61"/>
      <c r="R795" s="61"/>
      <c r="S795" s="61"/>
      <c r="T795" s="61"/>
      <c r="U795" s="61"/>
      <c r="V795" s="61"/>
      <c r="W795" s="61"/>
    </row>
    <row r="796" spans="1:23">
      <c r="A796" s="450"/>
      <c r="B796" s="450"/>
      <c r="C796" s="450"/>
      <c r="D796" s="450"/>
      <c r="E796" s="450"/>
      <c r="F796" s="450"/>
      <c r="G796" s="450"/>
      <c r="H796" s="450"/>
      <c r="I796" s="450"/>
      <c r="J796" s="450"/>
      <c r="K796" s="450"/>
      <c r="L796" s="450"/>
      <c r="M796" s="450"/>
      <c r="N796" s="450"/>
      <c r="O796" s="609"/>
      <c r="P796" s="61"/>
      <c r="Q796" s="61"/>
      <c r="R796" s="61"/>
      <c r="S796" s="61"/>
      <c r="T796" s="61"/>
      <c r="U796" s="61"/>
      <c r="V796" s="61"/>
      <c r="W796" s="61"/>
    </row>
    <row r="797" spans="1:23">
      <c r="A797" s="450"/>
      <c r="B797" s="450"/>
      <c r="C797" s="450"/>
      <c r="D797" s="450"/>
      <c r="E797" s="450"/>
      <c r="F797" s="450"/>
      <c r="G797" s="450"/>
      <c r="H797" s="450"/>
      <c r="I797" s="450"/>
      <c r="J797" s="450"/>
      <c r="K797" s="450"/>
      <c r="L797" s="450"/>
      <c r="M797" s="450"/>
      <c r="N797" s="450"/>
      <c r="O797" s="609"/>
      <c r="P797" s="61"/>
      <c r="Q797" s="61"/>
      <c r="R797" s="61"/>
      <c r="S797" s="61"/>
      <c r="T797" s="61"/>
      <c r="U797" s="61"/>
      <c r="V797" s="61"/>
      <c r="W797" s="61"/>
    </row>
    <row r="798" spans="1:23">
      <c r="A798" s="450"/>
      <c r="B798" s="450"/>
      <c r="C798" s="450"/>
      <c r="D798" s="450"/>
      <c r="E798" s="450"/>
      <c r="F798" s="450"/>
      <c r="G798" s="450"/>
      <c r="H798" s="450"/>
      <c r="I798" s="450"/>
      <c r="J798" s="450"/>
      <c r="K798" s="450"/>
      <c r="L798" s="450"/>
      <c r="M798" s="450"/>
      <c r="N798" s="450"/>
      <c r="O798" s="609"/>
      <c r="P798" s="61"/>
      <c r="Q798" s="61"/>
      <c r="R798" s="61"/>
      <c r="S798" s="61"/>
      <c r="T798" s="61"/>
      <c r="U798" s="61"/>
      <c r="V798" s="61"/>
      <c r="W798" s="61"/>
    </row>
    <row r="799" spans="1:23">
      <c r="A799" s="450"/>
      <c r="B799" s="450"/>
      <c r="C799" s="450"/>
      <c r="D799" s="450"/>
      <c r="E799" s="450"/>
      <c r="F799" s="450"/>
      <c r="G799" s="450"/>
      <c r="H799" s="450"/>
      <c r="I799" s="450"/>
      <c r="J799" s="450"/>
      <c r="K799" s="450"/>
      <c r="L799" s="450"/>
      <c r="M799" s="450"/>
      <c r="N799" s="450"/>
      <c r="O799" s="609"/>
      <c r="P799" s="61"/>
      <c r="Q799" s="61"/>
      <c r="R799" s="61"/>
      <c r="S799" s="61"/>
      <c r="T799" s="61"/>
      <c r="U799" s="61"/>
      <c r="V799" s="61"/>
      <c r="W799" s="61"/>
    </row>
    <row r="800" spans="1:23">
      <c r="A800" s="450"/>
      <c r="B800" s="450"/>
      <c r="C800" s="450"/>
      <c r="D800" s="450"/>
      <c r="E800" s="450"/>
      <c r="F800" s="450"/>
      <c r="G800" s="450"/>
      <c r="H800" s="450"/>
      <c r="I800" s="450"/>
      <c r="J800" s="450"/>
      <c r="K800" s="450"/>
      <c r="L800" s="450"/>
      <c r="M800" s="450"/>
      <c r="N800" s="450"/>
      <c r="O800" s="609"/>
      <c r="P800" s="61"/>
      <c r="Q800" s="61"/>
      <c r="R800" s="61"/>
      <c r="S800" s="61"/>
      <c r="T800" s="61"/>
      <c r="U800" s="61"/>
      <c r="V800" s="61"/>
      <c r="W800" s="61"/>
    </row>
    <row r="801" spans="1:23">
      <c r="A801" s="450"/>
      <c r="B801" s="450"/>
      <c r="C801" s="450"/>
      <c r="D801" s="450"/>
      <c r="E801" s="450"/>
      <c r="F801" s="450"/>
      <c r="G801" s="450"/>
      <c r="H801" s="450"/>
      <c r="I801" s="450"/>
      <c r="J801" s="450"/>
      <c r="K801" s="450"/>
      <c r="L801" s="450"/>
      <c r="M801" s="450"/>
      <c r="N801" s="450"/>
      <c r="O801" s="609"/>
      <c r="P801" s="61"/>
      <c r="Q801" s="61"/>
      <c r="R801" s="61"/>
      <c r="S801" s="61"/>
      <c r="T801" s="61"/>
      <c r="U801" s="61"/>
      <c r="V801" s="61"/>
      <c r="W801" s="61"/>
    </row>
    <row r="802" spans="1:23">
      <c r="A802" s="450"/>
      <c r="B802" s="450"/>
      <c r="C802" s="450"/>
      <c r="D802" s="450"/>
      <c r="E802" s="450"/>
      <c r="F802" s="450"/>
      <c r="G802" s="450"/>
      <c r="H802" s="450"/>
      <c r="I802" s="450"/>
      <c r="J802" s="450"/>
      <c r="K802" s="450"/>
      <c r="L802" s="450"/>
      <c r="M802" s="450"/>
      <c r="N802" s="450"/>
      <c r="O802" s="609"/>
      <c r="P802" s="61"/>
      <c r="Q802" s="61"/>
      <c r="R802" s="61"/>
      <c r="S802" s="61"/>
      <c r="T802" s="61"/>
      <c r="U802" s="61"/>
      <c r="V802" s="61"/>
      <c r="W802" s="61"/>
    </row>
    <row r="803" spans="1:23">
      <c r="A803" s="450"/>
      <c r="B803" s="450"/>
      <c r="C803" s="450"/>
      <c r="D803" s="450"/>
      <c r="E803" s="450"/>
      <c r="F803" s="450"/>
      <c r="G803" s="450"/>
      <c r="H803" s="450"/>
      <c r="I803" s="450"/>
      <c r="J803" s="450"/>
      <c r="K803" s="450"/>
      <c r="L803" s="450"/>
      <c r="M803" s="450"/>
      <c r="N803" s="450"/>
      <c r="O803" s="609"/>
      <c r="P803" s="61"/>
      <c r="Q803" s="61"/>
      <c r="R803" s="61"/>
      <c r="S803" s="61"/>
      <c r="T803" s="61"/>
      <c r="U803" s="61"/>
      <c r="V803" s="61"/>
      <c r="W803" s="61"/>
    </row>
    <row r="804" spans="1:23">
      <c r="A804" s="450"/>
      <c r="B804" s="450"/>
      <c r="C804" s="450"/>
      <c r="D804" s="450"/>
      <c r="E804" s="450"/>
      <c r="F804" s="450"/>
      <c r="G804" s="450"/>
      <c r="H804" s="450"/>
      <c r="I804" s="450"/>
      <c r="J804" s="450"/>
      <c r="K804" s="450"/>
      <c r="L804" s="450"/>
      <c r="M804" s="450"/>
      <c r="N804" s="450"/>
      <c r="O804" s="609"/>
      <c r="P804" s="61"/>
      <c r="Q804" s="61"/>
      <c r="R804" s="61"/>
      <c r="S804" s="61"/>
      <c r="T804" s="61"/>
      <c r="U804" s="61"/>
      <c r="V804" s="61"/>
      <c r="W804" s="61"/>
    </row>
    <row r="805" spans="1:23">
      <c r="A805" s="450"/>
      <c r="B805" s="450"/>
      <c r="C805" s="450"/>
      <c r="D805" s="450"/>
      <c r="E805" s="450"/>
      <c r="F805" s="450"/>
      <c r="G805" s="450"/>
      <c r="H805" s="450"/>
      <c r="I805" s="450"/>
      <c r="J805" s="450"/>
      <c r="K805" s="450"/>
      <c r="L805" s="450"/>
      <c r="M805" s="450"/>
      <c r="N805" s="450"/>
      <c r="O805" s="609"/>
      <c r="P805" s="61"/>
      <c r="Q805" s="61"/>
      <c r="R805" s="61"/>
      <c r="S805" s="61"/>
      <c r="T805" s="61"/>
      <c r="U805" s="61"/>
      <c r="V805" s="61"/>
      <c r="W805" s="61"/>
    </row>
    <row r="806" spans="1:23">
      <c r="A806" s="450"/>
      <c r="B806" s="450"/>
      <c r="C806" s="450"/>
      <c r="D806" s="450"/>
      <c r="E806" s="450"/>
      <c r="F806" s="450"/>
      <c r="G806" s="450"/>
      <c r="H806" s="450"/>
      <c r="I806" s="450"/>
      <c r="J806" s="450"/>
      <c r="K806" s="450"/>
      <c r="L806" s="450"/>
      <c r="M806" s="450"/>
      <c r="N806" s="450"/>
      <c r="O806" s="609"/>
      <c r="P806" s="61"/>
      <c r="Q806" s="61"/>
      <c r="R806" s="61"/>
      <c r="S806" s="61"/>
      <c r="T806" s="61"/>
      <c r="U806" s="61"/>
      <c r="V806" s="61"/>
      <c r="W806" s="61"/>
    </row>
    <row r="807" spans="1:23">
      <c r="A807" s="450"/>
      <c r="B807" s="450"/>
      <c r="C807" s="450"/>
      <c r="D807" s="450"/>
      <c r="E807" s="450"/>
      <c r="F807" s="450"/>
      <c r="G807" s="450"/>
      <c r="H807" s="450"/>
      <c r="I807" s="450"/>
      <c r="J807" s="450"/>
      <c r="K807" s="450"/>
      <c r="L807" s="450"/>
      <c r="M807" s="450"/>
      <c r="N807" s="450"/>
      <c r="O807" s="609"/>
      <c r="P807" s="61"/>
      <c r="Q807" s="61"/>
      <c r="R807" s="61"/>
      <c r="S807" s="61"/>
      <c r="T807" s="61"/>
      <c r="U807" s="61"/>
      <c r="V807" s="61"/>
      <c r="W807" s="61"/>
    </row>
    <row r="808" spans="1:23">
      <c r="A808" s="450"/>
      <c r="B808" s="450"/>
      <c r="C808" s="450"/>
      <c r="D808" s="450"/>
      <c r="E808" s="450"/>
      <c r="F808" s="450"/>
      <c r="G808" s="450"/>
      <c r="H808" s="450"/>
      <c r="I808" s="450"/>
      <c r="J808" s="450"/>
      <c r="K808" s="450"/>
      <c r="L808" s="450"/>
      <c r="M808" s="450"/>
      <c r="N808" s="450"/>
      <c r="O808" s="609"/>
      <c r="P808" s="61"/>
      <c r="Q808" s="61"/>
      <c r="R808" s="61"/>
      <c r="S808" s="61"/>
      <c r="T808" s="61"/>
      <c r="U808" s="61"/>
      <c r="V808" s="61"/>
      <c r="W808" s="61"/>
    </row>
    <row r="809" spans="1:23">
      <c r="A809" s="450"/>
      <c r="B809" s="450"/>
      <c r="C809" s="450"/>
      <c r="D809" s="450"/>
      <c r="E809" s="450"/>
      <c r="F809" s="450"/>
      <c r="G809" s="450"/>
      <c r="H809" s="450"/>
      <c r="I809" s="450"/>
      <c r="J809" s="450"/>
      <c r="K809" s="450"/>
      <c r="L809" s="450"/>
      <c r="M809" s="450"/>
      <c r="N809" s="450"/>
      <c r="O809" s="609"/>
      <c r="P809" s="61"/>
      <c r="Q809" s="61"/>
      <c r="R809" s="61"/>
      <c r="S809" s="61"/>
      <c r="T809" s="61"/>
      <c r="U809" s="61"/>
      <c r="V809" s="61"/>
      <c r="W809" s="61"/>
    </row>
    <row r="810" spans="1:23">
      <c r="A810" s="450"/>
      <c r="B810" s="450"/>
      <c r="C810" s="450"/>
      <c r="D810" s="450"/>
      <c r="E810" s="450"/>
      <c r="F810" s="450"/>
      <c r="G810" s="450"/>
      <c r="H810" s="450"/>
      <c r="I810" s="450"/>
      <c r="J810" s="450"/>
      <c r="K810" s="450"/>
      <c r="L810" s="450"/>
      <c r="M810" s="450"/>
      <c r="N810" s="450"/>
      <c r="O810" s="609"/>
      <c r="P810" s="61"/>
      <c r="Q810" s="61"/>
      <c r="R810" s="61"/>
      <c r="S810" s="61"/>
      <c r="T810" s="61"/>
      <c r="U810" s="61"/>
      <c r="V810" s="61"/>
      <c r="W810" s="61"/>
    </row>
    <row r="811" spans="1:23">
      <c r="A811" s="450"/>
      <c r="B811" s="450"/>
      <c r="C811" s="450"/>
      <c r="D811" s="450"/>
      <c r="E811" s="450"/>
      <c r="F811" s="450"/>
      <c r="G811" s="450"/>
      <c r="H811" s="450"/>
      <c r="I811" s="450"/>
      <c r="J811" s="450"/>
      <c r="K811" s="450"/>
      <c r="L811" s="450"/>
      <c r="M811" s="450"/>
      <c r="N811" s="450"/>
      <c r="O811" s="609"/>
      <c r="P811" s="61"/>
      <c r="Q811" s="61"/>
      <c r="R811" s="61"/>
      <c r="S811" s="61"/>
      <c r="T811" s="61"/>
      <c r="U811" s="61"/>
      <c r="V811" s="61"/>
      <c r="W811" s="61"/>
    </row>
    <row r="812" spans="1:23">
      <c r="A812" s="450"/>
      <c r="B812" s="450"/>
      <c r="C812" s="450"/>
      <c r="D812" s="450"/>
      <c r="E812" s="450"/>
      <c r="F812" s="450"/>
      <c r="G812" s="450"/>
      <c r="H812" s="450"/>
      <c r="I812" s="450"/>
      <c r="J812" s="450"/>
      <c r="K812" s="450"/>
      <c r="L812" s="450"/>
      <c r="M812" s="450"/>
      <c r="N812" s="450"/>
      <c r="O812" s="609"/>
      <c r="P812" s="61"/>
      <c r="Q812" s="61"/>
      <c r="R812" s="61"/>
      <c r="S812" s="61"/>
      <c r="T812" s="61"/>
      <c r="U812" s="61"/>
      <c r="V812" s="61"/>
      <c r="W812" s="61"/>
    </row>
    <row r="813" spans="1:23">
      <c r="A813" s="450"/>
      <c r="B813" s="450"/>
      <c r="C813" s="450"/>
      <c r="D813" s="450"/>
      <c r="E813" s="450"/>
      <c r="F813" s="450"/>
      <c r="G813" s="450"/>
      <c r="H813" s="450"/>
      <c r="I813" s="450"/>
      <c r="J813" s="450"/>
      <c r="K813" s="450"/>
      <c r="L813" s="450"/>
      <c r="M813" s="450"/>
      <c r="N813" s="450"/>
      <c r="O813" s="609"/>
      <c r="P813" s="61"/>
      <c r="Q813" s="61"/>
      <c r="R813" s="61"/>
      <c r="S813" s="61"/>
      <c r="T813" s="61"/>
      <c r="U813" s="61"/>
      <c r="V813" s="61"/>
      <c r="W813" s="61"/>
    </row>
    <row r="814" spans="1:23">
      <c r="A814" s="450"/>
      <c r="B814" s="450"/>
      <c r="C814" s="450"/>
      <c r="D814" s="450"/>
      <c r="E814" s="450"/>
      <c r="F814" s="450"/>
      <c r="G814" s="450"/>
      <c r="H814" s="450"/>
      <c r="I814" s="450"/>
      <c r="J814" s="450"/>
      <c r="K814" s="450"/>
      <c r="L814" s="450"/>
      <c r="M814" s="450"/>
      <c r="N814" s="450"/>
      <c r="O814" s="609"/>
      <c r="P814" s="61"/>
      <c r="Q814" s="61"/>
      <c r="R814" s="61"/>
      <c r="S814" s="61"/>
      <c r="T814" s="61"/>
      <c r="U814" s="61"/>
      <c r="V814" s="61"/>
      <c r="W814" s="61"/>
    </row>
    <row r="815" spans="1:23">
      <c r="A815" s="450"/>
      <c r="B815" s="450"/>
      <c r="C815" s="450"/>
      <c r="D815" s="450"/>
      <c r="E815" s="450"/>
      <c r="F815" s="450"/>
      <c r="G815" s="450"/>
      <c r="H815" s="450"/>
      <c r="I815" s="450"/>
      <c r="J815" s="450"/>
      <c r="K815" s="450"/>
      <c r="L815" s="450"/>
      <c r="M815" s="450"/>
      <c r="N815" s="450"/>
      <c r="O815" s="609"/>
      <c r="P815" s="61"/>
      <c r="Q815" s="61"/>
      <c r="R815" s="61"/>
      <c r="S815" s="61"/>
      <c r="T815" s="61"/>
      <c r="U815" s="61"/>
      <c r="V815" s="61"/>
      <c r="W815" s="61"/>
    </row>
    <row r="816" spans="1:23">
      <c r="A816" s="450"/>
      <c r="B816" s="450"/>
      <c r="C816" s="450"/>
      <c r="D816" s="450"/>
      <c r="E816" s="450"/>
      <c r="F816" s="450"/>
      <c r="G816" s="450"/>
      <c r="H816" s="450"/>
      <c r="I816" s="450"/>
      <c r="J816" s="450"/>
      <c r="K816" s="450"/>
      <c r="L816" s="450"/>
      <c r="M816" s="450"/>
      <c r="N816" s="450"/>
      <c r="O816" s="609"/>
      <c r="P816" s="61"/>
      <c r="Q816" s="61"/>
      <c r="R816" s="61"/>
      <c r="S816" s="61"/>
      <c r="T816" s="61"/>
      <c r="U816" s="61"/>
      <c r="V816" s="61"/>
      <c r="W816" s="61"/>
    </row>
    <row r="817" spans="1:23">
      <c r="A817" s="450"/>
      <c r="B817" s="450"/>
      <c r="C817" s="450"/>
      <c r="D817" s="450"/>
      <c r="E817" s="450"/>
      <c r="F817" s="450"/>
      <c r="G817" s="450"/>
      <c r="H817" s="450"/>
      <c r="I817" s="450"/>
      <c r="J817" s="450"/>
      <c r="K817" s="450"/>
      <c r="L817" s="450"/>
      <c r="M817" s="450"/>
      <c r="N817" s="450"/>
      <c r="O817" s="609"/>
      <c r="P817" s="61"/>
      <c r="Q817" s="61"/>
      <c r="R817" s="61"/>
      <c r="S817" s="61"/>
      <c r="T817" s="61"/>
      <c r="U817" s="61"/>
      <c r="V817" s="61"/>
      <c r="W817" s="61"/>
    </row>
    <row r="818" spans="1:23">
      <c r="A818" s="450"/>
      <c r="B818" s="450"/>
      <c r="C818" s="450"/>
      <c r="D818" s="450"/>
      <c r="E818" s="450"/>
      <c r="F818" s="450"/>
      <c r="G818" s="450"/>
      <c r="H818" s="450"/>
      <c r="I818" s="450"/>
      <c r="J818" s="450"/>
      <c r="K818" s="450"/>
      <c r="L818" s="450"/>
      <c r="M818" s="450"/>
      <c r="N818" s="450"/>
      <c r="O818" s="609"/>
      <c r="P818" s="61"/>
      <c r="Q818" s="61"/>
      <c r="R818" s="61"/>
      <c r="S818" s="61"/>
      <c r="T818" s="61"/>
      <c r="U818" s="61"/>
      <c r="V818" s="61"/>
      <c r="W818" s="61"/>
    </row>
    <row r="819" spans="1:23">
      <c r="A819" s="450"/>
      <c r="B819" s="450"/>
      <c r="C819" s="450"/>
      <c r="D819" s="450"/>
      <c r="E819" s="450"/>
      <c r="F819" s="450"/>
      <c r="G819" s="450"/>
      <c r="H819" s="450"/>
      <c r="I819" s="450"/>
      <c r="J819" s="450"/>
      <c r="K819" s="450"/>
      <c r="L819" s="450"/>
      <c r="M819" s="450"/>
      <c r="N819" s="450"/>
      <c r="O819" s="609"/>
      <c r="P819" s="61"/>
      <c r="Q819" s="61"/>
      <c r="R819" s="61"/>
      <c r="S819" s="61"/>
      <c r="T819" s="61"/>
      <c r="U819" s="61"/>
      <c r="V819" s="61"/>
      <c r="W819" s="61"/>
    </row>
    <row r="820" spans="1:23">
      <c r="A820" s="450"/>
      <c r="B820" s="450"/>
      <c r="C820" s="450"/>
      <c r="D820" s="450"/>
      <c r="E820" s="450"/>
      <c r="F820" s="450"/>
      <c r="G820" s="450"/>
      <c r="H820" s="450"/>
      <c r="I820" s="450"/>
      <c r="J820" s="450"/>
      <c r="K820" s="450"/>
      <c r="L820" s="450"/>
      <c r="M820" s="450"/>
      <c r="N820" s="450"/>
      <c r="O820" s="609"/>
      <c r="P820" s="61"/>
      <c r="Q820" s="61"/>
      <c r="R820" s="61"/>
      <c r="S820" s="61"/>
      <c r="T820" s="61"/>
      <c r="U820" s="61"/>
      <c r="V820" s="61"/>
      <c r="W820" s="61"/>
    </row>
    <row r="821" spans="1:23">
      <c r="A821" s="450"/>
      <c r="B821" s="450"/>
      <c r="C821" s="450"/>
      <c r="D821" s="450"/>
      <c r="E821" s="450"/>
      <c r="F821" s="450"/>
      <c r="G821" s="450"/>
      <c r="H821" s="450"/>
      <c r="I821" s="450"/>
      <c r="J821" s="450"/>
      <c r="K821" s="450"/>
      <c r="L821" s="450"/>
      <c r="M821" s="450"/>
      <c r="N821" s="450"/>
      <c r="O821" s="609"/>
      <c r="P821" s="61"/>
      <c r="Q821" s="61"/>
      <c r="R821" s="61"/>
      <c r="S821" s="61"/>
      <c r="T821" s="61"/>
      <c r="U821" s="61"/>
      <c r="V821" s="61"/>
      <c r="W821" s="61"/>
    </row>
    <row r="822" spans="1:23">
      <c r="A822" s="450"/>
      <c r="B822" s="450"/>
      <c r="C822" s="450"/>
      <c r="D822" s="450"/>
      <c r="E822" s="450"/>
      <c r="F822" s="450"/>
      <c r="G822" s="450"/>
      <c r="H822" s="450"/>
      <c r="I822" s="450"/>
      <c r="J822" s="450"/>
      <c r="K822" s="450"/>
      <c r="L822" s="450"/>
      <c r="M822" s="450"/>
      <c r="N822" s="450"/>
      <c r="O822" s="609"/>
      <c r="P822" s="61"/>
      <c r="Q822" s="61"/>
      <c r="R822" s="61"/>
      <c r="S822" s="61"/>
      <c r="T822" s="61"/>
      <c r="U822" s="61"/>
      <c r="V822" s="61"/>
      <c r="W822" s="61"/>
    </row>
    <row r="823" spans="1:23">
      <c r="A823" s="450"/>
      <c r="B823" s="450"/>
      <c r="C823" s="450"/>
      <c r="D823" s="450"/>
      <c r="E823" s="450"/>
      <c r="F823" s="450"/>
      <c r="G823" s="450"/>
      <c r="H823" s="450"/>
      <c r="I823" s="450"/>
      <c r="J823" s="450"/>
      <c r="K823" s="450"/>
      <c r="L823" s="450"/>
      <c r="M823" s="450"/>
      <c r="N823" s="450"/>
      <c r="O823" s="609"/>
      <c r="P823" s="61"/>
      <c r="Q823" s="61"/>
      <c r="R823" s="61"/>
      <c r="S823" s="61"/>
      <c r="T823" s="61"/>
      <c r="U823" s="61"/>
      <c r="V823" s="61"/>
      <c r="W823" s="61"/>
    </row>
    <row r="824" spans="1:23">
      <c r="A824" s="450"/>
      <c r="B824" s="450"/>
      <c r="C824" s="450"/>
      <c r="D824" s="450"/>
      <c r="E824" s="450"/>
      <c r="F824" s="450"/>
      <c r="G824" s="450"/>
      <c r="H824" s="450"/>
      <c r="I824" s="450"/>
      <c r="J824" s="450"/>
      <c r="K824" s="450"/>
      <c r="L824" s="450"/>
      <c r="M824" s="450"/>
      <c r="N824" s="450"/>
      <c r="O824" s="609"/>
      <c r="P824" s="61"/>
      <c r="Q824" s="61"/>
      <c r="R824" s="61"/>
      <c r="S824" s="61"/>
      <c r="T824" s="61"/>
      <c r="U824" s="61"/>
      <c r="V824" s="61"/>
      <c r="W824" s="61"/>
    </row>
    <row r="825" spans="1:23">
      <c r="A825" s="450"/>
      <c r="B825" s="450"/>
      <c r="C825" s="450"/>
      <c r="D825" s="450"/>
      <c r="E825" s="450"/>
      <c r="F825" s="450"/>
      <c r="G825" s="450"/>
      <c r="H825" s="450"/>
      <c r="I825" s="450"/>
      <c r="J825" s="450"/>
      <c r="K825" s="450"/>
      <c r="L825" s="450"/>
      <c r="M825" s="450"/>
      <c r="N825" s="450"/>
      <c r="O825" s="609"/>
      <c r="P825" s="61"/>
      <c r="Q825" s="61"/>
      <c r="R825" s="61"/>
      <c r="S825" s="61"/>
      <c r="T825" s="61"/>
      <c r="U825" s="61"/>
      <c r="V825" s="61"/>
      <c r="W825" s="61"/>
    </row>
    <row r="826" spans="1:23">
      <c r="A826" s="450"/>
      <c r="B826" s="450"/>
      <c r="C826" s="450"/>
      <c r="D826" s="450"/>
      <c r="E826" s="450"/>
      <c r="F826" s="450"/>
      <c r="G826" s="450"/>
      <c r="H826" s="450"/>
      <c r="I826" s="450"/>
      <c r="J826" s="450"/>
      <c r="K826" s="450"/>
      <c r="L826" s="450"/>
      <c r="M826" s="450"/>
      <c r="N826" s="450"/>
      <c r="O826" s="609"/>
      <c r="P826" s="61"/>
      <c r="Q826" s="61"/>
      <c r="R826" s="61"/>
      <c r="S826" s="61"/>
      <c r="T826" s="61"/>
      <c r="U826" s="61"/>
      <c r="V826" s="61"/>
      <c r="W826" s="61"/>
    </row>
    <row r="827" spans="1:23">
      <c r="A827" s="450"/>
      <c r="B827" s="450"/>
      <c r="C827" s="450"/>
      <c r="D827" s="450"/>
      <c r="E827" s="450"/>
      <c r="F827" s="450"/>
      <c r="G827" s="450"/>
      <c r="H827" s="450"/>
      <c r="I827" s="450"/>
      <c r="J827" s="450"/>
      <c r="K827" s="450"/>
      <c r="L827" s="450"/>
      <c r="M827" s="450"/>
      <c r="N827" s="450"/>
      <c r="O827" s="609"/>
      <c r="P827" s="61"/>
      <c r="Q827" s="61"/>
      <c r="R827" s="61"/>
      <c r="S827" s="61"/>
      <c r="T827" s="61"/>
      <c r="U827" s="61"/>
      <c r="V827" s="61"/>
      <c r="W827" s="61"/>
    </row>
    <row r="828" spans="1:23">
      <c r="A828" s="450"/>
      <c r="B828" s="450"/>
      <c r="C828" s="450"/>
      <c r="D828" s="450"/>
      <c r="E828" s="450"/>
      <c r="F828" s="450"/>
      <c r="G828" s="450"/>
      <c r="H828" s="450"/>
      <c r="I828" s="450"/>
      <c r="J828" s="450"/>
      <c r="K828" s="450"/>
      <c r="L828" s="450"/>
      <c r="M828" s="450"/>
      <c r="N828" s="450"/>
      <c r="O828" s="609"/>
      <c r="P828" s="61"/>
      <c r="Q828" s="61"/>
      <c r="R828" s="61"/>
      <c r="S828" s="61"/>
      <c r="T828" s="61"/>
      <c r="U828" s="61"/>
      <c r="V828" s="61"/>
      <c r="W828" s="61"/>
    </row>
    <row r="829" spans="1:23">
      <c r="A829" s="450"/>
      <c r="B829" s="450"/>
      <c r="C829" s="450"/>
      <c r="D829" s="450"/>
      <c r="E829" s="450"/>
      <c r="F829" s="450"/>
      <c r="G829" s="450"/>
      <c r="H829" s="450"/>
      <c r="I829" s="450"/>
      <c r="J829" s="450"/>
      <c r="K829" s="450"/>
      <c r="L829" s="450"/>
      <c r="M829" s="450"/>
      <c r="N829" s="450"/>
      <c r="O829" s="609"/>
      <c r="P829" s="61"/>
      <c r="Q829" s="61"/>
      <c r="R829" s="61"/>
      <c r="S829" s="61"/>
      <c r="T829" s="61"/>
      <c r="U829" s="61"/>
      <c r="V829" s="61"/>
      <c r="W829" s="61"/>
    </row>
    <row r="830" spans="1:23">
      <c r="A830" s="450"/>
      <c r="B830" s="450"/>
      <c r="C830" s="450"/>
      <c r="D830" s="450"/>
      <c r="E830" s="450"/>
      <c r="F830" s="450"/>
      <c r="G830" s="450"/>
      <c r="H830" s="450"/>
      <c r="I830" s="450"/>
      <c r="J830" s="450"/>
      <c r="K830" s="450"/>
      <c r="L830" s="450"/>
      <c r="M830" s="450"/>
      <c r="N830" s="450"/>
      <c r="O830" s="609"/>
      <c r="P830" s="61"/>
      <c r="Q830" s="61"/>
      <c r="R830" s="61"/>
      <c r="S830" s="61"/>
      <c r="T830" s="61"/>
      <c r="U830" s="61"/>
      <c r="V830" s="61"/>
      <c r="W830" s="61"/>
    </row>
    <row r="831" spans="1:23">
      <c r="A831" s="450"/>
      <c r="B831" s="450"/>
      <c r="C831" s="450"/>
      <c r="D831" s="450"/>
      <c r="E831" s="450"/>
      <c r="F831" s="450"/>
      <c r="G831" s="450"/>
      <c r="H831" s="450"/>
      <c r="I831" s="450"/>
      <c r="J831" s="450"/>
      <c r="K831" s="450"/>
      <c r="L831" s="450"/>
      <c r="M831" s="450"/>
      <c r="N831" s="450"/>
      <c r="O831" s="609"/>
      <c r="P831" s="61"/>
      <c r="Q831" s="61"/>
      <c r="R831" s="61"/>
      <c r="S831" s="61"/>
      <c r="T831" s="61"/>
      <c r="U831" s="61"/>
      <c r="V831" s="61"/>
      <c r="W831" s="61"/>
    </row>
    <row r="832" spans="1:23">
      <c r="A832" s="450"/>
      <c r="B832" s="450"/>
      <c r="C832" s="450"/>
      <c r="D832" s="450"/>
      <c r="E832" s="450"/>
      <c r="F832" s="450"/>
      <c r="G832" s="450"/>
      <c r="H832" s="450"/>
      <c r="I832" s="450"/>
      <c r="J832" s="450"/>
      <c r="K832" s="450"/>
      <c r="L832" s="450"/>
      <c r="M832" s="450"/>
      <c r="N832" s="450"/>
      <c r="O832" s="609"/>
      <c r="P832" s="61"/>
      <c r="Q832" s="61"/>
      <c r="R832" s="61"/>
      <c r="S832" s="61"/>
      <c r="T832" s="61"/>
      <c r="U832" s="61"/>
      <c r="V832" s="61"/>
      <c r="W832" s="61"/>
    </row>
    <row r="833" spans="1:23">
      <c r="A833" s="450"/>
      <c r="B833" s="450"/>
      <c r="C833" s="450"/>
      <c r="D833" s="450"/>
      <c r="E833" s="450"/>
      <c r="F833" s="450"/>
      <c r="G833" s="450"/>
      <c r="H833" s="450"/>
      <c r="I833" s="450"/>
      <c r="J833" s="450"/>
      <c r="K833" s="450"/>
      <c r="L833" s="450"/>
      <c r="M833" s="450"/>
      <c r="N833" s="450"/>
      <c r="O833" s="609"/>
      <c r="P833" s="61"/>
      <c r="Q833" s="61"/>
      <c r="R833" s="61"/>
      <c r="S833" s="61"/>
      <c r="T833" s="61"/>
      <c r="U833" s="61"/>
      <c r="V833" s="61"/>
      <c r="W833" s="61"/>
    </row>
    <row r="834" spans="1:23">
      <c r="A834" s="450"/>
      <c r="B834" s="450"/>
      <c r="C834" s="450"/>
      <c r="D834" s="450"/>
      <c r="E834" s="450"/>
      <c r="F834" s="450"/>
      <c r="G834" s="450"/>
      <c r="H834" s="450"/>
      <c r="I834" s="450"/>
      <c r="J834" s="450"/>
      <c r="K834" s="450"/>
      <c r="L834" s="450"/>
      <c r="M834" s="450"/>
      <c r="N834" s="450"/>
      <c r="O834" s="609"/>
      <c r="P834" s="61"/>
      <c r="Q834" s="61"/>
      <c r="R834" s="61"/>
      <c r="S834" s="61"/>
      <c r="T834" s="61"/>
      <c r="U834" s="61"/>
      <c r="V834" s="61"/>
      <c r="W834" s="61"/>
    </row>
    <row r="835" spans="1:23">
      <c r="A835" s="450"/>
      <c r="B835" s="450"/>
      <c r="C835" s="450"/>
      <c r="D835" s="450"/>
      <c r="E835" s="450"/>
      <c r="F835" s="450"/>
      <c r="G835" s="450"/>
      <c r="H835" s="450"/>
      <c r="I835" s="450"/>
      <c r="J835" s="450"/>
      <c r="K835" s="450"/>
      <c r="L835" s="450"/>
      <c r="M835" s="450"/>
      <c r="N835" s="450"/>
      <c r="O835" s="609"/>
      <c r="P835" s="61"/>
      <c r="Q835" s="61"/>
      <c r="R835" s="61"/>
      <c r="S835" s="61"/>
      <c r="T835" s="61"/>
      <c r="U835" s="61"/>
      <c r="V835" s="61"/>
      <c r="W835" s="61"/>
    </row>
    <row r="836" spans="1:23">
      <c r="A836" s="450"/>
      <c r="B836" s="450"/>
      <c r="C836" s="450"/>
      <c r="D836" s="450"/>
      <c r="E836" s="450"/>
      <c r="F836" s="450"/>
      <c r="G836" s="450"/>
      <c r="H836" s="450"/>
      <c r="I836" s="450"/>
      <c r="J836" s="450"/>
      <c r="K836" s="450"/>
      <c r="L836" s="450"/>
      <c r="M836" s="450"/>
      <c r="N836" s="450"/>
      <c r="O836" s="609"/>
      <c r="P836" s="61"/>
      <c r="Q836" s="61"/>
      <c r="R836" s="61"/>
      <c r="S836" s="61"/>
      <c r="T836" s="61"/>
      <c r="U836" s="61"/>
      <c r="V836" s="61"/>
      <c r="W836" s="61"/>
    </row>
    <row r="837" spans="1:23">
      <c r="A837" s="450"/>
      <c r="B837" s="450"/>
      <c r="C837" s="450"/>
      <c r="D837" s="450"/>
      <c r="E837" s="450"/>
      <c r="F837" s="450"/>
      <c r="G837" s="450"/>
      <c r="H837" s="450"/>
      <c r="I837" s="450"/>
      <c r="J837" s="450"/>
      <c r="K837" s="450"/>
      <c r="L837" s="450"/>
      <c r="M837" s="450"/>
      <c r="N837" s="450"/>
      <c r="O837" s="609"/>
      <c r="P837" s="61"/>
      <c r="Q837" s="61"/>
      <c r="R837" s="61"/>
      <c r="S837" s="61"/>
      <c r="T837" s="61"/>
      <c r="U837" s="61"/>
      <c r="V837" s="61"/>
      <c r="W837" s="61"/>
    </row>
    <row r="838" spans="1:23">
      <c r="A838" s="450"/>
      <c r="B838" s="450"/>
      <c r="C838" s="450"/>
      <c r="D838" s="450"/>
      <c r="E838" s="450"/>
      <c r="F838" s="450"/>
      <c r="G838" s="450"/>
      <c r="H838" s="450"/>
      <c r="I838" s="450"/>
      <c r="J838" s="450"/>
      <c r="K838" s="450"/>
      <c r="L838" s="450"/>
      <c r="M838" s="450"/>
      <c r="N838" s="450"/>
      <c r="O838" s="609"/>
      <c r="P838" s="61"/>
      <c r="Q838" s="61"/>
      <c r="R838" s="61"/>
      <c r="S838" s="61"/>
      <c r="T838" s="61"/>
      <c r="U838" s="61"/>
      <c r="V838" s="61"/>
      <c r="W838" s="61"/>
    </row>
    <row r="839" spans="1:23">
      <c r="A839" s="450"/>
      <c r="B839" s="450"/>
      <c r="C839" s="450"/>
      <c r="D839" s="450"/>
      <c r="E839" s="450"/>
      <c r="F839" s="450"/>
      <c r="G839" s="450"/>
      <c r="H839" s="450"/>
      <c r="I839" s="450"/>
      <c r="J839" s="450"/>
      <c r="K839" s="450"/>
      <c r="L839" s="450"/>
      <c r="M839" s="450"/>
      <c r="N839" s="450"/>
      <c r="O839" s="609"/>
      <c r="P839" s="61"/>
      <c r="Q839" s="61"/>
      <c r="R839" s="61"/>
      <c r="S839" s="61"/>
      <c r="T839" s="61"/>
      <c r="U839" s="61"/>
      <c r="V839" s="61"/>
      <c r="W839" s="61"/>
    </row>
    <row r="840" spans="1:23">
      <c r="A840" s="450"/>
      <c r="B840" s="450"/>
      <c r="C840" s="450"/>
      <c r="D840" s="450"/>
      <c r="E840" s="450"/>
      <c r="F840" s="450"/>
      <c r="G840" s="450"/>
      <c r="H840" s="450"/>
      <c r="I840" s="450"/>
      <c r="J840" s="450"/>
      <c r="K840" s="450"/>
      <c r="L840" s="450"/>
      <c r="M840" s="450"/>
      <c r="N840" s="450"/>
      <c r="O840" s="609"/>
      <c r="P840" s="61"/>
      <c r="Q840" s="61"/>
      <c r="R840" s="61"/>
      <c r="S840" s="61"/>
      <c r="T840" s="61"/>
      <c r="U840" s="61"/>
      <c r="V840" s="61"/>
      <c r="W840" s="61"/>
    </row>
    <row r="841" spans="1:23">
      <c r="A841" s="450"/>
      <c r="B841" s="450"/>
      <c r="C841" s="450"/>
      <c r="D841" s="450"/>
      <c r="E841" s="450"/>
      <c r="F841" s="450"/>
      <c r="G841" s="450"/>
      <c r="H841" s="450"/>
      <c r="I841" s="450"/>
      <c r="J841" s="450"/>
      <c r="K841" s="450"/>
      <c r="L841" s="450"/>
      <c r="M841" s="450"/>
      <c r="N841" s="450"/>
      <c r="O841" s="609"/>
      <c r="P841" s="61"/>
      <c r="Q841" s="61"/>
      <c r="R841" s="61"/>
      <c r="S841" s="61"/>
      <c r="T841" s="61"/>
      <c r="U841" s="61"/>
      <c r="V841" s="61"/>
      <c r="W841" s="61"/>
    </row>
    <row r="842" spans="1:23">
      <c r="A842" s="450"/>
      <c r="B842" s="450"/>
      <c r="C842" s="450"/>
      <c r="D842" s="450"/>
      <c r="E842" s="450"/>
      <c r="F842" s="450"/>
      <c r="G842" s="450"/>
      <c r="H842" s="450"/>
      <c r="I842" s="450"/>
      <c r="J842" s="450"/>
      <c r="K842" s="450"/>
      <c r="L842" s="450"/>
      <c r="M842" s="450"/>
      <c r="N842" s="450"/>
      <c r="O842" s="609"/>
      <c r="P842" s="61"/>
      <c r="Q842" s="61"/>
      <c r="R842" s="61"/>
      <c r="S842" s="61"/>
      <c r="T842" s="61"/>
      <c r="U842" s="61"/>
      <c r="V842" s="61"/>
      <c r="W842" s="61"/>
    </row>
    <row r="843" spans="1:23">
      <c r="A843" s="450"/>
      <c r="B843" s="450"/>
      <c r="C843" s="450"/>
      <c r="D843" s="450"/>
      <c r="E843" s="450"/>
      <c r="F843" s="450"/>
      <c r="G843" s="450"/>
      <c r="H843" s="450"/>
      <c r="I843" s="450"/>
      <c r="J843" s="450"/>
      <c r="K843" s="450"/>
      <c r="L843" s="450"/>
      <c r="M843" s="450"/>
      <c r="N843" s="450"/>
      <c r="O843" s="609"/>
      <c r="P843" s="61"/>
      <c r="Q843" s="61"/>
      <c r="R843" s="61"/>
      <c r="S843" s="61"/>
      <c r="T843" s="61"/>
      <c r="U843" s="61"/>
      <c r="V843" s="61"/>
      <c r="W843" s="61"/>
    </row>
    <row r="844" spans="1:23">
      <c r="A844" s="450"/>
      <c r="B844" s="450"/>
      <c r="C844" s="450"/>
      <c r="D844" s="450"/>
      <c r="E844" s="450"/>
      <c r="F844" s="450"/>
      <c r="G844" s="450"/>
      <c r="H844" s="450"/>
      <c r="I844" s="450"/>
      <c r="J844" s="450"/>
      <c r="K844" s="450"/>
      <c r="L844" s="450"/>
      <c r="M844" s="450"/>
      <c r="N844" s="450"/>
      <c r="O844" s="609"/>
      <c r="P844" s="61"/>
      <c r="Q844" s="61"/>
      <c r="R844" s="61"/>
      <c r="S844" s="61"/>
      <c r="T844" s="61"/>
      <c r="U844" s="61"/>
      <c r="V844" s="61"/>
      <c r="W844" s="61"/>
    </row>
    <row r="845" spans="1:23">
      <c r="A845" s="450"/>
      <c r="B845" s="450"/>
      <c r="C845" s="450"/>
      <c r="D845" s="450"/>
      <c r="E845" s="450"/>
      <c r="F845" s="450"/>
      <c r="G845" s="450"/>
      <c r="H845" s="450"/>
      <c r="I845" s="450"/>
      <c r="J845" s="450"/>
      <c r="K845" s="450"/>
      <c r="L845" s="450"/>
      <c r="M845" s="450"/>
      <c r="N845" s="450"/>
      <c r="O845" s="609"/>
      <c r="P845" s="61"/>
      <c r="Q845" s="61"/>
      <c r="R845" s="61"/>
      <c r="S845" s="61"/>
      <c r="T845" s="61"/>
      <c r="U845" s="61"/>
      <c r="V845" s="61"/>
      <c r="W845" s="61"/>
    </row>
    <row r="846" spans="1:23">
      <c r="A846" s="450"/>
      <c r="B846" s="450"/>
      <c r="C846" s="450"/>
      <c r="D846" s="450"/>
      <c r="E846" s="450"/>
      <c r="F846" s="450"/>
      <c r="G846" s="450"/>
      <c r="H846" s="450"/>
      <c r="I846" s="450"/>
      <c r="J846" s="450"/>
      <c r="K846" s="450"/>
      <c r="L846" s="450"/>
      <c r="M846" s="450"/>
      <c r="N846" s="450"/>
      <c r="O846" s="609"/>
      <c r="P846" s="61"/>
      <c r="Q846" s="61"/>
      <c r="R846" s="61"/>
      <c r="S846" s="61"/>
      <c r="T846" s="61"/>
      <c r="U846" s="61"/>
      <c r="V846" s="61"/>
      <c r="W846" s="61"/>
    </row>
    <row r="847" spans="1:23">
      <c r="A847" s="450"/>
      <c r="B847" s="450"/>
      <c r="C847" s="450"/>
      <c r="D847" s="450"/>
      <c r="E847" s="450"/>
      <c r="F847" s="450"/>
      <c r="G847" s="450"/>
      <c r="H847" s="450"/>
      <c r="I847" s="450"/>
      <c r="J847" s="450"/>
      <c r="K847" s="450"/>
      <c r="L847" s="450"/>
      <c r="M847" s="450"/>
      <c r="N847" s="450"/>
      <c r="O847" s="609"/>
      <c r="P847" s="61"/>
      <c r="Q847" s="61"/>
      <c r="R847" s="61"/>
      <c r="S847" s="61"/>
      <c r="T847" s="61"/>
      <c r="U847" s="61"/>
      <c r="V847" s="61"/>
      <c r="W847" s="61"/>
    </row>
    <row r="848" spans="1:23">
      <c r="A848" s="450"/>
      <c r="B848" s="450"/>
      <c r="C848" s="450"/>
      <c r="D848" s="450"/>
      <c r="E848" s="450"/>
      <c r="F848" s="450"/>
      <c r="G848" s="450"/>
      <c r="H848" s="450"/>
      <c r="I848" s="450"/>
      <c r="J848" s="450"/>
      <c r="K848" s="450"/>
      <c r="L848" s="450"/>
      <c r="M848" s="450"/>
      <c r="N848" s="450"/>
      <c r="O848" s="609"/>
      <c r="P848" s="61"/>
      <c r="Q848" s="61"/>
      <c r="R848" s="61"/>
      <c r="S848" s="61"/>
      <c r="T848" s="61"/>
      <c r="U848" s="61"/>
      <c r="V848" s="61"/>
      <c r="W848" s="61"/>
    </row>
    <row r="849" spans="1:23">
      <c r="A849" s="450"/>
      <c r="B849" s="450"/>
      <c r="C849" s="450"/>
      <c r="D849" s="450"/>
      <c r="E849" s="450"/>
      <c r="F849" s="450"/>
      <c r="G849" s="450"/>
      <c r="H849" s="450"/>
      <c r="I849" s="450"/>
      <c r="J849" s="450"/>
      <c r="K849" s="450"/>
      <c r="L849" s="450"/>
      <c r="M849" s="450"/>
      <c r="N849" s="450"/>
      <c r="O849" s="609"/>
      <c r="P849" s="61"/>
      <c r="Q849" s="61"/>
      <c r="R849" s="61"/>
      <c r="S849" s="61"/>
      <c r="T849" s="61"/>
      <c r="U849" s="61"/>
      <c r="V849" s="61"/>
      <c r="W849" s="61"/>
    </row>
    <row r="850" spans="1:23">
      <c r="A850" s="450"/>
      <c r="B850" s="450"/>
      <c r="C850" s="450"/>
      <c r="D850" s="450"/>
      <c r="E850" s="450"/>
      <c r="F850" s="450"/>
      <c r="G850" s="450"/>
      <c r="H850" s="450"/>
      <c r="I850" s="450"/>
      <c r="J850" s="450"/>
      <c r="K850" s="450"/>
      <c r="L850" s="450"/>
      <c r="M850" s="450"/>
      <c r="N850" s="450"/>
      <c r="O850" s="609"/>
      <c r="P850" s="61"/>
      <c r="Q850" s="61"/>
      <c r="R850" s="61"/>
      <c r="S850" s="61"/>
      <c r="T850" s="61"/>
      <c r="U850" s="61"/>
      <c r="V850" s="61"/>
      <c r="W850" s="61"/>
    </row>
    <row r="851" spans="1:23">
      <c r="A851" s="450"/>
      <c r="B851" s="450"/>
      <c r="C851" s="450"/>
      <c r="D851" s="450"/>
      <c r="E851" s="450"/>
      <c r="F851" s="450"/>
      <c r="G851" s="450"/>
      <c r="H851" s="450"/>
      <c r="I851" s="450"/>
      <c r="J851" s="450"/>
      <c r="K851" s="450"/>
      <c r="L851" s="450"/>
      <c r="M851" s="450"/>
      <c r="N851" s="450"/>
      <c r="O851" s="609"/>
      <c r="P851" s="61"/>
      <c r="Q851" s="61"/>
      <c r="R851" s="61"/>
      <c r="S851" s="61"/>
      <c r="T851" s="61"/>
      <c r="U851" s="61"/>
      <c r="V851" s="61"/>
      <c r="W851" s="61"/>
    </row>
    <row r="852" spans="1:23">
      <c r="A852" s="450"/>
      <c r="B852" s="450"/>
      <c r="C852" s="450"/>
      <c r="D852" s="450"/>
      <c r="E852" s="450"/>
      <c r="F852" s="450"/>
      <c r="G852" s="450"/>
      <c r="H852" s="450"/>
      <c r="I852" s="450"/>
      <c r="J852" s="450"/>
      <c r="K852" s="450"/>
      <c r="L852" s="450"/>
      <c r="M852" s="450"/>
      <c r="N852" s="450"/>
      <c r="O852" s="609"/>
      <c r="P852" s="61"/>
      <c r="Q852" s="61"/>
      <c r="R852" s="61"/>
      <c r="S852" s="61"/>
      <c r="T852" s="61"/>
      <c r="U852" s="61"/>
      <c r="V852" s="61"/>
      <c r="W852" s="61"/>
    </row>
    <row r="853" spans="1:23">
      <c r="A853" s="450"/>
      <c r="B853" s="450"/>
      <c r="C853" s="450"/>
      <c r="D853" s="450"/>
      <c r="E853" s="450"/>
      <c r="F853" s="450"/>
      <c r="G853" s="450"/>
      <c r="H853" s="450"/>
      <c r="I853" s="450"/>
      <c r="J853" s="450"/>
      <c r="K853" s="450"/>
      <c r="L853" s="450"/>
      <c r="M853" s="450"/>
      <c r="N853" s="450"/>
      <c r="O853" s="609"/>
      <c r="P853" s="61"/>
      <c r="Q853" s="61"/>
      <c r="R853" s="61"/>
      <c r="S853" s="61"/>
      <c r="T853" s="61"/>
      <c r="U853" s="61"/>
      <c r="V853" s="61"/>
      <c r="W853" s="61"/>
    </row>
    <row r="854" spans="1:23">
      <c r="A854" s="450"/>
      <c r="B854" s="450"/>
      <c r="C854" s="450"/>
      <c r="D854" s="450"/>
      <c r="E854" s="450"/>
      <c r="F854" s="450"/>
      <c r="G854" s="450"/>
      <c r="H854" s="450"/>
      <c r="I854" s="450"/>
      <c r="J854" s="450"/>
      <c r="K854" s="450"/>
      <c r="L854" s="450"/>
      <c r="M854" s="450"/>
      <c r="N854" s="450"/>
      <c r="O854" s="609"/>
      <c r="P854" s="61"/>
      <c r="Q854" s="61"/>
      <c r="R854" s="61"/>
      <c r="S854" s="61"/>
      <c r="T854" s="61"/>
      <c r="U854" s="61"/>
      <c r="V854" s="61"/>
      <c r="W854" s="61"/>
    </row>
    <row r="855" spans="1:23">
      <c r="A855" s="450"/>
      <c r="B855" s="450"/>
      <c r="C855" s="450"/>
      <c r="D855" s="450"/>
      <c r="E855" s="450"/>
      <c r="F855" s="450"/>
      <c r="G855" s="450"/>
      <c r="H855" s="450"/>
      <c r="I855" s="450"/>
      <c r="J855" s="450"/>
      <c r="K855" s="450"/>
      <c r="L855" s="450"/>
      <c r="M855" s="450"/>
      <c r="N855" s="450"/>
      <c r="O855" s="609"/>
      <c r="P855" s="61"/>
      <c r="Q855" s="61"/>
      <c r="R855" s="61"/>
      <c r="S855" s="61"/>
      <c r="T855" s="61"/>
      <c r="U855" s="61"/>
      <c r="V855" s="61"/>
      <c r="W855" s="61"/>
    </row>
    <row r="856" spans="1:23">
      <c r="A856" s="450"/>
      <c r="B856" s="450"/>
      <c r="C856" s="450"/>
      <c r="D856" s="450"/>
      <c r="E856" s="450"/>
      <c r="F856" s="450"/>
      <c r="G856" s="450"/>
      <c r="H856" s="450"/>
      <c r="I856" s="450"/>
      <c r="J856" s="450"/>
      <c r="K856" s="450"/>
      <c r="L856" s="450"/>
      <c r="M856" s="450"/>
      <c r="N856" s="450"/>
      <c r="O856" s="609"/>
      <c r="P856" s="61"/>
      <c r="Q856" s="61"/>
      <c r="R856" s="61"/>
      <c r="S856" s="61"/>
      <c r="T856" s="61"/>
      <c r="U856" s="61"/>
      <c r="V856" s="61"/>
      <c r="W856" s="61"/>
    </row>
    <row r="857" spans="1:23">
      <c r="A857" s="450"/>
      <c r="B857" s="450"/>
      <c r="C857" s="450"/>
      <c r="D857" s="450"/>
      <c r="E857" s="450"/>
      <c r="F857" s="450"/>
      <c r="G857" s="450"/>
      <c r="H857" s="450"/>
      <c r="I857" s="450"/>
      <c r="J857" s="450"/>
      <c r="K857" s="450"/>
      <c r="L857" s="450"/>
      <c r="M857" s="450"/>
      <c r="N857" s="450"/>
      <c r="O857" s="609"/>
      <c r="P857" s="61"/>
      <c r="Q857" s="61"/>
      <c r="R857" s="61"/>
      <c r="S857" s="61"/>
      <c r="T857" s="61"/>
      <c r="U857" s="61"/>
      <c r="V857" s="61"/>
      <c r="W857" s="61"/>
    </row>
    <row r="858" spans="1:23">
      <c r="A858" s="450"/>
      <c r="B858" s="450"/>
      <c r="C858" s="450"/>
      <c r="D858" s="450"/>
      <c r="E858" s="450"/>
      <c r="F858" s="450"/>
      <c r="G858" s="450"/>
      <c r="H858" s="450"/>
      <c r="I858" s="450"/>
      <c r="J858" s="450"/>
      <c r="K858" s="450"/>
      <c r="L858" s="450"/>
      <c r="M858" s="450"/>
      <c r="N858" s="450"/>
      <c r="O858" s="609"/>
      <c r="P858" s="61"/>
      <c r="Q858" s="61"/>
      <c r="R858" s="61"/>
      <c r="S858" s="61"/>
      <c r="T858" s="61"/>
      <c r="U858" s="61"/>
      <c r="V858" s="61"/>
      <c r="W858" s="61"/>
    </row>
    <row r="859" spans="1:23">
      <c r="A859" s="450"/>
      <c r="B859" s="450"/>
      <c r="C859" s="450"/>
      <c r="D859" s="450"/>
      <c r="E859" s="450"/>
      <c r="F859" s="450"/>
      <c r="G859" s="450"/>
      <c r="H859" s="450"/>
      <c r="I859" s="450"/>
      <c r="J859" s="450"/>
      <c r="K859" s="450"/>
      <c r="L859" s="450"/>
      <c r="M859" s="450"/>
      <c r="N859" s="450"/>
      <c r="O859" s="609"/>
      <c r="P859" s="61"/>
      <c r="Q859" s="61"/>
      <c r="R859" s="61"/>
      <c r="S859" s="61"/>
      <c r="T859" s="61"/>
      <c r="U859" s="61"/>
      <c r="V859" s="61"/>
      <c r="W859" s="61"/>
    </row>
    <row r="860" spans="1:23">
      <c r="A860" s="450"/>
      <c r="B860" s="450"/>
      <c r="C860" s="450"/>
      <c r="D860" s="450"/>
      <c r="E860" s="450"/>
      <c r="F860" s="450"/>
      <c r="G860" s="450"/>
      <c r="H860" s="450"/>
      <c r="I860" s="450"/>
      <c r="J860" s="450"/>
      <c r="K860" s="450"/>
      <c r="L860" s="450"/>
      <c r="M860" s="450"/>
      <c r="N860" s="450"/>
      <c r="O860" s="609"/>
      <c r="P860" s="61"/>
      <c r="Q860" s="61"/>
      <c r="R860" s="61"/>
      <c r="S860" s="61"/>
      <c r="T860" s="61"/>
      <c r="U860" s="61"/>
      <c r="V860" s="61"/>
      <c r="W860" s="61"/>
    </row>
    <row r="861" spans="1:23">
      <c r="A861" s="450"/>
      <c r="B861" s="450"/>
      <c r="C861" s="450"/>
      <c r="D861" s="450"/>
      <c r="E861" s="450"/>
      <c r="F861" s="450"/>
      <c r="G861" s="450"/>
      <c r="H861" s="450"/>
      <c r="I861" s="450"/>
      <c r="J861" s="450"/>
      <c r="K861" s="450"/>
      <c r="L861" s="450"/>
      <c r="M861" s="450"/>
      <c r="N861" s="450"/>
      <c r="O861" s="609"/>
      <c r="P861" s="61"/>
      <c r="Q861" s="61"/>
      <c r="R861" s="61"/>
      <c r="S861" s="61"/>
      <c r="T861" s="61"/>
      <c r="U861" s="61"/>
      <c r="V861" s="61"/>
      <c r="W861" s="61"/>
    </row>
    <row r="862" spans="1:23">
      <c r="A862" s="450"/>
      <c r="B862" s="450"/>
      <c r="C862" s="450"/>
      <c r="D862" s="450"/>
      <c r="E862" s="450"/>
      <c r="F862" s="450"/>
      <c r="G862" s="450"/>
      <c r="H862" s="450"/>
      <c r="I862" s="450"/>
      <c r="J862" s="450"/>
      <c r="K862" s="450"/>
      <c r="L862" s="450"/>
      <c r="M862" s="450"/>
      <c r="N862" s="450"/>
      <c r="O862" s="609"/>
      <c r="P862" s="61"/>
      <c r="Q862" s="61"/>
      <c r="R862" s="61"/>
      <c r="S862" s="61"/>
      <c r="T862" s="61"/>
      <c r="U862" s="61"/>
      <c r="V862" s="61"/>
      <c r="W862" s="61"/>
    </row>
    <row r="863" spans="1:23">
      <c r="A863" s="450"/>
      <c r="B863" s="450"/>
      <c r="C863" s="450"/>
      <c r="D863" s="450"/>
      <c r="E863" s="450"/>
      <c r="F863" s="450"/>
      <c r="G863" s="450"/>
      <c r="H863" s="450"/>
      <c r="I863" s="450"/>
      <c r="J863" s="450"/>
      <c r="K863" s="450"/>
      <c r="L863" s="450"/>
      <c r="M863" s="450"/>
      <c r="N863" s="450"/>
      <c r="O863" s="609"/>
      <c r="P863" s="61"/>
      <c r="Q863" s="61"/>
      <c r="R863" s="61"/>
      <c r="S863" s="61"/>
      <c r="T863" s="61"/>
      <c r="U863" s="61"/>
      <c r="V863" s="61"/>
      <c r="W863" s="61"/>
    </row>
    <row r="864" spans="1:23">
      <c r="A864" s="450"/>
      <c r="B864" s="450"/>
      <c r="C864" s="450"/>
      <c r="D864" s="450"/>
      <c r="E864" s="450"/>
      <c r="F864" s="450"/>
      <c r="G864" s="450"/>
      <c r="H864" s="450"/>
      <c r="I864" s="450"/>
      <c r="J864" s="450"/>
      <c r="K864" s="450"/>
      <c r="L864" s="450"/>
      <c r="M864" s="450"/>
      <c r="N864" s="450"/>
      <c r="O864" s="609"/>
      <c r="P864" s="61"/>
      <c r="Q864" s="61"/>
      <c r="R864" s="61"/>
      <c r="S864" s="61"/>
      <c r="T864" s="61"/>
      <c r="U864" s="61"/>
      <c r="V864" s="61"/>
      <c r="W864" s="61"/>
    </row>
    <row r="865" spans="1:23">
      <c r="A865" s="450"/>
      <c r="B865" s="450"/>
      <c r="C865" s="450"/>
      <c r="D865" s="450"/>
      <c r="E865" s="450"/>
      <c r="F865" s="450"/>
      <c r="G865" s="450"/>
      <c r="H865" s="450"/>
      <c r="I865" s="450"/>
      <c r="J865" s="450"/>
      <c r="K865" s="450"/>
      <c r="L865" s="450"/>
      <c r="M865" s="450"/>
      <c r="N865" s="450"/>
      <c r="O865" s="609"/>
      <c r="P865" s="61"/>
      <c r="Q865" s="61"/>
      <c r="R865" s="61"/>
      <c r="S865" s="61"/>
      <c r="T865" s="61"/>
      <c r="U865" s="61"/>
      <c r="V865" s="61"/>
      <c r="W865" s="61"/>
    </row>
    <row r="866" spans="1:23">
      <c r="A866" s="450"/>
      <c r="B866" s="450"/>
      <c r="C866" s="450"/>
      <c r="D866" s="450"/>
      <c r="E866" s="450"/>
      <c r="F866" s="450"/>
      <c r="G866" s="450"/>
      <c r="H866" s="450"/>
      <c r="I866" s="450"/>
      <c r="J866" s="450"/>
      <c r="K866" s="450"/>
      <c r="L866" s="450"/>
      <c r="M866" s="450"/>
      <c r="N866" s="450"/>
      <c r="O866" s="609"/>
      <c r="P866" s="61"/>
      <c r="Q866" s="61"/>
      <c r="R866" s="61"/>
      <c r="S866" s="61"/>
      <c r="T866" s="61"/>
      <c r="U866" s="61"/>
      <c r="V866" s="61"/>
      <c r="W866" s="61"/>
    </row>
    <row r="867" spans="1:23">
      <c r="A867" s="450"/>
      <c r="B867" s="450"/>
      <c r="C867" s="450"/>
      <c r="D867" s="450"/>
      <c r="E867" s="450"/>
      <c r="F867" s="450"/>
      <c r="G867" s="450"/>
      <c r="H867" s="450"/>
      <c r="I867" s="450"/>
      <c r="J867" s="450"/>
      <c r="K867" s="450"/>
      <c r="L867" s="450"/>
      <c r="M867" s="450"/>
      <c r="N867" s="450"/>
      <c r="O867" s="609"/>
      <c r="P867" s="61"/>
      <c r="Q867" s="61"/>
      <c r="R867" s="61"/>
      <c r="S867" s="61"/>
      <c r="T867" s="61"/>
      <c r="U867" s="61"/>
      <c r="V867" s="61"/>
      <c r="W867" s="61"/>
    </row>
    <row r="868" spans="1:23">
      <c r="A868" s="450"/>
      <c r="B868" s="450"/>
      <c r="C868" s="450"/>
      <c r="D868" s="450"/>
      <c r="E868" s="450"/>
      <c r="F868" s="450"/>
      <c r="G868" s="450"/>
      <c r="H868" s="450"/>
      <c r="I868" s="450"/>
      <c r="J868" s="450"/>
      <c r="K868" s="450"/>
      <c r="L868" s="450"/>
      <c r="M868" s="450"/>
      <c r="N868" s="450"/>
      <c r="O868" s="609"/>
      <c r="P868" s="61"/>
      <c r="Q868" s="61"/>
      <c r="R868" s="61"/>
      <c r="S868" s="61"/>
      <c r="T868" s="61"/>
      <c r="U868" s="61"/>
      <c r="V868" s="61"/>
      <c r="W868" s="61"/>
    </row>
    <row r="869" spans="1:23">
      <c r="A869" s="450"/>
      <c r="B869" s="450"/>
      <c r="C869" s="450"/>
      <c r="D869" s="450"/>
      <c r="E869" s="450"/>
      <c r="F869" s="450"/>
      <c r="G869" s="450"/>
      <c r="H869" s="450"/>
      <c r="I869" s="450"/>
      <c r="J869" s="450"/>
      <c r="K869" s="450"/>
      <c r="L869" s="450"/>
      <c r="M869" s="450"/>
      <c r="N869" s="450"/>
      <c r="O869" s="609"/>
      <c r="P869" s="61"/>
      <c r="Q869" s="61"/>
      <c r="R869" s="61"/>
      <c r="S869" s="61"/>
      <c r="T869" s="61"/>
      <c r="U869" s="61"/>
      <c r="V869" s="61"/>
      <c r="W869" s="61"/>
    </row>
    <row r="870" spans="1:23">
      <c r="A870" s="450"/>
      <c r="B870" s="450"/>
      <c r="C870" s="450"/>
      <c r="D870" s="450"/>
      <c r="E870" s="450"/>
      <c r="F870" s="450"/>
      <c r="G870" s="450"/>
      <c r="H870" s="450"/>
      <c r="I870" s="450"/>
      <c r="J870" s="450"/>
      <c r="K870" s="450"/>
      <c r="L870" s="450"/>
      <c r="M870" s="450"/>
      <c r="N870" s="450"/>
      <c r="O870" s="609"/>
      <c r="P870" s="61"/>
      <c r="Q870" s="61"/>
      <c r="R870" s="61"/>
      <c r="S870" s="61"/>
      <c r="T870" s="61"/>
      <c r="U870" s="61"/>
      <c r="V870" s="61"/>
      <c r="W870" s="61"/>
    </row>
    <row r="871" spans="1:23">
      <c r="A871" s="450"/>
      <c r="B871" s="450"/>
      <c r="C871" s="450"/>
      <c r="D871" s="450"/>
      <c r="E871" s="450"/>
      <c r="F871" s="450"/>
      <c r="G871" s="450"/>
      <c r="H871" s="450"/>
      <c r="I871" s="450"/>
      <c r="J871" s="450"/>
      <c r="K871" s="450"/>
      <c r="L871" s="450"/>
      <c r="M871" s="450"/>
      <c r="N871" s="450"/>
      <c r="O871" s="609"/>
      <c r="P871" s="61"/>
      <c r="Q871" s="61"/>
      <c r="R871" s="61"/>
      <c r="S871" s="61"/>
      <c r="T871" s="61"/>
      <c r="U871" s="61"/>
      <c r="V871" s="61"/>
      <c r="W871" s="61"/>
    </row>
    <row r="872" spans="1:23">
      <c r="A872" s="450"/>
      <c r="B872" s="450"/>
      <c r="C872" s="450"/>
      <c r="D872" s="450"/>
      <c r="E872" s="450"/>
      <c r="F872" s="450"/>
      <c r="G872" s="450"/>
      <c r="H872" s="450"/>
      <c r="I872" s="450"/>
      <c r="J872" s="450"/>
      <c r="K872" s="450"/>
      <c r="L872" s="450"/>
      <c r="M872" s="450"/>
      <c r="N872" s="450"/>
      <c r="O872" s="609"/>
      <c r="P872" s="61"/>
      <c r="Q872" s="61"/>
      <c r="R872" s="61"/>
      <c r="S872" s="61"/>
      <c r="T872" s="61"/>
      <c r="U872" s="61"/>
      <c r="V872" s="61"/>
      <c r="W872" s="61"/>
    </row>
    <row r="873" spans="1:23">
      <c r="A873" s="450"/>
      <c r="B873" s="450"/>
      <c r="C873" s="450"/>
      <c r="D873" s="450"/>
      <c r="E873" s="450"/>
      <c r="F873" s="450"/>
      <c r="G873" s="450"/>
      <c r="H873" s="450"/>
      <c r="I873" s="450"/>
      <c r="J873" s="450"/>
      <c r="K873" s="450"/>
      <c r="L873" s="450"/>
      <c r="M873" s="450"/>
      <c r="N873" s="450"/>
      <c r="O873" s="609"/>
      <c r="P873" s="61"/>
      <c r="Q873" s="61"/>
      <c r="R873" s="61"/>
      <c r="S873" s="61"/>
      <c r="T873" s="61"/>
      <c r="U873" s="61"/>
      <c r="V873" s="61"/>
      <c r="W873" s="61"/>
    </row>
    <row r="874" spans="1:23">
      <c r="A874" s="450"/>
      <c r="B874" s="450"/>
      <c r="C874" s="450"/>
      <c r="D874" s="450"/>
      <c r="E874" s="450"/>
      <c r="F874" s="450"/>
      <c r="G874" s="450"/>
      <c r="H874" s="450"/>
      <c r="I874" s="450"/>
      <c r="J874" s="450"/>
      <c r="K874" s="450"/>
      <c r="L874" s="450"/>
      <c r="M874" s="450"/>
      <c r="N874" s="450"/>
      <c r="O874" s="609"/>
      <c r="P874" s="61"/>
      <c r="Q874" s="61"/>
      <c r="R874" s="61"/>
      <c r="S874" s="61"/>
      <c r="T874" s="61"/>
      <c r="U874" s="61"/>
      <c r="V874" s="61"/>
      <c r="W874" s="61"/>
    </row>
    <row r="875" spans="1:23">
      <c r="A875" s="450"/>
      <c r="B875" s="450"/>
      <c r="C875" s="450"/>
      <c r="D875" s="450"/>
      <c r="E875" s="450"/>
      <c r="F875" s="450"/>
      <c r="G875" s="450"/>
      <c r="H875" s="450"/>
      <c r="I875" s="450"/>
      <c r="J875" s="450"/>
      <c r="K875" s="450"/>
      <c r="L875" s="450"/>
      <c r="M875" s="450"/>
      <c r="N875" s="450"/>
      <c r="O875" s="609"/>
      <c r="P875" s="61"/>
      <c r="Q875" s="61"/>
      <c r="R875" s="61"/>
      <c r="S875" s="61"/>
      <c r="T875" s="61"/>
      <c r="U875" s="61"/>
      <c r="V875" s="61"/>
      <c r="W875" s="61"/>
    </row>
    <row r="876" spans="1:23">
      <c r="A876" s="450"/>
      <c r="B876" s="450"/>
      <c r="C876" s="450"/>
      <c r="D876" s="450"/>
      <c r="E876" s="450"/>
      <c r="F876" s="450"/>
      <c r="G876" s="450"/>
      <c r="H876" s="450"/>
      <c r="I876" s="450"/>
      <c r="J876" s="450"/>
      <c r="K876" s="450"/>
      <c r="L876" s="450"/>
      <c r="M876" s="450"/>
      <c r="N876" s="450"/>
      <c r="O876" s="609"/>
      <c r="P876" s="61"/>
      <c r="Q876" s="61"/>
      <c r="R876" s="61"/>
      <c r="S876" s="61"/>
      <c r="T876" s="61"/>
      <c r="U876" s="61"/>
      <c r="V876" s="61"/>
      <c r="W876" s="61"/>
    </row>
    <row r="877" spans="1:23">
      <c r="A877" s="450"/>
      <c r="B877" s="450"/>
      <c r="C877" s="450"/>
      <c r="D877" s="450"/>
      <c r="E877" s="450"/>
      <c r="F877" s="450"/>
      <c r="G877" s="450"/>
      <c r="H877" s="450"/>
      <c r="I877" s="450"/>
      <c r="J877" s="450"/>
      <c r="K877" s="450"/>
      <c r="L877" s="450"/>
      <c r="M877" s="450"/>
      <c r="N877" s="450"/>
      <c r="O877" s="609"/>
      <c r="P877" s="61"/>
      <c r="Q877" s="61"/>
      <c r="R877" s="61"/>
      <c r="S877" s="61"/>
      <c r="T877" s="61"/>
      <c r="U877" s="61"/>
      <c r="V877" s="61"/>
      <c r="W877" s="61"/>
    </row>
    <row r="878" spans="1:23">
      <c r="A878" s="450"/>
      <c r="B878" s="450"/>
      <c r="C878" s="450"/>
      <c r="D878" s="450"/>
      <c r="E878" s="450"/>
      <c r="F878" s="450"/>
      <c r="G878" s="450"/>
      <c r="H878" s="450"/>
      <c r="I878" s="450"/>
      <c r="J878" s="450"/>
      <c r="K878" s="450"/>
      <c r="L878" s="450"/>
      <c r="M878" s="450"/>
      <c r="N878" s="450"/>
      <c r="O878" s="609"/>
      <c r="P878" s="61"/>
      <c r="Q878" s="61"/>
      <c r="R878" s="61"/>
      <c r="S878" s="61"/>
      <c r="T878" s="61"/>
      <c r="U878" s="61"/>
      <c r="V878" s="61"/>
      <c r="W878" s="61"/>
    </row>
    <row r="879" spans="1:23">
      <c r="A879" s="450"/>
      <c r="B879" s="450"/>
      <c r="C879" s="450"/>
      <c r="D879" s="450"/>
      <c r="E879" s="450"/>
      <c r="F879" s="450"/>
      <c r="G879" s="450"/>
      <c r="H879" s="450"/>
      <c r="I879" s="450"/>
      <c r="J879" s="450"/>
      <c r="K879" s="450"/>
      <c r="L879" s="450"/>
      <c r="M879" s="450"/>
      <c r="N879" s="450"/>
      <c r="O879" s="609"/>
      <c r="P879" s="61"/>
      <c r="Q879" s="61"/>
      <c r="R879" s="61"/>
      <c r="S879" s="61"/>
      <c r="T879" s="61"/>
      <c r="U879" s="61"/>
      <c r="V879" s="61"/>
      <c r="W879" s="61"/>
    </row>
    <row r="880" spans="1:23">
      <c r="A880" s="450"/>
      <c r="B880" s="450"/>
      <c r="C880" s="450"/>
      <c r="D880" s="450"/>
      <c r="E880" s="450"/>
      <c r="F880" s="450"/>
      <c r="G880" s="450"/>
      <c r="H880" s="450"/>
      <c r="I880" s="450"/>
      <c r="J880" s="450"/>
      <c r="K880" s="450"/>
      <c r="L880" s="450"/>
      <c r="M880" s="450"/>
      <c r="N880" s="450"/>
      <c r="O880" s="609"/>
      <c r="P880" s="61"/>
      <c r="Q880" s="61"/>
      <c r="R880" s="61"/>
      <c r="S880" s="61"/>
      <c r="T880" s="61"/>
      <c r="U880" s="61"/>
      <c r="V880" s="61"/>
      <c r="W880" s="61"/>
    </row>
    <row r="881" spans="1:23">
      <c r="A881" s="450"/>
      <c r="B881" s="450"/>
      <c r="C881" s="450"/>
      <c r="D881" s="450"/>
      <c r="E881" s="450"/>
      <c r="F881" s="450"/>
      <c r="G881" s="450"/>
      <c r="H881" s="450"/>
      <c r="I881" s="450"/>
      <c r="J881" s="450"/>
      <c r="K881" s="450"/>
      <c r="L881" s="450"/>
      <c r="M881" s="450"/>
      <c r="N881" s="450"/>
      <c r="O881" s="609"/>
      <c r="P881" s="61"/>
      <c r="Q881" s="61"/>
      <c r="R881" s="61"/>
      <c r="S881" s="61"/>
      <c r="T881" s="61"/>
      <c r="U881" s="61"/>
      <c r="V881" s="61"/>
      <c r="W881" s="61"/>
    </row>
    <row r="882" spans="1:23">
      <c r="A882" s="450"/>
      <c r="B882" s="450"/>
      <c r="C882" s="450"/>
      <c r="D882" s="450"/>
      <c r="E882" s="450"/>
      <c r="F882" s="450"/>
      <c r="G882" s="450"/>
      <c r="H882" s="450"/>
      <c r="I882" s="450"/>
      <c r="J882" s="450"/>
      <c r="K882" s="450"/>
      <c r="L882" s="450"/>
      <c r="M882" s="450"/>
      <c r="N882" s="450"/>
      <c r="O882" s="609"/>
      <c r="P882" s="61"/>
      <c r="Q882" s="61"/>
      <c r="R882" s="61"/>
      <c r="S882" s="61"/>
      <c r="T882" s="61"/>
      <c r="U882" s="61"/>
      <c r="V882" s="61"/>
      <c r="W882" s="61"/>
    </row>
    <row r="883" spans="1:23">
      <c r="A883" s="450"/>
      <c r="B883" s="450"/>
      <c r="C883" s="450"/>
      <c r="D883" s="450"/>
      <c r="E883" s="450"/>
      <c r="F883" s="450"/>
      <c r="G883" s="450"/>
      <c r="H883" s="450"/>
      <c r="I883" s="450"/>
      <c r="J883" s="450"/>
      <c r="K883" s="450"/>
      <c r="L883" s="450"/>
      <c r="M883" s="450"/>
      <c r="N883" s="450"/>
      <c r="O883" s="609"/>
      <c r="P883" s="61"/>
      <c r="Q883" s="61"/>
      <c r="R883" s="61"/>
      <c r="S883" s="61"/>
      <c r="T883" s="61"/>
      <c r="U883" s="61"/>
      <c r="V883" s="61"/>
      <c r="W883" s="61"/>
    </row>
    <row r="884" spans="1:23">
      <c r="A884" s="450"/>
      <c r="B884" s="450"/>
      <c r="C884" s="450"/>
      <c r="D884" s="450"/>
      <c r="E884" s="450"/>
      <c r="F884" s="450"/>
      <c r="G884" s="450"/>
      <c r="H884" s="450"/>
      <c r="I884" s="450"/>
      <c r="J884" s="450"/>
      <c r="K884" s="450"/>
      <c r="L884" s="450"/>
      <c r="M884" s="450"/>
      <c r="N884" s="450"/>
      <c r="O884" s="609"/>
      <c r="P884" s="61"/>
      <c r="Q884" s="61"/>
      <c r="R884" s="61"/>
      <c r="S884" s="61"/>
      <c r="T884" s="61"/>
      <c r="U884" s="61"/>
      <c r="V884" s="61"/>
      <c r="W884" s="61"/>
    </row>
    <row r="885" spans="1:23">
      <c r="A885" s="450"/>
      <c r="B885" s="450"/>
      <c r="C885" s="450"/>
      <c r="D885" s="450"/>
      <c r="E885" s="450"/>
      <c r="F885" s="450"/>
      <c r="G885" s="450"/>
      <c r="H885" s="450"/>
      <c r="I885" s="450"/>
      <c r="J885" s="450"/>
      <c r="K885" s="450"/>
      <c r="L885" s="450"/>
      <c r="M885" s="450"/>
      <c r="N885" s="450"/>
      <c r="O885" s="609"/>
      <c r="P885" s="61"/>
      <c r="Q885" s="61"/>
      <c r="R885" s="61"/>
      <c r="S885" s="61"/>
      <c r="T885" s="61"/>
      <c r="U885" s="61"/>
      <c r="V885" s="61"/>
      <c r="W885" s="61"/>
    </row>
    <row r="886" spans="1:23">
      <c r="A886" s="450"/>
      <c r="B886" s="450"/>
      <c r="C886" s="450"/>
      <c r="D886" s="450"/>
      <c r="E886" s="450"/>
      <c r="F886" s="450"/>
      <c r="G886" s="450"/>
      <c r="H886" s="450"/>
      <c r="I886" s="450"/>
      <c r="J886" s="450"/>
      <c r="K886" s="450"/>
      <c r="L886" s="450"/>
      <c r="M886" s="450"/>
      <c r="N886" s="450"/>
      <c r="O886" s="609"/>
      <c r="P886" s="61"/>
      <c r="Q886" s="61"/>
      <c r="R886" s="61"/>
      <c r="S886" s="61"/>
      <c r="T886" s="61"/>
      <c r="U886" s="61"/>
      <c r="V886" s="61"/>
      <c r="W886" s="61"/>
    </row>
    <row r="887" spans="1:23">
      <c r="A887" s="450"/>
      <c r="B887" s="450"/>
      <c r="C887" s="450"/>
      <c r="D887" s="450"/>
      <c r="E887" s="450"/>
      <c r="F887" s="450"/>
      <c r="G887" s="450"/>
      <c r="H887" s="450"/>
      <c r="I887" s="450"/>
      <c r="J887" s="450"/>
      <c r="K887" s="450"/>
      <c r="L887" s="450"/>
      <c r="M887" s="450"/>
      <c r="N887" s="450"/>
      <c r="O887" s="609"/>
      <c r="P887" s="61"/>
      <c r="Q887" s="61"/>
      <c r="R887" s="61"/>
      <c r="S887" s="61"/>
      <c r="T887" s="61"/>
      <c r="U887" s="61"/>
      <c r="V887" s="61"/>
      <c r="W887" s="61"/>
    </row>
    <row r="888" spans="1:23">
      <c r="A888" s="450"/>
      <c r="B888" s="450"/>
      <c r="C888" s="450"/>
      <c r="D888" s="450"/>
      <c r="E888" s="450"/>
      <c r="F888" s="450"/>
      <c r="G888" s="450"/>
      <c r="H888" s="450"/>
      <c r="I888" s="450"/>
      <c r="J888" s="450"/>
      <c r="K888" s="450"/>
      <c r="L888" s="450"/>
      <c r="M888" s="450"/>
      <c r="N888" s="450"/>
      <c r="O888" s="609"/>
      <c r="P888" s="61"/>
      <c r="Q888" s="61"/>
      <c r="R888" s="61"/>
      <c r="S888" s="61"/>
      <c r="T888" s="61"/>
      <c r="U888" s="61"/>
      <c r="V888" s="61"/>
      <c r="W888" s="61"/>
    </row>
    <row r="889" spans="1:23">
      <c r="A889" s="450"/>
      <c r="B889" s="450"/>
      <c r="C889" s="450"/>
      <c r="D889" s="450"/>
      <c r="E889" s="450"/>
      <c r="F889" s="450"/>
      <c r="G889" s="450"/>
      <c r="H889" s="450"/>
      <c r="I889" s="450"/>
      <c r="J889" s="450"/>
      <c r="K889" s="450"/>
      <c r="L889" s="450"/>
      <c r="M889" s="450"/>
      <c r="N889" s="450"/>
      <c r="O889" s="609"/>
      <c r="P889" s="61"/>
      <c r="Q889" s="61"/>
      <c r="R889" s="61"/>
      <c r="S889" s="61"/>
      <c r="T889" s="61"/>
      <c r="U889" s="61"/>
      <c r="V889" s="61"/>
      <c r="W889" s="61"/>
    </row>
    <row r="890" spans="1:23">
      <c r="A890" s="450"/>
      <c r="B890" s="450"/>
      <c r="C890" s="450"/>
      <c r="D890" s="450"/>
      <c r="E890" s="450"/>
      <c r="F890" s="450"/>
      <c r="G890" s="450"/>
      <c r="H890" s="450"/>
      <c r="I890" s="450"/>
      <c r="J890" s="450"/>
      <c r="K890" s="450"/>
      <c r="L890" s="450"/>
      <c r="M890" s="450"/>
      <c r="N890" s="450"/>
      <c r="O890" s="609"/>
      <c r="P890" s="61"/>
      <c r="Q890" s="61"/>
      <c r="R890" s="61"/>
      <c r="S890" s="61"/>
      <c r="T890" s="61"/>
      <c r="U890" s="61"/>
      <c r="V890" s="61"/>
      <c r="W890" s="61"/>
    </row>
    <row r="891" spans="1:23">
      <c r="A891" s="450"/>
      <c r="B891" s="450"/>
      <c r="C891" s="450"/>
      <c r="D891" s="450"/>
      <c r="E891" s="450"/>
      <c r="F891" s="450"/>
      <c r="G891" s="450"/>
      <c r="H891" s="450"/>
      <c r="I891" s="450"/>
      <c r="J891" s="450"/>
      <c r="K891" s="450"/>
      <c r="L891" s="450"/>
      <c r="M891" s="450"/>
      <c r="N891" s="450"/>
      <c r="O891" s="609"/>
      <c r="P891" s="61"/>
      <c r="Q891" s="61"/>
      <c r="R891" s="61"/>
      <c r="S891" s="61"/>
      <c r="T891" s="61"/>
      <c r="U891" s="61"/>
      <c r="V891" s="61"/>
      <c r="W891" s="61"/>
    </row>
    <row r="892" spans="1:23">
      <c r="A892" s="450"/>
      <c r="B892" s="450"/>
      <c r="C892" s="450"/>
      <c r="D892" s="450"/>
      <c r="E892" s="450"/>
      <c r="F892" s="450"/>
      <c r="G892" s="450"/>
      <c r="H892" s="450"/>
      <c r="I892" s="450"/>
      <c r="J892" s="450"/>
      <c r="K892" s="450"/>
      <c r="L892" s="450"/>
      <c r="M892" s="450"/>
      <c r="N892" s="450"/>
      <c r="O892" s="609"/>
      <c r="P892" s="61"/>
      <c r="Q892" s="61"/>
      <c r="R892" s="61"/>
      <c r="S892" s="61"/>
      <c r="T892" s="61"/>
      <c r="U892" s="61"/>
      <c r="V892" s="61"/>
      <c r="W892" s="61"/>
    </row>
    <row r="893" spans="1:23">
      <c r="A893" s="450"/>
      <c r="B893" s="450"/>
      <c r="C893" s="450"/>
      <c r="D893" s="450"/>
      <c r="E893" s="450"/>
      <c r="F893" s="450"/>
      <c r="G893" s="450"/>
      <c r="H893" s="450"/>
      <c r="I893" s="450"/>
      <c r="J893" s="450"/>
      <c r="K893" s="450"/>
      <c r="L893" s="450"/>
      <c r="M893" s="450"/>
      <c r="N893" s="450"/>
      <c r="O893" s="609"/>
      <c r="P893" s="61"/>
      <c r="Q893" s="61"/>
      <c r="R893" s="61"/>
      <c r="S893" s="61"/>
      <c r="T893" s="61"/>
      <c r="U893" s="61"/>
      <c r="V893" s="61"/>
      <c r="W893" s="61"/>
    </row>
    <row r="894" spans="1:23">
      <c r="A894" s="450"/>
      <c r="B894" s="450"/>
      <c r="C894" s="450"/>
      <c r="D894" s="450"/>
      <c r="E894" s="450"/>
      <c r="F894" s="450"/>
      <c r="G894" s="450"/>
      <c r="H894" s="450"/>
      <c r="I894" s="450"/>
      <c r="J894" s="450"/>
      <c r="K894" s="450"/>
      <c r="L894" s="450"/>
      <c r="M894" s="450"/>
      <c r="N894" s="450"/>
      <c r="O894" s="609"/>
      <c r="P894" s="61"/>
      <c r="Q894" s="61"/>
      <c r="R894" s="61"/>
      <c r="S894" s="61"/>
      <c r="T894" s="61"/>
      <c r="U894" s="61"/>
      <c r="V894" s="61"/>
      <c r="W894" s="61"/>
    </row>
    <row r="895" spans="1:23">
      <c r="A895" s="450"/>
      <c r="B895" s="450"/>
      <c r="C895" s="450"/>
      <c r="D895" s="450"/>
      <c r="E895" s="450"/>
      <c r="F895" s="450"/>
      <c r="G895" s="450"/>
      <c r="H895" s="450"/>
      <c r="I895" s="450"/>
      <c r="J895" s="450"/>
      <c r="K895" s="450"/>
      <c r="L895" s="450"/>
      <c r="M895" s="450"/>
      <c r="N895" s="450"/>
      <c r="O895" s="609"/>
      <c r="P895" s="61"/>
      <c r="Q895" s="61"/>
      <c r="R895" s="61"/>
      <c r="S895" s="61"/>
      <c r="T895" s="61"/>
      <c r="U895" s="61"/>
      <c r="V895" s="61"/>
      <c r="W895" s="61"/>
    </row>
    <row r="896" spans="1:23">
      <c r="A896" s="450"/>
      <c r="B896" s="450"/>
      <c r="C896" s="450"/>
      <c r="D896" s="450"/>
      <c r="E896" s="450"/>
      <c r="F896" s="450"/>
      <c r="G896" s="450"/>
      <c r="H896" s="450"/>
      <c r="I896" s="450"/>
      <c r="J896" s="450"/>
      <c r="K896" s="450"/>
      <c r="L896" s="450"/>
      <c r="M896" s="450"/>
      <c r="N896" s="450"/>
      <c r="O896" s="609"/>
      <c r="P896" s="61"/>
      <c r="Q896" s="61"/>
      <c r="R896" s="61"/>
      <c r="S896" s="61"/>
      <c r="T896" s="61"/>
      <c r="U896" s="61"/>
      <c r="V896" s="61"/>
      <c r="W896" s="61"/>
    </row>
    <row r="897" spans="1:23">
      <c r="A897" s="450"/>
      <c r="B897" s="450"/>
      <c r="C897" s="450"/>
      <c r="D897" s="450"/>
      <c r="E897" s="450"/>
      <c r="F897" s="450"/>
      <c r="G897" s="450"/>
      <c r="H897" s="450"/>
      <c r="I897" s="450"/>
      <c r="J897" s="450"/>
      <c r="K897" s="450"/>
      <c r="L897" s="450"/>
      <c r="M897" s="450"/>
      <c r="N897" s="450"/>
      <c r="O897" s="609"/>
      <c r="P897" s="61"/>
      <c r="Q897" s="61"/>
      <c r="R897" s="61"/>
      <c r="S897" s="61"/>
      <c r="T897" s="61"/>
      <c r="U897" s="61"/>
      <c r="V897" s="61"/>
      <c r="W897" s="61"/>
    </row>
    <row r="898" spans="1:23">
      <c r="A898" s="450"/>
      <c r="B898" s="450"/>
      <c r="C898" s="450"/>
      <c r="D898" s="450"/>
      <c r="E898" s="450"/>
      <c r="F898" s="450"/>
      <c r="G898" s="450"/>
      <c r="H898" s="450"/>
      <c r="I898" s="450"/>
      <c r="J898" s="450"/>
      <c r="K898" s="450"/>
      <c r="L898" s="450"/>
      <c r="M898" s="450"/>
      <c r="N898" s="450"/>
      <c r="O898" s="609"/>
      <c r="P898" s="61"/>
      <c r="Q898" s="61"/>
      <c r="R898" s="61"/>
      <c r="S898" s="61"/>
      <c r="T898" s="61"/>
      <c r="U898" s="61"/>
      <c r="V898" s="61"/>
      <c r="W898" s="61"/>
    </row>
    <row r="899" spans="1:23">
      <c r="A899" s="450"/>
      <c r="B899" s="450"/>
      <c r="C899" s="450"/>
      <c r="D899" s="450"/>
      <c r="E899" s="450"/>
      <c r="F899" s="450"/>
      <c r="G899" s="450"/>
      <c r="H899" s="450"/>
      <c r="I899" s="450"/>
      <c r="J899" s="450"/>
      <c r="K899" s="450"/>
      <c r="L899" s="450"/>
      <c r="M899" s="450"/>
      <c r="N899" s="450"/>
      <c r="O899" s="609"/>
      <c r="P899" s="61"/>
      <c r="Q899" s="61"/>
      <c r="R899" s="61"/>
      <c r="S899" s="61"/>
      <c r="T899" s="61"/>
      <c r="U899" s="61"/>
      <c r="V899" s="61"/>
      <c r="W899" s="61"/>
    </row>
    <row r="900" spans="1:23">
      <c r="A900" s="450"/>
      <c r="B900" s="450"/>
      <c r="C900" s="450"/>
      <c r="D900" s="450"/>
      <c r="E900" s="450"/>
      <c r="F900" s="450"/>
      <c r="G900" s="450"/>
      <c r="H900" s="450"/>
      <c r="I900" s="450"/>
      <c r="J900" s="450"/>
      <c r="K900" s="450"/>
      <c r="L900" s="450"/>
      <c r="M900" s="450"/>
      <c r="N900" s="450"/>
      <c r="O900" s="609"/>
      <c r="P900" s="61"/>
      <c r="Q900" s="61"/>
      <c r="R900" s="61"/>
      <c r="S900" s="61"/>
      <c r="T900" s="61"/>
      <c r="U900" s="61"/>
      <c r="V900" s="61"/>
      <c r="W900" s="61"/>
    </row>
    <row r="901" spans="1:23">
      <c r="A901" s="450"/>
      <c r="B901" s="450"/>
      <c r="C901" s="450"/>
      <c r="D901" s="450"/>
      <c r="E901" s="450"/>
      <c r="F901" s="450"/>
      <c r="G901" s="450"/>
      <c r="H901" s="450"/>
      <c r="I901" s="450"/>
      <c r="J901" s="450"/>
      <c r="K901" s="450"/>
      <c r="L901" s="450"/>
      <c r="M901" s="450"/>
      <c r="N901" s="450"/>
      <c r="O901" s="609"/>
      <c r="P901" s="61"/>
      <c r="Q901" s="61"/>
      <c r="R901" s="61"/>
      <c r="S901" s="61"/>
      <c r="T901" s="61"/>
      <c r="U901" s="61"/>
      <c r="V901" s="61"/>
      <c r="W901" s="61"/>
    </row>
    <row r="902" spans="1:23">
      <c r="A902" s="450"/>
      <c r="B902" s="450"/>
      <c r="C902" s="450"/>
      <c r="D902" s="450"/>
      <c r="E902" s="450"/>
      <c r="F902" s="450"/>
      <c r="G902" s="450"/>
      <c r="H902" s="450"/>
      <c r="I902" s="450"/>
      <c r="J902" s="450"/>
      <c r="K902" s="450"/>
      <c r="L902" s="450"/>
      <c r="M902" s="450"/>
      <c r="N902" s="450"/>
      <c r="O902" s="609"/>
      <c r="P902" s="61"/>
      <c r="Q902" s="61"/>
      <c r="R902" s="61"/>
      <c r="S902" s="61"/>
      <c r="T902" s="61"/>
      <c r="U902" s="61"/>
      <c r="V902" s="61"/>
      <c r="W902" s="61"/>
    </row>
    <row r="903" spans="1:23">
      <c r="A903" s="450"/>
      <c r="B903" s="450"/>
      <c r="C903" s="450"/>
      <c r="D903" s="450"/>
      <c r="E903" s="450"/>
      <c r="F903" s="450"/>
      <c r="G903" s="450"/>
      <c r="H903" s="450"/>
      <c r="I903" s="450"/>
      <c r="J903" s="450"/>
      <c r="K903" s="450"/>
      <c r="L903" s="450"/>
      <c r="M903" s="450"/>
      <c r="N903" s="450"/>
      <c r="O903" s="609"/>
      <c r="P903" s="61"/>
      <c r="Q903" s="61"/>
      <c r="R903" s="61"/>
      <c r="S903" s="61"/>
      <c r="T903" s="61"/>
      <c r="U903" s="61"/>
      <c r="V903" s="61"/>
      <c r="W903" s="61"/>
    </row>
    <row r="904" spans="1:23">
      <c r="A904" s="450"/>
      <c r="B904" s="450"/>
      <c r="C904" s="450"/>
      <c r="D904" s="450"/>
      <c r="E904" s="450"/>
      <c r="F904" s="450"/>
      <c r="G904" s="450"/>
      <c r="H904" s="450"/>
      <c r="I904" s="450"/>
      <c r="J904" s="450"/>
      <c r="K904" s="450"/>
      <c r="L904" s="450"/>
      <c r="M904" s="450"/>
      <c r="N904" s="450"/>
      <c r="O904" s="609"/>
      <c r="P904" s="61"/>
      <c r="Q904" s="61"/>
      <c r="R904" s="61"/>
      <c r="S904" s="61"/>
      <c r="T904" s="61"/>
      <c r="U904" s="61"/>
      <c r="V904" s="61"/>
      <c r="W904" s="61"/>
    </row>
    <row r="905" spans="1:23">
      <c r="A905" s="450"/>
      <c r="B905" s="450"/>
      <c r="C905" s="450"/>
      <c r="D905" s="450"/>
      <c r="E905" s="450"/>
      <c r="F905" s="450"/>
      <c r="G905" s="450"/>
      <c r="H905" s="450"/>
      <c r="I905" s="450"/>
      <c r="J905" s="450"/>
      <c r="K905" s="450"/>
      <c r="L905" s="450"/>
      <c r="M905" s="450"/>
      <c r="N905" s="450"/>
      <c r="O905" s="609"/>
      <c r="P905" s="61"/>
      <c r="Q905" s="61"/>
      <c r="R905" s="61"/>
      <c r="S905" s="61"/>
      <c r="T905" s="61"/>
      <c r="U905" s="61"/>
      <c r="V905" s="61"/>
      <c r="W905" s="61"/>
    </row>
    <row r="906" spans="1:23">
      <c r="A906" s="450"/>
      <c r="B906" s="450"/>
      <c r="C906" s="450"/>
      <c r="D906" s="450"/>
      <c r="E906" s="450"/>
      <c r="F906" s="450"/>
      <c r="G906" s="450"/>
      <c r="H906" s="450"/>
      <c r="I906" s="450"/>
      <c r="J906" s="450"/>
      <c r="K906" s="450"/>
      <c r="L906" s="450"/>
      <c r="M906" s="450"/>
      <c r="N906" s="450"/>
      <c r="O906" s="609"/>
      <c r="P906" s="61"/>
      <c r="Q906" s="61"/>
      <c r="R906" s="61"/>
      <c r="S906" s="61"/>
      <c r="T906" s="61"/>
      <c r="U906" s="61"/>
      <c r="V906" s="61"/>
      <c r="W906" s="61"/>
    </row>
    <row r="907" spans="1:23">
      <c r="A907" s="450"/>
      <c r="B907" s="450"/>
      <c r="C907" s="450"/>
      <c r="D907" s="450"/>
      <c r="E907" s="450"/>
      <c r="F907" s="450"/>
      <c r="G907" s="450"/>
      <c r="H907" s="450"/>
      <c r="I907" s="450"/>
      <c r="J907" s="450"/>
      <c r="K907" s="450"/>
      <c r="L907" s="450"/>
      <c r="M907" s="450"/>
      <c r="N907" s="450"/>
      <c r="O907" s="609"/>
      <c r="P907" s="61"/>
      <c r="Q907" s="61"/>
      <c r="R907" s="61"/>
      <c r="S907" s="61"/>
      <c r="T907" s="61"/>
      <c r="U907" s="61"/>
      <c r="V907" s="61"/>
      <c r="W907" s="61"/>
    </row>
    <row r="908" spans="1:23">
      <c r="A908" s="450"/>
      <c r="B908" s="450"/>
      <c r="C908" s="450"/>
      <c r="D908" s="450"/>
      <c r="E908" s="450"/>
      <c r="F908" s="450"/>
      <c r="G908" s="450"/>
      <c r="H908" s="450"/>
      <c r="I908" s="450"/>
      <c r="J908" s="450"/>
      <c r="K908" s="450"/>
      <c r="L908" s="450"/>
      <c r="M908" s="450"/>
      <c r="N908" s="450"/>
      <c r="O908" s="609"/>
      <c r="P908" s="61"/>
      <c r="Q908" s="61"/>
      <c r="R908" s="61"/>
      <c r="S908" s="61"/>
      <c r="T908" s="61"/>
      <c r="U908" s="61"/>
      <c r="V908" s="61"/>
      <c r="W908" s="61"/>
    </row>
    <row r="909" spans="1:23">
      <c r="A909" s="450"/>
      <c r="B909" s="450"/>
      <c r="C909" s="450"/>
      <c r="D909" s="450"/>
      <c r="E909" s="450"/>
      <c r="F909" s="450"/>
      <c r="G909" s="450"/>
      <c r="H909" s="450"/>
      <c r="I909" s="450"/>
      <c r="J909" s="450"/>
      <c r="K909" s="450"/>
      <c r="L909" s="450"/>
      <c r="M909" s="450"/>
      <c r="N909" s="450"/>
      <c r="O909" s="609"/>
      <c r="P909" s="61"/>
      <c r="Q909" s="61"/>
      <c r="R909" s="61"/>
      <c r="S909" s="61"/>
      <c r="T909" s="61"/>
      <c r="U909" s="61"/>
      <c r="V909" s="61"/>
      <c r="W909" s="61"/>
    </row>
    <row r="910" spans="1:23">
      <c r="A910" s="450"/>
      <c r="B910" s="450"/>
      <c r="C910" s="450"/>
      <c r="D910" s="450"/>
      <c r="E910" s="450"/>
      <c r="F910" s="450"/>
      <c r="G910" s="450"/>
      <c r="H910" s="450"/>
      <c r="I910" s="450"/>
      <c r="J910" s="450"/>
      <c r="K910" s="450"/>
      <c r="L910" s="450"/>
      <c r="M910" s="450"/>
      <c r="N910" s="450"/>
      <c r="O910" s="609"/>
      <c r="P910" s="61"/>
      <c r="Q910" s="61"/>
      <c r="R910" s="61"/>
      <c r="S910" s="61"/>
      <c r="T910" s="61"/>
      <c r="U910" s="61"/>
      <c r="V910" s="61"/>
      <c r="W910" s="61"/>
    </row>
    <row r="911" spans="1:23">
      <c r="A911" s="450"/>
      <c r="B911" s="450"/>
      <c r="C911" s="450"/>
      <c r="D911" s="450"/>
      <c r="E911" s="450"/>
      <c r="F911" s="450"/>
      <c r="G911" s="450"/>
      <c r="H911" s="450"/>
      <c r="I911" s="450"/>
      <c r="J911" s="450"/>
      <c r="K911" s="450"/>
      <c r="L911" s="450"/>
      <c r="M911" s="450"/>
      <c r="N911" s="450"/>
      <c r="O911" s="609"/>
      <c r="P911" s="61"/>
      <c r="Q911" s="61"/>
      <c r="R911" s="61"/>
      <c r="S911" s="61"/>
      <c r="T911" s="61"/>
      <c r="U911" s="61"/>
      <c r="V911" s="61"/>
      <c r="W911" s="61"/>
    </row>
    <row r="912" spans="1:23">
      <c r="A912" s="450"/>
      <c r="B912" s="450"/>
      <c r="C912" s="450"/>
      <c r="D912" s="450"/>
      <c r="E912" s="450"/>
      <c r="F912" s="450"/>
      <c r="G912" s="450"/>
      <c r="H912" s="450"/>
      <c r="I912" s="450"/>
      <c r="J912" s="450"/>
      <c r="K912" s="450"/>
      <c r="L912" s="450"/>
      <c r="M912" s="450"/>
      <c r="N912" s="450"/>
      <c r="O912" s="609"/>
      <c r="P912" s="61"/>
      <c r="Q912" s="61"/>
      <c r="R912" s="61"/>
      <c r="S912" s="61"/>
      <c r="T912" s="61"/>
      <c r="U912" s="61"/>
      <c r="V912" s="61"/>
      <c r="W912" s="61"/>
    </row>
    <row r="913" spans="1:23">
      <c r="A913" s="450"/>
      <c r="B913" s="450"/>
      <c r="C913" s="450"/>
      <c r="D913" s="450"/>
      <c r="E913" s="450"/>
      <c r="F913" s="450"/>
      <c r="G913" s="450"/>
      <c r="H913" s="450"/>
      <c r="I913" s="450"/>
      <c r="J913" s="450"/>
      <c r="K913" s="450"/>
      <c r="L913" s="450"/>
      <c r="M913" s="450"/>
      <c r="N913" s="450"/>
      <c r="O913" s="609"/>
      <c r="P913" s="61"/>
      <c r="Q913" s="61"/>
      <c r="R913" s="61"/>
      <c r="S913" s="61"/>
      <c r="T913" s="61"/>
      <c r="U913" s="61"/>
      <c r="V913" s="61"/>
      <c r="W913" s="61"/>
    </row>
    <row r="914" spans="1:23">
      <c r="A914" s="450"/>
      <c r="B914" s="450"/>
      <c r="C914" s="450"/>
      <c r="D914" s="450"/>
      <c r="E914" s="450"/>
      <c r="F914" s="450"/>
      <c r="G914" s="450"/>
      <c r="H914" s="450"/>
      <c r="I914" s="450"/>
      <c r="J914" s="450"/>
      <c r="K914" s="450"/>
      <c r="L914" s="450"/>
      <c r="M914" s="450"/>
      <c r="N914" s="450"/>
      <c r="O914" s="609"/>
      <c r="P914" s="61"/>
      <c r="Q914" s="61"/>
      <c r="R914" s="61"/>
      <c r="S914" s="61"/>
      <c r="T914" s="61"/>
      <c r="U914" s="61"/>
      <c r="V914" s="61"/>
      <c r="W914" s="61"/>
    </row>
    <row r="915" spans="1:23">
      <c r="A915" s="450"/>
      <c r="B915" s="450"/>
      <c r="C915" s="450"/>
      <c r="D915" s="450"/>
      <c r="E915" s="450"/>
      <c r="F915" s="450"/>
      <c r="G915" s="450"/>
      <c r="H915" s="450"/>
      <c r="I915" s="450"/>
      <c r="J915" s="450"/>
      <c r="K915" s="450"/>
      <c r="L915" s="450"/>
      <c r="M915" s="450"/>
      <c r="N915" s="450"/>
      <c r="O915" s="609"/>
      <c r="P915" s="61"/>
      <c r="Q915" s="61"/>
      <c r="R915" s="61"/>
      <c r="S915" s="61"/>
      <c r="T915" s="61"/>
      <c r="U915" s="61"/>
      <c r="V915" s="61"/>
      <c r="W915" s="61"/>
    </row>
    <row r="916" spans="1:23">
      <c r="A916" s="450"/>
      <c r="B916" s="450"/>
      <c r="C916" s="450"/>
      <c r="D916" s="450"/>
      <c r="E916" s="450"/>
      <c r="F916" s="450"/>
      <c r="G916" s="450"/>
      <c r="H916" s="450"/>
      <c r="I916" s="450"/>
      <c r="J916" s="450"/>
      <c r="K916" s="450"/>
      <c r="L916" s="450"/>
      <c r="M916" s="450"/>
      <c r="N916" s="450"/>
      <c r="O916" s="609"/>
      <c r="P916" s="61"/>
      <c r="Q916" s="61"/>
      <c r="R916" s="61"/>
      <c r="S916" s="61"/>
      <c r="T916" s="61"/>
      <c r="U916" s="61"/>
      <c r="V916" s="61"/>
      <c r="W916" s="61"/>
    </row>
    <row r="917" spans="1:23">
      <c r="A917" s="450"/>
      <c r="B917" s="450"/>
      <c r="C917" s="450"/>
      <c r="D917" s="450"/>
      <c r="E917" s="450"/>
      <c r="F917" s="450"/>
      <c r="G917" s="450"/>
      <c r="H917" s="450"/>
      <c r="I917" s="450"/>
      <c r="J917" s="450"/>
      <c r="K917" s="450"/>
      <c r="L917" s="450"/>
      <c r="M917" s="450"/>
      <c r="N917" s="450"/>
      <c r="O917" s="609"/>
      <c r="P917" s="61"/>
      <c r="Q917" s="61"/>
      <c r="R917" s="61"/>
      <c r="S917" s="61"/>
      <c r="T917" s="61"/>
      <c r="U917" s="61"/>
      <c r="V917" s="61"/>
      <c r="W917" s="61"/>
    </row>
    <row r="918" spans="1:23">
      <c r="A918" s="450"/>
      <c r="B918" s="450"/>
      <c r="C918" s="450"/>
      <c r="D918" s="450"/>
      <c r="E918" s="450"/>
      <c r="F918" s="450"/>
      <c r="G918" s="450"/>
      <c r="H918" s="450"/>
      <c r="I918" s="450"/>
      <c r="J918" s="450"/>
      <c r="K918" s="450"/>
      <c r="L918" s="450"/>
      <c r="M918" s="450"/>
      <c r="N918" s="450"/>
      <c r="O918" s="609"/>
      <c r="P918" s="61"/>
      <c r="Q918" s="61"/>
      <c r="R918" s="61"/>
      <c r="S918" s="61"/>
      <c r="T918" s="61"/>
      <c r="U918" s="61"/>
      <c r="V918" s="61"/>
      <c r="W918" s="61"/>
    </row>
    <row r="919" spans="1:23">
      <c r="A919" s="450"/>
      <c r="B919" s="450"/>
      <c r="C919" s="450"/>
      <c r="D919" s="450"/>
      <c r="E919" s="450"/>
      <c r="F919" s="450"/>
      <c r="G919" s="450"/>
      <c r="H919" s="450"/>
      <c r="I919" s="450"/>
      <c r="J919" s="450"/>
      <c r="K919" s="450"/>
      <c r="L919" s="450"/>
      <c r="M919" s="450"/>
      <c r="N919" s="450"/>
      <c r="O919" s="609"/>
      <c r="P919" s="61"/>
      <c r="Q919" s="61"/>
      <c r="R919" s="61"/>
      <c r="S919" s="61"/>
      <c r="T919" s="61"/>
      <c r="U919" s="61"/>
      <c r="V919" s="61"/>
      <c r="W919" s="61"/>
    </row>
    <row r="920" spans="1:23">
      <c r="A920" s="450"/>
      <c r="B920" s="450"/>
      <c r="C920" s="450"/>
      <c r="D920" s="450"/>
      <c r="E920" s="450"/>
      <c r="F920" s="450"/>
      <c r="G920" s="450"/>
      <c r="H920" s="450"/>
      <c r="I920" s="450"/>
      <c r="J920" s="450"/>
      <c r="K920" s="450"/>
      <c r="L920" s="450"/>
      <c r="M920" s="450"/>
      <c r="N920" s="450"/>
      <c r="O920" s="609"/>
      <c r="P920" s="61"/>
      <c r="Q920" s="61"/>
      <c r="R920" s="61"/>
      <c r="S920" s="61"/>
      <c r="T920" s="61"/>
      <c r="U920" s="61"/>
      <c r="V920" s="61"/>
      <c r="W920" s="61"/>
    </row>
    <row r="921" spans="1:23">
      <c r="A921" s="450"/>
      <c r="B921" s="450"/>
      <c r="C921" s="450"/>
      <c r="D921" s="450"/>
      <c r="E921" s="450"/>
      <c r="F921" s="450"/>
      <c r="G921" s="450"/>
      <c r="H921" s="450"/>
      <c r="I921" s="450"/>
      <c r="J921" s="450"/>
      <c r="K921" s="450"/>
      <c r="L921" s="450"/>
      <c r="M921" s="450"/>
      <c r="N921" s="450"/>
      <c r="O921" s="609"/>
      <c r="P921" s="61"/>
      <c r="Q921" s="61"/>
      <c r="R921" s="61"/>
      <c r="S921" s="61"/>
      <c r="T921" s="61"/>
      <c r="U921" s="61"/>
      <c r="V921" s="61"/>
      <c r="W921" s="61"/>
    </row>
    <row r="922" spans="1:23">
      <c r="A922" s="450"/>
      <c r="B922" s="450"/>
      <c r="C922" s="450"/>
      <c r="D922" s="450"/>
      <c r="E922" s="450"/>
      <c r="F922" s="450"/>
      <c r="G922" s="450"/>
      <c r="H922" s="450"/>
      <c r="I922" s="450"/>
      <c r="J922" s="450"/>
      <c r="K922" s="450"/>
      <c r="L922" s="450"/>
      <c r="M922" s="450"/>
      <c r="N922" s="450"/>
      <c r="O922" s="609"/>
      <c r="P922" s="61"/>
      <c r="Q922" s="61"/>
      <c r="R922" s="61"/>
      <c r="S922" s="61"/>
      <c r="T922" s="61"/>
      <c r="U922" s="61"/>
      <c r="V922" s="61"/>
      <c r="W922" s="61"/>
    </row>
    <row r="923" spans="1:23">
      <c r="A923" s="450"/>
      <c r="B923" s="450"/>
      <c r="C923" s="450"/>
      <c r="D923" s="450"/>
      <c r="E923" s="450"/>
      <c r="F923" s="450"/>
      <c r="G923" s="450"/>
      <c r="H923" s="450"/>
      <c r="I923" s="450"/>
      <c r="J923" s="450"/>
      <c r="K923" s="450"/>
      <c r="L923" s="450"/>
      <c r="M923" s="450"/>
      <c r="N923" s="450"/>
      <c r="O923" s="609"/>
      <c r="P923" s="61"/>
      <c r="Q923" s="61"/>
      <c r="R923" s="61"/>
      <c r="S923" s="61"/>
      <c r="T923" s="61"/>
      <c r="U923" s="61"/>
      <c r="V923" s="61"/>
      <c r="W923" s="61"/>
    </row>
    <row r="924" spans="1:23">
      <c r="A924" s="450"/>
      <c r="B924" s="450"/>
      <c r="C924" s="450"/>
      <c r="D924" s="450"/>
      <c r="E924" s="450"/>
      <c r="F924" s="450"/>
      <c r="G924" s="450"/>
      <c r="H924" s="450"/>
      <c r="I924" s="450"/>
      <c r="J924" s="450"/>
      <c r="K924" s="450"/>
      <c r="L924" s="450"/>
      <c r="M924" s="450"/>
      <c r="N924" s="450"/>
      <c r="O924" s="609"/>
      <c r="P924" s="61"/>
      <c r="Q924" s="61"/>
      <c r="R924" s="61"/>
      <c r="S924" s="61"/>
      <c r="T924" s="61"/>
      <c r="U924" s="61"/>
      <c r="V924" s="61"/>
      <c r="W924" s="61"/>
    </row>
    <row r="925" spans="1:23">
      <c r="A925" s="450"/>
      <c r="B925" s="450"/>
      <c r="C925" s="450"/>
      <c r="D925" s="450"/>
      <c r="E925" s="450"/>
      <c r="F925" s="450"/>
      <c r="G925" s="450"/>
      <c r="H925" s="450"/>
      <c r="I925" s="450"/>
      <c r="J925" s="450"/>
      <c r="K925" s="450"/>
      <c r="L925" s="450"/>
      <c r="M925" s="450"/>
      <c r="N925" s="450"/>
      <c r="O925" s="609"/>
      <c r="P925" s="61"/>
      <c r="Q925" s="61"/>
      <c r="R925" s="61"/>
      <c r="S925" s="61"/>
      <c r="T925" s="61"/>
      <c r="U925" s="61"/>
      <c r="V925" s="61"/>
      <c r="W925" s="61"/>
    </row>
    <row r="926" spans="1:23">
      <c r="A926" s="450"/>
      <c r="B926" s="450"/>
      <c r="C926" s="450"/>
      <c r="D926" s="450"/>
      <c r="E926" s="450"/>
      <c r="F926" s="450"/>
      <c r="G926" s="450"/>
      <c r="H926" s="450"/>
      <c r="I926" s="450"/>
      <c r="J926" s="450"/>
      <c r="K926" s="450"/>
      <c r="L926" s="450"/>
      <c r="M926" s="450"/>
      <c r="N926" s="450"/>
      <c r="O926" s="609"/>
      <c r="P926" s="61"/>
      <c r="Q926" s="61"/>
      <c r="R926" s="61"/>
      <c r="S926" s="61"/>
      <c r="T926" s="61"/>
      <c r="U926" s="61"/>
      <c r="V926" s="61"/>
      <c r="W926" s="61"/>
    </row>
    <row r="927" spans="1:23">
      <c r="A927" s="450"/>
      <c r="B927" s="450"/>
      <c r="C927" s="450"/>
      <c r="D927" s="450"/>
      <c r="E927" s="450"/>
      <c r="F927" s="450"/>
      <c r="G927" s="450"/>
      <c r="H927" s="450"/>
      <c r="I927" s="450"/>
      <c r="J927" s="450"/>
      <c r="K927" s="450"/>
      <c r="L927" s="450"/>
      <c r="M927" s="450"/>
      <c r="N927" s="450"/>
      <c r="O927" s="609"/>
      <c r="P927" s="61"/>
      <c r="Q927" s="61"/>
      <c r="R927" s="61"/>
      <c r="S927" s="61"/>
      <c r="T927" s="61"/>
      <c r="U927" s="61"/>
      <c r="V927" s="61"/>
      <c r="W927" s="61"/>
    </row>
    <row r="928" spans="1:23">
      <c r="A928" s="450"/>
      <c r="B928" s="450"/>
      <c r="C928" s="450"/>
      <c r="D928" s="450"/>
      <c r="E928" s="450"/>
      <c r="F928" s="450"/>
      <c r="G928" s="450"/>
      <c r="H928" s="450"/>
      <c r="I928" s="450"/>
      <c r="J928" s="450"/>
      <c r="K928" s="450"/>
      <c r="L928" s="450"/>
      <c r="M928" s="450"/>
      <c r="N928" s="450"/>
      <c r="O928" s="609"/>
      <c r="P928" s="61"/>
      <c r="Q928" s="61"/>
      <c r="R928" s="61"/>
      <c r="S928" s="61"/>
      <c r="T928" s="61"/>
      <c r="U928" s="61"/>
      <c r="V928" s="61"/>
      <c r="W928" s="61"/>
    </row>
    <row r="929" spans="1:23">
      <c r="A929" s="450"/>
      <c r="B929" s="450"/>
      <c r="C929" s="450"/>
      <c r="D929" s="450"/>
      <c r="E929" s="450"/>
      <c r="F929" s="450"/>
      <c r="G929" s="450"/>
      <c r="H929" s="450"/>
      <c r="I929" s="450"/>
      <c r="J929" s="450"/>
      <c r="K929" s="450"/>
      <c r="L929" s="450"/>
      <c r="M929" s="450"/>
      <c r="N929" s="450"/>
      <c r="O929" s="609"/>
      <c r="P929" s="61"/>
      <c r="Q929" s="61"/>
      <c r="R929" s="61"/>
      <c r="S929" s="61"/>
      <c r="T929" s="61"/>
      <c r="U929" s="61"/>
      <c r="V929" s="61"/>
      <c r="W929" s="61"/>
    </row>
    <row r="930" spans="1:23">
      <c r="A930" s="450"/>
      <c r="B930" s="450"/>
      <c r="C930" s="450"/>
      <c r="D930" s="450"/>
      <c r="E930" s="450"/>
      <c r="F930" s="450"/>
      <c r="G930" s="450"/>
      <c r="H930" s="450"/>
      <c r="I930" s="450"/>
      <c r="J930" s="450"/>
      <c r="K930" s="450"/>
      <c r="L930" s="450"/>
      <c r="M930" s="450"/>
      <c r="N930" s="450"/>
      <c r="O930" s="609"/>
      <c r="P930" s="61"/>
      <c r="Q930" s="61"/>
      <c r="R930" s="61"/>
      <c r="S930" s="61"/>
      <c r="T930" s="61"/>
      <c r="U930" s="61"/>
      <c r="V930" s="61"/>
      <c r="W930" s="61"/>
    </row>
    <row r="931" spans="1:23">
      <c r="A931" s="450"/>
      <c r="B931" s="450"/>
      <c r="C931" s="450"/>
      <c r="D931" s="450"/>
      <c r="E931" s="450"/>
      <c r="F931" s="450"/>
      <c r="G931" s="450"/>
      <c r="H931" s="450"/>
      <c r="I931" s="450"/>
      <c r="J931" s="450"/>
      <c r="K931" s="450"/>
      <c r="L931" s="450"/>
      <c r="M931" s="450"/>
      <c r="N931" s="450"/>
      <c r="O931" s="609"/>
      <c r="P931" s="61"/>
      <c r="Q931" s="61"/>
      <c r="R931" s="61"/>
      <c r="S931" s="61"/>
      <c r="T931" s="61"/>
      <c r="U931" s="61"/>
      <c r="V931" s="61"/>
      <c r="W931" s="61"/>
    </row>
    <row r="932" spans="1:23">
      <c r="A932" s="450"/>
      <c r="B932" s="450"/>
      <c r="C932" s="450"/>
      <c r="D932" s="450"/>
      <c r="E932" s="450"/>
      <c r="F932" s="450"/>
      <c r="G932" s="450"/>
      <c r="H932" s="450"/>
      <c r="I932" s="450"/>
      <c r="J932" s="450"/>
      <c r="K932" s="450"/>
      <c r="L932" s="450"/>
      <c r="M932" s="450"/>
      <c r="N932" s="450"/>
      <c r="O932" s="609"/>
      <c r="P932" s="61"/>
      <c r="Q932" s="61"/>
      <c r="R932" s="61"/>
      <c r="S932" s="61"/>
      <c r="T932" s="61"/>
      <c r="U932" s="61"/>
      <c r="V932" s="61"/>
      <c r="W932" s="61"/>
    </row>
    <row r="933" spans="1:23">
      <c r="A933" s="450"/>
      <c r="B933" s="450"/>
      <c r="C933" s="450"/>
      <c r="D933" s="450"/>
      <c r="E933" s="450"/>
      <c r="F933" s="450"/>
      <c r="G933" s="450"/>
      <c r="H933" s="450"/>
      <c r="I933" s="450"/>
      <c r="J933" s="450"/>
      <c r="K933" s="450"/>
      <c r="L933" s="450"/>
      <c r="M933" s="450"/>
      <c r="N933" s="450"/>
      <c r="O933" s="609"/>
      <c r="P933" s="61"/>
      <c r="Q933" s="61"/>
      <c r="R933" s="61"/>
      <c r="S933" s="61"/>
      <c r="T933" s="61"/>
      <c r="U933" s="61"/>
      <c r="V933" s="61"/>
      <c r="W933" s="61"/>
    </row>
    <row r="934" spans="1:23">
      <c r="A934" s="450"/>
      <c r="B934" s="450"/>
      <c r="C934" s="450"/>
      <c r="D934" s="450"/>
      <c r="E934" s="450"/>
      <c r="F934" s="450"/>
      <c r="G934" s="450"/>
      <c r="H934" s="450"/>
      <c r="I934" s="450"/>
      <c r="J934" s="450"/>
      <c r="K934" s="450"/>
      <c r="L934" s="450"/>
      <c r="M934" s="450"/>
      <c r="N934" s="450"/>
      <c r="O934" s="609"/>
      <c r="P934" s="61"/>
      <c r="Q934" s="61"/>
      <c r="R934" s="61"/>
      <c r="S934" s="61"/>
      <c r="T934" s="61"/>
      <c r="U934" s="61"/>
      <c r="V934" s="61"/>
      <c r="W934" s="61"/>
    </row>
    <row r="935" spans="1:23">
      <c r="A935" s="450"/>
      <c r="B935" s="450"/>
      <c r="C935" s="450"/>
      <c r="D935" s="450"/>
      <c r="E935" s="450"/>
      <c r="F935" s="450"/>
      <c r="G935" s="450"/>
      <c r="H935" s="450"/>
      <c r="I935" s="450"/>
      <c r="J935" s="450"/>
      <c r="K935" s="450"/>
      <c r="L935" s="450"/>
      <c r="M935" s="450"/>
      <c r="N935" s="450"/>
      <c r="O935" s="609"/>
      <c r="P935" s="61"/>
      <c r="Q935" s="61"/>
      <c r="R935" s="61"/>
      <c r="S935" s="61"/>
      <c r="T935" s="61"/>
      <c r="U935" s="61"/>
      <c r="V935" s="61"/>
      <c r="W935" s="61"/>
    </row>
    <row r="936" spans="1:23">
      <c r="A936" s="450"/>
      <c r="B936" s="450"/>
      <c r="C936" s="450"/>
      <c r="D936" s="450"/>
      <c r="E936" s="450"/>
      <c r="F936" s="450"/>
      <c r="G936" s="450"/>
      <c r="H936" s="450"/>
      <c r="I936" s="450"/>
      <c r="J936" s="450"/>
      <c r="K936" s="450"/>
      <c r="L936" s="450"/>
      <c r="M936" s="450"/>
      <c r="N936" s="450"/>
      <c r="O936" s="609"/>
      <c r="P936" s="61"/>
      <c r="Q936" s="61"/>
      <c r="R936" s="61"/>
      <c r="S936" s="61"/>
      <c r="T936" s="61"/>
      <c r="U936" s="61"/>
      <c r="V936" s="61"/>
      <c r="W936" s="61"/>
    </row>
    <row r="937" spans="1:23">
      <c r="A937" s="450"/>
      <c r="B937" s="450"/>
      <c r="C937" s="450"/>
      <c r="D937" s="450"/>
      <c r="E937" s="450"/>
      <c r="F937" s="450"/>
      <c r="G937" s="450"/>
      <c r="H937" s="450"/>
      <c r="I937" s="450"/>
      <c r="J937" s="450"/>
      <c r="K937" s="450"/>
      <c r="L937" s="450"/>
      <c r="M937" s="450"/>
      <c r="N937" s="450"/>
      <c r="O937" s="609"/>
      <c r="P937" s="61"/>
      <c r="Q937" s="61"/>
      <c r="R937" s="61"/>
      <c r="S937" s="61"/>
      <c r="T937" s="61"/>
      <c r="U937" s="61"/>
      <c r="V937" s="61"/>
      <c r="W937" s="61"/>
    </row>
    <row r="938" spans="1:23">
      <c r="A938" s="450"/>
      <c r="B938" s="450"/>
      <c r="C938" s="450"/>
      <c r="D938" s="450"/>
      <c r="E938" s="450"/>
      <c r="F938" s="450"/>
      <c r="G938" s="450"/>
      <c r="H938" s="450"/>
      <c r="I938" s="450"/>
      <c r="J938" s="450"/>
      <c r="K938" s="450"/>
      <c r="L938" s="450"/>
      <c r="M938" s="450"/>
      <c r="N938" s="450"/>
      <c r="O938" s="609"/>
      <c r="P938" s="61"/>
      <c r="Q938" s="61"/>
      <c r="R938" s="61"/>
      <c r="S938" s="61"/>
      <c r="T938" s="61"/>
      <c r="U938" s="61"/>
      <c r="V938" s="61"/>
      <c r="W938" s="61"/>
    </row>
    <row r="939" spans="1:23">
      <c r="A939" s="450"/>
      <c r="B939" s="450"/>
      <c r="C939" s="450"/>
      <c r="D939" s="450"/>
      <c r="E939" s="450"/>
      <c r="F939" s="450"/>
      <c r="G939" s="450"/>
      <c r="H939" s="450"/>
      <c r="I939" s="450"/>
      <c r="J939" s="450"/>
      <c r="K939" s="450"/>
      <c r="L939" s="450"/>
      <c r="M939" s="450"/>
      <c r="N939" s="450"/>
      <c r="O939" s="609"/>
      <c r="P939" s="61"/>
      <c r="Q939" s="61"/>
      <c r="R939" s="61"/>
      <c r="S939" s="61"/>
      <c r="T939" s="61"/>
      <c r="U939" s="61"/>
      <c r="V939" s="61"/>
      <c r="W939" s="61"/>
    </row>
    <row r="940" spans="1:23">
      <c r="A940" s="450"/>
      <c r="B940" s="450"/>
      <c r="C940" s="450"/>
      <c r="D940" s="450"/>
      <c r="E940" s="450"/>
      <c r="F940" s="450"/>
      <c r="G940" s="450"/>
      <c r="H940" s="450"/>
      <c r="I940" s="450"/>
      <c r="J940" s="450"/>
      <c r="K940" s="450"/>
      <c r="L940" s="450"/>
      <c r="M940" s="450"/>
      <c r="N940" s="450"/>
      <c r="O940" s="609"/>
      <c r="P940" s="61"/>
      <c r="Q940" s="61"/>
      <c r="R940" s="61"/>
      <c r="S940" s="61"/>
      <c r="T940" s="61"/>
      <c r="U940" s="61"/>
      <c r="V940" s="61"/>
      <c r="W940" s="61"/>
    </row>
    <row r="941" spans="1:23">
      <c r="A941" s="450"/>
      <c r="B941" s="450"/>
      <c r="C941" s="450"/>
      <c r="D941" s="450"/>
      <c r="E941" s="450"/>
      <c r="F941" s="450"/>
      <c r="G941" s="450"/>
      <c r="H941" s="450"/>
      <c r="I941" s="450"/>
      <c r="J941" s="450"/>
      <c r="K941" s="450"/>
      <c r="L941" s="450"/>
      <c r="M941" s="450"/>
      <c r="N941" s="450"/>
      <c r="O941" s="609"/>
      <c r="P941" s="61"/>
      <c r="Q941" s="61"/>
      <c r="R941" s="61"/>
      <c r="S941" s="61"/>
      <c r="T941" s="61"/>
      <c r="U941" s="61"/>
      <c r="V941" s="61"/>
      <c r="W941" s="61"/>
    </row>
    <row r="942" spans="1:23">
      <c r="A942" s="450"/>
      <c r="B942" s="450"/>
      <c r="C942" s="450"/>
      <c r="D942" s="450"/>
      <c r="E942" s="450"/>
      <c r="F942" s="450"/>
      <c r="G942" s="450"/>
      <c r="H942" s="450"/>
      <c r="I942" s="450"/>
      <c r="J942" s="450"/>
      <c r="K942" s="450"/>
      <c r="L942" s="450"/>
      <c r="M942" s="450"/>
      <c r="N942" s="450"/>
      <c r="O942" s="609"/>
      <c r="P942" s="61"/>
      <c r="Q942" s="61"/>
      <c r="R942" s="61"/>
      <c r="S942" s="61"/>
      <c r="T942" s="61"/>
      <c r="U942" s="61"/>
      <c r="V942" s="61"/>
      <c r="W942" s="61"/>
    </row>
    <row r="943" spans="1:23">
      <c r="A943" s="450"/>
      <c r="B943" s="450"/>
      <c r="C943" s="450"/>
      <c r="D943" s="450"/>
      <c r="E943" s="450"/>
      <c r="F943" s="450"/>
      <c r="G943" s="450"/>
      <c r="H943" s="450"/>
      <c r="I943" s="450"/>
      <c r="J943" s="450"/>
      <c r="K943" s="450"/>
      <c r="L943" s="450"/>
      <c r="M943" s="450"/>
      <c r="N943" s="450"/>
      <c r="O943" s="609"/>
      <c r="P943" s="61"/>
      <c r="Q943" s="61"/>
      <c r="R943" s="61"/>
      <c r="S943" s="61"/>
      <c r="T943" s="61"/>
      <c r="U943" s="61"/>
      <c r="V943" s="61"/>
      <c r="W943" s="61"/>
    </row>
    <row r="944" spans="1:23">
      <c r="A944" s="450"/>
      <c r="B944" s="450"/>
      <c r="C944" s="450"/>
      <c r="D944" s="450"/>
      <c r="E944" s="450"/>
      <c r="F944" s="450"/>
      <c r="G944" s="450"/>
      <c r="H944" s="450"/>
      <c r="I944" s="450"/>
      <c r="J944" s="450"/>
      <c r="K944" s="450"/>
      <c r="L944" s="450"/>
      <c r="M944" s="450"/>
      <c r="N944" s="450"/>
      <c r="O944" s="609"/>
      <c r="P944" s="61"/>
      <c r="Q944" s="61"/>
      <c r="R944" s="61"/>
      <c r="S944" s="61"/>
      <c r="T944" s="61"/>
      <c r="U944" s="61"/>
      <c r="V944" s="61"/>
      <c r="W944" s="61"/>
    </row>
    <row r="945" spans="1:23">
      <c r="A945" s="450"/>
      <c r="B945" s="450"/>
      <c r="C945" s="450"/>
      <c r="D945" s="450"/>
      <c r="E945" s="450"/>
      <c r="F945" s="450"/>
      <c r="G945" s="450"/>
      <c r="H945" s="450"/>
      <c r="I945" s="450"/>
      <c r="J945" s="450"/>
      <c r="K945" s="450"/>
      <c r="L945" s="450"/>
      <c r="M945" s="450"/>
      <c r="N945" s="450"/>
      <c r="O945" s="609"/>
      <c r="P945" s="61"/>
      <c r="Q945" s="61"/>
      <c r="R945" s="61"/>
      <c r="S945" s="61"/>
      <c r="T945" s="61"/>
      <c r="U945" s="61"/>
      <c r="V945" s="61"/>
      <c r="W945" s="61"/>
    </row>
    <row r="946" spans="1:23">
      <c r="A946" s="450"/>
      <c r="B946" s="450"/>
      <c r="C946" s="450"/>
      <c r="D946" s="450"/>
      <c r="E946" s="450"/>
      <c r="F946" s="450"/>
      <c r="G946" s="450"/>
      <c r="H946" s="450"/>
      <c r="I946" s="450"/>
      <c r="J946" s="450"/>
      <c r="K946" s="450"/>
      <c r="L946" s="450"/>
      <c r="M946" s="450"/>
      <c r="N946" s="450"/>
      <c r="O946" s="609"/>
      <c r="P946" s="61"/>
      <c r="Q946" s="61"/>
      <c r="R946" s="61"/>
      <c r="S946" s="61"/>
      <c r="T946" s="61"/>
      <c r="U946" s="61"/>
      <c r="V946" s="61"/>
      <c r="W946" s="61"/>
    </row>
    <row r="947" spans="1:23">
      <c r="A947" s="450"/>
      <c r="B947" s="450"/>
      <c r="C947" s="450"/>
      <c r="D947" s="450"/>
      <c r="E947" s="450"/>
      <c r="F947" s="450"/>
      <c r="G947" s="450"/>
      <c r="H947" s="450"/>
      <c r="I947" s="450"/>
      <c r="J947" s="450"/>
      <c r="K947" s="450"/>
      <c r="L947" s="450"/>
      <c r="M947" s="450"/>
      <c r="N947" s="450"/>
      <c r="O947" s="609"/>
      <c r="P947" s="61"/>
      <c r="Q947" s="61"/>
      <c r="R947" s="61"/>
      <c r="S947" s="61"/>
      <c r="T947" s="61"/>
      <c r="U947" s="61"/>
      <c r="V947" s="61"/>
      <c r="W947" s="61"/>
    </row>
    <row r="948" spans="1:23">
      <c r="A948" s="450"/>
      <c r="B948" s="450"/>
      <c r="C948" s="450"/>
      <c r="D948" s="450"/>
      <c r="E948" s="450"/>
      <c r="F948" s="450"/>
      <c r="G948" s="450"/>
      <c r="H948" s="450"/>
      <c r="I948" s="450"/>
      <c r="J948" s="450"/>
      <c r="K948" s="450"/>
      <c r="L948" s="450"/>
      <c r="M948" s="450"/>
      <c r="N948" s="450"/>
      <c r="O948" s="609"/>
      <c r="P948" s="61"/>
      <c r="Q948" s="61"/>
      <c r="R948" s="61"/>
      <c r="S948" s="61"/>
      <c r="T948" s="61"/>
      <c r="U948" s="61"/>
      <c r="V948" s="61"/>
      <c r="W948" s="61"/>
    </row>
    <row r="949" spans="1:23">
      <c r="A949" s="450"/>
      <c r="B949" s="450"/>
      <c r="C949" s="450"/>
      <c r="D949" s="450"/>
      <c r="E949" s="450"/>
      <c r="F949" s="450"/>
      <c r="G949" s="450"/>
      <c r="H949" s="450"/>
      <c r="I949" s="450"/>
      <c r="J949" s="450"/>
      <c r="K949" s="450"/>
      <c r="L949" s="450"/>
      <c r="M949" s="450"/>
      <c r="N949" s="450"/>
      <c r="O949" s="609"/>
      <c r="P949" s="61"/>
      <c r="Q949" s="61"/>
      <c r="R949" s="61"/>
      <c r="S949" s="61"/>
      <c r="T949" s="61"/>
      <c r="U949" s="61"/>
      <c r="V949" s="61"/>
      <c r="W949" s="61"/>
    </row>
    <row r="950" spans="1:23">
      <c r="A950" s="450"/>
      <c r="B950" s="450"/>
      <c r="C950" s="450"/>
      <c r="D950" s="450"/>
      <c r="E950" s="450"/>
      <c r="F950" s="450"/>
      <c r="G950" s="450"/>
      <c r="H950" s="450"/>
      <c r="I950" s="450"/>
      <c r="J950" s="450"/>
      <c r="K950" s="450"/>
      <c r="L950" s="450"/>
      <c r="M950" s="450"/>
      <c r="N950" s="450"/>
      <c r="O950" s="609"/>
      <c r="P950" s="61"/>
      <c r="Q950" s="61"/>
      <c r="R950" s="61"/>
      <c r="S950" s="61"/>
      <c r="T950" s="61"/>
      <c r="U950" s="61"/>
      <c r="V950" s="61"/>
      <c r="W950" s="61"/>
    </row>
    <row r="951" spans="1:23">
      <c r="A951" s="450"/>
      <c r="B951" s="450"/>
      <c r="C951" s="450"/>
      <c r="D951" s="450"/>
      <c r="E951" s="450"/>
      <c r="F951" s="450"/>
      <c r="G951" s="450"/>
      <c r="H951" s="450"/>
      <c r="I951" s="450"/>
      <c r="J951" s="450"/>
      <c r="K951" s="450"/>
      <c r="L951" s="450"/>
      <c r="M951" s="450"/>
      <c r="N951" s="450"/>
      <c r="O951" s="609"/>
      <c r="P951" s="61"/>
      <c r="Q951" s="61"/>
      <c r="R951" s="61"/>
      <c r="S951" s="61"/>
      <c r="T951" s="61"/>
      <c r="U951" s="61"/>
      <c r="V951" s="61"/>
      <c r="W951" s="61"/>
    </row>
    <row r="952" spans="1:23">
      <c r="A952" s="450"/>
      <c r="B952" s="450"/>
      <c r="C952" s="450"/>
      <c r="D952" s="450"/>
      <c r="E952" s="450"/>
      <c r="F952" s="450"/>
      <c r="G952" s="450"/>
      <c r="H952" s="450"/>
      <c r="I952" s="450"/>
      <c r="J952" s="450"/>
      <c r="K952" s="450"/>
      <c r="L952" s="450"/>
      <c r="M952" s="450"/>
      <c r="N952" s="450"/>
      <c r="O952" s="609"/>
      <c r="P952" s="61"/>
      <c r="Q952" s="61"/>
      <c r="R952" s="61"/>
      <c r="S952" s="61"/>
      <c r="T952" s="61"/>
      <c r="U952" s="61"/>
      <c r="V952" s="61"/>
      <c r="W952" s="61"/>
    </row>
    <row r="953" spans="1:23">
      <c r="A953" s="450"/>
      <c r="B953" s="450"/>
      <c r="C953" s="450"/>
      <c r="D953" s="450"/>
      <c r="E953" s="450"/>
      <c r="F953" s="450"/>
      <c r="G953" s="450"/>
      <c r="H953" s="450"/>
      <c r="I953" s="450"/>
      <c r="J953" s="450"/>
      <c r="K953" s="450"/>
      <c r="L953" s="450"/>
      <c r="M953" s="450"/>
      <c r="N953" s="450"/>
      <c r="O953" s="609"/>
      <c r="P953" s="61"/>
      <c r="Q953" s="61"/>
      <c r="R953" s="61"/>
      <c r="S953" s="61"/>
      <c r="T953" s="61"/>
      <c r="U953" s="61"/>
      <c r="V953" s="61"/>
      <c r="W953" s="61"/>
    </row>
    <row r="954" spans="1:23">
      <c r="A954" s="450"/>
      <c r="B954" s="450"/>
      <c r="C954" s="450"/>
      <c r="D954" s="450"/>
      <c r="E954" s="450"/>
      <c r="F954" s="450"/>
      <c r="G954" s="450"/>
      <c r="H954" s="450"/>
      <c r="I954" s="450"/>
      <c r="J954" s="450"/>
      <c r="K954" s="450"/>
      <c r="L954" s="450"/>
      <c r="M954" s="450"/>
      <c r="N954" s="450"/>
      <c r="O954" s="609"/>
      <c r="P954" s="61"/>
      <c r="Q954" s="61"/>
      <c r="R954" s="61"/>
      <c r="S954" s="61"/>
      <c r="T954" s="61"/>
      <c r="U954" s="61"/>
      <c r="V954" s="61"/>
      <c r="W954" s="61"/>
    </row>
    <row r="955" spans="1:23">
      <c r="A955" s="450"/>
      <c r="B955" s="450"/>
      <c r="C955" s="450"/>
      <c r="D955" s="450"/>
      <c r="E955" s="450"/>
      <c r="F955" s="450"/>
      <c r="G955" s="450"/>
      <c r="H955" s="450"/>
      <c r="I955" s="450"/>
      <c r="J955" s="450"/>
      <c r="K955" s="450"/>
      <c r="L955" s="450"/>
      <c r="M955" s="450"/>
      <c r="N955" s="450"/>
      <c r="O955" s="609"/>
      <c r="P955" s="61"/>
      <c r="Q955" s="61"/>
      <c r="R955" s="61"/>
      <c r="S955" s="61"/>
      <c r="T955" s="61"/>
      <c r="U955" s="61"/>
      <c r="V955" s="61"/>
      <c r="W955" s="61"/>
    </row>
    <row r="956" spans="1:23">
      <c r="A956" s="450"/>
      <c r="B956" s="450"/>
      <c r="C956" s="450"/>
      <c r="D956" s="450"/>
      <c r="E956" s="450"/>
      <c r="F956" s="450"/>
      <c r="G956" s="450"/>
      <c r="H956" s="450"/>
      <c r="I956" s="450"/>
      <c r="J956" s="450"/>
      <c r="K956" s="450"/>
      <c r="L956" s="450"/>
      <c r="M956" s="450"/>
      <c r="N956" s="450"/>
      <c r="O956" s="609"/>
      <c r="P956" s="61"/>
      <c r="Q956" s="61"/>
      <c r="R956" s="61"/>
      <c r="S956" s="61"/>
      <c r="T956" s="61"/>
      <c r="U956" s="61"/>
      <c r="V956" s="61"/>
      <c r="W956" s="61"/>
    </row>
    <row r="957" spans="1:23">
      <c r="A957" s="450"/>
      <c r="B957" s="450"/>
      <c r="C957" s="450"/>
      <c r="D957" s="450"/>
      <c r="E957" s="450"/>
      <c r="F957" s="450"/>
      <c r="G957" s="450"/>
      <c r="H957" s="450"/>
      <c r="I957" s="450"/>
      <c r="J957" s="450"/>
      <c r="K957" s="450"/>
      <c r="L957" s="450"/>
      <c r="M957" s="450"/>
      <c r="N957" s="450"/>
      <c r="O957" s="609"/>
      <c r="P957" s="61"/>
      <c r="Q957" s="61"/>
      <c r="R957" s="61"/>
      <c r="S957" s="61"/>
      <c r="T957" s="61"/>
      <c r="U957" s="61"/>
      <c r="V957" s="61"/>
      <c r="W957" s="61"/>
    </row>
    <row r="958" spans="1:23">
      <c r="A958" s="450"/>
      <c r="B958" s="450"/>
      <c r="C958" s="450"/>
      <c r="D958" s="450"/>
      <c r="E958" s="450"/>
      <c r="F958" s="450"/>
      <c r="G958" s="450"/>
      <c r="H958" s="450"/>
      <c r="I958" s="450"/>
      <c r="J958" s="450"/>
      <c r="K958" s="450"/>
      <c r="L958" s="450"/>
      <c r="M958" s="450"/>
      <c r="N958" s="450"/>
      <c r="O958" s="609"/>
      <c r="P958" s="61"/>
      <c r="Q958" s="61"/>
      <c r="R958" s="61"/>
      <c r="S958" s="61"/>
      <c r="T958" s="61"/>
      <c r="U958" s="61"/>
      <c r="V958" s="61"/>
      <c r="W958" s="61"/>
    </row>
    <row r="959" spans="1:23">
      <c r="A959" s="450"/>
      <c r="B959" s="450"/>
      <c r="C959" s="450"/>
      <c r="D959" s="450"/>
      <c r="E959" s="450"/>
      <c r="F959" s="450"/>
      <c r="G959" s="450"/>
      <c r="H959" s="450"/>
      <c r="I959" s="450"/>
      <c r="J959" s="450"/>
      <c r="K959" s="450"/>
      <c r="L959" s="450"/>
      <c r="M959" s="450"/>
      <c r="N959" s="450"/>
      <c r="O959" s="609"/>
      <c r="P959" s="61"/>
      <c r="Q959" s="61"/>
      <c r="R959" s="61"/>
      <c r="S959" s="61"/>
      <c r="T959" s="61"/>
      <c r="U959" s="61"/>
      <c r="V959" s="61"/>
      <c r="W959" s="61"/>
    </row>
    <row r="960" spans="1:23">
      <c r="A960" s="450"/>
      <c r="B960" s="450"/>
      <c r="C960" s="450"/>
      <c r="D960" s="450"/>
      <c r="E960" s="450"/>
      <c r="F960" s="450"/>
      <c r="G960" s="450"/>
      <c r="H960" s="450"/>
      <c r="I960" s="450"/>
      <c r="J960" s="450"/>
      <c r="K960" s="450"/>
      <c r="L960" s="450"/>
      <c r="M960" s="450"/>
      <c r="N960" s="450"/>
      <c r="O960" s="609"/>
      <c r="P960" s="61"/>
      <c r="Q960" s="61"/>
      <c r="R960" s="61"/>
      <c r="S960" s="61"/>
      <c r="T960" s="61"/>
      <c r="U960" s="61"/>
      <c r="V960" s="61"/>
      <c r="W960" s="61"/>
    </row>
    <row r="961" spans="1:23">
      <c r="A961" s="450"/>
      <c r="B961" s="450"/>
      <c r="C961" s="450"/>
      <c r="D961" s="450"/>
      <c r="E961" s="450"/>
      <c r="F961" s="450"/>
      <c r="G961" s="450"/>
      <c r="H961" s="450"/>
      <c r="I961" s="450"/>
      <c r="J961" s="450"/>
      <c r="K961" s="450"/>
      <c r="L961" s="450"/>
      <c r="M961" s="450"/>
      <c r="N961" s="450"/>
      <c r="O961" s="609"/>
      <c r="P961" s="61"/>
      <c r="Q961" s="61"/>
      <c r="R961" s="61"/>
      <c r="S961" s="61"/>
      <c r="T961" s="61"/>
      <c r="U961" s="61"/>
      <c r="V961" s="61"/>
      <c r="W961" s="61"/>
    </row>
    <row r="962" spans="1:23">
      <c r="A962" s="450"/>
      <c r="B962" s="450"/>
      <c r="C962" s="450"/>
      <c r="D962" s="450"/>
      <c r="E962" s="450"/>
      <c r="F962" s="450"/>
      <c r="G962" s="450"/>
      <c r="H962" s="450"/>
      <c r="I962" s="450"/>
      <c r="J962" s="450"/>
      <c r="K962" s="450"/>
      <c r="L962" s="450"/>
      <c r="M962" s="450"/>
      <c r="N962" s="450"/>
      <c r="O962" s="609"/>
      <c r="P962" s="61"/>
      <c r="Q962" s="61"/>
      <c r="R962" s="61"/>
      <c r="S962" s="61"/>
      <c r="T962" s="61"/>
      <c r="U962" s="61"/>
      <c r="V962" s="61"/>
      <c r="W962" s="61"/>
    </row>
    <row r="963" spans="1:23">
      <c r="A963" s="450"/>
      <c r="B963" s="450"/>
      <c r="C963" s="450"/>
      <c r="D963" s="450"/>
      <c r="E963" s="450"/>
      <c r="F963" s="450"/>
      <c r="G963" s="450"/>
      <c r="H963" s="450"/>
      <c r="I963" s="450"/>
      <c r="J963" s="450"/>
      <c r="K963" s="450"/>
      <c r="L963" s="450"/>
      <c r="M963" s="450"/>
      <c r="N963" s="450"/>
      <c r="O963" s="609"/>
      <c r="P963" s="61"/>
      <c r="Q963" s="61"/>
      <c r="R963" s="61"/>
      <c r="S963" s="61"/>
      <c r="T963" s="61"/>
      <c r="U963" s="61"/>
      <c r="V963" s="61"/>
      <c r="W963" s="61"/>
    </row>
    <row r="964" spans="1:23">
      <c r="A964" s="450"/>
      <c r="B964" s="450"/>
      <c r="C964" s="450"/>
      <c r="D964" s="450"/>
      <c r="E964" s="450"/>
      <c r="F964" s="450"/>
      <c r="G964" s="450"/>
      <c r="H964" s="450"/>
      <c r="I964" s="450"/>
      <c r="J964" s="450"/>
      <c r="K964" s="450"/>
      <c r="L964" s="450"/>
      <c r="M964" s="450"/>
      <c r="N964" s="450"/>
      <c r="O964" s="609"/>
      <c r="P964" s="61"/>
      <c r="Q964" s="61"/>
      <c r="R964" s="61"/>
      <c r="S964" s="61"/>
      <c r="T964" s="61"/>
      <c r="U964" s="61"/>
      <c r="V964" s="61"/>
      <c r="W964" s="61"/>
    </row>
    <row r="965" spans="1:23">
      <c r="A965" s="450"/>
      <c r="B965" s="450"/>
      <c r="C965" s="450"/>
      <c r="D965" s="450"/>
      <c r="E965" s="450"/>
      <c r="F965" s="450"/>
      <c r="G965" s="450"/>
      <c r="H965" s="450"/>
      <c r="I965" s="450"/>
      <c r="J965" s="450"/>
      <c r="K965" s="450"/>
      <c r="L965" s="450"/>
      <c r="M965" s="450"/>
      <c r="N965" s="450"/>
      <c r="O965" s="609"/>
      <c r="P965" s="61"/>
      <c r="Q965" s="61"/>
      <c r="R965" s="61"/>
      <c r="S965" s="61"/>
      <c r="T965" s="61"/>
      <c r="U965" s="61"/>
      <c r="V965" s="61"/>
      <c r="W965" s="61"/>
    </row>
    <row r="966" spans="1:23">
      <c r="A966" s="450"/>
      <c r="B966" s="450"/>
      <c r="C966" s="450"/>
      <c r="D966" s="450"/>
      <c r="E966" s="450"/>
      <c r="F966" s="450"/>
      <c r="G966" s="450"/>
      <c r="H966" s="450"/>
      <c r="I966" s="450"/>
      <c r="J966" s="450"/>
      <c r="K966" s="450"/>
      <c r="L966" s="450"/>
      <c r="M966" s="450"/>
      <c r="N966" s="450"/>
      <c r="O966" s="609"/>
      <c r="P966" s="61"/>
      <c r="Q966" s="61"/>
      <c r="R966" s="61"/>
      <c r="S966" s="61"/>
      <c r="T966" s="61"/>
      <c r="U966" s="61"/>
      <c r="V966" s="61"/>
      <c r="W966" s="61"/>
    </row>
    <row r="967" spans="1:23">
      <c r="A967" s="450"/>
      <c r="B967" s="450"/>
      <c r="C967" s="450"/>
      <c r="D967" s="450"/>
      <c r="E967" s="450"/>
      <c r="F967" s="450"/>
      <c r="G967" s="450"/>
      <c r="H967" s="450"/>
      <c r="I967" s="450"/>
      <c r="J967" s="450"/>
      <c r="K967" s="450"/>
      <c r="L967" s="450"/>
      <c r="M967" s="450"/>
      <c r="N967" s="450"/>
      <c r="O967" s="609"/>
      <c r="P967" s="61"/>
      <c r="Q967" s="61"/>
      <c r="R967" s="61"/>
      <c r="S967" s="61"/>
      <c r="T967" s="61"/>
      <c r="U967" s="61"/>
      <c r="V967" s="61"/>
      <c r="W967" s="61"/>
    </row>
    <row r="968" spans="1:23">
      <c r="A968" s="450"/>
      <c r="B968" s="450"/>
      <c r="C968" s="450"/>
      <c r="D968" s="450"/>
      <c r="E968" s="450"/>
      <c r="F968" s="450"/>
      <c r="G968" s="450"/>
      <c r="H968" s="450"/>
      <c r="I968" s="450"/>
      <c r="J968" s="450"/>
      <c r="K968" s="450"/>
      <c r="L968" s="450"/>
      <c r="M968" s="450"/>
      <c r="N968" s="450"/>
      <c r="O968" s="609"/>
      <c r="P968" s="61"/>
      <c r="Q968" s="61"/>
      <c r="R968" s="61"/>
      <c r="S968" s="61"/>
      <c r="T968" s="61"/>
      <c r="U968" s="61"/>
      <c r="V968" s="61"/>
      <c r="W968" s="61"/>
    </row>
    <row r="969" spans="1:23">
      <c r="A969" s="450"/>
      <c r="B969" s="450"/>
      <c r="C969" s="450"/>
      <c r="D969" s="450"/>
      <c r="E969" s="450"/>
      <c r="F969" s="450"/>
      <c r="G969" s="450"/>
      <c r="H969" s="450"/>
      <c r="I969" s="450"/>
      <c r="J969" s="450"/>
      <c r="K969" s="450"/>
      <c r="L969" s="450"/>
      <c r="M969" s="450"/>
      <c r="N969" s="450"/>
      <c r="O969" s="609"/>
      <c r="P969" s="61"/>
      <c r="Q969" s="61"/>
      <c r="R969" s="61"/>
      <c r="S969" s="61"/>
      <c r="T969" s="61"/>
      <c r="U969" s="61"/>
      <c r="V969" s="61"/>
      <c r="W969" s="61"/>
    </row>
    <row r="970" spans="1:23">
      <c r="A970" s="450"/>
      <c r="B970" s="450"/>
      <c r="C970" s="450"/>
      <c r="D970" s="450"/>
      <c r="E970" s="450"/>
      <c r="F970" s="450"/>
      <c r="G970" s="450"/>
      <c r="H970" s="450"/>
      <c r="I970" s="450"/>
      <c r="J970" s="450"/>
      <c r="K970" s="450"/>
      <c r="L970" s="450"/>
      <c r="M970" s="450"/>
      <c r="N970" s="450"/>
      <c r="O970" s="609"/>
      <c r="P970" s="61"/>
      <c r="Q970" s="61"/>
      <c r="R970" s="61"/>
      <c r="S970" s="61"/>
      <c r="T970" s="61"/>
      <c r="U970" s="61"/>
      <c r="V970" s="61"/>
      <c r="W970" s="61"/>
    </row>
    <row r="971" spans="1:23">
      <c r="A971" s="450"/>
      <c r="B971" s="450"/>
      <c r="C971" s="450"/>
      <c r="D971" s="450"/>
      <c r="E971" s="450"/>
      <c r="F971" s="450"/>
      <c r="G971" s="450"/>
      <c r="H971" s="450"/>
      <c r="I971" s="450"/>
      <c r="J971" s="450"/>
      <c r="K971" s="450"/>
      <c r="L971" s="450"/>
      <c r="M971" s="450"/>
      <c r="N971" s="450"/>
      <c r="O971" s="609"/>
      <c r="P971" s="61"/>
      <c r="Q971" s="61"/>
      <c r="R971" s="61"/>
      <c r="S971" s="61"/>
      <c r="T971" s="61"/>
      <c r="U971" s="61"/>
      <c r="V971" s="61"/>
      <c r="W971" s="61"/>
    </row>
    <row r="972" spans="1:23">
      <c r="A972" s="450"/>
      <c r="B972" s="450"/>
      <c r="C972" s="450"/>
      <c r="D972" s="450"/>
      <c r="E972" s="450"/>
      <c r="F972" s="450"/>
      <c r="G972" s="450"/>
      <c r="H972" s="450"/>
      <c r="I972" s="450"/>
      <c r="J972" s="450"/>
      <c r="K972" s="450"/>
      <c r="L972" s="450"/>
      <c r="M972" s="450"/>
      <c r="N972" s="450"/>
      <c r="O972" s="609"/>
      <c r="P972" s="61"/>
      <c r="Q972" s="61"/>
      <c r="R972" s="61"/>
      <c r="S972" s="61"/>
      <c r="T972" s="61"/>
      <c r="U972" s="61"/>
      <c r="V972" s="61"/>
      <c r="W972" s="61"/>
    </row>
    <row r="973" spans="1:23">
      <c r="A973" s="450"/>
      <c r="B973" s="450"/>
      <c r="C973" s="450"/>
      <c r="D973" s="450"/>
      <c r="E973" s="450"/>
      <c r="F973" s="450"/>
      <c r="G973" s="450"/>
      <c r="H973" s="450"/>
      <c r="I973" s="450"/>
      <c r="J973" s="450"/>
      <c r="K973" s="450"/>
      <c r="L973" s="450"/>
      <c r="M973" s="450"/>
      <c r="N973" s="450"/>
      <c r="O973" s="609"/>
      <c r="P973" s="61"/>
      <c r="Q973" s="61"/>
      <c r="R973" s="61"/>
      <c r="S973" s="61"/>
      <c r="T973" s="61"/>
      <c r="U973" s="61"/>
      <c r="V973" s="61"/>
      <c r="W973" s="61"/>
    </row>
    <row r="974" spans="1:23">
      <c r="A974" s="450"/>
      <c r="B974" s="450"/>
      <c r="C974" s="450"/>
      <c r="D974" s="450"/>
      <c r="E974" s="450"/>
      <c r="F974" s="450"/>
      <c r="G974" s="450"/>
      <c r="H974" s="450"/>
      <c r="I974" s="450"/>
      <c r="J974" s="450"/>
      <c r="K974" s="450"/>
      <c r="L974" s="450"/>
      <c r="M974" s="450"/>
      <c r="N974" s="450"/>
      <c r="O974" s="609"/>
      <c r="P974" s="61"/>
      <c r="Q974" s="61"/>
      <c r="R974" s="61"/>
      <c r="S974" s="61"/>
      <c r="T974" s="61"/>
      <c r="U974" s="61"/>
      <c r="V974" s="61"/>
      <c r="W974" s="61"/>
    </row>
    <row r="975" spans="1:23">
      <c r="A975" s="450"/>
      <c r="B975" s="450"/>
      <c r="C975" s="450"/>
      <c r="D975" s="450"/>
      <c r="E975" s="450"/>
      <c r="F975" s="450"/>
      <c r="G975" s="450"/>
      <c r="H975" s="450"/>
      <c r="I975" s="450"/>
      <c r="J975" s="450"/>
      <c r="K975" s="450"/>
      <c r="L975" s="450"/>
      <c r="M975" s="450"/>
      <c r="N975" s="450"/>
      <c r="O975" s="609"/>
      <c r="P975" s="61"/>
      <c r="Q975" s="61"/>
      <c r="R975" s="61"/>
      <c r="S975" s="61"/>
      <c r="T975" s="61"/>
      <c r="U975" s="61"/>
      <c r="V975" s="61"/>
      <c r="W975" s="61"/>
    </row>
    <row r="976" spans="1:23">
      <c r="A976" s="450"/>
      <c r="B976" s="450"/>
      <c r="C976" s="450"/>
      <c r="D976" s="450"/>
      <c r="E976" s="450"/>
      <c r="F976" s="450"/>
      <c r="G976" s="450"/>
      <c r="H976" s="450"/>
      <c r="I976" s="450"/>
      <c r="J976" s="450"/>
      <c r="K976" s="450"/>
      <c r="L976" s="450"/>
      <c r="M976" s="450"/>
      <c r="N976" s="450"/>
      <c r="O976" s="609"/>
      <c r="P976" s="61"/>
      <c r="Q976" s="61"/>
      <c r="R976" s="61"/>
      <c r="S976" s="61"/>
      <c r="T976" s="61"/>
      <c r="U976" s="61"/>
      <c r="V976" s="61"/>
      <c r="W976" s="61"/>
    </row>
    <row r="977" spans="1:23">
      <c r="A977" s="450"/>
      <c r="B977" s="450"/>
      <c r="C977" s="450"/>
      <c r="D977" s="450"/>
      <c r="E977" s="450"/>
      <c r="F977" s="450"/>
      <c r="G977" s="450"/>
      <c r="H977" s="450"/>
      <c r="I977" s="450"/>
      <c r="J977" s="450"/>
      <c r="K977" s="450"/>
      <c r="L977" s="450"/>
      <c r="M977" s="450"/>
      <c r="N977" s="450"/>
      <c r="O977" s="609"/>
      <c r="P977" s="61"/>
      <c r="Q977" s="61"/>
      <c r="R977" s="61"/>
      <c r="S977" s="61"/>
      <c r="T977" s="61"/>
      <c r="U977" s="61"/>
      <c r="V977" s="61"/>
      <c r="W977" s="61"/>
    </row>
    <row r="978" spans="1:23">
      <c r="A978" s="450"/>
      <c r="B978" s="450"/>
      <c r="C978" s="450"/>
      <c r="D978" s="450"/>
      <c r="E978" s="450"/>
      <c r="F978" s="450"/>
      <c r="G978" s="450"/>
      <c r="H978" s="450"/>
      <c r="I978" s="450"/>
      <c r="J978" s="450"/>
      <c r="K978" s="450"/>
      <c r="L978" s="450"/>
      <c r="M978" s="450"/>
      <c r="N978" s="450"/>
      <c r="O978" s="609"/>
      <c r="P978" s="61"/>
      <c r="Q978" s="61"/>
      <c r="R978" s="61"/>
      <c r="S978" s="61"/>
      <c r="T978" s="61"/>
      <c r="U978" s="61"/>
      <c r="V978" s="61"/>
      <c r="W978" s="61"/>
    </row>
    <row r="979" spans="1:23">
      <c r="A979" s="450"/>
      <c r="B979" s="450"/>
      <c r="C979" s="450"/>
      <c r="D979" s="450"/>
      <c r="E979" s="450"/>
      <c r="F979" s="450"/>
      <c r="G979" s="450"/>
      <c r="H979" s="450"/>
      <c r="I979" s="450"/>
      <c r="J979" s="450"/>
      <c r="K979" s="450"/>
      <c r="L979" s="450"/>
      <c r="M979" s="450"/>
      <c r="N979" s="450"/>
      <c r="O979" s="609"/>
      <c r="P979" s="61"/>
      <c r="Q979" s="61"/>
      <c r="R979" s="61"/>
      <c r="S979" s="61"/>
      <c r="T979" s="61"/>
      <c r="U979" s="61"/>
      <c r="V979" s="61"/>
      <c r="W979" s="61"/>
    </row>
    <row r="980" spans="1:23">
      <c r="A980" s="450"/>
      <c r="B980" s="450"/>
      <c r="C980" s="450"/>
      <c r="D980" s="450"/>
      <c r="E980" s="450"/>
      <c r="F980" s="450"/>
      <c r="G980" s="450"/>
      <c r="H980" s="450"/>
      <c r="I980" s="450"/>
      <c r="J980" s="450"/>
      <c r="K980" s="450"/>
      <c r="L980" s="450"/>
      <c r="M980" s="450"/>
      <c r="N980" s="450"/>
      <c r="O980" s="609"/>
      <c r="P980" s="61"/>
      <c r="Q980" s="61"/>
      <c r="R980" s="61"/>
      <c r="S980" s="61"/>
      <c r="T980" s="61"/>
      <c r="U980" s="61"/>
      <c r="V980" s="61"/>
      <c r="W980" s="61"/>
    </row>
    <row r="981" spans="1:23">
      <c r="A981" s="450"/>
      <c r="B981" s="450"/>
      <c r="C981" s="450"/>
      <c r="D981" s="450"/>
      <c r="E981" s="450"/>
      <c r="F981" s="450"/>
      <c r="G981" s="450"/>
      <c r="H981" s="450"/>
      <c r="I981" s="450"/>
      <c r="J981" s="450"/>
      <c r="K981" s="450"/>
      <c r="L981" s="450"/>
      <c r="M981" s="450"/>
      <c r="N981" s="450"/>
      <c r="O981" s="609"/>
      <c r="P981" s="61"/>
      <c r="Q981" s="61"/>
      <c r="R981" s="61"/>
      <c r="S981" s="61"/>
      <c r="T981" s="61"/>
      <c r="U981" s="61"/>
      <c r="V981" s="61"/>
      <c r="W981" s="61"/>
    </row>
    <row r="982" spans="1:23">
      <c r="A982" s="450"/>
      <c r="B982" s="450"/>
      <c r="C982" s="450"/>
      <c r="D982" s="450"/>
      <c r="E982" s="450"/>
      <c r="F982" s="450"/>
      <c r="G982" s="450"/>
      <c r="H982" s="450"/>
      <c r="I982" s="450"/>
      <c r="J982" s="450"/>
      <c r="K982" s="450"/>
      <c r="L982" s="450"/>
      <c r="M982" s="450"/>
      <c r="N982" s="450"/>
      <c r="O982" s="609"/>
      <c r="P982" s="61"/>
      <c r="Q982" s="61"/>
      <c r="R982" s="61"/>
      <c r="S982" s="61"/>
      <c r="T982" s="61"/>
      <c r="U982" s="61"/>
      <c r="V982" s="61"/>
      <c r="W982" s="61"/>
    </row>
    <row r="983" spans="1:23">
      <c r="A983" s="450"/>
      <c r="B983" s="450"/>
      <c r="C983" s="450"/>
      <c r="D983" s="450"/>
      <c r="E983" s="450"/>
      <c r="F983" s="450"/>
      <c r="G983" s="450"/>
      <c r="H983" s="450"/>
      <c r="I983" s="450"/>
      <c r="J983" s="450"/>
      <c r="K983" s="450"/>
      <c r="L983" s="450"/>
      <c r="M983" s="450"/>
      <c r="N983" s="450"/>
      <c r="O983" s="609"/>
      <c r="P983" s="61"/>
      <c r="Q983" s="61"/>
      <c r="R983" s="61"/>
      <c r="S983" s="61"/>
      <c r="T983" s="61"/>
      <c r="U983" s="61"/>
      <c r="V983" s="61"/>
      <c r="W983" s="61"/>
    </row>
    <row r="984" spans="1:23">
      <c r="A984" s="450"/>
      <c r="B984" s="450"/>
      <c r="C984" s="450"/>
      <c r="D984" s="450"/>
      <c r="E984" s="450"/>
      <c r="F984" s="450"/>
      <c r="G984" s="450"/>
      <c r="H984" s="450"/>
      <c r="I984" s="450"/>
      <c r="J984" s="450"/>
      <c r="K984" s="450"/>
      <c r="L984" s="450"/>
      <c r="M984" s="450"/>
      <c r="N984" s="450"/>
      <c r="O984" s="609"/>
      <c r="P984" s="61"/>
      <c r="Q984" s="61"/>
      <c r="R984" s="61"/>
      <c r="S984" s="61"/>
      <c r="T984" s="61"/>
      <c r="U984" s="61"/>
      <c r="V984" s="61"/>
      <c r="W984" s="61"/>
    </row>
    <row r="985" spans="1:23">
      <c r="A985" s="450"/>
      <c r="B985" s="450"/>
      <c r="C985" s="450"/>
      <c r="D985" s="450"/>
      <c r="E985" s="450"/>
      <c r="F985" s="450"/>
      <c r="G985" s="450"/>
      <c r="H985" s="450"/>
      <c r="I985" s="450"/>
      <c r="J985" s="450"/>
      <c r="K985" s="450"/>
      <c r="L985" s="450"/>
      <c r="M985" s="450"/>
      <c r="N985" s="450"/>
      <c r="O985" s="609"/>
      <c r="P985" s="61"/>
      <c r="Q985" s="61"/>
      <c r="R985" s="61"/>
      <c r="S985" s="61"/>
      <c r="T985" s="61"/>
      <c r="U985" s="61"/>
      <c r="V985" s="61"/>
      <c r="W985" s="61"/>
    </row>
    <row r="986" spans="1:23">
      <c r="A986" s="450"/>
      <c r="B986" s="450"/>
      <c r="C986" s="450"/>
      <c r="D986" s="450"/>
      <c r="E986" s="450"/>
      <c r="F986" s="450"/>
      <c r="G986" s="450"/>
      <c r="H986" s="450"/>
      <c r="I986" s="450"/>
      <c r="J986" s="450"/>
      <c r="K986" s="450"/>
      <c r="L986" s="450"/>
      <c r="M986" s="450"/>
      <c r="N986" s="450"/>
      <c r="O986" s="609"/>
      <c r="P986" s="61"/>
      <c r="Q986" s="61"/>
      <c r="R986" s="61"/>
      <c r="S986" s="61"/>
      <c r="T986" s="61"/>
      <c r="U986" s="61"/>
      <c r="V986" s="61"/>
      <c r="W986" s="61"/>
    </row>
    <row r="987" spans="1:23">
      <c r="A987" s="450"/>
      <c r="B987" s="450"/>
      <c r="C987" s="450"/>
      <c r="D987" s="450"/>
      <c r="E987" s="450"/>
      <c r="F987" s="450"/>
      <c r="G987" s="450"/>
      <c r="H987" s="450"/>
      <c r="I987" s="450"/>
      <c r="J987" s="450"/>
      <c r="K987" s="450"/>
      <c r="L987" s="450"/>
      <c r="M987" s="450"/>
      <c r="N987" s="450"/>
      <c r="O987" s="609"/>
      <c r="P987" s="61"/>
      <c r="Q987" s="61"/>
      <c r="R987" s="61"/>
      <c r="S987" s="61"/>
      <c r="T987" s="61"/>
      <c r="U987" s="61"/>
      <c r="V987" s="61"/>
      <c r="W987" s="61"/>
    </row>
    <row r="988" spans="1:23">
      <c r="A988" s="450"/>
      <c r="B988" s="450"/>
      <c r="C988" s="450"/>
      <c r="D988" s="450"/>
      <c r="E988" s="450"/>
      <c r="F988" s="450"/>
      <c r="G988" s="450"/>
      <c r="H988" s="450"/>
      <c r="I988" s="450"/>
      <c r="J988" s="450"/>
      <c r="K988" s="450"/>
      <c r="L988" s="450"/>
      <c r="M988" s="450"/>
      <c r="N988" s="450"/>
      <c r="O988" s="609"/>
      <c r="P988" s="61"/>
      <c r="Q988" s="61"/>
      <c r="R988" s="61"/>
      <c r="S988" s="61"/>
      <c r="T988" s="61"/>
      <c r="U988" s="61"/>
      <c r="V988" s="61"/>
      <c r="W988" s="61"/>
    </row>
    <row r="989" spans="1:23">
      <c r="A989" s="450"/>
      <c r="B989" s="450"/>
      <c r="C989" s="450"/>
      <c r="D989" s="450"/>
      <c r="E989" s="450"/>
      <c r="F989" s="450"/>
      <c r="G989" s="450"/>
      <c r="H989" s="450"/>
      <c r="I989" s="450"/>
      <c r="J989" s="450"/>
      <c r="K989" s="450"/>
      <c r="L989" s="450"/>
      <c r="M989" s="450"/>
      <c r="N989" s="450"/>
      <c r="O989" s="609"/>
      <c r="P989" s="61"/>
      <c r="Q989" s="61"/>
      <c r="R989" s="61"/>
      <c r="S989" s="61"/>
      <c r="T989" s="61"/>
      <c r="U989" s="61"/>
      <c r="V989" s="61"/>
      <c r="W989" s="61"/>
    </row>
    <row r="990" spans="1:23">
      <c r="A990" s="450"/>
      <c r="B990" s="450"/>
      <c r="C990" s="450"/>
      <c r="D990" s="450"/>
      <c r="E990" s="450"/>
      <c r="F990" s="450"/>
      <c r="G990" s="450"/>
      <c r="H990" s="450"/>
      <c r="I990" s="450"/>
      <c r="J990" s="450"/>
      <c r="K990" s="450"/>
      <c r="L990" s="450"/>
      <c r="M990" s="450"/>
      <c r="N990" s="450"/>
      <c r="O990" s="609"/>
      <c r="P990" s="61"/>
      <c r="Q990" s="61"/>
      <c r="R990" s="61"/>
      <c r="S990" s="61"/>
      <c r="T990" s="61"/>
      <c r="U990" s="61"/>
      <c r="V990" s="61"/>
      <c r="W990" s="61"/>
    </row>
    <row r="991" spans="1:23">
      <c r="A991" s="450"/>
      <c r="B991" s="450"/>
      <c r="C991" s="450"/>
      <c r="D991" s="450"/>
      <c r="E991" s="450"/>
      <c r="F991" s="450"/>
      <c r="G991" s="450"/>
      <c r="H991" s="450"/>
      <c r="I991" s="450"/>
      <c r="J991" s="450"/>
      <c r="K991" s="450"/>
      <c r="L991" s="450"/>
      <c r="M991" s="450"/>
      <c r="N991" s="450"/>
      <c r="O991" s="609"/>
      <c r="P991" s="61"/>
      <c r="Q991" s="61"/>
      <c r="R991" s="61"/>
      <c r="S991" s="61"/>
      <c r="T991" s="61"/>
      <c r="U991" s="61"/>
      <c r="V991" s="61"/>
      <c r="W991" s="61"/>
    </row>
    <row r="992" spans="1:23">
      <c r="A992" s="450"/>
      <c r="B992" s="450"/>
      <c r="C992" s="450"/>
      <c r="D992" s="450"/>
      <c r="E992" s="450"/>
      <c r="F992" s="450"/>
      <c r="G992" s="450"/>
      <c r="H992" s="450"/>
      <c r="I992" s="450"/>
      <c r="J992" s="450"/>
      <c r="K992" s="450"/>
      <c r="L992" s="450"/>
      <c r="M992" s="450"/>
      <c r="N992" s="450"/>
      <c r="O992" s="609"/>
      <c r="P992" s="61"/>
      <c r="Q992" s="61"/>
      <c r="R992" s="61"/>
      <c r="S992" s="61"/>
      <c r="T992" s="61"/>
      <c r="U992" s="61"/>
      <c r="V992" s="61"/>
      <c r="W992" s="61"/>
    </row>
    <row r="993" spans="1:23">
      <c r="A993" s="450"/>
      <c r="B993" s="450"/>
      <c r="C993" s="450"/>
      <c r="D993" s="450"/>
      <c r="E993" s="450"/>
      <c r="F993" s="450"/>
      <c r="G993" s="450"/>
      <c r="H993" s="450"/>
      <c r="I993" s="450"/>
      <c r="J993" s="450"/>
      <c r="K993" s="450"/>
      <c r="L993" s="450"/>
      <c r="M993" s="450"/>
      <c r="N993" s="450"/>
      <c r="O993" s="609"/>
      <c r="P993" s="61"/>
      <c r="Q993" s="61"/>
      <c r="R993" s="61"/>
      <c r="S993" s="61"/>
      <c r="T993" s="61"/>
      <c r="U993" s="61"/>
      <c r="V993" s="61"/>
      <c r="W993" s="61"/>
    </row>
    <row r="994" spans="1:23">
      <c r="A994" s="450"/>
      <c r="B994" s="450"/>
      <c r="C994" s="450"/>
      <c r="D994" s="450"/>
      <c r="E994" s="450"/>
      <c r="F994" s="450"/>
      <c r="G994" s="450"/>
      <c r="H994" s="450"/>
      <c r="I994" s="450"/>
      <c r="J994" s="450"/>
      <c r="K994" s="450"/>
      <c r="L994" s="450"/>
      <c r="M994" s="450"/>
      <c r="N994" s="450"/>
      <c r="O994" s="609"/>
      <c r="P994" s="61"/>
      <c r="Q994" s="61"/>
      <c r="R994" s="61"/>
      <c r="S994" s="61"/>
      <c r="T994" s="61"/>
      <c r="U994" s="61"/>
      <c r="V994" s="61"/>
      <c r="W994" s="61"/>
    </row>
    <row r="995" spans="1:23">
      <c r="A995" s="450"/>
      <c r="B995" s="450"/>
      <c r="C995" s="450"/>
      <c r="D995" s="450"/>
      <c r="E995" s="450"/>
      <c r="F995" s="450"/>
      <c r="G995" s="450"/>
      <c r="H995" s="450"/>
      <c r="I995" s="450"/>
      <c r="J995" s="450"/>
      <c r="K995" s="450"/>
      <c r="L995" s="450"/>
      <c r="M995" s="450"/>
      <c r="N995" s="450"/>
      <c r="O995" s="609"/>
      <c r="P995" s="61"/>
      <c r="Q995" s="61"/>
      <c r="R995" s="61"/>
      <c r="S995" s="61"/>
      <c r="T995" s="61"/>
      <c r="U995" s="61"/>
      <c r="V995" s="61"/>
      <c r="W995" s="61"/>
    </row>
    <row r="996" spans="1:23">
      <c r="A996" s="450"/>
      <c r="B996" s="450"/>
      <c r="C996" s="450"/>
      <c r="D996" s="450"/>
      <c r="E996" s="450"/>
      <c r="F996" s="450"/>
      <c r="G996" s="450"/>
      <c r="H996" s="450"/>
      <c r="I996" s="450"/>
      <c r="J996" s="450"/>
      <c r="K996" s="450"/>
      <c r="L996" s="450"/>
      <c r="M996" s="450"/>
      <c r="N996" s="450"/>
      <c r="O996" s="609"/>
      <c r="P996" s="61"/>
      <c r="Q996" s="61"/>
      <c r="R996" s="61"/>
      <c r="S996" s="61"/>
      <c r="T996" s="61"/>
      <c r="U996" s="61"/>
      <c r="V996" s="61"/>
      <c r="W996" s="61"/>
    </row>
    <row r="997" spans="1:23">
      <c r="A997" s="450"/>
      <c r="B997" s="450"/>
      <c r="C997" s="450"/>
      <c r="D997" s="450"/>
      <c r="E997" s="450"/>
      <c r="F997" s="450"/>
      <c r="G997" s="450"/>
      <c r="H997" s="450"/>
      <c r="I997" s="450"/>
      <c r="J997" s="450"/>
      <c r="K997" s="450"/>
      <c r="L997" s="450"/>
      <c r="M997" s="450"/>
      <c r="N997" s="450"/>
      <c r="O997" s="609"/>
      <c r="P997" s="61"/>
      <c r="Q997" s="61"/>
      <c r="R997" s="61"/>
      <c r="S997" s="61"/>
      <c r="T997" s="61"/>
      <c r="U997" s="61"/>
      <c r="V997" s="61"/>
      <c r="W997" s="61"/>
    </row>
    <row r="998" spans="1:23">
      <c r="A998" s="450"/>
      <c r="B998" s="450"/>
      <c r="C998" s="450"/>
      <c r="D998" s="450"/>
      <c r="E998" s="450"/>
      <c r="F998" s="450"/>
      <c r="G998" s="450"/>
      <c r="H998" s="450"/>
      <c r="I998" s="450"/>
      <c r="J998" s="450"/>
      <c r="K998" s="450"/>
      <c r="L998" s="450"/>
      <c r="M998" s="450"/>
      <c r="N998" s="450"/>
      <c r="O998" s="609"/>
      <c r="P998" s="61"/>
      <c r="Q998" s="61"/>
      <c r="R998" s="61"/>
      <c r="S998" s="61"/>
      <c r="T998" s="61"/>
      <c r="U998" s="61"/>
      <c r="V998" s="61"/>
      <c r="W998" s="61"/>
    </row>
    <row r="999" spans="1:23">
      <c r="A999" s="450"/>
      <c r="B999" s="450"/>
      <c r="C999" s="450"/>
      <c r="D999" s="450"/>
      <c r="E999" s="450"/>
      <c r="F999" s="450"/>
      <c r="G999" s="450"/>
      <c r="H999" s="450"/>
      <c r="I999" s="450"/>
      <c r="J999" s="450"/>
      <c r="K999" s="450"/>
      <c r="L999" s="450"/>
      <c r="M999" s="450"/>
      <c r="N999" s="450"/>
      <c r="O999" s="609"/>
      <c r="P999" s="61"/>
      <c r="Q999" s="61"/>
      <c r="R999" s="61"/>
      <c r="S999" s="61"/>
      <c r="T999" s="61"/>
      <c r="U999" s="61"/>
      <c r="V999" s="61"/>
      <c r="W999" s="61"/>
    </row>
    <row r="1000" spans="1:23">
      <c r="A1000" s="450"/>
      <c r="B1000" s="450"/>
      <c r="C1000" s="450"/>
      <c r="D1000" s="450"/>
      <c r="E1000" s="450"/>
      <c r="F1000" s="450"/>
      <c r="G1000" s="450"/>
      <c r="H1000" s="450"/>
      <c r="I1000" s="450"/>
      <c r="J1000" s="450"/>
      <c r="K1000" s="450"/>
      <c r="L1000" s="450"/>
      <c r="M1000" s="450"/>
      <c r="N1000" s="450"/>
      <c r="O1000" s="609"/>
      <c r="P1000" s="61"/>
      <c r="Q1000" s="61"/>
      <c r="R1000" s="61"/>
      <c r="S1000" s="61"/>
      <c r="T1000" s="61"/>
      <c r="U1000" s="61"/>
      <c r="V1000" s="61"/>
      <c r="W1000" s="61"/>
    </row>
    <row r="1001" spans="1:23">
      <c r="A1001" s="450"/>
      <c r="B1001" s="450"/>
      <c r="C1001" s="450"/>
      <c r="D1001" s="450"/>
      <c r="E1001" s="450"/>
      <c r="F1001" s="450"/>
      <c r="G1001" s="450"/>
      <c r="H1001" s="450"/>
      <c r="I1001" s="450"/>
      <c r="J1001" s="450"/>
      <c r="K1001" s="450"/>
      <c r="L1001" s="450"/>
      <c r="M1001" s="450"/>
      <c r="N1001" s="450"/>
      <c r="O1001" s="609"/>
      <c r="P1001" s="61"/>
      <c r="Q1001" s="61"/>
      <c r="R1001" s="61"/>
      <c r="S1001" s="61"/>
      <c r="T1001" s="61"/>
      <c r="U1001" s="61"/>
      <c r="V1001" s="61"/>
      <c r="W1001" s="61"/>
    </row>
    <row r="1002" spans="1:23">
      <c r="A1002" s="450"/>
      <c r="B1002" s="450"/>
      <c r="C1002" s="450"/>
      <c r="D1002" s="450"/>
      <c r="E1002" s="450"/>
      <c r="F1002" s="450"/>
      <c r="G1002" s="450"/>
      <c r="H1002" s="450"/>
      <c r="I1002" s="450"/>
      <c r="J1002" s="450"/>
      <c r="K1002" s="450"/>
      <c r="L1002" s="450"/>
      <c r="M1002" s="450"/>
      <c r="N1002" s="450"/>
      <c r="O1002" s="609"/>
      <c r="P1002" s="61"/>
      <c r="Q1002" s="61"/>
      <c r="R1002" s="61"/>
      <c r="S1002" s="61"/>
      <c r="T1002" s="61"/>
      <c r="U1002" s="61"/>
      <c r="V1002" s="61"/>
      <c r="W1002" s="61"/>
    </row>
    <row r="1003" spans="1:23">
      <c r="A1003" s="450"/>
      <c r="B1003" s="450"/>
      <c r="C1003" s="450"/>
      <c r="D1003" s="450"/>
      <c r="E1003" s="450"/>
      <c r="F1003" s="450"/>
      <c r="G1003" s="450"/>
      <c r="H1003" s="450"/>
      <c r="I1003" s="450"/>
      <c r="J1003" s="450"/>
      <c r="K1003" s="450"/>
      <c r="L1003" s="450"/>
      <c r="M1003" s="450"/>
      <c r="N1003" s="450"/>
      <c r="O1003" s="609"/>
      <c r="P1003" s="61"/>
      <c r="Q1003" s="61"/>
      <c r="R1003" s="61"/>
      <c r="S1003" s="61"/>
      <c r="T1003" s="61"/>
      <c r="U1003" s="61"/>
      <c r="V1003" s="61"/>
      <c r="W1003" s="61"/>
    </row>
    <row r="1004" spans="1:23">
      <c r="A1004" s="450"/>
      <c r="B1004" s="450"/>
      <c r="C1004" s="450"/>
      <c r="D1004" s="450"/>
      <c r="E1004" s="450"/>
      <c r="F1004" s="450"/>
      <c r="G1004" s="450"/>
      <c r="H1004" s="450"/>
      <c r="I1004" s="450"/>
      <c r="J1004" s="450"/>
      <c r="K1004" s="450"/>
      <c r="L1004" s="450"/>
      <c r="M1004" s="450"/>
      <c r="N1004" s="450"/>
      <c r="O1004" s="609"/>
      <c r="P1004" s="61"/>
      <c r="Q1004" s="61"/>
      <c r="R1004" s="61"/>
      <c r="S1004" s="61"/>
      <c r="T1004" s="61"/>
      <c r="U1004" s="61"/>
      <c r="V1004" s="61"/>
      <c r="W1004" s="61"/>
    </row>
    <row r="1005" spans="1:23">
      <c r="A1005" s="450"/>
      <c r="B1005" s="450"/>
      <c r="C1005" s="450"/>
      <c r="D1005" s="450"/>
      <c r="E1005" s="450"/>
      <c r="F1005" s="450"/>
      <c r="G1005" s="450"/>
      <c r="H1005" s="450"/>
      <c r="I1005" s="450"/>
      <c r="J1005" s="450"/>
      <c r="K1005" s="450"/>
      <c r="L1005" s="450"/>
      <c r="M1005" s="450"/>
      <c r="N1005" s="450"/>
      <c r="O1005" s="609"/>
      <c r="P1005" s="61"/>
      <c r="Q1005" s="61"/>
      <c r="R1005" s="61"/>
      <c r="S1005" s="61"/>
      <c r="T1005" s="61"/>
      <c r="U1005" s="61"/>
      <c r="V1005" s="61"/>
      <c r="W1005" s="61"/>
    </row>
    <row r="1006" spans="1:23">
      <c r="A1006" s="450"/>
      <c r="B1006" s="450"/>
      <c r="C1006" s="450"/>
      <c r="D1006" s="450"/>
      <c r="E1006" s="450"/>
      <c r="F1006" s="450"/>
      <c r="G1006" s="450"/>
      <c r="H1006" s="450"/>
      <c r="I1006" s="450"/>
      <c r="J1006" s="450"/>
      <c r="K1006" s="450"/>
      <c r="L1006" s="450"/>
      <c r="M1006" s="450"/>
      <c r="N1006" s="450"/>
      <c r="O1006" s="609"/>
      <c r="P1006" s="61"/>
      <c r="Q1006" s="61"/>
      <c r="R1006" s="61"/>
      <c r="S1006" s="61"/>
      <c r="T1006" s="61"/>
      <c r="U1006" s="61"/>
      <c r="V1006" s="61"/>
      <c r="W1006" s="61"/>
    </row>
    <row r="1007" spans="1:23">
      <c r="A1007" s="450"/>
      <c r="B1007" s="450"/>
      <c r="C1007" s="450"/>
      <c r="D1007" s="450"/>
      <c r="E1007" s="450"/>
      <c r="F1007" s="450"/>
      <c r="G1007" s="450"/>
      <c r="H1007" s="450"/>
      <c r="I1007" s="450"/>
      <c r="J1007" s="450"/>
      <c r="K1007" s="450"/>
      <c r="L1007" s="450"/>
      <c r="M1007" s="450"/>
      <c r="N1007" s="450"/>
      <c r="O1007" s="609"/>
      <c r="P1007" s="61"/>
      <c r="Q1007" s="61"/>
      <c r="R1007" s="61"/>
      <c r="S1007" s="61"/>
      <c r="T1007" s="61"/>
      <c r="U1007" s="61"/>
      <c r="V1007" s="61"/>
      <c r="W1007" s="61"/>
    </row>
    <row r="1008" spans="1:23">
      <c r="A1008" s="450"/>
      <c r="B1008" s="450"/>
      <c r="C1008" s="450"/>
      <c r="D1008" s="450"/>
      <c r="E1008" s="450"/>
      <c r="F1008" s="450"/>
      <c r="G1008" s="450"/>
      <c r="H1008" s="450"/>
      <c r="I1008" s="450"/>
      <c r="J1008" s="450"/>
      <c r="K1008" s="450"/>
      <c r="L1008" s="450"/>
      <c r="M1008" s="450"/>
      <c r="N1008" s="450"/>
      <c r="O1008" s="609"/>
      <c r="P1008" s="61"/>
      <c r="Q1008" s="61"/>
      <c r="R1008" s="61"/>
      <c r="S1008" s="61"/>
      <c r="T1008" s="61"/>
      <c r="U1008" s="61"/>
      <c r="V1008" s="61"/>
      <c r="W1008" s="61"/>
    </row>
    <row r="1009" spans="1:23">
      <c r="A1009" s="450"/>
      <c r="B1009" s="450"/>
      <c r="C1009" s="450"/>
      <c r="D1009" s="450"/>
      <c r="E1009" s="450"/>
      <c r="F1009" s="450"/>
      <c r="G1009" s="450"/>
      <c r="H1009" s="450"/>
      <c r="I1009" s="450"/>
      <c r="J1009" s="450"/>
      <c r="K1009" s="450"/>
      <c r="L1009" s="450"/>
      <c r="M1009" s="450"/>
      <c r="N1009" s="450"/>
      <c r="O1009" s="609"/>
      <c r="P1009" s="61"/>
      <c r="Q1009" s="61"/>
      <c r="R1009" s="61"/>
      <c r="S1009" s="61"/>
      <c r="T1009" s="61"/>
      <c r="U1009" s="61"/>
      <c r="V1009" s="61"/>
      <c r="W1009" s="61"/>
    </row>
    <row r="1010" spans="1:23">
      <c r="A1010" s="450"/>
      <c r="B1010" s="450"/>
      <c r="C1010" s="450"/>
      <c r="D1010" s="450"/>
      <c r="E1010" s="450"/>
      <c r="F1010" s="450"/>
      <c r="G1010" s="450"/>
      <c r="H1010" s="450"/>
      <c r="I1010" s="450"/>
      <c r="J1010" s="450"/>
      <c r="K1010" s="450"/>
      <c r="L1010" s="450"/>
      <c r="M1010" s="450"/>
      <c r="N1010" s="450"/>
      <c r="O1010" s="609"/>
      <c r="P1010" s="61"/>
      <c r="Q1010" s="61"/>
      <c r="R1010" s="61"/>
      <c r="S1010" s="61"/>
      <c r="T1010" s="61"/>
      <c r="U1010" s="61"/>
      <c r="V1010" s="61"/>
      <c r="W1010" s="61"/>
    </row>
    <row r="1011" spans="1:23">
      <c r="A1011" s="450"/>
      <c r="B1011" s="450"/>
      <c r="C1011" s="450"/>
      <c r="D1011" s="450"/>
      <c r="E1011" s="450"/>
      <c r="F1011" s="450"/>
      <c r="G1011" s="450"/>
      <c r="H1011" s="450"/>
      <c r="I1011" s="450"/>
      <c r="J1011" s="450"/>
      <c r="K1011" s="450"/>
      <c r="L1011" s="450"/>
      <c r="M1011" s="450"/>
      <c r="N1011" s="450"/>
      <c r="O1011" s="609"/>
      <c r="P1011" s="61"/>
      <c r="Q1011" s="61"/>
      <c r="R1011" s="61"/>
      <c r="S1011" s="61"/>
      <c r="T1011" s="61"/>
      <c r="U1011" s="61"/>
      <c r="V1011" s="61"/>
      <c r="W1011" s="61"/>
    </row>
    <row r="1012" spans="1:23">
      <c r="A1012" s="450"/>
      <c r="B1012" s="450"/>
      <c r="C1012" s="450"/>
      <c r="D1012" s="450"/>
      <c r="E1012" s="450"/>
      <c r="F1012" s="450"/>
      <c r="G1012" s="450"/>
      <c r="H1012" s="450"/>
      <c r="I1012" s="450"/>
      <c r="J1012" s="450"/>
      <c r="K1012" s="450"/>
      <c r="L1012" s="450"/>
      <c r="M1012" s="450"/>
      <c r="N1012" s="450"/>
      <c r="O1012" s="609"/>
      <c r="P1012" s="61"/>
      <c r="Q1012" s="61"/>
      <c r="R1012" s="61"/>
      <c r="S1012" s="61"/>
      <c r="T1012" s="61"/>
      <c r="U1012" s="61"/>
      <c r="V1012" s="61"/>
      <c r="W1012" s="61"/>
    </row>
    <row r="1013" spans="1:23">
      <c r="A1013" s="450"/>
      <c r="B1013" s="450"/>
      <c r="C1013" s="450"/>
      <c r="D1013" s="450"/>
      <c r="E1013" s="450"/>
      <c r="F1013" s="450"/>
      <c r="G1013" s="450"/>
      <c r="H1013" s="450"/>
      <c r="I1013" s="450"/>
      <c r="J1013" s="450"/>
      <c r="K1013" s="450"/>
      <c r="L1013" s="450"/>
      <c r="M1013" s="450"/>
      <c r="N1013" s="450"/>
      <c r="O1013" s="609"/>
      <c r="P1013" s="61"/>
      <c r="Q1013" s="61"/>
      <c r="R1013" s="61"/>
      <c r="S1013" s="61"/>
      <c r="T1013" s="61"/>
      <c r="U1013" s="61"/>
      <c r="V1013" s="61"/>
      <c r="W1013" s="61"/>
    </row>
    <row r="1014" spans="1:23">
      <c r="A1014" s="450"/>
      <c r="B1014" s="450"/>
      <c r="C1014" s="450"/>
      <c r="D1014" s="450"/>
      <c r="E1014" s="450"/>
      <c r="F1014" s="450"/>
      <c r="G1014" s="450"/>
      <c r="H1014" s="450"/>
      <c r="I1014" s="450"/>
      <c r="J1014" s="450"/>
      <c r="K1014" s="450"/>
      <c r="L1014" s="450"/>
      <c r="M1014" s="450"/>
      <c r="N1014" s="450"/>
      <c r="O1014" s="609"/>
      <c r="P1014" s="61"/>
      <c r="Q1014" s="61"/>
      <c r="R1014" s="61"/>
      <c r="S1014" s="61"/>
      <c r="T1014" s="61"/>
      <c r="U1014" s="61"/>
      <c r="V1014" s="61"/>
      <c r="W1014" s="61"/>
    </row>
    <row r="1015" spans="1:23">
      <c r="A1015" s="450"/>
      <c r="B1015" s="450"/>
      <c r="C1015" s="450"/>
      <c r="D1015" s="450"/>
      <c r="E1015" s="450"/>
      <c r="F1015" s="450"/>
      <c r="G1015" s="450"/>
      <c r="H1015" s="450"/>
      <c r="I1015" s="450"/>
      <c r="J1015" s="450"/>
      <c r="K1015" s="450"/>
      <c r="L1015" s="450"/>
      <c r="M1015" s="450"/>
      <c r="N1015" s="450"/>
      <c r="O1015" s="609"/>
      <c r="P1015" s="61"/>
      <c r="Q1015" s="61"/>
      <c r="R1015" s="61"/>
      <c r="S1015" s="61"/>
      <c r="T1015" s="61"/>
      <c r="U1015" s="61"/>
      <c r="V1015" s="61"/>
      <c r="W1015" s="61"/>
    </row>
    <row r="1016" spans="1:23">
      <c r="A1016" s="450"/>
      <c r="B1016" s="450"/>
      <c r="C1016" s="450"/>
      <c r="D1016" s="450"/>
      <c r="E1016" s="450"/>
      <c r="F1016" s="450"/>
      <c r="G1016" s="450"/>
      <c r="H1016" s="450"/>
      <c r="I1016" s="450"/>
      <c r="J1016" s="450"/>
      <c r="K1016" s="450"/>
      <c r="L1016" s="450"/>
      <c r="M1016" s="450"/>
      <c r="N1016" s="450"/>
      <c r="O1016" s="609"/>
      <c r="P1016" s="61"/>
      <c r="Q1016" s="61"/>
      <c r="R1016" s="61"/>
      <c r="S1016" s="61"/>
      <c r="T1016" s="61"/>
      <c r="U1016" s="61"/>
      <c r="V1016" s="61"/>
      <c r="W1016" s="61"/>
    </row>
    <row r="1017" spans="1:23">
      <c r="A1017" s="450"/>
      <c r="B1017" s="450"/>
      <c r="C1017" s="450"/>
      <c r="D1017" s="450"/>
      <c r="E1017" s="450"/>
      <c r="F1017" s="450"/>
      <c r="G1017" s="450"/>
      <c r="H1017" s="450"/>
      <c r="I1017" s="450"/>
      <c r="J1017" s="450"/>
      <c r="K1017" s="450"/>
      <c r="L1017" s="450"/>
      <c r="M1017" s="450"/>
      <c r="N1017" s="450"/>
      <c r="O1017" s="609"/>
      <c r="P1017" s="61"/>
      <c r="Q1017" s="61"/>
      <c r="R1017" s="61"/>
      <c r="S1017" s="61"/>
      <c r="T1017" s="61"/>
      <c r="U1017" s="61"/>
      <c r="V1017" s="61"/>
      <c r="W1017" s="61"/>
    </row>
  </sheetData>
  <mergeCells count="3">
    <mergeCell ref="A78:L78"/>
    <mergeCell ref="A77:L77"/>
    <mergeCell ref="B71:M71"/>
  </mergeCells>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21"/>
  <sheetViews>
    <sheetView workbookViewId="0"/>
  </sheetViews>
  <sheetFormatPr defaultColWidth="14.5" defaultRowHeight="15" customHeight="1"/>
  <cols>
    <col min="1" max="26" width="17.375" customWidth="1"/>
  </cols>
  <sheetData>
    <row r="1" spans="1:6" ht="15.75">
      <c r="A1" s="96"/>
      <c r="B1" s="6">
        <v>2012</v>
      </c>
      <c r="C1" s="6">
        <v>2013</v>
      </c>
      <c r="D1" s="6">
        <v>2014</v>
      </c>
      <c r="E1" s="6">
        <v>2015</v>
      </c>
      <c r="F1" s="96"/>
    </row>
    <row r="2" spans="1:6" ht="15" customHeight="1">
      <c r="A2" s="96" t="s">
        <v>50</v>
      </c>
      <c r="B2" s="96"/>
      <c r="C2" s="96"/>
      <c r="D2" s="96"/>
      <c r="E2" s="96"/>
      <c r="F2" s="96"/>
    </row>
    <row r="3" spans="1:6" ht="15" customHeight="1">
      <c r="A3" s="96" t="s">
        <v>7</v>
      </c>
      <c r="B3" s="96">
        <v>162</v>
      </c>
      <c r="C3" s="96">
        <v>213</v>
      </c>
      <c r="D3" s="96">
        <v>271</v>
      </c>
      <c r="E3" s="96"/>
      <c r="F3" s="96"/>
    </row>
    <row r="4" spans="1:6" ht="15" customHeight="1">
      <c r="A4" s="96" t="s">
        <v>10</v>
      </c>
      <c r="B4" s="96"/>
      <c r="C4" s="96"/>
      <c r="D4" s="96"/>
      <c r="E4" s="96"/>
      <c r="F4" s="96"/>
    </row>
    <row r="5" spans="1:6" ht="15" customHeight="1">
      <c r="A5" s="96" t="s">
        <v>25</v>
      </c>
      <c r="B5" s="96"/>
      <c r="C5" s="96"/>
      <c r="D5" s="96">
        <v>321.60000000000002</v>
      </c>
      <c r="E5" s="96"/>
      <c r="F5" s="96"/>
    </row>
    <row r="6" spans="1:6" ht="15" customHeight="1">
      <c r="A6" s="96" t="s">
        <v>36</v>
      </c>
      <c r="B6" s="96"/>
      <c r="C6" s="96"/>
      <c r="D6" s="96"/>
      <c r="E6" s="96"/>
      <c r="F6" s="96"/>
    </row>
    <row r="7" spans="1:6" ht="15" customHeight="1">
      <c r="A7" s="96" t="s">
        <v>961</v>
      </c>
      <c r="B7" s="96"/>
      <c r="C7" s="96">
        <v>63.5</v>
      </c>
      <c r="D7" s="96">
        <v>65.599999999999994</v>
      </c>
      <c r="E7" s="96"/>
      <c r="F7" s="96"/>
    </row>
    <row r="8" spans="1:6" ht="15" customHeight="1">
      <c r="A8" s="96" t="s">
        <v>1024</v>
      </c>
      <c r="B8" s="96"/>
      <c r="C8" s="96"/>
      <c r="D8" s="96"/>
      <c r="E8" s="96"/>
      <c r="F8" s="96"/>
    </row>
    <row r="9" spans="1:6" ht="15" customHeight="1">
      <c r="A9" s="96" t="s">
        <v>1025</v>
      </c>
      <c r="B9" s="96"/>
      <c r="C9" s="96"/>
      <c r="D9" s="96"/>
      <c r="E9" s="96"/>
      <c r="F9" s="96"/>
    </row>
    <row r="10" spans="1:6" ht="15" customHeight="1">
      <c r="A10" s="96"/>
      <c r="B10" s="96"/>
      <c r="C10" s="96"/>
      <c r="D10" s="96"/>
      <c r="E10" s="96"/>
      <c r="F10" s="96"/>
    </row>
    <row r="11" spans="1:6" ht="15" customHeight="1">
      <c r="A11" s="96"/>
      <c r="B11" s="96"/>
      <c r="C11" s="96"/>
      <c r="D11" s="96"/>
      <c r="E11" s="96"/>
      <c r="F11" s="96"/>
    </row>
    <row r="12" spans="1:6" ht="15" customHeight="1">
      <c r="A12" s="96"/>
      <c r="B12" s="96"/>
      <c r="C12" s="96"/>
      <c r="D12" s="96"/>
      <c r="E12" s="96"/>
      <c r="F12" s="96"/>
    </row>
    <row r="13" spans="1:6" ht="15" customHeight="1">
      <c r="A13" s="96"/>
      <c r="B13" s="96"/>
      <c r="C13" s="96"/>
      <c r="D13" s="96"/>
      <c r="E13" s="96"/>
      <c r="F13" s="96"/>
    </row>
    <row r="14" spans="1:6" ht="15" customHeight="1">
      <c r="A14" s="96"/>
      <c r="B14" s="96"/>
      <c r="C14" s="96"/>
      <c r="D14" s="96"/>
      <c r="E14" s="96"/>
      <c r="F14" s="96"/>
    </row>
    <row r="15" spans="1:6" ht="15" customHeight="1">
      <c r="A15" s="96"/>
      <c r="B15" s="96"/>
      <c r="C15" s="96"/>
      <c r="D15" s="96"/>
      <c r="E15" s="96"/>
      <c r="F15" s="96"/>
    </row>
    <row r="16" spans="1:6" ht="15" customHeight="1">
      <c r="A16" s="96"/>
      <c r="B16" s="96"/>
      <c r="C16" s="96"/>
      <c r="D16" s="96"/>
      <c r="E16" s="96"/>
      <c r="F16" s="96"/>
    </row>
    <row r="17" spans="1:6" ht="15" customHeight="1">
      <c r="A17" s="96"/>
      <c r="B17" s="96"/>
      <c r="C17" s="96"/>
      <c r="D17" s="96"/>
      <c r="E17" s="96"/>
      <c r="F17" s="96"/>
    </row>
    <row r="18" spans="1:6" ht="15" customHeight="1">
      <c r="A18" s="96"/>
      <c r="B18" s="96"/>
      <c r="C18" s="96"/>
      <c r="D18" s="96"/>
      <c r="E18" s="96"/>
      <c r="F18" s="96"/>
    </row>
    <row r="19" spans="1:6" ht="15" customHeight="1">
      <c r="A19" s="96"/>
      <c r="B19" s="96"/>
      <c r="C19" s="96"/>
      <c r="D19" s="96"/>
      <c r="E19" s="96"/>
      <c r="F19" s="96"/>
    </row>
    <row r="20" spans="1:6" ht="15" customHeight="1">
      <c r="A20" s="96"/>
      <c r="B20" s="96"/>
      <c r="C20" s="96"/>
      <c r="D20" s="96"/>
      <c r="E20" s="96"/>
      <c r="F20" s="96"/>
    </row>
    <row r="21" spans="1:6" ht="15" customHeight="1">
      <c r="A21" s="96"/>
      <c r="B21" s="96"/>
      <c r="C21" s="96"/>
      <c r="D21" s="96"/>
      <c r="E21" s="96"/>
      <c r="F21" s="96"/>
    </row>
  </sheetData>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60"/>
  <sheetViews>
    <sheetView workbookViewId="0"/>
  </sheetViews>
  <sheetFormatPr defaultColWidth="14.5" defaultRowHeight="15" customHeight="1"/>
  <cols>
    <col min="1" max="26" width="17.375" customWidth="1"/>
  </cols>
  <sheetData>
    <row r="1" spans="1:26" ht="24" customHeight="1">
      <c r="A1" s="739" t="s">
        <v>1027</v>
      </c>
      <c r="B1" s="687"/>
      <c r="C1" s="687"/>
      <c r="D1" s="687"/>
      <c r="E1" s="687"/>
      <c r="F1" s="687"/>
      <c r="G1" s="687"/>
      <c r="H1" s="687"/>
      <c r="I1" s="687"/>
      <c r="J1" s="687"/>
      <c r="K1" s="687"/>
      <c r="L1" s="687"/>
      <c r="M1" s="619"/>
      <c r="N1" s="619"/>
      <c r="O1" s="619"/>
    </row>
    <row r="2" spans="1:26" ht="35.25" customHeight="1">
      <c r="A2" s="620">
        <v>2016</v>
      </c>
      <c r="B2" s="621" t="s">
        <v>1028</v>
      </c>
      <c r="C2" s="621" t="s">
        <v>934</v>
      </c>
      <c r="D2" s="621" t="s">
        <v>210</v>
      </c>
      <c r="E2" s="621" t="s">
        <v>1029</v>
      </c>
      <c r="F2" s="621" t="s">
        <v>1030</v>
      </c>
      <c r="G2" s="621" t="s">
        <v>1031</v>
      </c>
      <c r="H2" s="621" t="s">
        <v>1032</v>
      </c>
      <c r="I2" s="621" t="s">
        <v>1033</v>
      </c>
      <c r="J2" s="621" t="s">
        <v>1034</v>
      </c>
      <c r="K2" s="621" t="s">
        <v>932</v>
      </c>
      <c r="L2" s="621" t="s">
        <v>1035</v>
      </c>
      <c r="M2" s="621" t="s">
        <v>1036</v>
      </c>
      <c r="N2" s="621" t="s">
        <v>1037</v>
      </c>
      <c r="O2" s="622"/>
      <c r="P2" s="101"/>
      <c r="Q2" s="101"/>
      <c r="R2" s="101"/>
      <c r="S2" s="101"/>
      <c r="T2" s="101"/>
      <c r="U2" s="101"/>
      <c r="V2" s="101"/>
      <c r="W2" s="101"/>
      <c r="X2" s="101"/>
      <c r="Y2" s="101"/>
      <c r="Z2" s="101"/>
    </row>
    <row r="3" spans="1:26" ht="15.75">
      <c r="A3" s="623" t="s">
        <v>97</v>
      </c>
      <c r="B3" s="624">
        <v>21193</v>
      </c>
      <c r="C3" s="624">
        <v>72821</v>
      </c>
      <c r="D3" s="624">
        <v>18861</v>
      </c>
      <c r="E3" s="624">
        <v>36460</v>
      </c>
      <c r="F3" s="619"/>
      <c r="G3" s="619"/>
      <c r="H3" s="619"/>
      <c r="I3" s="619"/>
      <c r="J3" s="619"/>
      <c r="K3" s="619"/>
      <c r="L3" s="619"/>
      <c r="M3" s="624">
        <v>149335</v>
      </c>
      <c r="N3" s="624">
        <v>18.100000000000001</v>
      </c>
      <c r="O3" s="619"/>
    </row>
    <row r="4" spans="1:26" ht="15.75">
      <c r="A4" s="623" t="s">
        <v>1038</v>
      </c>
      <c r="B4" s="625">
        <v>20145.400000000001</v>
      </c>
      <c r="C4" s="624">
        <v>89186</v>
      </c>
      <c r="D4" s="624">
        <v>7535</v>
      </c>
      <c r="E4" s="624">
        <v>4988.6000000000004</v>
      </c>
      <c r="F4" s="619"/>
      <c r="G4" s="619"/>
      <c r="H4" s="619"/>
      <c r="I4" s="619"/>
      <c r="J4" s="619"/>
      <c r="K4" s="619"/>
      <c r="L4" s="619"/>
      <c r="M4" s="624">
        <v>121855</v>
      </c>
      <c r="N4" s="624">
        <v>14.8</v>
      </c>
      <c r="O4" s="619"/>
    </row>
    <row r="5" spans="1:26" ht="15.75">
      <c r="A5" s="626" t="s">
        <v>1039</v>
      </c>
      <c r="B5" s="627">
        <v>9054</v>
      </c>
      <c r="C5" s="628"/>
      <c r="D5" s="629">
        <v>13532</v>
      </c>
      <c r="E5" s="627">
        <v>22357</v>
      </c>
      <c r="F5" s="627">
        <v>10464</v>
      </c>
      <c r="G5" s="627">
        <v>10147</v>
      </c>
      <c r="H5" s="628"/>
      <c r="I5" s="630">
        <v>1560</v>
      </c>
      <c r="J5" s="628"/>
      <c r="K5" s="628"/>
      <c r="L5" s="628"/>
      <c r="M5" s="627">
        <v>67114</v>
      </c>
      <c r="N5" s="627">
        <v>8.1</v>
      </c>
      <c r="O5" s="619"/>
    </row>
    <row r="6" spans="1:26" ht="15.75">
      <c r="A6" s="623" t="s">
        <v>829</v>
      </c>
      <c r="B6" s="619"/>
      <c r="C6" s="619"/>
      <c r="D6" s="619"/>
      <c r="E6" s="619"/>
      <c r="F6" s="619"/>
      <c r="G6" s="619"/>
      <c r="H6" s="619"/>
      <c r="I6" s="619"/>
      <c r="J6" s="619"/>
      <c r="K6" s="619"/>
      <c r="L6" s="434">
        <v>37310</v>
      </c>
      <c r="M6" s="624">
        <v>37310</v>
      </c>
      <c r="N6" s="624">
        <v>4.5</v>
      </c>
      <c r="O6" s="619"/>
    </row>
    <row r="7" spans="1:26" ht="15.75">
      <c r="A7" s="623" t="s">
        <v>1041</v>
      </c>
      <c r="B7" s="619"/>
      <c r="C7" s="625">
        <v>37242</v>
      </c>
      <c r="D7" s="619"/>
      <c r="E7" s="619"/>
      <c r="F7" s="619"/>
      <c r="G7" s="619"/>
      <c r="H7" s="619"/>
      <c r="I7" s="619"/>
      <c r="J7" s="619"/>
      <c r="K7" s="619"/>
      <c r="L7" s="619"/>
      <c r="M7" s="624">
        <v>37242</v>
      </c>
      <c r="N7" s="624">
        <v>4.5</v>
      </c>
      <c r="O7" s="619"/>
    </row>
    <row r="8" spans="1:26" ht="15.75">
      <c r="A8" s="623" t="s">
        <v>995</v>
      </c>
      <c r="B8" s="619"/>
      <c r="C8" s="624">
        <v>32763.5</v>
      </c>
      <c r="D8" s="619"/>
      <c r="E8" s="619"/>
      <c r="F8" s="619"/>
      <c r="G8" s="619"/>
      <c r="H8" s="619"/>
      <c r="I8" s="619"/>
      <c r="J8" s="619"/>
      <c r="K8" s="619"/>
      <c r="L8" s="619"/>
      <c r="M8" s="624">
        <v>32763.5</v>
      </c>
      <c r="N8" s="624">
        <v>4</v>
      </c>
      <c r="O8" s="619"/>
    </row>
    <row r="9" spans="1:26" ht="15.75">
      <c r="A9" s="626" t="s">
        <v>1042</v>
      </c>
      <c r="B9" s="627">
        <v>5914</v>
      </c>
      <c r="C9" s="628"/>
      <c r="D9" s="627">
        <v>9272</v>
      </c>
      <c r="E9" s="627">
        <v>11967</v>
      </c>
      <c r="F9" s="628"/>
      <c r="G9" s="628"/>
      <c r="H9" s="628"/>
      <c r="I9" s="628"/>
      <c r="J9" s="628"/>
      <c r="K9" s="628"/>
      <c r="L9" s="628"/>
      <c r="M9" s="627">
        <v>27153</v>
      </c>
      <c r="N9" s="627">
        <v>3.3</v>
      </c>
      <c r="O9" s="619"/>
    </row>
    <row r="10" spans="1:26" ht="15.75">
      <c r="A10" s="623" t="s">
        <v>1043</v>
      </c>
      <c r="B10" s="619"/>
      <c r="C10" s="619"/>
      <c r="D10" s="619"/>
      <c r="E10" s="619"/>
      <c r="F10" s="624">
        <v>11466.6</v>
      </c>
      <c r="G10" s="624">
        <v>7057</v>
      </c>
      <c r="H10" s="619"/>
      <c r="I10" s="624">
        <v>3672</v>
      </c>
      <c r="J10" s="619"/>
      <c r="K10" s="619"/>
      <c r="L10" s="619"/>
      <c r="M10" s="624">
        <v>22195.599999999999</v>
      </c>
      <c r="N10" s="624">
        <v>2.7</v>
      </c>
      <c r="O10" s="619"/>
    </row>
    <row r="11" spans="1:26" ht="15.75">
      <c r="A11" s="623" t="s">
        <v>1044</v>
      </c>
      <c r="B11" s="619"/>
      <c r="C11" s="619"/>
      <c r="D11" s="619"/>
      <c r="E11" s="619"/>
      <c r="F11" s="624">
        <v>17173</v>
      </c>
      <c r="G11" s="624">
        <v>1779</v>
      </c>
      <c r="H11" s="619"/>
      <c r="I11" s="624">
        <v>1361</v>
      </c>
      <c r="J11" s="619"/>
      <c r="K11" s="624">
        <v>1120</v>
      </c>
      <c r="L11" s="619"/>
      <c r="M11" s="624">
        <v>21433</v>
      </c>
      <c r="N11" s="624">
        <v>2.6</v>
      </c>
      <c r="O11" s="619"/>
    </row>
    <row r="12" spans="1:26" ht="15.75">
      <c r="A12" s="623" t="s">
        <v>1045</v>
      </c>
      <c r="B12" s="623">
        <v>7672</v>
      </c>
      <c r="C12" s="619"/>
      <c r="D12" s="624">
        <v>7704.6</v>
      </c>
      <c r="E12" s="624">
        <v>345.4</v>
      </c>
      <c r="F12" s="619"/>
      <c r="G12" s="619"/>
      <c r="H12" s="619"/>
      <c r="I12" s="619"/>
      <c r="J12" s="619"/>
      <c r="K12" s="619"/>
      <c r="L12" s="619"/>
      <c r="M12" s="624">
        <v>15722</v>
      </c>
      <c r="N12" s="624">
        <v>1.9</v>
      </c>
      <c r="O12" s="619"/>
    </row>
    <row r="13" spans="1:26" ht="15.75">
      <c r="A13" s="623" t="s">
        <v>1046</v>
      </c>
      <c r="B13" s="619"/>
      <c r="C13" s="619"/>
      <c r="D13" s="624">
        <v>550</v>
      </c>
      <c r="E13" s="632">
        <v>14544</v>
      </c>
      <c r="F13" s="619"/>
      <c r="G13" s="619"/>
      <c r="H13" s="619"/>
      <c r="I13" s="619"/>
      <c r="J13" s="619"/>
      <c r="K13" s="619"/>
      <c r="L13" s="619"/>
      <c r="M13" s="624">
        <v>15094</v>
      </c>
      <c r="N13" s="624">
        <v>1.8</v>
      </c>
      <c r="O13" s="619"/>
    </row>
    <row r="14" spans="1:26" ht="15.75">
      <c r="A14" s="623" t="s">
        <v>1047</v>
      </c>
      <c r="B14" s="619"/>
      <c r="C14" s="619"/>
      <c r="D14" s="619"/>
      <c r="E14" s="619"/>
      <c r="F14" s="632">
        <v>7091</v>
      </c>
      <c r="G14" s="624">
        <v>5105</v>
      </c>
      <c r="H14" s="619"/>
      <c r="I14" s="624">
        <v>1470</v>
      </c>
      <c r="J14" s="619"/>
      <c r="K14" s="619"/>
      <c r="L14" s="619"/>
      <c r="M14" s="624">
        <v>13666</v>
      </c>
      <c r="N14" s="624">
        <v>1.7</v>
      </c>
      <c r="O14" s="619"/>
    </row>
    <row r="15" spans="1:26" ht="15.75">
      <c r="A15" s="626" t="s">
        <v>1048</v>
      </c>
      <c r="B15" s="627">
        <v>2627</v>
      </c>
      <c r="C15" s="628"/>
      <c r="D15" s="627">
        <v>4118.6000000000004</v>
      </c>
      <c r="E15" s="627">
        <v>4254.3999999999996</v>
      </c>
      <c r="F15" s="628"/>
      <c r="G15" s="627">
        <v>1100</v>
      </c>
      <c r="H15" s="628"/>
      <c r="I15" s="628"/>
      <c r="J15" s="628"/>
      <c r="K15" s="627">
        <v>400</v>
      </c>
      <c r="L15" s="627">
        <v>200</v>
      </c>
      <c r="M15" s="627">
        <v>12700</v>
      </c>
      <c r="N15" s="627">
        <v>1.5</v>
      </c>
      <c r="O15" s="619"/>
    </row>
    <row r="16" spans="1:26" ht="15.75">
      <c r="A16" s="623" t="s">
        <v>914</v>
      </c>
      <c r="B16" s="619"/>
      <c r="C16" s="619"/>
      <c r="D16" s="619"/>
      <c r="E16" s="619"/>
      <c r="F16" s="619"/>
      <c r="G16" s="619"/>
      <c r="H16" s="619"/>
      <c r="I16" s="619"/>
      <c r="J16" s="619"/>
      <c r="K16" s="619"/>
      <c r="L16" s="624">
        <v>12579</v>
      </c>
      <c r="M16" s="624">
        <v>12579</v>
      </c>
      <c r="N16" s="624">
        <v>1.5</v>
      </c>
      <c r="O16" s="619"/>
    </row>
    <row r="17" spans="1:26" ht="15.75">
      <c r="A17" s="623" t="s">
        <v>1049</v>
      </c>
      <c r="B17" s="619"/>
      <c r="C17" s="619"/>
      <c r="D17" s="619"/>
      <c r="E17" s="619"/>
      <c r="F17" s="624">
        <v>5572.6</v>
      </c>
      <c r="G17" s="619"/>
      <c r="H17" s="619"/>
      <c r="I17" s="624">
        <v>2180</v>
      </c>
      <c r="J17" s="624">
        <v>1606</v>
      </c>
      <c r="K17" s="619"/>
      <c r="L17" s="619"/>
      <c r="M17" s="624">
        <v>9358.6</v>
      </c>
      <c r="N17" s="624">
        <v>1.1000000000000001</v>
      </c>
      <c r="O17" s="619"/>
    </row>
    <row r="18" spans="1:26" ht="15.75">
      <c r="A18" s="623" t="s">
        <v>1050</v>
      </c>
      <c r="B18" s="624">
        <v>718.1</v>
      </c>
      <c r="C18" s="619"/>
      <c r="D18" s="624">
        <v>1455.6</v>
      </c>
      <c r="E18" s="624">
        <v>3386.7</v>
      </c>
      <c r="F18" s="619"/>
      <c r="G18" s="619"/>
      <c r="H18" s="619"/>
      <c r="I18" s="619"/>
      <c r="J18" s="619"/>
      <c r="K18" s="619"/>
      <c r="L18" s="619"/>
      <c r="M18" s="624">
        <v>5560.4</v>
      </c>
      <c r="N18" s="624">
        <v>0.7</v>
      </c>
      <c r="O18" s="619"/>
    </row>
    <row r="19" spans="1:26" ht="15.75">
      <c r="A19" s="623" t="s">
        <v>395</v>
      </c>
      <c r="B19" s="619"/>
      <c r="C19" s="619"/>
      <c r="D19" s="619"/>
      <c r="E19" s="619"/>
      <c r="F19" s="619"/>
      <c r="G19" s="619"/>
      <c r="H19" s="624">
        <v>5077.3</v>
      </c>
      <c r="I19" s="619"/>
      <c r="J19" s="619"/>
      <c r="K19" s="619"/>
      <c r="L19" s="619"/>
      <c r="M19" s="624">
        <v>5077.3</v>
      </c>
      <c r="N19" s="624">
        <v>0.6</v>
      </c>
      <c r="O19" s="619"/>
    </row>
    <row r="20" spans="1:26" ht="15.75">
      <c r="A20" s="626" t="s">
        <v>1051</v>
      </c>
      <c r="B20" s="628"/>
      <c r="C20" s="628"/>
      <c r="D20" s="628"/>
      <c r="E20" s="628"/>
      <c r="F20" s="627">
        <v>5014</v>
      </c>
      <c r="G20" s="628"/>
      <c r="H20" s="628"/>
      <c r="I20" s="628"/>
      <c r="J20" s="628"/>
      <c r="K20" s="628"/>
      <c r="L20" s="628"/>
      <c r="M20" s="627">
        <v>5014</v>
      </c>
      <c r="N20" s="627">
        <v>0.6</v>
      </c>
      <c r="O20" s="619"/>
    </row>
    <row r="21" spans="1:26" ht="15.75">
      <c r="A21" s="623" t="s">
        <v>1052</v>
      </c>
      <c r="B21" s="619"/>
      <c r="C21" s="619"/>
      <c r="D21" s="619"/>
      <c r="E21" s="619"/>
      <c r="F21" s="624">
        <v>3285</v>
      </c>
      <c r="G21" s="619"/>
      <c r="H21" s="619"/>
      <c r="I21" s="619"/>
      <c r="J21" s="619"/>
      <c r="K21" s="619"/>
      <c r="L21" s="619"/>
      <c r="M21" s="624">
        <v>3285</v>
      </c>
      <c r="N21" s="624">
        <v>0.4</v>
      </c>
      <c r="O21" s="619"/>
    </row>
    <row r="22" spans="1:26" ht="15.75">
      <c r="A22" s="623" t="s">
        <v>1053</v>
      </c>
      <c r="B22" s="619"/>
      <c r="C22" s="619"/>
      <c r="D22" s="619"/>
      <c r="E22" s="619"/>
      <c r="F22" s="624">
        <v>2871.4</v>
      </c>
      <c r="G22" s="619"/>
      <c r="H22" s="619"/>
      <c r="I22" s="619"/>
      <c r="J22" s="619"/>
      <c r="K22" s="619"/>
      <c r="L22" s="619"/>
      <c r="M22" s="624">
        <v>2871.4</v>
      </c>
      <c r="N22" s="624">
        <v>0.3</v>
      </c>
      <c r="O22" s="619"/>
    </row>
    <row r="23" spans="1:26" ht="15.75">
      <c r="A23" s="623" t="s">
        <v>1054</v>
      </c>
      <c r="B23" s="619"/>
      <c r="C23" s="619"/>
      <c r="D23" s="619"/>
      <c r="E23" s="619"/>
      <c r="F23" s="624">
        <v>2736.9</v>
      </c>
      <c r="G23" s="619"/>
      <c r="H23" s="619"/>
      <c r="I23" s="619"/>
      <c r="J23" s="619"/>
      <c r="K23" s="619"/>
      <c r="L23" s="619"/>
      <c r="M23" s="624">
        <v>2736.9</v>
      </c>
      <c r="N23" s="624">
        <v>0.3</v>
      </c>
      <c r="O23" s="619"/>
    </row>
    <row r="24" spans="1:26" ht="15.75">
      <c r="A24" s="623" t="s">
        <v>1055</v>
      </c>
      <c r="B24" s="619"/>
      <c r="C24" s="619"/>
      <c r="D24" s="619"/>
      <c r="E24" s="619"/>
      <c r="F24" s="624">
        <v>2311</v>
      </c>
      <c r="G24" s="619"/>
      <c r="H24" s="619"/>
      <c r="I24" s="619"/>
      <c r="J24" s="619"/>
      <c r="K24" s="619"/>
      <c r="L24" s="619"/>
      <c r="M24" s="624">
        <v>2311</v>
      </c>
      <c r="N24" s="624">
        <v>0.3</v>
      </c>
      <c r="O24" s="619"/>
    </row>
    <row r="25" spans="1:26" ht="15.75">
      <c r="A25" s="636" t="s">
        <v>1036</v>
      </c>
      <c r="B25" s="637">
        <v>138226.79999999999</v>
      </c>
      <c r="C25" s="637">
        <v>257073.7</v>
      </c>
      <c r="D25" s="637">
        <v>86892.3</v>
      </c>
      <c r="E25" s="637">
        <v>100965.7</v>
      </c>
      <c r="F25" s="637">
        <v>85964.5</v>
      </c>
      <c r="G25" s="637">
        <v>51251.9</v>
      </c>
      <c r="H25" s="637">
        <v>8000</v>
      </c>
      <c r="I25" s="638">
        <v>11400</v>
      </c>
      <c r="J25" s="622"/>
      <c r="K25" s="637">
        <v>12493.2</v>
      </c>
      <c r="L25" s="637">
        <v>72500</v>
      </c>
      <c r="M25" s="637">
        <v>824768.1</v>
      </c>
      <c r="N25" s="622"/>
      <c r="O25" s="622"/>
      <c r="P25" s="101"/>
      <c r="Q25" s="101"/>
      <c r="R25" s="101"/>
      <c r="S25" s="101"/>
      <c r="T25" s="101"/>
      <c r="U25" s="101"/>
      <c r="V25" s="101"/>
      <c r="W25" s="101"/>
      <c r="X25" s="101"/>
      <c r="Y25" s="101"/>
      <c r="Z25" s="101"/>
    </row>
    <row r="26" spans="1:26" ht="15.75">
      <c r="A26" s="619"/>
      <c r="B26" s="619"/>
      <c r="C26" s="619"/>
      <c r="D26" s="619"/>
      <c r="E26" s="619"/>
      <c r="F26" s="619"/>
      <c r="G26" s="619"/>
      <c r="H26" s="619"/>
      <c r="I26" s="619"/>
      <c r="J26" s="619"/>
      <c r="K26" s="619"/>
      <c r="L26" s="619"/>
      <c r="M26" s="619"/>
      <c r="N26" s="619"/>
      <c r="O26" s="619"/>
    </row>
    <row r="27" spans="1:26" ht="15.75">
      <c r="A27" s="636" t="s">
        <v>37</v>
      </c>
      <c r="B27" s="724">
        <v>45.5</v>
      </c>
      <c r="C27" s="687"/>
      <c r="D27" s="687"/>
      <c r="E27" s="687"/>
      <c r="F27" s="687"/>
      <c r="G27" s="687"/>
      <c r="H27" s="687"/>
      <c r="I27" s="687"/>
      <c r="J27" s="687"/>
      <c r="K27" s="687"/>
      <c r="L27" s="687"/>
      <c r="M27" s="687"/>
      <c r="N27" s="623" t="s">
        <v>1056</v>
      </c>
      <c r="O27" s="623">
        <v>66.2</v>
      </c>
    </row>
    <row r="28" spans="1:26" ht="15.75">
      <c r="A28" s="636" t="s">
        <v>1057</v>
      </c>
      <c r="B28" s="724">
        <v>13.6</v>
      </c>
      <c r="C28" s="687"/>
      <c r="D28" s="687"/>
      <c r="E28" s="687"/>
      <c r="F28" s="687"/>
      <c r="G28" s="687"/>
      <c r="H28" s="687"/>
      <c r="I28" s="687"/>
      <c r="J28" s="687"/>
      <c r="K28" s="687"/>
      <c r="L28" s="687"/>
      <c r="M28" s="687"/>
      <c r="N28" s="623" t="s">
        <v>1058</v>
      </c>
      <c r="O28" s="54">
        <v>55.3</v>
      </c>
    </row>
    <row r="29" spans="1:26" ht="15.75">
      <c r="A29" s="636" t="s">
        <v>44</v>
      </c>
      <c r="B29" s="724">
        <v>709</v>
      </c>
      <c r="C29" s="687"/>
      <c r="D29" s="687"/>
      <c r="E29" s="687"/>
      <c r="F29" s="687"/>
      <c r="G29" s="687"/>
      <c r="H29" s="687"/>
      <c r="I29" s="687"/>
      <c r="J29" s="687"/>
      <c r="K29" s="687"/>
      <c r="L29" s="687"/>
      <c r="M29" s="687"/>
      <c r="N29" s="623" t="s">
        <v>1059</v>
      </c>
      <c r="O29" s="623">
        <v>1326.3</v>
      </c>
    </row>
    <row r="30" spans="1:26" ht="19.5" customHeight="1">
      <c r="A30" s="740" t="s">
        <v>1060</v>
      </c>
      <c r="B30" s="687"/>
      <c r="C30" s="687"/>
      <c r="D30" s="687"/>
      <c r="E30" s="687"/>
      <c r="F30" s="687"/>
      <c r="G30" s="687"/>
      <c r="H30" s="687"/>
      <c r="I30" s="687"/>
      <c r="J30" s="687"/>
      <c r="K30" s="687"/>
      <c r="L30" s="687"/>
      <c r="M30" s="687"/>
      <c r="N30" s="687"/>
      <c r="O30" s="619"/>
    </row>
    <row r="31" spans="1:26" ht="44.25" customHeight="1">
      <c r="A31" s="738" t="s">
        <v>1061</v>
      </c>
      <c r="B31" s="687"/>
      <c r="C31" s="687"/>
      <c r="D31" s="687"/>
      <c r="E31" s="687"/>
      <c r="F31" s="687"/>
      <c r="G31" s="687"/>
      <c r="H31" s="687"/>
      <c r="I31" s="687"/>
      <c r="J31" s="687"/>
      <c r="K31" s="687"/>
      <c r="L31" s="687"/>
      <c r="M31" s="687"/>
      <c r="N31" s="687"/>
      <c r="O31" s="442"/>
    </row>
    <row r="32" spans="1:26" ht="15.75">
      <c r="A32" s="442"/>
      <c r="B32" s="442"/>
      <c r="C32" s="442"/>
      <c r="D32" s="442"/>
      <c r="E32" s="442"/>
      <c r="F32" s="442"/>
      <c r="G32" s="442"/>
      <c r="H32" s="442"/>
      <c r="I32" s="442"/>
      <c r="J32" s="442"/>
      <c r="K32" s="442"/>
      <c r="L32" s="442"/>
      <c r="M32" s="442"/>
      <c r="N32" s="442"/>
      <c r="O32" s="442"/>
    </row>
    <row r="33" spans="1:15" ht="15.75">
      <c r="A33" s="442"/>
      <c r="B33" s="442"/>
      <c r="C33" s="442"/>
      <c r="D33" s="442"/>
      <c r="E33" s="442"/>
      <c r="F33" s="442"/>
      <c r="G33" s="442"/>
      <c r="H33" s="442"/>
      <c r="I33" s="442"/>
      <c r="J33" s="442"/>
      <c r="K33" s="442"/>
      <c r="L33" s="442"/>
      <c r="M33" s="442"/>
      <c r="N33" s="442"/>
      <c r="O33" s="442"/>
    </row>
    <row r="34" spans="1:15" ht="15.75">
      <c r="A34" s="442"/>
      <c r="B34" s="442"/>
      <c r="C34" s="442"/>
      <c r="D34" s="442"/>
      <c r="E34" s="442"/>
      <c r="F34" s="442"/>
      <c r="G34" s="442"/>
      <c r="H34" s="442"/>
      <c r="I34" s="442"/>
      <c r="J34" s="442"/>
      <c r="K34" s="442"/>
      <c r="L34" s="442"/>
      <c r="M34" s="442"/>
      <c r="N34" s="442"/>
      <c r="O34" s="442"/>
    </row>
    <row r="35" spans="1:15" ht="15.75">
      <c r="A35" s="442"/>
      <c r="B35" s="442"/>
      <c r="C35" s="442"/>
      <c r="D35" s="442"/>
      <c r="E35" s="442"/>
      <c r="F35" s="442"/>
      <c r="G35" s="442"/>
      <c r="H35" s="442"/>
      <c r="I35" s="442"/>
      <c r="J35" s="442"/>
      <c r="K35" s="442"/>
      <c r="L35" s="442"/>
      <c r="M35" s="442"/>
      <c r="N35" s="442"/>
      <c r="O35" s="442"/>
    </row>
    <row r="36" spans="1:15" ht="15.75">
      <c r="A36" s="442"/>
      <c r="B36" s="442"/>
      <c r="C36" s="442"/>
      <c r="D36" s="442"/>
      <c r="E36" s="442"/>
      <c r="F36" s="442"/>
      <c r="G36" s="442"/>
      <c r="H36" s="442"/>
      <c r="I36" s="442"/>
      <c r="J36" s="442"/>
      <c r="K36" s="442"/>
      <c r="L36" s="442"/>
      <c r="M36" s="442"/>
      <c r="N36" s="442"/>
      <c r="O36" s="442"/>
    </row>
    <row r="37" spans="1:15" ht="15.75">
      <c r="A37" s="442"/>
      <c r="B37" s="442"/>
      <c r="C37" s="442"/>
      <c r="D37" s="442"/>
      <c r="E37" s="442"/>
      <c r="F37" s="442"/>
      <c r="G37" s="442"/>
      <c r="H37" s="442"/>
      <c r="I37" s="442"/>
      <c r="J37" s="442"/>
      <c r="K37" s="442"/>
      <c r="L37" s="442"/>
      <c r="M37" s="442"/>
      <c r="N37" s="442"/>
      <c r="O37" s="442"/>
    </row>
    <row r="38" spans="1:15" ht="15.75">
      <c r="A38" s="442"/>
      <c r="B38" s="442"/>
      <c r="C38" s="442"/>
      <c r="D38" s="442"/>
      <c r="E38" s="442"/>
      <c r="F38" s="442"/>
      <c r="G38" s="442"/>
      <c r="H38" s="442"/>
      <c r="I38" s="442"/>
      <c r="J38" s="442"/>
      <c r="K38" s="442"/>
      <c r="L38" s="442"/>
      <c r="M38" s="442"/>
      <c r="N38" s="442"/>
      <c r="O38" s="442"/>
    </row>
    <row r="39" spans="1:15" ht="15.75">
      <c r="A39" s="442"/>
      <c r="B39" s="442"/>
      <c r="C39" s="442"/>
      <c r="D39" s="442"/>
      <c r="E39" s="442"/>
      <c r="F39" s="442"/>
      <c r="G39" s="442"/>
      <c r="H39" s="442"/>
      <c r="I39" s="442"/>
      <c r="J39" s="442"/>
      <c r="K39" s="442"/>
      <c r="L39" s="442"/>
      <c r="M39" s="442"/>
      <c r="N39" s="442"/>
      <c r="O39" s="442"/>
    </row>
    <row r="40" spans="1:15" ht="15.75">
      <c r="A40" s="442"/>
      <c r="B40" s="442"/>
      <c r="C40" s="442"/>
      <c r="D40" s="442"/>
      <c r="E40" s="442"/>
      <c r="F40" s="442"/>
      <c r="G40" s="442"/>
      <c r="H40" s="442"/>
      <c r="I40" s="442"/>
      <c r="J40" s="442"/>
      <c r="K40" s="442"/>
      <c r="L40" s="442"/>
      <c r="M40" s="442"/>
      <c r="N40" s="442"/>
      <c r="O40" s="442"/>
    </row>
    <row r="41" spans="1:15" ht="15.75">
      <c r="A41" s="442"/>
      <c r="B41" s="442"/>
      <c r="C41" s="442"/>
      <c r="D41" s="442"/>
      <c r="E41" s="442"/>
      <c r="F41" s="442"/>
      <c r="G41" s="442"/>
      <c r="H41" s="442"/>
      <c r="I41" s="442"/>
      <c r="J41" s="442"/>
      <c r="K41" s="442"/>
      <c r="L41" s="442"/>
      <c r="M41" s="442"/>
      <c r="N41" s="442"/>
      <c r="O41" s="442"/>
    </row>
    <row r="42" spans="1:15" ht="15.75">
      <c r="A42" s="442"/>
      <c r="B42" s="442"/>
      <c r="C42" s="442"/>
      <c r="D42" s="442"/>
      <c r="E42" s="442"/>
      <c r="F42" s="442"/>
      <c r="G42" s="442"/>
      <c r="H42" s="442"/>
      <c r="I42" s="442"/>
      <c r="J42" s="442"/>
      <c r="K42" s="442"/>
      <c r="L42" s="442"/>
      <c r="M42" s="442"/>
      <c r="N42" s="442"/>
      <c r="O42" s="442"/>
    </row>
    <row r="43" spans="1:15" ht="15.75">
      <c r="A43" s="442"/>
      <c r="B43" s="442"/>
      <c r="C43" s="442"/>
      <c r="D43" s="442"/>
      <c r="E43" s="442"/>
      <c r="F43" s="442"/>
      <c r="G43" s="442"/>
      <c r="H43" s="442"/>
      <c r="I43" s="442"/>
      <c r="J43" s="442"/>
      <c r="K43" s="442"/>
      <c r="L43" s="442"/>
      <c r="M43" s="442"/>
      <c r="N43" s="442"/>
      <c r="O43" s="442"/>
    </row>
    <row r="44" spans="1:15" ht="15.75">
      <c r="A44" s="442"/>
      <c r="B44" s="442"/>
      <c r="C44" s="442"/>
      <c r="D44" s="442"/>
      <c r="E44" s="442"/>
      <c r="F44" s="442"/>
      <c r="G44" s="442"/>
      <c r="H44" s="442"/>
      <c r="I44" s="442"/>
      <c r="J44" s="442"/>
      <c r="K44" s="442"/>
      <c r="L44" s="442"/>
      <c r="M44" s="442"/>
      <c r="N44" s="442"/>
      <c r="O44" s="442"/>
    </row>
    <row r="45" spans="1:15" ht="15.75">
      <c r="A45" s="442"/>
      <c r="B45" s="442"/>
      <c r="C45" s="442"/>
      <c r="D45" s="442"/>
      <c r="E45" s="442"/>
      <c r="F45" s="442"/>
      <c r="G45" s="442"/>
      <c r="H45" s="442"/>
      <c r="I45" s="442"/>
      <c r="J45" s="442"/>
      <c r="K45" s="442"/>
      <c r="L45" s="442"/>
      <c r="M45" s="442"/>
      <c r="N45" s="442"/>
      <c r="O45" s="442"/>
    </row>
    <row r="46" spans="1:15" ht="15.75">
      <c r="A46" s="442"/>
      <c r="B46" s="442"/>
      <c r="C46" s="442"/>
      <c r="D46" s="442"/>
      <c r="E46" s="442"/>
      <c r="F46" s="442"/>
      <c r="G46" s="442"/>
      <c r="H46" s="442"/>
      <c r="I46" s="442"/>
      <c r="J46" s="442"/>
      <c r="K46" s="442"/>
      <c r="L46" s="442"/>
      <c r="M46" s="442"/>
      <c r="N46" s="442"/>
      <c r="O46" s="442"/>
    </row>
    <row r="47" spans="1:15" ht="15.75">
      <c r="A47" s="442"/>
      <c r="B47" s="442"/>
      <c r="C47" s="442"/>
      <c r="D47" s="442"/>
      <c r="E47" s="442"/>
      <c r="F47" s="442"/>
      <c r="G47" s="442"/>
      <c r="H47" s="442"/>
      <c r="I47" s="442"/>
      <c r="J47" s="442"/>
      <c r="K47" s="442"/>
      <c r="L47" s="442"/>
      <c r="M47" s="442"/>
      <c r="N47" s="442"/>
      <c r="O47" s="442"/>
    </row>
    <row r="48" spans="1:15" ht="15.75">
      <c r="A48" s="442"/>
      <c r="B48" s="442"/>
      <c r="C48" s="442"/>
      <c r="D48" s="442"/>
      <c r="E48" s="442"/>
      <c r="F48" s="442"/>
      <c r="G48" s="442"/>
      <c r="H48" s="442"/>
      <c r="I48" s="442"/>
      <c r="J48" s="442"/>
      <c r="K48" s="442"/>
      <c r="L48" s="442"/>
      <c r="M48" s="442"/>
      <c r="N48" s="442"/>
      <c r="O48" s="442"/>
    </row>
    <row r="49" spans="1:15" ht="15.75">
      <c r="A49" s="442"/>
      <c r="B49" s="442"/>
      <c r="C49" s="442"/>
      <c r="D49" s="442"/>
      <c r="E49" s="442"/>
      <c r="F49" s="442"/>
      <c r="G49" s="442"/>
      <c r="H49" s="442"/>
      <c r="I49" s="442"/>
      <c r="J49" s="442"/>
      <c r="K49" s="442"/>
      <c r="L49" s="442"/>
      <c r="M49" s="442"/>
      <c r="N49" s="442"/>
      <c r="O49" s="442"/>
    </row>
    <row r="50" spans="1:15" ht="15.75">
      <c r="A50" s="442"/>
      <c r="B50" s="442"/>
      <c r="C50" s="442"/>
      <c r="D50" s="442"/>
      <c r="E50" s="442"/>
      <c r="F50" s="442"/>
      <c r="G50" s="442"/>
      <c r="H50" s="442"/>
      <c r="I50" s="442"/>
      <c r="J50" s="442"/>
      <c r="K50" s="442"/>
      <c r="L50" s="442"/>
      <c r="M50" s="442"/>
      <c r="N50" s="442"/>
      <c r="O50" s="442"/>
    </row>
    <row r="51" spans="1:15" ht="15.75">
      <c r="A51" s="442"/>
      <c r="B51" s="442"/>
      <c r="C51" s="442"/>
      <c r="D51" s="442"/>
      <c r="E51" s="442"/>
      <c r="F51" s="442"/>
      <c r="G51" s="442"/>
      <c r="H51" s="442"/>
      <c r="I51" s="442"/>
      <c r="J51" s="442"/>
      <c r="K51" s="442"/>
      <c r="L51" s="442"/>
      <c r="M51" s="442"/>
      <c r="N51" s="442"/>
      <c r="O51" s="442"/>
    </row>
    <row r="52" spans="1:15" ht="15.75">
      <c r="A52" s="442"/>
      <c r="B52" s="442"/>
      <c r="C52" s="442"/>
      <c r="D52" s="442"/>
      <c r="E52" s="442"/>
      <c r="F52" s="442"/>
      <c r="G52" s="442"/>
      <c r="H52" s="442"/>
      <c r="I52" s="442"/>
      <c r="J52" s="442"/>
      <c r="K52" s="442"/>
      <c r="L52" s="442"/>
      <c r="M52" s="442"/>
      <c r="N52" s="442"/>
      <c r="O52" s="442"/>
    </row>
    <row r="53" spans="1:15" ht="15.75">
      <c r="A53" s="442"/>
      <c r="B53" s="442"/>
      <c r="C53" s="442"/>
      <c r="D53" s="442"/>
      <c r="E53" s="442"/>
      <c r="F53" s="442"/>
      <c r="G53" s="442"/>
      <c r="H53" s="442"/>
      <c r="I53" s="442"/>
      <c r="J53" s="442"/>
      <c r="K53" s="442"/>
      <c r="L53" s="442"/>
      <c r="M53" s="442"/>
      <c r="N53" s="442"/>
      <c r="O53" s="442"/>
    </row>
    <row r="54" spans="1:15" ht="15.75">
      <c r="A54" s="442"/>
      <c r="B54" s="442"/>
      <c r="C54" s="442"/>
      <c r="D54" s="442"/>
      <c r="E54" s="442"/>
      <c r="F54" s="442"/>
      <c r="G54" s="442"/>
      <c r="H54" s="442"/>
      <c r="I54" s="442"/>
      <c r="J54" s="442"/>
      <c r="K54" s="442"/>
      <c r="L54" s="442"/>
      <c r="M54" s="442"/>
      <c r="N54" s="442"/>
      <c r="O54" s="442"/>
    </row>
    <row r="55" spans="1:15" ht="15.75">
      <c r="A55" s="442"/>
      <c r="B55" s="442"/>
      <c r="C55" s="442"/>
      <c r="D55" s="442"/>
      <c r="E55" s="442"/>
      <c r="F55" s="442"/>
      <c r="G55" s="442"/>
      <c r="H55" s="442"/>
      <c r="I55" s="442"/>
      <c r="J55" s="442"/>
      <c r="K55" s="442"/>
      <c r="L55" s="442"/>
      <c r="M55" s="442"/>
      <c r="N55" s="442"/>
      <c r="O55" s="442"/>
    </row>
    <row r="56" spans="1:15" ht="15.75">
      <c r="A56" s="442"/>
      <c r="B56" s="442"/>
      <c r="C56" s="442"/>
      <c r="D56" s="442"/>
      <c r="E56" s="442"/>
      <c r="F56" s="442"/>
      <c r="G56" s="442"/>
      <c r="H56" s="442"/>
      <c r="I56" s="442"/>
      <c r="J56" s="442"/>
      <c r="K56" s="442"/>
      <c r="L56" s="442"/>
      <c r="M56" s="442"/>
      <c r="N56" s="442"/>
      <c r="O56" s="442"/>
    </row>
    <row r="57" spans="1:15" ht="15.75">
      <c r="A57" s="442"/>
      <c r="B57" s="442"/>
      <c r="C57" s="442"/>
      <c r="D57" s="442"/>
      <c r="E57" s="442"/>
      <c r="F57" s="442"/>
      <c r="G57" s="442"/>
      <c r="H57" s="442"/>
      <c r="I57" s="442"/>
      <c r="J57" s="442"/>
      <c r="K57" s="442"/>
      <c r="L57" s="442"/>
      <c r="M57" s="442"/>
      <c r="N57" s="442"/>
      <c r="O57" s="442"/>
    </row>
    <row r="58" spans="1:15" ht="15.75">
      <c r="A58" s="442"/>
      <c r="B58" s="442"/>
      <c r="C58" s="442"/>
      <c r="D58" s="442"/>
      <c r="E58" s="442"/>
      <c r="F58" s="442"/>
      <c r="G58" s="442"/>
      <c r="H58" s="442"/>
      <c r="I58" s="442"/>
      <c r="J58" s="442"/>
      <c r="K58" s="442"/>
      <c r="L58" s="442"/>
      <c r="M58" s="442"/>
      <c r="N58" s="442"/>
      <c r="O58" s="442"/>
    </row>
    <row r="59" spans="1:15" ht="15.75">
      <c r="A59" s="442"/>
      <c r="B59" s="442"/>
      <c r="C59" s="442"/>
      <c r="D59" s="442"/>
      <c r="E59" s="442"/>
      <c r="F59" s="442"/>
      <c r="G59" s="442"/>
      <c r="H59" s="442"/>
      <c r="I59" s="442"/>
      <c r="J59" s="442"/>
      <c r="K59" s="442"/>
      <c r="L59" s="442"/>
      <c r="M59" s="442"/>
      <c r="N59" s="442"/>
      <c r="O59" s="442"/>
    </row>
    <row r="60" spans="1:15" ht="15.75">
      <c r="A60" s="442"/>
      <c r="B60" s="442"/>
      <c r="C60" s="442"/>
      <c r="D60" s="442"/>
      <c r="E60" s="442"/>
      <c r="F60" s="442"/>
      <c r="G60" s="442"/>
      <c r="H60" s="442"/>
      <c r="I60" s="442"/>
      <c r="J60" s="442"/>
      <c r="K60" s="442"/>
      <c r="L60" s="442"/>
      <c r="M60" s="442"/>
      <c r="N60" s="442"/>
      <c r="O60" s="442"/>
    </row>
  </sheetData>
  <mergeCells count="6">
    <mergeCell ref="A31:N31"/>
    <mergeCell ref="A1:L1"/>
    <mergeCell ref="A30:N30"/>
    <mergeCell ref="B27:M27"/>
    <mergeCell ref="B28:M28"/>
    <mergeCell ref="B29:M2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C1000"/>
  <sheetViews>
    <sheetView workbookViewId="0"/>
  </sheetViews>
  <sheetFormatPr defaultColWidth="14.5" defaultRowHeight="15" customHeight="1"/>
  <cols>
    <col min="1" max="1" width="29.875" customWidth="1"/>
    <col min="2" max="2" width="11.5" customWidth="1"/>
    <col min="3" max="3" width="14.375" customWidth="1"/>
    <col min="4" max="4" width="10.625" customWidth="1"/>
    <col min="5" max="5" width="16.125" customWidth="1"/>
    <col min="6" max="8" width="10.625" customWidth="1"/>
    <col min="9" max="9" width="27.5" customWidth="1"/>
    <col min="10" max="10" width="10.625" customWidth="1"/>
    <col min="11" max="11" width="12.875" customWidth="1"/>
    <col min="12" max="12" width="10.625" customWidth="1"/>
    <col min="13" max="13" width="16.875" customWidth="1"/>
    <col min="14" max="16" width="10.625" customWidth="1"/>
    <col min="17" max="17" width="27.5" customWidth="1"/>
    <col min="18" max="18" width="11.5" customWidth="1"/>
    <col min="19" max="19" width="12.875" customWidth="1"/>
    <col min="20" max="20" width="10.625" customWidth="1"/>
    <col min="21" max="21" width="16.875" customWidth="1"/>
    <col min="22" max="24" width="10.625" customWidth="1"/>
    <col min="25" max="25" width="29.875" customWidth="1"/>
    <col min="26" max="26" width="13.5" customWidth="1"/>
    <col min="27" max="27" width="15" customWidth="1"/>
    <col min="28" max="28" width="8" customWidth="1"/>
    <col min="29" max="29" width="20.125" customWidth="1"/>
    <col min="30" max="30" width="10.5" customWidth="1"/>
    <col min="31" max="31" width="11.375" customWidth="1"/>
    <col min="32" max="32" width="10.625" customWidth="1"/>
    <col min="33" max="33" width="35.5" customWidth="1"/>
    <col min="34" max="34" width="18" customWidth="1"/>
    <col min="35" max="35" width="15" customWidth="1"/>
    <col min="36" max="36" width="10.625" customWidth="1"/>
    <col min="37" max="37" width="20.125" customWidth="1"/>
    <col min="38" max="38" width="10.5" customWidth="1"/>
    <col min="39" max="40" width="10.625" customWidth="1"/>
    <col min="41" max="41" width="18.5" customWidth="1"/>
    <col min="42" max="47" width="10.625" customWidth="1"/>
    <col min="48" max="55" width="17.375" customWidth="1"/>
  </cols>
  <sheetData>
    <row r="1" spans="1:55" ht="18" customHeight="1">
      <c r="A1" s="642">
        <v>2008</v>
      </c>
      <c r="B1" s="4" t="s">
        <v>925</v>
      </c>
      <c r="C1" s="643" t="s">
        <v>1066</v>
      </c>
      <c r="D1" s="643" t="s">
        <v>1067</v>
      </c>
      <c r="E1" s="643" t="s">
        <v>937</v>
      </c>
      <c r="F1" s="4" t="s">
        <v>707</v>
      </c>
      <c r="G1" s="4" t="s">
        <v>932</v>
      </c>
      <c r="H1" s="96"/>
      <c r="I1" s="642">
        <v>2011</v>
      </c>
      <c r="J1" s="4" t="s">
        <v>925</v>
      </c>
      <c r="K1" s="643" t="s">
        <v>1068</v>
      </c>
      <c r="L1" s="643" t="s">
        <v>1067</v>
      </c>
      <c r="M1" s="643" t="s">
        <v>937</v>
      </c>
      <c r="N1" s="4" t="s">
        <v>707</v>
      </c>
      <c r="O1" s="4" t="s">
        <v>932</v>
      </c>
      <c r="P1" s="96"/>
      <c r="Q1" s="642">
        <v>2012</v>
      </c>
      <c r="R1" s="4" t="s">
        <v>925</v>
      </c>
      <c r="S1" s="643" t="s">
        <v>1069</v>
      </c>
      <c r="T1" s="643" t="s">
        <v>1067</v>
      </c>
      <c r="U1" s="643" t="s">
        <v>937</v>
      </c>
      <c r="V1" s="4" t="s">
        <v>707</v>
      </c>
      <c r="W1" s="4" t="s">
        <v>932</v>
      </c>
      <c r="X1" s="96"/>
      <c r="Y1" s="642">
        <v>2013</v>
      </c>
      <c r="Z1" s="4" t="s">
        <v>925</v>
      </c>
      <c r="AA1" s="643" t="s">
        <v>1070</v>
      </c>
      <c r="AB1" s="643" t="s">
        <v>1067</v>
      </c>
      <c r="AC1" s="643" t="s">
        <v>937</v>
      </c>
      <c r="AD1" s="4" t="s">
        <v>707</v>
      </c>
      <c r="AE1" s="4" t="s">
        <v>932</v>
      </c>
      <c r="AF1" s="456"/>
      <c r="AG1" s="642">
        <v>2014</v>
      </c>
      <c r="AH1" s="4" t="s">
        <v>925</v>
      </c>
      <c r="AI1" s="643" t="s">
        <v>1071</v>
      </c>
      <c r="AJ1" s="643" t="s">
        <v>1067</v>
      </c>
      <c r="AK1" s="643" t="s">
        <v>937</v>
      </c>
      <c r="AL1" s="4" t="s">
        <v>707</v>
      </c>
      <c r="AM1" s="4" t="s">
        <v>932</v>
      </c>
      <c r="AN1" s="456"/>
      <c r="AO1" s="456">
        <v>2015</v>
      </c>
      <c r="AP1" s="456" t="s">
        <v>925</v>
      </c>
      <c r="AQ1" s="456" t="s">
        <v>1072</v>
      </c>
      <c r="AR1" s="456" t="s">
        <v>1067</v>
      </c>
      <c r="AS1" s="456" t="s">
        <v>937</v>
      </c>
      <c r="AT1" s="456" t="s">
        <v>707</v>
      </c>
      <c r="AU1" s="456" t="s">
        <v>932</v>
      </c>
      <c r="AW1" s="456">
        <v>2016</v>
      </c>
      <c r="AX1" s="456" t="s">
        <v>925</v>
      </c>
      <c r="AY1" s="456" t="s">
        <v>1072</v>
      </c>
      <c r="AZ1" s="456" t="s">
        <v>1067</v>
      </c>
      <c r="BA1" s="456" t="s">
        <v>937</v>
      </c>
      <c r="BB1" s="456" t="s">
        <v>707</v>
      </c>
      <c r="BC1" s="456" t="s">
        <v>932</v>
      </c>
    </row>
    <row r="2" spans="1:55" ht="15.75" customHeight="1">
      <c r="A2" s="96" t="s">
        <v>25</v>
      </c>
      <c r="B2" s="1">
        <f>C2/C20*100</f>
        <v>16.110823431719684</v>
      </c>
      <c r="C2" s="1">
        <f t="shared" ref="C2:C16" si="0">SUM(D2:G2)</f>
        <v>3453.5</v>
      </c>
      <c r="D2" s="1">
        <v>714.1</v>
      </c>
      <c r="E2" s="1">
        <v>1977.6</v>
      </c>
      <c r="F2" s="1">
        <v>475.4</v>
      </c>
      <c r="G2" s="1">
        <v>286.39999999999998</v>
      </c>
      <c r="H2" s="96"/>
      <c r="I2" s="96" t="s">
        <v>1073</v>
      </c>
      <c r="J2" s="1">
        <f>K2/K20*100</f>
        <v>21.921400749434376</v>
      </c>
      <c r="K2" s="1">
        <f t="shared" ref="K2:K16" si="1">SUM(L2:O2)</f>
        <v>5466</v>
      </c>
      <c r="L2" s="1">
        <v>1610.4</v>
      </c>
      <c r="M2" s="1">
        <v>1874.2</v>
      </c>
      <c r="N2" s="96">
        <v>1820.9</v>
      </c>
      <c r="O2" s="96">
        <v>160.5</v>
      </c>
      <c r="P2" s="96"/>
      <c r="Q2" s="96" t="s">
        <v>1073</v>
      </c>
      <c r="R2" s="1">
        <f>S2/S20*100</f>
        <v>22.106036450029695</v>
      </c>
      <c r="S2" s="1">
        <f t="shared" ref="S2:S16" si="2">SUM(T2:W2)</f>
        <v>5657.2</v>
      </c>
      <c r="T2" s="1">
        <v>1697.4</v>
      </c>
      <c r="U2" s="1">
        <v>1937.5</v>
      </c>
      <c r="V2" s="1">
        <v>1865.1</v>
      </c>
      <c r="W2" s="1">
        <v>157.19999999999999</v>
      </c>
      <c r="X2" s="96"/>
      <c r="Y2" s="96" t="s">
        <v>1073</v>
      </c>
      <c r="Z2" s="1">
        <f>AA2/AA20*100</f>
        <v>24.814154589776177</v>
      </c>
      <c r="AA2" s="1">
        <f t="shared" ref="AA2:AA16" si="3">SUM(AB2:AE2)</f>
        <v>6495</v>
      </c>
      <c r="AB2" s="1">
        <v>1821.5</v>
      </c>
      <c r="AC2" s="1">
        <v>2103.3000000000002</v>
      </c>
      <c r="AD2" s="1">
        <v>2147.5</v>
      </c>
      <c r="AE2" s="1">
        <v>422.7</v>
      </c>
      <c r="AF2" s="96"/>
      <c r="AG2" s="96" t="s">
        <v>1073</v>
      </c>
      <c r="AH2" s="304">
        <f>AI2/AI20*100</f>
        <v>23.831742612558561</v>
      </c>
      <c r="AI2" s="304">
        <f t="shared" ref="AI2:AI16" si="4">SUM(AJ2:AM2)</f>
        <v>6394.7000000000007</v>
      </c>
      <c r="AJ2" s="304">
        <f>('ISPs (RV)'!J10)</f>
        <v>1245</v>
      </c>
      <c r="AK2" s="304">
        <f>('CableSatIPTV (RV)'!M3)</f>
        <v>2263</v>
      </c>
      <c r="AL2" s="304">
        <f>('Total TV Universe (RV)'!O3)</f>
        <v>2472.6</v>
      </c>
      <c r="AM2" s="304">
        <f>('Radio (RV)'!M3)</f>
        <v>414.1</v>
      </c>
      <c r="AN2" s="1"/>
      <c r="AO2" s="1" t="s">
        <v>1073</v>
      </c>
      <c r="AP2" s="1">
        <f>AQ2/AQ20*100</f>
        <v>22.57376925427323</v>
      </c>
      <c r="AQ2" s="1">
        <f t="shared" ref="AQ2:AQ16" si="5">SUM(AR2:AU2)</f>
        <v>6279.6840000000002</v>
      </c>
      <c r="AR2" s="1">
        <f>('ISPs (RV)'!K10)</f>
        <v>1343</v>
      </c>
      <c r="AS2" s="1">
        <f>('CableSatIPTV (RV)'!N3)</f>
        <v>2309.6840000000002</v>
      </c>
      <c r="AT2" s="1">
        <f>('Total TV Universe (RV)'!P3)</f>
        <v>2216.1999999999998</v>
      </c>
      <c r="AU2" s="1">
        <f>('Radio (RV)'!N3)</f>
        <v>410.8</v>
      </c>
      <c r="AW2" s="1" t="s">
        <v>1073</v>
      </c>
      <c r="AX2" s="1" t="e">
        <f>AY2/AY20*100</f>
        <v>#DIV/0!</v>
      </c>
      <c r="AY2" s="1">
        <f t="shared" ref="AY2:AY16" si="6">SUM(AZ2:BC2)</f>
        <v>0</v>
      </c>
      <c r="AZ2" s="1">
        <f>('ISPs (RV)'!S10)</f>
        <v>0</v>
      </c>
      <c r="BA2" s="1">
        <f>('CableSatIPTV (RV)'!T3)</f>
        <v>0</v>
      </c>
      <c r="BB2" s="1">
        <f>('Total TV Universe (RV)'!X3)</f>
        <v>0</v>
      </c>
      <c r="BC2" s="1">
        <f>('Radio (RV)'!V3)</f>
        <v>0</v>
      </c>
    </row>
    <row r="3" spans="1:55" ht="15.75" customHeight="1">
      <c r="A3" s="96" t="s">
        <v>1073</v>
      </c>
      <c r="B3" s="1">
        <f>C3/C20*100</f>
        <v>12.547642039755736</v>
      </c>
      <c r="C3" s="1">
        <f t="shared" si="0"/>
        <v>2689.7</v>
      </c>
      <c r="D3" s="1">
        <v>1257.9000000000001</v>
      </c>
      <c r="E3" s="1">
        <v>1380.1</v>
      </c>
      <c r="F3" s="1">
        <v>51.7</v>
      </c>
      <c r="G3" s="1"/>
      <c r="H3" s="96"/>
      <c r="I3" s="96" t="s">
        <v>25</v>
      </c>
      <c r="J3" s="1">
        <f>K3/K20*100</f>
        <v>20.579085924912661</v>
      </c>
      <c r="K3" s="1">
        <f t="shared" si="1"/>
        <v>5131.2999999999993</v>
      </c>
      <c r="L3" s="1">
        <v>976.6</v>
      </c>
      <c r="M3" s="1">
        <v>2369.6999999999998</v>
      </c>
      <c r="N3" s="96">
        <v>1589.3</v>
      </c>
      <c r="O3" s="96">
        <v>195.7</v>
      </c>
      <c r="P3" s="96"/>
      <c r="Q3" s="96" t="s">
        <v>25</v>
      </c>
      <c r="R3" s="1">
        <f>S3/S20*100</f>
        <v>19.16049266935509</v>
      </c>
      <c r="S3" s="1">
        <f t="shared" si="2"/>
        <v>4903.3999999999996</v>
      </c>
      <c r="T3" s="1">
        <v>1017</v>
      </c>
      <c r="U3" s="1">
        <v>2179.5</v>
      </c>
      <c r="V3" s="1">
        <v>1515.5</v>
      </c>
      <c r="W3" s="1">
        <v>191.4</v>
      </c>
      <c r="X3" s="96"/>
      <c r="Y3" s="96" t="s">
        <v>25</v>
      </c>
      <c r="Z3" s="1">
        <f>AA3/AA20*100</f>
        <v>18.807180723493637</v>
      </c>
      <c r="AA3" s="1">
        <f t="shared" si="3"/>
        <v>4922.7</v>
      </c>
      <c r="AB3" s="1">
        <v>1104.0999999999999</v>
      </c>
      <c r="AC3" s="1">
        <v>2124.1</v>
      </c>
      <c r="AD3" s="1">
        <v>1510.8</v>
      </c>
      <c r="AE3" s="1">
        <v>183.7</v>
      </c>
      <c r="AF3" s="96"/>
      <c r="AG3" s="96" t="s">
        <v>25</v>
      </c>
      <c r="AH3" s="304">
        <f>AI3/AI22*100</f>
        <v>27.209081689403604</v>
      </c>
      <c r="AI3" s="304">
        <f t="shared" si="4"/>
        <v>4990.2</v>
      </c>
      <c r="AJ3" s="304">
        <f>('ISPs (RV)'!J11)</f>
        <v>1142.5999999999999</v>
      </c>
      <c r="AK3" s="304">
        <f>('CableSatIPTV (RV)'!M6)</f>
        <v>2130.1</v>
      </c>
      <c r="AL3" s="304">
        <f>('Total TV Universe (RV)'!O17)</f>
        <v>1544.8999999999999</v>
      </c>
      <c r="AM3" s="304">
        <f>('Radio (RV)'!M16)</f>
        <v>172.6</v>
      </c>
      <c r="AN3" s="1"/>
      <c r="AO3" s="1" t="s">
        <v>25</v>
      </c>
      <c r="AP3" s="1">
        <f>AQ3/AQ22*100</f>
        <v>29.203029550285109</v>
      </c>
      <c r="AQ3" s="1">
        <f t="shared" si="5"/>
        <v>4955.2269999999999</v>
      </c>
      <c r="AR3" s="1">
        <f>('ISPs (RV)'!K11)</f>
        <v>1211.4000000000001</v>
      </c>
      <c r="AS3" s="1">
        <f>('CableSatIPTV (RV)'!N6)</f>
        <v>2073.127</v>
      </c>
      <c r="AT3" s="1">
        <f>('Total TV Universe (RV)'!P17)</f>
        <v>1509.2</v>
      </c>
      <c r="AU3" s="1">
        <f>('Radio (RV)'!N16)</f>
        <v>161.5</v>
      </c>
      <c r="AW3" s="1" t="s">
        <v>25</v>
      </c>
      <c r="AX3" s="1" t="e">
        <f>AY3/AY22*100</f>
        <v>#DIV/0!</v>
      </c>
      <c r="AY3" s="1">
        <f t="shared" si="6"/>
        <v>0</v>
      </c>
      <c r="AZ3" s="1">
        <f>('ISPs (RV)'!S11)</f>
        <v>0</v>
      </c>
      <c r="BA3" s="1">
        <f>('CableSatIPTV (RV)'!T6)</f>
        <v>0</v>
      </c>
      <c r="BB3" s="1">
        <f>('Total TV Universe (RV)'!X17)</f>
        <v>0</v>
      </c>
      <c r="BC3" s="1">
        <f>('Radio (RV)'!V16)</f>
        <v>0</v>
      </c>
    </row>
    <row r="4" spans="1:55" ht="15.75" customHeight="1">
      <c r="A4" s="96" t="s">
        <v>7</v>
      </c>
      <c r="B4" s="1">
        <f>C4/C20*100</f>
        <v>14.086182525576252</v>
      </c>
      <c r="C4" s="1">
        <f t="shared" si="0"/>
        <v>3019.5</v>
      </c>
      <c r="D4" s="1">
        <v>695</v>
      </c>
      <c r="E4" s="1">
        <v>1600.2</v>
      </c>
      <c r="F4" s="1">
        <v>483</v>
      </c>
      <c r="G4" s="1">
        <v>241.3</v>
      </c>
      <c r="H4" s="96"/>
      <c r="I4" s="96" t="s">
        <v>7</v>
      </c>
      <c r="J4" s="1">
        <f>K4/K20*100</f>
        <v>14.825620591005134</v>
      </c>
      <c r="K4" s="1">
        <f t="shared" si="1"/>
        <v>3696.7</v>
      </c>
      <c r="L4" s="1">
        <v>926</v>
      </c>
      <c r="M4" s="1">
        <v>1830.6</v>
      </c>
      <c r="N4" s="316">
        <v>719.3</v>
      </c>
      <c r="O4" s="96">
        <v>220.8</v>
      </c>
      <c r="P4" s="96"/>
      <c r="Q4" s="96" t="s">
        <v>7</v>
      </c>
      <c r="R4" s="1">
        <f>S4/S20*100</f>
        <v>14.86839225983932</v>
      </c>
      <c r="S4" s="1">
        <f t="shared" si="2"/>
        <v>3805</v>
      </c>
      <c r="T4" s="1">
        <v>998</v>
      </c>
      <c r="U4" s="1">
        <v>1838.5</v>
      </c>
      <c r="V4" s="36">
        <v>743.4</v>
      </c>
      <c r="W4" s="1">
        <v>225.1</v>
      </c>
      <c r="X4" s="96"/>
      <c r="Y4" s="96" t="s">
        <v>7</v>
      </c>
      <c r="Z4" s="1">
        <f>AA4/AA20*100</f>
        <v>14.894223505503067</v>
      </c>
      <c r="AA4" s="1">
        <f t="shared" si="3"/>
        <v>3898.5</v>
      </c>
      <c r="AB4" s="1">
        <v>1159</v>
      </c>
      <c r="AC4" s="1">
        <v>1771.6</v>
      </c>
      <c r="AD4" s="36">
        <v>743.4</v>
      </c>
      <c r="AE4" s="1">
        <v>224.5</v>
      </c>
      <c r="AF4" s="96"/>
      <c r="AG4" s="96" t="s">
        <v>7</v>
      </c>
      <c r="AH4" s="304">
        <f t="shared" ref="AH4:AH5" si="7">AI4/AI22*100</f>
        <v>25.089148428043313</v>
      </c>
      <c r="AI4" s="304">
        <f t="shared" si="4"/>
        <v>4601.3999999999996</v>
      </c>
      <c r="AJ4" s="304">
        <f>('ISPs (RV)'!J4)</f>
        <v>1365</v>
      </c>
      <c r="AK4" s="304">
        <f>('CableSatIPTV (RV)'!M3)</f>
        <v>2263</v>
      </c>
      <c r="AL4" s="304">
        <f>('Total TV Universe (RV)'!O26)</f>
        <v>744.9</v>
      </c>
      <c r="AM4" s="304">
        <f>('Radio (RV)'!M13)</f>
        <v>228.5</v>
      </c>
      <c r="AN4" s="1"/>
      <c r="AO4" s="1" t="s">
        <v>7</v>
      </c>
      <c r="AP4" s="1">
        <f t="shared" ref="AP4:AP5" si="8">AQ4/AQ22*100</f>
        <v>19.830535893770673</v>
      </c>
      <c r="AQ4" s="1">
        <f t="shared" si="5"/>
        <v>3364.8840000000005</v>
      </c>
      <c r="AR4" s="1">
        <f>('ISPs (RV)'!K4)</f>
        <v>0</v>
      </c>
      <c r="AS4" s="1">
        <f>('CableSatIPTV (RV)'!N3)</f>
        <v>2309.6840000000002</v>
      </c>
      <c r="AT4" s="1">
        <f>('Total TV Universe (RV)'!P26)</f>
        <v>821.80000000000007</v>
      </c>
      <c r="AU4" s="1">
        <f>('Radio (RV)'!N13)</f>
        <v>233.4</v>
      </c>
      <c r="AW4" s="1" t="s">
        <v>7</v>
      </c>
      <c r="AX4" s="1" t="e">
        <f t="shared" ref="AX4:AX5" si="9">AY4/AY22*100</f>
        <v>#DIV/0!</v>
      </c>
      <c r="AY4" s="1">
        <f t="shared" si="6"/>
        <v>0</v>
      </c>
      <c r="AZ4" s="1">
        <f>('ISPs (RV)'!S4)</f>
        <v>0</v>
      </c>
      <c r="BA4" s="1">
        <f>('CableSatIPTV (RV)'!T3)</f>
        <v>0</v>
      </c>
      <c r="BB4" s="1">
        <f>('Total TV Universe (RV)'!X26)</f>
        <v>0</v>
      </c>
      <c r="BC4" s="1">
        <f>('Radio (RV)'!V13)</f>
        <v>0</v>
      </c>
    </row>
    <row r="5" spans="1:55" ht="15.75" customHeight="1">
      <c r="A5" s="96" t="s">
        <v>269</v>
      </c>
      <c r="B5" s="1">
        <f>C5/C20*100</f>
        <v>7.5452861787935186</v>
      </c>
      <c r="C5" s="1">
        <f t="shared" si="0"/>
        <v>1617.4</v>
      </c>
      <c r="D5" s="1">
        <v>438.1</v>
      </c>
      <c r="E5" s="1">
        <v>836.4</v>
      </c>
      <c r="F5" s="1">
        <v>342.9</v>
      </c>
      <c r="G5" s="1"/>
      <c r="H5" s="96"/>
      <c r="I5" s="96" t="s">
        <v>269</v>
      </c>
      <c r="J5" s="1">
        <f>K5/K20*100</f>
        <v>8.4573453897561706</v>
      </c>
      <c r="K5" s="1">
        <f t="shared" si="1"/>
        <v>2108.8000000000002</v>
      </c>
      <c r="L5" s="1">
        <v>689.2</v>
      </c>
      <c r="M5" s="1">
        <v>1040.9000000000001</v>
      </c>
      <c r="N5" s="96">
        <v>378.7</v>
      </c>
      <c r="O5" s="96"/>
      <c r="P5" s="96"/>
      <c r="Q5" s="96" t="s">
        <v>269</v>
      </c>
      <c r="R5" s="1">
        <f>S5/S20*100</f>
        <v>8.7854418706430337</v>
      </c>
      <c r="S5" s="1">
        <f t="shared" si="2"/>
        <v>2248.3000000000002</v>
      </c>
      <c r="T5" s="1">
        <v>772.5</v>
      </c>
      <c r="U5" s="1">
        <v>1086.3</v>
      </c>
      <c r="V5" s="1">
        <v>389.5</v>
      </c>
      <c r="W5" s="1"/>
      <c r="X5" s="96"/>
      <c r="Y5" s="96" t="s">
        <v>269</v>
      </c>
      <c r="Z5" s="1">
        <f>AA5/AA20*100</f>
        <v>8.7432167480681713</v>
      </c>
      <c r="AA5" s="1">
        <f t="shared" si="3"/>
        <v>2288.5</v>
      </c>
      <c r="AB5" s="1">
        <v>818.4</v>
      </c>
      <c r="AC5" s="1">
        <v>1090</v>
      </c>
      <c r="AD5" s="1">
        <v>380.1</v>
      </c>
      <c r="AE5" s="1"/>
      <c r="AF5" s="96"/>
      <c r="AG5" s="96" t="s">
        <v>269</v>
      </c>
      <c r="AH5" s="304">
        <f t="shared" si="7"/>
        <v>2.3671687005687699E-3</v>
      </c>
      <c r="AI5" s="304">
        <f t="shared" si="4"/>
        <v>2353.9</v>
      </c>
      <c r="AJ5" s="304">
        <f>('ISPs (RV)'!J14)</f>
        <v>868.3</v>
      </c>
      <c r="AK5" s="304">
        <f>('CableSatIPTV (RV)'!M27)</f>
        <v>1080</v>
      </c>
      <c r="AL5" s="304">
        <f>('Total TV Universe (RV)'!O29)</f>
        <v>405.59999999999997</v>
      </c>
      <c r="AM5" s="96"/>
      <c r="AN5" s="1"/>
      <c r="AO5" s="1" t="s">
        <v>269</v>
      </c>
      <c r="AP5" s="1">
        <f t="shared" si="8"/>
        <v>2.6778919259693714E-3</v>
      </c>
      <c r="AQ5" s="1">
        <f t="shared" si="5"/>
        <v>2368.4</v>
      </c>
      <c r="AR5" s="1">
        <f>('ISPs (RV)'!K14)</f>
        <v>920.7</v>
      </c>
      <c r="AS5" s="1">
        <f>('CableSatIPTV (RV)'!N27)</f>
        <v>1050</v>
      </c>
      <c r="AT5" s="1">
        <f>('Total TV Universe (RV)'!P29)</f>
        <v>397.70000000000005</v>
      </c>
      <c r="AU5" s="1"/>
      <c r="AW5" s="1" t="s">
        <v>269</v>
      </c>
      <c r="AX5" s="1" t="e">
        <f t="shared" si="9"/>
        <v>#DIV/0!</v>
      </c>
      <c r="AY5" s="1">
        <f t="shared" si="6"/>
        <v>0</v>
      </c>
      <c r="AZ5" s="1">
        <f>('ISPs (RV)'!S14)</f>
        <v>0</v>
      </c>
      <c r="BA5" s="1">
        <f>('CableSatIPTV (RV)'!T27)</f>
        <v>0</v>
      </c>
      <c r="BB5" s="1">
        <f>('Total TV Universe (RV)'!X29)</f>
        <v>0</v>
      </c>
      <c r="BC5" s="1"/>
    </row>
    <row r="6" spans="1:55" ht="15.75" customHeight="1">
      <c r="A6" s="96" t="s">
        <v>969</v>
      </c>
      <c r="B6" s="1">
        <f>C6/C20*100</f>
        <v>8.2007286841233622</v>
      </c>
      <c r="C6" s="1">
        <f t="shared" si="0"/>
        <v>1757.8999999999999</v>
      </c>
      <c r="D6" s="36"/>
      <c r="E6" s="1"/>
      <c r="F6" s="1">
        <v>1585.8</v>
      </c>
      <c r="G6" s="1">
        <v>172.1</v>
      </c>
      <c r="H6" s="96"/>
      <c r="I6" s="96" t="s">
        <v>423</v>
      </c>
      <c r="J6" s="1">
        <f>K6/K20*100</f>
        <v>7.3600722018591229</v>
      </c>
      <c r="K6" s="1">
        <f t="shared" si="1"/>
        <v>1835.1999999999998</v>
      </c>
      <c r="L6" s="1"/>
      <c r="M6" s="1"/>
      <c r="N6" s="96">
        <v>1498.3</v>
      </c>
      <c r="O6" s="96">
        <v>336.9</v>
      </c>
      <c r="P6" s="96"/>
      <c r="Q6" s="96" t="s">
        <v>423</v>
      </c>
      <c r="R6" s="1">
        <f>S6/S20*100</f>
        <v>7.2626527868954946</v>
      </c>
      <c r="S6" s="1">
        <f t="shared" si="2"/>
        <v>1858.6</v>
      </c>
      <c r="T6" s="1"/>
      <c r="U6" s="1"/>
      <c r="V6" s="1">
        <v>1532.8</v>
      </c>
      <c r="W6" s="1">
        <v>325.8</v>
      </c>
      <c r="X6" s="96"/>
      <c r="Y6" s="96" t="s">
        <v>423</v>
      </c>
      <c r="Z6" s="1">
        <f>AA6/AA20*100</f>
        <v>7.0369809605710136</v>
      </c>
      <c r="AA6" s="1">
        <f t="shared" si="3"/>
        <v>1841.8999999999999</v>
      </c>
      <c r="AB6" s="1"/>
      <c r="AC6" s="1"/>
      <c r="AD6" s="1">
        <v>1537.1</v>
      </c>
      <c r="AE6" s="1">
        <v>304.8</v>
      </c>
      <c r="AF6" s="96"/>
      <c r="AG6" s="96" t="s">
        <v>423</v>
      </c>
      <c r="AH6" s="304">
        <f>AI6/AI22*100</f>
        <v>9.3624933206835266</v>
      </c>
      <c r="AI6" s="304">
        <f t="shared" si="4"/>
        <v>1717.1000000000001</v>
      </c>
      <c r="AJ6" s="1"/>
      <c r="AK6" s="96"/>
      <c r="AL6" s="304">
        <f>('Total TV Universe (RV)'!O25)</f>
        <v>1428.4</v>
      </c>
      <c r="AM6" s="304">
        <f>('Radio (RV)'!M12)</f>
        <v>288.7</v>
      </c>
      <c r="AN6" s="1"/>
      <c r="AO6" s="1" t="s">
        <v>423</v>
      </c>
      <c r="AP6" s="1">
        <f>AQ6/AQ22*100</f>
        <v>10.418904308914414</v>
      </c>
      <c r="AQ6" s="1">
        <f t="shared" si="5"/>
        <v>1767.9</v>
      </c>
      <c r="AR6" s="1"/>
      <c r="AS6" s="1"/>
      <c r="AT6" s="1">
        <f>('Total TV Universe (RV)'!P25)</f>
        <v>1491.4</v>
      </c>
      <c r="AU6" s="1">
        <f>('Radio (RV)'!N12)</f>
        <v>276.5</v>
      </c>
      <c r="AW6" s="1" t="s">
        <v>423</v>
      </c>
      <c r="AX6" s="1" t="e">
        <f>AY6/AY22*100</f>
        <v>#DIV/0!</v>
      </c>
      <c r="AY6" s="1">
        <f t="shared" si="6"/>
        <v>0</v>
      </c>
      <c r="AZ6" s="1"/>
      <c r="BA6" s="1"/>
      <c r="BB6" s="1">
        <f>('Total TV Universe (RV)'!X25)</f>
        <v>0</v>
      </c>
      <c r="BC6" s="1">
        <f>('Radio (RV)'!V12)</f>
        <v>0</v>
      </c>
    </row>
    <row r="7" spans="1:55" ht="15.75" customHeight="1">
      <c r="A7" s="96" t="s">
        <v>724</v>
      </c>
      <c r="B7" s="1">
        <f>C7/C20*100</f>
        <v>4.8082888985300363</v>
      </c>
      <c r="C7" s="1">
        <f t="shared" si="0"/>
        <v>1030.7</v>
      </c>
      <c r="D7" s="1"/>
      <c r="E7" s="1"/>
      <c r="F7" s="1">
        <v>1030.7</v>
      </c>
      <c r="G7" s="1"/>
      <c r="H7" s="96"/>
      <c r="I7" s="96" t="s">
        <v>36</v>
      </c>
      <c r="J7" s="1">
        <f>K7/K20*100</f>
        <v>4.2146359399159508</v>
      </c>
      <c r="K7" s="1">
        <f t="shared" si="1"/>
        <v>1050.8999999999999</v>
      </c>
      <c r="L7" s="1">
        <v>307.8</v>
      </c>
      <c r="M7" s="1">
        <v>639.70000000000005</v>
      </c>
      <c r="N7" s="96">
        <v>19.3</v>
      </c>
      <c r="O7" s="96">
        <v>84.1</v>
      </c>
      <c r="P7" s="96"/>
      <c r="Q7" s="96" t="s">
        <v>36</v>
      </c>
      <c r="R7" s="1">
        <f>S7/S20*100</f>
        <v>4.3557941792491173</v>
      </c>
      <c r="S7" s="1">
        <f t="shared" si="2"/>
        <v>1114.7</v>
      </c>
      <c r="T7" s="1">
        <v>345.2</v>
      </c>
      <c r="U7" s="1">
        <v>652.70000000000005</v>
      </c>
      <c r="V7" s="1">
        <v>21.4</v>
      </c>
      <c r="W7" s="1">
        <v>95.4</v>
      </c>
      <c r="X7" s="96"/>
      <c r="Y7" s="96" t="s">
        <v>36</v>
      </c>
      <c r="Z7" s="1">
        <f>AA7/AA20*100</f>
        <v>4.2632971680879503</v>
      </c>
      <c r="AA7" s="1">
        <f t="shared" si="3"/>
        <v>1115.9000000000001</v>
      </c>
      <c r="AB7" s="1">
        <v>373</v>
      </c>
      <c r="AC7" s="1">
        <v>631.5</v>
      </c>
      <c r="AD7" s="1">
        <v>16.7</v>
      </c>
      <c r="AE7" s="1">
        <v>94.7</v>
      </c>
      <c r="AF7" s="96"/>
      <c r="AG7" s="96" t="s">
        <v>36</v>
      </c>
      <c r="AH7" s="304">
        <f>AI7/AI22*100</f>
        <v>6.05555010305231</v>
      </c>
      <c r="AI7" s="304">
        <f t="shared" si="4"/>
        <v>1110.5999999999999</v>
      </c>
      <c r="AJ7" s="304">
        <f>('ISPs (RV)'!J17)</f>
        <v>395.4</v>
      </c>
      <c r="AK7" s="304">
        <f>('CableSatIPTV (RV)'!M33)</f>
        <v>600.5</v>
      </c>
      <c r="AL7" s="304">
        <f>('Total TV Universe (RV)'!O42)</f>
        <v>17.600000000000001</v>
      </c>
      <c r="AM7" s="304">
        <f>('Radio (RV)'!M21)</f>
        <v>97.1</v>
      </c>
      <c r="AN7" s="1"/>
      <c r="AO7" s="1" t="s">
        <v>36</v>
      </c>
      <c r="AP7" s="1">
        <f>AQ7/AQ22*100</f>
        <v>6.5571382224214183</v>
      </c>
      <c r="AQ7" s="1">
        <f t="shared" si="5"/>
        <v>1112.6279999999999</v>
      </c>
      <c r="AR7" s="1">
        <f>('ISPs (RV)'!K17)</f>
        <v>437.7</v>
      </c>
      <c r="AS7" s="1">
        <f>('CableSatIPTV (RV)'!N33)</f>
        <v>565.12800000000004</v>
      </c>
      <c r="AT7" s="1">
        <f>('Total TV Universe (RV)'!P42)</f>
        <v>15.1</v>
      </c>
      <c r="AU7" s="1">
        <f>('Radio (RV)'!N21)</f>
        <v>94.7</v>
      </c>
      <c r="AW7" s="1" t="s">
        <v>36</v>
      </c>
      <c r="AX7" s="1" t="e">
        <f>AY7/AY22*100</f>
        <v>#DIV/0!</v>
      </c>
      <c r="AY7" s="1">
        <f t="shared" si="6"/>
        <v>0</v>
      </c>
      <c r="AZ7" s="1">
        <f>('ISPs (RV)'!S17)</f>
        <v>0</v>
      </c>
      <c r="BA7" s="1">
        <f>('CableSatIPTV (RV)'!T33)</f>
        <v>0</v>
      </c>
      <c r="BB7" s="1">
        <f>('Total TV Universe (RV)'!X42)</f>
        <v>0</v>
      </c>
      <c r="BC7" s="1">
        <f>('Radio (RV)'!V21)</f>
        <v>0</v>
      </c>
    </row>
    <row r="8" spans="1:55" ht="15.75" customHeight="1">
      <c r="A8" s="96" t="s">
        <v>423</v>
      </c>
      <c r="B8" s="1">
        <f>C8/C20*100</f>
        <v>8.3201545071585521</v>
      </c>
      <c r="C8" s="1">
        <f t="shared" si="0"/>
        <v>1783.5</v>
      </c>
      <c r="D8" s="1"/>
      <c r="E8" s="1"/>
      <c r="F8" s="1">
        <v>1386.9</v>
      </c>
      <c r="G8" s="1">
        <v>396.6</v>
      </c>
      <c r="H8" s="96"/>
      <c r="I8" s="96" t="s">
        <v>424</v>
      </c>
      <c r="J8" s="1">
        <f>K8/K20*100</f>
        <v>3.6022323734251662</v>
      </c>
      <c r="K8" s="1">
        <f t="shared" si="1"/>
        <v>898.2</v>
      </c>
      <c r="L8" s="1"/>
      <c r="M8" s="1"/>
      <c r="N8" s="653">
        <v>557.9</v>
      </c>
      <c r="O8" s="653">
        <v>340.3</v>
      </c>
      <c r="P8" s="96"/>
      <c r="Q8" s="96" t="s">
        <v>10</v>
      </c>
      <c r="R8" s="1">
        <f>S8/S20*100</f>
        <v>4.5289005595673508</v>
      </c>
      <c r="S8" s="1">
        <f t="shared" si="2"/>
        <v>1159</v>
      </c>
      <c r="T8" s="1">
        <v>722.4</v>
      </c>
      <c r="U8" s="1">
        <v>436.6</v>
      </c>
      <c r="V8" s="36"/>
      <c r="W8" s="1"/>
      <c r="X8" s="96"/>
      <c r="Y8" s="96" t="s">
        <v>10</v>
      </c>
      <c r="Z8" s="1">
        <f>AA8/AA20*100</f>
        <v>5.0021820791984517</v>
      </c>
      <c r="AA8" s="1">
        <f t="shared" si="3"/>
        <v>1309.3</v>
      </c>
      <c r="AB8" s="1">
        <v>795.3</v>
      </c>
      <c r="AC8" s="1">
        <v>514</v>
      </c>
      <c r="AD8" s="36"/>
      <c r="AE8" s="1"/>
      <c r="AF8" s="96"/>
      <c r="AG8" s="96" t="s">
        <v>10</v>
      </c>
      <c r="AH8" s="304">
        <f>AI8/AI22*100</f>
        <v>8.3936979967503085</v>
      </c>
      <c r="AI8" s="304">
        <f t="shared" si="4"/>
        <v>1539.421</v>
      </c>
      <c r="AJ8" s="304">
        <f>('ISPs (RV)'!J13)</f>
        <v>880.221</v>
      </c>
      <c r="AK8" s="304">
        <f>('CableSatIPTV (RV)'!M35)</f>
        <v>659.2</v>
      </c>
      <c r="AL8" s="96"/>
      <c r="AM8" s="96"/>
      <c r="AN8" s="1"/>
      <c r="AO8" s="1" t="s">
        <v>10</v>
      </c>
      <c r="AP8" s="1">
        <f>AQ8/AQ22*100</f>
        <v>9.8163652645434585</v>
      </c>
      <c r="AQ8" s="1">
        <f t="shared" si="5"/>
        <v>1665.6599999999999</v>
      </c>
      <c r="AR8" s="1">
        <f>('ISPs (RV)'!K13)</f>
        <v>972.86</v>
      </c>
      <c r="AS8" s="1">
        <f>('CableSatIPTV (RV)'!N35)</f>
        <v>692.8</v>
      </c>
      <c r="AT8" s="1"/>
      <c r="AU8" s="1"/>
      <c r="AW8" s="1" t="s">
        <v>10</v>
      </c>
      <c r="AX8" s="1" t="e">
        <f>AY8/AY22*100</f>
        <v>#DIV/0!</v>
      </c>
      <c r="AY8" s="1">
        <f t="shared" si="6"/>
        <v>0</v>
      </c>
      <c r="AZ8" s="1">
        <f>('ISPs (RV)'!S13)</f>
        <v>0</v>
      </c>
      <c r="BA8" s="1">
        <f>('CableSatIPTV (RV)'!T35)</f>
        <v>0</v>
      </c>
      <c r="BB8" s="1"/>
      <c r="BC8" s="1"/>
    </row>
    <row r="9" spans="1:55" ht="15.75" customHeight="1">
      <c r="A9" s="96" t="s">
        <v>36</v>
      </c>
      <c r="B9" s="1">
        <f>C9/C20*100</f>
        <v>3.5510522068119368</v>
      </c>
      <c r="C9" s="1">
        <f t="shared" si="0"/>
        <v>761.2</v>
      </c>
      <c r="D9" s="1">
        <v>215.9</v>
      </c>
      <c r="E9" s="1">
        <v>512.1</v>
      </c>
      <c r="F9" s="1"/>
      <c r="G9" s="1">
        <v>33.200000000000003</v>
      </c>
      <c r="H9" s="96"/>
      <c r="I9" s="96" t="s">
        <v>10</v>
      </c>
      <c r="J9" s="1">
        <f>K9/K20*100</f>
        <v>3.6684056468180808</v>
      </c>
      <c r="K9" s="1">
        <f t="shared" si="1"/>
        <v>914.7</v>
      </c>
      <c r="L9" s="1">
        <v>644</v>
      </c>
      <c r="M9" s="1">
        <v>270.7</v>
      </c>
      <c r="N9" s="1"/>
      <c r="O9" s="96"/>
      <c r="P9" s="96"/>
      <c r="Q9" s="96" t="s">
        <v>424</v>
      </c>
      <c r="R9" s="1">
        <f>S9/S20*100</f>
        <v>3.4840101284816654</v>
      </c>
      <c r="S9" s="1">
        <f t="shared" si="2"/>
        <v>891.6</v>
      </c>
      <c r="T9" s="94"/>
      <c r="U9" s="94"/>
      <c r="V9" s="94">
        <v>561.6</v>
      </c>
      <c r="W9" s="94">
        <v>330</v>
      </c>
      <c r="X9" s="96"/>
      <c r="Y9" s="96" t="s">
        <v>424</v>
      </c>
      <c r="Z9" s="1">
        <f>AA9/AA20*100</f>
        <v>0</v>
      </c>
      <c r="AA9" s="1">
        <f t="shared" si="3"/>
        <v>0</v>
      </c>
      <c r="AB9" s="1"/>
      <c r="AC9" s="1"/>
      <c r="AD9" s="1"/>
      <c r="AE9" s="1"/>
      <c r="AF9" s="96"/>
      <c r="AG9" s="96" t="s">
        <v>424</v>
      </c>
      <c r="AH9" s="304">
        <f>AI9/AI22*100</f>
        <v>0</v>
      </c>
      <c r="AI9" s="304">
        <f t="shared" si="4"/>
        <v>0</v>
      </c>
      <c r="AJ9" s="1"/>
      <c r="AK9" s="96"/>
      <c r="AL9" s="96"/>
      <c r="AM9" s="96"/>
      <c r="AN9" s="1"/>
      <c r="AO9" s="1" t="s">
        <v>424</v>
      </c>
      <c r="AP9" s="1">
        <f>AQ9/AQ22*100</f>
        <v>0</v>
      </c>
      <c r="AQ9" s="1">
        <f t="shared" si="5"/>
        <v>0</v>
      </c>
      <c r="AR9" s="1"/>
      <c r="AS9" s="1"/>
      <c r="AT9" s="1"/>
      <c r="AU9" s="1"/>
      <c r="AW9" s="1" t="s">
        <v>424</v>
      </c>
      <c r="AX9" s="1" t="e">
        <f>AY9/AY22*100</f>
        <v>#DIV/0!</v>
      </c>
      <c r="AY9" s="1">
        <f t="shared" si="6"/>
        <v>0</v>
      </c>
      <c r="AZ9" s="1"/>
      <c r="BA9" s="1"/>
      <c r="BB9" s="1"/>
      <c r="BC9" s="1"/>
    </row>
    <row r="10" spans="1:55" ht="15.75" customHeight="1">
      <c r="A10" s="96" t="s">
        <v>10</v>
      </c>
      <c r="B10" s="1">
        <f>C10/C20*100</f>
        <v>2.5163394119211224</v>
      </c>
      <c r="C10" s="1">
        <f t="shared" si="0"/>
        <v>539.4</v>
      </c>
      <c r="D10" s="1">
        <v>505.6</v>
      </c>
      <c r="E10" s="1">
        <v>33.799999999999997</v>
      </c>
      <c r="F10" s="1"/>
      <c r="G10" s="1"/>
      <c r="H10" s="96"/>
      <c r="I10" s="96" t="s">
        <v>1082</v>
      </c>
      <c r="J10" s="1">
        <f>K10/K20*100</f>
        <v>1.9928181544811456</v>
      </c>
      <c r="K10" s="1">
        <f t="shared" si="1"/>
        <v>496.9</v>
      </c>
      <c r="L10" s="1">
        <v>170.5</v>
      </c>
      <c r="M10" s="1">
        <v>326.39999999999998</v>
      </c>
      <c r="N10" s="96"/>
      <c r="O10" s="96"/>
      <c r="P10" s="96"/>
      <c r="Q10" s="96" t="s">
        <v>1082</v>
      </c>
      <c r="R10" s="1">
        <f>S10/S20*100</f>
        <v>2.0448435399668634</v>
      </c>
      <c r="S10" s="1">
        <f t="shared" si="2"/>
        <v>523.29999999999995</v>
      </c>
      <c r="T10" s="1">
        <v>191.6</v>
      </c>
      <c r="U10" s="1">
        <v>331.7</v>
      </c>
      <c r="V10" s="1"/>
      <c r="W10" s="1"/>
      <c r="X10" s="96"/>
      <c r="Y10" s="96" t="s">
        <v>33</v>
      </c>
      <c r="Z10" s="1">
        <f>AA10/AA20*100</f>
        <v>2.0439680839923411</v>
      </c>
      <c r="AA10" s="1">
        <f t="shared" si="3"/>
        <v>535</v>
      </c>
      <c r="AB10" s="1">
        <v>202.3</v>
      </c>
      <c r="AC10" s="1">
        <v>332.7</v>
      </c>
      <c r="AD10" s="1"/>
      <c r="AE10" s="1"/>
      <c r="AF10" s="96"/>
      <c r="AG10" s="96" t="s">
        <v>33</v>
      </c>
      <c r="AH10" s="304">
        <f>AI10/AI22*100</f>
        <v>2.9116367324238555</v>
      </c>
      <c r="AI10" s="304">
        <f t="shared" si="4"/>
        <v>534</v>
      </c>
      <c r="AJ10" s="304">
        <f>('ISPs (RV)'!J18)</f>
        <v>207.6</v>
      </c>
      <c r="AK10" s="304">
        <f>('CableSatIPTV (RV)'!M36)</f>
        <v>326.39999999999998</v>
      </c>
      <c r="AL10" s="96"/>
      <c r="AM10" s="96"/>
      <c r="AN10" s="1"/>
      <c r="AO10" s="1" t="s">
        <v>33</v>
      </c>
      <c r="AP10" s="1">
        <f>AQ10/AQ22*100</f>
        <v>3.0461283595573958</v>
      </c>
      <c r="AQ10" s="1">
        <f t="shared" si="5"/>
        <v>516.87300000000005</v>
      </c>
      <c r="AR10" s="1">
        <f>('ISPs (RV)'!K18)</f>
        <v>210.9</v>
      </c>
      <c r="AS10" s="1">
        <f>('CableSatIPTV (RV)'!N36)</f>
        <v>305.97300000000001</v>
      </c>
      <c r="AT10" s="1"/>
      <c r="AU10" s="1"/>
      <c r="AW10" s="1" t="s">
        <v>33</v>
      </c>
      <c r="AX10" s="1" t="e">
        <f>AY10/AY22*100</f>
        <v>#DIV/0!</v>
      </c>
      <c r="AY10" s="1">
        <f t="shared" si="6"/>
        <v>0</v>
      </c>
      <c r="AZ10" s="1">
        <f>('ISPs (RV)'!S18)</f>
        <v>0</v>
      </c>
      <c r="BA10" s="1">
        <f>('CableSatIPTV (RV)'!T36)</f>
        <v>0</v>
      </c>
      <c r="BB10" s="1"/>
      <c r="BC10" s="1"/>
    </row>
    <row r="11" spans="1:55" ht="15.75" customHeight="1">
      <c r="A11" s="96" t="s">
        <v>46</v>
      </c>
      <c r="B11" s="1">
        <f>C11/C20*100</f>
        <v>0.62931810654089626</v>
      </c>
      <c r="C11" s="1">
        <f t="shared" si="0"/>
        <v>134.9</v>
      </c>
      <c r="D11" s="1">
        <v>84.9</v>
      </c>
      <c r="E11" s="1">
        <v>50</v>
      </c>
      <c r="F11" s="1"/>
      <c r="G11" s="1"/>
      <c r="H11" s="96"/>
      <c r="I11" s="96" t="s">
        <v>19</v>
      </c>
      <c r="J11" s="1">
        <f>K11/K20*100</f>
        <v>0.73993751157530974</v>
      </c>
      <c r="K11" s="1">
        <f t="shared" si="1"/>
        <v>184.5</v>
      </c>
      <c r="L11" s="1">
        <v>124.7</v>
      </c>
      <c r="M11" s="1">
        <v>59.8</v>
      </c>
      <c r="N11" s="96"/>
      <c r="O11" s="96"/>
      <c r="P11" s="96"/>
      <c r="Q11" s="96" t="s">
        <v>19</v>
      </c>
      <c r="R11" s="1">
        <f>S11/S20*100</f>
        <v>0.8061364844165182</v>
      </c>
      <c r="S11" s="1">
        <f t="shared" si="2"/>
        <v>206.3</v>
      </c>
      <c r="T11" s="1">
        <v>136</v>
      </c>
      <c r="U11" s="1">
        <v>70.3</v>
      </c>
      <c r="V11" s="1"/>
      <c r="W11" s="1"/>
      <c r="X11" s="96"/>
      <c r="Y11" s="96" t="s">
        <v>19</v>
      </c>
      <c r="Z11" s="1">
        <f>AA11/AA20*100</f>
        <v>0.80268727933979589</v>
      </c>
      <c r="AA11" s="1">
        <f t="shared" si="3"/>
        <v>210.1</v>
      </c>
      <c r="AB11" s="1">
        <v>140</v>
      </c>
      <c r="AC11" s="1">
        <v>70.099999999999994</v>
      </c>
      <c r="AD11" s="1"/>
      <c r="AE11" s="1"/>
      <c r="AF11" s="96"/>
      <c r="AG11" s="96" t="s">
        <v>19</v>
      </c>
      <c r="AH11" s="304">
        <f>AI11/AI22*100</f>
        <v>1.2063816970371097</v>
      </c>
      <c r="AI11" s="304">
        <f t="shared" si="4"/>
        <v>221.252816</v>
      </c>
      <c r="AJ11" s="304">
        <f>('ISPs (RV)'!J19)</f>
        <v>141.35281599999999</v>
      </c>
      <c r="AK11" s="304">
        <f>('CableSatIPTV (RV)'!M38)</f>
        <v>79.900000000000006</v>
      </c>
      <c r="AL11" s="96"/>
      <c r="AM11" s="96"/>
      <c r="AN11" s="1"/>
      <c r="AO11" s="1" t="s">
        <v>19</v>
      </c>
      <c r="AP11" s="1">
        <f>AQ11/AQ22*100</f>
        <v>1.500748901105863</v>
      </c>
      <c r="AQ11" s="1">
        <f t="shared" si="5"/>
        <v>254.64999999999998</v>
      </c>
      <c r="AR11" s="1">
        <f>('ISPs (RV)'!K19)</f>
        <v>166.29</v>
      </c>
      <c r="AS11" s="1">
        <f>('CableSatIPTV (RV)'!N38)</f>
        <v>88.36</v>
      </c>
      <c r="AT11" s="1"/>
      <c r="AU11" s="1"/>
      <c r="AW11" s="1" t="s">
        <v>19</v>
      </c>
      <c r="AX11" s="1" t="e">
        <f>AY11/AY22*100</f>
        <v>#DIV/0!</v>
      </c>
      <c r="AY11" s="1">
        <f t="shared" si="6"/>
        <v>0</v>
      </c>
      <c r="AZ11" s="1">
        <f>('ISPs (RV)'!S19)</f>
        <v>0</v>
      </c>
      <c r="BA11" s="1">
        <f>('CableSatIPTV (RV)'!T38)</f>
        <v>0</v>
      </c>
      <c r="BB11" s="1"/>
      <c r="BC11" s="1"/>
    </row>
    <row r="12" spans="1:55" ht="15.75" customHeight="1">
      <c r="A12" s="96" t="s">
        <v>19</v>
      </c>
      <c r="B12" s="1">
        <f>C12/C20*100</f>
        <v>0.59199753684239986</v>
      </c>
      <c r="C12" s="1">
        <f t="shared" si="0"/>
        <v>126.9</v>
      </c>
      <c r="D12" s="1">
        <v>89.8</v>
      </c>
      <c r="E12" s="1">
        <v>37.1</v>
      </c>
      <c r="F12" s="1"/>
      <c r="G12" s="1"/>
      <c r="H12" s="96"/>
      <c r="I12" s="96" t="s">
        <v>46</v>
      </c>
      <c r="J12" s="1">
        <f>K12/K20*100</f>
        <v>0.69421779541293283</v>
      </c>
      <c r="K12" s="1">
        <f t="shared" si="1"/>
        <v>173.1</v>
      </c>
      <c r="L12" s="1">
        <v>102.5</v>
      </c>
      <c r="M12" s="1">
        <v>70.599999999999994</v>
      </c>
      <c r="N12" s="96"/>
      <c r="O12" s="96"/>
      <c r="P12" s="96"/>
      <c r="Q12" s="96" t="s">
        <v>46</v>
      </c>
      <c r="R12" s="1">
        <f>S12/S20*100</f>
        <v>0.7369720841539279</v>
      </c>
      <c r="S12" s="1">
        <f t="shared" si="2"/>
        <v>188.6</v>
      </c>
      <c r="T12" s="1">
        <v>110.1</v>
      </c>
      <c r="U12" s="1">
        <v>78.5</v>
      </c>
      <c r="V12" s="1"/>
      <c r="W12" s="1"/>
      <c r="X12" s="96"/>
      <c r="Y12" s="96" t="s">
        <v>46</v>
      </c>
      <c r="Z12" s="1">
        <f>AA12/AA20*100</f>
        <v>0.76295406798742149</v>
      </c>
      <c r="AA12" s="1">
        <f t="shared" si="3"/>
        <v>199.7</v>
      </c>
      <c r="AB12" s="1">
        <v>117.7</v>
      </c>
      <c r="AC12" s="1">
        <v>82</v>
      </c>
      <c r="AD12" s="1"/>
      <c r="AE12" s="1"/>
      <c r="AF12" s="96"/>
      <c r="AG12" s="96" t="s">
        <v>46</v>
      </c>
      <c r="AH12" s="304">
        <f>AI12/AI22*100</f>
        <v>1.1651999432939661</v>
      </c>
      <c r="AI12" s="304">
        <f t="shared" si="4"/>
        <v>213.7</v>
      </c>
      <c r="AJ12" s="304">
        <f>('ISPs (RV)'!J21)</f>
        <v>128.5</v>
      </c>
      <c r="AK12" s="304">
        <f>('CableSatIPTV (RV)'!M39)</f>
        <v>85.2</v>
      </c>
      <c r="AL12" s="96"/>
      <c r="AM12" s="96"/>
      <c r="AN12" s="1"/>
      <c r="AO12" s="1" t="s">
        <v>46</v>
      </c>
      <c r="AP12" s="1">
        <f>AQ12/AQ22*100</f>
        <v>1.3489943980488199</v>
      </c>
      <c r="AQ12" s="1">
        <f t="shared" si="5"/>
        <v>228.89999999999998</v>
      </c>
      <c r="AR12" s="1">
        <f>('ISPs (RV)'!K21)</f>
        <v>140.1</v>
      </c>
      <c r="AS12" s="1">
        <f>('CableSatIPTV (RV)'!N39)</f>
        <v>88.8</v>
      </c>
      <c r="AT12" s="1"/>
      <c r="AU12" s="1"/>
      <c r="AW12" s="1" t="s">
        <v>46</v>
      </c>
      <c r="AX12" s="1" t="e">
        <f>AY12/AY22*100</f>
        <v>#DIV/0!</v>
      </c>
      <c r="AY12" s="1">
        <f t="shared" si="6"/>
        <v>0</v>
      </c>
      <c r="AZ12" s="1">
        <f>('ISPs (RV)'!S21)</f>
        <v>0</v>
      </c>
      <c r="BA12" s="1">
        <f>('CableSatIPTV (RV)'!T39)</f>
        <v>0</v>
      </c>
      <c r="BB12" s="1"/>
      <c r="BC12" s="1"/>
    </row>
    <row r="13" spans="1:55" ht="15.75" customHeight="1">
      <c r="A13" s="96" t="s">
        <v>1082</v>
      </c>
      <c r="B13" s="1">
        <f>C13/C20*100</f>
        <v>0.68203341124002248</v>
      </c>
      <c r="C13" s="1">
        <f t="shared" si="0"/>
        <v>146.19999999999999</v>
      </c>
      <c r="D13" s="1">
        <v>146.19999999999999</v>
      </c>
      <c r="E13" s="1"/>
      <c r="F13" s="1"/>
      <c r="G13" s="1"/>
      <c r="H13" s="96"/>
      <c r="I13" s="96" t="s">
        <v>836</v>
      </c>
      <c r="J13" s="1">
        <f>K13/K20*100</f>
        <v>0</v>
      </c>
      <c r="K13" s="1">
        <f t="shared" si="1"/>
        <v>0</v>
      </c>
      <c r="L13" s="1"/>
      <c r="M13" s="1"/>
      <c r="N13" s="96"/>
      <c r="O13" s="96"/>
      <c r="P13" s="96"/>
      <c r="Q13" s="96" t="s">
        <v>836</v>
      </c>
      <c r="R13" s="1">
        <f>S13/S20*100</f>
        <v>0</v>
      </c>
      <c r="S13" s="1">
        <f t="shared" si="2"/>
        <v>0</v>
      </c>
      <c r="T13" s="1"/>
      <c r="U13" s="1"/>
      <c r="V13" s="1"/>
      <c r="W13" s="1"/>
      <c r="X13" s="96"/>
      <c r="Y13" s="96" t="s">
        <v>836</v>
      </c>
      <c r="Z13" s="1">
        <f>AA13/AA20*100</f>
        <v>0</v>
      </c>
      <c r="AA13" s="1">
        <f t="shared" si="3"/>
        <v>0</v>
      </c>
      <c r="AB13" s="1"/>
      <c r="AC13" s="1"/>
      <c r="AD13" s="1"/>
      <c r="AE13" s="1"/>
      <c r="AF13" s="96"/>
      <c r="AG13" s="96" t="s">
        <v>836</v>
      </c>
      <c r="AH13" s="304">
        <f>AI13/AI22*100</f>
        <v>0</v>
      </c>
      <c r="AI13" s="304">
        <f t="shared" si="4"/>
        <v>0</v>
      </c>
      <c r="AJ13" s="1"/>
      <c r="AK13" s="96"/>
      <c r="AL13" s="96"/>
      <c r="AM13" s="96"/>
      <c r="AN13" s="1"/>
      <c r="AO13" s="1" t="s">
        <v>836</v>
      </c>
      <c r="AP13" s="1">
        <f>AQ13/AQ22*100</f>
        <v>0</v>
      </c>
      <c r="AQ13" s="1">
        <f t="shared" si="5"/>
        <v>0</v>
      </c>
      <c r="AR13" s="1"/>
      <c r="AS13" s="1"/>
      <c r="AT13" s="1"/>
      <c r="AU13" s="1"/>
      <c r="AW13" s="1" t="s">
        <v>836</v>
      </c>
      <c r="AX13" s="1" t="e">
        <f>AY13/AY22*100</f>
        <v>#DIV/0!</v>
      </c>
      <c r="AY13" s="1">
        <f t="shared" si="6"/>
        <v>0</v>
      </c>
      <c r="AZ13" s="1"/>
      <c r="BA13" s="1"/>
      <c r="BB13" s="1"/>
      <c r="BC13" s="1"/>
    </row>
    <row r="14" spans="1:55" ht="15.75" customHeight="1">
      <c r="A14" s="96" t="s">
        <v>836</v>
      </c>
      <c r="B14" s="1">
        <f>C14/C20*100</f>
        <v>0</v>
      </c>
      <c r="C14" s="1">
        <f t="shared" si="0"/>
        <v>0</v>
      </c>
      <c r="D14" s="1"/>
      <c r="E14" s="1"/>
      <c r="F14" s="1"/>
      <c r="G14" s="1"/>
      <c r="H14" s="96"/>
      <c r="I14" s="96" t="s">
        <v>842</v>
      </c>
      <c r="J14" s="1">
        <f>K14/K20*100</f>
        <v>0</v>
      </c>
      <c r="K14" s="1">
        <f t="shared" si="1"/>
        <v>0</v>
      </c>
      <c r="L14" s="1"/>
      <c r="M14" s="1"/>
      <c r="N14" s="96"/>
      <c r="O14" s="96"/>
      <c r="P14" s="96"/>
      <c r="Q14" s="96" t="s">
        <v>830</v>
      </c>
      <c r="R14" s="1">
        <f>S14/S20*100</f>
        <v>0</v>
      </c>
      <c r="S14" s="1">
        <f t="shared" si="2"/>
        <v>0</v>
      </c>
      <c r="T14" s="1"/>
      <c r="U14" s="1"/>
      <c r="V14" s="1"/>
      <c r="W14" s="1"/>
      <c r="X14" s="96"/>
      <c r="Y14" s="96" t="s">
        <v>830</v>
      </c>
      <c r="Z14" s="1">
        <f>AA14/AA20*100</f>
        <v>0</v>
      </c>
      <c r="AA14" s="1">
        <f t="shared" si="3"/>
        <v>0</v>
      </c>
      <c r="AB14" s="1"/>
      <c r="AC14" s="1"/>
      <c r="AD14" s="1"/>
      <c r="AE14" s="1"/>
      <c r="AF14" s="653"/>
      <c r="AG14" s="96" t="s">
        <v>830</v>
      </c>
      <c r="AH14" s="304">
        <f>AI14/AI22*100</f>
        <v>0</v>
      </c>
      <c r="AI14" s="304">
        <f t="shared" si="4"/>
        <v>0</v>
      </c>
      <c r="AJ14" s="653"/>
      <c r="AK14" s="653"/>
      <c r="AL14" s="653"/>
      <c r="AM14" s="653"/>
      <c r="AN14" s="653"/>
      <c r="AO14" s="653" t="s">
        <v>830</v>
      </c>
      <c r="AP14" s="653">
        <f>AQ14/AQ22*100</f>
        <v>0</v>
      </c>
      <c r="AQ14" s="653">
        <f t="shared" si="5"/>
        <v>0</v>
      </c>
      <c r="AR14" s="653"/>
      <c r="AS14" s="653"/>
      <c r="AT14" s="653"/>
      <c r="AU14" s="653"/>
      <c r="AW14" s="653" t="s">
        <v>830</v>
      </c>
      <c r="AX14" s="653" t="e">
        <f>AY14/AY22*100</f>
        <v>#DIV/0!</v>
      </c>
      <c r="AY14" s="653">
        <f t="shared" si="6"/>
        <v>0</v>
      </c>
      <c r="AZ14" s="653"/>
      <c r="BA14" s="653"/>
      <c r="BB14" s="653"/>
      <c r="BC14" s="653"/>
    </row>
    <row r="15" spans="1:55" ht="15.75" customHeight="1">
      <c r="A15" s="96" t="s">
        <v>1084</v>
      </c>
      <c r="B15" s="1">
        <f>C15/C20*100</f>
        <v>0</v>
      </c>
      <c r="C15" s="1">
        <f t="shared" si="0"/>
        <v>0</v>
      </c>
      <c r="D15" s="1"/>
      <c r="E15" s="1"/>
      <c r="F15" s="1"/>
      <c r="G15" s="1"/>
      <c r="H15" s="96"/>
      <c r="I15" s="96" t="s">
        <v>830</v>
      </c>
      <c r="J15" s="1">
        <f>K15/K20*100</f>
        <v>0</v>
      </c>
      <c r="K15" s="1">
        <f t="shared" si="1"/>
        <v>0</v>
      </c>
      <c r="L15" s="1"/>
      <c r="M15" s="1"/>
      <c r="N15" s="96"/>
      <c r="O15" s="96"/>
      <c r="P15" s="96"/>
      <c r="Q15" s="96" t="s">
        <v>842</v>
      </c>
      <c r="R15" s="1">
        <f>S15/S20*100</f>
        <v>0</v>
      </c>
      <c r="S15" s="1">
        <f t="shared" si="2"/>
        <v>0</v>
      </c>
      <c r="T15" s="1"/>
      <c r="U15" s="1"/>
      <c r="V15" s="1"/>
      <c r="W15" s="1"/>
      <c r="X15" s="96"/>
      <c r="Y15" s="96" t="s">
        <v>842</v>
      </c>
      <c r="Z15" s="1">
        <f>AA15/AA20*100</f>
        <v>0</v>
      </c>
      <c r="AA15" s="1">
        <f t="shared" si="3"/>
        <v>0</v>
      </c>
      <c r="AB15" s="1"/>
      <c r="AC15" s="1"/>
      <c r="AD15" s="1"/>
      <c r="AE15" s="1"/>
      <c r="AF15" s="96"/>
      <c r="AG15" s="96" t="s">
        <v>842</v>
      </c>
      <c r="AH15" s="304">
        <f>AI15/AI22*100</f>
        <v>0</v>
      </c>
      <c r="AI15" s="304">
        <f t="shared" si="4"/>
        <v>0</v>
      </c>
      <c r="AJ15" s="1"/>
      <c r="AK15" s="96"/>
      <c r="AL15" s="96"/>
      <c r="AM15" s="36"/>
      <c r="AN15" s="1"/>
      <c r="AO15" s="1" t="s">
        <v>842</v>
      </c>
      <c r="AP15" s="1">
        <f>AQ15/AQ22*100</f>
        <v>0</v>
      </c>
      <c r="AQ15" s="1">
        <f t="shared" si="5"/>
        <v>0</v>
      </c>
      <c r="AR15" s="1"/>
      <c r="AS15" s="1"/>
      <c r="AT15" s="1"/>
      <c r="AU15" s="1"/>
      <c r="AW15" s="1" t="s">
        <v>842</v>
      </c>
      <c r="AX15" s="1" t="e">
        <f>AY15/AY22*100</f>
        <v>#DIV/0!</v>
      </c>
      <c r="AY15" s="1">
        <f t="shared" si="6"/>
        <v>0</v>
      </c>
      <c r="AZ15" s="1"/>
      <c r="BA15" s="1"/>
      <c r="BB15" s="1"/>
      <c r="BC15" s="1"/>
    </row>
    <row r="16" spans="1:55" ht="15.75" customHeight="1">
      <c r="A16" s="96" t="s">
        <v>842</v>
      </c>
      <c r="B16" s="1">
        <f>C16/C20*100</f>
        <v>0</v>
      </c>
      <c r="C16" s="1">
        <f t="shared" si="0"/>
        <v>0</v>
      </c>
      <c r="D16" s="1"/>
      <c r="E16" s="1"/>
      <c r="F16" s="1"/>
      <c r="G16" s="1"/>
      <c r="H16" s="96"/>
      <c r="I16" s="96" t="s">
        <v>395</v>
      </c>
      <c r="J16" s="1"/>
      <c r="K16" s="1">
        <f t="shared" si="1"/>
        <v>0</v>
      </c>
      <c r="L16" s="1"/>
      <c r="M16" s="1"/>
      <c r="N16" s="96"/>
      <c r="O16" s="96"/>
      <c r="P16" s="96"/>
      <c r="Q16" s="96" t="s">
        <v>395</v>
      </c>
      <c r="R16" s="1"/>
      <c r="S16" s="1">
        <f t="shared" si="2"/>
        <v>0</v>
      </c>
      <c r="T16" s="1"/>
      <c r="U16" s="1"/>
      <c r="V16" s="1"/>
      <c r="W16" s="1"/>
      <c r="X16" s="96"/>
      <c r="Y16" s="96" t="s">
        <v>395</v>
      </c>
      <c r="Z16" s="1">
        <f>AA16/AA20*100</f>
        <v>0</v>
      </c>
      <c r="AA16" s="1">
        <f t="shared" si="3"/>
        <v>0</v>
      </c>
      <c r="AB16" s="1"/>
      <c r="AC16" s="1"/>
      <c r="AD16" s="1"/>
      <c r="AE16" s="1"/>
      <c r="AF16" s="96"/>
      <c r="AG16" s="96" t="s">
        <v>395</v>
      </c>
      <c r="AH16" s="304">
        <f>AI16/AI22*100</f>
        <v>0</v>
      </c>
      <c r="AI16" s="304">
        <f t="shared" si="4"/>
        <v>0</v>
      </c>
      <c r="AJ16" s="1"/>
      <c r="AK16" s="96"/>
      <c r="AL16" s="96"/>
      <c r="AM16" s="96"/>
      <c r="AN16" s="1"/>
      <c r="AO16" s="1" t="s">
        <v>395</v>
      </c>
      <c r="AP16" s="1">
        <f>AQ16/AQ22*100</f>
        <v>0</v>
      </c>
      <c r="AQ16" s="1">
        <f t="shared" si="5"/>
        <v>0</v>
      </c>
      <c r="AR16" s="1"/>
      <c r="AS16" s="1"/>
      <c r="AT16" s="1"/>
      <c r="AU16" s="1"/>
      <c r="AW16" s="1" t="s">
        <v>395</v>
      </c>
      <c r="AX16" s="1" t="e">
        <f>AY16/AY22*100</f>
        <v>#DIV/0!</v>
      </c>
      <c r="AY16" s="1">
        <f t="shared" si="6"/>
        <v>0</v>
      </c>
      <c r="AZ16" s="1"/>
      <c r="BA16" s="1"/>
      <c r="BB16" s="1"/>
      <c r="BC16" s="1"/>
    </row>
    <row r="17" spans="1:55" ht="15.75" customHeight="1">
      <c r="A17" s="96"/>
      <c r="B17" s="1"/>
      <c r="C17" s="1"/>
      <c r="D17" s="1"/>
      <c r="E17" s="1"/>
      <c r="F17" s="1"/>
      <c r="G17" s="1"/>
      <c r="H17" s="96"/>
      <c r="I17" s="96"/>
      <c r="J17" s="1"/>
      <c r="K17" s="1"/>
      <c r="L17" s="1"/>
      <c r="M17" s="1"/>
      <c r="N17" s="96"/>
      <c r="O17" s="96"/>
      <c r="P17" s="96"/>
      <c r="Q17" s="96"/>
      <c r="R17" s="1"/>
      <c r="S17" s="1"/>
      <c r="T17" s="1"/>
      <c r="U17" s="1"/>
      <c r="V17" s="1"/>
      <c r="W17" s="1"/>
      <c r="X17" s="96"/>
      <c r="Y17" s="96"/>
      <c r="Z17" s="1"/>
      <c r="AA17" s="1"/>
      <c r="AB17" s="1"/>
      <c r="AC17" s="1"/>
      <c r="AD17" s="1"/>
      <c r="AE17" s="1"/>
      <c r="AF17" s="96"/>
      <c r="AG17" s="96"/>
      <c r="AH17" s="1"/>
      <c r="AI17" s="1"/>
      <c r="AJ17" s="1"/>
      <c r="AK17" s="96"/>
      <c r="AL17" s="96"/>
      <c r="AM17" s="96"/>
      <c r="AN17" s="1"/>
      <c r="AO17" s="1"/>
      <c r="AP17" s="1"/>
      <c r="AQ17" s="1"/>
      <c r="AR17" s="1"/>
      <c r="AS17" s="1"/>
      <c r="AT17" s="1"/>
      <c r="AU17" s="1"/>
      <c r="AW17" s="1"/>
      <c r="AX17" s="1"/>
      <c r="AY17" s="1"/>
      <c r="AZ17" s="1"/>
      <c r="BA17" s="1"/>
      <c r="BB17" s="1"/>
      <c r="BC17" s="1"/>
    </row>
    <row r="18" spans="1:55" ht="15.75" customHeight="1">
      <c r="A18" s="96"/>
      <c r="B18" s="1"/>
      <c r="C18" s="1"/>
      <c r="D18" s="1"/>
      <c r="E18" s="1"/>
      <c r="F18" s="1"/>
      <c r="G18" s="1"/>
      <c r="H18" s="96"/>
      <c r="I18" s="96"/>
      <c r="J18" s="1"/>
      <c r="K18" s="1"/>
      <c r="L18" s="1"/>
      <c r="M18" s="1"/>
      <c r="N18" s="96"/>
      <c r="O18" s="96"/>
      <c r="P18" s="96"/>
      <c r="Q18" s="96"/>
      <c r="R18" s="1"/>
      <c r="S18" s="1"/>
      <c r="T18" s="1"/>
      <c r="U18" s="1"/>
      <c r="V18" s="1"/>
      <c r="W18" s="1"/>
      <c r="X18" s="96"/>
      <c r="Y18" s="96"/>
      <c r="Z18" s="1"/>
      <c r="AA18" s="1"/>
      <c r="AB18" s="1"/>
      <c r="AC18" s="1"/>
      <c r="AD18" s="1"/>
      <c r="AE18" s="1"/>
      <c r="AF18" s="96"/>
      <c r="AG18" s="96"/>
      <c r="AH18" s="1"/>
      <c r="AI18" s="1"/>
      <c r="AJ18" s="1"/>
      <c r="AK18" s="96"/>
      <c r="AL18" s="96"/>
      <c r="AM18" s="96"/>
      <c r="AN18" s="1"/>
      <c r="AO18" s="1"/>
      <c r="AP18" s="1"/>
      <c r="AQ18" s="1"/>
      <c r="AR18" s="1"/>
      <c r="AS18" s="1"/>
      <c r="AT18" s="1"/>
      <c r="AU18" s="1"/>
      <c r="AW18" s="1"/>
      <c r="AX18" s="1"/>
      <c r="AY18" s="1"/>
      <c r="AZ18" s="1"/>
      <c r="BA18" s="1"/>
      <c r="BB18" s="1"/>
      <c r="BC18" s="1"/>
    </row>
    <row r="19" spans="1:55" ht="15.75" customHeight="1">
      <c r="A19" s="96"/>
      <c r="B19" s="1"/>
      <c r="C19" s="1"/>
      <c r="D19" s="1"/>
      <c r="E19" s="1"/>
      <c r="F19" s="1"/>
      <c r="G19" s="1"/>
      <c r="H19" s="96"/>
      <c r="I19" s="96"/>
      <c r="J19" s="1"/>
      <c r="K19" s="1"/>
      <c r="L19" s="1"/>
      <c r="M19" s="1"/>
      <c r="N19" s="96"/>
      <c r="O19" s="96"/>
      <c r="P19" s="96"/>
      <c r="Q19" s="96"/>
      <c r="R19" s="1"/>
      <c r="S19" s="1"/>
      <c r="T19" s="1"/>
      <c r="U19" s="1"/>
      <c r="V19" s="1"/>
      <c r="W19" s="1"/>
      <c r="X19" s="96"/>
      <c r="Y19" s="96"/>
      <c r="Z19" s="1"/>
      <c r="AA19" s="1"/>
      <c r="AB19" s="1"/>
      <c r="AC19" s="1"/>
      <c r="AD19" s="96"/>
      <c r="AE19" s="96"/>
      <c r="AF19" s="96"/>
      <c r="AG19" s="96"/>
      <c r="AH19" s="1"/>
      <c r="AI19" s="1"/>
      <c r="AJ19" s="1"/>
      <c r="AK19" s="96"/>
      <c r="AL19" s="96"/>
      <c r="AM19" s="96"/>
      <c r="AN19" s="1"/>
      <c r="AO19" s="1"/>
      <c r="AP19" s="1"/>
      <c r="AQ19" s="1"/>
      <c r="AR19" s="1"/>
      <c r="AS19" s="1"/>
      <c r="AT19" s="1"/>
      <c r="AU19" s="1"/>
      <c r="AW19" s="1"/>
      <c r="AX19" s="1"/>
      <c r="AY19" s="1"/>
      <c r="AZ19" s="1"/>
      <c r="BA19" s="1"/>
      <c r="BB19" s="1"/>
      <c r="BC19" s="1"/>
    </row>
    <row r="20" spans="1:55" ht="15.75" customHeight="1">
      <c r="A20" s="6" t="s">
        <v>1085</v>
      </c>
      <c r="B20" s="2"/>
      <c r="C20" s="2">
        <f>SUM(D20:G20)</f>
        <v>21435.9</v>
      </c>
      <c r="D20" s="63">
        <v>6200</v>
      </c>
      <c r="E20" s="63">
        <v>6953.5</v>
      </c>
      <c r="F20" s="2">
        <v>6312.9</v>
      </c>
      <c r="G20" s="2">
        <v>1969.5</v>
      </c>
      <c r="H20" s="6"/>
      <c r="I20" s="96" t="s">
        <v>1085</v>
      </c>
      <c r="J20" s="6"/>
      <c r="K20" s="2">
        <f>SUM(L20:O20)</f>
        <v>24934.538</v>
      </c>
      <c r="L20" s="2">
        <v>7200</v>
      </c>
      <c r="M20" s="1">
        <v>8459.1</v>
      </c>
      <c r="N20" s="2">
        <v>7249.826</v>
      </c>
      <c r="O20" s="2">
        <v>2025.6120000000001</v>
      </c>
      <c r="P20" s="2"/>
      <c r="Q20" s="6" t="s">
        <v>1085</v>
      </c>
      <c r="R20" s="2"/>
      <c r="S20" s="2">
        <f>SUM(T20:W20)</f>
        <v>25591.200000000001</v>
      </c>
      <c r="T20" s="2">
        <v>7625</v>
      </c>
      <c r="U20" s="1">
        <v>8560.7999999999993</v>
      </c>
      <c r="V20" s="2">
        <v>7387.5</v>
      </c>
      <c r="W20" s="2">
        <v>2017.9</v>
      </c>
      <c r="X20" s="2"/>
      <c r="Y20" s="6" t="s">
        <v>1085</v>
      </c>
      <c r="Z20" s="6"/>
      <c r="AA20" s="2">
        <f>SUM(AB20:AE20)</f>
        <v>26174.577000000001</v>
      </c>
      <c r="AB20" s="2">
        <v>8100</v>
      </c>
      <c r="AC20" s="1">
        <v>8793.9</v>
      </c>
      <c r="AD20" s="75">
        <v>7281.8940000000002</v>
      </c>
      <c r="AE20" s="6">
        <v>1998.7830000000001</v>
      </c>
      <c r="AF20" s="6"/>
      <c r="AG20" s="6" t="s">
        <v>1085</v>
      </c>
      <c r="AH20" s="2"/>
      <c r="AI20" s="657">
        <f>SUM(AJ20:AM20)</f>
        <v>26832.7</v>
      </c>
      <c r="AJ20" s="657">
        <f>('ISPs (RV)'!J41)</f>
        <v>8400</v>
      </c>
      <c r="AK20" s="657">
        <f>('CableSatIPTV (RV)'!M47)</f>
        <v>8930</v>
      </c>
      <c r="AL20" s="657">
        <f>('Total TV Universe (RV)'!O50)</f>
        <v>7600</v>
      </c>
      <c r="AM20" s="657">
        <f>('Radio (RV)'!M30)</f>
        <v>1902.7</v>
      </c>
      <c r="AN20" s="2"/>
      <c r="AO20" s="2" t="s">
        <v>1085</v>
      </c>
      <c r="AP20" s="2"/>
      <c r="AQ20" s="2">
        <f>SUM(AR20:AU20)</f>
        <v>27818.500000000004</v>
      </c>
      <c r="AR20" s="2">
        <f>('ISPs (RV)'!K41)</f>
        <v>9249</v>
      </c>
      <c r="AS20" s="2">
        <f>('CableSatIPTV (RV)'!N47)</f>
        <v>8918.2000000000007</v>
      </c>
      <c r="AT20" s="2">
        <f>('Total TV Universe (RV)'!P50)</f>
        <v>7781.9000000000005</v>
      </c>
      <c r="AU20" s="2">
        <f>('Radio (RV)'!N30)</f>
        <v>1869.4</v>
      </c>
      <c r="AW20" s="2" t="s">
        <v>1085</v>
      </c>
      <c r="AX20" s="2"/>
      <c r="AY20" s="2">
        <f>SUM(AZ20:BC20)</f>
        <v>0</v>
      </c>
      <c r="AZ20" s="2">
        <f>('ISPs (RV)'!S41)</f>
        <v>0</v>
      </c>
      <c r="BA20" s="2">
        <f>('CableSatIPTV (RV)'!T47)</f>
        <v>0</v>
      </c>
      <c r="BB20" s="2">
        <f>('Total TV Universe (RV)'!X50)</f>
        <v>0</v>
      </c>
      <c r="BC20" s="2">
        <f>('Radio (RV)'!V30)</f>
        <v>0</v>
      </c>
    </row>
    <row r="21" spans="1:55" ht="15.75" customHeight="1">
      <c r="A21" s="6" t="s">
        <v>1018</v>
      </c>
      <c r="B21" s="1">
        <f>SUM(B2:B5)</f>
        <v>50.28993417584519</v>
      </c>
      <c r="C21" s="1"/>
      <c r="D21" s="1"/>
      <c r="E21" s="1"/>
      <c r="F21" s="1"/>
      <c r="G21" s="1"/>
      <c r="H21" s="96"/>
      <c r="I21" s="96" t="s">
        <v>1018</v>
      </c>
      <c r="J21" s="1">
        <f>SUM(J2:J5)</f>
        <v>65.783452655108334</v>
      </c>
      <c r="K21" s="1"/>
      <c r="L21" s="96"/>
      <c r="M21" s="96"/>
      <c r="N21" s="96"/>
      <c r="O21" s="96"/>
      <c r="P21" s="96"/>
      <c r="Q21" s="6" t="s">
        <v>1018</v>
      </c>
      <c r="R21" s="1">
        <f>SUM(R2:R5)</f>
        <v>64.920363249867137</v>
      </c>
      <c r="S21" s="1"/>
      <c r="T21" s="1"/>
      <c r="U21" s="1"/>
      <c r="V21" s="1"/>
      <c r="W21" s="1"/>
      <c r="X21" s="96"/>
      <c r="Y21" s="6" t="s">
        <v>1018</v>
      </c>
      <c r="Z21" s="1">
        <f>Z2+Z3+Z4+Z5</f>
        <v>67.258775566841052</v>
      </c>
      <c r="AA21" s="96"/>
      <c r="AB21" s="96"/>
      <c r="AC21" s="96"/>
      <c r="AD21" s="96"/>
      <c r="AE21" s="96"/>
      <c r="AF21" s="96"/>
      <c r="AG21" s="6" t="s">
        <v>1018</v>
      </c>
      <c r="AH21" s="1"/>
      <c r="AI21" s="1"/>
      <c r="AJ21" s="1"/>
      <c r="AK21" s="96"/>
      <c r="AL21" s="96"/>
      <c r="AM21" s="96"/>
      <c r="AN21" s="1"/>
      <c r="AO21" s="1" t="s">
        <v>1018</v>
      </c>
      <c r="AP21" s="1"/>
      <c r="AQ21" s="1"/>
      <c r="AR21" s="1"/>
      <c r="AS21" s="1"/>
      <c r="AT21" s="1"/>
      <c r="AU21" s="1"/>
      <c r="AW21" s="1" t="s">
        <v>1018</v>
      </c>
      <c r="AX21" s="1"/>
      <c r="AY21" s="1"/>
      <c r="AZ21" s="1"/>
      <c r="BA21" s="1"/>
      <c r="BB21" s="1"/>
      <c r="BC21" s="1"/>
    </row>
    <row r="22" spans="1:55" ht="15.75" customHeight="1">
      <c r="A22" s="6" t="s">
        <v>37</v>
      </c>
      <c r="B22" s="1">
        <f>SUM(B2+B4+B3+B8)</f>
        <v>51.06480250421022</v>
      </c>
      <c r="C22" s="1"/>
      <c r="D22" s="1"/>
      <c r="E22" s="1"/>
      <c r="F22" s="1"/>
      <c r="G22" s="1"/>
      <c r="H22" s="96"/>
      <c r="I22" s="96" t="s">
        <v>37</v>
      </c>
      <c r="J22" s="1">
        <f>SUM(J2:J5)</f>
        <v>65.783452655108334</v>
      </c>
      <c r="K22" s="1"/>
      <c r="L22" s="96"/>
      <c r="M22" s="96"/>
      <c r="N22" s="96"/>
      <c r="O22" s="96"/>
      <c r="P22" s="96"/>
      <c r="Q22" s="6" t="s">
        <v>37</v>
      </c>
      <c r="R22" s="1">
        <f>SUM(R2+R3+R4+R5)</f>
        <v>64.920363249867137</v>
      </c>
      <c r="S22" s="1"/>
      <c r="T22" s="1"/>
      <c r="U22" s="1"/>
      <c r="V22" s="1"/>
      <c r="W22" s="1"/>
      <c r="X22" s="96"/>
      <c r="Y22" s="6" t="s">
        <v>37</v>
      </c>
      <c r="Z22" s="1">
        <f>Z2+Z3+Z4+Z5</f>
        <v>67.258775566841052</v>
      </c>
      <c r="AA22" s="96"/>
      <c r="AB22" s="96"/>
      <c r="AC22" s="96"/>
      <c r="AD22" s="96"/>
      <c r="AE22" s="96"/>
      <c r="AF22" s="96"/>
      <c r="AG22" s="6" t="s">
        <v>37</v>
      </c>
      <c r="AH22" s="1"/>
      <c r="AI22" s="304">
        <f>AI2+AI3+AI4+AI5</f>
        <v>18340.2</v>
      </c>
      <c r="AJ22" s="1"/>
      <c r="AK22" s="96"/>
      <c r="AL22" s="96"/>
      <c r="AM22" s="96"/>
      <c r="AN22" s="1"/>
      <c r="AO22" s="1" t="s">
        <v>37</v>
      </c>
      <c r="AP22" s="1"/>
      <c r="AQ22" s="1">
        <f>AQ2+AQ3+AQ4+AQ5</f>
        <v>16968.195</v>
      </c>
      <c r="AR22" s="1"/>
      <c r="AS22" s="1"/>
      <c r="AT22" s="1"/>
      <c r="AU22" s="1"/>
      <c r="AW22" s="1" t="s">
        <v>37</v>
      </c>
      <c r="AX22" s="1"/>
      <c r="AY22" s="1">
        <f>AY2+AY3+AY4+AY5</f>
        <v>0</v>
      </c>
      <c r="AZ22" s="1"/>
      <c r="BA22" s="1"/>
      <c r="BB22" s="1"/>
      <c r="BC22" s="1"/>
    </row>
    <row r="23" spans="1:55" ht="15.75" customHeight="1">
      <c r="A23" s="6" t="s">
        <v>44</v>
      </c>
      <c r="B23" s="1">
        <f>SUMSQ(B2,B4,B5,B3,B6,B7,B8,B9,B14,B15,B10,B11,B12,B16,B13)</f>
        <v>852.10400592334429</v>
      </c>
      <c r="C23" s="1"/>
      <c r="D23" s="1"/>
      <c r="E23" s="1"/>
      <c r="F23" s="1"/>
      <c r="G23" s="1"/>
      <c r="H23" s="96"/>
      <c r="I23" s="96" t="s">
        <v>44</v>
      </c>
      <c r="J23" s="1">
        <f>SUMSQ(J2,J3,J4,J5,J6,J15,J7,J8,J9,J10,J13,J14,J11,J12)</f>
        <v>1298.7401723220094</v>
      </c>
      <c r="K23" s="1"/>
      <c r="L23" s="96"/>
      <c r="M23" s="96"/>
      <c r="N23" s="96"/>
      <c r="O23" s="96"/>
      <c r="P23" s="96"/>
      <c r="Q23" s="6" t="s">
        <v>44</v>
      </c>
      <c r="R23" s="1">
        <f>SUMSQ(R2,R3,R4,R5,R6,R14,R7,R10,R8,R13,R15,R11,R12,R9)</f>
        <v>1263.7971083934165</v>
      </c>
      <c r="S23" s="1"/>
      <c r="T23" s="1"/>
      <c r="U23" s="1"/>
      <c r="V23" s="1"/>
      <c r="W23" s="1"/>
      <c r="X23" s="96"/>
      <c r="Y23" s="6" t="s">
        <v>44</v>
      </c>
      <c r="Z23" s="1">
        <f>SUMSQ(Z2,Z3,Z4,Z5,Z6,Z14,Z7,Z10,Z8,Z13,Z15,Z11,Z12,Z9)</f>
        <v>1365.8548883500121</v>
      </c>
      <c r="AA23" s="96"/>
      <c r="AB23" s="96"/>
      <c r="AC23" s="96"/>
      <c r="AD23" s="96"/>
      <c r="AE23" s="96"/>
      <c r="AF23" s="6"/>
      <c r="AG23" s="6" t="s">
        <v>44</v>
      </c>
      <c r="AH23" s="1"/>
      <c r="AI23" s="304">
        <f>SUMSQ(AI2,AI3,AI4,AI5,AI6,AI14,AI7,AI10,AI8,AI13,AI15,AI11,AI12,AI9)</f>
        <v>99439469.583828911</v>
      </c>
      <c r="AJ23" s="2"/>
      <c r="AK23" s="2"/>
      <c r="AL23" s="2"/>
      <c r="AM23" s="6"/>
      <c r="AN23" s="660"/>
      <c r="AO23" s="660" t="s">
        <v>44</v>
      </c>
      <c r="AP23" s="660"/>
      <c r="AQ23" s="660">
        <f>SUMSQ(AQ2,AQ3,AQ4,AQ5,AQ6,AQ14,AQ7,AQ10,AQ8,AQ13,AQ15,AQ11,AQ12,AQ9)</f>
        <v>88442702.897453994</v>
      </c>
      <c r="AR23" s="660"/>
      <c r="AS23" s="660"/>
      <c r="AT23" s="660"/>
      <c r="AU23" s="660"/>
      <c r="AW23" s="660" t="s">
        <v>44</v>
      </c>
      <c r="AX23" s="660"/>
      <c r="AY23" s="660">
        <f>SUMSQ(AY2,AY3,AY4,AY5,AY6,AY14,AY7,AY10,AY8,AY13,AY15,AY11,AY12,AY9)</f>
        <v>0</v>
      </c>
      <c r="AZ23" s="660"/>
      <c r="BA23" s="660"/>
      <c r="BB23" s="660"/>
      <c r="BC23" s="660"/>
    </row>
    <row r="24" spans="1:55" ht="18" customHeight="1">
      <c r="A24" s="217"/>
      <c r="B24" s="1"/>
      <c r="C24" s="1"/>
      <c r="D24" s="1"/>
      <c r="E24" s="1"/>
      <c r="F24" s="1"/>
      <c r="G24" s="1"/>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456"/>
      <c r="AH24" s="96"/>
      <c r="AI24" s="96"/>
      <c r="AJ24" s="96"/>
      <c r="AK24" s="96"/>
      <c r="AL24" s="96"/>
      <c r="AM24" s="96"/>
      <c r="AN24" s="96"/>
      <c r="AO24" s="96"/>
      <c r="AP24" s="96"/>
      <c r="AQ24" s="96"/>
      <c r="AR24" s="96"/>
      <c r="AS24" s="96"/>
      <c r="AT24" s="96"/>
      <c r="AU24" s="96"/>
    </row>
    <row r="25" spans="1:55" ht="15.75" customHeight="1">
      <c r="A25" s="9" t="s">
        <v>855</v>
      </c>
      <c r="B25" s="96"/>
      <c r="C25" s="217"/>
      <c r="D25" s="217"/>
      <c r="E25" s="217"/>
      <c r="F25" s="217"/>
      <c r="G25" s="217"/>
      <c r="H25" s="96"/>
      <c r="I25" s="96"/>
      <c r="J25" s="96"/>
      <c r="K25" s="96"/>
      <c r="L25" s="96"/>
      <c r="M25" s="96"/>
      <c r="N25" s="96"/>
      <c r="O25" s="96"/>
      <c r="P25" s="96"/>
      <c r="Q25" s="456"/>
      <c r="R25" s="456"/>
      <c r="S25" s="456"/>
      <c r="T25" s="456"/>
      <c r="U25" s="456"/>
      <c r="V25" s="456"/>
      <c r="W25" s="45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row>
    <row r="26" spans="1:55" ht="15.75" customHeight="1">
      <c r="A26" s="96"/>
      <c r="B26" s="96"/>
      <c r="C26" s="217"/>
      <c r="D26" s="217"/>
      <c r="E26" s="217"/>
      <c r="F26" s="217"/>
      <c r="G26" s="217"/>
      <c r="H26" s="96"/>
      <c r="I26" s="456"/>
      <c r="J26" s="456"/>
      <c r="K26" s="456"/>
      <c r="L26" s="456"/>
      <c r="M26" s="456"/>
      <c r="N26" s="456"/>
      <c r="O26" s="456"/>
      <c r="P26" s="96"/>
      <c r="Q26" s="96"/>
      <c r="R26" s="1"/>
      <c r="S26" s="1"/>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row>
    <row r="27" spans="1:55" ht="15.75" customHeight="1">
      <c r="A27" s="96"/>
      <c r="B27" s="96"/>
      <c r="C27" s="96"/>
      <c r="D27" s="96"/>
      <c r="E27" s="96"/>
      <c r="F27" s="96"/>
      <c r="G27" s="96"/>
      <c r="H27" s="96"/>
      <c r="I27" s="96"/>
      <c r="J27" s="1"/>
      <c r="K27" s="1"/>
      <c r="L27" s="96"/>
      <c r="M27" s="96"/>
      <c r="N27" s="96"/>
      <c r="O27" s="96"/>
      <c r="P27" s="96"/>
      <c r="Q27" s="96"/>
      <c r="R27" s="1"/>
      <c r="S27" s="1"/>
      <c r="T27" s="96"/>
      <c r="U27" s="96"/>
      <c r="V27" s="96"/>
      <c r="W27" s="96"/>
      <c r="X27" s="96"/>
      <c r="Y27" s="96"/>
      <c r="Z27" s="96"/>
      <c r="AA27" s="96"/>
      <c r="AB27" s="96"/>
      <c r="AC27" s="96"/>
      <c r="AD27" s="96"/>
      <c r="AE27" s="96"/>
      <c r="AF27" s="96"/>
      <c r="AG27" s="1"/>
      <c r="AH27" s="96"/>
      <c r="AI27" s="96"/>
      <c r="AJ27" s="96"/>
      <c r="AK27" s="96"/>
      <c r="AL27" s="96"/>
      <c r="AM27" s="96"/>
      <c r="AN27" s="96"/>
      <c r="AO27" s="96"/>
      <c r="AP27" s="96"/>
      <c r="AQ27" s="96"/>
      <c r="AR27" s="96"/>
      <c r="AS27" s="96"/>
      <c r="AT27" s="96"/>
      <c r="AU27" s="96"/>
    </row>
    <row r="28" spans="1:55" ht="15.75" customHeight="1">
      <c r="A28" s="96"/>
      <c r="B28" s="96"/>
      <c r="C28" s="96"/>
      <c r="D28" s="96"/>
      <c r="E28" s="96"/>
      <c r="F28" s="96"/>
      <c r="G28" s="96"/>
      <c r="H28" s="96"/>
      <c r="I28" s="96"/>
      <c r="J28" s="1"/>
      <c r="K28" s="1"/>
      <c r="L28" s="96"/>
      <c r="M28" s="96"/>
      <c r="N28" s="96"/>
      <c r="O28" s="96"/>
      <c r="P28" s="96"/>
      <c r="Q28" s="96"/>
      <c r="R28" s="1"/>
      <c r="S28" s="1"/>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row>
    <row r="29" spans="1:55" ht="15.75" customHeight="1">
      <c r="A29" s="96"/>
      <c r="B29" s="96"/>
      <c r="C29" s="96"/>
      <c r="D29" s="96"/>
      <c r="E29" s="96"/>
      <c r="F29" s="96"/>
      <c r="G29" s="96"/>
      <c r="H29" s="96"/>
      <c r="I29" s="96"/>
      <c r="J29" s="1"/>
      <c r="K29" s="1"/>
      <c r="L29" s="96"/>
      <c r="M29" s="96"/>
      <c r="N29" s="96"/>
      <c r="O29" s="96"/>
      <c r="P29" s="96"/>
      <c r="Q29" s="96"/>
      <c r="R29" s="1"/>
      <c r="S29" s="1"/>
      <c r="T29" s="96"/>
      <c r="U29" s="96"/>
      <c r="V29" s="96"/>
      <c r="W29" s="96"/>
      <c r="X29" s="96"/>
      <c r="Y29" s="96"/>
      <c r="Z29" s="96"/>
      <c r="AA29" s="96"/>
      <c r="AB29" s="96"/>
      <c r="AC29" s="96"/>
      <c r="AD29" s="96"/>
      <c r="AE29" s="96"/>
      <c r="AF29" s="96"/>
      <c r="AG29" s="1"/>
      <c r="AH29" s="96"/>
      <c r="AI29" s="96"/>
      <c r="AJ29" s="96"/>
      <c r="AK29" s="96"/>
      <c r="AL29" s="96"/>
      <c r="AM29" s="96"/>
      <c r="AN29" s="96"/>
      <c r="AO29" s="96"/>
      <c r="AP29" s="96"/>
      <c r="AQ29" s="96"/>
      <c r="AR29" s="96"/>
      <c r="AS29" s="96"/>
      <c r="AT29" s="96"/>
      <c r="AU29" s="96"/>
    </row>
    <row r="30" spans="1:55" ht="15.75" customHeight="1">
      <c r="A30" s="96"/>
      <c r="B30" s="96"/>
      <c r="C30" s="96"/>
      <c r="D30" s="96"/>
      <c r="E30" s="96"/>
      <c r="F30" s="96"/>
      <c r="G30" s="96"/>
      <c r="H30" s="96"/>
      <c r="I30" s="96"/>
      <c r="J30" s="1"/>
      <c r="K30" s="1"/>
      <c r="L30" s="96"/>
      <c r="M30" s="96"/>
      <c r="N30" s="96"/>
      <c r="O30" s="96"/>
      <c r="P30" s="96"/>
      <c r="Q30" s="96"/>
      <c r="R30" s="1"/>
      <c r="S30" s="1"/>
      <c r="T30" s="96"/>
      <c r="U30" s="96"/>
      <c r="V30" s="96"/>
      <c r="W30" s="96"/>
      <c r="X30" s="96"/>
      <c r="Y30" s="96"/>
      <c r="Z30" s="96"/>
      <c r="AA30" s="96"/>
      <c r="AB30" s="96"/>
      <c r="AC30" s="96"/>
      <c r="AD30" s="96"/>
      <c r="AE30" s="96"/>
      <c r="AF30" s="96"/>
      <c r="AG30" s="1"/>
      <c r="AH30" s="96"/>
      <c r="AI30" s="96"/>
      <c r="AJ30" s="96"/>
      <c r="AK30" s="96"/>
      <c r="AL30" s="96"/>
      <c r="AM30" s="96"/>
      <c r="AN30" s="96"/>
      <c r="AO30" s="96"/>
      <c r="AP30" s="96"/>
      <c r="AQ30" s="96"/>
      <c r="AR30" s="96"/>
      <c r="AS30" s="96"/>
      <c r="AT30" s="96"/>
      <c r="AU30" s="96"/>
    </row>
    <row r="31" spans="1:55" ht="15.75" customHeight="1">
      <c r="A31" s="96"/>
      <c r="B31" s="96"/>
      <c r="C31" s="96"/>
      <c r="D31" s="96"/>
      <c r="E31" s="96"/>
      <c r="F31" s="96"/>
      <c r="G31" s="96"/>
      <c r="H31" s="96"/>
      <c r="I31" s="96"/>
      <c r="J31" s="1"/>
      <c r="K31" s="1"/>
      <c r="L31" s="96"/>
      <c r="M31" s="96"/>
      <c r="N31" s="96"/>
      <c r="O31" s="96"/>
      <c r="P31" s="96"/>
      <c r="Q31" s="96"/>
      <c r="R31" s="1"/>
      <c r="S31" s="1"/>
      <c r="T31" s="1"/>
      <c r="U31" s="1"/>
      <c r="V31" s="96"/>
      <c r="W31" s="96"/>
      <c r="X31" s="96"/>
      <c r="Y31" s="96"/>
      <c r="Z31" s="96"/>
      <c r="AA31" s="96"/>
      <c r="AB31" s="96"/>
      <c r="AC31" s="96"/>
      <c r="AD31" s="96"/>
      <c r="AE31" s="96"/>
      <c r="AF31" s="96"/>
      <c r="AG31" s="1"/>
      <c r="AH31" s="96"/>
      <c r="AI31" s="96"/>
      <c r="AJ31" s="96"/>
      <c r="AK31" s="96"/>
      <c r="AL31" s="96"/>
      <c r="AM31" s="96"/>
      <c r="AN31" s="96"/>
      <c r="AO31" s="96"/>
      <c r="AP31" s="96"/>
      <c r="AQ31" s="96"/>
      <c r="AR31" s="96"/>
      <c r="AS31" s="96"/>
      <c r="AT31" s="96"/>
      <c r="AU31" s="96"/>
    </row>
    <row r="32" spans="1:55" ht="15.75" customHeight="1">
      <c r="A32" s="96"/>
      <c r="B32" s="96"/>
      <c r="C32" s="96"/>
      <c r="D32" s="96"/>
      <c r="E32" s="96"/>
      <c r="F32" s="96"/>
      <c r="G32" s="96"/>
      <c r="H32" s="96"/>
      <c r="I32" s="96"/>
      <c r="J32" s="1"/>
      <c r="K32" s="1"/>
      <c r="L32" s="1"/>
      <c r="M32" s="1"/>
      <c r="N32" s="96"/>
      <c r="O32" s="96"/>
      <c r="P32" s="96"/>
      <c r="Q32" s="96"/>
      <c r="R32" s="1"/>
      <c r="S32" s="1"/>
      <c r="T32" s="96"/>
      <c r="U32" s="96"/>
      <c r="V32" s="96"/>
      <c r="W32" s="96"/>
      <c r="X32" s="96"/>
      <c r="Y32" s="96"/>
      <c r="Z32" s="96"/>
      <c r="AA32" s="96"/>
      <c r="AB32" s="96"/>
      <c r="AC32" s="96"/>
      <c r="AD32" s="96"/>
      <c r="AE32" s="96"/>
      <c r="AF32" s="96"/>
      <c r="AG32" s="1"/>
      <c r="AH32" s="96"/>
      <c r="AI32" s="96"/>
      <c r="AJ32" s="96"/>
      <c r="AK32" s="96"/>
      <c r="AL32" s="96"/>
      <c r="AM32" s="96"/>
      <c r="AN32" s="96"/>
      <c r="AO32" s="96"/>
      <c r="AP32" s="96"/>
      <c r="AQ32" s="96"/>
      <c r="AR32" s="96"/>
      <c r="AS32" s="96"/>
      <c r="AT32" s="96"/>
      <c r="AU32" s="96"/>
    </row>
    <row r="33" spans="1:47" ht="15.75" customHeight="1">
      <c r="A33" s="96"/>
      <c r="B33" s="96"/>
      <c r="C33" s="96"/>
      <c r="D33" s="96"/>
      <c r="E33" s="96"/>
      <c r="F33" s="96"/>
      <c r="G33" s="96"/>
      <c r="H33" s="96"/>
      <c r="I33" s="96"/>
      <c r="J33" s="1"/>
      <c r="K33" s="1"/>
      <c r="L33" s="96"/>
      <c r="M33" s="96"/>
      <c r="N33" s="96"/>
      <c r="O33" s="96"/>
      <c r="P33" s="96"/>
      <c r="Q33" s="96"/>
      <c r="R33" s="1"/>
      <c r="S33" s="1"/>
      <c r="T33" s="1"/>
      <c r="U33" s="1"/>
      <c r="V33" s="96"/>
      <c r="W33" s="96"/>
      <c r="X33" s="96"/>
      <c r="Y33" s="96"/>
      <c r="Z33" s="96"/>
      <c r="AA33" s="96"/>
      <c r="AB33" s="96"/>
      <c r="AC33" s="96"/>
      <c r="AD33" s="96"/>
      <c r="AE33" s="96"/>
      <c r="AF33" s="96"/>
      <c r="AG33" s="1"/>
      <c r="AH33" s="96"/>
      <c r="AI33" s="96"/>
      <c r="AJ33" s="96"/>
      <c r="AK33" s="96"/>
      <c r="AL33" s="96"/>
      <c r="AM33" s="96"/>
      <c r="AN33" s="96"/>
      <c r="AO33" s="96"/>
      <c r="AP33" s="96"/>
      <c r="AQ33" s="96"/>
      <c r="AR33" s="96"/>
      <c r="AS33" s="96"/>
      <c r="AT33" s="96"/>
      <c r="AU33" s="96"/>
    </row>
    <row r="34" spans="1:47" ht="15.75" customHeight="1">
      <c r="A34" s="96"/>
      <c r="B34" s="96"/>
      <c r="C34" s="96"/>
      <c r="D34" s="96"/>
      <c r="E34" s="96"/>
      <c r="F34" s="96"/>
      <c r="G34" s="96"/>
      <c r="H34" s="96"/>
      <c r="I34" s="96"/>
      <c r="J34" s="1"/>
      <c r="K34" s="1"/>
      <c r="L34" s="1"/>
      <c r="M34" s="1"/>
      <c r="N34" s="96"/>
      <c r="O34" s="96"/>
      <c r="P34" s="96"/>
      <c r="Q34" s="96"/>
      <c r="R34" s="1"/>
      <c r="S34" s="1"/>
      <c r="T34" s="96"/>
      <c r="U34" s="96"/>
      <c r="V34" s="96"/>
      <c r="W34" s="96"/>
      <c r="X34" s="96"/>
      <c r="Y34" s="96"/>
      <c r="Z34" s="96"/>
      <c r="AA34" s="96"/>
      <c r="AB34" s="96"/>
      <c r="AC34" s="96"/>
      <c r="AD34" s="96"/>
      <c r="AE34" s="96"/>
      <c r="AF34" s="96"/>
      <c r="AG34" s="1"/>
      <c r="AH34" s="96"/>
      <c r="AI34" s="96"/>
      <c r="AJ34" s="96"/>
      <c r="AK34" s="96"/>
      <c r="AL34" s="96"/>
      <c r="AM34" s="96"/>
      <c r="AN34" s="96"/>
      <c r="AO34" s="96"/>
      <c r="AP34" s="96"/>
      <c r="AQ34" s="96"/>
      <c r="AR34" s="96"/>
      <c r="AS34" s="96"/>
      <c r="AT34" s="96"/>
      <c r="AU34" s="96"/>
    </row>
    <row r="35" spans="1:47" ht="15.75" customHeight="1">
      <c r="A35" s="96"/>
      <c r="B35" s="96"/>
      <c r="C35" s="96"/>
      <c r="D35" s="96"/>
      <c r="E35" s="96"/>
      <c r="F35" s="96"/>
      <c r="G35" s="96"/>
      <c r="H35" s="96"/>
      <c r="I35" s="96"/>
      <c r="J35" s="1"/>
      <c r="K35" s="1"/>
      <c r="L35" s="96"/>
      <c r="M35" s="96"/>
      <c r="N35" s="96"/>
      <c r="O35" s="96"/>
      <c r="P35" s="96"/>
      <c r="Q35" s="96"/>
      <c r="R35" s="1"/>
      <c r="S35" s="1"/>
      <c r="T35" s="1"/>
      <c r="U35" s="1"/>
      <c r="V35" s="96"/>
      <c r="W35" s="96"/>
      <c r="X35" s="96"/>
      <c r="Y35" s="96"/>
      <c r="Z35" s="96"/>
      <c r="AA35" s="96"/>
      <c r="AB35" s="96"/>
      <c r="AC35" s="96"/>
      <c r="AD35" s="96"/>
      <c r="AE35" s="96"/>
      <c r="AF35" s="96"/>
      <c r="AG35" s="1"/>
      <c r="AH35" s="96"/>
      <c r="AI35" s="96"/>
      <c r="AJ35" s="96"/>
      <c r="AK35" s="96"/>
      <c r="AL35" s="96"/>
      <c r="AM35" s="96"/>
      <c r="AN35" s="96"/>
      <c r="AO35" s="96"/>
      <c r="AP35" s="96"/>
      <c r="AQ35" s="96"/>
      <c r="AR35" s="96"/>
      <c r="AS35" s="96"/>
      <c r="AT35" s="96"/>
      <c r="AU35" s="96"/>
    </row>
    <row r="36" spans="1:47" ht="15.75" customHeight="1">
      <c r="A36" s="96"/>
      <c r="B36" s="96"/>
      <c r="C36" s="96"/>
      <c r="D36" s="96"/>
      <c r="E36" s="96"/>
      <c r="F36" s="96"/>
      <c r="G36" s="96"/>
      <c r="H36" s="96"/>
      <c r="I36" s="96"/>
      <c r="J36" s="1"/>
      <c r="K36" s="1"/>
      <c r="L36" s="1"/>
      <c r="M36" s="1"/>
      <c r="N36" s="96"/>
      <c r="O36" s="96"/>
      <c r="P36" s="96"/>
      <c r="Q36" s="96"/>
      <c r="R36" s="1"/>
      <c r="S36" s="1"/>
      <c r="T36" s="96"/>
      <c r="U36" s="96"/>
      <c r="V36" s="96"/>
      <c r="W36" s="96"/>
      <c r="X36" s="96"/>
      <c r="Y36" s="96"/>
      <c r="Z36" s="96"/>
      <c r="AA36" s="96"/>
      <c r="AB36" s="96"/>
      <c r="AC36" s="96"/>
      <c r="AD36" s="96"/>
      <c r="AE36" s="96"/>
      <c r="AF36" s="96"/>
      <c r="AG36" s="1"/>
      <c r="AH36" s="96"/>
      <c r="AI36" s="96"/>
      <c r="AJ36" s="96"/>
      <c r="AK36" s="96"/>
      <c r="AL36" s="96"/>
      <c r="AM36" s="96"/>
      <c r="AN36" s="96"/>
      <c r="AO36" s="96"/>
      <c r="AP36" s="96"/>
      <c r="AQ36" s="96"/>
      <c r="AR36" s="96"/>
      <c r="AS36" s="96"/>
      <c r="AT36" s="96"/>
      <c r="AU36" s="96"/>
    </row>
    <row r="37" spans="1:47" ht="15.75" customHeight="1">
      <c r="A37" s="96"/>
      <c r="B37" s="96"/>
      <c r="C37" s="96"/>
      <c r="D37" s="96"/>
      <c r="E37" s="96"/>
      <c r="F37" s="96"/>
      <c r="G37" s="96"/>
      <c r="H37" s="96"/>
      <c r="I37" s="96"/>
      <c r="J37" s="1"/>
      <c r="K37" s="1"/>
      <c r="L37" s="96"/>
      <c r="M37" s="96"/>
      <c r="N37" s="96"/>
      <c r="O37" s="96"/>
      <c r="P37" s="96"/>
      <c r="Q37" s="96"/>
      <c r="R37" s="1"/>
      <c r="S37" s="1"/>
      <c r="T37" s="1"/>
      <c r="U37" s="1"/>
      <c r="V37" s="96"/>
      <c r="W37" s="96"/>
      <c r="X37" s="96"/>
      <c r="Y37" s="96"/>
      <c r="Z37" s="96"/>
      <c r="AA37" s="96"/>
      <c r="AB37" s="96"/>
      <c r="AC37" s="96"/>
      <c r="AD37" s="96"/>
      <c r="AE37" s="96"/>
      <c r="AF37" s="96"/>
      <c r="AG37" s="1"/>
      <c r="AH37" s="96"/>
      <c r="AI37" s="96"/>
      <c r="AJ37" s="96"/>
      <c r="AK37" s="96"/>
      <c r="AL37" s="96"/>
      <c r="AM37" s="96"/>
      <c r="AN37" s="96"/>
      <c r="AO37" s="96"/>
      <c r="AP37" s="96"/>
      <c r="AQ37" s="96"/>
      <c r="AR37" s="96"/>
      <c r="AS37" s="96"/>
      <c r="AT37" s="96"/>
      <c r="AU37" s="96"/>
    </row>
    <row r="38" spans="1:47" ht="15.75" customHeight="1">
      <c r="A38" s="96"/>
      <c r="B38" s="96"/>
      <c r="C38" s="96"/>
      <c r="D38" s="96"/>
      <c r="E38" s="96"/>
      <c r="F38" s="96"/>
      <c r="G38" s="96"/>
      <c r="H38" s="96"/>
      <c r="I38" s="96"/>
      <c r="J38" s="1"/>
      <c r="K38" s="1"/>
      <c r="L38" s="1"/>
      <c r="M38" s="1"/>
      <c r="N38" s="96"/>
      <c r="O38" s="96"/>
      <c r="P38" s="96"/>
      <c r="Q38" s="653"/>
      <c r="R38" s="1"/>
      <c r="S38" s="1"/>
      <c r="T38" s="96"/>
      <c r="U38" s="96"/>
      <c r="V38" s="96"/>
      <c r="W38" s="96"/>
      <c r="X38" s="96"/>
      <c r="Y38" s="96"/>
      <c r="Z38" s="96"/>
      <c r="AA38" s="96"/>
      <c r="AB38" s="96"/>
      <c r="AC38" s="96"/>
      <c r="AD38" s="96"/>
      <c r="AE38" s="96"/>
      <c r="AF38" s="96"/>
      <c r="AG38" s="1"/>
      <c r="AH38" s="96"/>
      <c r="AI38" s="96"/>
      <c r="AJ38" s="96"/>
      <c r="AK38" s="96"/>
      <c r="AL38" s="96"/>
      <c r="AM38" s="96"/>
      <c r="AN38" s="96"/>
      <c r="AO38" s="96"/>
      <c r="AP38" s="96"/>
      <c r="AQ38" s="96"/>
      <c r="AR38" s="96"/>
      <c r="AS38" s="96"/>
      <c r="AT38" s="96"/>
      <c r="AU38" s="96"/>
    </row>
    <row r="39" spans="1:47" ht="15.75" customHeight="1">
      <c r="A39" s="96"/>
      <c r="B39" s="96"/>
      <c r="C39" s="96"/>
      <c r="D39" s="96"/>
      <c r="E39" s="96"/>
      <c r="F39" s="96"/>
      <c r="G39" s="96"/>
      <c r="H39" s="96"/>
      <c r="I39" s="653"/>
      <c r="J39" s="1"/>
      <c r="K39" s="1"/>
      <c r="L39" s="653"/>
      <c r="M39" s="653"/>
      <c r="N39" s="96"/>
      <c r="O39" s="96"/>
      <c r="P39" s="96"/>
      <c r="Q39" s="96"/>
      <c r="R39" s="1"/>
      <c r="S39" s="1"/>
      <c r="T39" s="96"/>
      <c r="U39" s="96"/>
      <c r="V39" s="96"/>
      <c r="W39" s="96"/>
      <c r="X39" s="96"/>
      <c r="Y39" s="96"/>
      <c r="Z39" s="96"/>
      <c r="AA39" s="96"/>
      <c r="AB39" s="96"/>
      <c r="AC39" s="96"/>
      <c r="AD39" s="96"/>
      <c r="AE39" s="96"/>
      <c r="AF39" s="96"/>
      <c r="AG39" s="1"/>
      <c r="AH39" s="96"/>
      <c r="AI39" s="96"/>
      <c r="AJ39" s="96"/>
      <c r="AK39" s="96"/>
      <c r="AL39" s="96"/>
      <c r="AM39" s="96"/>
      <c r="AN39" s="96"/>
      <c r="AO39" s="96"/>
      <c r="AP39" s="96"/>
      <c r="AQ39" s="96"/>
      <c r="AR39" s="96"/>
      <c r="AS39" s="96"/>
      <c r="AT39" s="96"/>
      <c r="AU39" s="96"/>
    </row>
    <row r="40" spans="1:47" ht="15.75" customHeight="1">
      <c r="A40" s="96"/>
      <c r="B40" s="96"/>
      <c r="C40" s="96"/>
      <c r="D40" s="96"/>
      <c r="E40" s="96"/>
      <c r="F40" s="96"/>
      <c r="G40" s="96"/>
      <c r="H40" s="96"/>
      <c r="I40" s="96"/>
      <c r="J40" s="1"/>
      <c r="K40" s="1"/>
      <c r="L40" s="96"/>
      <c r="M40" s="96"/>
      <c r="N40" s="96"/>
      <c r="O40" s="96"/>
      <c r="P40" s="96"/>
      <c r="Q40" s="96"/>
      <c r="R40" s="1"/>
      <c r="S40" s="1"/>
      <c r="T40" s="1"/>
      <c r="U40" s="1"/>
      <c r="V40" s="96"/>
      <c r="W40" s="96"/>
      <c r="X40" s="96"/>
      <c r="Y40" s="96"/>
      <c r="Z40" s="96"/>
      <c r="AA40" s="96"/>
      <c r="AB40" s="96"/>
      <c r="AC40" s="96"/>
      <c r="AD40" s="96"/>
      <c r="AE40" s="96"/>
      <c r="AF40" s="96"/>
      <c r="AG40" s="1"/>
      <c r="AH40" s="96"/>
      <c r="AI40" s="96"/>
      <c r="AJ40" s="96"/>
      <c r="AK40" s="96"/>
      <c r="AL40" s="96"/>
      <c r="AM40" s="96"/>
      <c r="AN40" s="96"/>
      <c r="AO40" s="96"/>
      <c r="AP40" s="96"/>
      <c r="AQ40" s="96"/>
      <c r="AR40" s="96"/>
      <c r="AS40" s="96"/>
      <c r="AT40" s="96"/>
      <c r="AU40" s="96"/>
    </row>
    <row r="41" spans="1:47" ht="15.75" customHeight="1">
      <c r="A41" s="96"/>
      <c r="B41" s="96"/>
      <c r="C41" s="96"/>
      <c r="D41" s="96"/>
      <c r="E41" s="96"/>
      <c r="F41" s="96"/>
      <c r="G41" s="96"/>
      <c r="H41" s="96"/>
      <c r="I41" s="96"/>
      <c r="J41" s="1"/>
      <c r="K41" s="1"/>
      <c r="L41" s="1"/>
      <c r="M41" s="1"/>
      <c r="N41" s="96"/>
      <c r="O41" s="96"/>
      <c r="P41" s="96"/>
      <c r="Q41" s="96"/>
      <c r="R41" s="1"/>
      <c r="S41" s="1"/>
      <c r="T41" s="1"/>
      <c r="U41" s="1"/>
      <c r="V41" s="96"/>
      <c r="W41" s="96"/>
      <c r="X41" s="96"/>
      <c r="Y41" s="96"/>
      <c r="Z41" s="96"/>
      <c r="AA41" s="96"/>
      <c r="AB41" s="96"/>
      <c r="AC41" s="96"/>
      <c r="AD41" s="96"/>
      <c r="AE41" s="96"/>
      <c r="AF41" s="96"/>
      <c r="AG41" s="1"/>
      <c r="AH41" s="96"/>
      <c r="AI41" s="96"/>
      <c r="AJ41" s="96"/>
      <c r="AK41" s="96"/>
      <c r="AL41" s="96"/>
      <c r="AM41" s="96"/>
      <c r="AN41" s="96"/>
      <c r="AO41" s="96"/>
      <c r="AP41" s="96"/>
      <c r="AQ41" s="96"/>
      <c r="AR41" s="96"/>
      <c r="AS41" s="96"/>
      <c r="AT41" s="96"/>
      <c r="AU41" s="96"/>
    </row>
    <row r="42" spans="1:47" ht="15.75" customHeight="1">
      <c r="A42" s="96"/>
      <c r="B42" s="96"/>
      <c r="C42" s="96"/>
      <c r="D42" s="96"/>
      <c r="E42" s="96"/>
      <c r="F42" s="96"/>
      <c r="G42" s="96"/>
      <c r="H42" s="96"/>
      <c r="I42" s="96"/>
      <c r="J42" s="1"/>
      <c r="K42" s="1"/>
      <c r="L42" s="1"/>
      <c r="M42" s="1"/>
      <c r="N42" s="96"/>
      <c r="O42" s="96"/>
      <c r="P42" s="96"/>
      <c r="Q42" s="96"/>
      <c r="R42" s="1"/>
      <c r="S42" s="1"/>
      <c r="T42" s="1"/>
      <c r="U42" s="1"/>
      <c r="V42" s="96"/>
      <c r="W42" s="96"/>
      <c r="X42" s="96"/>
      <c r="Y42" s="96"/>
      <c r="Z42" s="96"/>
      <c r="AA42" s="96"/>
      <c r="AB42" s="96"/>
      <c r="AC42" s="96"/>
      <c r="AD42" s="96"/>
      <c r="AE42" s="96"/>
      <c r="AF42" s="96"/>
      <c r="AG42" s="1"/>
      <c r="AH42" s="96"/>
      <c r="AI42" s="96"/>
      <c r="AJ42" s="96"/>
      <c r="AK42" s="96"/>
      <c r="AL42" s="96"/>
      <c r="AM42" s="96"/>
      <c r="AN42" s="96"/>
      <c r="AO42" s="96"/>
      <c r="AP42" s="96"/>
      <c r="AQ42" s="96"/>
      <c r="AR42" s="96"/>
      <c r="AS42" s="96"/>
      <c r="AT42" s="96"/>
      <c r="AU42" s="96"/>
    </row>
    <row r="43" spans="1:47" ht="15.75" customHeight="1">
      <c r="A43" s="96"/>
      <c r="B43" s="96"/>
      <c r="C43" s="96"/>
      <c r="D43" s="96"/>
      <c r="E43" s="96"/>
      <c r="F43" s="96"/>
      <c r="G43" s="96"/>
      <c r="H43" s="96"/>
      <c r="I43" s="96"/>
      <c r="J43" s="1"/>
      <c r="K43" s="1"/>
      <c r="L43" s="1"/>
      <c r="M43" s="1"/>
      <c r="N43" s="96"/>
      <c r="O43" s="96"/>
      <c r="P43" s="96"/>
      <c r="Q43" s="96"/>
      <c r="R43" s="1"/>
      <c r="S43" s="1"/>
      <c r="T43" s="1"/>
      <c r="U43" s="1"/>
      <c r="V43" s="96"/>
      <c r="W43" s="96"/>
      <c r="X43" s="96"/>
      <c r="Y43" s="96"/>
      <c r="Z43" s="96"/>
      <c r="AA43" s="96"/>
      <c r="AB43" s="96"/>
      <c r="AC43" s="96"/>
      <c r="AD43" s="96"/>
      <c r="AE43" s="96"/>
      <c r="AF43" s="96"/>
      <c r="AG43" s="2"/>
      <c r="AH43" s="96"/>
      <c r="AI43" s="96"/>
      <c r="AJ43" s="96"/>
      <c r="AK43" s="96"/>
      <c r="AL43" s="96"/>
      <c r="AM43" s="96"/>
      <c r="AN43" s="96"/>
      <c r="AO43" s="96"/>
      <c r="AP43" s="96"/>
      <c r="AQ43" s="96"/>
      <c r="AR43" s="96"/>
      <c r="AS43" s="96"/>
      <c r="AT43" s="96"/>
      <c r="AU43" s="96"/>
    </row>
    <row r="44" spans="1:47" ht="15.75" customHeight="1">
      <c r="A44" s="96"/>
      <c r="B44" s="96"/>
      <c r="C44" s="96"/>
      <c r="D44" s="96"/>
      <c r="E44" s="96"/>
      <c r="F44" s="96"/>
      <c r="G44" s="96"/>
      <c r="H44" s="96"/>
      <c r="I44" s="96"/>
      <c r="J44" s="1"/>
      <c r="K44" s="1"/>
      <c r="L44" s="1"/>
      <c r="M44" s="1"/>
      <c r="N44" s="96"/>
      <c r="O44" s="96"/>
      <c r="P44" s="96"/>
      <c r="Q44" s="6"/>
      <c r="R44" s="6"/>
      <c r="S44" s="1"/>
      <c r="T44" s="96"/>
      <c r="U44" s="96"/>
      <c r="V44" s="96"/>
      <c r="W44" s="96"/>
      <c r="X44" s="96"/>
      <c r="Y44" s="96"/>
      <c r="Z44" s="96"/>
      <c r="AA44" s="96"/>
      <c r="AB44" s="96"/>
      <c r="AC44" s="96"/>
      <c r="AD44" s="96"/>
      <c r="AE44" s="96"/>
      <c r="AF44" s="96"/>
      <c r="AG44" s="1"/>
      <c r="AH44" s="96"/>
      <c r="AI44" s="96"/>
      <c r="AJ44" s="96"/>
      <c r="AK44" s="96"/>
      <c r="AL44" s="96"/>
      <c r="AM44" s="96"/>
      <c r="AN44" s="96"/>
      <c r="AO44" s="96"/>
      <c r="AP44" s="96"/>
      <c r="AQ44" s="96"/>
      <c r="AR44" s="96"/>
      <c r="AS44" s="96"/>
      <c r="AT44" s="96"/>
      <c r="AU44" s="96"/>
    </row>
    <row r="45" spans="1:47" ht="15.75" customHeight="1">
      <c r="A45" s="96"/>
      <c r="B45" s="96"/>
      <c r="C45" s="96"/>
      <c r="D45" s="96"/>
      <c r="E45" s="96"/>
      <c r="F45" s="96"/>
      <c r="G45" s="96"/>
      <c r="H45" s="96"/>
      <c r="I45" s="6"/>
      <c r="J45" s="6"/>
      <c r="K45" s="1"/>
      <c r="L45" s="663"/>
      <c r="M45" s="663"/>
      <c r="N45" s="664"/>
      <c r="O45" s="2"/>
      <c r="P45" s="96"/>
      <c r="Q45" s="96"/>
      <c r="R45" s="96"/>
      <c r="S45" s="96"/>
      <c r="T45" s="96"/>
      <c r="U45" s="96"/>
      <c r="V45" s="96"/>
      <c r="W45" s="96"/>
      <c r="X45" s="96"/>
      <c r="Y45" s="96"/>
      <c r="Z45" s="96"/>
      <c r="AA45" s="96"/>
      <c r="AB45" s="96"/>
      <c r="AC45" s="96"/>
      <c r="AD45" s="96"/>
      <c r="AE45" s="96"/>
      <c r="AF45" s="96"/>
      <c r="AG45" s="1"/>
      <c r="AH45" s="96"/>
      <c r="AI45" s="96"/>
      <c r="AJ45" s="96"/>
      <c r="AK45" s="96"/>
      <c r="AL45" s="96"/>
      <c r="AM45" s="96"/>
      <c r="AN45" s="96"/>
      <c r="AO45" s="96"/>
      <c r="AP45" s="96"/>
      <c r="AQ45" s="96"/>
      <c r="AR45" s="96"/>
      <c r="AS45" s="96"/>
      <c r="AT45" s="96"/>
      <c r="AU45" s="96"/>
    </row>
    <row r="46" spans="1:47" ht="15.7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6"/>
      <c r="AH46" s="96"/>
      <c r="AI46" s="96"/>
      <c r="AJ46" s="96"/>
      <c r="AK46" s="96"/>
      <c r="AL46" s="96"/>
      <c r="AM46" s="96"/>
      <c r="AN46" s="96"/>
      <c r="AO46" s="96"/>
      <c r="AP46" s="96"/>
      <c r="AQ46" s="96"/>
      <c r="AR46" s="96"/>
      <c r="AS46" s="96"/>
      <c r="AT46" s="96"/>
      <c r="AU46" s="96"/>
    </row>
    <row r="47" spans="1:47" ht="12.7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1:47" ht="12.7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row>
    <row r="49" spans="1:47" ht="12.7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12.7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row>
    <row r="51" spans="1:47" ht="12.7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row>
    <row r="52" spans="1:47" ht="12.7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row>
    <row r="53" spans="1:47" ht="12.7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row>
    <row r="54" spans="1:47" ht="12.7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12.7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12.7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row>
    <row r="57" spans="1:47" ht="12.7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row>
    <row r="58" spans="1:47" ht="12.7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row>
    <row r="59" spans="1:47" ht="12.7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row>
    <row r="60" spans="1:47" ht="12.7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2.7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row>
    <row r="62" spans="1:47" ht="12.7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row>
    <row r="63" spans="1:47" ht="12.7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row>
    <row r="64" spans="1:47" ht="12.7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row>
    <row r="65" spans="1:47" ht="12.7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row>
    <row r="66" spans="1:47" ht="12.7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row>
    <row r="67" spans="1:47" ht="12.7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row>
    <row r="68" spans="1:47" ht="12.7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2.7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row>
    <row r="70" spans="1:47" ht="12.7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row>
    <row r="71" spans="1:47" ht="12.7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row>
    <row r="72" spans="1:47" ht="12.7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row>
    <row r="73" spans="1:47" ht="12.7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row>
    <row r="74" spans="1:47" ht="12.7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2.7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row>
    <row r="76" spans="1:47" ht="12.7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row>
    <row r="77" spans="1:47" ht="12.7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row>
    <row r="78" spans="1:47" ht="12.7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row>
    <row r="79" spans="1:47" ht="12.7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row>
    <row r="80" spans="1:47" ht="12.7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2.7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row>
    <row r="82" spans="1:47" ht="12.7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row>
    <row r="83" spans="1:47" ht="12.7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row>
    <row r="84" spans="1:47" ht="12.7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row>
    <row r="85" spans="1:47" ht="12.7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row>
    <row r="86" spans="1:47" ht="12.7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row>
    <row r="87" spans="1:47" ht="12.7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row>
    <row r="88" spans="1:47" ht="12.7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row>
    <row r="89" spans="1:47" ht="12.7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row>
    <row r="90" spans="1:47" ht="12.7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row>
    <row r="91" spans="1:47" ht="12.7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row>
    <row r="92" spans="1:47" ht="12.7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row>
    <row r="93" spans="1:47" ht="12.7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2.7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row>
    <row r="95" spans="1:47" ht="12.7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row>
    <row r="96" spans="1:47"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row>
    <row r="97" spans="1:47"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row>
    <row r="98" spans="1:47"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row>
    <row r="99" spans="1:47"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row>
    <row r="100" spans="1:47"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row>
    <row r="101" spans="1:47"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row>
    <row r="103" spans="1:47"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row>
    <row r="104" spans="1:47"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row>
    <row r="105" spans="1:47"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row>
    <row r="106" spans="1:47"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row>
    <row r="107" spans="1:47"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row>
    <row r="108" spans="1:47"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row>
    <row r="109" spans="1:47"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row>
    <row r="110" spans="1:47"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row>
    <row r="111" spans="1:47"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row>
    <row r="112" spans="1:47"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row>
    <row r="113" spans="1:47"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row>
    <row r="114" spans="1:47"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row>
    <row r="115" spans="1:47"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row>
    <row r="116" spans="1:47"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row>
    <row r="117" spans="1:47"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row>
    <row r="118" spans="1:47"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row>
    <row r="119" spans="1:47"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row>
    <row r="120" spans="1:47"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row>
    <row r="121" spans="1:47"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row>
    <row r="122" spans="1:47"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row>
    <row r="123" spans="1:47"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row>
    <row r="124" spans="1:47"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row>
    <row r="125" spans="1:47"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row>
    <row r="126" spans="1:47"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row>
    <row r="127" spans="1:47"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row>
    <row r="128" spans="1:47"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row>
    <row r="129" spans="1:47"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row>
    <row r="130" spans="1:47"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row>
    <row r="131" spans="1:47"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row>
    <row r="132" spans="1:47"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row>
    <row r="133" spans="1:47"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row>
    <row r="134" spans="1:47"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row>
    <row r="135" spans="1:47"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row>
    <row r="136" spans="1:47"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row>
    <row r="137" spans="1:47"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row>
    <row r="138" spans="1:47"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row>
    <row r="139" spans="1:47"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row>
    <row r="140" spans="1:47"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row>
    <row r="141" spans="1:47"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row>
    <row r="142" spans="1:47"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row>
    <row r="143" spans="1:47"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row>
    <row r="144" spans="1:47"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row>
    <row r="145" spans="1:47"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row>
    <row r="146" spans="1:47"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row>
    <row r="147" spans="1:47"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row>
    <row r="148" spans="1:47"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row>
    <row r="149" spans="1:47"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row>
    <row r="150" spans="1:47"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row>
    <row r="151" spans="1:47"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row>
    <row r="152" spans="1:47"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row>
    <row r="153" spans="1:47"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row>
    <row r="154" spans="1:47"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row>
    <row r="155" spans="1:47"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row>
    <row r="156" spans="1:47"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row>
    <row r="157" spans="1:47"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row>
    <row r="158" spans="1:47"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row>
    <row r="159" spans="1:47"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row>
    <row r="160" spans="1:47"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row>
    <row r="161" spans="1:47"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row>
    <row r="162" spans="1:47"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row>
    <row r="163" spans="1:47"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row>
    <row r="164" spans="1:47"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row>
    <row r="165" spans="1:47"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row>
    <row r="166" spans="1:47"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row>
    <row r="167" spans="1:47"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row>
    <row r="168" spans="1:47"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row>
    <row r="169" spans="1:47"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row>
    <row r="170" spans="1:47"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row>
    <row r="171" spans="1:47"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row>
    <row r="172" spans="1:47"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row>
    <row r="173" spans="1:47"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row>
    <row r="174" spans="1:47"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row>
    <row r="175" spans="1:47"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row>
    <row r="176" spans="1:47"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row>
    <row r="177" spans="1:47"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row>
    <row r="178" spans="1:47"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row>
    <row r="179" spans="1:47"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row>
    <row r="180" spans="1:47"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row>
    <row r="181" spans="1:47"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row>
    <row r="182" spans="1:47"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row>
    <row r="183" spans="1:47"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row>
    <row r="184" spans="1:47"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row>
    <row r="185" spans="1:47"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row>
    <row r="186" spans="1:47"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row>
    <row r="187" spans="1:47"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row>
    <row r="188" spans="1:47"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row>
    <row r="189" spans="1:47"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row>
    <row r="190" spans="1:47"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row>
    <row r="191" spans="1:47"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row>
    <row r="192" spans="1:47"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row>
    <row r="193" spans="1:47"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row>
    <row r="194" spans="1:47"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row>
    <row r="195" spans="1:47"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row>
    <row r="196" spans="1:47"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row>
    <row r="197" spans="1:47"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row>
    <row r="198" spans="1:47"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row>
    <row r="199" spans="1:47"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row>
    <row r="200" spans="1:47"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row>
    <row r="201" spans="1:47"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row>
    <row r="202" spans="1:47"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row>
    <row r="203" spans="1:47"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row>
    <row r="204" spans="1:47"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row>
    <row r="205" spans="1:47"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row>
    <row r="206" spans="1:47"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row>
    <row r="207" spans="1:47"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row>
    <row r="208" spans="1:47"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row>
    <row r="209" spans="1:47"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row>
    <row r="210" spans="1:47"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row>
    <row r="211" spans="1:47"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row>
    <row r="212" spans="1:47"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row>
    <row r="213" spans="1:47"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row>
    <row r="214" spans="1:47"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row>
    <row r="215" spans="1:47"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row>
    <row r="216" spans="1:47"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row>
    <row r="217" spans="1:47"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row>
    <row r="218" spans="1:47"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row>
    <row r="219" spans="1:47"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row>
    <row r="220" spans="1:47"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row>
    <row r="221" spans="1:47"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row>
    <row r="222" spans="1:47"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row>
    <row r="223" spans="1:47"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row>
    <row r="224" spans="1:47"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row>
    <row r="225" spans="1:47"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row>
    <row r="226" spans="1:47"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row>
    <row r="227" spans="1:47"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row>
    <row r="228" spans="1:47"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row>
    <row r="229" spans="1:47"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row>
    <row r="230" spans="1:47"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row>
    <row r="231" spans="1:47"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row>
    <row r="232" spans="1:47"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row>
    <row r="233" spans="1:47"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row>
    <row r="234" spans="1:47"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row>
    <row r="235" spans="1:47"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row>
    <row r="236" spans="1:47"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row>
    <row r="237" spans="1:47"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row>
    <row r="238" spans="1:47"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row>
    <row r="239" spans="1:47"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row>
    <row r="240" spans="1:47"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row>
    <row r="241" spans="1:47"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row>
    <row r="242" spans="1:47"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row>
    <row r="243" spans="1:47"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row>
    <row r="244" spans="1:47"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row>
    <row r="245" spans="1:47"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row>
    <row r="246" spans="1:47"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row>
    <row r="247" spans="1:47"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row>
    <row r="248" spans="1:47"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row>
    <row r="249" spans="1:47"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row>
    <row r="250" spans="1:47"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row>
    <row r="251" spans="1:47"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row>
    <row r="252" spans="1:47"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row>
    <row r="253" spans="1:47"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row>
    <row r="254" spans="1:47"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row>
    <row r="255" spans="1:47"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row>
    <row r="256" spans="1:47"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row>
    <row r="257" spans="1:47"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row>
    <row r="258" spans="1:47"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row>
    <row r="259" spans="1:47"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row>
    <row r="260" spans="1:47"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row>
    <row r="261" spans="1:47"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row>
    <row r="262" spans="1:47"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row>
    <row r="263" spans="1:47"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row>
    <row r="264" spans="1:47"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row>
    <row r="265" spans="1:47"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row>
    <row r="266" spans="1:47"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row>
    <row r="267" spans="1:47"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row>
    <row r="268" spans="1:47"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row>
    <row r="269" spans="1:47"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row>
    <row r="270" spans="1:47"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row>
    <row r="271" spans="1:47"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row>
    <row r="272" spans="1:47"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row>
    <row r="273" spans="1:47"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row>
    <row r="274" spans="1:47"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row>
    <row r="275" spans="1:47"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row>
    <row r="276" spans="1:47"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row>
    <row r="277" spans="1:47"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row>
    <row r="278" spans="1:47"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row>
    <row r="279" spans="1:47"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row>
    <row r="280" spans="1:47"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row>
    <row r="281" spans="1:47"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row>
    <row r="282" spans="1:47"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row>
    <row r="283" spans="1:47"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row>
    <row r="284" spans="1:47"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row>
    <row r="285" spans="1:47"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row>
    <row r="286" spans="1:47"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row>
    <row r="287" spans="1:47"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row>
    <row r="288" spans="1:47"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row>
    <row r="289" spans="1:47"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row>
    <row r="290" spans="1:47"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row>
    <row r="291" spans="1:47"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row>
    <row r="292" spans="1:47"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row>
    <row r="293" spans="1:47"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row>
    <row r="294" spans="1:47"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row>
    <row r="295" spans="1:47"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row>
    <row r="296" spans="1:47"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row>
    <row r="297" spans="1:47"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row>
    <row r="298" spans="1:47"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row>
    <row r="299" spans="1:47"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row>
    <row r="300" spans="1:47"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row>
    <row r="301" spans="1:47"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row>
    <row r="302" spans="1:47"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row>
    <row r="303" spans="1:47"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row>
    <row r="304" spans="1:47"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row>
    <row r="305" spans="1:47"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row>
    <row r="306" spans="1:47"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row>
    <row r="307" spans="1:47"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row>
    <row r="308" spans="1:47"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row>
    <row r="309" spans="1:47"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row>
    <row r="310" spans="1:47"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row>
    <row r="311" spans="1:47"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row>
    <row r="312" spans="1:47"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row>
    <row r="313" spans="1:47"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row>
    <row r="314" spans="1:47"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row>
    <row r="315" spans="1:47"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row>
    <row r="316" spans="1:47"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row>
    <row r="317" spans="1:47"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row>
    <row r="318" spans="1:47"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row>
    <row r="319" spans="1:47"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row>
    <row r="320" spans="1:47"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row>
    <row r="321" spans="1:47"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row>
    <row r="322" spans="1:47"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row>
    <row r="323" spans="1:47"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row>
    <row r="324" spans="1:47"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row>
    <row r="325" spans="1:47"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row>
    <row r="326" spans="1:47"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row>
    <row r="327" spans="1:47"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row>
    <row r="328" spans="1:47"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row>
    <row r="329" spans="1:47"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row>
    <row r="330" spans="1:47"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row>
    <row r="331" spans="1:47"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row>
    <row r="332" spans="1:47"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row>
    <row r="333" spans="1:47"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row>
    <row r="334" spans="1:47"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row>
    <row r="335" spans="1:47"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row>
    <row r="336" spans="1:47"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row>
    <row r="337" spans="1:47"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row>
    <row r="338" spans="1:47"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row>
    <row r="339" spans="1:47"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row>
    <row r="340" spans="1:47"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row>
    <row r="341" spans="1:47"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row>
    <row r="342" spans="1:47"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row>
    <row r="343" spans="1:47"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row>
    <row r="344" spans="1:47"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row>
    <row r="345" spans="1:47"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row>
    <row r="346" spans="1:47"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row>
    <row r="347" spans="1:47"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row>
    <row r="348" spans="1:47"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row>
    <row r="349" spans="1:47"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row>
    <row r="350" spans="1:47"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row>
    <row r="351" spans="1:47"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row>
    <row r="352" spans="1:47"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row>
    <row r="353" spans="1:47"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row>
    <row r="354" spans="1:47"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row>
    <row r="355" spans="1:47"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row>
    <row r="356" spans="1:47"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row>
    <row r="357" spans="1:47"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row>
    <row r="358" spans="1:47"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row>
    <row r="359" spans="1:47"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row>
    <row r="360" spans="1:47"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row>
    <row r="361" spans="1:47"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row>
    <row r="362" spans="1:47"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row>
    <row r="363" spans="1:47"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row>
    <row r="364" spans="1:47"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row>
    <row r="365" spans="1:47"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row>
    <row r="366" spans="1:47"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row>
    <row r="367" spans="1:47"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row>
    <row r="368" spans="1:47"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row>
    <row r="369" spans="1:47"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row>
    <row r="370" spans="1:47"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row>
    <row r="371" spans="1:47"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row>
    <row r="372" spans="1:47"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row>
    <row r="373" spans="1:47"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row>
    <row r="374" spans="1:47"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row>
    <row r="375" spans="1:47"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row>
    <row r="376" spans="1:47"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row>
    <row r="377" spans="1:47"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row>
    <row r="378" spans="1:47"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row>
    <row r="379" spans="1:47"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row>
    <row r="380" spans="1:47"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row>
    <row r="381" spans="1:47"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row>
    <row r="382" spans="1:47"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row>
    <row r="383" spans="1:47"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row>
    <row r="384" spans="1:47"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row>
    <row r="385" spans="1:47"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row>
    <row r="386" spans="1:47"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row>
    <row r="387" spans="1:47"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row>
    <row r="388" spans="1:47"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row>
    <row r="389" spans="1:47"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row>
    <row r="390" spans="1:47"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row>
    <row r="391" spans="1:47"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row>
    <row r="392" spans="1:47"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row>
    <row r="393" spans="1:47"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row>
    <row r="394" spans="1:47"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row>
    <row r="395" spans="1:47"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row>
    <row r="396" spans="1:47"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row>
    <row r="397" spans="1:47"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row>
    <row r="398" spans="1:47"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row>
    <row r="399" spans="1:47"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row>
    <row r="400" spans="1:47"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row>
    <row r="401" spans="1:47"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row>
    <row r="402" spans="1:47"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row>
    <row r="403" spans="1:47"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row>
    <row r="404" spans="1:47"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row>
    <row r="405" spans="1:47"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row>
    <row r="406" spans="1:47"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row>
    <row r="407" spans="1:47"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row>
    <row r="408" spans="1:47"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row>
    <row r="409" spans="1:47"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row>
    <row r="410" spans="1:47"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row>
    <row r="411" spans="1:47"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row>
    <row r="412" spans="1:47"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row>
    <row r="413" spans="1:47"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row>
    <row r="414" spans="1:47"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row>
    <row r="415" spans="1:47"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row>
    <row r="416" spans="1:47"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row>
    <row r="417" spans="1:47"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row>
    <row r="418" spans="1:47"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row>
    <row r="419" spans="1:47"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row>
    <row r="420" spans="1:47"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row>
    <row r="421" spans="1:47"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row>
    <row r="422" spans="1:47"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row>
    <row r="423" spans="1:47"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row>
    <row r="424" spans="1:47"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row>
    <row r="425" spans="1:47"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row>
    <row r="426" spans="1:47"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row>
    <row r="427" spans="1:47"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row>
    <row r="428" spans="1:47"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row>
    <row r="429" spans="1:47"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row>
    <row r="430" spans="1:47"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row>
    <row r="431" spans="1:47"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row>
    <row r="432" spans="1:47"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row>
    <row r="433" spans="1:47"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row>
    <row r="434" spans="1:47"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row>
    <row r="435" spans="1:47"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row>
    <row r="436" spans="1:47"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row>
    <row r="437" spans="1:47"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row>
    <row r="438" spans="1:47"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row>
    <row r="439" spans="1:47"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row>
    <row r="440" spans="1:47"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row>
    <row r="441" spans="1:47"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row>
    <row r="442" spans="1:47"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row>
    <row r="443" spans="1:47"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row>
    <row r="444" spans="1:47"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row>
    <row r="445" spans="1:47"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row>
    <row r="446" spans="1:47"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row>
    <row r="447" spans="1:47"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row>
    <row r="448" spans="1:47"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row>
    <row r="449" spans="1:47"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row>
    <row r="450" spans="1:47"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row>
    <row r="451" spans="1:47"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row>
    <row r="452" spans="1:47"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row>
    <row r="453" spans="1:47"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row>
    <row r="454" spans="1:47"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row>
    <row r="455" spans="1:47"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row>
    <row r="456" spans="1:47"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row>
    <row r="457" spans="1:47"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row>
    <row r="458" spans="1:47"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row>
    <row r="459" spans="1:47"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row>
    <row r="460" spans="1:47"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row>
    <row r="461" spans="1:47"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row>
    <row r="462" spans="1:47"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row>
    <row r="463" spans="1:47"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row>
    <row r="464" spans="1:47"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row>
    <row r="465" spans="1:47"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row>
    <row r="466" spans="1:47"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row>
    <row r="467" spans="1:47"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row>
    <row r="468" spans="1:47"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row>
    <row r="469" spans="1:47"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row>
    <row r="470" spans="1:47"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row>
    <row r="471" spans="1:47"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row>
    <row r="472" spans="1:47"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row>
    <row r="473" spans="1:47"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row>
    <row r="474" spans="1:47"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row>
    <row r="475" spans="1:47"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row>
    <row r="476" spans="1:47"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row>
    <row r="477" spans="1:47"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row>
    <row r="478" spans="1:47"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row>
    <row r="479" spans="1:47"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row>
    <row r="480" spans="1:47"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row>
    <row r="481" spans="1:47"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row>
    <row r="482" spans="1:47"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row>
    <row r="483" spans="1:47"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row>
    <row r="484" spans="1:47"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row>
    <row r="485" spans="1:47"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row>
    <row r="486" spans="1:47"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row>
    <row r="487" spans="1:47"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row>
    <row r="488" spans="1:47"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row>
    <row r="489" spans="1:47"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row>
    <row r="490" spans="1:47"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row>
    <row r="491" spans="1:47"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row>
    <row r="492" spans="1:47"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row>
    <row r="493" spans="1:47"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row>
    <row r="494" spans="1:47"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row>
    <row r="495" spans="1:47"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row>
    <row r="496" spans="1:47"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row>
    <row r="497" spans="1:47"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row>
    <row r="498" spans="1:47"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row>
    <row r="499" spans="1:47"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row>
    <row r="500" spans="1:47"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row>
    <row r="501" spans="1:47"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row>
    <row r="502" spans="1:47"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row>
    <row r="503" spans="1:47"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row>
    <row r="504" spans="1:47"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row>
    <row r="505" spans="1:47"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row>
    <row r="506" spans="1:47"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row>
    <row r="507" spans="1:47"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row>
    <row r="508" spans="1:47"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row>
    <row r="509" spans="1:47"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row>
    <row r="510" spans="1:47"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row>
    <row r="511" spans="1:47"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row>
    <row r="512" spans="1:47"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row>
    <row r="513" spans="1:47"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row>
    <row r="514" spans="1:47"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row>
    <row r="515" spans="1:47"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row>
    <row r="516" spans="1:47"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row>
    <row r="517" spans="1:47"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row>
    <row r="518" spans="1:47"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row>
    <row r="519" spans="1:47"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row>
    <row r="520" spans="1:47"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row>
    <row r="521" spans="1:47"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row>
    <row r="522" spans="1:47"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row>
    <row r="523" spans="1:47"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row>
    <row r="524" spans="1:47"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row>
    <row r="525" spans="1:47"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row>
    <row r="526" spans="1:47"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row>
    <row r="527" spans="1:47"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row>
    <row r="528" spans="1:47"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row>
    <row r="529" spans="1:47"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row>
    <row r="530" spans="1:47"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row>
    <row r="531" spans="1:47"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row>
    <row r="532" spans="1:47"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row>
    <row r="533" spans="1:47"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row>
    <row r="534" spans="1:47"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row>
    <row r="535" spans="1:47"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row>
    <row r="536" spans="1:47"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row>
    <row r="537" spans="1:47"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row>
    <row r="538" spans="1:47"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row>
    <row r="539" spans="1:47"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row>
    <row r="540" spans="1:47"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row>
    <row r="541" spans="1:47"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row>
    <row r="542" spans="1:47"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row>
    <row r="543" spans="1:47"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row>
    <row r="544" spans="1:47"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row>
    <row r="545" spans="1:47"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row>
    <row r="546" spans="1:47"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row>
    <row r="547" spans="1:47"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row>
    <row r="548" spans="1:47"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row>
    <row r="549" spans="1:47"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row>
    <row r="550" spans="1:47"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row>
    <row r="551" spans="1:47"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row>
    <row r="552" spans="1:47"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row>
    <row r="553" spans="1:47"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row>
    <row r="554" spans="1:47"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row>
    <row r="555" spans="1:47"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row>
    <row r="556" spans="1:47"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row>
    <row r="557" spans="1:47"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row>
    <row r="558" spans="1:47"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row>
    <row r="559" spans="1:47"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row>
    <row r="560" spans="1:47"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row>
    <row r="561" spans="1:47"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row>
    <row r="562" spans="1:47"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row>
    <row r="563" spans="1:47"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row>
    <row r="564" spans="1:47"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row>
    <row r="565" spans="1:47"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row>
    <row r="566" spans="1:47"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row>
    <row r="567" spans="1:47"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row>
    <row r="568" spans="1:47"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row>
    <row r="569" spans="1:47"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row>
    <row r="570" spans="1:47"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row>
    <row r="571" spans="1:47"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row>
    <row r="572" spans="1:47"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row>
    <row r="573" spans="1:47"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row>
    <row r="574" spans="1:47"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row>
    <row r="575" spans="1:47"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row>
    <row r="576" spans="1:47"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row>
    <row r="577" spans="1:47"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row>
    <row r="578" spans="1:47"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row>
    <row r="579" spans="1:47"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row>
    <row r="580" spans="1:47"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row>
    <row r="581" spans="1:47"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row>
    <row r="582" spans="1:47"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row>
    <row r="583" spans="1:47"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row>
    <row r="584" spans="1:47"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row>
    <row r="585" spans="1:47"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row>
    <row r="586" spans="1:47"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row>
    <row r="587" spans="1:47"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row>
    <row r="588" spans="1:47"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row>
    <row r="589" spans="1:47"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row>
    <row r="590" spans="1:47"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row>
    <row r="591" spans="1:47"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row>
    <row r="592" spans="1:47"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row>
    <row r="593" spans="1:47"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row>
    <row r="594" spans="1:47"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row>
    <row r="595" spans="1:47"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row>
    <row r="596" spans="1:47"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row>
    <row r="597" spans="1:47"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row>
    <row r="598" spans="1:47"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row>
    <row r="599" spans="1:47"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row>
    <row r="600" spans="1:47"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row>
    <row r="601" spans="1:47"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row>
    <row r="602" spans="1:47"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row>
    <row r="603" spans="1:47"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row>
    <row r="604" spans="1:47"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row>
    <row r="605" spans="1:47"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row>
    <row r="606" spans="1:47"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row>
    <row r="607" spans="1:47"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row>
    <row r="608" spans="1:47"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row>
    <row r="609" spans="1:47"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row>
    <row r="610" spans="1:47"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row>
    <row r="611" spans="1:47"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row>
    <row r="612" spans="1:47"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row>
    <row r="613" spans="1:47"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row>
    <row r="614" spans="1:47"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row>
    <row r="615" spans="1:47"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row>
    <row r="616" spans="1:47"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row>
    <row r="617" spans="1:47"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row>
    <row r="618" spans="1:47"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row>
    <row r="619" spans="1:47"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row>
    <row r="620" spans="1:47"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row>
    <row r="621" spans="1:47"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row>
    <row r="622" spans="1:47"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row>
    <row r="623" spans="1:47"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row>
    <row r="624" spans="1:47"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row>
    <row r="625" spans="1:47"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row>
    <row r="626" spans="1:47"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row>
    <row r="627" spans="1:47"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row>
    <row r="628" spans="1:47"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row>
    <row r="629" spans="1:47"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row>
    <row r="630" spans="1:47"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row>
    <row r="631" spans="1:47"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row>
    <row r="632" spans="1:47"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row>
    <row r="633" spans="1:47"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row>
    <row r="634" spans="1:47"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row>
    <row r="635" spans="1:47"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row>
    <row r="636" spans="1:47"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row>
    <row r="637" spans="1:47"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row>
    <row r="638" spans="1:47"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row>
    <row r="639" spans="1:47"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row>
    <row r="640" spans="1:47"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row>
    <row r="641" spans="1:47"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row>
    <row r="642" spans="1:47"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row>
    <row r="643" spans="1:47"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row>
    <row r="644" spans="1:47"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row>
    <row r="645" spans="1:47"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row>
    <row r="646" spans="1:47"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row>
    <row r="647" spans="1:47"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row>
    <row r="648" spans="1:47"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row>
    <row r="649" spans="1:47"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row>
    <row r="650" spans="1:47"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row>
    <row r="651" spans="1:47"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row>
    <row r="652" spans="1:47"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row>
    <row r="653" spans="1:47"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row>
    <row r="654" spans="1:47"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row>
    <row r="655" spans="1:47"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row>
    <row r="656" spans="1:47"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row>
    <row r="657" spans="1:47"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row>
    <row r="658" spans="1:47"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row>
    <row r="659" spans="1:47"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row>
    <row r="660" spans="1:47"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row>
    <row r="661" spans="1:47"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row>
    <row r="662" spans="1:47"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row>
    <row r="663" spans="1:47"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row>
    <row r="664" spans="1:47"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row>
    <row r="665" spans="1:47"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row>
    <row r="666" spans="1:47"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row>
    <row r="667" spans="1:47"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row>
    <row r="668" spans="1:47"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row>
    <row r="669" spans="1:47"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row>
    <row r="670" spans="1:47"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row>
    <row r="671" spans="1:47"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row>
    <row r="672" spans="1:47"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row>
    <row r="673" spans="1:47"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row>
    <row r="674" spans="1:47"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row>
    <row r="675" spans="1:47"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row>
    <row r="676" spans="1:47"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row>
    <row r="677" spans="1:47"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row>
    <row r="678" spans="1:47"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row>
    <row r="679" spans="1:47"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row>
    <row r="680" spans="1:47"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row>
    <row r="681" spans="1:47"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row>
    <row r="682" spans="1:47"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row>
    <row r="683" spans="1:47"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row>
    <row r="684" spans="1:47"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row>
    <row r="685" spans="1:47"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row>
    <row r="686" spans="1:47"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row>
    <row r="687" spans="1:47"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row>
    <row r="688" spans="1:47"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row>
    <row r="689" spans="1:47"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row>
    <row r="690" spans="1:47"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row>
    <row r="691" spans="1:47"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row>
    <row r="692" spans="1:47"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row>
    <row r="693" spans="1:47"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row>
    <row r="694" spans="1:47"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row>
    <row r="695" spans="1:47"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row>
    <row r="696" spans="1:47"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row>
    <row r="697" spans="1:47"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row>
    <row r="698" spans="1:47"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row>
    <row r="699" spans="1:47"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row>
    <row r="700" spans="1:47"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row>
    <row r="701" spans="1:47"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row>
    <row r="702" spans="1:47"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row>
    <row r="703" spans="1:47"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row>
    <row r="704" spans="1:47"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row>
    <row r="705" spans="1:47"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row>
    <row r="706" spans="1:47"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row>
    <row r="707" spans="1:47"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row>
    <row r="708" spans="1:47"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row>
    <row r="709" spans="1:47"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row>
    <row r="710" spans="1:47"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row>
    <row r="711" spans="1:47"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row>
    <row r="712" spans="1:47"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row>
    <row r="713" spans="1:47"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row>
    <row r="714" spans="1:47"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row>
    <row r="715" spans="1:47"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row>
    <row r="716" spans="1:47"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row>
    <row r="717" spans="1:47"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row>
    <row r="718" spans="1:47"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row>
    <row r="719" spans="1:47"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row>
    <row r="720" spans="1:47"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row>
    <row r="721" spans="1:47"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row>
    <row r="722" spans="1:47"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row>
    <row r="723" spans="1:47"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row>
    <row r="724" spans="1:47"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row>
    <row r="725" spans="1:47"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row>
    <row r="726" spans="1:47"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row>
    <row r="727" spans="1:47"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row>
    <row r="728" spans="1:47"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row>
    <row r="729" spans="1:47"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row>
    <row r="730" spans="1:47"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row>
    <row r="731" spans="1:47"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row>
    <row r="732" spans="1:47"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row>
    <row r="733" spans="1:47"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row>
    <row r="734" spans="1:47"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row>
    <row r="735" spans="1:47"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row>
    <row r="736" spans="1:47"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row>
    <row r="737" spans="1:47"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row>
    <row r="738" spans="1:47"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row>
    <row r="739" spans="1:47"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row>
    <row r="740" spans="1:47"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row>
    <row r="741" spans="1:47"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row>
    <row r="742" spans="1:47"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row>
    <row r="743" spans="1:47"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row>
    <row r="744" spans="1:47"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row>
    <row r="745" spans="1:47"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row>
    <row r="746" spans="1:47"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row>
    <row r="747" spans="1:47"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row>
    <row r="748" spans="1:47"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row>
    <row r="749" spans="1:47"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row>
    <row r="750" spans="1:47"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row>
    <row r="751" spans="1:47"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row>
    <row r="752" spans="1:47"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row>
    <row r="753" spans="1:47"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row>
    <row r="754" spans="1:47"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row>
    <row r="755" spans="1:47"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row>
    <row r="756" spans="1:47"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row>
    <row r="757" spans="1:47"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row>
    <row r="758" spans="1:47"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row>
    <row r="759" spans="1:47"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row>
    <row r="760" spans="1:47"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row>
    <row r="761" spans="1:47"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row>
    <row r="762" spans="1:47"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row>
    <row r="763" spans="1:47"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row>
    <row r="764" spans="1:47"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row>
    <row r="765" spans="1:47"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row>
    <row r="766" spans="1:47"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row>
    <row r="767" spans="1:47"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row>
    <row r="768" spans="1:47"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row>
    <row r="769" spans="1:47"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row>
    <row r="770" spans="1:47"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row>
    <row r="771" spans="1:47"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row>
    <row r="772" spans="1:47"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row>
    <row r="773" spans="1:47"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1"/>
      <c r="AT773" s="61"/>
      <c r="AU773" s="61"/>
    </row>
    <row r="774" spans="1:47"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1"/>
      <c r="AT774" s="61"/>
      <c r="AU774" s="61"/>
    </row>
    <row r="775" spans="1:47"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1"/>
      <c r="AT775" s="61"/>
      <c r="AU775" s="61"/>
    </row>
    <row r="776" spans="1:47"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1"/>
      <c r="AT776" s="61"/>
      <c r="AU776" s="61"/>
    </row>
    <row r="777" spans="1:47"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1"/>
      <c r="AT777" s="61"/>
      <c r="AU777" s="61"/>
    </row>
    <row r="778" spans="1:47"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1"/>
      <c r="AT778" s="61"/>
      <c r="AU778" s="61"/>
    </row>
    <row r="779" spans="1:47"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row>
    <row r="780" spans="1:47"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1"/>
      <c r="AT780" s="61"/>
      <c r="AU780" s="61"/>
    </row>
    <row r="781" spans="1:47"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1"/>
      <c r="AT781" s="61"/>
      <c r="AU781" s="61"/>
    </row>
    <row r="782" spans="1:47"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1"/>
      <c r="AT782" s="61"/>
      <c r="AU782" s="61"/>
    </row>
    <row r="783" spans="1:47"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1"/>
      <c r="AT783" s="61"/>
      <c r="AU783" s="61"/>
    </row>
    <row r="784" spans="1:47"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1"/>
      <c r="AT784" s="61"/>
      <c r="AU784" s="61"/>
    </row>
    <row r="785" spans="1:47"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1"/>
      <c r="AT785" s="61"/>
      <c r="AU785" s="61"/>
    </row>
    <row r="786" spans="1:47"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row>
    <row r="787" spans="1:47"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row>
    <row r="788" spans="1:47"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row>
    <row r="789" spans="1:47"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row>
    <row r="790" spans="1:47"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row>
    <row r="791" spans="1:47"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row>
    <row r="792" spans="1:47"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row>
    <row r="793" spans="1:47"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row>
    <row r="794" spans="1:47"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row>
    <row r="795" spans="1:47"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row>
    <row r="796" spans="1:47"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row>
    <row r="797" spans="1:47"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1"/>
      <c r="AT797" s="61"/>
      <c r="AU797" s="61"/>
    </row>
    <row r="798" spans="1:47"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1"/>
      <c r="AT798" s="61"/>
      <c r="AU798" s="61"/>
    </row>
    <row r="799" spans="1:47"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1"/>
      <c r="AT799" s="61"/>
      <c r="AU799" s="61"/>
    </row>
    <row r="800" spans="1:47"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1"/>
      <c r="AT800" s="61"/>
      <c r="AU800" s="61"/>
    </row>
    <row r="801" spans="1:47"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1"/>
      <c r="AT801" s="61"/>
      <c r="AU801" s="61"/>
    </row>
    <row r="802" spans="1:47"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1"/>
      <c r="AT802" s="61"/>
      <c r="AU802" s="61"/>
    </row>
    <row r="803" spans="1:47"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1"/>
      <c r="AT803" s="61"/>
      <c r="AU803" s="61"/>
    </row>
    <row r="804" spans="1:47"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1"/>
      <c r="AT804" s="61"/>
      <c r="AU804" s="61"/>
    </row>
    <row r="805" spans="1:47"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1"/>
      <c r="AT805" s="61"/>
      <c r="AU805" s="61"/>
    </row>
    <row r="806" spans="1:47"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c r="AQ806" s="61"/>
      <c r="AR806" s="61"/>
      <c r="AS806" s="61"/>
      <c r="AT806" s="61"/>
      <c r="AU806" s="61"/>
    </row>
    <row r="807" spans="1:47"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1"/>
      <c r="AL807" s="61"/>
      <c r="AM807" s="61"/>
      <c r="AN807" s="61"/>
      <c r="AO807" s="61"/>
      <c r="AP807" s="61"/>
      <c r="AQ807" s="61"/>
      <c r="AR807" s="61"/>
      <c r="AS807" s="61"/>
      <c r="AT807" s="61"/>
      <c r="AU807" s="61"/>
    </row>
    <row r="808" spans="1:47"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1"/>
      <c r="AL808" s="61"/>
      <c r="AM808" s="61"/>
      <c r="AN808" s="61"/>
      <c r="AO808" s="61"/>
      <c r="AP808" s="61"/>
      <c r="AQ808" s="61"/>
      <c r="AR808" s="61"/>
      <c r="AS808" s="61"/>
      <c r="AT808" s="61"/>
      <c r="AU808" s="61"/>
    </row>
    <row r="809" spans="1:47"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1"/>
      <c r="AL809" s="61"/>
      <c r="AM809" s="61"/>
      <c r="AN809" s="61"/>
      <c r="AO809" s="61"/>
      <c r="AP809" s="61"/>
      <c r="AQ809" s="61"/>
      <c r="AR809" s="61"/>
      <c r="AS809" s="61"/>
      <c r="AT809" s="61"/>
      <c r="AU809" s="61"/>
    </row>
    <row r="810" spans="1:47"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810" s="61"/>
      <c r="AN810" s="61"/>
      <c r="AO810" s="61"/>
      <c r="AP810" s="61"/>
      <c r="AQ810" s="61"/>
      <c r="AR810" s="61"/>
      <c r="AS810" s="61"/>
      <c r="AT810" s="61"/>
      <c r="AU810" s="61"/>
    </row>
    <row r="811" spans="1:47"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c r="AM811" s="61"/>
      <c r="AN811" s="61"/>
      <c r="AO811" s="61"/>
      <c r="AP811" s="61"/>
      <c r="AQ811" s="61"/>
      <c r="AR811" s="61"/>
      <c r="AS811" s="61"/>
      <c r="AT811" s="61"/>
      <c r="AU811" s="61"/>
    </row>
    <row r="812" spans="1:47"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1"/>
      <c r="AL812" s="61"/>
      <c r="AM812" s="61"/>
      <c r="AN812" s="61"/>
      <c r="AO812" s="61"/>
      <c r="AP812" s="61"/>
      <c r="AQ812" s="61"/>
      <c r="AR812" s="61"/>
      <c r="AS812" s="61"/>
      <c r="AT812" s="61"/>
      <c r="AU812" s="61"/>
    </row>
    <row r="813" spans="1:47"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1"/>
      <c r="AL813" s="61"/>
      <c r="AM813" s="61"/>
      <c r="AN813" s="61"/>
      <c r="AO813" s="61"/>
      <c r="AP813" s="61"/>
      <c r="AQ813" s="61"/>
      <c r="AR813" s="61"/>
      <c r="AS813" s="61"/>
      <c r="AT813" s="61"/>
      <c r="AU813" s="61"/>
    </row>
    <row r="814" spans="1:47"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814" s="61"/>
      <c r="AN814" s="61"/>
      <c r="AO814" s="61"/>
      <c r="AP814" s="61"/>
      <c r="AQ814" s="61"/>
      <c r="AR814" s="61"/>
      <c r="AS814" s="61"/>
      <c r="AT814" s="61"/>
      <c r="AU814" s="61"/>
    </row>
    <row r="815" spans="1:47"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1"/>
      <c r="AL815" s="61"/>
      <c r="AM815" s="61"/>
      <c r="AN815" s="61"/>
      <c r="AO815" s="61"/>
      <c r="AP815" s="61"/>
      <c r="AQ815" s="61"/>
      <c r="AR815" s="61"/>
      <c r="AS815" s="61"/>
      <c r="AT815" s="61"/>
      <c r="AU815" s="61"/>
    </row>
    <row r="816" spans="1:47"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1"/>
      <c r="AL816" s="61"/>
      <c r="AM816" s="61"/>
      <c r="AN816" s="61"/>
      <c r="AO816" s="61"/>
      <c r="AP816" s="61"/>
      <c r="AQ816" s="61"/>
      <c r="AR816" s="61"/>
      <c r="AS816" s="61"/>
      <c r="AT816" s="61"/>
      <c r="AU816" s="61"/>
    </row>
    <row r="817" spans="1:47"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c r="AQ817" s="61"/>
      <c r="AR817" s="61"/>
      <c r="AS817" s="61"/>
      <c r="AT817" s="61"/>
      <c r="AU817" s="61"/>
    </row>
    <row r="818" spans="1:47"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1"/>
      <c r="AL818" s="61"/>
      <c r="AM818" s="61"/>
      <c r="AN818" s="61"/>
      <c r="AO818" s="61"/>
      <c r="AP818" s="61"/>
      <c r="AQ818" s="61"/>
      <c r="AR818" s="61"/>
      <c r="AS818" s="61"/>
      <c r="AT818" s="61"/>
      <c r="AU818" s="61"/>
    </row>
    <row r="819" spans="1:47"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819" s="61"/>
      <c r="AN819" s="61"/>
      <c r="AO819" s="61"/>
      <c r="AP819" s="61"/>
      <c r="AQ819" s="61"/>
      <c r="AR819" s="61"/>
      <c r="AS819" s="61"/>
      <c r="AT819" s="61"/>
      <c r="AU819" s="61"/>
    </row>
    <row r="820" spans="1:47"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c r="AM820" s="61"/>
      <c r="AN820" s="61"/>
      <c r="AO820" s="61"/>
      <c r="AP820" s="61"/>
      <c r="AQ820" s="61"/>
      <c r="AR820" s="61"/>
      <c r="AS820" s="61"/>
      <c r="AT820" s="61"/>
      <c r="AU820" s="61"/>
    </row>
    <row r="821" spans="1:47"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1"/>
      <c r="AL821" s="61"/>
      <c r="AM821" s="61"/>
      <c r="AN821" s="61"/>
      <c r="AO821" s="61"/>
      <c r="AP821" s="61"/>
      <c r="AQ821" s="61"/>
      <c r="AR821" s="61"/>
      <c r="AS821" s="61"/>
      <c r="AT821" s="61"/>
      <c r="AU821" s="61"/>
    </row>
    <row r="822" spans="1:47"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c r="AQ822" s="61"/>
      <c r="AR822" s="61"/>
      <c r="AS822" s="61"/>
      <c r="AT822" s="61"/>
      <c r="AU822" s="61"/>
    </row>
    <row r="823" spans="1:47"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823" s="61"/>
      <c r="AN823" s="61"/>
      <c r="AO823" s="61"/>
      <c r="AP823" s="61"/>
      <c r="AQ823" s="61"/>
      <c r="AR823" s="61"/>
      <c r="AS823" s="61"/>
      <c r="AT823" s="61"/>
      <c r="AU823" s="61"/>
    </row>
    <row r="824" spans="1:47"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c r="AM824" s="61"/>
      <c r="AN824" s="61"/>
      <c r="AO824" s="61"/>
      <c r="AP824" s="61"/>
      <c r="AQ824" s="61"/>
      <c r="AR824" s="61"/>
      <c r="AS824" s="61"/>
      <c r="AT824" s="61"/>
      <c r="AU824" s="61"/>
    </row>
    <row r="825" spans="1:47"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825" s="61"/>
      <c r="AN825" s="61"/>
      <c r="AO825" s="61"/>
      <c r="AP825" s="61"/>
      <c r="AQ825" s="61"/>
      <c r="AR825" s="61"/>
      <c r="AS825" s="61"/>
      <c r="AT825" s="61"/>
      <c r="AU825" s="61"/>
    </row>
    <row r="826" spans="1:47"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1"/>
      <c r="AL826" s="61"/>
      <c r="AM826" s="61"/>
      <c r="AN826" s="61"/>
      <c r="AO826" s="61"/>
      <c r="AP826" s="61"/>
      <c r="AQ826" s="61"/>
      <c r="AR826" s="61"/>
      <c r="AS826" s="61"/>
      <c r="AT826" s="61"/>
      <c r="AU826" s="61"/>
    </row>
    <row r="827" spans="1:47"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61"/>
      <c r="AO827" s="61"/>
      <c r="AP827" s="61"/>
      <c r="AQ827" s="61"/>
      <c r="AR827" s="61"/>
      <c r="AS827" s="61"/>
      <c r="AT827" s="61"/>
      <c r="AU827" s="61"/>
    </row>
    <row r="828" spans="1:47"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1"/>
      <c r="AL828" s="61"/>
      <c r="AM828" s="61"/>
      <c r="AN828" s="61"/>
      <c r="AO828" s="61"/>
      <c r="AP828" s="61"/>
      <c r="AQ828" s="61"/>
      <c r="AR828" s="61"/>
      <c r="AS828" s="61"/>
      <c r="AT828" s="61"/>
      <c r="AU828" s="61"/>
    </row>
    <row r="829" spans="1:47"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829" s="61"/>
      <c r="AN829" s="61"/>
      <c r="AO829" s="61"/>
      <c r="AP829" s="61"/>
      <c r="AQ829" s="61"/>
      <c r="AR829" s="61"/>
      <c r="AS829" s="61"/>
      <c r="AT829" s="61"/>
      <c r="AU829" s="61"/>
    </row>
    <row r="830" spans="1:47"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c r="AG830" s="61"/>
      <c r="AH830" s="61"/>
      <c r="AI830" s="61"/>
      <c r="AJ830" s="61"/>
      <c r="AK830" s="61"/>
      <c r="AL830" s="61"/>
      <c r="AM830" s="61"/>
      <c r="AN830" s="61"/>
      <c r="AO830" s="61"/>
      <c r="AP830" s="61"/>
      <c r="AQ830" s="61"/>
      <c r="AR830" s="61"/>
      <c r="AS830" s="61"/>
      <c r="AT830" s="61"/>
      <c r="AU830" s="61"/>
    </row>
    <row r="831" spans="1:47"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831" s="61"/>
      <c r="AN831" s="61"/>
      <c r="AO831" s="61"/>
      <c r="AP831" s="61"/>
      <c r="AQ831" s="61"/>
      <c r="AR831" s="61"/>
      <c r="AS831" s="61"/>
      <c r="AT831" s="61"/>
      <c r="AU831" s="61"/>
    </row>
    <row r="832" spans="1:47"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61"/>
      <c r="AI832" s="61"/>
      <c r="AJ832" s="61"/>
      <c r="AK832" s="61"/>
      <c r="AL832" s="61"/>
      <c r="AM832" s="61"/>
      <c r="AN832" s="61"/>
      <c r="AO832" s="61"/>
      <c r="AP832" s="61"/>
      <c r="AQ832" s="61"/>
      <c r="AR832" s="61"/>
      <c r="AS832" s="61"/>
      <c r="AT832" s="61"/>
      <c r="AU832" s="61"/>
    </row>
    <row r="833" spans="1:47"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833" s="61"/>
      <c r="AN833" s="61"/>
      <c r="AO833" s="61"/>
      <c r="AP833" s="61"/>
      <c r="AQ833" s="61"/>
      <c r="AR833" s="61"/>
      <c r="AS833" s="61"/>
      <c r="AT833" s="61"/>
      <c r="AU833" s="61"/>
    </row>
    <row r="834" spans="1:47"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c r="AQ834" s="61"/>
      <c r="AR834" s="61"/>
      <c r="AS834" s="61"/>
      <c r="AT834" s="61"/>
      <c r="AU834" s="61"/>
    </row>
    <row r="835" spans="1:47"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c r="AQ835" s="61"/>
      <c r="AR835" s="61"/>
      <c r="AS835" s="61"/>
      <c r="AT835" s="61"/>
      <c r="AU835" s="61"/>
    </row>
    <row r="836" spans="1:47"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1"/>
      <c r="AL836" s="61"/>
      <c r="AM836" s="61"/>
      <c r="AN836" s="61"/>
      <c r="AO836" s="61"/>
      <c r="AP836" s="61"/>
      <c r="AQ836" s="61"/>
      <c r="AR836" s="61"/>
      <c r="AS836" s="61"/>
      <c r="AT836" s="61"/>
      <c r="AU836" s="61"/>
    </row>
    <row r="837" spans="1:47"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1"/>
      <c r="AL837" s="61"/>
      <c r="AM837" s="61"/>
      <c r="AN837" s="61"/>
      <c r="AO837" s="61"/>
      <c r="AP837" s="61"/>
      <c r="AQ837" s="61"/>
      <c r="AR837" s="61"/>
      <c r="AS837" s="61"/>
      <c r="AT837" s="61"/>
      <c r="AU837" s="61"/>
    </row>
    <row r="838" spans="1:47"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1"/>
      <c r="AL838" s="61"/>
      <c r="AM838" s="61"/>
      <c r="AN838" s="61"/>
      <c r="AO838" s="61"/>
      <c r="AP838" s="61"/>
      <c r="AQ838" s="61"/>
      <c r="AR838" s="61"/>
      <c r="AS838" s="61"/>
      <c r="AT838" s="61"/>
      <c r="AU838" s="61"/>
    </row>
    <row r="839" spans="1:47"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c r="AM839" s="61"/>
      <c r="AN839" s="61"/>
      <c r="AO839" s="61"/>
      <c r="AP839" s="61"/>
      <c r="AQ839" s="61"/>
      <c r="AR839" s="61"/>
      <c r="AS839" s="61"/>
      <c r="AT839" s="61"/>
      <c r="AU839" s="61"/>
    </row>
    <row r="840" spans="1:47"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1"/>
      <c r="AL840" s="61"/>
      <c r="AM840" s="61"/>
      <c r="AN840" s="61"/>
      <c r="AO840" s="61"/>
      <c r="AP840" s="61"/>
      <c r="AQ840" s="61"/>
      <c r="AR840" s="61"/>
      <c r="AS840" s="61"/>
      <c r="AT840" s="61"/>
      <c r="AU840" s="61"/>
    </row>
    <row r="841" spans="1:47"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c r="AQ841" s="61"/>
      <c r="AR841" s="61"/>
      <c r="AS841" s="61"/>
      <c r="AT841" s="61"/>
      <c r="AU841" s="61"/>
    </row>
    <row r="842" spans="1:47"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1"/>
      <c r="AL842" s="61"/>
      <c r="AM842" s="61"/>
      <c r="AN842" s="61"/>
      <c r="AO842" s="61"/>
      <c r="AP842" s="61"/>
      <c r="AQ842" s="61"/>
      <c r="AR842" s="61"/>
      <c r="AS842" s="61"/>
      <c r="AT842" s="61"/>
      <c r="AU842" s="61"/>
    </row>
    <row r="843" spans="1:47"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843" s="61"/>
      <c r="AN843" s="61"/>
      <c r="AO843" s="61"/>
      <c r="AP843" s="61"/>
      <c r="AQ843" s="61"/>
      <c r="AR843" s="61"/>
      <c r="AS843" s="61"/>
      <c r="AT843" s="61"/>
      <c r="AU843" s="61"/>
    </row>
    <row r="844" spans="1:47"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c r="AM844" s="61"/>
      <c r="AN844" s="61"/>
      <c r="AO844" s="61"/>
      <c r="AP844" s="61"/>
      <c r="AQ844" s="61"/>
      <c r="AR844" s="61"/>
      <c r="AS844" s="61"/>
      <c r="AT844" s="61"/>
      <c r="AU844" s="61"/>
    </row>
    <row r="845" spans="1:47"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845" s="61"/>
      <c r="AN845" s="61"/>
      <c r="AO845" s="61"/>
      <c r="AP845" s="61"/>
      <c r="AQ845" s="61"/>
      <c r="AR845" s="61"/>
      <c r="AS845" s="61"/>
      <c r="AT845" s="61"/>
      <c r="AU845" s="61"/>
    </row>
    <row r="846" spans="1:47"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c r="AQ846" s="61"/>
      <c r="AR846" s="61"/>
      <c r="AS846" s="61"/>
      <c r="AT846" s="61"/>
      <c r="AU846" s="61"/>
    </row>
    <row r="847" spans="1:47"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c r="AQ847" s="61"/>
      <c r="AR847" s="61"/>
      <c r="AS847" s="61"/>
      <c r="AT847" s="61"/>
      <c r="AU847" s="61"/>
    </row>
    <row r="848" spans="1:47"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c r="AT848" s="61"/>
      <c r="AU848" s="61"/>
    </row>
    <row r="849" spans="1:47"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c r="AQ849" s="61"/>
      <c r="AR849" s="61"/>
      <c r="AS849" s="61"/>
      <c r="AT849" s="61"/>
      <c r="AU849" s="61"/>
    </row>
    <row r="850" spans="1:47"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c r="AQ850" s="61"/>
      <c r="AR850" s="61"/>
      <c r="AS850" s="61"/>
      <c r="AT850" s="61"/>
      <c r="AU850" s="61"/>
    </row>
    <row r="851" spans="1:47"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c r="AQ851" s="61"/>
      <c r="AR851" s="61"/>
      <c r="AS851" s="61"/>
      <c r="AT851" s="61"/>
      <c r="AU851" s="61"/>
    </row>
    <row r="852" spans="1:47"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c r="AQ852" s="61"/>
      <c r="AR852" s="61"/>
      <c r="AS852" s="61"/>
      <c r="AT852" s="61"/>
      <c r="AU852" s="61"/>
    </row>
    <row r="853" spans="1:47"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c r="AQ853" s="61"/>
      <c r="AR853" s="61"/>
      <c r="AS853" s="61"/>
      <c r="AT853" s="61"/>
      <c r="AU853" s="61"/>
    </row>
    <row r="854" spans="1:47"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c r="AQ854" s="61"/>
      <c r="AR854" s="61"/>
      <c r="AS854" s="61"/>
      <c r="AT854" s="61"/>
      <c r="AU854" s="61"/>
    </row>
    <row r="855" spans="1:47"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c r="AT855" s="61"/>
      <c r="AU855" s="61"/>
    </row>
    <row r="856" spans="1:47"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c r="AQ856" s="61"/>
      <c r="AR856" s="61"/>
      <c r="AS856" s="61"/>
      <c r="AT856" s="61"/>
      <c r="AU856" s="61"/>
    </row>
    <row r="857" spans="1:47"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c r="AQ857" s="61"/>
      <c r="AR857" s="61"/>
      <c r="AS857" s="61"/>
      <c r="AT857" s="61"/>
      <c r="AU857" s="61"/>
    </row>
    <row r="858" spans="1:47"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c r="AQ858" s="61"/>
      <c r="AR858" s="61"/>
      <c r="AS858" s="61"/>
      <c r="AT858" s="61"/>
      <c r="AU858" s="61"/>
    </row>
    <row r="859" spans="1:47"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c r="AQ859" s="61"/>
      <c r="AR859" s="61"/>
      <c r="AS859" s="61"/>
      <c r="AT859" s="61"/>
      <c r="AU859" s="61"/>
    </row>
    <row r="860" spans="1:47"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c r="AQ860" s="61"/>
      <c r="AR860" s="61"/>
      <c r="AS860" s="61"/>
      <c r="AT860" s="61"/>
      <c r="AU860" s="61"/>
    </row>
    <row r="861" spans="1:47"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c r="AQ861" s="61"/>
      <c r="AR861" s="61"/>
      <c r="AS861" s="61"/>
      <c r="AT861" s="61"/>
      <c r="AU861" s="61"/>
    </row>
    <row r="862" spans="1:47"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c r="AT862" s="61"/>
      <c r="AU862" s="61"/>
    </row>
    <row r="863" spans="1:47"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c r="AQ863" s="61"/>
      <c r="AR863" s="61"/>
      <c r="AS863" s="61"/>
      <c r="AT863" s="61"/>
      <c r="AU863" s="61"/>
    </row>
    <row r="864" spans="1:47"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c r="AQ864" s="61"/>
      <c r="AR864" s="61"/>
      <c r="AS864" s="61"/>
      <c r="AT864" s="61"/>
      <c r="AU864" s="61"/>
    </row>
    <row r="865" spans="1:47"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c r="AQ865" s="61"/>
      <c r="AR865" s="61"/>
      <c r="AS865" s="61"/>
      <c r="AT865" s="61"/>
      <c r="AU865" s="61"/>
    </row>
    <row r="866" spans="1:47"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c r="AQ866" s="61"/>
      <c r="AR866" s="61"/>
      <c r="AS866" s="61"/>
      <c r="AT866" s="61"/>
      <c r="AU866" s="61"/>
    </row>
    <row r="867" spans="1:47"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c r="AQ867" s="61"/>
      <c r="AR867" s="61"/>
      <c r="AS867" s="61"/>
      <c r="AT867" s="61"/>
      <c r="AU867" s="61"/>
    </row>
    <row r="868" spans="1:47"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c r="AQ868" s="61"/>
      <c r="AR868" s="61"/>
      <c r="AS868" s="61"/>
      <c r="AT868" s="61"/>
      <c r="AU868" s="61"/>
    </row>
    <row r="869" spans="1:47"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c r="AQ869" s="61"/>
      <c r="AR869" s="61"/>
      <c r="AS869" s="61"/>
      <c r="AT869" s="61"/>
      <c r="AU869" s="61"/>
    </row>
    <row r="870" spans="1:47"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c r="AQ870" s="61"/>
      <c r="AR870" s="61"/>
      <c r="AS870" s="61"/>
      <c r="AT870" s="61"/>
      <c r="AU870" s="61"/>
    </row>
    <row r="871" spans="1:47"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c r="AQ871" s="61"/>
      <c r="AR871" s="61"/>
      <c r="AS871" s="61"/>
      <c r="AT871" s="61"/>
      <c r="AU871" s="61"/>
    </row>
    <row r="872" spans="1:47"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c r="AQ872" s="61"/>
      <c r="AR872" s="61"/>
      <c r="AS872" s="61"/>
      <c r="AT872" s="61"/>
      <c r="AU872" s="61"/>
    </row>
    <row r="873" spans="1:47"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c r="AQ873" s="61"/>
      <c r="AR873" s="61"/>
      <c r="AS873" s="61"/>
      <c r="AT873" s="61"/>
      <c r="AU873" s="61"/>
    </row>
    <row r="874" spans="1:47"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c r="AQ874" s="61"/>
      <c r="AR874" s="61"/>
      <c r="AS874" s="61"/>
      <c r="AT874" s="61"/>
      <c r="AU874" s="61"/>
    </row>
    <row r="875" spans="1:47"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c r="AQ875" s="61"/>
      <c r="AR875" s="61"/>
      <c r="AS875" s="61"/>
      <c r="AT875" s="61"/>
      <c r="AU875" s="61"/>
    </row>
    <row r="876" spans="1:47"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c r="AQ876" s="61"/>
      <c r="AR876" s="61"/>
      <c r="AS876" s="61"/>
      <c r="AT876" s="61"/>
      <c r="AU876" s="61"/>
    </row>
    <row r="877" spans="1:47"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c r="AQ877" s="61"/>
      <c r="AR877" s="61"/>
      <c r="AS877" s="61"/>
      <c r="AT877" s="61"/>
      <c r="AU877" s="61"/>
    </row>
    <row r="878" spans="1:47"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c r="AQ878" s="61"/>
      <c r="AR878" s="61"/>
      <c r="AS878" s="61"/>
      <c r="AT878" s="61"/>
      <c r="AU878" s="61"/>
    </row>
    <row r="879" spans="1:47"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c r="AQ879" s="61"/>
      <c r="AR879" s="61"/>
      <c r="AS879" s="61"/>
      <c r="AT879" s="61"/>
      <c r="AU879" s="61"/>
    </row>
    <row r="880" spans="1:47"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c r="AQ880" s="61"/>
      <c r="AR880" s="61"/>
      <c r="AS880" s="61"/>
      <c r="AT880" s="61"/>
      <c r="AU880" s="61"/>
    </row>
    <row r="881" spans="1:47"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c r="AQ881" s="61"/>
      <c r="AR881" s="61"/>
      <c r="AS881" s="61"/>
      <c r="AT881" s="61"/>
      <c r="AU881" s="61"/>
    </row>
    <row r="882" spans="1:47"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c r="AQ882" s="61"/>
      <c r="AR882" s="61"/>
      <c r="AS882" s="61"/>
      <c r="AT882" s="61"/>
      <c r="AU882" s="61"/>
    </row>
    <row r="883" spans="1:47"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c r="AQ883" s="61"/>
      <c r="AR883" s="61"/>
      <c r="AS883" s="61"/>
      <c r="AT883" s="61"/>
      <c r="AU883" s="61"/>
    </row>
    <row r="884" spans="1:47"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c r="AQ884" s="61"/>
      <c r="AR884" s="61"/>
      <c r="AS884" s="61"/>
      <c r="AT884" s="61"/>
      <c r="AU884" s="61"/>
    </row>
    <row r="885" spans="1:47"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row>
    <row r="886" spans="1:47"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row>
    <row r="887" spans="1:47"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row>
    <row r="888" spans="1:47"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row>
    <row r="889" spans="1:47"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row>
    <row r="890" spans="1:47"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row>
    <row r="891" spans="1:47"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row>
    <row r="892" spans="1:47"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row>
    <row r="893" spans="1:47"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row>
    <row r="894" spans="1:47"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row>
    <row r="895" spans="1:47"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row>
    <row r="896" spans="1:47"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row>
    <row r="897" spans="1:47"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row>
    <row r="898" spans="1:47"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row>
    <row r="899" spans="1:47"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row>
    <row r="900" spans="1:47"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row>
    <row r="901" spans="1:47"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row>
    <row r="902" spans="1:47"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row>
    <row r="903" spans="1:47"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row>
    <row r="904" spans="1:47"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row>
    <row r="905" spans="1:47"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row>
    <row r="906" spans="1:47"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row>
    <row r="907" spans="1:47"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row>
    <row r="908" spans="1:47"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row>
    <row r="909" spans="1:47"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row>
    <row r="910" spans="1:47"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row>
    <row r="911" spans="1:47"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row>
    <row r="912" spans="1:47"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row>
    <row r="913" spans="1:47"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row>
    <row r="914" spans="1:47"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row>
    <row r="915" spans="1:47"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row>
    <row r="916" spans="1:47"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row>
    <row r="917" spans="1:47"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row>
    <row r="918" spans="1:47"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row>
    <row r="919" spans="1:47"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row>
    <row r="920" spans="1:47"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row>
    <row r="921" spans="1:47"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row>
    <row r="922" spans="1:47"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row>
    <row r="923" spans="1:47"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row>
    <row r="924" spans="1:47"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row>
    <row r="925" spans="1:47"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row>
    <row r="926" spans="1:47"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row>
    <row r="927" spans="1:47"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row>
    <row r="928" spans="1:47"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row>
    <row r="929" spans="1:47"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row>
    <row r="930" spans="1:47"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row>
    <row r="931" spans="1:47"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row>
    <row r="932" spans="1:47"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row>
    <row r="933" spans="1:47"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row>
    <row r="934" spans="1:47"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row>
    <row r="935" spans="1:47"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row>
    <row r="936" spans="1:47"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row>
    <row r="937" spans="1:47"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1"/>
      <c r="AT937" s="61"/>
      <c r="AU937" s="61"/>
    </row>
    <row r="938" spans="1:47"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1"/>
      <c r="AT938" s="61"/>
      <c r="AU938" s="61"/>
    </row>
    <row r="939" spans="1:47"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1"/>
      <c r="AT939" s="61"/>
      <c r="AU939" s="61"/>
    </row>
    <row r="940" spans="1:47"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1"/>
      <c r="AT940" s="61"/>
      <c r="AU940" s="61"/>
    </row>
    <row r="941" spans="1:47"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1"/>
      <c r="AT941" s="61"/>
      <c r="AU941" s="61"/>
    </row>
    <row r="942" spans="1:47"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1"/>
      <c r="AT942" s="61"/>
      <c r="AU942" s="61"/>
    </row>
    <row r="943" spans="1:47"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1"/>
      <c r="AT943" s="61"/>
      <c r="AU943" s="61"/>
    </row>
    <row r="944" spans="1:47"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1"/>
      <c r="AT944" s="61"/>
      <c r="AU944" s="61"/>
    </row>
    <row r="945" spans="1:47"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1"/>
      <c r="AT945" s="61"/>
      <c r="AU945" s="61"/>
    </row>
    <row r="946" spans="1:47"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1"/>
      <c r="AT946" s="61"/>
      <c r="AU946" s="61"/>
    </row>
    <row r="947" spans="1:47"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1"/>
      <c r="AT947" s="61"/>
      <c r="AU947" s="61"/>
    </row>
    <row r="948" spans="1:47"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1"/>
      <c r="AT948" s="61"/>
      <c r="AU948" s="61"/>
    </row>
    <row r="949" spans="1:47"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1"/>
      <c r="AT949" s="61"/>
      <c r="AU949" s="61"/>
    </row>
    <row r="950" spans="1:47"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1"/>
      <c r="AT950" s="61"/>
      <c r="AU950" s="61"/>
    </row>
    <row r="951" spans="1:47"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1"/>
      <c r="AT951" s="61"/>
      <c r="AU951" s="61"/>
    </row>
    <row r="952" spans="1:47"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1"/>
      <c r="AT952" s="61"/>
      <c r="AU952" s="61"/>
    </row>
    <row r="953" spans="1:47"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1"/>
      <c r="AT953" s="61"/>
      <c r="AU953" s="61"/>
    </row>
    <row r="954" spans="1:47"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1"/>
      <c r="AT954" s="61"/>
      <c r="AU954" s="61"/>
    </row>
    <row r="955" spans="1:47"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1"/>
      <c r="AT955" s="61"/>
      <c r="AU955" s="61"/>
    </row>
    <row r="956" spans="1:47"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1"/>
      <c r="AT956" s="61"/>
      <c r="AU956" s="61"/>
    </row>
    <row r="957" spans="1:47"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1"/>
      <c r="AT957" s="61"/>
      <c r="AU957" s="61"/>
    </row>
    <row r="958" spans="1:47"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1"/>
      <c r="AT958" s="61"/>
      <c r="AU958" s="61"/>
    </row>
    <row r="959" spans="1:47"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1"/>
      <c r="AT959" s="61"/>
      <c r="AU959" s="61"/>
    </row>
    <row r="960" spans="1:47"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1"/>
      <c r="AT960" s="61"/>
      <c r="AU960" s="61"/>
    </row>
    <row r="961" spans="1:47"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1"/>
      <c r="AT961" s="61"/>
      <c r="AU961" s="61"/>
    </row>
    <row r="962" spans="1:47"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1"/>
      <c r="AT962" s="61"/>
      <c r="AU962" s="61"/>
    </row>
    <row r="963" spans="1:47"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1"/>
      <c r="AT963" s="61"/>
      <c r="AU963" s="61"/>
    </row>
    <row r="964" spans="1:47"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1"/>
      <c r="AT964" s="61"/>
      <c r="AU964" s="61"/>
    </row>
    <row r="965" spans="1:47"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1"/>
      <c r="AT965" s="61"/>
      <c r="AU965" s="61"/>
    </row>
    <row r="966" spans="1:47"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1"/>
      <c r="AT966" s="61"/>
      <c r="AU966" s="61"/>
    </row>
    <row r="967" spans="1:47"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967" s="61"/>
      <c r="AN967" s="61"/>
      <c r="AO967" s="61"/>
      <c r="AP967" s="61"/>
      <c r="AQ967" s="61"/>
      <c r="AR967" s="61"/>
      <c r="AS967" s="61"/>
      <c r="AT967" s="61"/>
      <c r="AU967" s="61"/>
    </row>
    <row r="968" spans="1:47"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1"/>
      <c r="AG968" s="61"/>
      <c r="AH968" s="61"/>
      <c r="AI968" s="61"/>
      <c r="AJ968" s="61"/>
      <c r="AK968" s="61"/>
      <c r="AL968" s="61"/>
      <c r="AM968" s="61"/>
      <c r="AN968" s="61"/>
      <c r="AO968" s="61"/>
      <c r="AP968" s="61"/>
      <c r="AQ968" s="61"/>
      <c r="AR968" s="61"/>
      <c r="AS968" s="61"/>
      <c r="AT968" s="61"/>
      <c r="AU968" s="61"/>
    </row>
    <row r="969" spans="1:47"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969" s="61"/>
      <c r="AN969" s="61"/>
      <c r="AO969" s="61"/>
      <c r="AP969" s="61"/>
      <c r="AQ969" s="61"/>
      <c r="AR969" s="61"/>
      <c r="AS969" s="61"/>
      <c r="AT969" s="61"/>
      <c r="AU969" s="61"/>
    </row>
    <row r="970" spans="1:47"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1"/>
      <c r="AG970" s="61"/>
      <c r="AH970" s="61"/>
      <c r="AI970" s="61"/>
      <c r="AJ970" s="61"/>
      <c r="AK970" s="61"/>
      <c r="AL970" s="61"/>
      <c r="AM970" s="61"/>
      <c r="AN970" s="61"/>
      <c r="AO970" s="61"/>
      <c r="AP970" s="61"/>
      <c r="AQ970" s="61"/>
      <c r="AR970" s="61"/>
      <c r="AS970" s="61"/>
      <c r="AT970" s="61"/>
      <c r="AU970" s="61"/>
    </row>
    <row r="971" spans="1:47"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971" s="61"/>
      <c r="AN971" s="61"/>
      <c r="AO971" s="61"/>
      <c r="AP971" s="61"/>
      <c r="AQ971" s="61"/>
      <c r="AR971" s="61"/>
      <c r="AS971" s="61"/>
      <c r="AT971" s="61"/>
      <c r="AU971" s="61"/>
    </row>
    <row r="972" spans="1:47"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c r="AG972" s="61"/>
      <c r="AH972" s="61"/>
      <c r="AI972" s="61"/>
      <c r="AJ972" s="61"/>
      <c r="AK972" s="61"/>
      <c r="AL972" s="61"/>
      <c r="AM972" s="61"/>
      <c r="AN972" s="61"/>
      <c r="AO972" s="61"/>
      <c r="AP972" s="61"/>
      <c r="AQ972" s="61"/>
      <c r="AR972" s="61"/>
      <c r="AS972" s="61"/>
      <c r="AT972" s="61"/>
      <c r="AU972" s="61"/>
    </row>
    <row r="973" spans="1:47"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c r="AM973" s="61"/>
      <c r="AN973" s="61"/>
      <c r="AO973" s="61"/>
      <c r="AP973" s="61"/>
      <c r="AQ973" s="61"/>
      <c r="AR973" s="61"/>
      <c r="AS973" s="61"/>
      <c r="AT973" s="61"/>
      <c r="AU973" s="61"/>
    </row>
    <row r="974" spans="1:47"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c r="AG974" s="61"/>
      <c r="AH974" s="61"/>
      <c r="AI974" s="61"/>
      <c r="AJ974" s="61"/>
      <c r="AK974" s="61"/>
      <c r="AL974" s="61"/>
      <c r="AM974" s="61"/>
      <c r="AN974" s="61"/>
      <c r="AO974" s="61"/>
      <c r="AP974" s="61"/>
      <c r="AQ974" s="61"/>
      <c r="AR974" s="61"/>
      <c r="AS974" s="61"/>
      <c r="AT974" s="61"/>
      <c r="AU974" s="61"/>
    </row>
    <row r="975" spans="1:47"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1"/>
      <c r="AG975" s="61"/>
      <c r="AH975" s="61"/>
      <c r="AI975" s="61"/>
      <c r="AJ975" s="61"/>
      <c r="AK975" s="61"/>
      <c r="AL975" s="61"/>
      <c r="AM975" s="61"/>
      <c r="AN975" s="61"/>
      <c r="AO975" s="61"/>
      <c r="AP975" s="61"/>
      <c r="AQ975" s="61"/>
      <c r="AR975" s="61"/>
      <c r="AS975" s="61"/>
      <c r="AT975" s="61"/>
      <c r="AU975" s="61"/>
    </row>
    <row r="976" spans="1:47"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1"/>
      <c r="AG976" s="61"/>
      <c r="AH976" s="61"/>
      <c r="AI976" s="61"/>
      <c r="AJ976" s="61"/>
      <c r="AK976" s="61"/>
      <c r="AL976" s="61"/>
      <c r="AM976" s="61"/>
      <c r="AN976" s="61"/>
      <c r="AO976" s="61"/>
      <c r="AP976" s="61"/>
      <c r="AQ976" s="61"/>
      <c r="AR976" s="61"/>
      <c r="AS976" s="61"/>
      <c r="AT976" s="61"/>
      <c r="AU976" s="61"/>
    </row>
    <row r="977" spans="1:47"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c r="AM977" s="61"/>
      <c r="AN977" s="61"/>
      <c r="AO977" s="61"/>
      <c r="AP977" s="61"/>
      <c r="AQ977" s="61"/>
      <c r="AR977" s="61"/>
      <c r="AS977" s="61"/>
      <c r="AT977" s="61"/>
      <c r="AU977" s="61"/>
    </row>
    <row r="978" spans="1:47"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c r="AM978" s="61"/>
      <c r="AN978" s="61"/>
      <c r="AO978" s="61"/>
      <c r="AP978" s="61"/>
      <c r="AQ978" s="61"/>
      <c r="AR978" s="61"/>
      <c r="AS978" s="61"/>
      <c r="AT978" s="61"/>
      <c r="AU978" s="61"/>
    </row>
    <row r="979" spans="1:47"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1"/>
      <c r="AG979" s="61"/>
      <c r="AH979" s="61"/>
      <c r="AI979" s="61"/>
      <c r="AJ979" s="61"/>
      <c r="AK979" s="61"/>
      <c r="AL979" s="61"/>
      <c r="AM979" s="61"/>
      <c r="AN979" s="61"/>
      <c r="AO979" s="61"/>
      <c r="AP979" s="61"/>
      <c r="AQ979" s="61"/>
      <c r="AR979" s="61"/>
      <c r="AS979" s="61"/>
      <c r="AT979" s="61"/>
      <c r="AU979" s="61"/>
    </row>
    <row r="980" spans="1:47"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1"/>
      <c r="AG980" s="61"/>
      <c r="AH980" s="61"/>
      <c r="AI980" s="61"/>
      <c r="AJ980" s="61"/>
      <c r="AK980" s="61"/>
      <c r="AL980" s="61"/>
      <c r="AM980" s="61"/>
      <c r="AN980" s="61"/>
      <c r="AO980" s="61"/>
      <c r="AP980" s="61"/>
      <c r="AQ980" s="61"/>
      <c r="AR980" s="61"/>
      <c r="AS980" s="61"/>
      <c r="AT980" s="61"/>
      <c r="AU980" s="61"/>
    </row>
    <row r="981" spans="1:47"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1"/>
      <c r="AG981" s="61"/>
      <c r="AH981" s="61"/>
      <c r="AI981" s="61"/>
      <c r="AJ981" s="61"/>
      <c r="AK981" s="61"/>
      <c r="AL981" s="61"/>
      <c r="AM981" s="61"/>
      <c r="AN981" s="61"/>
      <c r="AO981" s="61"/>
      <c r="AP981" s="61"/>
      <c r="AQ981" s="61"/>
      <c r="AR981" s="61"/>
      <c r="AS981" s="61"/>
      <c r="AT981" s="61"/>
      <c r="AU981" s="61"/>
    </row>
    <row r="982" spans="1:47"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c r="AG982" s="61"/>
      <c r="AH982" s="61"/>
      <c r="AI982" s="61"/>
      <c r="AJ982" s="61"/>
      <c r="AK982" s="61"/>
      <c r="AL982" s="61"/>
      <c r="AM982" s="61"/>
      <c r="AN982" s="61"/>
      <c r="AO982" s="61"/>
      <c r="AP982" s="61"/>
      <c r="AQ982" s="61"/>
      <c r="AR982" s="61"/>
      <c r="AS982" s="61"/>
      <c r="AT982" s="61"/>
      <c r="AU982" s="61"/>
    </row>
    <row r="983" spans="1:47"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c r="AM983" s="61"/>
      <c r="AN983" s="61"/>
      <c r="AO983" s="61"/>
      <c r="AP983" s="61"/>
      <c r="AQ983" s="61"/>
      <c r="AR983" s="61"/>
      <c r="AS983" s="61"/>
      <c r="AT983" s="61"/>
      <c r="AU983" s="61"/>
    </row>
    <row r="984" spans="1:47"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1"/>
      <c r="AG984" s="61"/>
      <c r="AH984" s="61"/>
      <c r="AI984" s="61"/>
      <c r="AJ984" s="61"/>
      <c r="AK984" s="61"/>
      <c r="AL984" s="61"/>
      <c r="AM984" s="61"/>
      <c r="AN984" s="61"/>
      <c r="AO984" s="61"/>
      <c r="AP984" s="61"/>
      <c r="AQ984" s="61"/>
      <c r="AR984" s="61"/>
      <c r="AS984" s="61"/>
      <c r="AT984" s="61"/>
      <c r="AU984" s="61"/>
    </row>
    <row r="985" spans="1:47"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1"/>
      <c r="AG985" s="61"/>
      <c r="AH985" s="61"/>
      <c r="AI985" s="61"/>
      <c r="AJ985" s="61"/>
      <c r="AK985" s="61"/>
      <c r="AL985" s="61"/>
      <c r="AM985" s="61"/>
      <c r="AN985" s="61"/>
      <c r="AO985" s="61"/>
      <c r="AP985" s="61"/>
      <c r="AQ985" s="61"/>
      <c r="AR985" s="61"/>
      <c r="AS985" s="61"/>
      <c r="AT985" s="61"/>
      <c r="AU985" s="61"/>
    </row>
    <row r="986" spans="1:47"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1"/>
      <c r="AG986" s="61"/>
      <c r="AH986" s="61"/>
      <c r="AI986" s="61"/>
      <c r="AJ986" s="61"/>
      <c r="AK986" s="61"/>
      <c r="AL986" s="61"/>
      <c r="AM986" s="61"/>
      <c r="AN986" s="61"/>
      <c r="AO986" s="61"/>
      <c r="AP986" s="61"/>
      <c r="AQ986" s="61"/>
      <c r="AR986" s="61"/>
      <c r="AS986" s="61"/>
      <c r="AT986" s="61"/>
      <c r="AU986" s="61"/>
    </row>
    <row r="987" spans="1:47"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c r="AM987" s="61"/>
      <c r="AN987" s="61"/>
      <c r="AO987" s="61"/>
      <c r="AP987" s="61"/>
      <c r="AQ987" s="61"/>
      <c r="AR987" s="61"/>
      <c r="AS987" s="61"/>
      <c r="AT987" s="61"/>
      <c r="AU987" s="61"/>
    </row>
    <row r="988" spans="1:47"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c r="AM988" s="61"/>
      <c r="AN988" s="61"/>
      <c r="AO988" s="61"/>
      <c r="AP988" s="61"/>
      <c r="AQ988" s="61"/>
      <c r="AR988" s="61"/>
      <c r="AS988" s="61"/>
      <c r="AT988" s="61"/>
      <c r="AU988" s="61"/>
    </row>
    <row r="989" spans="1:47"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1"/>
      <c r="AG989" s="61"/>
      <c r="AH989" s="61"/>
      <c r="AI989" s="61"/>
      <c r="AJ989" s="61"/>
      <c r="AK989" s="61"/>
      <c r="AL989" s="61"/>
      <c r="AM989" s="61"/>
      <c r="AN989" s="61"/>
      <c r="AO989" s="61"/>
      <c r="AP989" s="61"/>
      <c r="AQ989" s="61"/>
      <c r="AR989" s="61"/>
      <c r="AS989" s="61"/>
      <c r="AT989" s="61"/>
      <c r="AU989" s="61"/>
    </row>
    <row r="990" spans="1:47"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c r="AM990" s="61"/>
      <c r="AN990" s="61"/>
      <c r="AO990" s="61"/>
      <c r="AP990" s="61"/>
      <c r="AQ990" s="61"/>
      <c r="AR990" s="61"/>
      <c r="AS990" s="61"/>
      <c r="AT990" s="61"/>
      <c r="AU990" s="61"/>
    </row>
    <row r="991" spans="1:47"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991" s="61"/>
      <c r="AN991" s="61"/>
      <c r="AO991" s="61"/>
      <c r="AP991" s="61"/>
      <c r="AQ991" s="61"/>
      <c r="AR991" s="61"/>
      <c r="AS991" s="61"/>
      <c r="AT991" s="61"/>
      <c r="AU991" s="61"/>
    </row>
    <row r="992" spans="1:47"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c r="AG992" s="61"/>
      <c r="AH992" s="61"/>
      <c r="AI992" s="61"/>
      <c r="AJ992" s="61"/>
      <c r="AK992" s="61"/>
      <c r="AL992" s="61"/>
      <c r="AM992" s="61"/>
      <c r="AN992" s="61"/>
      <c r="AO992" s="61"/>
      <c r="AP992" s="61"/>
      <c r="AQ992" s="61"/>
      <c r="AR992" s="61"/>
      <c r="AS992" s="61"/>
      <c r="AT992" s="61"/>
      <c r="AU992" s="61"/>
    </row>
    <row r="993" spans="1:47"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c r="AM993" s="61"/>
      <c r="AN993" s="61"/>
      <c r="AO993" s="61"/>
      <c r="AP993" s="61"/>
      <c r="AQ993" s="61"/>
      <c r="AR993" s="61"/>
      <c r="AS993" s="61"/>
      <c r="AT993" s="61"/>
      <c r="AU993" s="61"/>
    </row>
    <row r="994" spans="1:47"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c r="AG994" s="61"/>
      <c r="AH994" s="61"/>
      <c r="AI994" s="61"/>
      <c r="AJ994" s="61"/>
      <c r="AK994" s="61"/>
      <c r="AL994" s="61"/>
      <c r="AM994" s="61"/>
      <c r="AN994" s="61"/>
      <c r="AO994" s="61"/>
      <c r="AP994" s="61"/>
      <c r="AQ994" s="61"/>
      <c r="AR994" s="61"/>
      <c r="AS994" s="61"/>
      <c r="AT994" s="61"/>
      <c r="AU994" s="61"/>
    </row>
    <row r="995" spans="1:47"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row>
    <row r="996" spans="1:47"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1"/>
      <c r="AG996" s="61"/>
      <c r="AH996" s="61"/>
      <c r="AI996" s="61"/>
      <c r="AJ996" s="61"/>
      <c r="AK996" s="61"/>
      <c r="AL996" s="61"/>
      <c r="AM996" s="61"/>
      <c r="AN996" s="61"/>
      <c r="AO996" s="61"/>
      <c r="AP996" s="61"/>
      <c r="AQ996" s="61"/>
      <c r="AR996" s="61"/>
      <c r="AS996" s="61"/>
      <c r="AT996" s="61"/>
      <c r="AU996" s="61"/>
    </row>
    <row r="997" spans="1:47"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1"/>
      <c r="AG997" s="61"/>
      <c r="AH997" s="61"/>
      <c r="AI997" s="61"/>
      <c r="AJ997" s="61"/>
      <c r="AK997" s="61"/>
      <c r="AL997" s="61"/>
      <c r="AM997" s="61"/>
      <c r="AN997" s="61"/>
      <c r="AO997" s="61"/>
      <c r="AP997" s="61"/>
      <c r="AQ997" s="61"/>
      <c r="AR997" s="61"/>
      <c r="AS997" s="61"/>
      <c r="AT997" s="61"/>
      <c r="AU997" s="61"/>
    </row>
    <row r="998" spans="1:47"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c r="AE998" s="61"/>
      <c r="AF998" s="61"/>
      <c r="AG998" s="61"/>
      <c r="AH998" s="61"/>
      <c r="AI998" s="61"/>
      <c r="AJ998" s="61"/>
      <c r="AK998" s="61"/>
      <c r="AL998" s="61"/>
      <c r="AM998" s="61"/>
      <c r="AN998" s="61"/>
      <c r="AO998" s="61"/>
      <c r="AP998" s="61"/>
      <c r="AQ998" s="61"/>
      <c r="AR998" s="61"/>
      <c r="AS998" s="61"/>
      <c r="AT998" s="61"/>
      <c r="AU998" s="61"/>
    </row>
    <row r="999" spans="1:47"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c r="AA999" s="61"/>
      <c r="AB999" s="61"/>
      <c r="AC999" s="61"/>
      <c r="AD999" s="61"/>
      <c r="AE999" s="61"/>
      <c r="AF999" s="61"/>
      <c r="AG999" s="61"/>
      <c r="AH999" s="61"/>
      <c r="AI999" s="61"/>
      <c r="AJ999" s="61"/>
      <c r="AK999" s="61"/>
      <c r="AL999" s="61"/>
      <c r="AM999" s="61"/>
      <c r="AN999" s="61"/>
      <c r="AO999" s="61"/>
      <c r="AP999" s="61"/>
      <c r="AQ999" s="61"/>
      <c r="AR999" s="61"/>
      <c r="AS999" s="61"/>
      <c r="AT999" s="61"/>
      <c r="AU999" s="61"/>
    </row>
    <row r="1000" spans="1:47"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1000" s="61"/>
      <c r="AN1000" s="61"/>
      <c r="AO1000" s="61"/>
      <c r="AP1000" s="61"/>
      <c r="AQ1000" s="61"/>
      <c r="AR1000" s="61"/>
      <c r="AS1000" s="61"/>
      <c r="AT1000" s="61"/>
      <c r="AU1000" s="61"/>
    </row>
  </sheetData>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29"/>
  <sheetViews>
    <sheetView workbookViewId="0"/>
  </sheetViews>
  <sheetFormatPr defaultColWidth="14.5" defaultRowHeight="15" customHeight="1"/>
  <cols>
    <col min="1" max="26" width="17.375" customWidth="1"/>
  </cols>
  <sheetData>
    <row r="1" spans="1:4" ht="15" customHeight="1">
      <c r="B1" s="669">
        <v>38108</v>
      </c>
      <c r="C1" s="669">
        <v>39692</v>
      </c>
      <c r="D1" s="331">
        <v>2013</v>
      </c>
    </row>
    <row r="2" spans="1:4" ht="15" customHeight="1">
      <c r="A2" s="331" t="s">
        <v>1087</v>
      </c>
      <c r="B2" s="331">
        <v>0.25</v>
      </c>
      <c r="C2" s="331">
        <v>0.3</v>
      </c>
      <c r="D2" s="331">
        <v>0.36</v>
      </c>
    </row>
    <row r="3" spans="1:4" ht="15" customHeight="1">
      <c r="A3" s="331" t="s">
        <v>1088</v>
      </c>
      <c r="B3" s="331">
        <v>0.26</v>
      </c>
      <c r="C3" s="331">
        <v>0.35</v>
      </c>
    </row>
    <row r="4" spans="1:4" ht="15" customHeight="1">
      <c r="A4" s="331" t="s">
        <v>1089</v>
      </c>
      <c r="B4" s="331">
        <v>0.32</v>
      </c>
      <c r="C4" s="331">
        <v>0.34</v>
      </c>
    </row>
    <row r="5" spans="1:4" ht="15" customHeight="1">
      <c r="A5" s="331" t="s">
        <v>1090</v>
      </c>
      <c r="B5" s="331">
        <v>0.21</v>
      </c>
      <c r="C5" s="331">
        <v>0.28999999999999998</v>
      </c>
    </row>
    <row r="6" spans="1:4" ht="15" customHeight="1">
      <c r="A6" s="331" t="s">
        <v>1091</v>
      </c>
      <c r="B6" s="331">
        <v>0.32</v>
      </c>
      <c r="C6" s="331">
        <v>0.28999999999999998</v>
      </c>
    </row>
    <row r="7" spans="1:4" ht="15" customHeight="1">
      <c r="A7" s="331" t="s">
        <v>1092</v>
      </c>
      <c r="B7" s="331">
        <v>0.28000000000000003</v>
      </c>
      <c r="C7" s="331">
        <v>0.28999999999999998</v>
      </c>
    </row>
    <row r="8" spans="1:4" ht="15" customHeight="1">
      <c r="A8" s="331" t="s">
        <v>1093</v>
      </c>
      <c r="B8" s="331">
        <v>0.26</v>
      </c>
      <c r="C8" s="331">
        <v>0.27</v>
      </c>
    </row>
    <row r="9" spans="1:4" ht="15" customHeight="1">
      <c r="A9" s="331" t="s">
        <v>1094</v>
      </c>
      <c r="B9" s="331">
        <v>0.26</v>
      </c>
      <c r="C9" s="331">
        <v>0.27</v>
      </c>
    </row>
    <row r="10" spans="1:4" ht="15" customHeight="1">
      <c r="A10" s="331" t="s">
        <v>1095</v>
      </c>
      <c r="B10" s="331">
        <v>0.28999999999999998</v>
      </c>
      <c r="C10" s="331">
        <v>0.26</v>
      </c>
    </row>
    <row r="11" spans="1:4" ht="15" customHeight="1">
      <c r="A11" s="331" t="s">
        <v>1096</v>
      </c>
      <c r="B11" s="331">
        <v>0.3</v>
      </c>
      <c r="C11" s="331">
        <v>0.25</v>
      </c>
    </row>
    <row r="12" spans="1:4" ht="15" customHeight="1">
      <c r="A12" s="331" t="s">
        <v>1097</v>
      </c>
      <c r="B12" s="331">
        <v>0.21</v>
      </c>
      <c r="C12" s="331">
        <v>0.24</v>
      </c>
    </row>
    <row r="13" spans="1:4" ht="15" customHeight="1">
      <c r="A13" s="331" t="s">
        <v>1098</v>
      </c>
      <c r="B13" s="331">
        <v>0.19</v>
      </c>
      <c r="C13" s="331">
        <v>0.24</v>
      </c>
    </row>
    <row r="14" spans="1:4" ht="15" customHeight="1">
      <c r="A14" s="331" t="s">
        <v>1099</v>
      </c>
      <c r="B14" s="331">
        <v>0.23</v>
      </c>
      <c r="C14" s="331">
        <v>0.23</v>
      </c>
    </row>
    <row r="15" spans="1:4" ht="15" customHeight="1">
      <c r="A15" s="331" t="s">
        <v>1100</v>
      </c>
      <c r="B15" s="331">
        <v>0.23</v>
      </c>
      <c r="C15" s="331">
        <v>0.23</v>
      </c>
    </row>
    <row r="16" spans="1:4" ht="15" customHeight="1">
      <c r="A16" s="331" t="s">
        <v>1101</v>
      </c>
      <c r="B16" s="331">
        <v>0.24</v>
      </c>
      <c r="C16" s="331">
        <v>0.22</v>
      </c>
    </row>
    <row r="17" spans="1:3" ht="15" customHeight="1">
      <c r="A17" s="331" t="s">
        <v>1102</v>
      </c>
      <c r="B17" s="331">
        <v>0.18</v>
      </c>
      <c r="C17" s="331">
        <v>0.21</v>
      </c>
    </row>
    <row r="18" spans="1:3" ht="15" customHeight="1">
      <c r="A18" s="331" t="s">
        <v>1103</v>
      </c>
      <c r="B18" s="331">
        <v>0.15</v>
      </c>
      <c r="C18" s="331">
        <v>0.19</v>
      </c>
    </row>
    <row r="19" spans="1:3" ht="15" customHeight="1">
      <c r="A19" s="331" t="s">
        <v>1104</v>
      </c>
      <c r="B19" s="331">
        <v>0.2</v>
      </c>
      <c r="C19" s="331">
        <v>0.19</v>
      </c>
    </row>
    <row r="20" spans="1:3" ht="15" customHeight="1">
      <c r="A20" s="331" t="s">
        <v>1105</v>
      </c>
      <c r="B20" s="331">
        <v>0.17</v>
      </c>
      <c r="C20" s="331">
        <v>0.18</v>
      </c>
    </row>
    <row r="21" spans="1:3" ht="15" customHeight="1">
      <c r="A21" s="331" t="s">
        <v>1106</v>
      </c>
      <c r="B21" s="331">
        <v>0.16</v>
      </c>
      <c r="C21" s="331">
        <v>0.15</v>
      </c>
    </row>
    <row r="22" spans="1:3" ht="15" customHeight="1">
      <c r="A22" s="331" t="s">
        <v>1107</v>
      </c>
      <c r="B22" s="331">
        <v>0.15</v>
      </c>
      <c r="C22" s="331">
        <v>0.15</v>
      </c>
    </row>
    <row r="23" spans="1:3" ht="15" customHeight="1">
      <c r="A23" s="331" t="s">
        <v>1108</v>
      </c>
      <c r="B23" s="331">
        <v>0.13</v>
      </c>
      <c r="C23" s="331">
        <v>0.14000000000000001</v>
      </c>
    </row>
    <row r="24" spans="1:3" ht="15" customHeight="1">
      <c r="A24" s="331" t="s">
        <v>1109</v>
      </c>
      <c r="B24" s="331">
        <v>0.15</v>
      </c>
      <c r="C24" s="331">
        <v>0.13</v>
      </c>
    </row>
    <row r="25" spans="1:3" ht="15" customHeight="1">
      <c r="A25" s="331" t="s">
        <v>1110</v>
      </c>
      <c r="B25" s="331">
        <v>0.14000000000000001</v>
      </c>
      <c r="C25" s="331">
        <v>0.13</v>
      </c>
    </row>
    <row r="26" spans="1:3" ht="15" customHeight="1">
      <c r="A26" s="331" t="s">
        <v>1111</v>
      </c>
      <c r="B26" s="331">
        <v>0.13</v>
      </c>
      <c r="C26" s="331">
        <v>0.13</v>
      </c>
    </row>
    <row r="27" spans="1:3" ht="15" customHeight="1">
      <c r="A27" s="331" t="s">
        <v>1112</v>
      </c>
      <c r="B27" s="331">
        <v>0.09</v>
      </c>
      <c r="C27" s="331">
        <v>0.12</v>
      </c>
    </row>
    <row r="28" spans="1:3" ht="15" customHeight="1">
      <c r="A28" s="331" t="s">
        <v>1113</v>
      </c>
      <c r="B28" s="331">
        <v>0.1</v>
      </c>
      <c r="C28" s="331">
        <v>0.11</v>
      </c>
    </row>
    <row r="29" spans="1:3" ht="15" customHeight="1">
      <c r="A29" s="331" t="s">
        <v>1114</v>
      </c>
      <c r="B29" s="331">
        <v>0.1</v>
      </c>
      <c r="C29" s="331">
        <v>0.11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B1000"/>
  <sheetViews>
    <sheetView workbookViewId="0"/>
  </sheetViews>
  <sheetFormatPr defaultColWidth="14.5" defaultRowHeight="15" customHeight="1"/>
  <cols>
    <col min="1" max="1" width="14.625" customWidth="1"/>
    <col min="2" max="2" width="13.625" customWidth="1"/>
    <col min="3" max="3" width="17.375" customWidth="1"/>
    <col min="4" max="6" width="10.625" customWidth="1"/>
    <col min="7" max="7" width="12.125" customWidth="1"/>
    <col min="8" max="8" width="10.625" customWidth="1"/>
    <col min="9" max="9" width="15.125" customWidth="1"/>
    <col min="10" max="10" width="13.625" customWidth="1"/>
    <col min="11" max="11" width="17.375" customWidth="1"/>
    <col min="12" max="14" width="10.625" customWidth="1"/>
    <col min="15" max="15" width="12.125" customWidth="1"/>
    <col min="16" max="16" width="10.625" customWidth="1"/>
    <col min="17" max="17" width="14.625" customWidth="1"/>
    <col min="18" max="18" width="13.625" customWidth="1"/>
    <col min="19" max="19" width="17.375" customWidth="1"/>
    <col min="20" max="22" width="10.625" customWidth="1"/>
    <col min="23" max="23" width="11.625" customWidth="1"/>
    <col min="24" max="24" width="10.625" customWidth="1"/>
    <col min="25" max="25" width="14.625" customWidth="1"/>
    <col min="26" max="26" width="13.625" customWidth="1"/>
    <col min="27" max="27" width="17.375" customWidth="1"/>
    <col min="28" max="28" width="15" customWidth="1"/>
    <col min="29" max="31" width="10.625" customWidth="1"/>
    <col min="32" max="32" width="12.125" customWidth="1"/>
    <col min="33" max="33" width="10.625" customWidth="1"/>
    <col min="34" max="34" width="14.625" customWidth="1"/>
    <col min="35" max="35" width="13.625" customWidth="1"/>
    <col min="36" max="36" width="10.625" customWidth="1"/>
    <col min="37" max="37" width="15.5" customWidth="1"/>
    <col min="38" max="40" width="10.625" customWidth="1"/>
    <col min="41" max="41" width="12.125" customWidth="1"/>
    <col min="42" max="42" width="20" customWidth="1"/>
    <col min="43" max="43" width="10.625" customWidth="1"/>
    <col min="44" max="44" width="14.625" customWidth="1"/>
    <col min="45" max="45" width="13.625" customWidth="1"/>
    <col min="46" max="46" width="17.375" customWidth="1"/>
    <col min="47" max="47" width="15.5" customWidth="1"/>
    <col min="48" max="50" width="10.625" customWidth="1"/>
    <col min="51" max="51" width="13.125" customWidth="1"/>
    <col min="52" max="52" width="20" customWidth="1"/>
    <col min="53" max="53" width="10.625" customWidth="1"/>
    <col min="54" max="54" width="15.5" customWidth="1"/>
    <col min="55" max="55" width="11.5" customWidth="1"/>
    <col min="56" max="56" width="14.375" customWidth="1"/>
    <col min="57" max="57" width="15.5" customWidth="1"/>
    <col min="58" max="58" width="16.875" customWidth="1"/>
    <col min="59" max="60" width="10.625" customWidth="1"/>
    <col min="61" max="61" width="12.5" customWidth="1"/>
    <col min="62" max="62" width="20" customWidth="1"/>
    <col min="63" max="63" width="7.5" customWidth="1"/>
    <col min="64" max="64" width="14.625" customWidth="1"/>
    <col min="65" max="65" width="13.625" customWidth="1"/>
    <col min="66" max="66" width="22.625" customWidth="1"/>
    <col min="67" max="67" width="24" customWidth="1"/>
    <col min="68" max="68" width="20.125" customWidth="1"/>
    <col min="69" max="70" width="10.625" customWidth="1"/>
    <col min="71" max="71" width="13.125" customWidth="1"/>
    <col min="72" max="72" width="20" customWidth="1"/>
    <col min="73" max="73" width="10.625" customWidth="1"/>
    <col min="74" max="74" width="25.5" customWidth="1"/>
    <col min="75" max="75" width="11.5" customWidth="1"/>
    <col min="76" max="76" width="17.375" customWidth="1"/>
    <col min="77" max="77" width="15.5" customWidth="1"/>
    <col min="78" max="78" width="16.875" customWidth="1"/>
    <col min="79" max="80" width="10.625" customWidth="1"/>
    <col min="81" max="81" width="13.125" customWidth="1"/>
    <col min="82" max="82" width="20" customWidth="1"/>
    <col min="83" max="83" width="11" customWidth="1"/>
    <col min="84" max="84" width="27.875" customWidth="1"/>
    <col min="85" max="85" width="11.5" customWidth="1"/>
    <col min="86" max="86" width="17.375" customWidth="1"/>
    <col min="87" max="87" width="15.5" customWidth="1"/>
    <col min="88" max="88" width="16.875" customWidth="1"/>
    <col min="89" max="90" width="10.625" customWidth="1"/>
    <col min="91" max="91" width="13.125" customWidth="1"/>
    <col min="92" max="92" width="20" customWidth="1"/>
    <col min="93" max="93" width="10.625" customWidth="1"/>
    <col min="94" max="94" width="27.625" customWidth="1"/>
    <col min="95" max="95" width="14.625" customWidth="1"/>
    <col min="96" max="96" width="17.375" customWidth="1"/>
    <col min="97" max="97" width="18.125" customWidth="1"/>
    <col min="98" max="98" width="16.875" customWidth="1"/>
    <col min="99" max="100" width="10.625" customWidth="1"/>
    <col min="101" max="101" width="13.125" customWidth="1"/>
    <col min="102" max="102" width="28.125" customWidth="1"/>
    <col min="103" max="103" width="10.625" customWidth="1"/>
    <col min="104" max="104" width="22.125" customWidth="1"/>
    <col min="105" max="105" width="16.5" customWidth="1"/>
    <col min="106" max="106" width="24.875" customWidth="1"/>
    <col min="107" max="107" width="22.875" customWidth="1"/>
    <col min="108" max="108" width="25.5" customWidth="1"/>
    <col min="109" max="109" width="11.375" customWidth="1"/>
    <col min="110" max="110" width="9.5" customWidth="1"/>
    <col min="111" max="111" width="19.875" customWidth="1"/>
    <col min="112" max="113" width="28.125" customWidth="1"/>
    <col min="114" max="114" width="20.125" customWidth="1"/>
    <col min="115" max="115" width="15.5" customWidth="1"/>
    <col min="116" max="116" width="21.5" customWidth="1"/>
    <col min="117" max="117" width="19.875" customWidth="1"/>
    <col min="118" max="118" width="21.5" customWidth="1"/>
    <col min="119" max="119" width="11.625" customWidth="1"/>
    <col min="120" max="120" width="9.375" customWidth="1"/>
    <col min="121" max="121" width="17" customWidth="1"/>
    <col min="122" max="122" width="26.375" customWidth="1"/>
    <col min="123" max="132" width="17.375" customWidth="1"/>
  </cols>
  <sheetData>
    <row r="1" spans="1:132" ht="18" customHeight="1">
      <c r="A1" s="445">
        <v>1984</v>
      </c>
      <c r="B1" s="670" t="s">
        <v>925</v>
      </c>
      <c r="C1" s="670" t="s">
        <v>926</v>
      </c>
      <c r="D1" s="671" t="s">
        <v>929</v>
      </c>
      <c r="E1" s="671" t="s">
        <v>930</v>
      </c>
      <c r="F1" s="671" t="s">
        <v>932</v>
      </c>
      <c r="G1" s="671" t="s">
        <v>1115</v>
      </c>
      <c r="H1" s="670"/>
      <c r="I1" s="445">
        <v>1988</v>
      </c>
      <c r="J1" s="670" t="s">
        <v>925</v>
      </c>
      <c r="K1" s="670" t="s">
        <v>926</v>
      </c>
      <c r="L1" s="671" t="s">
        <v>929</v>
      </c>
      <c r="M1" s="671" t="s">
        <v>930</v>
      </c>
      <c r="N1" s="671" t="s">
        <v>932</v>
      </c>
      <c r="O1" s="671" t="s">
        <v>1115</v>
      </c>
      <c r="P1" s="670"/>
      <c r="Q1" s="445">
        <v>1992</v>
      </c>
      <c r="R1" s="670" t="s">
        <v>925</v>
      </c>
      <c r="S1" s="670" t="s">
        <v>926</v>
      </c>
      <c r="T1" s="671" t="s">
        <v>929</v>
      </c>
      <c r="U1" s="671" t="s">
        <v>930</v>
      </c>
      <c r="V1" s="671" t="s">
        <v>932</v>
      </c>
      <c r="W1" s="671" t="s">
        <v>1116</v>
      </c>
      <c r="X1" s="670"/>
      <c r="Y1" s="445">
        <v>1996</v>
      </c>
      <c r="Z1" s="670" t="s">
        <v>925</v>
      </c>
      <c r="AA1" s="670" t="s">
        <v>926</v>
      </c>
      <c r="AB1" s="671" t="s">
        <v>210</v>
      </c>
      <c r="AC1" s="671" t="s">
        <v>929</v>
      </c>
      <c r="AD1" s="671" t="s">
        <v>930</v>
      </c>
      <c r="AE1" s="671" t="s">
        <v>932</v>
      </c>
      <c r="AF1" s="671" t="s">
        <v>1115</v>
      </c>
      <c r="AG1" s="670"/>
      <c r="AH1" s="445">
        <v>2000</v>
      </c>
      <c r="AI1" s="670" t="s">
        <v>925</v>
      </c>
      <c r="AJ1" s="670" t="s">
        <v>35</v>
      </c>
      <c r="AK1" s="671" t="s">
        <v>210</v>
      </c>
      <c r="AL1" s="671" t="s">
        <v>929</v>
      </c>
      <c r="AM1" s="671" t="s">
        <v>930</v>
      </c>
      <c r="AN1" s="671" t="s">
        <v>932</v>
      </c>
      <c r="AO1" s="671" t="s">
        <v>1115</v>
      </c>
      <c r="AP1" s="670" t="s">
        <v>1117</v>
      </c>
      <c r="AQ1" s="670"/>
      <c r="AR1" s="445">
        <v>2004</v>
      </c>
      <c r="AS1" s="670" t="s">
        <v>925</v>
      </c>
      <c r="AT1" s="670" t="s">
        <v>926</v>
      </c>
      <c r="AU1" s="670" t="s">
        <v>210</v>
      </c>
      <c r="AV1" s="670" t="s">
        <v>929</v>
      </c>
      <c r="AW1" s="670" t="s">
        <v>930</v>
      </c>
      <c r="AX1" s="671" t="s">
        <v>932</v>
      </c>
      <c r="AY1" s="671" t="s">
        <v>931</v>
      </c>
      <c r="AZ1" s="670" t="s">
        <v>1117</v>
      </c>
      <c r="BA1" s="670"/>
      <c r="BB1" s="445">
        <v>2008</v>
      </c>
      <c r="BC1" s="670" t="s">
        <v>925</v>
      </c>
      <c r="BD1" s="670" t="s">
        <v>1066</v>
      </c>
      <c r="BE1" s="670" t="s">
        <v>210</v>
      </c>
      <c r="BF1" s="670" t="s">
        <v>937</v>
      </c>
      <c r="BG1" s="670" t="s">
        <v>707</v>
      </c>
      <c r="BH1" s="670" t="s">
        <v>932</v>
      </c>
      <c r="BI1" s="670" t="s">
        <v>931</v>
      </c>
      <c r="BJ1" s="670" t="s">
        <v>1117</v>
      </c>
      <c r="BK1" s="670"/>
      <c r="BL1" s="445">
        <v>2010</v>
      </c>
      <c r="BM1" s="670" t="s">
        <v>925</v>
      </c>
      <c r="BN1" s="670" t="s">
        <v>926</v>
      </c>
      <c r="BO1" s="671" t="s">
        <v>210</v>
      </c>
      <c r="BP1" s="671" t="s">
        <v>1118</v>
      </c>
      <c r="BQ1" s="670" t="s">
        <v>707</v>
      </c>
      <c r="BR1" s="670" t="s">
        <v>932</v>
      </c>
      <c r="BS1" s="670" t="s">
        <v>931</v>
      </c>
      <c r="BT1" s="670" t="s">
        <v>1117</v>
      </c>
      <c r="BU1" s="670"/>
      <c r="BV1" s="445">
        <v>2011</v>
      </c>
      <c r="BW1" s="670" t="s">
        <v>925</v>
      </c>
      <c r="BX1" s="670" t="s">
        <v>926</v>
      </c>
      <c r="BY1" s="670" t="s">
        <v>210</v>
      </c>
      <c r="BZ1" s="670" t="s">
        <v>937</v>
      </c>
      <c r="CA1" s="670" t="s">
        <v>707</v>
      </c>
      <c r="CB1" s="670" t="s">
        <v>932</v>
      </c>
      <c r="CC1" s="670" t="s">
        <v>931</v>
      </c>
      <c r="CD1" s="670" t="s">
        <v>1117</v>
      </c>
      <c r="CE1" s="670"/>
      <c r="CF1" s="445">
        <v>2012</v>
      </c>
      <c r="CG1" s="670" t="s">
        <v>925</v>
      </c>
      <c r="CH1" s="670" t="s">
        <v>926</v>
      </c>
      <c r="CI1" s="670" t="s">
        <v>210</v>
      </c>
      <c r="CJ1" s="670" t="s">
        <v>937</v>
      </c>
      <c r="CK1" s="670" t="s">
        <v>707</v>
      </c>
      <c r="CL1" s="670" t="s">
        <v>932</v>
      </c>
      <c r="CM1" s="670" t="s">
        <v>931</v>
      </c>
      <c r="CN1" s="670" t="s">
        <v>1117</v>
      </c>
      <c r="CO1" s="670"/>
      <c r="CP1" s="445">
        <v>2013</v>
      </c>
      <c r="CQ1" s="670" t="s">
        <v>925</v>
      </c>
      <c r="CR1" s="670" t="s">
        <v>926</v>
      </c>
      <c r="CS1" s="670" t="s">
        <v>210</v>
      </c>
      <c r="CT1" s="670" t="s">
        <v>937</v>
      </c>
      <c r="CU1" s="670" t="s">
        <v>707</v>
      </c>
      <c r="CV1" s="670" t="s">
        <v>932</v>
      </c>
      <c r="CW1" s="670" t="s">
        <v>931</v>
      </c>
      <c r="CX1" s="670" t="s">
        <v>1117</v>
      </c>
      <c r="CY1" s="670"/>
      <c r="CZ1" s="445">
        <v>2014</v>
      </c>
      <c r="DA1" s="670" t="s">
        <v>925</v>
      </c>
      <c r="DB1" s="670" t="s">
        <v>926</v>
      </c>
      <c r="DC1" s="670" t="s">
        <v>210</v>
      </c>
      <c r="DD1" s="670" t="s">
        <v>937</v>
      </c>
      <c r="DE1" s="670" t="s">
        <v>707</v>
      </c>
      <c r="DF1" s="670" t="s">
        <v>932</v>
      </c>
      <c r="DG1" s="670" t="s">
        <v>931</v>
      </c>
      <c r="DH1" s="670" t="s">
        <v>1117</v>
      </c>
      <c r="DI1" s="670"/>
      <c r="DJ1" s="445">
        <v>2015</v>
      </c>
      <c r="DK1" s="670" t="s">
        <v>925</v>
      </c>
      <c r="DL1" s="670" t="s">
        <v>926</v>
      </c>
      <c r="DM1" s="670" t="s">
        <v>210</v>
      </c>
      <c r="DN1" s="670" t="s">
        <v>937</v>
      </c>
      <c r="DO1" s="670" t="s">
        <v>707</v>
      </c>
      <c r="DP1" s="670" t="s">
        <v>932</v>
      </c>
      <c r="DQ1" s="670" t="s">
        <v>931</v>
      </c>
      <c r="DR1" s="670" t="s">
        <v>1117</v>
      </c>
      <c r="DT1" s="445"/>
      <c r="DU1" s="670"/>
      <c r="DV1" s="670"/>
      <c r="DW1" s="670"/>
      <c r="DX1" s="670"/>
      <c r="DY1" s="670"/>
      <c r="DZ1" s="670"/>
      <c r="EA1" s="670"/>
      <c r="EB1" s="670"/>
    </row>
    <row r="2" spans="1:132" ht="15.75" customHeight="1">
      <c r="A2" s="1" t="s">
        <v>423</v>
      </c>
      <c r="B2" s="1">
        <f>C2/C25*100</f>
        <v>16.662744544327822</v>
      </c>
      <c r="C2" s="1">
        <f t="shared" ref="C2:C25" si="0">SUM(D2:G2)</f>
        <v>1062.0999999999999</v>
      </c>
      <c r="D2" s="1"/>
      <c r="E2" s="1">
        <v>810.9</v>
      </c>
      <c r="F2" s="1">
        <v>251.2</v>
      </c>
      <c r="G2" s="1"/>
      <c r="H2" s="1"/>
      <c r="I2" s="1" t="s">
        <v>423</v>
      </c>
      <c r="J2" s="1">
        <f>K2/K27*100</f>
        <v>14.665159320295562</v>
      </c>
      <c r="K2" s="1">
        <f t="shared" ref="K2:K27" si="1">SUM(L2:O2)</f>
        <v>1258.3</v>
      </c>
      <c r="L2" s="1"/>
      <c r="M2" s="36">
        <v>982.3</v>
      </c>
      <c r="N2" s="1">
        <v>276</v>
      </c>
      <c r="O2" s="1"/>
      <c r="P2" s="1"/>
      <c r="Q2" s="1" t="s">
        <v>423</v>
      </c>
      <c r="R2" s="1">
        <f>S2/S26*100</f>
        <v>13.928483983946688</v>
      </c>
      <c r="S2" s="1">
        <f t="shared" ref="S2:S26" si="2">SUM(T2:W2)</f>
        <v>1308.4000000000001</v>
      </c>
      <c r="T2" s="1"/>
      <c r="U2" s="36">
        <v>1038.2</v>
      </c>
      <c r="V2" s="1">
        <v>270.2</v>
      </c>
      <c r="W2" s="12"/>
      <c r="X2" s="1"/>
      <c r="Y2" s="1" t="s">
        <v>7</v>
      </c>
      <c r="Z2" s="1">
        <f>AA2/AA21*100</f>
        <v>11.805415912594679</v>
      </c>
      <c r="AA2" s="1">
        <f t="shared" ref="AA2:AA21" si="3">SUM(AB2:AF2)</f>
        <v>1409.0000000000002</v>
      </c>
      <c r="AB2" s="1"/>
      <c r="AC2" s="1">
        <v>953.3</v>
      </c>
      <c r="AD2" s="1">
        <v>169.4</v>
      </c>
      <c r="AE2" s="1">
        <v>77.900000000000006</v>
      </c>
      <c r="AF2" s="1">
        <v>208.4</v>
      </c>
      <c r="AG2" s="1"/>
      <c r="AH2" s="1" t="s">
        <v>50</v>
      </c>
      <c r="AI2" s="1">
        <f>AJ2/AJ21*100</f>
        <v>3.4945646978106946</v>
      </c>
      <c r="AJ2" s="1">
        <f t="shared" ref="AJ2:AJ21" si="4">SUM(AK2:AP2)</f>
        <v>621.4</v>
      </c>
      <c r="AK2" s="1">
        <v>316.39999999999998</v>
      </c>
      <c r="AL2" s="1">
        <v>305</v>
      </c>
      <c r="AM2" s="1"/>
      <c r="AN2" s="1"/>
      <c r="AO2" s="1"/>
      <c r="AP2" s="1"/>
      <c r="AQ2" s="1"/>
      <c r="AR2" s="1" t="s">
        <v>50</v>
      </c>
      <c r="AS2" s="1">
        <f>AT2/AT21*100</f>
        <v>13.769269616276784</v>
      </c>
      <c r="AT2" s="1">
        <f t="shared" ref="AT2:AT21" si="5">SUM(AU2:AZ2)</f>
        <v>3217.3</v>
      </c>
      <c r="AU2" s="1">
        <v>940.6</v>
      </c>
      <c r="AV2" s="1">
        <v>856.7</v>
      </c>
      <c r="AW2" s="1">
        <v>981.9</v>
      </c>
      <c r="AX2" s="1"/>
      <c r="AY2" s="1">
        <v>438.1</v>
      </c>
      <c r="AZ2" s="1"/>
      <c r="BA2" s="1"/>
      <c r="BB2" s="1" t="s">
        <v>7</v>
      </c>
      <c r="BC2" s="1">
        <f>BD2/BD17*100</f>
        <v>10.749313329187395</v>
      </c>
      <c r="BD2" s="1">
        <f t="shared" ref="BD2:BD17" si="6">SUM(BE2:BJ2)</f>
        <v>3318.7</v>
      </c>
      <c r="BE2" s="36">
        <v>695</v>
      </c>
      <c r="BF2" s="36">
        <v>1600.2</v>
      </c>
      <c r="BG2" s="36">
        <v>483</v>
      </c>
      <c r="BH2" s="36">
        <v>241.3</v>
      </c>
      <c r="BI2" s="1">
        <v>299.2</v>
      </c>
      <c r="BJ2" s="1"/>
      <c r="BK2" s="1"/>
      <c r="BL2" s="1" t="s">
        <v>25</v>
      </c>
      <c r="BM2" s="1">
        <f>BN2/BN15*100</f>
        <v>15.51233866725622</v>
      </c>
      <c r="BN2" s="1">
        <f t="shared" ref="BN2:BN15" si="7">SUM(BP2:BT2)</f>
        <v>4069.6</v>
      </c>
      <c r="BO2" s="1">
        <v>916.4</v>
      </c>
      <c r="BP2" s="1">
        <v>2333.5</v>
      </c>
      <c r="BQ2" s="1">
        <v>1475</v>
      </c>
      <c r="BR2" s="1">
        <v>261.10000000000002</v>
      </c>
      <c r="BS2" s="1"/>
      <c r="BT2" s="1"/>
      <c r="BU2" s="1"/>
      <c r="BV2" s="1" t="s">
        <v>236</v>
      </c>
      <c r="BW2" s="1">
        <f>BX2/BX20*100</f>
        <v>15.777925325787024</v>
      </c>
      <c r="BX2" s="1">
        <f t="shared" ref="BX2:BX20" si="8">SUM(BY2:CD2)</f>
        <v>5466</v>
      </c>
      <c r="BY2" s="1">
        <v>1610.4</v>
      </c>
      <c r="BZ2" s="1">
        <v>1874.2</v>
      </c>
      <c r="CA2" s="1">
        <v>1820.9</v>
      </c>
      <c r="CB2" s="1">
        <v>160.5</v>
      </c>
      <c r="CC2" s="1"/>
      <c r="CD2" s="1"/>
      <c r="CE2" s="1"/>
      <c r="CF2" s="1" t="s">
        <v>236</v>
      </c>
      <c r="CG2" s="1">
        <f>CH2/CH20*100</f>
        <v>15.991542336373044</v>
      </c>
      <c r="CH2" s="1">
        <f t="shared" ref="CH2:CH20" si="9">SUM(CI2:CN2)</f>
        <v>5657.2</v>
      </c>
      <c r="CI2" s="1">
        <v>1697.4</v>
      </c>
      <c r="CJ2" s="1">
        <v>1937.5</v>
      </c>
      <c r="CK2" s="1">
        <v>1865.1</v>
      </c>
      <c r="CL2" s="1">
        <v>157.19999999999999</v>
      </c>
      <c r="CM2" s="1"/>
      <c r="CN2" s="1"/>
      <c r="CO2" s="1"/>
      <c r="CP2" s="1" t="s">
        <v>236</v>
      </c>
      <c r="CQ2" s="1">
        <f>CR2/CR20*100</f>
        <v>17.990704497983586</v>
      </c>
      <c r="CR2" s="1">
        <f t="shared" ref="CR2:CR20" si="10">SUM(CS2:CX2)</f>
        <v>6495</v>
      </c>
      <c r="CS2" s="1">
        <v>1821.5</v>
      </c>
      <c r="CT2" s="1">
        <v>2103.3000000000002</v>
      </c>
      <c r="CU2" s="1">
        <v>2147.5</v>
      </c>
      <c r="CV2" s="1">
        <v>422.7</v>
      </c>
      <c r="CW2" s="1"/>
      <c r="CX2" s="1"/>
      <c r="CY2" s="1"/>
      <c r="CZ2" s="1" t="s">
        <v>236</v>
      </c>
      <c r="DA2" s="477">
        <f>DB2/DB21*100</f>
        <v>19.481501103715317</v>
      </c>
      <c r="DB2" s="477">
        <f t="shared" ref="DB2:DB19" si="11">SUM(DC2:DH2)</f>
        <v>7117.1</v>
      </c>
      <c r="DC2" s="477">
        <f>('ISPs (RV)'!J3)</f>
        <v>1967.4</v>
      </c>
      <c r="DD2" s="477">
        <f>('CableSatIPTV (RV)'!M3)</f>
        <v>2263</v>
      </c>
      <c r="DE2" s="477">
        <f>('Total TV Universe (RV)'!O3)</f>
        <v>2472.6</v>
      </c>
      <c r="DF2" s="477">
        <f>('Radio (RV)'!M3)</f>
        <v>414.1</v>
      </c>
      <c r="DG2" s="477"/>
      <c r="DH2" s="477"/>
      <c r="DI2" s="477"/>
      <c r="DJ2" s="1" t="s">
        <v>236</v>
      </c>
      <c r="DK2" s="477">
        <f>DL2/DL21*100</f>
        <v>21.426204842166054</v>
      </c>
      <c r="DL2" s="477">
        <f t="shared" ref="DL2:DL19" si="12">SUM(DM2:DR2)</f>
        <v>7048.9</v>
      </c>
      <c r="DM2" s="477">
        <f>('ISPs (RV)'!K3)</f>
        <v>2112.2159999999999</v>
      </c>
      <c r="DN2" s="477">
        <f>('CableSatIPTV (RV)'!N3)</f>
        <v>2309.6840000000002</v>
      </c>
      <c r="DO2" s="477">
        <f>('Total TV Universe (RV)'!P3)</f>
        <v>2216.1999999999998</v>
      </c>
      <c r="DP2" s="477">
        <f>('Radio (RV)'!N3)</f>
        <v>410.8</v>
      </c>
      <c r="DQ2" s="477"/>
      <c r="DR2" s="477"/>
      <c r="DT2" s="1"/>
      <c r="DU2" s="672"/>
      <c r="DV2" s="672"/>
      <c r="DW2" s="672"/>
      <c r="DX2" s="672"/>
      <c r="DY2" s="672"/>
      <c r="DZ2" s="672"/>
      <c r="EA2" s="672"/>
      <c r="EB2" s="672"/>
    </row>
    <row r="3" spans="1:132" ht="15.75" customHeight="1">
      <c r="A3" s="1" t="s">
        <v>952</v>
      </c>
      <c r="B3" s="1">
        <f>C3/C25*100</f>
        <v>9.1699220282079033</v>
      </c>
      <c r="C3" s="1">
        <f t="shared" si="0"/>
        <v>584.5</v>
      </c>
      <c r="D3" s="1"/>
      <c r="E3" s="1"/>
      <c r="F3" s="1"/>
      <c r="G3" s="1">
        <v>584.5</v>
      </c>
      <c r="H3" s="1"/>
      <c r="I3" s="1" t="s">
        <v>952</v>
      </c>
      <c r="J3" s="1">
        <f>K3/K27*100</f>
        <v>8.7748537330132166</v>
      </c>
      <c r="K3" s="1">
        <f t="shared" si="1"/>
        <v>752.9</v>
      </c>
      <c r="L3" s="1"/>
      <c r="M3" s="1"/>
      <c r="N3" s="1"/>
      <c r="O3" s="1">
        <v>752.9</v>
      </c>
      <c r="P3" s="1"/>
      <c r="Q3" s="1" t="s">
        <v>952</v>
      </c>
      <c r="R3" s="1">
        <f>S3/S26*100</f>
        <v>8.6174776712051688</v>
      </c>
      <c r="S3" s="1">
        <f t="shared" si="2"/>
        <v>809.5</v>
      </c>
      <c r="T3" s="1"/>
      <c r="U3" s="1"/>
      <c r="V3" s="1"/>
      <c r="W3" s="1">
        <v>809.5</v>
      </c>
      <c r="X3" s="1"/>
      <c r="Y3" s="1" t="s">
        <v>726</v>
      </c>
      <c r="Z3" s="1">
        <f>AA3/AA21*100</f>
        <v>3.3598096387157312</v>
      </c>
      <c r="AA3" s="1">
        <f t="shared" si="3"/>
        <v>401</v>
      </c>
      <c r="AB3" s="1"/>
      <c r="AC3" s="1"/>
      <c r="AD3" s="1"/>
      <c r="AE3" s="1"/>
      <c r="AF3" s="1">
        <v>401</v>
      </c>
      <c r="AG3" s="1"/>
      <c r="AH3" s="1" t="s">
        <v>724</v>
      </c>
      <c r="AI3" s="1">
        <f>AJ3/AJ21*100</f>
        <v>3.4827549361991688</v>
      </c>
      <c r="AJ3" s="1">
        <f t="shared" si="4"/>
        <v>619.29999999999995</v>
      </c>
      <c r="AK3" s="1"/>
      <c r="AL3" s="1"/>
      <c r="AM3" s="1">
        <v>619.29999999999995</v>
      </c>
      <c r="AN3" s="1"/>
      <c r="AO3" s="1"/>
      <c r="AP3" s="1"/>
      <c r="AQ3" s="1"/>
      <c r="AR3" s="1" t="s">
        <v>25</v>
      </c>
      <c r="AS3" s="1">
        <f>AT3/AT21*100</f>
        <v>11.058470071643171</v>
      </c>
      <c r="AT3" s="1">
        <f t="shared" si="5"/>
        <v>2583.9</v>
      </c>
      <c r="AU3" s="1">
        <v>432.5</v>
      </c>
      <c r="AV3" s="1">
        <v>1574.5</v>
      </c>
      <c r="AW3" s="1">
        <v>349</v>
      </c>
      <c r="AX3" s="1">
        <v>227.9</v>
      </c>
      <c r="AY3" s="1"/>
      <c r="AZ3" s="1"/>
      <c r="BA3" s="1"/>
      <c r="BB3" s="1" t="s">
        <v>25</v>
      </c>
      <c r="BC3" s="1">
        <f>BD3/BD17*100</f>
        <v>11.185932317578771</v>
      </c>
      <c r="BD3" s="1">
        <f t="shared" si="6"/>
        <v>3453.5</v>
      </c>
      <c r="BE3" s="36">
        <v>714.1</v>
      </c>
      <c r="BF3" s="36">
        <v>1977.6</v>
      </c>
      <c r="BG3" s="1">
        <v>475.4</v>
      </c>
      <c r="BH3" s="36">
        <v>286.39999999999998</v>
      </c>
      <c r="BI3" s="1"/>
      <c r="BJ3" s="1"/>
      <c r="BK3" s="1"/>
      <c r="BL3" s="1" t="s">
        <v>7</v>
      </c>
      <c r="BM3" s="1">
        <f>BN3/BN15*100</f>
        <v>10.907732536421367</v>
      </c>
      <c r="BN3" s="1">
        <f t="shared" si="7"/>
        <v>2861.6</v>
      </c>
      <c r="BO3" s="1">
        <v>848</v>
      </c>
      <c r="BP3" s="1">
        <v>1765.8</v>
      </c>
      <c r="BQ3" s="1">
        <v>606.20000000000005</v>
      </c>
      <c r="BR3" s="1">
        <v>204.4</v>
      </c>
      <c r="BS3" s="1">
        <v>285.2</v>
      </c>
      <c r="BT3" s="1"/>
      <c r="BU3" s="1"/>
      <c r="BV3" s="1" t="s">
        <v>7</v>
      </c>
      <c r="BW3" s="1">
        <f>BX3/BX20*100</f>
        <v>11.461366684699954</v>
      </c>
      <c r="BX3" s="1">
        <f t="shared" si="8"/>
        <v>3970.6</v>
      </c>
      <c r="BY3" s="1">
        <v>926</v>
      </c>
      <c r="BZ3" s="1">
        <v>1830.6</v>
      </c>
      <c r="CA3" s="36">
        <v>719.3</v>
      </c>
      <c r="CB3" s="1">
        <v>220.8</v>
      </c>
      <c r="CC3" s="1">
        <v>273.89999999999998</v>
      </c>
      <c r="CD3" s="1"/>
      <c r="CE3" s="1"/>
      <c r="CF3" s="1" t="s">
        <v>7</v>
      </c>
      <c r="CG3" s="1">
        <f>CH3/CH20*100</f>
        <v>11.396927878064915</v>
      </c>
      <c r="CH3" s="1">
        <f t="shared" si="9"/>
        <v>4031.8</v>
      </c>
      <c r="CI3" s="1">
        <v>998</v>
      </c>
      <c r="CJ3" s="1">
        <v>1838.5</v>
      </c>
      <c r="CK3" s="36">
        <v>743.4</v>
      </c>
      <c r="CL3" s="1">
        <v>225.1</v>
      </c>
      <c r="CM3" s="1">
        <v>226.8</v>
      </c>
      <c r="CN3" s="1"/>
      <c r="CO3" s="1"/>
      <c r="CP3" s="1" t="s">
        <v>7</v>
      </c>
      <c r="CQ3" s="1">
        <f>CR3/CR20*100</f>
        <v>11.459483229962727</v>
      </c>
      <c r="CR3" s="1">
        <f t="shared" si="10"/>
        <v>4137.1000000000004</v>
      </c>
      <c r="CS3" s="1">
        <v>1159</v>
      </c>
      <c r="CT3" s="1">
        <v>1771.6</v>
      </c>
      <c r="CU3" s="36">
        <v>743.4</v>
      </c>
      <c r="CV3" s="1">
        <v>224.5</v>
      </c>
      <c r="CW3" s="1">
        <v>238.6</v>
      </c>
      <c r="CX3" s="1"/>
      <c r="CY3" s="1"/>
      <c r="CZ3" s="1" t="s">
        <v>25</v>
      </c>
      <c r="DA3" s="477">
        <f>DB3/DB21*100</f>
        <v>12.133270825522827</v>
      </c>
      <c r="DB3" s="477">
        <f t="shared" si="11"/>
        <v>4432.6000000000004</v>
      </c>
      <c r="DC3" s="477">
        <f>('ISPs (RV)'!J11)</f>
        <v>1142.5999999999999</v>
      </c>
      <c r="DD3" s="477">
        <f>('CableSatIPTV (RV)'!M6)</f>
        <v>2130.1</v>
      </c>
      <c r="DE3" s="477">
        <f>('Total TV Universe (RV)'!O18)</f>
        <v>987.3</v>
      </c>
      <c r="DF3" s="477">
        <f>('Radio (RV)'!M16)</f>
        <v>172.6</v>
      </c>
      <c r="DG3" s="477"/>
      <c r="DH3" s="477"/>
      <c r="DI3" s="477"/>
      <c r="DJ3" s="1" t="s">
        <v>25</v>
      </c>
      <c r="DK3" s="477">
        <f>DL3/DL21*100</f>
        <v>13.406772345243706</v>
      </c>
      <c r="DL3" s="477">
        <f t="shared" si="12"/>
        <v>4410.6270000000004</v>
      </c>
      <c r="DM3" s="477">
        <f>('ISPs (RV)'!K11)</f>
        <v>1211.4000000000001</v>
      </c>
      <c r="DN3" s="477">
        <f>('CableSatIPTV (RV)'!N6)</f>
        <v>2073.127</v>
      </c>
      <c r="DO3" s="477">
        <f>('Total TV Universe (RV)'!P18)</f>
        <v>964.6</v>
      </c>
      <c r="DP3" s="477">
        <f>('Radio (RV)'!N16)</f>
        <v>161.5</v>
      </c>
      <c r="DQ3" s="477"/>
      <c r="DR3" s="477"/>
      <c r="DT3" s="1"/>
      <c r="DU3" s="672"/>
      <c r="DV3" s="672"/>
      <c r="DW3" s="672"/>
      <c r="DX3" s="672"/>
      <c r="DY3" s="672"/>
      <c r="DZ3" s="672"/>
      <c r="EA3" s="672"/>
      <c r="EB3" s="672"/>
    </row>
    <row r="4" spans="1:132" ht="15.75" customHeight="1">
      <c r="A4" s="1" t="s">
        <v>734</v>
      </c>
      <c r="B4" s="1">
        <f>C4/C25*100</f>
        <v>6.1279239422036049</v>
      </c>
      <c r="C4" s="1">
        <f t="shared" si="0"/>
        <v>390.6</v>
      </c>
      <c r="D4" s="1"/>
      <c r="E4" s="1"/>
      <c r="F4" s="1"/>
      <c r="G4" s="1">
        <v>390.6</v>
      </c>
      <c r="H4" s="1"/>
      <c r="I4" s="1" t="s">
        <v>734</v>
      </c>
      <c r="J4" s="1">
        <f>K4/K27*100</f>
        <v>6.1933288268338726</v>
      </c>
      <c r="K4" s="1">
        <f t="shared" si="1"/>
        <v>531.4</v>
      </c>
      <c r="L4" s="1"/>
      <c r="M4" s="1"/>
      <c r="N4" s="1"/>
      <c r="O4" s="1">
        <v>531.4</v>
      </c>
      <c r="P4" s="1"/>
      <c r="Q4" s="46" t="s">
        <v>415</v>
      </c>
      <c r="R4" s="1">
        <f>S4/S26*100</f>
        <v>6.8514004066555225</v>
      </c>
      <c r="S4" s="1">
        <f t="shared" si="2"/>
        <v>643.59999999999991</v>
      </c>
      <c r="T4" s="1">
        <v>176</v>
      </c>
      <c r="U4" s="1">
        <v>67</v>
      </c>
      <c r="V4" s="1">
        <v>35.4</v>
      </c>
      <c r="W4" s="1">
        <v>365.2</v>
      </c>
      <c r="X4" s="1"/>
      <c r="Y4" s="1" t="s">
        <v>423</v>
      </c>
      <c r="Z4" s="1">
        <f>AA4/AA21*100</f>
        <v>10.433842750854613</v>
      </c>
      <c r="AA4" s="1">
        <f t="shared" si="3"/>
        <v>1245.3</v>
      </c>
      <c r="AB4" s="1"/>
      <c r="AC4" s="1"/>
      <c r="AD4" s="36">
        <v>956.3</v>
      </c>
      <c r="AE4" s="1">
        <v>289</v>
      </c>
      <c r="AF4" s="1"/>
      <c r="AG4" s="1"/>
      <c r="AH4" s="1" t="s">
        <v>85</v>
      </c>
      <c r="AI4" s="1">
        <f>AJ4/AJ21*100</f>
        <v>6.257486545307307</v>
      </c>
      <c r="AJ4" s="1">
        <f t="shared" si="4"/>
        <v>1112.7</v>
      </c>
      <c r="AK4" s="1"/>
      <c r="AL4" s="1"/>
      <c r="AM4" s="1">
        <v>233.2</v>
      </c>
      <c r="AN4" s="1"/>
      <c r="AO4" s="1">
        <f>850.1+29.4</f>
        <v>879.5</v>
      </c>
      <c r="AP4" s="1"/>
      <c r="AQ4" s="1"/>
      <c r="AR4" s="1" t="s">
        <v>85</v>
      </c>
      <c r="AS4" s="1">
        <f>AT4/AT21*100</f>
        <v>9.3504181324842293</v>
      </c>
      <c r="AT4" s="1">
        <f t="shared" si="5"/>
        <v>2184.8000000000002</v>
      </c>
      <c r="AU4" s="1">
        <v>222.5</v>
      </c>
      <c r="AV4" s="1">
        <v>705.5</v>
      </c>
      <c r="AW4" s="1">
        <v>299.60000000000002</v>
      </c>
      <c r="AX4" s="1"/>
      <c r="AY4" s="1">
        <f>881.1+76.1</f>
        <v>957.2</v>
      </c>
      <c r="AZ4" s="1"/>
      <c r="BA4" s="1"/>
      <c r="BB4" s="1" t="s">
        <v>236</v>
      </c>
      <c r="BC4" s="1">
        <f>BD4/BD17*100</f>
        <v>8.7119739842454393</v>
      </c>
      <c r="BD4" s="1">
        <f t="shared" si="6"/>
        <v>2689.7</v>
      </c>
      <c r="BE4" s="36">
        <v>1257.9000000000001</v>
      </c>
      <c r="BF4" s="1">
        <v>1380.1</v>
      </c>
      <c r="BG4" s="36">
        <v>51.7</v>
      </c>
      <c r="BH4" s="1"/>
      <c r="BI4" s="1"/>
      <c r="BJ4" s="1"/>
      <c r="BK4" s="1"/>
      <c r="BL4" s="1" t="s">
        <v>50</v>
      </c>
      <c r="BM4" s="1">
        <f>BN4/BN15*100</f>
        <v>6.7776905308257041</v>
      </c>
      <c r="BN4" s="1">
        <f t="shared" si="7"/>
        <v>1778.1000000000001</v>
      </c>
      <c r="BO4" s="1">
        <v>1506.5</v>
      </c>
      <c r="BP4" s="1">
        <v>1718.9</v>
      </c>
      <c r="BQ4" s="1">
        <v>59.2</v>
      </c>
      <c r="BR4" s="1"/>
      <c r="BS4" s="1"/>
      <c r="BT4" s="1"/>
      <c r="BU4" s="1"/>
      <c r="BV4" s="1" t="s">
        <v>10</v>
      </c>
      <c r="BW4" s="1">
        <f>BX4/BX20*100</f>
        <v>2.6403344850891677</v>
      </c>
      <c r="BX4" s="1">
        <f t="shared" si="8"/>
        <v>914.7</v>
      </c>
      <c r="BY4" s="1">
        <v>644</v>
      </c>
      <c r="BZ4" s="1">
        <v>270.7</v>
      </c>
      <c r="CA4" s="1"/>
      <c r="CB4" s="1"/>
      <c r="CC4" s="1"/>
      <c r="CD4" s="1"/>
      <c r="CE4" s="1"/>
      <c r="CF4" s="1" t="s">
        <v>10</v>
      </c>
      <c r="CG4" s="1">
        <f>CH4/CH20*100</f>
        <v>3.2762139517528737</v>
      </c>
      <c r="CH4" s="1">
        <f t="shared" si="9"/>
        <v>1159</v>
      </c>
      <c r="CI4" s="1">
        <v>722.4</v>
      </c>
      <c r="CJ4" s="1">
        <v>436.6</v>
      </c>
      <c r="CK4" s="1"/>
      <c r="CL4" s="1"/>
      <c r="CM4" s="1"/>
      <c r="CN4" s="1"/>
      <c r="CO4" s="1"/>
      <c r="CP4" s="1" t="s">
        <v>10</v>
      </c>
      <c r="CQ4" s="1">
        <f>CR4/CR20*100</f>
        <v>3.6266711931039119</v>
      </c>
      <c r="CR4" s="1">
        <f t="shared" si="10"/>
        <v>1309.3</v>
      </c>
      <c r="CS4" s="1">
        <v>795.3</v>
      </c>
      <c r="CT4" s="1">
        <v>514</v>
      </c>
      <c r="CU4" s="1"/>
      <c r="CV4" s="1"/>
      <c r="CW4" s="1"/>
      <c r="CX4" s="1"/>
      <c r="CY4" s="1"/>
      <c r="CZ4" s="1" t="s">
        <v>7</v>
      </c>
      <c r="DA4" s="477">
        <f>DB4/DB21*100</f>
        <v>11.368748301142434</v>
      </c>
      <c r="DB4" s="477">
        <f t="shared" si="11"/>
        <v>4153.3</v>
      </c>
      <c r="DC4" s="477">
        <f>('ISPs (RV)'!J10)</f>
        <v>1245</v>
      </c>
      <c r="DD4" s="477">
        <f>('CableSatIPTV (RV)'!M22)</f>
        <v>1734</v>
      </c>
      <c r="DE4" s="477">
        <f>('Total TV Universe (RV)'!O26)</f>
        <v>744.9</v>
      </c>
      <c r="DF4" s="477">
        <f>('Radio (RV)'!M13)</f>
        <v>228.5</v>
      </c>
      <c r="DG4" s="477">
        <f>('Magazines (RV)'!M3)</f>
        <v>200.9</v>
      </c>
      <c r="DH4" s="477"/>
      <c r="DI4" s="477"/>
      <c r="DJ4" s="1" t="s">
        <v>7</v>
      </c>
      <c r="DK4" s="477">
        <f>DL4/DL21*100</f>
        <v>8.2806206969922656</v>
      </c>
      <c r="DL4" s="477">
        <f t="shared" si="12"/>
        <v>2724.2000000000003</v>
      </c>
      <c r="DM4" s="477">
        <f>('ISPs (RV)'!K4)</f>
        <v>0</v>
      </c>
      <c r="DN4" s="477">
        <f>('CableSatIPTV (RV)'!N22)</f>
        <v>1669</v>
      </c>
      <c r="DO4" s="477">
        <f>('Total TV Universe (RV)'!P26)</f>
        <v>821.80000000000007</v>
      </c>
      <c r="DP4" s="477">
        <f>('Radio (RV)'!N13)</f>
        <v>233.4</v>
      </c>
      <c r="DQ4" s="477">
        <f>('Magazines (RV)'!W3)</f>
        <v>0</v>
      </c>
      <c r="DR4" s="477"/>
      <c r="DT4" s="1"/>
      <c r="DU4" s="672"/>
      <c r="DV4" s="672"/>
      <c r="DW4" s="672"/>
      <c r="DX4" s="672"/>
      <c r="DY4" s="672"/>
      <c r="DZ4" s="672"/>
      <c r="EA4" s="672"/>
      <c r="EB4" s="672"/>
    </row>
    <row r="5" spans="1:132" ht="15.75" customHeight="1">
      <c r="A5" s="46" t="s">
        <v>415</v>
      </c>
      <c r="B5" s="1">
        <f>C5/C25*100</f>
        <v>5.9475063146169651</v>
      </c>
      <c r="C5" s="1">
        <f t="shared" si="0"/>
        <v>379.1</v>
      </c>
      <c r="D5" s="1">
        <v>47.4</v>
      </c>
      <c r="E5" s="1">
        <v>34.799999999999997</v>
      </c>
      <c r="F5" s="1">
        <v>17.3</v>
      </c>
      <c r="G5" s="1">
        <f>125.9+153.7</f>
        <v>279.60000000000002</v>
      </c>
      <c r="H5" s="1"/>
      <c r="I5" s="1" t="s">
        <v>415</v>
      </c>
      <c r="J5" s="1">
        <f>K5/K27*100</f>
        <v>8.9799771567096336</v>
      </c>
      <c r="K5" s="1">
        <f t="shared" si="1"/>
        <v>770.50000000000011</v>
      </c>
      <c r="L5" s="1">
        <v>83.5</v>
      </c>
      <c r="M5" s="1">
        <v>48.1</v>
      </c>
      <c r="N5" s="1">
        <v>23</v>
      </c>
      <c r="O5" s="1">
        <f>337.6+278.3</f>
        <v>615.90000000000009</v>
      </c>
      <c r="P5" s="1"/>
      <c r="Q5" s="1" t="s">
        <v>734</v>
      </c>
      <c r="R5" s="1">
        <f>S5/S26*100</f>
        <v>5.292909077360358</v>
      </c>
      <c r="S5" s="1">
        <f t="shared" si="2"/>
        <v>497.2</v>
      </c>
      <c r="T5" s="1"/>
      <c r="U5" s="1"/>
      <c r="V5" s="1"/>
      <c r="W5" s="1">
        <v>497.2</v>
      </c>
      <c r="X5" s="1"/>
      <c r="Y5" s="1" t="s">
        <v>961</v>
      </c>
      <c r="Z5" s="1">
        <f>AA5/AA21*100</f>
        <v>7.1033581339231846</v>
      </c>
      <c r="AA5" s="1">
        <f t="shared" si="3"/>
        <v>847.8</v>
      </c>
      <c r="AB5" s="1">
        <v>1.9</v>
      </c>
      <c r="AC5" s="12">
        <v>634.70000000000005</v>
      </c>
      <c r="AD5" s="1">
        <v>211.2</v>
      </c>
      <c r="AE5" s="1"/>
      <c r="AF5" s="12"/>
      <c r="AG5" s="1"/>
      <c r="AH5" s="1" t="s">
        <v>25</v>
      </c>
      <c r="AI5" s="1">
        <f>AJ5/AJ21*100</f>
        <v>9.0389665896220315</v>
      </c>
      <c r="AJ5" s="1">
        <f t="shared" si="4"/>
        <v>1607.3000000000002</v>
      </c>
      <c r="AK5" s="1">
        <v>98.9</v>
      </c>
      <c r="AL5" s="1">
        <v>1190.4000000000001</v>
      </c>
      <c r="AM5" s="1">
        <v>151.30000000000001</v>
      </c>
      <c r="AN5" s="1">
        <v>166.7</v>
      </c>
      <c r="AO5" s="1"/>
      <c r="AP5" s="1"/>
      <c r="AQ5" s="1"/>
      <c r="AR5" s="1" t="s">
        <v>724</v>
      </c>
      <c r="AS5" s="1">
        <f>AT5/AT21*100</f>
        <v>8.1585051656694834</v>
      </c>
      <c r="AT5" s="1">
        <f t="shared" si="5"/>
        <v>1906.3</v>
      </c>
      <c r="AU5" s="1"/>
      <c r="AV5" s="1"/>
      <c r="AW5" s="1">
        <v>712.7</v>
      </c>
      <c r="AX5" s="1"/>
      <c r="AY5" s="1">
        <v>1193.5999999999999</v>
      </c>
      <c r="AZ5" s="1"/>
      <c r="BA5" s="1"/>
      <c r="BB5" s="1" t="s">
        <v>85</v>
      </c>
      <c r="BC5" s="1">
        <f>BD5/BD17*100</f>
        <v>9.3192889718076302</v>
      </c>
      <c r="BD5" s="1">
        <f t="shared" si="6"/>
        <v>2877.2000000000003</v>
      </c>
      <c r="BE5" s="36">
        <v>438.1</v>
      </c>
      <c r="BF5" s="36">
        <v>836.4</v>
      </c>
      <c r="BG5" s="36">
        <v>342.9</v>
      </c>
      <c r="BH5" s="1"/>
      <c r="BI5" s="1">
        <f>1181.4+78.4</f>
        <v>1259.8000000000002</v>
      </c>
      <c r="BJ5" s="1"/>
      <c r="BK5" s="1"/>
      <c r="BL5" s="1" t="s">
        <v>85</v>
      </c>
      <c r="BM5" s="1">
        <f>BN5/BN15*100</f>
        <v>9.2881156945407959</v>
      </c>
      <c r="BN5" s="1">
        <f t="shared" si="7"/>
        <v>2436.6999999999998</v>
      </c>
      <c r="BO5" s="1">
        <v>644.29999999999995</v>
      </c>
      <c r="BP5" s="1">
        <v>982</v>
      </c>
      <c r="BQ5" s="1">
        <v>344.9</v>
      </c>
      <c r="BR5" s="1"/>
      <c r="BS5" s="1">
        <f>1034.8+75</f>
        <v>1109.8</v>
      </c>
      <c r="BT5" s="1"/>
      <c r="BU5" s="1"/>
      <c r="BV5" s="1" t="s">
        <v>25</v>
      </c>
      <c r="BW5" s="1">
        <f>BX5/BX20*100</f>
        <v>14.811794406185683</v>
      </c>
      <c r="BX5" s="1">
        <f t="shared" si="8"/>
        <v>5131.2999999999993</v>
      </c>
      <c r="BY5" s="1">
        <v>976.6</v>
      </c>
      <c r="BZ5" s="1">
        <v>2369.6999999999998</v>
      </c>
      <c r="CA5" s="1">
        <v>1589.3</v>
      </c>
      <c r="CB5" s="1">
        <v>195.7</v>
      </c>
      <c r="CC5" s="1"/>
      <c r="CD5" s="1"/>
      <c r="CE5" s="1"/>
      <c r="CF5" s="1" t="s">
        <v>25</v>
      </c>
      <c r="CG5" s="1">
        <f>CH5/CH20*100</f>
        <v>13.860731226078551</v>
      </c>
      <c r="CH5" s="1">
        <f t="shared" si="9"/>
        <v>4903.3999999999996</v>
      </c>
      <c r="CI5" s="1">
        <v>1017</v>
      </c>
      <c r="CJ5" s="1">
        <v>2179.5</v>
      </c>
      <c r="CK5" s="1">
        <v>1515.5</v>
      </c>
      <c r="CL5" s="1">
        <v>191.4</v>
      </c>
      <c r="CM5" s="1"/>
      <c r="CN5" s="1"/>
      <c r="CO5" s="1"/>
      <c r="CP5" s="1" t="s">
        <v>25</v>
      </c>
      <c r="CQ5" s="1">
        <f>CR5/CR20*100</f>
        <v>13.635541344453243</v>
      </c>
      <c r="CR5" s="1">
        <f t="shared" si="10"/>
        <v>4922.7</v>
      </c>
      <c r="CS5" s="1">
        <v>1104.0999999999999</v>
      </c>
      <c r="CT5" s="1">
        <v>2124.1</v>
      </c>
      <c r="CU5" s="1">
        <v>1510.8</v>
      </c>
      <c r="CV5" s="1">
        <v>183.7</v>
      </c>
      <c r="CW5" s="1"/>
      <c r="CX5" s="1"/>
      <c r="CY5" s="1"/>
      <c r="CZ5" s="1" t="s">
        <v>85</v>
      </c>
      <c r="DA5" s="477">
        <f>DB5/DB21*100</f>
        <v>6.6146390267283097</v>
      </c>
      <c r="DB5" s="477">
        <f t="shared" si="11"/>
        <v>2416.5</v>
      </c>
      <c r="DC5" s="477">
        <f>('ISPs (RV)'!J14)</f>
        <v>868.3</v>
      </c>
      <c r="DD5" s="477">
        <f>('CableSatIPTV (RV)'!M27)</f>
        <v>1080</v>
      </c>
      <c r="DE5" s="477">
        <f>('Total TV Universe (RV)'!O29)</f>
        <v>405.59999999999997</v>
      </c>
      <c r="DF5" s="477"/>
      <c r="DG5" s="477">
        <f>('Magazines (RV)'!M8)+('Newspaper (RV)'!M5)</f>
        <v>62.6</v>
      </c>
      <c r="DH5" s="477"/>
      <c r="DI5" s="477"/>
      <c r="DJ5" s="1" t="s">
        <v>85</v>
      </c>
      <c r="DK5" s="477">
        <f>DL5/DL21*100</f>
        <v>7.5228353876316563</v>
      </c>
      <c r="DL5" s="477">
        <f t="shared" si="12"/>
        <v>2474.9</v>
      </c>
      <c r="DM5" s="477">
        <f>('ISPs (RV)'!K14)</f>
        <v>920.7</v>
      </c>
      <c r="DN5" s="477">
        <f>('CableSatIPTV (RV)'!N27)</f>
        <v>1050</v>
      </c>
      <c r="DO5" s="477">
        <f>('Total TV Universe (RV)'!P29)</f>
        <v>397.70000000000005</v>
      </c>
      <c r="DP5" s="477"/>
      <c r="DQ5" s="477">
        <f>('Magazines (RV)'!N8)+('Newspaper (RV)'!N5)</f>
        <v>106.5</v>
      </c>
      <c r="DR5" s="477"/>
      <c r="DT5" s="1"/>
      <c r="DU5" s="672"/>
      <c r="DV5" s="672"/>
      <c r="DW5" s="672"/>
      <c r="DX5" s="672"/>
      <c r="DY5" s="672"/>
      <c r="DZ5" s="672"/>
      <c r="EA5" s="672"/>
      <c r="EB5" s="672"/>
    </row>
    <row r="6" spans="1:132" ht="15.75" customHeight="1">
      <c r="A6" s="1" t="s">
        <v>836</v>
      </c>
      <c r="B6" s="1">
        <f>C6/C25*100</f>
        <v>4.949718391616071</v>
      </c>
      <c r="C6" s="1">
        <f t="shared" si="0"/>
        <v>315.5</v>
      </c>
      <c r="D6" s="1"/>
      <c r="E6" s="1"/>
      <c r="F6" s="1"/>
      <c r="G6" s="1">
        <v>315.5</v>
      </c>
      <c r="H6" s="1"/>
      <c r="I6" s="1" t="s">
        <v>961</v>
      </c>
      <c r="J6" s="1">
        <f>K6/K27*100</f>
        <v>4.0313745600335649</v>
      </c>
      <c r="K6" s="1">
        <f t="shared" si="1"/>
        <v>345.9</v>
      </c>
      <c r="L6" s="1">
        <v>245</v>
      </c>
      <c r="M6" s="1">
        <v>100.9</v>
      </c>
      <c r="N6" s="1"/>
      <c r="O6" s="1"/>
      <c r="P6" s="1"/>
      <c r="Q6" s="1" t="s">
        <v>7</v>
      </c>
      <c r="R6" s="1">
        <f>S6/S26*100</f>
        <v>6.7502687971725734</v>
      </c>
      <c r="S6" s="1">
        <f t="shared" si="2"/>
        <v>634.1</v>
      </c>
      <c r="T6" s="1">
        <v>509.4</v>
      </c>
      <c r="U6" s="1">
        <v>88.7</v>
      </c>
      <c r="V6" s="1">
        <v>36</v>
      </c>
      <c r="W6" s="1"/>
      <c r="X6" s="1"/>
      <c r="Y6" s="1" t="s">
        <v>25</v>
      </c>
      <c r="Z6" s="1">
        <f>AA6/AA21*100</f>
        <v>5.0908237817548097</v>
      </c>
      <c r="AA6" s="1">
        <f t="shared" si="3"/>
        <v>607.6</v>
      </c>
      <c r="AB6" s="1"/>
      <c r="AC6" s="1">
        <v>534.4</v>
      </c>
      <c r="AD6" s="1">
        <v>24.6</v>
      </c>
      <c r="AE6" s="1">
        <v>48.6</v>
      </c>
      <c r="AF6" s="1"/>
      <c r="AG6" s="1"/>
      <c r="AH6" s="1" t="s">
        <v>7</v>
      </c>
      <c r="AI6" s="1">
        <f>AJ6/AJ21*100</f>
        <v>9.4281263532018489</v>
      </c>
      <c r="AJ6" s="1">
        <f t="shared" si="4"/>
        <v>1676.4999999999998</v>
      </c>
      <c r="AK6" s="1">
        <v>111.5</v>
      </c>
      <c r="AL6" s="1">
        <v>1121.0999999999999</v>
      </c>
      <c r="AM6" s="1">
        <v>151.30000000000001</v>
      </c>
      <c r="AN6" s="1">
        <v>141.1</v>
      </c>
      <c r="AO6" s="1">
        <v>151.5</v>
      </c>
      <c r="AP6" s="1"/>
      <c r="AQ6" s="1"/>
      <c r="AR6" s="1" t="s">
        <v>7</v>
      </c>
      <c r="AS6" s="1">
        <f>AT6/AT21*100</f>
        <v>9.8472981879499102</v>
      </c>
      <c r="AT6" s="1">
        <f t="shared" si="5"/>
        <v>2300.9</v>
      </c>
      <c r="AU6" s="1">
        <v>378.9</v>
      </c>
      <c r="AV6" s="1">
        <v>1253.0999999999999</v>
      </c>
      <c r="AW6" s="1">
        <v>185.6</v>
      </c>
      <c r="AX6" s="1">
        <v>204.7</v>
      </c>
      <c r="AY6" s="1">
        <v>278.60000000000002</v>
      </c>
      <c r="AZ6" s="1"/>
      <c r="BA6" s="1"/>
      <c r="BB6" s="1" t="s">
        <v>724</v>
      </c>
      <c r="BC6" s="1">
        <f>BD6/BD17*100</f>
        <v>7.5426901948590359</v>
      </c>
      <c r="BD6" s="1">
        <f t="shared" si="6"/>
        <v>2328.6999999999998</v>
      </c>
      <c r="BE6" s="1"/>
      <c r="BF6" s="1"/>
      <c r="BG6" s="36">
        <v>1030.7</v>
      </c>
      <c r="BH6" s="1"/>
      <c r="BI6" s="36">
        <v>1298</v>
      </c>
      <c r="BJ6" s="1"/>
      <c r="BK6" s="1"/>
      <c r="BL6" s="1" t="s">
        <v>964</v>
      </c>
      <c r="BM6" s="1">
        <f>BN6/BN15*100</f>
        <v>8.5703612786167902</v>
      </c>
      <c r="BN6" s="1">
        <f t="shared" si="7"/>
        <v>2248.4</v>
      </c>
      <c r="BO6" s="1"/>
      <c r="BP6" s="1"/>
      <c r="BQ6" s="1">
        <v>1691.8000000000002</v>
      </c>
      <c r="BR6" s="1">
        <v>161.19999999999999</v>
      </c>
      <c r="BS6" s="1">
        <v>395.4</v>
      </c>
      <c r="BT6" s="1"/>
      <c r="BU6" s="1"/>
      <c r="BV6" s="1" t="s">
        <v>85</v>
      </c>
      <c r="BW6" s="1">
        <f>BX6/BX20*100</f>
        <v>9.2306347615809994</v>
      </c>
      <c r="BX6" s="1">
        <f t="shared" si="8"/>
        <v>3197.8</v>
      </c>
      <c r="BY6" s="1">
        <v>689.2</v>
      </c>
      <c r="BZ6" s="1">
        <v>1040.9000000000001</v>
      </c>
      <c r="CA6" s="1">
        <v>378.7</v>
      </c>
      <c r="CB6" s="1"/>
      <c r="CC6" s="1">
        <f>70.6+1018.4</f>
        <v>1089</v>
      </c>
      <c r="CD6" s="1"/>
      <c r="CE6" s="1"/>
      <c r="CF6" s="1" t="s">
        <v>85</v>
      </c>
      <c r="CG6" s="1">
        <f>CH6/CH20*100</f>
        <v>9.2596152215331227</v>
      </c>
      <c r="CH6" s="1">
        <f t="shared" si="9"/>
        <v>3275.7000000000003</v>
      </c>
      <c r="CI6" s="1">
        <v>772.5</v>
      </c>
      <c r="CJ6" s="1">
        <v>1086.3</v>
      </c>
      <c r="CK6" s="1">
        <v>389.5</v>
      </c>
      <c r="CL6" s="1"/>
      <c r="CM6" s="1">
        <f>960+67.4</f>
        <v>1027.4000000000001</v>
      </c>
      <c r="CN6" s="1"/>
      <c r="CO6" s="1"/>
      <c r="CP6" s="1" t="s">
        <v>85</v>
      </c>
      <c r="CQ6" s="1">
        <f>CR6/CR20*100</f>
        <v>8.9089303890476703</v>
      </c>
      <c r="CR6" s="1">
        <f t="shared" si="10"/>
        <v>3216.3</v>
      </c>
      <c r="CS6" s="1">
        <v>818.4</v>
      </c>
      <c r="CT6" s="1">
        <v>1090</v>
      </c>
      <c r="CU6" s="1">
        <v>380.1</v>
      </c>
      <c r="CV6" s="1"/>
      <c r="CW6" s="1">
        <f>67.9+859.9</f>
        <v>927.8</v>
      </c>
      <c r="CX6" s="1"/>
      <c r="CY6" s="1"/>
      <c r="CZ6" s="1" t="s">
        <v>829</v>
      </c>
      <c r="DA6" s="477">
        <f>DB6/DB21*100</f>
        <v>5.19125301642468</v>
      </c>
      <c r="DB6" s="477">
        <f t="shared" si="11"/>
        <v>1896.5</v>
      </c>
      <c r="DC6" s="477"/>
      <c r="DD6" s="477"/>
      <c r="DE6" s="477"/>
      <c r="DF6" s="477"/>
      <c r="DG6" s="477"/>
      <c r="DH6" s="477">
        <v>1896.5</v>
      </c>
      <c r="DI6" s="477"/>
      <c r="DJ6" s="1" t="s">
        <v>829</v>
      </c>
      <c r="DK6" s="477">
        <f>DL6/DL21*100</f>
        <v>0</v>
      </c>
      <c r="DL6" s="477">
        <f t="shared" si="12"/>
        <v>0</v>
      </c>
      <c r="DM6" s="477"/>
      <c r="DN6" s="477"/>
      <c r="DO6" s="477"/>
      <c r="DP6" s="477"/>
      <c r="DQ6" s="477"/>
      <c r="DR6" s="477"/>
      <c r="DT6" s="1"/>
      <c r="DU6" s="672"/>
      <c r="DV6" s="672"/>
      <c r="DW6" s="672"/>
      <c r="DX6" s="672"/>
      <c r="DY6" s="672"/>
      <c r="DZ6" s="672"/>
      <c r="EA6" s="672"/>
      <c r="EB6" s="672"/>
    </row>
    <row r="7" spans="1:132" ht="15.75" customHeight="1">
      <c r="A7" s="1" t="s">
        <v>7</v>
      </c>
      <c r="B7" s="1">
        <f>C7/C25*100</f>
        <v>3.1816256412670016</v>
      </c>
      <c r="C7" s="1">
        <f t="shared" si="0"/>
        <v>202.79999999999998</v>
      </c>
      <c r="D7" s="1">
        <v>164.1</v>
      </c>
      <c r="E7" s="1">
        <v>15.7</v>
      </c>
      <c r="F7" s="1">
        <v>23</v>
      </c>
      <c r="G7" s="1"/>
      <c r="H7" s="1"/>
      <c r="I7" s="1" t="s">
        <v>7</v>
      </c>
      <c r="J7" s="1">
        <f>K7/K27*100</f>
        <v>4.2516491457075585</v>
      </c>
      <c r="K7" s="1">
        <f t="shared" si="1"/>
        <v>364.8</v>
      </c>
      <c r="L7" s="1">
        <v>277.8</v>
      </c>
      <c r="M7" s="1">
        <v>61.8</v>
      </c>
      <c r="N7" s="1">
        <v>25.2</v>
      </c>
      <c r="O7" s="1"/>
      <c r="P7" s="1"/>
      <c r="Q7" s="1" t="s">
        <v>1119</v>
      </c>
      <c r="R7" s="1">
        <f>S7/S26*100</f>
        <v>4.8894471826862684</v>
      </c>
      <c r="S7" s="1">
        <f t="shared" si="2"/>
        <v>459.3</v>
      </c>
      <c r="T7" s="1">
        <v>292.3</v>
      </c>
      <c r="U7" s="1">
        <v>167</v>
      </c>
      <c r="V7" s="1"/>
      <c r="W7" s="1"/>
      <c r="X7" s="1"/>
      <c r="Y7" s="1" t="s">
        <v>734</v>
      </c>
      <c r="Z7" s="1">
        <f>AA7/AA21*100</f>
        <v>3.0983980159528119</v>
      </c>
      <c r="AA7" s="1">
        <f t="shared" si="3"/>
        <v>369.8</v>
      </c>
      <c r="AB7" s="1"/>
      <c r="AC7" s="1"/>
      <c r="AD7" s="1"/>
      <c r="AE7" s="1"/>
      <c r="AF7" s="1">
        <v>369.8</v>
      </c>
      <c r="AG7" s="1"/>
      <c r="AH7" s="1" t="s">
        <v>423</v>
      </c>
      <c r="AI7" s="1">
        <f>AJ7/AJ21*100</f>
        <v>8.6396841732323324</v>
      </c>
      <c r="AJ7" s="1">
        <f t="shared" si="4"/>
        <v>1536.3000000000002</v>
      </c>
      <c r="AK7" s="1"/>
      <c r="AL7" s="1"/>
      <c r="AM7" s="36">
        <v>1255.9000000000001</v>
      </c>
      <c r="AN7" s="1">
        <v>280.39999999999998</v>
      </c>
      <c r="AO7" s="1"/>
      <c r="AP7" s="1"/>
      <c r="AQ7" s="1"/>
      <c r="AR7" s="1" t="s">
        <v>423</v>
      </c>
      <c r="AS7" s="1">
        <f>AT7/AT21*100</f>
        <v>6.6464662027407586</v>
      </c>
      <c r="AT7" s="1">
        <f t="shared" si="5"/>
        <v>1553</v>
      </c>
      <c r="AU7" s="1"/>
      <c r="AV7" s="1"/>
      <c r="AW7" s="36">
        <v>1178.0999999999999</v>
      </c>
      <c r="AX7" s="1">
        <v>374.9</v>
      </c>
      <c r="AY7" s="1"/>
      <c r="AZ7" s="1"/>
      <c r="BA7" s="1"/>
      <c r="BB7" s="1" t="s">
        <v>969</v>
      </c>
      <c r="BC7" s="1">
        <f>BD7/BD17*100</f>
        <v>7.0610489220563846</v>
      </c>
      <c r="BD7" s="1">
        <f t="shared" si="6"/>
        <v>2180</v>
      </c>
      <c r="BE7" s="36"/>
      <c r="BF7" s="36"/>
      <c r="BG7" s="36">
        <v>1585.8</v>
      </c>
      <c r="BH7" s="36">
        <v>172.1</v>
      </c>
      <c r="BI7" s="36">
        <v>422.1</v>
      </c>
      <c r="BJ7" s="1"/>
      <c r="BK7" s="1"/>
      <c r="BL7" s="1" t="s">
        <v>423</v>
      </c>
      <c r="BM7" s="1">
        <f>BN7/BN15*100</f>
        <v>6.823050475326478</v>
      </c>
      <c r="BN7" s="1">
        <f t="shared" si="7"/>
        <v>1790</v>
      </c>
      <c r="BO7" s="1"/>
      <c r="BP7" s="1"/>
      <c r="BQ7" s="36">
        <v>1425.3</v>
      </c>
      <c r="BR7" s="1">
        <v>364.7</v>
      </c>
      <c r="BS7" s="1"/>
      <c r="BT7" s="1"/>
      <c r="BU7" s="1"/>
      <c r="BV7" s="1" t="s">
        <v>423</v>
      </c>
      <c r="BW7" s="1">
        <f>BX7/BX20*100</f>
        <v>5.2974110058332124</v>
      </c>
      <c r="BX7" s="1">
        <f t="shared" si="8"/>
        <v>1835.1999999999998</v>
      </c>
      <c r="BY7" s="1"/>
      <c r="BZ7" s="1"/>
      <c r="CA7" s="1">
        <v>1498.3</v>
      </c>
      <c r="CB7" s="1">
        <v>336.9</v>
      </c>
      <c r="CC7" s="1"/>
      <c r="CD7" s="1"/>
      <c r="CE7" s="1"/>
      <c r="CF7" s="1" t="s">
        <v>423</v>
      </c>
      <c r="CG7" s="1">
        <f>CH7/CH20*100</f>
        <v>5.253814711585755</v>
      </c>
      <c r="CH7" s="1">
        <f t="shared" si="9"/>
        <v>1858.6</v>
      </c>
      <c r="CI7" s="1"/>
      <c r="CJ7" s="1"/>
      <c r="CK7" s="1">
        <v>1532.8</v>
      </c>
      <c r="CL7" s="1">
        <v>325.8</v>
      </c>
      <c r="CM7" s="1"/>
      <c r="CN7" s="1"/>
      <c r="CO7" s="1"/>
      <c r="CP7" s="1" t="s">
        <v>423</v>
      </c>
      <c r="CQ7" s="1">
        <f>CR7/CR20*100</f>
        <v>5.1019366612526502</v>
      </c>
      <c r="CR7" s="1">
        <f t="shared" si="10"/>
        <v>1841.8999999999999</v>
      </c>
      <c r="CS7" s="1"/>
      <c r="CT7" s="1"/>
      <c r="CU7" s="1">
        <v>1537.1</v>
      </c>
      <c r="CV7" s="1">
        <v>304.8</v>
      </c>
      <c r="CW7" s="1"/>
      <c r="CX7" s="1"/>
      <c r="CY7" s="1"/>
      <c r="CZ7" s="1" t="s">
        <v>423</v>
      </c>
      <c r="DA7" s="477">
        <f>DB7/DB21*100</f>
        <v>4.7001848428699287</v>
      </c>
      <c r="DB7" s="477">
        <f t="shared" si="11"/>
        <v>1717.1000000000001</v>
      </c>
      <c r="DC7" s="477"/>
      <c r="DD7" s="477"/>
      <c r="DE7" s="477">
        <f>('Total TV Universe (RV)'!O25)</f>
        <v>1428.4</v>
      </c>
      <c r="DF7" s="477">
        <f>('Radio (RV)'!M12)</f>
        <v>288.7</v>
      </c>
      <c r="DG7" s="477"/>
      <c r="DH7" s="477"/>
      <c r="DI7" s="477"/>
      <c r="DJ7" s="1" t="s">
        <v>423</v>
      </c>
      <c r="DK7" s="477">
        <f>DL7/DL21*100</f>
        <v>5.3738012371384718</v>
      </c>
      <c r="DL7" s="477">
        <f t="shared" si="12"/>
        <v>1767.9</v>
      </c>
      <c r="DM7" s="477"/>
      <c r="DN7" s="477"/>
      <c r="DO7" s="477">
        <f>('Total TV Universe (RV)'!P25)</f>
        <v>1491.4</v>
      </c>
      <c r="DP7" s="477">
        <f>('Radio (RV)'!N12)</f>
        <v>276.5</v>
      </c>
      <c r="DQ7" s="477"/>
      <c r="DR7" s="477"/>
      <c r="DT7" s="1"/>
      <c r="DU7" s="672"/>
      <c r="DV7" s="672"/>
      <c r="DW7" s="672"/>
      <c r="DX7" s="672"/>
      <c r="DY7" s="672"/>
      <c r="DZ7" s="672"/>
      <c r="EA7" s="672"/>
      <c r="EB7" s="672"/>
    </row>
    <row r="8" spans="1:132" ht="15.75" customHeight="1">
      <c r="A8" s="1" t="s">
        <v>367</v>
      </c>
      <c r="B8" s="1">
        <f>C8/C25*100</f>
        <v>2.3171898777866677</v>
      </c>
      <c r="C8" s="1">
        <f t="shared" si="0"/>
        <v>147.69999999999999</v>
      </c>
      <c r="D8" s="1"/>
      <c r="E8" s="1">
        <v>147.69999999999999</v>
      </c>
      <c r="F8" s="1"/>
      <c r="G8" s="1"/>
      <c r="H8" s="1"/>
      <c r="I8" s="1" t="s">
        <v>836</v>
      </c>
      <c r="J8" s="1">
        <f>K8/K27*100</f>
        <v>4.7108459010279473</v>
      </c>
      <c r="K8" s="1">
        <f t="shared" si="1"/>
        <v>404.2</v>
      </c>
      <c r="L8" s="1"/>
      <c r="M8" s="1"/>
      <c r="N8" s="1"/>
      <c r="O8" s="1">
        <v>404.2</v>
      </c>
      <c r="P8" s="1"/>
      <c r="Q8" s="1" t="s">
        <v>836</v>
      </c>
      <c r="R8" s="1">
        <f>S8/S26*100</f>
        <v>4.3816600487560811</v>
      </c>
      <c r="S8" s="1">
        <f t="shared" si="2"/>
        <v>411.6</v>
      </c>
      <c r="T8" s="1"/>
      <c r="U8" s="1"/>
      <c r="V8" s="1"/>
      <c r="W8" s="1">
        <v>411.6</v>
      </c>
      <c r="X8" s="1"/>
      <c r="Y8" s="1" t="s">
        <v>1020</v>
      </c>
      <c r="Z8" s="1">
        <f>AA8/AA21*100</f>
        <v>2.7289027414706077</v>
      </c>
      <c r="AA8" s="1">
        <f t="shared" si="3"/>
        <v>325.7</v>
      </c>
      <c r="AB8" s="1"/>
      <c r="AC8" s="1">
        <v>307.7</v>
      </c>
      <c r="AD8" s="1">
        <v>18</v>
      </c>
      <c r="AE8" s="1"/>
      <c r="AF8" s="1"/>
      <c r="AG8" s="1"/>
      <c r="AH8" s="1" t="s">
        <v>836</v>
      </c>
      <c r="AI8" s="1">
        <f>AJ8/AJ21*100</f>
        <v>4.7413381022275454</v>
      </c>
      <c r="AJ8" s="1">
        <f t="shared" si="4"/>
        <v>843.1</v>
      </c>
      <c r="AK8" s="1"/>
      <c r="AL8" s="1"/>
      <c r="AM8" s="1"/>
      <c r="AN8" s="1"/>
      <c r="AO8" s="1">
        <v>843.1</v>
      </c>
      <c r="AP8" s="1"/>
      <c r="AQ8" s="1"/>
      <c r="AR8" s="1" t="s">
        <v>836</v>
      </c>
      <c r="AS8" s="1">
        <f>AT8/AT21*100</f>
        <v>3.982316034546217</v>
      </c>
      <c r="AT8" s="1">
        <f t="shared" si="5"/>
        <v>930.5</v>
      </c>
      <c r="AU8" s="1"/>
      <c r="AV8" s="1"/>
      <c r="AW8" s="1"/>
      <c r="AX8" s="1"/>
      <c r="AY8" s="1">
        <v>930.5</v>
      </c>
      <c r="AZ8" s="1"/>
      <c r="BA8" s="1"/>
      <c r="BB8" s="1" t="s">
        <v>423</v>
      </c>
      <c r="BC8" s="1">
        <f>BD8/BD17*100</f>
        <v>5.7767801616915424</v>
      </c>
      <c r="BD8" s="1">
        <f t="shared" si="6"/>
        <v>1783.5</v>
      </c>
      <c r="BE8" s="1"/>
      <c r="BF8" s="1"/>
      <c r="BG8" s="36">
        <v>1386.9</v>
      </c>
      <c r="BH8" s="1">
        <v>396.6</v>
      </c>
      <c r="BI8" s="1"/>
      <c r="BJ8" s="1"/>
      <c r="BK8" s="1"/>
      <c r="BL8" s="1" t="s">
        <v>993</v>
      </c>
      <c r="BM8" s="1">
        <f>BN8/BN15*100</f>
        <v>4.0118774442911276</v>
      </c>
      <c r="BN8" s="1">
        <f t="shared" si="7"/>
        <v>1052.5</v>
      </c>
      <c r="BO8" s="1"/>
      <c r="BP8" s="1"/>
      <c r="BQ8" s="1"/>
      <c r="BR8" s="1"/>
      <c r="BS8" s="1">
        <v>1052.5</v>
      </c>
      <c r="BT8" s="1"/>
      <c r="BU8" s="1"/>
      <c r="BV8" s="1" t="s">
        <v>971</v>
      </c>
      <c r="BW8" s="1">
        <f>BX8/BX20*100</f>
        <v>0.49966316756197099</v>
      </c>
      <c r="BX8" s="1">
        <f t="shared" si="8"/>
        <v>173.1</v>
      </c>
      <c r="BY8" s="1">
        <v>102.5</v>
      </c>
      <c r="BZ8" s="1">
        <v>70.599999999999994</v>
      </c>
      <c r="CA8" s="1"/>
      <c r="CB8" s="1"/>
      <c r="CC8" s="1"/>
      <c r="CD8" s="1"/>
      <c r="CE8" s="1"/>
      <c r="CF8" s="1" t="s">
        <v>971</v>
      </c>
      <c r="CG8" s="1">
        <f>CH8/CH20*100</f>
        <v>0.53312679145866437</v>
      </c>
      <c r="CH8" s="1">
        <f t="shared" si="9"/>
        <v>188.6</v>
      </c>
      <c r="CI8" s="1">
        <v>110.1</v>
      </c>
      <c r="CJ8" s="1">
        <v>78.5</v>
      </c>
      <c r="CK8" s="1"/>
      <c r="CL8" s="1"/>
      <c r="CM8" s="1"/>
      <c r="CN8" s="1"/>
      <c r="CO8" s="1"/>
      <c r="CP8" s="1" t="s">
        <v>971</v>
      </c>
      <c r="CQ8" s="1">
        <f>CR8/CR20*100</f>
        <v>0.55315530227056542</v>
      </c>
      <c r="CR8" s="1">
        <f t="shared" si="10"/>
        <v>199.7</v>
      </c>
      <c r="CS8" s="1">
        <v>117.7</v>
      </c>
      <c r="CT8" s="1">
        <v>82</v>
      </c>
      <c r="CU8" s="1"/>
      <c r="CV8" s="1"/>
      <c r="CW8" s="1"/>
      <c r="CX8" s="1"/>
      <c r="CY8" s="1"/>
      <c r="CZ8" s="1" t="s">
        <v>10</v>
      </c>
      <c r="DA8" s="477">
        <f>DB8/DB21*100</f>
        <v>4.2138275295531233</v>
      </c>
      <c r="DB8" s="477">
        <f t="shared" si="11"/>
        <v>1539.421</v>
      </c>
      <c r="DC8" s="477">
        <f>('ISPs (RV)'!J13)</f>
        <v>880.221</v>
      </c>
      <c r="DD8" s="477">
        <f>('CableSatIPTV (RV)'!M35)</f>
        <v>659.2</v>
      </c>
      <c r="DE8" s="477"/>
      <c r="DF8" s="477"/>
      <c r="DG8" s="477"/>
      <c r="DH8" s="477"/>
      <c r="DI8" s="477"/>
      <c r="DJ8" s="1" t="s">
        <v>10</v>
      </c>
      <c r="DK8" s="477">
        <f>DL8/DL21*100</f>
        <v>5.0630271896894996</v>
      </c>
      <c r="DL8" s="477">
        <f t="shared" si="12"/>
        <v>1665.6599999999999</v>
      </c>
      <c r="DM8" s="477">
        <f>('ISPs (RV)'!K13)</f>
        <v>972.86</v>
      </c>
      <c r="DN8" s="477">
        <f>('CableSatIPTV (RV)'!N35)</f>
        <v>692.8</v>
      </c>
      <c r="DO8" s="477"/>
      <c r="DP8" s="477"/>
      <c r="DQ8" s="477"/>
      <c r="DR8" s="477"/>
      <c r="DT8" s="1"/>
      <c r="DU8" s="477"/>
      <c r="DV8" s="477"/>
      <c r="DW8" s="477"/>
      <c r="DX8" s="477"/>
      <c r="DY8" s="477"/>
      <c r="DZ8" s="477"/>
      <c r="EA8" s="477"/>
      <c r="EB8" s="477"/>
    </row>
    <row r="9" spans="1:132" ht="15.75" customHeight="1">
      <c r="A9" s="1" t="s">
        <v>920</v>
      </c>
      <c r="B9" s="1">
        <f>C9/C25*100</f>
        <v>1.9924381481307163</v>
      </c>
      <c r="C9" s="1">
        <f t="shared" si="0"/>
        <v>127</v>
      </c>
      <c r="D9" s="1"/>
      <c r="E9" s="1"/>
      <c r="F9" s="1"/>
      <c r="G9" s="1">
        <v>127</v>
      </c>
      <c r="H9" s="1"/>
      <c r="I9" s="46" t="s">
        <v>920</v>
      </c>
      <c r="J9" s="1">
        <f>K9/K27*100</f>
        <v>1.9778093750728416</v>
      </c>
      <c r="K9" s="1">
        <f t="shared" si="1"/>
        <v>169.7</v>
      </c>
      <c r="L9" s="1"/>
      <c r="M9" s="1"/>
      <c r="N9" s="1"/>
      <c r="O9" s="1">
        <v>169.7</v>
      </c>
      <c r="P9" s="1"/>
      <c r="Q9" s="1" t="s">
        <v>724</v>
      </c>
      <c r="R9" s="1">
        <f>S9/S26*100</f>
        <v>2.5964210055675609</v>
      </c>
      <c r="S9" s="1">
        <f t="shared" si="2"/>
        <v>243.9</v>
      </c>
      <c r="T9" s="1"/>
      <c r="U9" s="1">
        <v>243.9</v>
      </c>
      <c r="V9" s="1"/>
      <c r="W9" s="1"/>
      <c r="X9" s="1"/>
      <c r="Y9" s="1" t="s">
        <v>724</v>
      </c>
      <c r="Z9" s="1">
        <f>AA9/AA21*100</f>
        <v>2.9492593337355046</v>
      </c>
      <c r="AA9" s="1">
        <f t="shared" si="3"/>
        <v>352</v>
      </c>
      <c r="AB9" s="1"/>
      <c r="AC9" s="1"/>
      <c r="AD9" s="1">
        <v>352</v>
      </c>
      <c r="AE9" s="1"/>
      <c r="AF9" s="1"/>
      <c r="AG9" s="1"/>
      <c r="AH9" s="1" t="s">
        <v>36</v>
      </c>
      <c r="AI9" s="1">
        <f>AJ9/AJ21*100</f>
        <v>2.2967174486415964</v>
      </c>
      <c r="AJ9" s="1">
        <f t="shared" si="4"/>
        <v>408.40000000000003</v>
      </c>
      <c r="AK9" s="1">
        <v>30.1</v>
      </c>
      <c r="AL9" s="1">
        <v>341.1</v>
      </c>
      <c r="AM9" s="1">
        <v>37.200000000000003</v>
      </c>
      <c r="AN9" s="1"/>
      <c r="AO9" s="1"/>
      <c r="AP9" s="1"/>
      <c r="AQ9" s="1"/>
      <c r="AR9" s="1" t="s">
        <v>36</v>
      </c>
      <c r="AS9" s="1">
        <f>AT9/AT21*100</f>
        <v>3.257324808052795</v>
      </c>
      <c r="AT9" s="1">
        <f t="shared" si="5"/>
        <v>761.1</v>
      </c>
      <c r="AU9" s="1">
        <v>101.5</v>
      </c>
      <c r="AV9" s="1">
        <v>546.6</v>
      </c>
      <c r="AW9" s="1">
        <v>113</v>
      </c>
      <c r="AX9" s="1"/>
      <c r="AY9" s="1"/>
      <c r="AZ9" s="1"/>
      <c r="BA9" s="1"/>
      <c r="BB9" s="1" t="s">
        <v>836</v>
      </c>
      <c r="BC9" s="1">
        <f>BD9/BD17*100</f>
        <v>3.1858934494195692</v>
      </c>
      <c r="BD9" s="1">
        <f t="shared" si="6"/>
        <v>983.6</v>
      </c>
      <c r="BE9" s="1"/>
      <c r="BF9" s="1"/>
      <c r="BG9" s="1"/>
      <c r="BH9" s="1"/>
      <c r="BI9" s="1">
        <v>983.6</v>
      </c>
      <c r="BJ9" s="1"/>
      <c r="BK9" s="1"/>
      <c r="BL9" s="1" t="s">
        <v>829</v>
      </c>
      <c r="BM9" s="1">
        <f>BN9/BN15*100</f>
        <v>4.3435005679522467</v>
      </c>
      <c r="BN9" s="1">
        <f t="shared" si="7"/>
        <v>1139.5</v>
      </c>
      <c r="BO9" s="1"/>
      <c r="BP9" s="1"/>
      <c r="BQ9" s="1"/>
      <c r="BR9" s="1"/>
      <c r="BS9" s="1"/>
      <c r="BT9" s="1">
        <f>BT15/2</f>
        <v>1139.5</v>
      </c>
      <c r="BU9" s="1"/>
      <c r="BV9" s="1" t="s">
        <v>829</v>
      </c>
      <c r="BW9" s="1">
        <f>BX9/BX20*100</f>
        <v>3.8593278742365991</v>
      </c>
      <c r="BX9" s="1">
        <f t="shared" si="8"/>
        <v>1337</v>
      </c>
      <c r="BY9" s="1"/>
      <c r="BZ9" s="1"/>
      <c r="CA9" s="1"/>
      <c r="CB9" s="1"/>
      <c r="CC9" s="1"/>
      <c r="CD9" s="1">
        <v>1337</v>
      </c>
      <c r="CE9" s="1"/>
      <c r="CF9" s="1" t="s">
        <v>829</v>
      </c>
      <c r="CG9" s="1">
        <f>CH9/CH20*100</f>
        <v>4.3602761178419396</v>
      </c>
      <c r="CH9" s="1">
        <f t="shared" si="9"/>
        <v>1542.5</v>
      </c>
      <c r="CI9" s="1"/>
      <c r="CJ9" s="1"/>
      <c r="CK9" s="1"/>
      <c r="CL9" s="1"/>
      <c r="CM9" s="1"/>
      <c r="CN9" s="1">
        <v>1542.5</v>
      </c>
      <c r="CO9" s="1"/>
      <c r="CP9" s="1" t="s">
        <v>829</v>
      </c>
      <c r="CQ9" s="1">
        <f>CR9/CR20*100</f>
        <v>5.1811566995347658</v>
      </c>
      <c r="CR9" s="1">
        <f t="shared" si="10"/>
        <v>1870.5</v>
      </c>
      <c r="CS9" s="1"/>
      <c r="CT9" s="1"/>
      <c r="CU9" s="1"/>
      <c r="CV9" s="1"/>
      <c r="CW9" s="1"/>
      <c r="CX9" s="28">
        <f>CX20/2</f>
        <v>1870.5</v>
      </c>
      <c r="CY9" s="1"/>
      <c r="CZ9" s="1" t="s">
        <v>994</v>
      </c>
      <c r="DA9" s="477">
        <f>DB9/DB21*100</f>
        <v>3.0400240443138675</v>
      </c>
      <c r="DB9" s="477">
        <f t="shared" si="11"/>
        <v>1110.5999999999999</v>
      </c>
      <c r="DC9" s="477">
        <f>('ISPs (RV)'!J17)</f>
        <v>395.4</v>
      </c>
      <c r="DD9" s="477">
        <f>('CableSatIPTV (RV)'!M33)</f>
        <v>600.5</v>
      </c>
      <c r="DE9" s="477">
        <f>('Total TV Universe (RV)'!O42)</f>
        <v>17.600000000000001</v>
      </c>
      <c r="DF9" s="477">
        <f>('Radio (RV)'!M21)</f>
        <v>97.1</v>
      </c>
      <c r="DG9" s="477"/>
      <c r="DH9" s="477"/>
      <c r="DI9" s="477"/>
      <c r="DJ9" s="1" t="s">
        <v>994</v>
      </c>
      <c r="DK9" s="477">
        <f>DL9/DL21*100</f>
        <v>3.3820022189461523</v>
      </c>
      <c r="DL9" s="477">
        <f t="shared" si="12"/>
        <v>1112.6279999999999</v>
      </c>
      <c r="DM9" s="477">
        <f>('ISPs (RV)'!K17)</f>
        <v>437.7</v>
      </c>
      <c r="DN9" s="477">
        <f>('CableSatIPTV (RV)'!N33)</f>
        <v>565.12800000000004</v>
      </c>
      <c r="DO9" s="477">
        <f>('Total TV Universe (RV)'!P42)</f>
        <v>15.1</v>
      </c>
      <c r="DP9" s="477">
        <f>('Radio (RV)'!N21)</f>
        <v>94.7</v>
      </c>
      <c r="DQ9" s="477"/>
      <c r="DR9" s="477"/>
      <c r="DT9" s="1"/>
      <c r="DU9" s="477"/>
      <c r="DV9" s="477"/>
      <c r="DW9" s="477"/>
      <c r="DX9" s="477"/>
      <c r="DY9" s="477"/>
      <c r="DZ9" s="477"/>
      <c r="EA9" s="477"/>
      <c r="EB9" s="477"/>
    </row>
    <row r="10" spans="1:132" ht="15.75" customHeight="1">
      <c r="A10" s="1" t="s">
        <v>1011</v>
      </c>
      <c r="B10" s="1">
        <f>C10/C25*100</f>
        <v>2.2058016033636116</v>
      </c>
      <c r="C10" s="1">
        <f t="shared" si="0"/>
        <v>140.6</v>
      </c>
      <c r="D10" s="1">
        <v>20.9</v>
      </c>
      <c r="E10" s="1">
        <v>95.5</v>
      </c>
      <c r="F10" s="1">
        <v>24.2</v>
      </c>
      <c r="G10" s="1"/>
      <c r="H10" s="1"/>
      <c r="I10" s="1" t="s">
        <v>367</v>
      </c>
      <c r="J10" s="1">
        <f>K10/K27*100</f>
        <v>2.6666045080534251</v>
      </c>
      <c r="K10" s="1">
        <f t="shared" si="1"/>
        <v>228.8</v>
      </c>
      <c r="L10" s="1"/>
      <c r="M10" s="1">
        <v>228.8</v>
      </c>
      <c r="N10" s="1"/>
      <c r="O10" s="1"/>
      <c r="P10" s="1"/>
      <c r="Q10" s="1" t="s">
        <v>1020</v>
      </c>
      <c r="R10" s="1">
        <f>S10/S26*100</f>
        <v>2.4218359113022556</v>
      </c>
      <c r="S10" s="1">
        <f t="shared" si="2"/>
        <v>227.5</v>
      </c>
      <c r="T10" s="1"/>
      <c r="U10" s="1">
        <v>227.5</v>
      </c>
      <c r="V10" s="1"/>
      <c r="W10" s="1"/>
      <c r="X10" s="1"/>
      <c r="Y10" s="1" t="s">
        <v>836</v>
      </c>
      <c r="Z10" s="1">
        <f>AA10/AA21*100</f>
        <v>4.2630203096722301</v>
      </c>
      <c r="AA10" s="1">
        <f t="shared" si="3"/>
        <v>508.8</v>
      </c>
      <c r="AB10" s="1"/>
      <c r="AC10" s="1"/>
      <c r="AD10" s="1"/>
      <c r="AE10" s="1"/>
      <c r="AF10" s="1">
        <v>508.8</v>
      </c>
      <c r="AG10" s="1"/>
      <c r="AH10" s="1" t="s">
        <v>726</v>
      </c>
      <c r="AI10" s="1">
        <f>AJ10/AJ21*100</f>
        <v>5.9903609850465926</v>
      </c>
      <c r="AJ10" s="1">
        <f t="shared" si="4"/>
        <v>1065.2</v>
      </c>
      <c r="AK10" s="1"/>
      <c r="AL10" s="1"/>
      <c r="AM10" s="1"/>
      <c r="AN10" s="1"/>
      <c r="AO10" s="1">
        <v>1065.2</v>
      </c>
      <c r="AP10" s="1"/>
      <c r="AQ10" s="1"/>
      <c r="AR10" s="1" t="s">
        <v>253</v>
      </c>
      <c r="AS10" s="1">
        <f>AT10/AT21*100</f>
        <v>2.4505901788083437</v>
      </c>
      <c r="AT10" s="1">
        <f t="shared" si="5"/>
        <v>572.6</v>
      </c>
      <c r="AU10" s="1"/>
      <c r="AV10" s="1"/>
      <c r="AW10" s="1">
        <v>449.8</v>
      </c>
      <c r="AX10" s="1">
        <v>122.8</v>
      </c>
      <c r="AY10" s="1"/>
      <c r="AZ10" s="1"/>
      <c r="BA10" s="1"/>
      <c r="BB10" s="1" t="s">
        <v>36</v>
      </c>
      <c r="BC10" s="1">
        <f>BD10/BD17*100</f>
        <v>2.4655368988391375</v>
      </c>
      <c r="BD10" s="1">
        <f t="shared" si="6"/>
        <v>761.2</v>
      </c>
      <c r="BE10" s="36">
        <v>215.9</v>
      </c>
      <c r="BF10" s="36">
        <v>512.1</v>
      </c>
      <c r="BG10" s="1"/>
      <c r="BH10" s="1">
        <v>33.200000000000003</v>
      </c>
      <c r="BI10" s="1"/>
      <c r="BJ10" s="1"/>
      <c r="BK10" s="1"/>
      <c r="BL10" s="1" t="s">
        <v>36</v>
      </c>
      <c r="BM10" s="1">
        <f>BN10/BN15*100</f>
        <v>2.4978463555762236</v>
      </c>
      <c r="BN10" s="1">
        <f t="shared" si="7"/>
        <v>655.29999999999995</v>
      </c>
      <c r="BO10" s="1">
        <v>284.39999999999998</v>
      </c>
      <c r="BP10" s="1">
        <v>613.5</v>
      </c>
      <c r="BQ10" s="1"/>
      <c r="BR10" s="1">
        <v>41.8</v>
      </c>
      <c r="BS10" s="1"/>
      <c r="BT10" s="1"/>
      <c r="BU10" s="1"/>
      <c r="BV10" s="1" t="s">
        <v>994</v>
      </c>
      <c r="BW10" s="1">
        <f>BX10/BX20*100</f>
        <v>3.0334836671916539</v>
      </c>
      <c r="BX10" s="1">
        <f t="shared" si="8"/>
        <v>1050.8999999999999</v>
      </c>
      <c r="BY10" s="1">
        <v>307.8</v>
      </c>
      <c r="BZ10" s="1">
        <v>639.70000000000005</v>
      </c>
      <c r="CA10" s="1">
        <v>19.3</v>
      </c>
      <c r="CB10" s="1">
        <v>84.1</v>
      </c>
      <c r="CC10" s="1"/>
      <c r="CD10" s="1"/>
      <c r="CE10" s="1"/>
      <c r="CF10" s="1" t="s">
        <v>994</v>
      </c>
      <c r="CG10" s="1">
        <f>CH10/CH20*100</f>
        <v>3.1509885177039934</v>
      </c>
      <c r="CH10" s="1">
        <f t="shared" si="9"/>
        <v>1114.7</v>
      </c>
      <c r="CI10" s="1">
        <v>345.2</v>
      </c>
      <c r="CJ10" s="1">
        <v>652.70000000000005</v>
      </c>
      <c r="CK10" s="1">
        <v>21.4</v>
      </c>
      <c r="CL10" s="1">
        <v>95.4</v>
      </c>
      <c r="CM10" s="1"/>
      <c r="CN10" s="1"/>
      <c r="CO10" s="1"/>
      <c r="CP10" s="1" t="s">
        <v>994</v>
      </c>
      <c r="CQ10" s="1">
        <f>CR10/CR20*100</f>
        <v>3.0909664587066801</v>
      </c>
      <c r="CR10" s="1">
        <f t="shared" si="10"/>
        <v>1115.9000000000001</v>
      </c>
      <c r="CS10" s="1">
        <v>373</v>
      </c>
      <c r="CT10" s="1">
        <v>631.5</v>
      </c>
      <c r="CU10" s="1">
        <v>16.7</v>
      </c>
      <c r="CV10" s="1">
        <v>94.7</v>
      </c>
      <c r="CW10" s="1"/>
      <c r="CX10" s="1"/>
      <c r="CY10" s="1"/>
      <c r="CZ10" s="1" t="s">
        <v>836</v>
      </c>
      <c r="DA10" s="477">
        <f>DB10/DB21*100</f>
        <v>2.3488606450798937</v>
      </c>
      <c r="DB10" s="477">
        <f t="shared" si="11"/>
        <v>858.1</v>
      </c>
      <c r="DC10" s="477"/>
      <c r="DD10" s="477"/>
      <c r="DE10" s="477"/>
      <c r="DF10" s="477"/>
      <c r="DG10" s="477">
        <f>('Newspaper (RV)'!M3)</f>
        <v>858.1</v>
      </c>
      <c r="DH10" s="477"/>
      <c r="DI10" s="477"/>
      <c r="DJ10" s="1" t="s">
        <v>836</v>
      </c>
      <c r="DK10" s="477">
        <f>DL10/DL21*100</f>
        <v>0</v>
      </c>
      <c r="DL10" s="477">
        <f t="shared" si="12"/>
        <v>0</v>
      </c>
      <c r="DM10" s="477"/>
      <c r="DN10" s="477"/>
      <c r="DO10" s="477"/>
      <c r="DP10" s="477"/>
      <c r="DQ10" s="477">
        <f>('Newspaper (RV)'!W3)</f>
        <v>0</v>
      </c>
      <c r="DR10" s="477"/>
      <c r="DT10" s="1"/>
      <c r="DU10" s="477"/>
      <c r="DV10" s="477"/>
      <c r="DW10" s="477"/>
      <c r="DX10" s="477"/>
      <c r="DY10" s="477"/>
      <c r="DZ10" s="477"/>
      <c r="EA10" s="477"/>
      <c r="EB10" s="477"/>
    </row>
    <row r="11" spans="1:132" ht="15.75" customHeight="1">
      <c r="A11" s="1" t="s">
        <v>1009</v>
      </c>
      <c r="B11" s="1">
        <f>C11/C25*100</f>
        <v>1.1656547591032458</v>
      </c>
      <c r="C11" s="1">
        <f t="shared" si="0"/>
        <v>74.3</v>
      </c>
      <c r="D11" s="1">
        <v>18.899999999999999</v>
      </c>
      <c r="E11" s="1">
        <v>55.4</v>
      </c>
      <c r="F11" s="1"/>
      <c r="G11" s="1"/>
      <c r="H11" s="1"/>
      <c r="I11" s="1" t="s">
        <v>724</v>
      </c>
      <c r="J11" s="1">
        <f>K11/K27*100</f>
        <v>1.6503111815575393</v>
      </c>
      <c r="K11" s="1">
        <f t="shared" si="1"/>
        <v>141.6</v>
      </c>
      <c r="L11" s="1"/>
      <c r="M11" s="1">
        <v>141.6</v>
      </c>
      <c r="N11" s="1"/>
      <c r="O11" s="1"/>
      <c r="P11" s="1"/>
      <c r="Q11" s="1" t="s">
        <v>367</v>
      </c>
      <c r="R11" s="1">
        <f>S11/S26*100</f>
        <v>1.7958844757656725</v>
      </c>
      <c r="S11" s="1">
        <f t="shared" si="2"/>
        <v>168.7</v>
      </c>
      <c r="T11" s="1"/>
      <c r="U11" s="1">
        <v>168.7</v>
      </c>
      <c r="V11" s="1"/>
      <c r="W11" s="1"/>
      <c r="X11" s="1"/>
      <c r="Y11" s="1" t="s">
        <v>1006</v>
      </c>
      <c r="Z11" s="1">
        <f>AA11/AA21*100</f>
        <v>3.1059387358402035</v>
      </c>
      <c r="AA11" s="1">
        <f t="shared" si="3"/>
        <v>370.7</v>
      </c>
      <c r="AB11" s="1"/>
      <c r="AC11" s="1"/>
      <c r="AD11" s="1"/>
      <c r="AE11" s="1"/>
      <c r="AF11" s="1">
        <v>370.7</v>
      </c>
      <c r="AG11" s="1"/>
      <c r="AH11" s="46" t="s">
        <v>920</v>
      </c>
      <c r="AI11" s="1">
        <f>AJ11/AJ21*100</f>
        <v>2.310214319054769</v>
      </c>
      <c r="AJ11" s="1">
        <f t="shared" si="4"/>
        <v>410.8</v>
      </c>
      <c r="AK11" s="1"/>
      <c r="AL11" s="1"/>
      <c r="AM11" s="1"/>
      <c r="AN11" s="1"/>
      <c r="AO11" s="1">
        <v>410.8</v>
      </c>
      <c r="AP11" s="1"/>
      <c r="AQ11" s="1"/>
      <c r="AR11" s="46" t="s">
        <v>920</v>
      </c>
      <c r="AS11" s="1">
        <f>AT11/AT21*100</f>
        <v>2.1112052658158507</v>
      </c>
      <c r="AT11" s="1">
        <f t="shared" si="5"/>
        <v>493.3</v>
      </c>
      <c r="AU11" s="1"/>
      <c r="AV11" s="1"/>
      <c r="AW11" s="1"/>
      <c r="AX11" s="1"/>
      <c r="AY11" s="1">
        <v>493.3</v>
      </c>
      <c r="AZ11" s="1"/>
      <c r="BA11" s="1"/>
      <c r="BB11" s="1" t="s">
        <v>829</v>
      </c>
      <c r="BC11" s="1">
        <f>BD11/BD17*100</f>
        <v>2.6057861733001659</v>
      </c>
      <c r="BD11" s="1">
        <f t="shared" si="6"/>
        <v>804.5</v>
      </c>
      <c r="BE11" s="1"/>
      <c r="BF11" s="1"/>
      <c r="BG11" s="1"/>
      <c r="BH11" s="1"/>
      <c r="BI11" s="36"/>
      <c r="BJ11" s="1">
        <f>BJ17/2</f>
        <v>804.5</v>
      </c>
      <c r="BK11" s="1"/>
      <c r="BL11" s="1" t="s">
        <v>424</v>
      </c>
      <c r="BM11" s="1">
        <f>BN11/BN15*100</f>
        <v>3.2548618999336751</v>
      </c>
      <c r="BN11" s="1">
        <f t="shared" si="7"/>
        <v>853.9</v>
      </c>
      <c r="BO11" s="1"/>
      <c r="BP11" s="1"/>
      <c r="BQ11" s="1">
        <v>527.9</v>
      </c>
      <c r="BR11" s="1">
        <v>326</v>
      </c>
      <c r="BS11" s="1"/>
      <c r="BT11" s="1"/>
      <c r="BU11" s="1"/>
      <c r="BV11" s="1" t="s">
        <v>836</v>
      </c>
      <c r="BW11" s="1">
        <f>BX11/BX20*100</f>
        <v>2.8507645539237587</v>
      </c>
      <c r="BX11" s="1">
        <f t="shared" si="8"/>
        <v>987.6</v>
      </c>
      <c r="BY11" s="1"/>
      <c r="BZ11" s="1"/>
      <c r="CA11" s="1"/>
      <c r="CB11" s="1"/>
      <c r="CC11" s="1">
        <v>987.6</v>
      </c>
      <c r="CD11" s="1"/>
      <c r="CE11" s="1"/>
      <c r="CF11" s="1" t="s">
        <v>836</v>
      </c>
      <c r="CG11" s="1">
        <f>CH11/CH20*100</f>
        <v>2.5893114579858776</v>
      </c>
      <c r="CH11" s="1">
        <f t="shared" si="9"/>
        <v>916</v>
      </c>
      <c r="CI11" s="1"/>
      <c r="CJ11" s="1"/>
      <c r="CK11" s="1"/>
      <c r="CL11" s="1"/>
      <c r="CM11" s="1">
        <v>916</v>
      </c>
      <c r="CN11" s="1"/>
      <c r="CO11" s="1"/>
      <c r="CP11" s="1" t="s">
        <v>836</v>
      </c>
      <c r="CQ11" s="1">
        <f>CR11/CR20*100</f>
        <v>2.5774211755771717</v>
      </c>
      <c r="CR11" s="1">
        <f t="shared" si="10"/>
        <v>930.5</v>
      </c>
      <c r="CS11" s="1"/>
      <c r="CT11" s="1"/>
      <c r="CU11" s="1"/>
      <c r="CV11" s="1"/>
      <c r="CW11" s="1">
        <v>930.5</v>
      </c>
      <c r="CX11" s="1"/>
      <c r="CY11" s="1"/>
      <c r="CZ11" s="1" t="s">
        <v>998</v>
      </c>
      <c r="DA11" s="477">
        <f>DB11/DB21*100</f>
        <v>1.8457484360533412</v>
      </c>
      <c r="DB11" s="477">
        <f t="shared" si="11"/>
        <v>674.3</v>
      </c>
      <c r="DC11" s="477"/>
      <c r="DD11" s="477"/>
      <c r="DE11" s="477"/>
      <c r="DF11" s="477"/>
      <c r="DG11" s="477">
        <f>('Newspaper (RV)'!M4)</f>
        <v>674.3</v>
      </c>
      <c r="DH11" s="477"/>
      <c r="DI11" s="477"/>
      <c r="DJ11" s="1" t="s">
        <v>998</v>
      </c>
      <c r="DK11" s="477">
        <f>DL11/DL21*100</f>
        <v>0</v>
      </c>
      <c r="DL11" s="477">
        <f t="shared" si="12"/>
        <v>0</v>
      </c>
      <c r="DM11" s="477"/>
      <c r="DN11" s="477"/>
      <c r="DO11" s="477"/>
      <c r="DP11" s="477"/>
      <c r="DQ11" s="477">
        <f>('Newspaper (RV)'!W8)</f>
        <v>0</v>
      </c>
      <c r="DR11" s="477"/>
      <c r="DT11" s="1"/>
      <c r="DU11" s="477"/>
      <c r="DV11" s="477"/>
      <c r="DW11" s="477"/>
      <c r="DX11" s="477"/>
      <c r="DY11" s="477"/>
      <c r="DZ11" s="477"/>
      <c r="EA11" s="477"/>
      <c r="EB11" s="477"/>
    </row>
    <row r="12" spans="1:132" ht="15.75" customHeight="1">
      <c r="A12" s="1" t="s">
        <v>1022</v>
      </c>
      <c r="B12" s="1">
        <f>C12/C25*100</f>
        <v>1.3303838973345254</v>
      </c>
      <c r="C12" s="1">
        <f t="shared" si="0"/>
        <v>84.8</v>
      </c>
      <c r="D12" s="12"/>
      <c r="E12" s="1">
        <v>84.8</v>
      </c>
      <c r="F12" s="1"/>
      <c r="G12" s="12"/>
      <c r="H12" s="1"/>
      <c r="I12" s="1" t="s">
        <v>1011</v>
      </c>
      <c r="J12" s="1">
        <f>K12/K27*100</f>
        <v>1.7342253094333466</v>
      </c>
      <c r="K12" s="1">
        <f t="shared" si="1"/>
        <v>148.80000000000001</v>
      </c>
      <c r="L12" s="1"/>
      <c r="M12" s="1">
        <v>122.8</v>
      </c>
      <c r="N12" s="1">
        <v>26</v>
      </c>
      <c r="O12" s="1"/>
      <c r="P12" s="1"/>
      <c r="Q12" s="1" t="s">
        <v>36</v>
      </c>
      <c r="R12" s="1">
        <f>S12/S26*100</f>
        <v>1.1678039537136591</v>
      </c>
      <c r="S12" s="1">
        <f t="shared" si="2"/>
        <v>109.7</v>
      </c>
      <c r="T12" s="1">
        <v>109.7</v>
      </c>
      <c r="U12" s="1"/>
      <c r="V12" s="1"/>
      <c r="W12" s="1"/>
      <c r="X12" s="1"/>
      <c r="Y12" s="1" t="s">
        <v>253</v>
      </c>
      <c r="Z12" s="1">
        <f>AA12/AA21*100</f>
        <v>2.0041557745157181</v>
      </c>
      <c r="AA12" s="1">
        <f t="shared" si="3"/>
        <v>239.2</v>
      </c>
      <c r="AB12" s="1"/>
      <c r="AC12" s="1"/>
      <c r="AD12" s="1">
        <v>169.5</v>
      </c>
      <c r="AE12" s="1">
        <v>69.7</v>
      </c>
      <c r="AF12" s="1"/>
      <c r="AG12" s="1"/>
      <c r="AH12" s="1" t="s">
        <v>253</v>
      </c>
      <c r="AI12" s="1">
        <f>AJ12/AJ21*100</f>
        <v>2.0503995636011898</v>
      </c>
      <c r="AJ12" s="1">
        <f t="shared" si="4"/>
        <v>364.59999999999997</v>
      </c>
      <c r="AK12" s="1"/>
      <c r="AL12" s="1"/>
      <c r="AM12" s="1">
        <v>266.39999999999998</v>
      </c>
      <c r="AN12" s="1">
        <v>98.2</v>
      </c>
      <c r="AO12" s="1"/>
      <c r="AP12" s="1"/>
      <c r="AQ12" s="1"/>
      <c r="AR12" s="1" t="s">
        <v>424</v>
      </c>
      <c r="AS12" s="1">
        <f>AT12/AT21*100</f>
        <v>2.0979380119662072</v>
      </c>
      <c r="AT12" s="1">
        <f t="shared" si="5"/>
        <v>490.20000000000005</v>
      </c>
      <c r="AU12" s="1"/>
      <c r="AV12" s="1"/>
      <c r="AW12" s="1">
        <v>370.8</v>
      </c>
      <c r="AX12" s="1">
        <v>119.4</v>
      </c>
      <c r="AY12" s="1"/>
      <c r="AZ12" s="1"/>
      <c r="BA12" s="1"/>
      <c r="BB12" s="46" t="s">
        <v>920</v>
      </c>
      <c r="BC12" s="1">
        <f>BD12/BD17*100</f>
        <v>1.9000051824212272</v>
      </c>
      <c r="BD12" s="1">
        <f t="shared" si="6"/>
        <v>586.6</v>
      </c>
      <c r="BE12" s="1"/>
      <c r="BF12" s="1"/>
      <c r="BG12" s="1"/>
      <c r="BH12" s="1"/>
      <c r="BI12" s="36">
        <v>586.6</v>
      </c>
      <c r="BJ12" s="1"/>
      <c r="BK12" s="1"/>
      <c r="BL12" s="1" t="s">
        <v>10</v>
      </c>
      <c r="BM12" s="1">
        <f>BN12/BN15*100</f>
        <v>0.52830994183254176</v>
      </c>
      <c r="BN12" s="1">
        <f t="shared" si="7"/>
        <v>138.6</v>
      </c>
      <c r="BO12" s="1">
        <v>572.20000000000005</v>
      </c>
      <c r="BP12" s="36">
        <v>138.6</v>
      </c>
      <c r="BQ12" s="1"/>
      <c r="BR12" s="1"/>
      <c r="BS12" s="1"/>
      <c r="BT12" s="1"/>
      <c r="BU12" s="1"/>
      <c r="BV12" s="1" t="s">
        <v>19</v>
      </c>
      <c r="BW12" s="1">
        <f>BX12/BX20*100</f>
        <v>0.53256992729742147</v>
      </c>
      <c r="BX12" s="1">
        <f t="shared" si="8"/>
        <v>184.5</v>
      </c>
      <c r="BY12" s="1">
        <v>124.7</v>
      </c>
      <c r="BZ12" s="1">
        <v>59.8</v>
      </c>
      <c r="CA12" s="1"/>
      <c r="CB12" s="1"/>
      <c r="CC12" s="1"/>
      <c r="CD12" s="1"/>
      <c r="CE12" s="1"/>
      <c r="CF12" s="1" t="s">
        <v>19</v>
      </c>
      <c r="CG12" s="1">
        <f>CH12/CH20*100</f>
        <v>0.58316042989354433</v>
      </c>
      <c r="CH12" s="1">
        <f t="shared" si="9"/>
        <v>206.3</v>
      </c>
      <c r="CI12" s="1">
        <v>136</v>
      </c>
      <c r="CJ12" s="1">
        <v>70.3</v>
      </c>
      <c r="CK12" s="1"/>
      <c r="CL12" s="1"/>
      <c r="CM12" s="1"/>
      <c r="CN12" s="1"/>
      <c r="CO12" s="1"/>
      <c r="CP12" s="1" t="s">
        <v>19</v>
      </c>
      <c r="CQ12" s="1">
        <f>CR12/CR20*100</f>
        <v>0.58196258891860686</v>
      </c>
      <c r="CR12" s="1">
        <f t="shared" si="10"/>
        <v>210.1</v>
      </c>
      <c r="CS12" s="1">
        <v>140</v>
      </c>
      <c r="CT12" s="1">
        <v>70.099999999999994</v>
      </c>
      <c r="CU12" s="1"/>
      <c r="CV12" s="1"/>
      <c r="CW12" s="1"/>
      <c r="CX12" s="1"/>
      <c r="CY12" s="1"/>
      <c r="CZ12" s="1" t="s">
        <v>914</v>
      </c>
      <c r="DA12" s="477">
        <f>DB12/DB21*100</f>
        <v>1.4644452221393114</v>
      </c>
      <c r="DB12" s="477">
        <f t="shared" si="11"/>
        <v>535</v>
      </c>
      <c r="DC12" s="477"/>
      <c r="DD12" s="477"/>
      <c r="DE12" s="477"/>
      <c r="DF12" s="477"/>
      <c r="DG12" s="477"/>
      <c r="DH12" s="477">
        <v>535</v>
      </c>
      <c r="DI12" s="477"/>
      <c r="DJ12" s="1" t="s">
        <v>914</v>
      </c>
      <c r="DK12" s="477">
        <f>DL12/DL21*100</f>
        <v>0</v>
      </c>
      <c r="DL12" s="477">
        <f t="shared" si="12"/>
        <v>0</v>
      </c>
      <c r="DM12" s="477"/>
      <c r="DN12" s="477"/>
      <c r="DO12" s="477"/>
      <c r="DP12" s="477"/>
      <c r="DQ12" s="477"/>
      <c r="DR12" s="477"/>
      <c r="DT12" s="1"/>
      <c r="DU12" s="477"/>
      <c r="DV12" s="477"/>
      <c r="DW12" s="477"/>
      <c r="DX12" s="477"/>
      <c r="DY12" s="477"/>
      <c r="DZ12" s="477"/>
      <c r="EA12" s="477"/>
      <c r="EB12" s="477"/>
    </row>
    <row r="13" spans="1:132" ht="15.75" customHeight="1">
      <c r="A13" s="1" t="s">
        <v>724</v>
      </c>
      <c r="B13" s="1">
        <f>C13/C25*100</f>
        <v>1.3303838973345254</v>
      </c>
      <c r="C13" s="1">
        <f t="shared" si="0"/>
        <v>84.8</v>
      </c>
      <c r="D13" s="1"/>
      <c r="E13" s="1">
        <v>84.8</v>
      </c>
      <c r="F13" s="1"/>
      <c r="G13" s="1"/>
      <c r="H13" s="1"/>
      <c r="I13" s="1" t="s">
        <v>726</v>
      </c>
      <c r="J13" s="1">
        <f>K13/K27*100</f>
        <v>0.90906971865457664</v>
      </c>
      <c r="K13" s="1">
        <f t="shared" si="1"/>
        <v>78</v>
      </c>
      <c r="L13" s="1"/>
      <c r="M13" s="1"/>
      <c r="N13" s="1"/>
      <c r="O13" s="1">
        <v>78</v>
      </c>
      <c r="P13" s="1"/>
      <c r="Q13" s="1" t="s">
        <v>25</v>
      </c>
      <c r="R13" s="1">
        <f>S13/S26*100</f>
        <v>1.8129171678891169</v>
      </c>
      <c r="S13" s="1">
        <f t="shared" si="2"/>
        <v>170.29999999999998</v>
      </c>
      <c r="T13" s="1">
        <v>164.6</v>
      </c>
      <c r="U13" s="1"/>
      <c r="V13" s="1">
        <v>5.7</v>
      </c>
      <c r="W13" s="1"/>
      <c r="X13" s="1"/>
      <c r="Y13" s="1" t="s">
        <v>367</v>
      </c>
      <c r="Z13" s="1">
        <f>AA13/AA21*100</f>
        <v>1.8114484885045912</v>
      </c>
      <c r="AA13" s="1">
        <f t="shared" si="3"/>
        <v>216.2</v>
      </c>
      <c r="AB13" s="1"/>
      <c r="AC13" s="1"/>
      <c r="AD13" s="1">
        <v>216.2</v>
      </c>
      <c r="AE13" s="1"/>
      <c r="AF13" s="1"/>
      <c r="AG13" s="1"/>
      <c r="AH13" s="1" t="s">
        <v>424</v>
      </c>
      <c r="AI13" s="1">
        <f>AJ13/AJ21*100</f>
        <v>1.3974884573639486</v>
      </c>
      <c r="AJ13" s="1">
        <f t="shared" si="4"/>
        <v>248.5</v>
      </c>
      <c r="AK13" s="1"/>
      <c r="AL13" s="1"/>
      <c r="AM13" s="1">
        <v>207.7</v>
      </c>
      <c r="AN13" s="1">
        <v>40.799999999999997</v>
      </c>
      <c r="AO13" s="1"/>
      <c r="AP13" s="1"/>
      <c r="AQ13" s="1"/>
      <c r="AR13" s="1" t="s">
        <v>1015</v>
      </c>
      <c r="AS13" s="1">
        <f>AT13/AT21*100</f>
        <v>1.2248671134735383</v>
      </c>
      <c r="AT13" s="1">
        <f t="shared" si="5"/>
        <v>286.2</v>
      </c>
      <c r="AU13" s="1"/>
      <c r="AV13" s="1"/>
      <c r="AW13" s="1"/>
      <c r="AX13" s="1"/>
      <c r="AY13" s="1">
        <v>286.2</v>
      </c>
      <c r="AZ13" s="1"/>
      <c r="BA13" s="1"/>
      <c r="BB13" s="1" t="s">
        <v>10</v>
      </c>
      <c r="BC13" s="1">
        <f>BD13/BD17*100</f>
        <v>1.7471237562189053</v>
      </c>
      <c r="BD13" s="1">
        <f t="shared" si="6"/>
        <v>539.4</v>
      </c>
      <c r="BE13" s="36">
        <v>505.6</v>
      </c>
      <c r="BF13" s="36">
        <v>33.799999999999997</v>
      </c>
      <c r="BG13" s="1"/>
      <c r="BH13" s="1"/>
      <c r="BI13" s="1"/>
      <c r="BJ13" s="1"/>
      <c r="BK13" s="1"/>
      <c r="BL13" s="1" t="s">
        <v>920</v>
      </c>
      <c r="BM13" s="1">
        <f>BN13/BN15*100</f>
        <v>1.9973622620508793</v>
      </c>
      <c r="BN13" s="1">
        <f t="shared" si="7"/>
        <v>524</v>
      </c>
      <c r="BO13" s="1"/>
      <c r="BP13" s="1"/>
      <c r="BQ13" s="1"/>
      <c r="BR13" s="1"/>
      <c r="BS13" s="1">
        <v>524</v>
      </c>
      <c r="BT13" s="1"/>
      <c r="BU13" s="1"/>
      <c r="BV13" s="1" t="s">
        <v>998</v>
      </c>
      <c r="BW13" s="1">
        <f>BX13/BX20*100</f>
        <v>2.9416911268769765</v>
      </c>
      <c r="BX13" s="1">
        <f t="shared" si="8"/>
        <v>1019.1</v>
      </c>
      <c r="BY13" s="1"/>
      <c r="BZ13" s="1"/>
      <c r="CA13" s="1"/>
      <c r="CB13" s="1"/>
      <c r="CC13" s="1">
        <v>1019.1</v>
      </c>
      <c r="CD13" s="1"/>
      <c r="CE13" s="1"/>
      <c r="CF13" s="1" t="s">
        <v>998</v>
      </c>
      <c r="CG13" s="1">
        <f>CH13/CH20*100</f>
        <v>2.3515810064393574</v>
      </c>
      <c r="CH13" s="1">
        <f t="shared" si="9"/>
        <v>831.9</v>
      </c>
      <c r="CI13" s="1"/>
      <c r="CJ13" s="1"/>
      <c r="CK13" s="1"/>
      <c r="CL13" s="1"/>
      <c r="CM13" s="1">
        <v>831.9</v>
      </c>
      <c r="CN13" s="1"/>
      <c r="CO13" s="1"/>
      <c r="CP13" s="1" t="s">
        <v>998</v>
      </c>
      <c r="CQ13" s="1">
        <f>CR13/CR20*100</f>
        <v>2.081880446602689</v>
      </c>
      <c r="CR13" s="1">
        <f t="shared" si="10"/>
        <v>751.6</v>
      </c>
      <c r="CS13" s="1"/>
      <c r="CT13" s="1"/>
      <c r="CU13" s="1"/>
      <c r="CV13" s="1"/>
      <c r="CW13" s="1">
        <v>751.6</v>
      </c>
      <c r="CX13" s="1"/>
      <c r="CY13" s="1"/>
      <c r="CZ13" s="1" t="s">
        <v>1005</v>
      </c>
      <c r="DA13" s="477">
        <f>DB13/DB21*100</f>
        <v>1.4617079413502658</v>
      </c>
      <c r="DB13" s="477">
        <f t="shared" si="11"/>
        <v>534</v>
      </c>
      <c r="DC13" s="477">
        <f>('ISPs (RV)'!J18)</f>
        <v>207.6</v>
      </c>
      <c r="DD13" s="477">
        <f>('CableSatIPTV (RV)'!M36)</f>
        <v>326.39999999999998</v>
      </c>
      <c r="DE13" s="477"/>
      <c r="DF13" s="477"/>
      <c r="DG13" s="477"/>
      <c r="DH13" s="477"/>
      <c r="DI13" s="477"/>
      <c r="DJ13" s="1" t="s">
        <v>1005</v>
      </c>
      <c r="DK13" s="477">
        <f>DL13/DL21*100</f>
        <v>1.5711141845372891</v>
      </c>
      <c r="DL13" s="477">
        <f t="shared" si="12"/>
        <v>516.87300000000005</v>
      </c>
      <c r="DM13" s="477">
        <f>('ISPs (RV)'!K18)</f>
        <v>210.9</v>
      </c>
      <c r="DN13" s="477">
        <f>('CableSatIPTV (RV)'!N36)</f>
        <v>305.97300000000001</v>
      </c>
      <c r="DO13" s="477"/>
      <c r="DP13" s="477"/>
      <c r="DQ13" s="477"/>
      <c r="DR13" s="477"/>
      <c r="DT13" s="1"/>
      <c r="DU13" s="477"/>
      <c r="DV13" s="477"/>
      <c r="DW13" s="477"/>
      <c r="DX13" s="477"/>
      <c r="DY13" s="477"/>
      <c r="DZ13" s="477"/>
      <c r="EA13" s="477"/>
      <c r="EB13" s="477"/>
    </row>
    <row r="14" spans="1:132" ht="15.75" customHeight="1">
      <c r="A14" s="1" t="s">
        <v>253</v>
      </c>
      <c r="B14" s="1">
        <f>C14/C25*100</f>
        <v>1.633171741892973</v>
      </c>
      <c r="C14" s="1">
        <f t="shared" si="0"/>
        <v>104.10000000000001</v>
      </c>
      <c r="D14" s="1"/>
      <c r="E14" s="1">
        <v>73.900000000000006</v>
      </c>
      <c r="F14" s="1">
        <v>30.2</v>
      </c>
      <c r="G14" s="1"/>
      <c r="H14" s="1"/>
      <c r="I14" s="1" t="s">
        <v>253</v>
      </c>
      <c r="J14" s="1">
        <f>K14/K27*100</f>
        <v>1.3169856180508612</v>
      </c>
      <c r="K14" s="1">
        <f t="shared" si="1"/>
        <v>113</v>
      </c>
      <c r="L14" s="1"/>
      <c r="M14" s="1">
        <v>113</v>
      </c>
      <c r="N14" s="1"/>
      <c r="O14" s="1"/>
      <c r="P14" s="1"/>
      <c r="Q14" s="46" t="s">
        <v>920</v>
      </c>
      <c r="R14" s="1">
        <f>S14/S26*100</f>
        <v>1.7224309909833184</v>
      </c>
      <c r="S14" s="1">
        <f t="shared" si="2"/>
        <v>161.80000000000001</v>
      </c>
      <c r="T14" s="1"/>
      <c r="U14" s="1"/>
      <c r="V14" s="1"/>
      <c r="W14" s="1">
        <v>161.80000000000001</v>
      </c>
      <c r="X14" s="1"/>
      <c r="Y14" s="1" t="s">
        <v>1009</v>
      </c>
      <c r="Z14" s="1">
        <f>AA14/AA21*100</f>
        <v>2.0217507875862992</v>
      </c>
      <c r="AA14" s="1">
        <f t="shared" si="3"/>
        <v>241.29999999999998</v>
      </c>
      <c r="AB14" s="1"/>
      <c r="AC14" s="1">
        <v>130.6</v>
      </c>
      <c r="AD14" s="1">
        <v>65.099999999999994</v>
      </c>
      <c r="AE14" s="1"/>
      <c r="AF14" s="1">
        <v>45.6</v>
      </c>
      <c r="AG14" s="1"/>
      <c r="AH14" s="1" t="s">
        <v>734</v>
      </c>
      <c r="AI14" s="1">
        <f>AJ14/AJ21*100</f>
        <v>3.1470202846714916</v>
      </c>
      <c r="AJ14" s="1">
        <f t="shared" si="4"/>
        <v>559.6</v>
      </c>
      <c r="AK14" s="1"/>
      <c r="AL14" s="1"/>
      <c r="AM14" s="1"/>
      <c r="AN14" s="1"/>
      <c r="AO14" s="1">
        <v>559.6</v>
      </c>
      <c r="AP14" s="1"/>
      <c r="AQ14" s="1"/>
      <c r="AR14" s="1" t="s">
        <v>1017</v>
      </c>
      <c r="AS14" s="1">
        <f>AT14/AT21*100</f>
        <v>1.0232904501450839</v>
      </c>
      <c r="AT14" s="1">
        <f t="shared" si="5"/>
        <v>239.1</v>
      </c>
      <c r="AU14" s="1"/>
      <c r="AV14" s="1"/>
      <c r="AW14" s="1">
        <v>239.1</v>
      </c>
      <c r="AX14" s="1"/>
      <c r="AY14" s="1"/>
      <c r="AZ14" s="1"/>
      <c r="BA14" s="1"/>
      <c r="BB14" s="1" t="s">
        <v>1005</v>
      </c>
      <c r="BC14" s="1">
        <f>BD14/BD17*100</f>
        <v>0.4735437396351575</v>
      </c>
      <c r="BD14" s="1">
        <f t="shared" si="6"/>
        <v>146.19999999999999</v>
      </c>
      <c r="BE14" s="1">
        <v>146.19999999999999</v>
      </c>
      <c r="BF14" s="1"/>
      <c r="BG14" s="1"/>
      <c r="BH14" s="1"/>
      <c r="BI14" s="36"/>
      <c r="BJ14" s="1"/>
      <c r="BK14" s="1"/>
      <c r="BL14" s="1" t="s">
        <v>1005</v>
      </c>
      <c r="BM14" s="1">
        <f>BN14/BN15*100</f>
        <v>1.1839326690706169</v>
      </c>
      <c r="BN14" s="1">
        <f t="shared" si="7"/>
        <v>310.60000000000002</v>
      </c>
      <c r="BO14" s="1">
        <v>173.9</v>
      </c>
      <c r="BP14" s="36">
        <v>310.60000000000002</v>
      </c>
      <c r="BQ14" s="1"/>
      <c r="BR14" s="1"/>
      <c r="BS14" s="1"/>
      <c r="BT14" s="1"/>
      <c r="BU14" s="1"/>
      <c r="BV14" s="94" t="s">
        <v>424</v>
      </c>
      <c r="BW14" s="1">
        <f>BX14/BX20*100</f>
        <v>2.5927062802089105</v>
      </c>
      <c r="BX14" s="1">
        <f t="shared" si="8"/>
        <v>898.2</v>
      </c>
      <c r="BY14" s="94"/>
      <c r="BZ14" s="94"/>
      <c r="CA14" s="94">
        <v>557.9</v>
      </c>
      <c r="CB14" s="94">
        <v>340.3</v>
      </c>
      <c r="CC14" s="94"/>
      <c r="CD14" s="94"/>
      <c r="CE14" s="1"/>
      <c r="CF14" s="94" t="s">
        <v>424</v>
      </c>
      <c r="CG14" s="1">
        <f>CH14/CH20*100</f>
        <v>2.5203385326858174</v>
      </c>
      <c r="CH14" s="1">
        <f t="shared" si="9"/>
        <v>891.6</v>
      </c>
      <c r="CI14" s="94"/>
      <c r="CJ14" s="94"/>
      <c r="CK14" s="94">
        <v>561.6</v>
      </c>
      <c r="CL14" s="94">
        <v>330</v>
      </c>
      <c r="CM14" s="94"/>
      <c r="CN14" s="94"/>
      <c r="CO14" s="1"/>
      <c r="CP14" s="94" t="s">
        <v>424</v>
      </c>
      <c r="CQ14" s="1">
        <f>CR14/CR20*100</f>
        <v>0</v>
      </c>
      <c r="CR14" s="1">
        <f t="shared" si="10"/>
        <v>0</v>
      </c>
      <c r="CS14" s="94"/>
      <c r="CT14" s="94"/>
      <c r="CU14" s="94"/>
      <c r="CV14" s="94"/>
      <c r="CW14" s="94"/>
      <c r="CX14" s="94"/>
      <c r="CY14" s="1"/>
      <c r="CZ14" s="565" t="s">
        <v>920</v>
      </c>
      <c r="DA14" s="477">
        <f>DB14/DB21*100</f>
        <v>0.95996437271823643</v>
      </c>
      <c r="DB14" s="477">
        <f t="shared" si="11"/>
        <v>350.7</v>
      </c>
      <c r="DC14" s="477"/>
      <c r="DD14" s="477"/>
      <c r="DE14" s="477"/>
      <c r="DF14" s="477"/>
      <c r="DG14" s="673">
        <f>('Newspaper (RV)'!M16)</f>
        <v>350.7</v>
      </c>
      <c r="DH14" s="477"/>
      <c r="DI14" s="477"/>
      <c r="DJ14" s="565" t="s">
        <v>920</v>
      </c>
      <c r="DK14" s="477">
        <f>DL14/DL21*100</f>
        <v>0</v>
      </c>
      <c r="DL14" s="477">
        <f t="shared" si="12"/>
        <v>0</v>
      </c>
      <c r="DM14" s="477"/>
      <c r="DN14" s="477"/>
      <c r="DO14" s="477"/>
      <c r="DP14" s="477"/>
      <c r="DQ14" s="673">
        <f>('Newspaper (RV)'!W16)</f>
        <v>0</v>
      </c>
      <c r="DR14" s="477"/>
      <c r="DT14" s="674"/>
      <c r="DU14" s="477"/>
      <c r="DV14" s="477"/>
      <c r="DW14" s="477"/>
      <c r="DX14" s="477"/>
      <c r="DY14" s="477"/>
      <c r="DZ14" s="477"/>
      <c r="EA14" s="673"/>
      <c r="EB14" s="477"/>
    </row>
    <row r="15" spans="1:132" ht="15.75" customHeight="1">
      <c r="A15" s="1" t="s">
        <v>758</v>
      </c>
      <c r="B15" s="1">
        <f>C15/C25*100</f>
        <v>0.88953734644891047</v>
      </c>
      <c r="C15" s="1">
        <f t="shared" si="0"/>
        <v>56.7</v>
      </c>
      <c r="D15" s="1"/>
      <c r="E15" s="1"/>
      <c r="F15" s="1"/>
      <c r="G15" s="1">
        <v>56.7</v>
      </c>
      <c r="H15" s="1"/>
      <c r="I15" s="1" t="s">
        <v>1009</v>
      </c>
      <c r="J15" s="1">
        <f>K15/K27*100</f>
        <v>1.8321251252884547</v>
      </c>
      <c r="K15" s="1">
        <f t="shared" si="1"/>
        <v>157.19999999999999</v>
      </c>
      <c r="L15" s="1">
        <v>36.799999999999997</v>
      </c>
      <c r="M15" s="1">
        <v>67.400000000000006</v>
      </c>
      <c r="N15" s="1"/>
      <c r="O15" s="1">
        <v>53</v>
      </c>
      <c r="P15" s="1"/>
      <c r="Q15" s="1" t="s">
        <v>1009</v>
      </c>
      <c r="R15" s="1">
        <f>S15/S26*100</f>
        <v>3.6513833739634007</v>
      </c>
      <c r="S15" s="1">
        <f t="shared" si="2"/>
        <v>343</v>
      </c>
      <c r="T15" s="1">
        <v>48.8</v>
      </c>
      <c r="U15" s="1">
        <v>105.5</v>
      </c>
      <c r="V15" s="1"/>
      <c r="W15" s="1">
        <v>188.7</v>
      </c>
      <c r="X15" s="1"/>
      <c r="Y15" s="46" t="s">
        <v>920</v>
      </c>
      <c r="Z15" s="1">
        <f>AA15/AA21*100</f>
        <v>1.5810376030565048</v>
      </c>
      <c r="AA15" s="1">
        <f t="shared" si="3"/>
        <v>188.7</v>
      </c>
      <c r="AB15" s="1"/>
      <c r="AC15" s="1"/>
      <c r="AD15" s="1"/>
      <c r="AE15" s="1"/>
      <c r="AF15" s="1">
        <v>188.7</v>
      </c>
      <c r="AG15" s="1"/>
      <c r="AH15" s="1" t="s">
        <v>689</v>
      </c>
      <c r="AI15" s="1">
        <f>AJ15/AJ21*100</f>
        <v>0.89360529527215871</v>
      </c>
      <c r="AJ15" s="1">
        <f t="shared" si="4"/>
        <v>158.9</v>
      </c>
      <c r="AK15" s="1"/>
      <c r="AL15" s="1">
        <v>158.9</v>
      </c>
      <c r="AM15" s="1"/>
      <c r="AN15" s="1"/>
      <c r="AO15" s="1"/>
      <c r="AP15" s="1"/>
      <c r="AQ15" s="1"/>
      <c r="AR15" s="1" t="s">
        <v>1021</v>
      </c>
      <c r="AS15" s="1">
        <f>AT15/AT21*100</f>
        <v>0.69717279100223406</v>
      </c>
      <c r="AT15" s="1">
        <f t="shared" si="5"/>
        <v>162.9</v>
      </c>
      <c r="AU15" s="1"/>
      <c r="AV15" s="1"/>
      <c r="AW15" s="1"/>
      <c r="AX15" s="1">
        <v>162.9</v>
      </c>
      <c r="AY15" s="1"/>
      <c r="AZ15" s="1"/>
      <c r="BA15" s="1"/>
      <c r="BB15" s="1" t="s">
        <v>19</v>
      </c>
      <c r="BC15" s="1">
        <f>BD15/BD17*100</f>
        <v>0.41945221807628519</v>
      </c>
      <c r="BD15" s="1">
        <f t="shared" si="6"/>
        <v>129.5</v>
      </c>
      <c r="BE15" s="36">
        <v>89.8</v>
      </c>
      <c r="BF15" s="36">
        <v>39.700000000000003</v>
      </c>
      <c r="BG15" s="1"/>
      <c r="BH15" s="1"/>
      <c r="BI15" s="1"/>
      <c r="BJ15" s="1"/>
      <c r="BK15" s="1"/>
      <c r="BL15" s="2" t="s">
        <v>926</v>
      </c>
      <c r="BM15" s="2"/>
      <c r="BN15" s="2">
        <f t="shared" si="7"/>
        <v>26234.6</v>
      </c>
      <c r="BO15" s="2">
        <v>6800</v>
      </c>
      <c r="BP15" s="1">
        <v>7995.3</v>
      </c>
      <c r="BQ15" s="2">
        <v>6890</v>
      </c>
      <c r="BR15" s="2">
        <v>1992.2</v>
      </c>
      <c r="BS15" s="2">
        <f>4943.1+2135</f>
        <v>7078.1</v>
      </c>
      <c r="BT15" s="72">
        <v>2279</v>
      </c>
      <c r="BU15" s="1"/>
      <c r="BV15" s="1" t="s">
        <v>1005</v>
      </c>
      <c r="BW15" s="1">
        <f>BX15/BX20*100</f>
        <v>1.4343306063636243</v>
      </c>
      <c r="BX15" s="1">
        <f t="shared" si="8"/>
        <v>496.9</v>
      </c>
      <c r="BY15" s="1">
        <v>170.5</v>
      </c>
      <c r="BZ15" s="1">
        <v>326.39999999999998</v>
      </c>
      <c r="CA15" s="1"/>
      <c r="CB15" s="1"/>
      <c r="CC15" s="36"/>
      <c r="CD15" s="1"/>
      <c r="CE15" s="94"/>
      <c r="CF15" s="1" t="s">
        <v>1005</v>
      </c>
      <c r="CG15" s="1">
        <f>CH15/CH20*100</f>
        <v>1.4792431069476089</v>
      </c>
      <c r="CH15" s="1">
        <f t="shared" si="9"/>
        <v>523.29999999999995</v>
      </c>
      <c r="CI15" s="1">
        <v>191.6</v>
      </c>
      <c r="CJ15" s="1">
        <v>331.7</v>
      </c>
      <c r="CK15" s="1"/>
      <c r="CL15" s="1"/>
      <c r="CM15" s="36"/>
      <c r="CN15" s="1"/>
      <c r="CO15" s="1"/>
      <c r="CP15" s="1" t="s">
        <v>1120</v>
      </c>
      <c r="CQ15" s="1">
        <f>CR15/CR20*100</f>
        <v>1.4819133035290561</v>
      </c>
      <c r="CR15" s="1">
        <f t="shared" si="10"/>
        <v>535</v>
      </c>
      <c r="CS15" s="1">
        <v>202.3</v>
      </c>
      <c r="CT15" s="1">
        <v>332.7</v>
      </c>
      <c r="CU15" s="1"/>
      <c r="CV15" s="1"/>
      <c r="CW15" s="36"/>
      <c r="CX15" s="1"/>
      <c r="CY15" s="1"/>
      <c r="CZ15" s="1" t="s">
        <v>395</v>
      </c>
      <c r="DA15" s="477">
        <f>DB15/DB21*100</f>
        <v>0.80202327119031447</v>
      </c>
      <c r="DB15" s="477">
        <f t="shared" si="11"/>
        <v>293</v>
      </c>
      <c r="DC15" s="477"/>
      <c r="DD15" s="477"/>
      <c r="DE15" s="477"/>
      <c r="DF15" s="477"/>
      <c r="DG15" s="477"/>
      <c r="DH15" s="477">
        <v>293</v>
      </c>
      <c r="DI15" s="477"/>
      <c r="DJ15" s="1" t="s">
        <v>395</v>
      </c>
      <c r="DK15" s="477">
        <f>DL15/DL21*100</f>
        <v>0</v>
      </c>
      <c r="DL15" s="477">
        <f t="shared" si="12"/>
        <v>0</v>
      </c>
      <c r="DM15" s="477"/>
      <c r="DN15" s="477"/>
      <c r="DO15" s="477"/>
      <c r="DP15" s="477"/>
      <c r="DQ15" s="477"/>
      <c r="DR15" s="477"/>
      <c r="DT15" s="1"/>
      <c r="DU15" s="477"/>
      <c r="DV15" s="477"/>
      <c r="DW15" s="477"/>
      <c r="DX15" s="477"/>
      <c r="DY15" s="477"/>
      <c r="DZ15" s="477"/>
      <c r="EA15" s="477"/>
      <c r="EB15" s="477"/>
    </row>
    <row r="16" spans="1:132" ht="15.75" customHeight="1">
      <c r="A16" s="1" t="s">
        <v>1020</v>
      </c>
      <c r="B16" s="1">
        <f>C16/C25*100</f>
        <v>0.91620777835302225</v>
      </c>
      <c r="C16" s="1">
        <f t="shared" si="0"/>
        <v>58.4</v>
      </c>
      <c r="D16" s="1"/>
      <c r="E16" s="1">
        <v>58.4</v>
      </c>
      <c r="F16" s="1"/>
      <c r="G16" s="1"/>
      <c r="H16" s="1"/>
      <c r="I16" s="1" t="s">
        <v>1075</v>
      </c>
      <c r="J16" s="1">
        <f>K16/K27*100</f>
        <v>0.73424861891331195</v>
      </c>
      <c r="K16" s="1">
        <f t="shared" si="1"/>
        <v>63</v>
      </c>
      <c r="L16" s="1"/>
      <c r="M16" s="1"/>
      <c r="N16" s="1"/>
      <c r="O16" s="1">
        <v>63</v>
      </c>
      <c r="P16" s="1"/>
      <c r="Q16" s="1" t="s">
        <v>253</v>
      </c>
      <c r="R16" s="1">
        <f>S16/S26*100</f>
        <v>2.30367160969586</v>
      </c>
      <c r="S16" s="1">
        <f t="shared" si="2"/>
        <v>216.4</v>
      </c>
      <c r="T16" s="1"/>
      <c r="U16" s="1">
        <v>142.4</v>
      </c>
      <c r="V16" s="1">
        <v>74</v>
      </c>
      <c r="W16" s="1"/>
      <c r="X16" s="1"/>
      <c r="Y16" s="1" t="s">
        <v>36</v>
      </c>
      <c r="Z16" s="1">
        <f>AA16/AA21*100</f>
        <v>1.2819223808566256</v>
      </c>
      <c r="AA16" s="1">
        <f t="shared" si="3"/>
        <v>153</v>
      </c>
      <c r="AB16" s="1">
        <v>0.2</v>
      </c>
      <c r="AC16" s="1">
        <v>152.80000000000001</v>
      </c>
      <c r="AD16" s="1"/>
      <c r="AE16" s="1"/>
      <c r="AF16" s="1"/>
      <c r="AG16" s="1"/>
      <c r="AH16" s="1" t="s">
        <v>1121</v>
      </c>
      <c r="AI16" s="1">
        <f>AJ16/AJ21*100</f>
        <v>0.63660238782132395</v>
      </c>
      <c r="AJ16" s="1">
        <f t="shared" si="4"/>
        <v>113.2</v>
      </c>
      <c r="AK16" s="1"/>
      <c r="AL16" s="1">
        <v>113.2</v>
      </c>
      <c r="AM16" s="1"/>
      <c r="AN16" s="1"/>
      <c r="AO16" s="1"/>
      <c r="AP16" s="1"/>
      <c r="AQ16" s="1"/>
      <c r="AR16" s="1" t="s">
        <v>1122</v>
      </c>
      <c r="AS16" s="1">
        <f>AT16/AT21*100</f>
        <v>0</v>
      </c>
      <c r="AT16" s="1">
        <f t="shared" si="5"/>
        <v>0</v>
      </c>
      <c r="AU16" s="1"/>
      <c r="AV16" s="1"/>
      <c r="AW16" s="1"/>
      <c r="AX16" s="1"/>
      <c r="AY16" s="1"/>
      <c r="AZ16" s="1"/>
      <c r="BA16" s="1"/>
      <c r="BB16" s="1" t="s">
        <v>46</v>
      </c>
      <c r="BC16" s="1">
        <f>BD16/BD17*100</f>
        <v>0.43694288971807627</v>
      </c>
      <c r="BD16" s="1">
        <f t="shared" si="6"/>
        <v>134.9</v>
      </c>
      <c r="BE16" s="36">
        <v>84.9</v>
      </c>
      <c r="BF16" s="36">
        <v>50</v>
      </c>
      <c r="BG16" s="1"/>
      <c r="BH16" s="1"/>
      <c r="BI16" s="1"/>
      <c r="BJ16" s="1"/>
      <c r="BK16" s="1"/>
      <c r="BL16" s="96"/>
      <c r="BM16" s="96"/>
      <c r="BN16" s="96"/>
      <c r="BO16" s="96"/>
      <c r="BP16" s="96"/>
      <c r="BQ16" s="96"/>
      <c r="BR16" s="96"/>
      <c r="BS16" s="96"/>
      <c r="BT16" s="96"/>
      <c r="BU16" s="1"/>
      <c r="BV16" s="46" t="s">
        <v>920</v>
      </c>
      <c r="BW16" s="1">
        <f>BX16/BX20*100</f>
        <v>1.6317711647763269</v>
      </c>
      <c r="BX16" s="1">
        <f t="shared" si="8"/>
        <v>565.29999999999995</v>
      </c>
      <c r="BY16" s="1"/>
      <c r="BZ16" s="1"/>
      <c r="CA16" s="1"/>
      <c r="CB16" s="1"/>
      <c r="CC16" s="1">
        <v>565.29999999999995</v>
      </c>
      <c r="CD16" s="1"/>
      <c r="CE16" s="1"/>
      <c r="CF16" s="46" t="s">
        <v>920</v>
      </c>
      <c r="CG16" s="1">
        <f>CH16/CH20*100</f>
        <v>1.3200965620954201</v>
      </c>
      <c r="CH16" s="1">
        <f t="shared" si="9"/>
        <v>467</v>
      </c>
      <c r="CI16" s="1"/>
      <c r="CJ16" s="1"/>
      <c r="CK16" s="1"/>
      <c r="CL16" s="1"/>
      <c r="CM16" s="1">
        <v>467</v>
      </c>
      <c r="CN16" s="1"/>
      <c r="CO16" s="1"/>
      <c r="CP16" s="46" t="s">
        <v>920</v>
      </c>
      <c r="CQ16" s="1">
        <f>CR16/CR20*100</f>
        <v>1.0209967171603929</v>
      </c>
      <c r="CR16" s="1">
        <f t="shared" si="10"/>
        <v>368.6</v>
      </c>
      <c r="CS16" s="1"/>
      <c r="CT16" s="1"/>
      <c r="CU16" s="1"/>
      <c r="CV16" s="1"/>
      <c r="CW16" s="1">
        <v>368.6</v>
      </c>
      <c r="CX16" s="1"/>
      <c r="CY16" s="1"/>
      <c r="CZ16" s="1" t="s">
        <v>842</v>
      </c>
      <c r="DA16" s="477">
        <f>DB16/DB21*100</f>
        <v>0.67583462681531958</v>
      </c>
      <c r="DB16" s="477">
        <f t="shared" si="11"/>
        <v>246.9</v>
      </c>
      <c r="DC16" s="477"/>
      <c r="DD16" s="477"/>
      <c r="DE16" s="477"/>
      <c r="DF16" s="477"/>
      <c r="DG16" s="477">
        <f>('Newspaper (RV)'!M13)</f>
        <v>246.9</v>
      </c>
      <c r="DH16" s="477"/>
      <c r="DI16" s="477"/>
      <c r="DJ16" s="1" t="s">
        <v>842</v>
      </c>
      <c r="DK16" s="477">
        <f>DL16/DL21*100</f>
        <v>0</v>
      </c>
      <c r="DL16" s="477">
        <f t="shared" si="12"/>
        <v>0</v>
      </c>
      <c r="DM16" s="477"/>
      <c r="DN16" s="477"/>
      <c r="DO16" s="477"/>
      <c r="DP16" s="477"/>
      <c r="DQ16" s="477"/>
      <c r="DR16" s="477"/>
      <c r="DT16" s="1"/>
      <c r="DU16" s="477"/>
      <c r="DV16" s="477"/>
      <c r="DW16" s="477"/>
      <c r="DX16" s="477"/>
      <c r="DY16" s="477"/>
      <c r="DZ16" s="477"/>
      <c r="EA16" s="477"/>
      <c r="EB16" s="477"/>
    </row>
    <row r="17" spans="1:132" ht="18.75" customHeight="1">
      <c r="A17" s="1" t="s">
        <v>1075</v>
      </c>
      <c r="B17" s="1">
        <f>C17/C25*100</f>
        <v>0.72323935928209471</v>
      </c>
      <c r="C17" s="1">
        <f t="shared" si="0"/>
        <v>46.1</v>
      </c>
      <c r="D17" s="1"/>
      <c r="E17" s="1"/>
      <c r="F17" s="1"/>
      <c r="G17" s="1">
        <v>46.1</v>
      </c>
      <c r="H17" s="1"/>
      <c r="I17" s="1" t="s">
        <v>1020</v>
      </c>
      <c r="J17" s="1">
        <f>K17/K27*100</f>
        <v>0.84496864874944633</v>
      </c>
      <c r="K17" s="1">
        <f t="shared" si="1"/>
        <v>72.5</v>
      </c>
      <c r="L17" s="1"/>
      <c r="M17" s="1">
        <v>72.5</v>
      </c>
      <c r="N17" s="1"/>
      <c r="O17" s="1"/>
      <c r="P17" s="1"/>
      <c r="Q17" s="1" t="s">
        <v>726</v>
      </c>
      <c r="R17" s="1">
        <f>S17/S26*100</f>
        <v>0.96873436452090222</v>
      </c>
      <c r="S17" s="1">
        <f t="shared" si="2"/>
        <v>91</v>
      </c>
      <c r="T17" s="1"/>
      <c r="U17" s="1"/>
      <c r="V17" s="1"/>
      <c r="W17" s="1">
        <v>91</v>
      </c>
      <c r="X17" s="1"/>
      <c r="Y17" s="1" t="s">
        <v>424</v>
      </c>
      <c r="Z17" s="1">
        <f>AA17/AA21*100</f>
        <v>0.92248139955761099</v>
      </c>
      <c r="AA17" s="1">
        <f t="shared" si="3"/>
        <v>110.1</v>
      </c>
      <c r="AB17" s="1"/>
      <c r="AC17" s="1"/>
      <c r="AD17" s="1">
        <v>110.1</v>
      </c>
      <c r="AE17" s="1"/>
      <c r="AF17" s="1"/>
      <c r="AG17" s="1"/>
      <c r="AH17" s="1" t="s">
        <v>1075</v>
      </c>
      <c r="AI17" s="1">
        <f>AJ17/AJ21*100</f>
        <v>0</v>
      </c>
      <c r="AJ17" s="1">
        <f t="shared" si="4"/>
        <v>0</v>
      </c>
      <c r="AK17" s="1"/>
      <c r="AL17" s="1"/>
      <c r="AM17" s="1"/>
      <c r="AN17" s="1"/>
      <c r="AO17" s="1"/>
      <c r="AP17" s="1"/>
      <c r="AQ17" s="1"/>
      <c r="AR17" s="1" t="s">
        <v>1023</v>
      </c>
      <c r="AS17" s="1">
        <f>AT17/AT21*100</f>
        <v>0.80716260517508498</v>
      </c>
      <c r="AT17" s="1">
        <f t="shared" si="5"/>
        <v>188.6</v>
      </c>
      <c r="AU17" s="1"/>
      <c r="AV17" s="1"/>
      <c r="AW17" s="1"/>
      <c r="AX17" s="1"/>
      <c r="AY17" s="1">
        <v>188.6</v>
      </c>
      <c r="AZ17" s="1"/>
      <c r="BA17" s="1"/>
      <c r="BB17" s="2" t="s">
        <v>926</v>
      </c>
      <c r="BC17" s="2"/>
      <c r="BD17" s="2">
        <f t="shared" si="6"/>
        <v>30873.600000000002</v>
      </c>
      <c r="BE17" s="63">
        <v>6200</v>
      </c>
      <c r="BF17" s="2">
        <v>6953.5</v>
      </c>
      <c r="BG17" s="2">
        <v>6312.9</v>
      </c>
      <c r="BH17" s="2">
        <v>1969.5</v>
      </c>
      <c r="BI17" s="2">
        <f>5434.3+2394.4</f>
        <v>7828.7000000000007</v>
      </c>
      <c r="BJ17" s="2">
        <v>1609</v>
      </c>
      <c r="BK17" s="1"/>
      <c r="BL17" s="1"/>
      <c r="BM17" s="1"/>
      <c r="BN17" s="1"/>
      <c r="BO17" s="1"/>
      <c r="BP17" s="1"/>
      <c r="BQ17" s="1"/>
      <c r="BR17" s="1"/>
      <c r="BS17" s="1"/>
      <c r="BT17" s="1"/>
      <c r="BU17" s="1"/>
      <c r="BV17" s="1" t="s">
        <v>842</v>
      </c>
      <c r="BW17" s="1">
        <f>BX17/BX20*100</f>
        <v>1.1436542287004792</v>
      </c>
      <c r="BX17" s="1">
        <f t="shared" si="8"/>
        <v>396.2</v>
      </c>
      <c r="BY17" s="1"/>
      <c r="BZ17" s="1"/>
      <c r="CA17" s="1"/>
      <c r="CB17" s="1"/>
      <c r="CC17" s="1">
        <v>396.2</v>
      </c>
      <c r="CD17" s="1"/>
      <c r="CE17" s="1"/>
      <c r="CF17" s="1" t="s">
        <v>842</v>
      </c>
      <c r="CG17" s="1">
        <f>CH17/CH20*100</f>
        <v>0.92011013053974156</v>
      </c>
      <c r="CH17" s="1">
        <f t="shared" si="9"/>
        <v>325.5</v>
      </c>
      <c r="CI17" s="1"/>
      <c r="CJ17" s="1"/>
      <c r="CK17" s="1"/>
      <c r="CL17" s="1"/>
      <c r="CM17" s="1">
        <v>325.5</v>
      </c>
      <c r="CN17" s="1"/>
      <c r="CO17" s="1"/>
      <c r="CP17" s="1" t="s">
        <v>842</v>
      </c>
      <c r="CQ17" s="1">
        <f>CR17/CR20*100</f>
        <v>0.75369833624346949</v>
      </c>
      <c r="CR17" s="1">
        <f t="shared" si="10"/>
        <v>272.10000000000002</v>
      </c>
      <c r="CS17" s="1"/>
      <c r="CT17" s="1"/>
      <c r="CU17" s="1"/>
      <c r="CV17" s="1"/>
      <c r="CW17" s="1">
        <v>272.10000000000002</v>
      </c>
      <c r="CX17" s="1"/>
      <c r="CY17" s="1"/>
      <c r="CZ17" s="1" t="s">
        <v>19</v>
      </c>
      <c r="DA17" s="477">
        <f>DB17/DB21*100</f>
        <v>0.6056310827590059</v>
      </c>
      <c r="DB17" s="477">
        <f t="shared" si="11"/>
        <v>221.252816</v>
      </c>
      <c r="DC17" s="477">
        <f>('ISPs (RV)'!J19)</f>
        <v>141.35281599999999</v>
      </c>
      <c r="DD17" s="477">
        <f>('CableSatIPTV (RV)'!M38)</f>
        <v>79.900000000000006</v>
      </c>
      <c r="DE17" s="477"/>
      <c r="DF17" s="477"/>
      <c r="DG17" s="477"/>
      <c r="DH17" s="477"/>
      <c r="DI17" s="477"/>
      <c r="DJ17" s="1" t="s">
        <v>19</v>
      </c>
      <c r="DK17" s="477">
        <f>DL17/DL21*100</f>
        <v>0.77404744897183764</v>
      </c>
      <c r="DL17" s="477">
        <f t="shared" si="12"/>
        <v>254.64999999999998</v>
      </c>
      <c r="DM17" s="477">
        <f>('ISPs (RV)'!K19)</f>
        <v>166.29</v>
      </c>
      <c r="DN17" s="477">
        <f>('CableSatIPTV (RV)'!N38)</f>
        <v>88.36</v>
      </c>
      <c r="DO17" s="477"/>
      <c r="DP17" s="477"/>
      <c r="DQ17" s="477"/>
      <c r="DR17" s="477"/>
      <c r="DT17" s="1"/>
      <c r="DU17" s="477"/>
      <c r="DV17" s="477"/>
      <c r="DW17" s="477"/>
      <c r="DX17" s="477"/>
      <c r="DY17" s="477"/>
      <c r="DZ17" s="477"/>
      <c r="EA17" s="477"/>
      <c r="EB17" s="477"/>
    </row>
    <row r="18" spans="1:132" ht="15.75" customHeight="1">
      <c r="A18" s="1" t="s">
        <v>1064</v>
      </c>
      <c r="B18" s="1">
        <f>C18/C25*100</f>
        <v>0.66832964653833482</v>
      </c>
      <c r="C18" s="1">
        <f t="shared" si="0"/>
        <v>42.6</v>
      </c>
      <c r="D18" s="1"/>
      <c r="E18" s="1"/>
      <c r="F18" s="1"/>
      <c r="G18" s="1">
        <v>42.6</v>
      </c>
      <c r="H18" s="1"/>
      <c r="I18" s="1" t="s">
        <v>1064</v>
      </c>
      <c r="J18" s="1">
        <f>K18/K27*100</f>
        <v>0.68180228899093254</v>
      </c>
      <c r="K18" s="1">
        <f t="shared" si="1"/>
        <v>58.5</v>
      </c>
      <c r="L18" s="1"/>
      <c r="M18" s="1"/>
      <c r="N18" s="1"/>
      <c r="O18" s="1">
        <v>58.5</v>
      </c>
      <c r="P18" s="1"/>
      <c r="Q18" s="1" t="s">
        <v>1074</v>
      </c>
      <c r="R18" s="1">
        <f>S18/S26*100</f>
        <v>1.0123806380872287</v>
      </c>
      <c r="S18" s="1">
        <f t="shared" si="2"/>
        <v>95.1</v>
      </c>
      <c r="T18" s="1"/>
      <c r="U18" s="1">
        <v>95.1</v>
      </c>
      <c r="V18" s="1"/>
      <c r="W18" s="1"/>
      <c r="X18" s="1"/>
      <c r="Y18" s="1" t="s">
        <v>1075</v>
      </c>
      <c r="Z18" s="1">
        <f>AA18/AA21*100</f>
        <v>0.61163616864401094</v>
      </c>
      <c r="AA18" s="1">
        <f t="shared" si="3"/>
        <v>73</v>
      </c>
      <c r="AB18" s="1"/>
      <c r="AC18" s="1"/>
      <c r="AD18" s="1"/>
      <c r="AE18" s="1"/>
      <c r="AF18" s="1">
        <v>73</v>
      </c>
      <c r="AG18" s="1"/>
      <c r="AH18" s="1" t="s">
        <v>1017</v>
      </c>
      <c r="AI18" s="1">
        <f>AJ18/AJ21*100</f>
        <v>0.56968040535600795</v>
      </c>
      <c r="AJ18" s="1">
        <f t="shared" si="4"/>
        <v>101.3</v>
      </c>
      <c r="AK18" s="1"/>
      <c r="AL18" s="1"/>
      <c r="AM18" s="1">
        <v>101.3</v>
      </c>
      <c r="AN18" s="1"/>
      <c r="AO18" s="1"/>
      <c r="AP18" s="1"/>
      <c r="AQ18" s="1"/>
      <c r="AR18" s="1" t="s">
        <v>1026</v>
      </c>
      <c r="AS18" s="1">
        <f>AT18/AT21*100</f>
        <v>0.54053360039031406</v>
      </c>
      <c r="AT18" s="1">
        <f t="shared" si="5"/>
        <v>126.3</v>
      </c>
      <c r="AU18" s="1"/>
      <c r="AV18" s="1"/>
      <c r="AW18" s="1"/>
      <c r="AX18" s="1"/>
      <c r="AY18" s="1">
        <v>126.3</v>
      </c>
      <c r="AZ18" s="1"/>
      <c r="BA18" s="1"/>
      <c r="BB18" s="96"/>
      <c r="BC18" s="96"/>
      <c r="BD18" s="96"/>
      <c r="BE18" s="96"/>
      <c r="BF18" s="96"/>
      <c r="BG18" s="96"/>
      <c r="BH18" s="96"/>
      <c r="BI18" s="96"/>
      <c r="BJ18" s="96"/>
      <c r="BK18" s="1"/>
      <c r="BL18" s="1"/>
      <c r="BM18" s="1"/>
      <c r="BN18" s="1"/>
      <c r="BO18" s="1"/>
      <c r="BP18" s="1"/>
      <c r="BQ18" s="1"/>
      <c r="BR18" s="1"/>
      <c r="BS18" s="1"/>
      <c r="BT18" s="1"/>
      <c r="BU18" s="1"/>
      <c r="BV18" s="1" t="s">
        <v>914</v>
      </c>
      <c r="BW18" s="1">
        <f>BX18/BX20*100</f>
        <v>0.46935430991089827</v>
      </c>
      <c r="BX18" s="1">
        <f t="shared" si="8"/>
        <v>162.6</v>
      </c>
      <c r="BY18" s="1"/>
      <c r="BZ18" s="1"/>
      <c r="CA18" s="1"/>
      <c r="CB18" s="1"/>
      <c r="CC18" s="1"/>
      <c r="CD18" s="1">
        <v>162.6</v>
      </c>
      <c r="CE18" s="1"/>
      <c r="CF18" s="1" t="s">
        <v>914</v>
      </c>
      <c r="CG18" s="1">
        <f>CH18/CH20*100</f>
        <v>0.64930659595999574</v>
      </c>
      <c r="CH18" s="1">
        <f t="shared" si="9"/>
        <v>229.7</v>
      </c>
      <c r="CI18" s="1"/>
      <c r="CJ18" s="1"/>
      <c r="CK18" s="1"/>
      <c r="CL18" s="1"/>
      <c r="CM18" s="1"/>
      <c r="CN18" s="1">
        <v>229.7</v>
      </c>
      <c r="CO18" s="35"/>
      <c r="CP18" s="1" t="s">
        <v>914</v>
      </c>
      <c r="CQ18" s="1">
        <f>CR18/CR20*100</f>
        <v>0.98415662942780113</v>
      </c>
      <c r="CR18" s="1">
        <f t="shared" si="10"/>
        <v>355.3</v>
      </c>
      <c r="CS18" s="1"/>
      <c r="CT18" s="1"/>
      <c r="CU18" s="1"/>
      <c r="CV18" s="1"/>
      <c r="CW18" s="1"/>
      <c r="CX18" s="1">
        <v>355.3</v>
      </c>
      <c r="CY18" s="1"/>
      <c r="CZ18" s="1" t="s">
        <v>971</v>
      </c>
      <c r="DA18" s="477">
        <f>DB18/DB21*100</f>
        <v>0.58495690461901084</v>
      </c>
      <c r="DB18" s="477">
        <f t="shared" si="11"/>
        <v>213.7</v>
      </c>
      <c r="DC18" s="477">
        <f>('ISPs (RV)'!J21)</f>
        <v>128.5</v>
      </c>
      <c r="DD18" s="477">
        <f>('CableSatIPTV (RV)'!M39)</f>
        <v>85.2</v>
      </c>
      <c r="DE18" s="477"/>
      <c r="DF18" s="477"/>
      <c r="DG18" s="477"/>
      <c r="DH18" s="477"/>
      <c r="DI18" s="477"/>
      <c r="DJ18" s="1" t="s">
        <v>971</v>
      </c>
      <c r="DK18" s="477">
        <f>DL18/DL21*100</f>
        <v>0.6957764031794762</v>
      </c>
      <c r="DL18" s="477">
        <f t="shared" si="12"/>
        <v>228.89999999999998</v>
      </c>
      <c r="DM18" s="477">
        <f>('ISPs (RV)'!K21)</f>
        <v>140.1</v>
      </c>
      <c r="DN18" s="477">
        <f>('CableSatIPTV (RV)'!N39)</f>
        <v>88.8</v>
      </c>
      <c r="DO18" s="477"/>
      <c r="DP18" s="477"/>
      <c r="DQ18" s="477"/>
      <c r="DR18" s="477"/>
      <c r="DT18" s="1"/>
      <c r="DU18" s="477"/>
      <c r="DV18" s="477"/>
      <c r="DW18" s="477"/>
      <c r="DX18" s="477"/>
      <c r="DY18" s="477"/>
      <c r="DZ18" s="477"/>
      <c r="EA18" s="477"/>
      <c r="EB18" s="477"/>
    </row>
    <row r="19" spans="1:132" ht="15.75" customHeight="1">
      <c r="A19" s="1" t="s">
        <v>25</v>
      </c>
      <c r="B19" s="1">
        <f>C19/C25*100</f>
        <v>0.62910842314993487</v>
      </c>
      <c r="C19" s="1">
        <f t="shared" si="0"/>
        <v>40.1</v>
      </c>
      <c r="D19" s="1">
        <v>35</v>
      </c>
      <c r="E19" s="1"/>
      <c r="F19" s="1">
        <v>5.0999999999999996</v>
      </c>
      <c r="G19" s="1"/>
      <c r="H19" s="1"/>
      <c r="I19" s="1" t="s">
        <v>25</v>
      </c>
      <c r="J19" s="1">
        <f>K19/K27*100</f>
        <v>0.77737115684949065</v>
      </c>
      <c r="K19" s="1">
        <f t="shared" si="1"/>
        <v>66.7</v>
      </c>
      <c r="L19" s="1">
        <v>62.5</v>
      </c>
      <c r="M19" s="1"/>
      <c r="N19" s="1">
        <v>4.2</v>
      </c>
      <c r="O19" s="1"/>
      <c r="P19" s="1"/>
      <c r="Q19" s="1" t="s">
        <v>424</v>
      </c>
      <c r="R19" s="1">
        <f>S19/S26*100</f>
        <v>0.94637895610888145</v>
      </c>
      <c r="S19" s="1">
        <f t="shared" si="2"/>
        <v>88.9</v>
      </c>
      <c r="T19" s="1"/>
      <c r="U19" s="1">
        <v>88.9</v>
      </c>
      <c r="V19" s="1"/>
      <c r="W19" s="1"/>
      <c r="X19" s="1"/>
      <c r="Y19" s="1" t="s">
        <v>689</v>
      </c>
      <c r="Z19" s="1">
        <f>AA19/AA21*100</f>
        <v>0.56052684496279914</v>
      </c>
      <c r="AA19" s="1">
        <f t="shared" si="3"/>
        <v>66.900000000000006</v>
      </c>
      <c r="AB19" s="1"/>
      <c r="AC19" s="1">
        <v>47.1</v>
      </c>
      <c r="AD19" s="1">
        <v>19.8</v>
      </c>
      <c r="AE19" s="1"/>
      <c r="AF19" s="1"/>
      <c r="AG19" s="1"/>
      <c r="AH19" s="1" t="s">
        <v>1065</v>
      </c>
      <c r="AI19" s="1">
        <f>AJ19/AJ21*100</f>
        <v>0.55505879574173733</v>
      </c>
      <c r="AJ19" s="1">
        <f t="shared" si="4"/>
        <v>98.7</v>
      </c>
      <c r="AK19" s="1"/>
      <c r="AL19" s="1"/>
      <c r="AM19" s="1"/>
      <c r="AN19" s="1"/>
      <c r="AO19" s="1">
        <v>98.7</v>
      </c>
      <c r="AP19" s="1"/>
      <c r="AQ19" s="1"/>
      <c r="AR19" s="1" t="s">
        <v>1065</v>
      </c>
      <c r="AS19" s="1">
        <f>AT19/AT21*100</f>
        <v>0.47376935521146296</v>
      </c>
      <c r="AT19" s="1">
        <f t="shared" si="5"/>
        <v>110.7</v>
      </c>
      <c r="AU19" s="1"/>
      <c r="AV19" s="1"/>
      <c r="AW19" s="1"/>
      <c r="AX19" s="1"/>
      <c r="AY19" s="1">
        <v>110.7</v>
      </c>
      <c r="AZ19" s="1"/>
      <c r="BA19" s="1"/>
      <c r="BB19" s="1"/>
      <c r="BC19" s="1"/>
      <c r="BD19" s="1"/>
      <c r="BE19" s="36"/>
      <c r="BF19" s="36"/>
      <c r="BG19" s="36"/>
      <c r="BH19" s="1"/>
      <c r="BI19" s="36"/>
      <c r="BJ19" s="35"/>
      <c r="BK19" s="1"/>
      <c r="BL19" s="1"/>
      <c r="BM19" s="1"/>
      <c r="BN19" s="1"/>
      <c r="BO19" s="1"/>
      <c r="BP19" s="1"/>
      <c r="BQ19" s="1"/>
      <c r="BR19" s="35"/>
      <c r="BS19" s="1"/>
      <c r="BT19" s="1"/>
      <c r="BU19" s="1"/>
      <c r="BV19" s="1" t="s">
        <v>395</v>
      </c>
      <c r="BW19" s="1">
        <f>BX19/BX20*100</f>
        <v>0.33195415522603505</v>
      </c>
      <c r="BX19" s="1">
        <f t="shared" si="8"/>
        <v>115</v>
      </c>
      <c r="BY19" s="1"/>
      <c r="BZ19" s="1"/>
      <c r="CA19" s="1"/>
      <c r="CB19" s="1"/>
      <c r="CC19" s="1"/>
      <c r="CD19" s="1">
        <v>115</v>
      </c>
      <c r="CE19" s="1"/>
      <c r="CF19" s="1" t="s">
        <v>395</v>
      </c>
      <c r="CG19" s="1">
        <f>CH19/CH20*100</f>
        <v>0.37991644099705457</v>
      </c>
      <c r="CH19" s="1">
        <f t="shared" si="9"/>
        <v>134.4</v>
      </c>
      <c r="CI19" s="1"/>
      <c r="CJ19" s="1"/>
      <c r="CK19" s="1"/>
      <c r="CL19" s="1"/>
      <c r="CM19" s="1"/>
      <c r="CN19" s="1">
        <v>134.4</v>
      </c>
      <c r="CO19" s="35"/>
      <c r="CP19" s="1" t="s">
        <v>395</v>
      </c>
      <c r="CQ19" s="1">
        <f>CR19/CR20*100</f>
        <v>0.5983051842285535</v>
      </c>
      <c r="CR19" s="1">
        <f t="shared" si="10"/>
        <v>216</v>
      </c>
      <c r="CS19" s="1"/>
      <c r="CT19" s="1"/>
      <c r="CU19" s="1"/>
      <c r="CV19" s="1"/>
      <c r="CW19" s="1"/>
      <c r="CX19" s="1">
        <v>216</v>
      </c>
      <c r="CY19" s="1"/>
      <c r="CZ19" s="94" t="s">
        <v>424</v>
      </c>
      <c r="DA19" s="477">
        <f>DB19/DB21*100</f>
        <v>0</v>
      </c>
      <c r="DB19" s="477">
        <f t="shared" si="11"/>
        <v>0</v>
      </c>
      <c r="DC19" s="477"/>
      <c r="DD19" s="477"/>
      <c r="DE19" s="477"/>
      <c r="DF19" s="477"/>
      <c r="DG19" s="477"/>
      <c r="DH19" s="477"/>
      <c r="DI19" s="477"/>
      <c r="DJ19" s="94" t="s">
        <v>424</v>
      </c>
      <c r="DK19" s="477">
        <f>DL19/DL21*100</f>
        <v>0</v>
      </c>
      <c r="DL19" s="477">
        <f t="shared" si="12"/>
        <v>0</v>
      </c>
      <c r="DM19" s="477"/>
      <c r="DN19" s="477"/>
      <c r="DO19" s="477"/>
      <c r="DP19" s="477"/>
      <c r="DQ19" s="477"/>
      <c r="DR19" s="477"/>
      <c r="DT19" s="94"/>
      <c r="DU19" s="477"/>
      <c r="DV19" s="477"/>
      <c r="DW19" s="477"/>
      <c r="DX19" s="477"/>
      <c r="DY19" s="477"/>
      <c r="DZ19" s="477"/>
      <c r="EA19" s="477"/>
      <c r="EB19" s="477"/>
    </row>
    <row r="20" spans="1:132" ht="15.75" customHeight="1">
      <c r="A20" s="1" t="s">
        <v>689</v>
      </c>
      <c r="B20" s="1">
        <f>C20/C25*100</f>
        <v>0.6730361933449428</v>
      </c>
      <c r="C20" s="1">
        <f t="shared" si="0"/>
        <v>42.9</v>
      </c>
      <c r="D20" s="1">
        <v>30.7</v>
      </c>
      <c r="E20" s="1"/>
      <c r="F20" s="1">
        <v>12.2</v>
      </c>
      <c r="G20" s="1"/>
      <c r="H20" s="1"/>
      <c r="I20" s="1" t="s">
        <v>1077</v>
      </c>
      <c r="J20" s="1">
        <f>K20/K27*100</f>
        <v>0.67131302300645668</v>
      </c>
      <c r="K20" s="1">
        <f t="shared" si="1"/>
        <v>57.6</v>
      </c>
      <c r="L20" s="1">
        <v>57.6</v>
      </c>
      <c r="M20" s="1"/>
      <c r="N20" s="1"/>
      <c r="O20" s="1"/>
      <c r="P20" s="1"/>
      <c r="Q20" s="1" t="s">
        <v>1077</v>
      </c>
      <c r="R20" s="1">
        <f>S20/S26*100</f>
        <v>0.89421633648083287</v>
      </c>
      <c r="S20" s="1">
        <f t="shared" si="2"/>
        <v>84</v>
      </c>
      <c r="T20" s="1">
        <v>84</v>
      </c>
      <c r="U20" s="1"/>
      <c r="V20" s="1"/>
      <c r="W20" s="1"/>
      <c r="X20" s="1"/>
      <c r="Y20" s="1" t="s">
        <v>1121</v>
      </c>
      <c r="Z20" s="1">
        <f>AA20/AA21*100</f>
        <v>0</v>
      </c>
      <c r="AA20" s="1">
        <f t="shared" si="3"/>
        <v>0</v>
      </c>
      <c r="AB20" s="1"/>
      <c r="AC20" s="1"/>
      <c r="AD20" s="1"/>
      <c r="AE20" s="1"/>
      <c r="AF20" s="1"/>
      <c r="AG20" s="1"/>
      <c r="AH20" s="1" t="s">
        <v>1123</v>
      </c>
      <c r="AI20" s="1">
        <f>AJ20/AJ21*100</f>
        <v>4.0417503191447484</v>
      </c>
      <c r="AJ20" s="1">
        <f t="shared" si="4"/>
        <v>718.7</v>
      </c>
      <c r="AK20" s="1">
        <v>59.7</v>
      </c>
      <c r="AL20" s="1">
        <v>659</v>
      </c>
      <c r="AM20" s="1"/>
      <c r="AN20" s="1"/>
      <c r="AO20" s="1"/>
      <c r="AP20" s="1"/>
      <c r="AQ20" s="1"/>
      <c r="AR20" s="1" t="s">
        <v>1040</v>
      </c>
      <c r="AS20" s="1">
        <f>AT20/AT21*100</f>
        <v>0.33125337031045377</v>
      </c>
      <c r="AT20" s="1">
        <f t="shared" si="5"/>
        <v>77.400000000000006</v>
      </c>
      <c r="AU20" s="1"/>
      <c r="AV20" s="1"/>
      <c r="AW20" s="1"/>
      <c r="AX20" s="1"/>
      <c r="AY20" s="1">
        <v>77.400000000000006</v>
      </c>
      <c r="AZ20" s="1"/>
      <c r="BA20" s="1"/>
      <c r="BB20" s="1"/>
      <c r="BC20" s="1"/>
      <c r="BD20" s="1"/>
      <c r="BE20" s="1"/>
      <c r="BF20" s="1"/>
      <c r="BG20" s="1"/>
      <c r="BH20" s="1"/>
      <c r="BI20" s="1"/>
      <c r="BJ20" s="1"/>
      <c r="BK20" s="1"/>
      <c r="BL20" s="1"/>
      <c r="BM20" s="1"/>
      <c r="BN20" s="1"/>
      <c r="BO20" s="1"/>
      <c r="BP20" s="1"/>
      <c r="BQ20" s="1"/>
      <c r="BR20" s="1"/>
      <c r="BS20" s="1"/>
      <c r="BT20" s="1"/>
      <c r="BU20" s="1"/>
      <c r="BV20" s="2" t="s">
        <v>926</v>
      </c>
      <c r="BW20" s="2"/>
      <c r="BX20" s="2">
        <f t="shared" si="8"/>
        <v>34643.338000000003</v>
      </c>
      <c r="BY20" s="2">
        <v>7200</v>
      </c>
      <c r="BZ20" s="1">
        <v>8459.1</v>
      </c>
      <c r="CA20" s="63">
        <v>7249.826</v>
      </c>
      <c r="CB20" s="2">
        <v>2025.6120000000001</v>
      </c>
      <c r="CC20" s="2">
        <v>6919.8</v>
      </c>
      <c r="CD20" s="2">
        <v>2789</v>
      </c>
      <c r="CE20" s="1"/>
      <c r="CF20" s="2" t="s">
        <v>926</v>
      </c>
      <c r="CG20" s="2"/>
      <c r="CH20" s="2">
        <f t="shared" si="9"/>
        <v>35376.199999999997</v>
      </c>
      <c r="CI20" s="2">
        <v>7625</v>
      </c>
      <c r="CJ20" s="1">
        <v>8560.7999999999993</v>
      </c>
      <c r="CK20" s="2">
        <v>7387.5</v>
      </c>
      <c r="CL20" s="2">
        <v>2017.9</v>
      </c>
      <c r="CM20" s="2">
        <v>6700</v>
      </c>
      <c r="CN20" s="2">
        <v>3085</v>
      </c>
      <c r="CO20" s="35"/>
      <c r="CP20" s="2" t="s">
        <v>926</v>
      </c>
      <c r="CQ20" s="2"/>
      <c r="CR20" s="2">
        <f t="shared" si="10"/>
        <v>36101.976999999999</v>
      </c>
      <c r="CS20" s="2">
        <v>8100</v>
      </c>
      <c r="CT20" s="1">
        <v>8793.9</v>
      </c>
      <c r="CU20" s="75">
        <v>7281.8940000000002</v>
      </c>
      <c r="CV20" s="2">
        <v>1998.7830000000001</v>
      </c>
      <c r="CW20" s="2">
        <v>6186.4</v>
      </c>
      <c r="CX20" s="2">
        <v>3741</v>
      </c>
      <c r="CY20" s="1"/>
      <c r="CZ20" s="96"/>
      <c r="DA20" s="96"/>
      <c r="DB20" s="96"/>
      <c r="DC20" s="96"/>
      <c r="DD20" s="96"/>
      <c r="DE20" s="96"/>
      <c r="DF20" s="96"/>
      <c r="DG20" s="96"/>
      <c r="DH20" s="96"/>
      <c r="DI20" s="96"/>
      <c r="DJ20" s="96"/>
      <c r="DK20" s="96"/>
      <c r="DL20" s="96"/>
      <c r="DM20" s="96"/>
      <c r="DN20" s="96"/>
      <c r="DO20" s="96"/>
      <c r="DP20" s="96"/>
      <c r="DQ20" s="96"/>
      <c r="DR20" s="96"/>
      <c r="DT20" s="675"/>
      <c r="DU20" s="675"/>
      <c r="DV20" s="675"/>
      <c r="DW20" s="675"/>
      <c r="DX20" s="675"/>
      <c r="DY20" s="675"/>
      <c r="DZ20" s="675"/>
      <c r="EA20" s="675"/>
      <c r="EB20" s="675"/>
    </row>
    <row r="21" spans="1:132" ht="15.75" customHeight="1">
      <c r="A21" s="1" t="s">
        <v>753</v>
      </c>
      <c r="B21" s="1">
        <f>C21/C25*100</f>
        <v>0.25101582968575953</v>
      </c>
      <c r="C21" s="1">
        <f t="shared" si="0"/>
        <v>16</v>
      </c>
      <c r="D21" s="1"/>
      <c r="E21" s="1"/>
      <c r="F21" s="1"/>
      <c r="G21" s="1">
        <v>16</v>
      </c>
      <c r="H21" s="1"/>
      <c r="I21" s="1" t="s">
        <v>252</v>
      </c>
      <c r="J21" s="1">
        <f>K21/K27*100</f>
        <v>0.5990536351134006</v>
      </c>
      <c r="K21" s="1">
        <f t="shared" si="1"/>
        <v>51.4</v>
      </c>
      <c r="L21" s="1"/>
      <c r="M21" s="1">
        <v>51.4</v>
      </c>
      <c r="N21" s="1"/>
      <c r="O21" s="1"/>
      <c r="P21" s="1"/>
      <c r="Q21" s="1" t="s">
        <v>1075</v>
      </c>
      <c r="R21" s="1">
        <f>S21/S26*100</f>
        <v>0.56740155636224265</v>
      </c>
      <c r="S21" s="1">
        <f t="shared" si="2"/>
        <v>53.3</v>
      </c>
      <c r="T21" s="1"/>
      <c r="U21" s="1"/>
      <c r="V21" s="1"/>
      <c r="W21" s="1">
        <v>53.3</v>
      </c>
      <c r="X21" s="1"/>
      <c r="Y21" s="2" t="s">
        <v>926</v>
      </c>
      <c r="Z21" s="2"/>
      <c r="AA21" s="1">
        <f t="shared" si="3"/>
        <v>11935.2</v>
      </c>
      <c r="AB21" s="2">
        <v>239</v>
      </c>
      <c r="AC21" s="2">
        <v>2677.4</v>
      </c>
      <c r="AD21" s="2">
        <v>3496.1</v>
      </c>
      <c r="AE21" s="2">
        <v>1201.5</v>
      </c>
      <c r="AF21" s="2">
        <f>3310+1011.2</f>
        <v>4321.2</v>
      </c>
      <c r="AG21" s="1"/>
      <c r="AH21" s="2" t="s">
        <v>926</v>
      </c>
      <c r="AI21" s="2"/>
      <c r="AJ21" s="1">
        <f t="shared" si="4"/>
        <v>17781.900000000001</v>
      </c>
      <c r="AK21" s="2">
        <v>1800</v>
      </c>
      <c r="AL21" s="2">
        <v>4218.5</v>
      </c>
      <c r="AM21" s="2">
        <v>4353.8999999999996</v>
      </c>
      <c r="AN21" s="2">
        <v>1330.9</v>
      </c>
      <c r="AO21" s="2">
        <f>4668.6+1300</f>
        <v>5968.6</v>
      </c>
      <c r="AP21" s="72">
        <v>110</v>
      </c>
      <c r="AQ21" s="1"/>
      <c r="AR21" s="511" t="s">
        <v>926</v>
      </c>
      <c r="AS21" s="2"/>
      <c r="AT21" s="2">
        <f t="shared" si="5"/>
        <v>23365.8</v>
      </c>
      <c r="AU21" s="2">
        <v>4200</v>
      </c>
      <c r="AV21" s="2">
        <v>5039.3999999999996</v>
      </c>
      <c r="AW21" s="2">
        <v>5297.5</v>
      </c>
      <c r="AX21" s="2">
        <v>1583</v>
      </c>
      <c r="AY21" s="2">
        <f>1847+5033.9</f>
        <v>6880.9</v>
      </c>
      <c r="AZ21" s="2">
        <v>365</v>
      </c>
      <c r="BA21" s="1"/>
      <c r="BB21" s="1"/>
      <c r="BC21" s="1"/>
      <c r="BD21" s="1"/>
      <c r="BE21" s="1"/>
      <c r="BF21" s="1"/>
      <c r="BG21" s="1"/>
      <c r="BH21" s="1"/>
      <c r="BI21" s="1"/>
      <c r="BJ21" s="1"/>
      <c r="BK21" s="1"/>
      <c r="BL21" s="1"/>
      <c r="BM21" s="1"/>
      <c r="BN21" s="1"/>
      <c r="BO21" s="1"/>
      <c r="BP21" s="1"/>
      <c r="BQ21" s="1"/>
      <c r="BR21" s="1"/>
      <c r="BS21" s="1"/>
      <c r="BT21" s="1"/>
      <c r="BU21" s="1"/>
      <c r="BV21" s="96"/>
      <c r="BW21" s="96"/>
      <c r="BX21" s="96"/>
      <c r="BY21" s="96"/>
      <c r="BZ21" s="96"/>
      <c r="CA21" s="96"/>
      <c r="CB21" s="96"/>
      <c r="CC21" s="96"/>
      <c r="CD21" s="96"/>
      <c r="CE21" s="1"/>
      <c r="CF21" s="96"/>
      <c r="CG21" s="96"/>
      <c r="CH21" s="96"/>
      <c r="CI21" s="96"/>
      <c r="CJ21" s="96"/>
      <c r="CK21" s="96"/>
      <c r="CL21" s="96"/>
      <c r="CM21" s="96"/>
      <c r="CN21" s="96"/>
      <c r="CO21" s="72"/>
      <c r="CP21" s="96"/>
      <c r="CQ21" s="96"/>
      <c r="CR21" s="96"/>
      <c r="CS21" s="96"/>
      <c r="CT21" s="96"/>
      <c r="CU21" s="96"/>
      <c r="CV21" s="96"/>
      <c r="CW21" s="96"/>
      <c r="CX21" s="96"/>
      <c r="CY21" s="1"/>
      <c r="CZ21" s="2" t="s">
        <v>926</v>
      </c>
      <c r="DA21" s="477"/>
      <c r="DB21" s="654">
        <f>DC21+DD21+DE21+DF21+DG21+DH21</f>
        <v>36532.605789000001</v>
      </c>
      <c r="DC21" s="654">
        <f>('ISPs (RV)'!J41)</f>
        <v>8400</v>
      </c>
      <c r="DD21" s="654">
        <f>('CableSatIPTV (RV)'!M47)</f>
        <v>8930</v>
      </c>
      <c r="DE21" s="654">
        <f>('Total TV Universe (RV)'!O50)</f>
        <v>7600</v>
      </c>
      <c r="DF21" s="654">
        <f>('Radio (RV)'!M30)</f>
        <v>1902.7</v>
      </c>
      <c r="DG21" s="654">
        <v>5613.9057890000004</v>
      </c>
      <c r="DH21" s="566">
        <v>4086</v>
      </c>
      <c r="DI21" s="676"/>
      <c r="DJ21" s="2" t="s">
        <v>926</v>
      </c>
      <c r="DK21" s="477"/>
      <c r="DL21" s="654">
        <f>DM21+DN21+DO21+DP21+DQ21+DR21</f>
        <v>32898.5</v>
      </c>
      <c r="DM21" s="654">
        <f>('ISPs (RV)'!K41)</f>
        <v>9249</v>
      </c>
      <c r="DN21" s="654">
        <f>('CableSatIPTV (RV)'!N47)</f>
        <v>8918.2000000000007</v>
      </c>
      <c r="DO21" s="654">
        <f>('Total TV Universe (RV)'!P50)</f>
        <v>7781.9000000000005</v>
      </c>
      <c r="DP21" s="654">
        <f>('Radio (RV)'!N30)</f>
        <v>1869.4</v>
      </c>
      <c r="DQ21" s="654">
        <f>('Magazines (RV)'!N39)+('Newspaper (RV)'!N43)</f>
        <v>5080</v>
      </c>
      <c r="DR21" s="566"/>
      <c r="DT21" s="2"/>
      <c r="DU21" s="477"/>
      <c r="DV21" s="654"/>
      <c r="DW21" s="654"/>
      <c r="DX21" s="654"/>
      <c r="DY21" s="654"/>
      <c r="DZ21" s="654"/>
      <c r="EA21" s="654"/>
      <c r="EB21" s="566"/>
    </row>
    <row r="22" spans="1:132" ht="18" customHeight="1">
      <c r="A22" s="1" t="s">
        <v>1078</v>
      </c>
      <c r="B22" s="1">
        <f>C22/C25*100</f>
        <v>0.28082395946094346</v>
      </c>
      <c r="C22" s="1">
        <f t="shared" si="0"/>
        <v>17.899999999999999</v>
      </c>
      <c r="D22" s="1"/>
      <c r="E22" s="1"/>
      <c r="F22" s="1"/>
      <c r="G22" s="1">
        <v>17.899999999999999</v>
      </c>
      <c r="H22" s="1"/>
      <c r="I22" s="1" t="s">
        <v>36</v>
      </c>
      <c r="J22" s="1">
        <f>K22/K27*100</f>
        <v>0.2995268175567003</v>
      </c>
      <c r="K22" s="1">
        <f t="shared" si="1"/>
        <v>25.7</v>
      </c>
      <c r="L22" s="1">
        <v>25.7</v>
      </c>
      <c r="M22" s="1"/>
      <c r="N22" s="1"/>
      <c r="O22" s="1"/>
      <c r="P22" s="1"/>
      <c r="Q22" s="1" t="s">
        <v>1064</v>
      </c>
      <c r="R22" s="1">
        <f>S22/S26*100</f>
        <v>0.62275780576343709</v>
      </c>
      <c r="S22" s="1">
        <f t="shared" si="2"/>
        <v>58.5</v>
      </c>
      <c r="T22" s="1"/>
      <c r="U22" s="1"/>
      <c r="V22" s="1"/>
      <c r="W22" s="1">
        <v>58.5</v>
      </c>
      <c r="X22" s="1"/>
      <c r="Y22" s="96"/>
      <c r="Z22" s="96"/>
      <c r="AA22" s="96"/>
      <c r="AB22" s="96"/>
      <c r="AC22" s="96"/>
      <c r="AD22" s="96"/>
      <c r="AE22" s="96"/>
      <c r="AF22" s="96"/>
      <c r="AG22" s="1"/>
      <c r="AH22" s="96"/>
      <c r="AI22" s="96"/>
      <c r="AJ22" s="96"/>
      <c r="AK22" s="96"/>
      <c r="AL22" s="96"/>
      <c r="AM22" s="96"/>
      <c r="AN22" s="96"/>
      <c r="AO22" s="96"/>
      <c r="AP22" s="96"/>
      <c r="AQ22" s="35"/>
      <c r="AR22" s="96"/>
      <c r="AS22" s="96"/>
      <c r="AT22" s="96"/>
      <c r="AU22" s="96"/>
      <c r="AV22" s="96"/>
      <c r="AW22" s="96"/>
      <c r="AX22" s="96"/>
      <c r="AY22" s="96"/>
      <c r="AZ22" s="96"/>
      <c r="BA22" s="1"/>
      <c r="BB22" s="1"/>
      <c r="BC22" s="1"/>
      <c r="BD22" s="1"/>
      <c r="BE22" s="1"/>
      <c r="BF22" s="1"/>
      <c r="BG22" s="1"/>
      <c r="BH22" s="1"/>
      <c r="BI22" s="1"/>
      <c r="BJ22" s="88"/>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670"/>
      <c r="DA22" s="477"/>
      <c r="DB22" s="477"/>
      <c r="DC22" s="477"/>
      <c r="DD22" s="477"/>
      <c r="DE22" s="477"/>
      <c r="DF22" s="477"/>
      <c r="DG22" s="477"/>
      <c r="DH22" s="477"/>
      <c r="DI22" s="477"/>
      <c r="DJ22" s="477"/>
      <c r="DK22" s="477"/>
      <c r="DL22" s="477"/>
      <c r="DM22" s="477"/>
      <c r="DN22" s="477"/>
      <c r="DO22" s="477"/>
      <c r="DP22" s="477"/>
      <c r="DQ22" s="477"/>
      <c r="DR22" s="477"/>
      <c r="DT22" s="1"/>
      <c r="DU22" s="477"/>
      <c r="DV22" s="477"/>
      <c r="DW22" s="477"/>
      <c r="DX22" s="477"/>
      <c r="DY22" s="477"/>
      <c r="DZ22" s="477"/>
      <c r="EA22" s="477"/>
      <c r="EB22" s="477"/>
    </row>
    <row r="23" spans="1:132" ht="15.75" customHeight="1">
      <c r="A23" s="1" t="s">
        <v>252</v>
      </c>
      <c r="B23" s="1">
        <f>C23/C25*100</f>
        <v>0.37338604665756736</v>
      </c>
      <c r="C23" s="1">
        <f t="shared" si="0"/>
        <v>23.8</v>
      </c>
      <c r="D23" s="1"/>
      <c r="E23" s="1">
        <v>23.8</v>
      </c>
      <c r="F23" s="1"/>
      <c r="G23" s="1"/>
      <c r="H23" s="1"/>
      <c r="I23" s="1" t="s">
        <v>689</v>
      </c>
      <c r="J23" s="1">
        <f>K23/K27*100</f>
        <v>0.77853663084776581</v>
      </c>
      <c r="K23" s="1">
        <f t="shared" si="1"/>
        <v>66.800000000000011</v>
      </c>
      <c r="L23" s="1">
        <v>31.8</v>
      </c>
      <c r="M23" s="1">
        <v>17.600000000000001</v>
      </c>
      <c r="N23" s="1">
        <v>17.399999999999999</v>
      </c>
      <c r="O23" s="1"/>
      <c r="P23" s="1"/>
      <c r="Q23" s="1" t="s">
        <v>252</v>
      </c>
      <c r="R23" s="1">
        <f>S23/S26*100</f>
        <v>0.6525650169794649</v>
      </c>
      <c r="S23" s="1">
        <f t="shared" si="2"/>
        <v>61.3</v>
      </c>
      <c r="T23" s="1"/>
      <c r="U23" s="1">
        <v>61.3</v>
      </c>
      <c r="V23" s="1"/>
      <c r="W23" s="1"/>
      <c r="X23" s="1"/>
      <c r="Y23" s="1"/>
      <c r="Z23" s="1"/>
      <c r="AA23" s="1"/>
      <c r="AB23" s="1"/>
      <c r="AC23" s="1"/>
      <c r="AD23" s="1"/>
      <c r="AE23" s="1"/>
      <c r="AF23" s="1"/>
      <c r="AG23" s="1"/>
      <c r="AH23" s="1"/>
      <c r="AI23" s="1"/>
      <c r="AJ23" s="1"/>
      <c r="AK23" s="1"/>
      <c r="AL23" s="1"/>
      <c r="AM23" s="1"/>
      <c r="AN23" s="1"/>
      <c r="AO23" s="1"/>
      <c r="AP23" s="1"/>
      <c r="AQ23" s="1"/>
      <c r="AR23" s="511"/>
      <c r="AS23" s="2"/>
      <c r="AT23" s="2"/>
      <c r="AU23" s="2"/>
      <c r="AV23" s="2"/>
      <c r="AW23" s="2"/>
      <c r="AX23" s="2"/>
      <c r="AY23" s="2"/>
      <c r="AZ23" s="2"/>
      <c r="BA23" s="1"/>
      <c r="BB23" s="46"/>
      <c r="BC23" s="36"/>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65"/>
      <c r="CK23" s="2"/>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T23" s="1"/>
      <c r="DU23" s="477"/>
      <c r="DV23" s="477"/>
      <c r="DW23" s="477"/>
      <c r="DX23" s="477"/>
      <c r="DY23" s="477"/>
      <c r="DZ23" s="477"/>
      <c r="EA23" s="477"/>
      <c r="EB23" s="477"/>
    </row>
    <row r="24" spans="1:132" ht="15.75" customHeight="1">
      <c r="A24" s="1" t="s">
        <v>36</v>
      </c>
      <c r="B24" s="1">
        <f>C24/C25*100</f>
        <v>7.5304748905727859E-2</v>
      </c>
      <c r="C24" s="1">
        <f t="shared" si="0"/>
        <v>4.8</v>
      </c>
      <c r="D24" s="1">
        <v>4.8</v>
      </c>
      <c r="E24" s="1"/>
      <c r="F24" s="1"/>
      <c r="G24" s="1"/>
      <c r="H24" s="1"/>
      <c r="I24" s="1" t="s">
        <v>1074</v>
      </c>
      <c r="J24" s="1">
        <f>K24/K27*100</f>
        <v>0.36246241346355562</v>
      </c>
      <c r="K24" s="1">
        <f t="shared" si="1"/>
        <v>31.1</v>
      </c>
      <c r="L24" s="1"/>
      <c r="M24" s="1">
        <v>31.1</v>
      </c>
      <c r="N24" s="1"/>
      <c r="O24" s="1"/>
      <c r="P24" s="1"/>
      <c r="Q24" s="1" t="s">
        <v>689</v>
      </c>
      <c r="R24" s="1">
        <f>S24/S26*100</f>
        <v>0.74305119388526342</v>
      </c>
      <c r="S24" s="1">
        <f t="shared" si="2"/>
        <v>69.8</v>
      </c>
      <c r="T24" s="1">
        <v>28.7</v>
      </c>
      <c r="U24" s="1">
        <v>15.1</v>
      </c>
      <c r="V24" s="1">
        <v>26</v>
      </c>
      <c r="W24" s="1"/>
      <c r="X24" s="1"/>
      <c r="Y24" s="1"/>
      <c r="Z24" s="1"/>
      <c r="AA24" s="1"/>
      <c r="AB24" s="1"/>
      <c r="AC24" s="1"/>
      <c r="AD24" s="1"/>
      <c r="AE24" s="1"/>
      <c r="AF24" s="1"/>
      <c r="AG24" s="1"/>
      <c r="AH24" s="1"/>
      <c r="AI24" s="1"/>
      <c r="AJ24" s="1"/>
      <c r="AK24" s="1"/>
      <c r="AL24" s="1"/>
      <c r="AM24" s="1"/>
      <c r="AN24" s="1"/>
      <c r="AO24" s="1"/>
      <c r="AP24" s="1"/>
      <c r="AQ24" s="1"/>
      <c r="AR24" s="511"/>
      <c r="AS24" s="2"/>
      <c r="AT24" s="2"/>
      <c r="AU24" s="2"/>
      <c r="AV24" s="2"/>
      <c r="AW24" s="2"/>
      <c r="AX24" s="2"/>
      <c r="AY24" s="2"/>
      <c r="AZ24" s="2"/>
      <c r="BA24" s="1"/>
      <c r="BB24" s="46"/>
      <c r="BC24" s="36"/>
      <c r="BD24" s="1"/>
      <c r="BE24" s="1"/>
      <c r="BF24" s="1"/>
      <c r="BG24" s="1"/>
      <c r="BH24" s="1"/>
      <c r="BI24" s="1"/>
      <c r="BJ24" s="1"/>
      <c r="BK24" s="1"/>
      <c r="BL24" s="1"/>
      <c r="BM24" s="144"/>
      <c r="BN24" s="1"/>
      <c r="BO24" s="1"/>
      <c r="BP24" s="1"/>
      <c r="BQ24" s="1"/>
      <c r="BR24" s="1"/>
      <c r="BS24" s="1"/>
      <c r="BT24" s="1"/>
      <c r="BU24" s="6"/>
      <c r="BV24" s="6"/>
      <c r="BW24" s="6"/>
      <c r="BX24" s="6"/>
      <c r="BY24" s="6"/>
      <c r="BZ24" s="1"/>
      <c r="CA24" s="1"/>
      <c r="CB24" s="1"/>
      <c r="CC24" s="1"/>
      <c r="CD24" s="1"/>
      <c r="CE24" s="2"/>
      <c r="CF24" s="1"/>
      <c r="CG24" s="1"/>
      <c r="CH24" s="1"/>
      <c r="CI24" s="1"/>
      <c r="CJ24" s="1"/>
      <c r="CK24" s="1"/>
      <c r="CL24" s="1"/>
      <c r="CM24" s="1"/>
      <c r="CN24" s="1"/>
      <c r="CO24" s="1"/>
      <c r="CP24" s="1"/>
      <c r="CQ24" s="662"/>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T24" s="1"/>
      <c r="DU24" s="477"/>
      <c r="DV24" s="477"/>
      <c r="DW24" s="477"/>
      <c r="DX24" s="477"/>
      <c r="DY24" s="477"/>
      <c r="DZ24" s="477"/>
      <c r="EA24" s="477"/>
      <c r="EB24" s="477"/>
    </row>
    <row r="25" spans="1:132" ht="15.75" customHeight="1">
      <c r="A25" s="2" t="s">
        <v>926</v>
      </c>
      <c r="B25" s="2"/>
      <c r="C25" s="1">
        <f t="shared" si="0"/>
        <v>6374.1</v>
      </c>
      <c r="D25" s="2">
        <v>760.5</v>
      </c>
      <c r="E25" s="2">
        <v>1841.7</v>
      </c>
      <c r="F25" s="2">
        <v>810.9</v>
      </c>
      <c r="G25" s="2">
        <f>2190+771</f>
        <v>2961</v>
      </c>
      <c r="H25" s="1"/>
      <c r="I25" s="1" t="s">
        <v>1078</v>
      </c>
      <c r="J25" s="1">
        <f>K25/K27*100</f>
        <v>0.25523880562224649</v>
      </c>
      <c r="K25" s="1">
        <f t="shared" si="1"/>
        <v>21.9</v>
      </c>
      <c r="L25" s="1"/>
      <c r="M25" s="1"/>
      <c r="N25" s="1"/>
      <c r="O25" s="1">
        <v>21.9</v>
      </c>
      <c r="P25" s="1"/>
      <c r="Q25" s="1" t="s">
        <v>1078</v>
      </c>
      <c r="R25" s="1">
        <f>S25/S26*100</f>
        <v>0.21290865154305541</v>
      </c>
      <c r="S25" s="1">
        <f t="shared" si="2"/>
        <v>20</v>
      </c>
      <c r="T25" s="1"/>
      <c r="U25" s="1"/>
      <c r="V25" s="1"/>
      <c r="W25" s="1">
        <v>20</v>
      </c>
      <c r="X25" s="1"/>
      <c r="Y25" s="1"/>
      <c r="Z25" s="1"/>
      <c r="AA25" s="1"/>
      <c r="AB25" s="1"/>
      <c r="AC25" s="1"/>
      <c r="AD25" s="1"/>
      <c r="AE25" s="1"/>
      <c r="AF25" s="1"/>
      <c r="AG25" s="1"/>
      <c r="AH25" s="1"/>
      <c r="AI25" s="1"/>
      <c r="AJ25" s="1"/>
      <c r="AK25" s="1"/>
      <c r="AL25" s="1"/>
      <c r="AM25" s="1"/>
      <c r="AN25" s="1"/>
      <c r="AO25" s="1"/>
      <c r="AP25" s="1"/>
      <c r="AQ25" s="1"/>
      <c r="AR25" s="511"/>
      <c r="AS25" s="6"/>
      <c r="AT25" s="6"/>
      <c r="AU25" s="6"/>
      <c r="AV25" s="2"/>
      <c r="AW25" s="2"/>
      <c r="AX25" s="2"/>
      <c r="AY25" s="2"/>
      <c r="AZ25" s="2"/>
      <c r="BA25" s="1"/>
      <c r="BB25" s="46"/>
      <c r="BC25" s="36"/>
      <c r="BD25" s="1"/>
      <c r="BE25" s="1"/>
      <c r="BF25" s="1"/>
      <c r="BG25" s="1"/>
      <c r="BH25" s="1"/>
      <c r="BI25" s="1"/>
      <c r="BJ25" s="1"/>
      <c r="BK25" s="1"/>
      <c r="BL25" s="1"/>
      <c r="BM25" s="1"/>
      <c r="BN25" s="144"/>
      <c r="BO25" s="1"/>
      <c r="BP25" s="1"/>
      <c r="BQ25" s="1"/>
      <c r="BR25" s="1"/>
      <c r="BS25" s="1"/>
      <c r="BT25" s="1"/>
      <c r="BU25" s="1"/>
      <c r="BV25" s="1"/>
      <c r="BW25" s="1"/>
      <c r="BX25" s="1"/>
      <c r="BY25" s="1"/>
      <c r="BZ25" s="1"/>
      <c r="CA25" s="1"/>
      <c r="CB25" s="1"/>
      <c r="CC25" s="1"/>
      <c r="CD25" s="1">
        <v>2674</v>
      </c>
      <c r="CE25" s="35">
        <v>3085</v>
      </c>
      <c r="CF25" s="2">
        <v>3525</v>
      </c>
      <c r="CG25" s="1"/>
      <c r="CH25" s="1"/>
      <c r="CI25" s="1"/>
      <c r="CJ25" s="65"/>
      <c r="CK25" s="2"/>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T25" s="94"/>
      <c r="DU25" s="477"/>
      <c r="DV25" s="477"/>
      <c r="DW25" s="477"/>
      <c r="DX25" s="477"/>
      <c r="DY25" s="477"/>
      <c r="DZ25" s="477"/>
      <c r="EA25" s="477"/>
      <c r="EB25" s="477"/>
    </row>
    <row r="26" spans="1:132" ht="15.75" customHeight="1">
      <c r="A26" s="96"/>
      <c r="B26" s="96"/>
      <c r="C26" s="96"/>
      <c r="D26" s="96"/>
      <c r="E26" s="96"/>
      <c r="F26" s="96"/>
      <c r="G26" s="96"/>
      <c r="H26" s="1"/>
      <c r="I26" s="1" t="s">
        <v>424</v>
      </c>
      <c r="J26" s="1">
        <f>K26/K27*100</f>
        <v>0.2342602736532948</v>
      </c>
      <c r="K26" s="1">
        <f t="shared" si="1"/>
        <v>20.100000000000001</v>
      </c>
      <c r="L26" s="1"/>
      <c r="M26" s="1">
        <v>20.100000000000001</v>
      </c>
      <c r="N26" s="1"/>
      <c r="O26" s="1"/>
      <c r="P26" s="1"/>
      <c r="Q26" s="2" t="s">
        <v>926</v>
      </c>
      <c r="R26" s="2"/>
      <c r="S26" s="1">
        <f t="shared" si="2"/>
        <v>9393.7000000000007</v>
      </c>
      <c r="T26" s="2">
        <v>1651.4</v>
      </c>
      <c r="U26" s="2">
        <v>2920.3</v>
      </c>
      <c r="V26" s="2">
        <v>1038.0999999999999</v>
      </c>
      <c r="W26" s="2">
        <f>2790+993.9</f>
        <v>3783.9</v>
      </c>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46"/>
      <c r="BC26" s="36"/>
      <c r="BD26" s="1"/>
      <c r="BE26" s="1"/>
      <c r="BF26" s="1"/>
      <c r="BG26" s="1"/>
      <c r="BH26" s="1"/>
      <c r="BI26" s="1"/>
      <c r="BJ26" s="1"/>
      <c r="BK26" s="1"/>
      <c r="BL26" s="1"/>
      <c r="BM26" s="1"/>
      <c r="BN26" s="144"/>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6"/>
      <c r="CQ26" s="6"/>
      <c r="CR26" s="6"/>
      <c r="CS26" s="6"/>
      <c r="CT26" s="6"/>
      <c r="CU26" s="6"/>
      <c r="CV26" s="6"/>
      <c r="CW26" s="1"/>
      <c r="CX26" s="1"/>
      <c r="CY26" s="1"/>
      <c r="CZ26" s="1"/>
      <c r="DA26" s="1"/>
      <c r="DB26" s="1"/>
      <c r="DC26" s="1"/>
      <c r="DD26" s="1"/>
      <c r="DE26" s="1"/>
      <c r="DF26" s="1"/>
      <c r="DG26" s="1"/>
      <c r="DH26" s="1"/>
      <c r="DI26" s="1"/>
      <c r="DJ26" s="1"/>
      <c r="DK26" s="1"/>
      <c r="DL26" s="1"/>
      <c r="DM26" s="1"/>
      <c r="DN26" s="1"/>
      <c r="DO26" s="1"/>
      <c r="DP26" s="1"/>
      <c r="DQ26" s="1"/>
      <c r="DR26" s="1"/>
      <c r="DT26" s="96"/>
      <c r="DU26" s="96"/>
      <c r="DV26" s="96"/>
      <c r="DW26" s="96"/>
      <c r="DX26" s="96"/>
      <c r="DY26" s="96"/>
      <c r="DZ26" s="96"/>
      <c r="EA26" s="96"/>
      <c r="EB26" s="96"/>
    </row>
    <row r="27" spans="1:132" ht="15.75" customHeight="1">
      <c r="A27" s="1"/>
      <c r="B27" s="1"/>
      <c r="C27" s="1"/>
      <c r="D27" s="1"/>
      <c r="E27" s="1"/>
      <c r="F27" s="1"/>
      <c r="G27" s="1"/>
      <c r="H27" s="1"/>
      <c r="I27" s="2" t="s">
        <v>926</v>
      </c>
      <c r="J27" s="2"/>
      <c r="K27" s="1">
        <f t="shared" si="1"/>
        <v>8580.2000000000007</v>
      </c>
      <c r="L27" s="2">
        <v>1610.8</v>
      </c>
      <c r="M27" s="2">
        <v>2269.8000000000002</v>
      </c>
      <c r="N27" s="2">
        <v>999.6</v>
      </c>
      <c r="O27" s="2">
        <f>2925+775</f>
        <v>3700</v>
      </c>
      <c r="P27" s="1"/>
      <c r="Q27" s="96"/>
      <c r="R27" s="96"/>
      <c r="S27" s="96"/>
      <c r="T27" s="96"/>
      <c r="U27" s="96"/>
      <c r="V27" s="96"/>
      <c r="W27" s="96"/>
      <c r="X27" s="1"/>
      <c r="Y27" s="1"/>
      <c r="Z27" s="1"/>
      <c r="AA27" s="1"/>
      <c r="AB27" s="1"/>
      <c r="AC27" s="1"/>
      <c r="AD27" s="1"/>
      <c r="AE27" s="1"/>
      <c r="AF27" s="1"/>
      <c r="AG27" s="1"/>
      <c r="AH27" s="1"/>
      <c r="AI27" s="1"/>
      <c r="AJ27" s="1"/>
      <c r="AK27" s="1"/>
      <c r="AL27" s="1"/>
      <c r="AM27" s="1"/>
      <c r="AN27" s="1"/>
      <c r="AO27" s="1"/>
      <c r="AP27" s="1"/>
      <c r="AQ27" s="1"/>
      <c r="AR27" s="1"/>
      <c r="AS27" s="1"/>
      <c r="AT27" s="1"/>
      <c r="AU27" s="35"/>
      <c r="AV27" s="1"/>
      <c r="AW27" s="1"/>
      <c r="AX27" s="1"/>
      <c r="AY27" s="1"/>
      <c r="AZ27" s="1"/>
      <c r="BA27" s="1"/>
      <c r="BB27" s="46"/>
      <c r="BC27" s="36"/>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T27" s="2"/>
      <c r="DU27" s="477"/>
      <c r="DV27" s="654"/>
      <c r="DW27" s="654"/>
      <c r="DX27" s="654"/>
      <c r="DY27" s="654"/>
      <c r="DZ27" s="654"/>
      <c r="EA27" s="654"/>
      <c r="EB27" s="566"/>
    </row>
    <row r="28" spans="1:132" ht="15.75" customHeight="1">
      <c r="A28" s="1"/>
      <c r="B28" s="1"/>
      <c r="C28" s="1"/>
      <c r="D28" s="1"/>
      <c r="E28" s="1"/>
      <c r="F28" s="1"/>
      <c r="G28" s="1"/>
      <c r="H28" s="1"/>
      <c r="I28" s="96"/>
      <c r="J28" s="96"/>
      <c r="K28" s="96"/>
      <c r="L28" s="96"/>
      <c r="M28" s="96"/>
      <c r="N28" s="96"/>
      <c r="O28" s="96"/>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46"/>
      <c r="BC28" s="46"/>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T28" s="477"/>
      <c r="DU28" s="477"/>
      <c r="DV28" s="477"/>
      <c r="DW28" s="477"/>
      <c r="DX28" s="477"/>
      <c r="DY28" s="477"/>
      <c r="DZ28" s="477"/>
      <c r="EA28" s="477"/>
      <c r="EB28" s="477"/>
    </row>
    <row r="29" spans="1: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46"/>
      <c r="BC29" s="46"/>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T29" s="1"/>
      <c r="DU29" s="1"/>
      <c r="DV29" s="1"/>
      <c r="DW29" s="1"/>
      <c r="DX29" s="1"/>
      <c r="DY29" s="1"/>
      <c r="DZ29" s="1"/>
      <c r="EA29" s="1"/>
      <c r="EB29" s="1"/>
    </row>
    <row r="30" spans="1:13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46"/>
      <c r="BC30" s="46"/>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T30" s="1"/>
      <c r="DU30" s="1"/>
      <c r="DV30" s="1"/>
      <c r="DW30" s="1"/>
      <c r="DX30" s="1"/>
      <c r="DY30" s="1"/>
      <c r="DZ30" s="1"/>
      <c r="EA30" s="1"/>
      <c r="EB30" s="1"/>
    </row>
    <row r="31" spans="1:13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46"/>
      <c r="BC31" s="46"/>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T31" s="1"/>
      <c r="DU31" s="1"/>
      <c r="DV31" s="1"/>
      <c r="DW31" s="1"/>
      <c r="DX31" s="1"/>
      <c r="DY31" s="1"/>
      <c r="DZ31" s="1"/>
      <c r="EA31" s="1"/>
      <c r="EB31" s="1"/>
    </row>
    <row r="32" spans="1:132" ht="15.75" customHeight="1">
      <c r="A32" s="6">
        <v>1984</v>
      </c>
      <c r="B32" s="6"/>
      <c r="C32" s="6"/>
      <c r="D32" s="6"/>
      <c r="E32" s="6"/>
      <c r="F32" s="6"/>
      <c r="G32" s="6"/>
      <c r="H32" s="6"/>
      <c r="I32" s="6">
        <v>1988</v>
      </c>
      <c r="J32" s="6"/>
      <c r="K32" s="6"/>
      <c r="L32" s="6"/>
      <c r="M32" s="6"/>
      <c r="N32" s="6"/>
      <c r="O32" s="6"/>
      <c r="P32" s="6"/>
      <c r="Q32" s="6">
        <v>1992</v>
      </c>
      <c r="R32" s="6"/>
      <c r="S32" s="6"/>
      <c r="T32" s="6"/>
      <c r="U32" s="6"/>
      <c r="V32" s="6"/>
      <c r="W32" s="6"/>
      <c r="X32" s="6"/>
      <c r="Y32" s="6">
        <v>1996</v>
      </c>
      <c r="Z32" s="6"/>
      <c r="AA32" s="6"/>
      <c r="AB32" s="6"/>
      <c r="AC32" s="6"/>
      <c r="AD32" s="6"/>
      <c r="AE32" s="6"/>
      <c r="AF32" s="6"/>
      <c r="AG32" s="6"/>
      <c r="AH32" s="6">
        <v>2000</v>
      </c>
      <c r="AI32" s="6"/>
      <c r="AJ32" s="6"/>
      <c r="AK32" s="6"/>
      <c r="AL32" s="6"/>
      <c r="AM32" s="6"/>
      <c r="AN32" s="6"/>
      <c r="AO32" s="6"/>
      <c r="AP32" s="6"/>
      <c r="AQ32" s="6"/>
      <c r="AR32" s="4">
        <v>2004</v>
      </c>
      <c r="AS32" s="6"/>
      <c r="AT32" s="6"/>
      <c r="AU32" s="6"/>
      <c r="AV32" s="6"/>
      <c r="AW32" s="6"/>
      <c r="AX32" s="6"/>
      <c r="AY32" s="6"/>
      <c r="AZ32" s="6"/>
      <c r="BA32" s="6"/>
      <c r="BB32" s="4">
        <v>2008</v>
      </c>
      <c r="BC32" s="6"/>
      <c r="BD32" s="6"/>
      <c r="BE32" s="445"/>
      <c r="BF32" s="6"/>
      <c r="BG32" s="6"/>
      <c r="BH32" s="4"/>
      <c r="BI32" s="6"/>
      <c r="BJ32" s="6"/>
      <c r="BK32" s="6"/>
      <c r="BL32" s="4">
        <v>2010</v>
      </c>
      <c r="BM32" s="642"/>
      <c r="BN32" s="6"/>
      <c r="BO32" s="6"/>
      <c r="BP32" s="6"/>
      <c r="BQ32" s="6"/>
      <c r="BR32" s="6"/>
      <c r="BS32" s="6"/>
      <c r="BT32" s="6"/>
      <c r="BU32" s="6"/>
      <c r="BV32" s="4">
        <v>2011</v>
      </c>
      <c r="BW32" s="642"/>
      <c r="BX32" s="642"/>
      <c r="BY32" s="6"/>
      <c r="BZ32" s="6"/>
      <c r="CA32" s="6"/>
      <c r="CB32" s="6"/>
      <c r="CC32" s="6"/>
      <c r="CD32" s="6"/>
      <c r="CE32" s="6"/>
      <c r="CF32" s="4">
        <v>2012</v>
      </c>
      <c r="CG32" s="6"/>
      <c r="CH32" s="6"/>
      <c r="CI32" s="6"/>
      <c r="CJ32" s="6"/>
      <c r="CK32" s="6"/>
      <c r="CL32" s="6"/>
      <c r="CM32" s="6"/>
      <c r="CN32" s="6"/>
      <c r="CO32" s="6"/>
      <c r="CP32" s="4">
        <v>2013</v>
      </c>
      <c r="CQ32" s="6"/>
      <c r="CR32" s="6"/>
      <c r="CS32" s="6"/>
      <c r="CT32" s="6"/>
      <c r="CU32" s="6"/>
      <c r="CV32" s="6"/>
      <c r="CW32" s="6"/>
      <c r="CX32" s="6"/>
      <c r="CY32" s="6"/>
      <c r="CZ32" s="4">
        <v>2014</v>
      </c>
      <c r="DA32" s="6"/>
      <c r="DB32" s="6"/>
      <c r="DC32" s="6"/>
      <c r="DD32" s="6"/>
      <c r="DE32" s="6"/>
      <c r="DF32" s="6"/>
      <c r="DG32" s="6"/>
      <c r="DH32" s="6"/>
      <c r="DI32" s="6"/>
      <c r="DJ32" s="6">
        <v>2015</v>
      </c>
      <c r="DK32" s="6"/>
      <c r="DL32" s="6"/>
      <c r="DM32" s="6"/>
      <c r="DN32" s="6"/>
      <c r="DO32" s="6"/>
      <c r="DP32" s="6"/>
      <c r="DQ32" s="6"/>
      <c r="DR32" s="6"/>
      <c r="DT32" s="1"/>
      <c r="DU32" s="1"/>
      <c r="DV32" s="1"/>
      <c r="DW32" s="1"/>
      <c r="DX32" s="1"/>
      <c r="DY32" s="1"/>
      <c r="DZ32" s="1"/>
      <c r="EA32" s="1"/>
      <c r="EB32" s="1"/>
    </row>
    <row r="33" spans="1:132" ht="15.75" customHeight="1">
      <c r="A33" s="511" t="s">
        <v>1083</v>
      </c>
      <c r="B33" s="74">
        <f>C25</f>
        <v>6374.1</v>
      </c>
      <c r="C33" s="1"/>
      <c r="D33" s="46"/>
      <c r="E33" s="46"/>
      <c r="F33" s="46"/>
      <c r="G33" s="46"/>
      <c r="H33" s="1"/>
      <c r="I33" s="511" t="s">
        <v>1083</v>
      </c>
      <c r="J33" s="74">
        <f>K27</f>
        <v>8580.2000000000007</v>
      </c>
      <c r="K33" s="1"/>
      <c r="L33" s="46"/>
      <c r="M33" s="46"/>
      <c r="N33" s="46"/>
      <c r="O33" s="46"/>
      <c r="P33" s="1"/>
      <c r="Q33" s="511" t="s">
        <v>1083</v>
      </c>
      <c r="R33" s="74">
        <f>S26</f>
        <v>9393.7000000000007</v>
      </c>
      <c r="S33" s="1"/>
      <c r="T33" s="46"/>
      <c r="U33" s="46"/>
      <c r="V33" s="46"/>
      <c r="W33" s="46"/>
      <c r="X33" s="1"/>
      <c r="Y33" s="511" t="s">
        <v>1083</v>
      </c>
      <c r="Z33" s="74">
        <f>AA21</f>
        <v>11935.2</v>
      </c>
      <c r="AA33" s="1"/>
      <c r="AB33" s="1"/>
      <c r="AC33" s="1"/>
      <c r="AD33" s="1"/>
      <c r="AE33" s="1"/>
      <c r="AF33" s="1"/>
      <c r="AG33" s="1"/>
      <c r="AH33" s="511" t="s">
        <v>1083</v>
      </c>
      <c r="AI33" s="74">
        <f>AJ21</f>
        <v>17781.900000000001</v>
      </c>
      <c r="AJ33" s="1"/>
      <c r="AK33" s="1"/>
      <c r="AL33" s="1"/>
      <c r="AM33" s="1"/>
      <c r="AN33" s="1"/>
      <c r="AO33" s="1"/>
      <c r="AP33" s="1"/>
      <c r="AQ33" s="1"/>
      <c r="AR33" s="511" t="s">
        <v>1083</v>
      </c>
      <c r="AS33" s="74">
        <f>AT21</f>
        <v>23365.8</v>
      </c>
      <c r="AT33" s="1"/>
      <c r="AU33" s="46"/>
      <c r="AV33" s="46"/>
      <c r="AW33" s="46"/>
      <c r="AX33" s="46"/>
      <c r="AY33" s="46"/>
      <c r="AZ33" s="46"/>
      <c r="BA33" s="1"/>
      <c r="BB33" s="511" t="s">
        <v>1083</v>
      </c>
      <c r="BC33" s="74">
        <f>BD17</f>
        <v>30873.600000000002</v>
      </c>
      <c r="BD33" s="1"/>
      <c r="BE33" s="1"/>
      <c r="BF33" s="1"/>
      <c r="BG33" s="1"/>
      <c r="BH33" s="1"/>
      <c r="BI33" s="1"/>
      <c r="BJ33" s="1"/>
      <c r="BK33" s="1"/>
      <c r="BL33" s="2" t="s">
        <v>1083</v>
      </c>
      <c r="BM33" s="16">
        <f>BN15</f>
        <v>26234.6</v>
      </c>
      <c r="BN33" s="1"/>
      <c r="BO33" s="1"/>
      <c r="BP33" s="1"/>
      <c r="BQ33" s="1"/>
      <c r="BR33" s="1"/>
      <c r="BS33" s="1"/>
      <c r="BT33" s="1"/>
      <c r="BU33" s="1"/>
      <c r="BV33" s="2" t="s">
        <v>1083</v>
      </c>
      <c r="BW33" s="1">
        <f>BX20</f>
        <v>34643.338000000003</v>
      </c>
      <c r="BX33" s="1"/>
      <c r="BY33" s="1"/>
      <c r="BZ33" s="1"/>
      <c r="CA33" s="1"/>
      <c r="CB33" s="1"/>
      <c r="CC33" s="1"/>
      <c r="CD33" s="1"/>
      <c r="CE33" s="1"/>
      <c r="CF33" s="2" t="s">
        <v>1083</v>
      </c>
      <c r="CG33" s="1">
        <f>CH20</f>
        <v>35376.199999999997</v>
      </c>
      <c r="CH33" s="1"/>
      <c r="CI33" s="1"/>
      <c r="CJ33" s="1"/>
      <c r="CK33" s="1"/>
      <c r="CL33" s="1"/>
      <c r="CM33" s="1"/>
      <c r="CN33" s="1"/>
      <c r="CO33" s="1"/>
      <c r="CP33" s="2" t="s">
        <v>1083</v>
      </c>
      <c r="CQ33" s="1">
        <f>CR20</f>
        <v>36101.976999999999</v>
      </c>
      <c r="CR33" s="1"/>
      <c r="CS33" s="1"/>
      <c r="CT33" s="1"/>
      <c r="CU33" s="1"/>
      <c r="CV33" s="1"/>
      <c r="CW33" s="1"/>
      <c r="CX33" s="1"/>
      <c r="CY33" s="1"/>
      <c r="CZ33" s="2" t="s">
        <v>1083</v>
      </c>
      <c r="DA33" s="477">
        <f>DB21</f>
        <v>36532.605789000001</v>
      </c>
      <c r="DB33" s="1"/>
      <c r="DC33" s="1"/>
      <c r="DD33" s="1"/>
      <c r="DE33" s="1"/>
      <c r="DF33" s="1"/>
      <c r="DG33" s="1"/>
      <c r="DH33" s="1"/>
      <c r="DI33" s="1"/>
      <c r="DJ33" s="1" t="s">
        <v>1083</v>
      </c>
      <c r="DK33" s="1">
        <f>DL21</f>
        <v>32898.5</v>
      </c>
      <c r="DL33" s="1"/>
      <c r="DM33" s="1"/>
      <c r="DN33" s="1"/>
      <c r="DO33" s="1"/>
      <c r="DP33" s="1"/>
      <c r="DQ33" s="1"/>
      <c r="DR33" s="1"/>
      <c r="DT33" s="1"/>
      <c r="DU33" s="1"/>
      <c r="DV33" s="1"/>
      <c r="DW33" s="1"/>
      <c r="DX33" s="1"/>
      <c r="DY33" s="1"/>
      <c r="DZ33" s="1"/>
      <c r="EA33" s="1"/>
      <c r="EB33" s="1"/>
    </row>
    <row r="34" spans="1:132" ht="15.75" customHeight="1">
      <c r="A34" s="69" t="s">
        <v>1000</v>
      </c>
      <c r="B34" s="36">
        <f>B2</f>
        <v>16.662744544327822</v>
      </c>
      <c r="C34" s="46"/>
      <c r="D34" s="1"/>
      <c r="E34" s="1"/>
      <c r="F34" s="1"/>
      <c r="G34" s="1"/>
      <c r="H34" s="46"/>
      <c r="I34" s="69" t="s">
        <v>1000</v>
      </c>
      <c r="J34" s="36">
        <f>J2</f>
        <v>14.665159320295562</v>
      </c>
      <c r="K34" s="46"/>
      <c r="L34" s="1"/>
      <c r="M34" s="1"/>
      <c r="N34" s="1"/>
      <c r="O34" s="1"/>
      <c r="P34" s="46"/>
      <c r="Q34" s="69" t="s">
        <v>1000</v>
      </c>
      <c r="R34" s="36">
        <f>R2</f>
        <v>13.928483983946688</v>
      </c>
      <c r="S34" s="46"/>
      <c r="T34" s="1"/>
      <c r="U34" s="1"/>
      <c r="V34" s="1"/>
      <c r="W34" s="1"/>
      <c r="X34" s="46"/>
      <c r="Y34" s="69" t="s">
        <v>1000</v>
      </c>
      <c r="Z34" s="36">
        <f>Z4</f>
        <v>10.433842750854613</v>
      </c>
      <c r="AA34" s="46"/>
      <c r="AB34" s="46"/>
      <c r="AC34" s="46"/>
      <c r="AD34" s="46"/>
      <c r="AE34" s="46"/>
      <c r="AF34" s="46"/>
      <c r="AG34" s="46"/>
      <c r="AH34" s="69" t="s">
        <v>1000</v>
      </c>
      <c r="AI34" s="36">
        <f>AI6</f>
        <v>9.4281263532018489</v>
      </c>
      <c r="AJ34" s="46"/>
      <c r="AK34" s="46"/>
      <c r="AL34" s="46"/>
      <c r="AM34" s="46"/>
      <c r="AN34" s="46"/>
      <c r="AO34" s="46"/>
      <c r="AP34" s="46"/>
      <c r="AQ34" s="46"/>
      <c r="AR34" s="69" t="s">
        <v>1000</v>
      </c>
      <c r="AS34" s="36">
        <f>AS2</f>
        <v>13.769269616276784</v>
      </c>
      <c r="AT34" s="46"/>
      <c r="AU34" s="1"/>
      <c r="AV34" s="1"/>
      <c r="AW34" s="1"/>
      <c r="AX34" s="1"/>
      <c r="AY34" s="1"/>
      <c r="AZ34" s="1"/>
      <c r="BA34" s="46"/>
      <c r="BB34" s="511" t="s">
        <v>1000</v>
      </c>
      <c r="BC34" s="36">
        <f>BC3</f>
        <v>11.185932317578771</v>
      </c>
      <c r="BD34" s="46"/>
      <c r="BE34" s="46"/>
      <c r="BF34" s="46"/>
      <c r="BG34" s="46"/>
      <c r="BH34" s="46"/>
      <c r="BI34" s="46"/>
      <c r="BJ34" s="46"/>
      <c r="BK34" s="46"/>
      <c r="BL34" s="2" t="s">
        <v>1000</v>
      </c>
      <c r="BM34" s="1">
        <f>BM2</f>
        <v>15.51233866725622</v>
      </c>
      <c r="BN34" s="1"/>
      <c r="BO34" s="1"/>
      <c r="BP34" s="1"/>
      <c r="BQ34" s="1"/>
      <c r="BR34" s="1"/>
      <c r="BS34" s="1"/>
      <c r="BT34" s="1"/>
      <c r="BU34" s="46"/>
      <c r="BV34" s="2" t="s">
        <v>1000</v>
      </c>
      <c r="BW34" s="1">
        <f>BW2</f>
        <v>15.777925325787024</v>
      </c>
      <c r="BX34" s="46"/>
      <c r="BY34" s="46"/>
      <c r="BZ34" s="46"/>
      <c r="CA34" s="46"/>
      <c r="CB34" s="46"/>
      <c r="CC34" s="46"/>
      <c r="CD34" s="46"/>
      <c r="CE34" s="46"/>
      <c r="CF34" s="69" t="s">
        <v>1000</v>
      </c>
      <c r="CG34" s="1">
        <f>CG2</f>
        <v>15.991542336373044</v>
      </c>
      <c r="CH34" s="46"/>
      <c r="CI34" s="1"/>
      <c r="CJ34" s="1"/>
      <c r="CK34" s="1"/>
      <c r="CL34" s="1"/>
      <c r="CM34" s="1"/>
      <c r="CN34" s="1"/>
      <c r="CO34" s="1"/>
      <c r="CP34" s="69" t="s">
        <v>1000</v>
      </c>
      <c r="CQ34" s="1">
        <f>CQ2</f>
        <v>17.990704497983586</v>
      </c>
      <c r="CR34" s="46"/>
      <c r="CS34" s="46"/>
      <c r="CT34" s="1"/>
      <c r="CU34" s="1"/>
      <c r="CV34" s="1"/>
      <c r="CW34" s="46"/>
      <c r="CX34" s="46"/>
      <c r="CY34" s="46"/>
      <c r="CZ34" s="69" t="s">
        <v>1000</v>
      </c>
      <c r="DA34" s="477">
        <f>DA2</f>
        <v>19.481501103715317</v>
      </c>
      <c r="DB34" s="46"/>
      <c r="DC34" s="46"/>
      <c r="DD34" s="46"/>
      <c r="DE34" s="46"/>
      <c r="DF34" s="46"/>
      <c r="DG34" s="46"/>
      <c r="DH34" s="46"/>
      <c r="DI34" s="46"/>
      <c r="DJ34" s="46" t="s">
        <v>1000</v>
      </c>
      <c r="DK34" s="46">
        <f>DK2</f>
        <v>21.426204842166054</v>
      </c>
      <c r="DL34" s="46"/>
      <c r="DM34" s="46"/>
      <c r="DN34" s="46"/>
      <c r="DO34" s="46"/>
      <c r="DP34" s="46"/>
      <c r="DQ34" s="46"/>
      <c r="DR34" s="46"/>
      <c r="DT34" s="1"/>
      <c r="DU34" s="1"/>
      <c r="DV34" s="1"/>
      <c r="DW34" s="1"/>
      <c r="DX34" s="1"/>
      <c r="DY34" s="1"/>
      <c r="DZ34" s="1"/>
      <c r="EA34" s="1"/>
      <c r="EB34" s="1"/>
    </row>
    <row r="35" spans="1:132" ht="15.75" customHeight="1">
      <c r="A35" s="2" t="s">
        <v>37</v>
      </c>
      <c r="B35" s="36">
        <f>SUM(B2+B3+B4+B5)</f>
        <v>37.908096829356296</v>
      </c>
      <c r="C35" s="1"/>
      <c r="D35" s="1"/>
      <c r="E35" s="1"/>
      <c r="F35" s="1"/>
      <c r="G35" s="1"/>
      <c r="H35" s="1"/>
      <c r="I35" s="2" t="s">
        <v>37</v>
      </c>
      <c r="J35" s="36">
        <f>SUM(J2+J3+J4+J5)</f>
        <v>38.613319036852289</v>
      </c>
      <c r="K35" s="1"/>
      <c r="L35" s="1"/>
      <c r="M35" s="1"/>
      <c r="N35" s="1"/>
      <c r="O35" s="1"/>
      <c r="P35" s="1"/>
      <c r="Q35" s="2" t="s">
        <v>37</v>
      </c>
      <c r="R35" s="36">
        <f>SUM(R2+R3+R5+R6)</f>
        <v>34.589139529684786</v>
      </c>
      <c r="S35" s="1"/>
      <c r="T35" s="1"/>
      <c r="U35" s="1"/>
      <c r="V35" s="1"/>
      <c r="W35" s="1"/>
      <c r="X35" s="1"/>
      <c r="Y35" s="2" t="s">
        <v>37</v>
      </c>
      <c r="Z35" s="36">
        <f>SUM(Z2+Z6+Z4+Z5)</f>
        <v>34.433440579127286</v>
      </c>
      <c r="AA35" s="1"/>
      <c r="AB35" s="1"/>
      <c r="AC35" s="1"/>
      <c r="AD35" s="1"/>
      <c r="AE35" s="1"/>
      <c r="AF35" s="1"/>
      <c r="AG35" s="1"/>
      <c r="AH35" s="2" t="s">
        <v>37</v>
      </c>
      <c r="AI35" s="36">
        <f>SUM(AI5+AI6+AI7+AI10)</f>
        <v>33.097138101102807</v>
      </c>
      <c r="AJ35" s="1"/>
      <c r="AK35" s="1"/>
      <c r="AL35" s="1"/>
      <c r="AM35" s="1"/>
      <c r="AN35" s="1"/>
      <c r="AO35" s="1"/>
      <c r="AP35" s="1"/>
      <c r="AQ35" s="1"/>
      <c r="AR35" s="2" t="s">
        <v>37</v>
      </c>
      <c r="AS35" s="36">
        <f>SUM(AS2+AS3+AS4+AS6)</f>
        <v>44.025456008354091</v>
      </c>
      <c r="AT35" s="1"/>
      <c r="AU35" s="1"/>
      <c r="AV35" s="1"/>
      <c r="AW35" s="1"/>
      <c r="AX35" s="1"/>
      <c r="AY35" s="1"/>
      <c r="AZ35" s="1"/>
      <c r="BA35" s="1"/>
      <c r="BB35" s="511" t="s">
        <v>37</v>
      </c>
      <c r="BC35" s="36">
        <f>SUM(BC2+BC3+BC4+BC5)</f>
        <v>39.966508602819232</v>
      </c>
      <c r="BD35" s="1"/>
      <c r="BE35" s="1"/>
      <c r="BF35" s="1"/>
      <c r="BG35" s="1"/>
      <c r="BH35" s="1"/>
      <c r="BI35" s="1"/>
      <c r="BJ35" s="1"/>
      <c r="BK35" s="1"/>
      <c r="BL35" s="2" t="s">
        <v>37</v>
      </c>
      <c r="BM35" s="1">
        <f>SUM(BM2+BM3+BM4+BM5)</f>
        <v>42.485877429044081</v>
      </c>
      <c r="BN35" s="46"/>
      <c r="BO35" s="46"/>
      <c r="BP35" s="46"/>
      <c r="BQ35" s="46"/>
      <c r="BR35" s="46"/>
      <c r="BS35" s="46"/>
      <c r="BT35" s="46"/>
      <c r="BU35" s="1"/>
      <c r="BV35" s="2" t="s">
        <v>37</v>
      </c>
      <c r="BW35" s="1">
        <f>SUM(BW2+BW3+BW5+BW6)</f>
        <v>51.281721178253662</v>
      </c>
      <c r="BX35" s="1"/>
      <c r="BY35" s="1"/>
      <c r="BZ35" s="1"/>
      <c r="CA35" s="1"/>
      <c r="CB35" s="1"/>
      <c r="CC35" s="1"/>
      <c r="CD35" s="1"/>
      <c r="CE35" s="1"/>
      <c r="CF35" s="2" t="s">
        <v>37</v>
      </c>
      <c r="CG35" s="1">
        <f>SUM(CG2+CG3+CG6+CG5)</f>
        <v>50.508816662049632</v>
      </c>
      <c r="CH35" s="1"/>
      <c r="CI35" s="1"/>
      <c r="CJ35" s="1"/>
      <c r="CK35" s="1"/>
      <c r="CL35" s="1"/>
      <c r="CM35" s="1"/>
      <c r="CN35" s="1"/>
      <c r="CO35" s="1"/>
      <c r="CP35" s="2" t="s">
        <v>37</v>
      </c>
      <c r="CQ35" s="1">
        <f>SUM(CQ2+CQ3+CQ5+CQ6)</f>
        <v>51.994659461447227</v>
      </c>
      <c r="CR35" s="1"/>
      <c r="CS35" s="1"/>
      <c r="CT35" s="1"/>
      <c r="CU35" s="1"/>
      <c r="CV35" s="1"/>
      <c r="CW35" s="1"/>
      <c r="CX35" s="1"/>
      <c r="CY35" s="1"/>
      <c r="CZ35" s="2" t="s">
        <v>37</v>
      </c>
      <c r="DA35" s="477">
        <f>SUM(DA2+DA4+DA3+DA5)</f>
        <v>49.59815925710889</v>
      </c>
      <c r="DB35" s="1"/>
      <c r="DC35" s="1"/>
      <c r="DD35" s="1"/>
      <c r="DE35" s="1"/>
      <c r="DF35" s="1"/>
      <c r="DG35" s="1"/>
      <c r="DH35" s="1"/>
      <c r="DI35" s="1"/>
      <c r="DJ35" s="1" t="s">
        <v>37</v>
      </c>
      <c r="DK35" s="1">
        <f>SUM(DK2+DK4+DK3+DK5)</f>
        <v>50.636433272033685</v>
      </c>
      <c r="DL35" s="1"/>
      <c r="DM35" s="1"/>
      <c r="DN35" s="1"/>
      <c r="DO35" s="1"/>
      <c r="DP35" s="1"/>
      <c r="DQ35" s="1"/>
      <c r="DR35" s="1"/>
      <c r="DT35" s="1"/>
      <c r="DU35" s="1"/>
      <c r="DV35" s="1"/>
      <c r="DW35" s="1"/>
      <c r="DX35" s="1"/>
      <c r="DY35" s="1"/>
      <c r="DZ35" s="1"/>
      <c r="EA35" s="1"/>
      <c r="EB35" s="1"/>
    </row>
    <row r="36" spans="1:132" ht="15.75" customHeight="1">
      <c r="A36" s="69" t="s">
        <v>922</v>
      </c>
      <c r="B36" s="36">
        <f>SUM(B2+B3+B4+B5+B6+B14+B7+B8+B9+B10)</f>
        <v>54.188042233413341</v>
      </c>
      <c r="C36" s="1"/>
      <c r="D36" s="1"/>
      <c r="E36" s="1"/>
      <c r="F36" s="1"/>
      <c r="G36" s="1"/>
      <c r="H36" s="1"/>
      <c r="I36" s="69" t="s">
        <v>922</v>
      </c>
      <c r="J36" s="36">
        <f>SUM(J2+J3+J4+J11+J5+J6+J7+J8+J15+J9+J10)</f>
        <v>59.734038833593623</v>
      </c>
      <c r="K36" s="1"/>
      <c r="L36" s="1"/>
      <c r="M36" s="1"/>
      <c r="N36" s="1"/>
      <c r="O36" s="1"/>
      <c r="P36" s="1"/>
      <c r="Q36" s="69" t="s">
        <v>922</v>
      </c>
      <c r="R36" s="36">
        <f>SUM(R2+R3+R4+R5+R6+R7+R8+R15+R9+R10)</f>
        <v>59.381287458615873</v>
      </c>
      <c r="S36" s="1"/>
      <c r="T36" s="1"/>
      <c r="U36" s="1"/>
      <c r="V36" s="1"/>
      <c r="W36" s="1"/>
      <c r="X36" s="1"/>
      <c r="Y36" s="69" t="s">
        <v>922</v>
      </c>
      <c r="Z36" s="36">
        <f>SUM(Z2+Z3+Z4+Z5+Z6+Z7+Z8+Z9+Z10+Z11)</f>
        <v>53.93876935451437</v>
      </c>
      <c r="AA36" s="1"/>
      <c r="AB36" s="1"/>
      <c r="AC36" s="1"/>
      <c r="AD36" s="1"/>
      <c r="AE36" s="1"/>
      <c r="AF36" s="1"/>
      <c r="AG36" s="1"/>
      <c r="AH36" s="69" t="s">
        <v>922</v>
      </c>
      <c r="AI36" s="36">
        <f>SUM(AI2+AI3+AI4+AI5+AI6+AI7+AI8+AI14+AI10+AI20)</f>
        <v>58.262052986463758</v>
      </c>
      <c r="AJ36" s="1"/>
      <c r="AK36" s="1"/>
      <c r="AL36" s="1"/>
      <c r="AM36" s="1"/>
      <c r="AN36" s="1"/>
      <c r="AO36" s="1"/>
      <c r="AP36" s="1"/>
      <c r="AQ36" s="1"/>
      <c r="AR36" s="69" t="s">
        <v>922</v>
      </c>
      <c r="AS36" s="36">
        <f>SUM(AS2+AS3+AS5+AS4+AS6+AS7+AS8+AS9+AS10+AS11)</f>
        <v>70.631863663987545</v>
      </c>
      <c r="AT36" s="1"/>
      <c r="AU36" s="1"/>
      <c r="AV36" s="1"/>
      <c r="AW36" s="1"/>
      <c r="AX36" s="1"/>
      <c r="AY36" s="1"/>
      <c r="AZ36" s="1"/>
      <c r="BA36" s="1"/>
      <c r="BB36" s="511" t="s">
        <v>922</v>
      </c>
      <c r="BC36" s="36">
        <f>SUM(BC2+BC3+BC4+BC5+BC6+BC7+BC8+BC9+BC10+BC11)</f>
        <v>68.60424440298506</v>
      </c>
      <c r="BD36" s="1"/>
      <c r="BE36" s="1"/>
      <c r="BF36" s="1"/>
      <c r="BG36" s="1"/>
      <c r="BH36" s="1"/>
      <c r="BI36" s="1"/>
      <c r="BJ36" s="1"/>
      <c r="BK36" s="1"/>
      <c r="BL36" s="2" t="s">
        <v>922</v>
      </c>
      <c r="BM36" s="1">
        <f>SUM(BM2+BM3+BM4+BM5+BM6+BM8+BM7+BM10+BM11+BM12)</f>
        <v>68.172184824620913</v>
      </c>
      <c r="BN36" s="1"/>
      <c r="BO36" s="1"/>
      <c r="BP36" s="1"/>
      <c r="BQ36" s="1"/>
      <c r="BR36" s="1"/>
      <c r="BS36" s="1"/>
      <c r="BT36" s="1"/>
      <c r="BU36" s="1"/>
      <c r="BV36" s="2" t="s">
        <v>922</v>
      </c>
      <c r="BW36" s="1">
        <f>SUM(BW2+BW3+BW5+BW6+BW7+BW9+BW10+BW13+BW11+BW4)</f>
        <v>71.90473389140503</v>
      </c>
      <c r="BX36" s="1"/>
      <c r="BY36" s="1"/>
      <c r="BZ36" s="1"/>
      <c r="CA36" s="1"/>
      <c r="CB36" s="1"/>
      <c r="CC36" s="1"/>
      <c r="CD36" s="1"/>
      <c r="CE36" s="1"/>
      <c r="CF36" s="69" t="s">
        <v>922</v>
      </c>
      <c r="CG36" s="1">
        <f>SUM(CG2+CG3+CG4+CG5+CG6+CG7+CG14+CG9+CG10+CG11)</f>
        <v>71.659759951605878</v>
      </c>
      <c r="CH36" s="1"/>
      <c r="CI36" s="1"/>
      <c r="CJ36" s="1"/>
      <c r="CK36" s="1"/>
      <c r="CL36" s="1"/>
      <c r="CM36" s="1"/>
      <c r="CN36" s="1"/>
      <c r="CO36" s="1"/>
      <c r="CP36" s="69" t="s">
        <v>922</v>
      </c>
      <c r="CQ36" s="1">
        <f>SUM(CQ2+CQ3+CQ5+CQ7+CQ9+CQ10+CQ4+CQ6+CQ11+CQ13)</f>
        <v>73.654692096225091</v>
      </c>
      <c r="CR36" s="1"/>
      <c r="CS36" s="1"/>
      <c r="CT36" s="1"/>
      <c r="CU36" s="1"/>
      <c r="CV36" s="1"/>
      <c r="CW36" s="1"/>
      <c r="CX36" s="1"/>
      <c r="CY36" s="1"/>
      <c r="CZ36" s="69" t="s">
        <v>922</v>
      </c>
      <c r="DA36" s="477">
        <f>SUM(DA2+DA4+DA3+DA7+DA6+DA9+DA8+DA5+DA10+DA11)</f>
        <v>70.93805777140372</v>
      </c>
      <c r="DB36" s="1"/>
      <c r="DC36" s="1"/>
      <c r="DD36" s="1"/>
      <c r="DE36" s="1"/>
      <c r="DF36" s="1"/>
      <c r="DG36" s="1"/>
      <c r="DH36" s="1"/>
      <c r="DI36" s="1"/>
      <c r="DJ36" s="1" t="s">
        <v>922</v>
      </c>
      <c r="DK36" s="1">
        <f>SUM(DK2+DK4+DK3+DK7+DK6+DK9+DK8+DK5+DK10+DK11)</f>
        <v>64.455263917807812</v>
      </c>
      <c r="DL36" s="1"/>
      <c r="DM36" s="1"/>
      <c r="DN36" s="1"/>
      <c r="DO36" s="1"/>
      <c r="DP36" s="1"/>
      <c r="DQ36" s="1"/>
      <c r="DR36" s="1"/>
      <c r="DT36" s="1"/>
      <c r="DU36" s="1"/>
      <c r="DV36" s="1"/>
      <c r="DW36" s="1"/>
      <c r="DX36" s="1"/>
      <c r="DY36" s="1"/>
      <c r="DZ36" s="1"/>
      <c r="EA36" s="1"/>
      <c r="EB36" s="1"/>
    </row>
    <row r="37" spans="1:132" ht="15.75" customHeight="1">
      <c r="A37" s="69" t="s">
        <v>44</v>
      </c>
      <c r="B37" s="36">
        <f>SUMSQ(B2:B25)</f>
        <v>494.78801302074231</v>
      </c>
      <c r="C37" s="1"/>
      <c r="D37" s="1"/>
      <c r="E37" s="1"/>
      <c r="F37" s="1"/>
      <c r="G37" s="1"/>
      <c r="H37" s="1"/>
      <c r="I37" s="69" t="s">
        <v>44</v>
      </c>
      <c r="J37" s="36">
        <f>SUMSQ(J2:J27)</f>
        <v>494.33297240105986</v>
      </c>
      <c r="K37" s="1"/>
      <c r="L37" s="1"/>
      <c r="M37" s="1"/>
      <c r="N37" s="1"/>
      <c r="O37" s="1"/>
      <c r="P37" s="1"/>
      <c r="Q37" s="69" t="s">
        <v>44</v>
      </c>
      <c r="R37" s="36">
        <f>SUMSQ(R2:R26)</f>
        <v>479.37221275005641</v>
      </c>
      <c r="S37" s="1"/>
      <c r="T37" s="1"/>
      <c r="U37" s="1"/>
      <c r="V37" s="1"/>
      <c r="W37" s="1"/>
      <c r="X37" s="1"/>
      <c r="Y37" s="2" t="s">
        <v>44</v>
      </c>
      <c r="Z37" s="36">
        <f>SUMSQ(Z2:Z21)</f>
        <v>406.528460643931</v>
      </c>
      <c r="AA37" s="1"/>
      <c r="AB37" s="1"/>
      <c r="AC37" s="1"/>
      <c r="AD37" s="1"/>
      <c r="AE37" s="1"/>
      <c r="AF37" s="1"/>
      <c r="AG37" s="1"/>
      <c r="AH37" s="2" t="s">
        <v>44</v>
      </c>
      <c r="AI37" s="36">
        <f>SUMSQ(AI2:AI21)</f>
        <v>411.94405508883085</v>
      </c>
      <c r="AJ37" s="1"/>
      <c r="AK37" s="1"/>
      <c r="AL37" s="1"/>
      <c r="AM37" s="1"/>
      <c r="AN37" s="1"/>
      <c r="AO37" s="1"/>
      <c r="AP37" s="1"/>
      <c r="AQ37" s="1"/>
      <c r="AR37" s="2" t="s">
        <v>44</v>
      </c>
      <c r="AS37" s="36">
        <f>SUMSQ(AS2:AS21)</f>
        <v>652.6631431065307</v>
      </c>
      <c r="AT37" s="1"/>
      <c r="AU37" s="1"/>
      <c r="AV37" s="1"/>
      <c r="AW37" s="1"/>
      <c r="AX37" s="1"/>
      <c r="AY37" s="1"/>
      <c r="AZ37" s="1"/>
      <c r="BA37" s="1"/>
      <c r="BB37" s="511" t="s">
        <v>44</v>
      </c>
      <c r="BC37" s="36">
        <f>SUMSQ(BC2:BC17)</f>
        <v>573.81470768633108</v>
      </c>
      <c r="BD37" s="1"/>
      <c r="BE37" s="1"/>
      <c r="BF37" s="1"/>
      <c r="BG37" s="1"/>
      <c r="BH37" s="35"/>
      <c r="BI37" s="35"/>
      <c r="BJ37" s="35"/>
      <c r="BK37" s="1"/>
      <c r="BL37" s="2" t="s">
        <v>44</v>
      </c>
      <c r="BM37" s="1">
        <f>SUMSQ(BM2:BM15)</f>
        <v>669.28735651635952</v>
      </c>
      <c r="BN37" s="1"/>
      <c r="BO37" s="1"/>
      <c r="BP37" s="144"/>
      <c r="BQ37" s="1"/>
      <c r="BR37" s="1"/>
      <c r="BS37" s="1"/>
      <c r="BT37" s="1"/>
      <c r="BU37" s="1"/>
      <c r="BV37" s="2" t="s">
        <v>44</v>
      </c>
      <c r="BW37" s="1">
        <f>SUMSQ(BW2:BW20)</f>
        <v>774.42432839647927</v>
      </c>
      <c r="BX37" s="1"/>
      <c r="BY37" s="1"/>
      <c r="BZ37" s="1"/>
      <c r="CA37" s="1"/>
      <c r="CB37" s="1"/>
      <c r="CC37" s="1"/>
      <c r="CD37" s="1"/>
      <c r="CE37" s="1"/>
      <c r="CF37" s="2" t="s">
        <v>44</v>
      </c>
      <c r="CG37" s="1">
        <f>SUMSQ(CG2:CG20)</f>
        <v>755.31084582125754</v>
      </c>
      <c r="CH37" s="1"/>
      <c r="CI37" s="1"/>
      <c r="CJ37" s="1"/>
      <c r="CK37" s="1"/>
      <c r="CL37" s="1"/>
      <c r="CM37" s="1"/>
      <c r="CN37" s="1"/>
      <c r="CO37" s="2"/>
      <c r="CP37" s="2" t="s">
        <v>44</v>
      </c>
      <c r="CQ37" s="1">
        <f>SUMSQ(CQ2:CQ20)</f>
        <v>812.61827593305941</v>
      </c>
      <c r="CR37" s="1"/>
      <c r="CS37" s="1"/>
      <c r="CT37" s="46"/>
      <c r="CU37" s="46"/>
      <c r="CV37" s="46"/>
      <c r="CW37" s="1"/>
      <c r="CX37" s="1"/>
      <c r="CY37" s="1"/>
      <c r="CZ37" s="2" t="s">
        <v>44</v>
      </c>
      <c r="DA37" s="477">
        <f>SUMSQ(DA2:DA20)</f>
        <v>791.72158013423825</v>
      </c>
      <c r="DB37" s="1"/>
      <c r="DC37" s="1"/>
      <c r="DD37" s="1"/>
      <c r="DE37" s="1"/>
      <c r="DF37" s="1"/>
      <c r="DG37" s="1"/>
      <c r="DH37" s="1"/>
      <c r="DI37" s="1"/>
      <c r="DJ37" s="1" t="s">
        <v>44</v>
      </c>
      <c r="DK37" s="1">
        <f>SUMSQ(DK2:DK20)</f>
        <v>833.48710715860955</v>
      </c>
      <c r="DL37" s="1"/>
      <c r="DM37" s="1"/>
      <c r="DN37" s="1"/>
      <c r="DO37" s="1"/>
      <c r="DP37" s="1"/>
      <c r="DQ37" s="1"/>
      <c r="DR37" s="1"/>
      <c r="DT37" s="1"/>
      <c r="DU37" s="1"/>
      <c r="DV37" s="1"/>
      <c r="DW37" s="1"/>
      <c r="DX37" s="1"/>
      <c r="DY37" s="1"/>
      <c r="DZ37" s="1"/>
      <c r="EA37" s="1"/>
      <c r="EB37" s="1"/>
    </row>
    <row r="38" spans="1:13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2" t="s">
        <v>1018</v>
      </c>
      <c r="CG38" s="1">
        <f>SUM(CG2+CG3+CG5+CG6)</f>
        <v>50.508816662049632</v>
      </c>
      <c r="CH38" s="2"/>
      <c r="CI38" s="2"/>
      <c r="CJ38" s="1"/>
      <c r="CK38" s="1"/>
      <c r="CL38" s="1"/>
      <c r="CM38" s="1"/>
      <c r="CN38" s="1"/>
      <c r="CO38" s="1"/>
      <c r="CP38" s="2" t="s">
        <v>1018</v>
      </c>
      <c r="CQ38" s="1">
        <v>50</v>
      </c>
      <c r="CR38" s="2"/>
      <c r="CS38" s="1"/>
      <c r="CT38" s="1"/>
      <c r="CU38" s="1"/>
      <c r="CV38" s="1"/>
      <c r="CW38" s="1"/>
      <c r="CX38" s="1"/>
      <c r="CY38" s="1"/>
      <c r="CZ38" s="2" t="s">
        <v>1018</v>
      </c>
      <c r="DA38" s="477"/>
      <c r="DB38" s="1"/>
      <c r="DC38" s="1"/>
      <c r="DD38" s="1"/>
      <c r="DE38" s="1"/>
      <c r="DF38" s="1"/>
      <c r="DG38" s="1"/>
      <c r="DH38" s="1"/>
      <c r="DI38" s="1"/>
      <c r="DJ38" s="1" t="s">
        <v>1018</v>
      </c>
      <c r="DK38" s="1"/>
      <c r="DL38" s="1"/>
      <c r="DM38" s="1"/>
      <c r="DN38" s="1"/>
      <c r="DO38" s="1"/>
      <c r="DP38" s="1"/>
      <c r="DQ38" s="1"/>
      <c r="DR38" s="1"/>
      <c r="DT38" s="6"/>
      <c r="DU38" s="6"/>
      <c r="DV38" s="6"/>
      <c r="DW38" s="6"/>
      <c r="DX38" s="6"/>
      <c r="DY38" s="6"/>
      <c r="DZ38" s="6"/>
      <c r="EA38" s="6"/>
      <c r="EB38" s="6"/>
    </row>
    <row r="39" spans="1:132" ht="15.75" customHeight="1">
      <c r="A39" s="144"/>
      <c r="B39" s="1"/>
      <c r="C39" s="1"/>
      <c r="D39" s="1"/>
      <c r="E39" s="1"/>
      <c r="F39" s="1"/>
      <c r="G39" s="1"/>
      <c r="H39" s="1"/>
      <c r="I39" s="144"/>
      <c r="J39" s="1"/>
      <c r="K39" s="1"/>
      <c r="L39" s="1"/>
      <c r="M39" s="1"/>
      <c r="N39" s="1"/>
      <c r="O39" s="1"/>
      <c r="P39" s="1"/>
      <c r="Q39" s="144"/>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2"/>
      <c r="AS39" s="2"/>
      <c r="AT39" s="2"/>
      <c r="AU39" s="2"/>
      <c r="AV39" s="2"/>
      <c r="AW39" s="2"/>
      <c r="AX39" s="2"/>
      <c r="AY39" s="2"/>
      <c r="AZ39" s="2"/>
      <c r="BA39" s="1"/>
      <c r="BB39" s="46"/>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2"/>
      <c r="CL39" s="2"/>
      <c r="CM39" s="2"/>
      <c r="CN39" s="2"/>
      <c r="CO39" s="1"/>
      <c r="CP39" s="1"/>
      <c r="CQ39" s="1"/>
      <c r="CR39" s="1"/>
      <c r="CS39" s="1"/>
      <c r="CT39" s="1"/>
      <c r="CU39" s="1"/>
      <c r="CV39" s="1"/>
      <c r="CW39" s="1"/>
      <c r="CX39" s="1"/>
      <c r="CY39" s="1"/>
      <c r="CZ39" s="1"/>
      <c r="DA39" s="677"/>
      <c r="DB39" s="1"/>
      <c r="DC39" s="1"/>
      <c r="DD39" s="1"/>
      <c r="DE39" s="1"/>
      <c r="DF39" s="1"/>
      <c r="DG39" s="1"/>
      <c r="DH39" s="1"/>
      <c r="DI39" s="1"/>
      <c r="DJ39" s="1"/>
      <c r="DK39" s="1"/>
      <c r="DL39" s="1"/>
      <c r="DM39" s="1"/>
      <c r="DN39" s="1"/>
      <c r="DO39" s="1"/>
      <c r="DP39" s="1"/>
      <c r="DQ39" s="1"/>
      <c r="DR39" s="1"/>
      <c r="DT39" s="1"/>
      <c r="DU39" s="1"/>
      <c r="DV39" s="1"/>
      <c r="DW39" s="1"/>
      <c r="DX39" s="1"/>
      <c r="DY39" s="1"/>
      <c r="DZ39" s="1"/>
      <c r="EA39" s="1"/>
      <c r="EB39" s="1"/>
    </row>
    <row r="40" spans="1:132" ht="31.5" customHeight="1">
      <c r="A40" s="608"/>
      <c r="B40" s="607">
        <v>1984</v>
      </c>
      <c r="C40" s="607">
        <v>1988</v>
      </c>
      <c r="D40" s="607">
        <v>1996</v>
      </c>
      <c r="E40" s="607">
        <v>1992</v>
      </c>
      <c r="F40" s="607">
        <v>2004</v>
      </c>
      <c r="G40" s="607">
        <v>2000</v>
      </c>
      <c r="H40" s="607">
        <v>2008</v>
      </c>
      <c r="I40" s="607">
        <v>2010</v>
      </c>
      <c r="J40" s="607">
        <v>2011</v>
      </c>
      <c r="K40" s="607" t="s">
        <v>1124</v>
      </c>
      <c r="L40" s="2">
        <v>2013</v>
      </c>
      <c r="M40" s="607">
        <v>2012</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1"/>
      <c r="AS40" s="1"/>
      <c r="AT40" s="1"/>
      <c r="AU40" s="1"/>
      <c r="AV40" s="1"/>
      <c r="AW40" s="1"/>
      <c r="AX40" s="1"/>
      <c r="AY40" s="1"/>
      <c r="AZ40" s="1"/>
      <c r="BA40" s="2"/>
      <c r="BB40" s="2"/>
      <c r="BC40" s="2"/>
      <c r="BD40" s="2"/>
      <c r="BE40" s="2"/>
      <c r="BF40" s="2"/>
      <c r="BG40" s="2"/>
      <c r="BH40" s="2"/>
      <c r="BI40" s="2"/>
      <c r="BJ40" s="2"/>
      <c r="BK40" s="2"/>
      <c r="BL40" s="2"/>
      <c r="BM40" s="2"/>
      <c r="BN40" s="1"/>
      <c r="BO40" s="1"/>
      <c r="BP40" s="1"/>
      <c r="BQ40" s="1"/>
      <c r="BR40" s="1"/>
      <c r="BS40" s="1"/>
      <c r="BT40" s="1"/>
      <c r="BU40" s="2"/>
      <c r="BV40" s="2"/>
      <c r="BW40" s="2"/>
      <c r="BX40" s="2"/>
      <c r="BY40" s="2"/>
      <c r="BZ40" s="2"/>
      <c r="CA40" s="2"/>
      <c r="CB40" s="2"/>
      <c r="CC40" s="2"/>
      <c r="CD40" s="2"/>
      <c r="CE40" s="1"/>
      <c r="CF40" s="2"/>
      <c r="CG40" s="2"/>
      <c r="CH40" s="2"/>
      <c r="CI40" s="2"/>
      <c r="CJ40" s="2"/>
      <c r="CK40" s="1"/>
      <c r="CL40" s="1"/>
      <c r="CM40" s="1"/>
      <c r="CN40" s="1"/>
      <c r="CO40" s="1"/>
      <c r="CP40" s="2"/>
      <c r="CQ40" s="2"/>
      <c r="CR40" s="2"/>
      <c r="CS40" s="2"/>
      <c r="CT40" s="1"/>
      <c r="CU40" s="1"/>
      <c r="CV40" s="1"/>
      <c r="CW40" s="2"/>
      <c r="CX40" s="2"/>
      <c r="CY40" s="2"/>
      <c r="CZ40" s="1"/>
      <c r="DA40" s="1"/>
      <c r="DB40" s="2"/>
      <c r="DC40" s="2"/>
      <c r="DD40" s="2"/>
      <c r="DE40" s="2"/>
      <c r="DF40" s="2"/>
      <c r="DG40" s="2"/>
      <c r="DH40" s="2"/>
      <c r="DI40" s="2"/>
      <c r="DJ40" s="2"/>
      <c r="DK40" s="2"/>
      <c r="DL40" s="2"/>
      <c r="DM40" s="2"/>
      <c r="DN40" s="2"/>
      <c r="DO40" s="2"/>
      <c r="DP40" s="2"/>
      <c r="DQ40" s="2"/>
      <c r="DR40" s="2"/>
      <c r="DT40" s="46"/>
      <c r="DU40" s="46"/>
      <c r="DV40" s="46"/>
      <c r="DW40" s="46"/>
      <c r="DX40" s="46"/>
      <c r="DY40" s="46"/>
      <c r="DZ40" s="46"/>
      <c r="EA40" s="46"/>
      <c r="EB40" s="46"/>
    </row>
    <row r="41" spans="1:132" ht="15.75" customHeight="1">
      <c r="A41" s="144" t="s">
        <v>44</v>
      </c>
      <c r="B41" s="1">
        <f>B37</f>
        <v>494.78801302074231</v>
      </c>
      <c r="C41" s="1">
        <f>J37</f>
        <v>494.33297240105986</v>
      </c>
      <c r="D41" s="1">
        <f>Z37</f>
        <v>406.528460643931</v>
      </c>
      <c r="E41" s="1">
        <f>R37</f>
        <v>479.37221275005641</v>
      </c>
      <c r="F41" s="1">
        <f>AS37</f>
        <v>652.6631431065307</v>
      </c>
      <c r="G41" s="1">
        <f>AI37</f>
        <v>411.94405508883085</v>
      </c>
      <c r="H41" s="1">
        <f>BC37</f>
        <v>573.81470768633108</v>
      </c>
      <c r="I41" s="1">
        <f>BM37</f>
        <v>669.28735651635952</v>
      </c>
      <c r="J41" s="1">
        <f>BW37</f>
        <v>774.42432839647927</v>
      </c>
      <c r="K41" s="1">
        <v>871.8</v>
      </c>
      <c r="L41" s="1">
        <f>CQ37</f>
        <v>812.61827593305941</v>
      </c>
      <c r="M41" s="1">
        <f>CG37</f>
        <v>755.31084582125754</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2"/>
      <c r="BM41" s="2"/>
      <c r="BN41" s="2"/>
      <c r="BO41" s="2"/>
      <c r="BP41" s="2"/>
      <c r="BQ41" s="2"/>
      <c r="BR41" s="2"/>
      <c r="BS41" s="2"/>
      <c r="BT41" s="2"/>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46"/>
      <c r="DB41" s="1"/>
      <c r="DC41" s="1"/>
      <c r="DD41" s="1"/>
      <c r="DE41" s="1"/>
      <c r="DF41" s="1"/>
      <c r="DG41" s="1"/>
      <c r="DH41" s="1"/>
      <c r="DI41" s="1"/>
      <c r="DJ41" s="1"/>
      <c r="DK41" s="1"/>
      <c r="DL41" s="1"/>
      <c r="DM41" s="1"/>
      <c r="DN41" s="1"/>
      <c r="DO41" s="1"/>
      <c r="DP41" s="1"/>
      <c r="DQ41" s="1"/>
      <c r="DR41" s="1"/>
      <c r="DT41" s="1"/>
      <c r="DU41" s="1"/>
      <c r="DV41" s="1"/>
      <c r="DW41" s="1"/>
      <c r="DX41" s="1"/>
      <c r="DY41" s="1"/>
      <c r="DZ41" s="1"/>
      <c r="EA41" s="1"/>
      <c r="EB41" s="1"/>
    </row>
    <row r="42" spans="1:13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2"/>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T42" s="1"/>
      <c r="DU42" s="1"/>
      <c r="DV42" s="1"/>
      <c r="DW42" s="1"/>
      <c r="DX42" s="1"/>
      <c r="DY42" s="1"/>
      <c r="DZ42" s="1"/>
      <c r="EA42" s="1"/>
      <c r="EB42" s="1"/>
    </row>
    <row r="43" spans="1:132" ht="15.75" customHeight="1">
      <c r="A43" s="1" t="s">
        <v>1125</v>
      </c>
      <c r="B43" s="1">
        <f>B35</f>
        <v>37.908096829356296</v>
      </c>
      <c r="C43" s="1">
        <f>J35</f>
        <v>38.613319036852289</v>
      </c>
      <c r="D43" s="1">
        <f>Z35</f>
        <v>34.433440579127286</v>
      </c>
      <c r="E43" s="1">
        <f>R35</f>
        <v>34.589139529684786</v>
      </c>
      <c r="F43" s="1">
        <f>AS35</f>
        <v>44.025456008354091</v>
      </c>
      <c r="G43" s="1">
        <f>AI35</f>
        <v>33.097138101102807</v>
      </c>
      <c r="H43" s="1">
        <f>BC35</f>
        <v>39.966508602819232</v>
      </c>
      <c r="I43" s="1">
        <f>BM35</f>
        <v>42.485877429044081</v>
      </c>
      <c r="J43" s="1">
        <f>BW35</f>
        <v>51.281721178253662</v>
      </c>
      <c r="K43" s="1">
        <v>54.5486117279235</v>
      </c>
      <c r="L43" s="1">
        <f>CQ35</f>
        <v>51.994659461447227</v>
      </c>
      <c r="M43" s="1">
        <f>CG35</f>
        <v>50.508816662049632</v>
      </c>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36"/>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2"/>
      <c r="CT43" s="2"/>
      <c r="CU43" s="2"/>
      <c r="CV43" s="2"/>
      <c r="CW43" s="1"/>
      <c r="CX43" s="1"/>
      <c r="CY43" s="1"/>
      <c r="CZ43" s="1"/>
      <c r="DA43" s="1"/>
      <c r="DB43" s="1"/>
      <c r="DC43" s="1"/>
      <c r="DD43" s="1"/>
      <c r="DE43" s="1"/>
      <c r="DF43" s="1"/>
      <c r="DG43" s="1"/>
      <c r="DH43" s="1"/>
      <c r="DI43" s="1"/>
      <c r="DJ43" s="1"/>
      <c r="DK43" s="1"/>
      <c r="DL43" s="1"/>
      <c r="DM43" s="1"/>
      <c r="DN43" s="1"/>
      <c r="DO43" s="1"/>
      <c r="DP43" s="1"/>
      <c r="DQ43" s="1"/>
      <c r="DR43" s="1"/>
      <c r="DT43" s="1"/>
      <c r="DU43" s="1"/>
      <c r="DV43" s="1"/>
      <c r="DW43" s="1"/>
      <c r="DX43" s="1"/>
      <c r="DY43" s="1"/>
      <c r="DZ43" s="1"/>
      <c r="EA43" s="1"/>
      <c r="EB43" s="1"/>
    </row>
    <row r="44" spans="1: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T44" s="1"/>
      <c r="DU44" s="1"/>
      <c r="DV44" s="1"/>
      <c r="DW44" s="1"/>
      <c r="DX44" s="1"/>
      <c r="DY44" s="1"/>
      <c r="DZ44" s="1"/>
      <c r="EA44" s="1"/>
      <c r="EB44" s="1"/>
    </row>
    <row r="45" spans="1: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36"/>
      <c r="BF45" s="1"/>
      <c r="BG45" s="1"/>
      <c r="BH45" s="35"/>
      <c r="BI45" s="35"/>
      <c r="BJ45" s="35"/>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35"/>
      <c r="CL45" s="35"/>
      <c r="CM45" s="35"/>
      <c r="CN45" s="1"/>
      <c r="CO45" s="1"/>
      <c r="CP45" s="36"/>
      <c r="CQ45" s="94"/>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row>
    <row r="46" spans="1: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44"/>
      <c r="BC46" s="16"/>
      <c r="BD46" s="1"/>
      <c r="BE46" s="36"/>
      <c r="BF46" s="1"/>
      <c r="BG46" s="1"/>
      <c r="BH46" s="1"/>
      <c r="BI46" s="35"/>
      <c r="BJ46" s="35"/>
      <c r="BK46" s="1"/>
      <c r="BL46" s="1"/>
      <c r="BM46" s="36"/>
      <c r="BN46" s="36"/>
      <c r="BO46" s="36"/>
      <c r="BP46" s="36"/>
      <c r="BQ46" s="1"/>
      <c r="BR46" s="1"/>
      <c r="BS46" s="1"/>
      <c r="BT46" s="1"/>
      <c r="BU46" s="1"/>
      <c r="BV46" s="1"/>
      <c r="BW46" s="1"/>
      <c r="BX46" s="1"/>
      <c r="BY46" s="1"/>
      <c r="BZ46" s="1"/>
      <c r="CA46" s="1"/>
      <c r="CB46" s="1"/>
      <c r="CC46" s="1"/>
      <c r="CD46" s="1"/>
      <c r="CE46" s="1"/>
      <c r="CF46" s="1"/>
      <c r="CG46" s="1"/>
      <c r="CH46" s="1"/>
      <c r="CI46" s="1"/>
      <c r="CJ46" s="1"/>
      <c r="CK46" s="35"/>
      <c r="CL46" s="1"/>
      <c r="CM46" s="35"/>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row>
    <row r="47" spans="1: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44"/>
      <c r="BC47" s="16"/>
      <c r="BD47" s="1"/>
      <c r="BE47" s="36"/>
      <c r="BF47" s="1"/>
      <c r="BG47" s="1"/>
      <c r="BH47" s="1"/>
      <c r="BI47" s="1"/>
      <c r="BJ47" s="1"/>
      <c r="BK47" s="1"/>
      <c r="BL47" s="1"/>
      <c r="BM47" s="36"/>
      <c r="BN47" s="36"/>
      <c r="BO47" s="36"/>
      <c r="BP47" s="36"/>
      <c r="BQ47" s="1"/>
      <c r="BR47" s="1"/>
      <c r="BS47" s="1"/>
      <c r="BT47" s="1"/>
      <c r="BU47" s="1"/>
      <c r="BV47" s="1"/>
      <c r="BW47" s="1"/>
      <c r="BX47" s="1"/>
      <c r="BY47" s="1"/>
      <c r="BZ47" s="1"/>
      <c r="CA47" s="1"/>
      <c r="CB47" s="1"/>
      <c r="CC47" s="1"/>
      <c r="CD47" s="1"/>
      <c r="CE47" s="1"/>
      <c r="CF47" s="5"/>
      <c r="CG47" s="36"/>
      <c r="CH47" s="36"/>
      <c r="CI47" s="36"/>
      <c r="CJ47" s="36"/>
      <c r="CK47" s="36"/>
      <c r="CL47" s="36"/>
      <c r="CM47" s="36"/>
      <c r="CN47" s="36"/>
      <c r="CO47" s="36"/>
      <c r="CP47" s="1"/>
      <c r="CQ47" s="1"/>
      <c r="CR47" s="1"/>
      <c r="CS47" s="1"/>
      <c r="CT47" s="1"/>
      <c r="CU47" s="1"/>
      <c r="CV47" s="1"/>
      <c r="CW47" s="1"/>
      <c r="CX47" s="1"/>
      <c r="CY47" s="1"/>
      <c r="CZ47" s="1"/>
      <c r="DA47" s="2"/>
      <c r="DB47" s="1"/>
      <c r="DC47" s="1"/>
      <c r="DD47" s="1"/>
      <c r="DE47" s="1"/>
      <c r="DF47" s="1"/>
      <c r="DG47" s="1"/>
      <c r="DH47" s="1"/>
      <c r="DI47" s="1"/>
      <c r="DJ47" s="1"/>
      <c r="DK47" s="1"/>
      <c r="DL47" s="1"/>
      <c r="DM47" s="1"/>
      <c r="DN47" s="1"/>
      <c r="DO47" s="1"/>
      <c r="DP47" s="1"/>
      <c r="DQ47" s="1"/>
      <c r="DR47" s="1"/>
    </row>
    <row r="48" spans="1: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44"/>
      <c r="BC48" s="16"/>
      <c r="BD48" s="1"/>
      <c r="BE48" s="36"/>
      <c r="BF48" s="1"/>
      <c r="BG48" s="1"/>
      <c r="BH48" s="1"/>
      <c r="BI48" s="1"/>
      <c r="BJ48" s="1"/>
      <c r="BK48" s="1"/>
      <c r="BL48" s="1"/>
      <c r="BM48" s="36"/>
      <c r="BN48" s="36"/>
      <c r="BO48" s="36"/>
      <c r="BP48" s="36"/>
      <c r="BQ48" s="36"/>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row>
    <row r="49" spans="1:12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44"/>
      <c r="BC49" s="16"/>
      <c r="BD49" s="1"/>
      <c r="BE49" s="36"/>
      <c r="BF49" s="1"/>
      <c r="BG49" s="1"/>
      <c r="BH49" s="1"/>
      <c r="BI49" s="1"/>
      <c r="BJ49" s="1"/>
      <c r="BK49" s="1"/>
      <c r="BL49" s="1"/>
      <c r="BM49" s="36"/>
      <c r="BN49" s="36"/>
      <c r="BO49" s="36"/>
      <c r="BP49" s="36"/>
      <c r="BQ49" s="36"/>
      <c r="BR49" s="1"/>
      <c r="BS49" s="1"/>
      <c r="BT49" s="1"/>
      <c r="BU49" s="1"/>
      <c r="BV49" s="1"/>
      <c r="BW49" s="1"/>
      <c r="BX49" s="1"/>
      <c r="BY49" s="1"/>
      <c r="BZ49" s="1"/>
      <c r="CA49" s="1"/>
      <c r="CB49" s="1"/>
      <c r="CC49" s="1"/>
      <c r="CD49" s="1"/>
      <c r="CE49" s="1"/>
      <c r="CF49" s="1"/>
      <c r="CG49" s="36"/>
      <c r="CH49" s="36"/>
      <c r="CI49" s="36"/>
      <c r="CJ49" s="36"/>
      <c r="CK49" s="36"/>
      <c r="CL49" s="36"/>
      <c r="CM49" s="36"/>
      <c r="CN49" s="36"/>
      <c r="CO49" s="36"/>
      <c r="CP49" s="1"/>
      <c r="CQ49" s="94"/>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row>
    <row r="50" spans="1:12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44"/>
      <c r="BC50" s="16"/>
      <c r="BD50" s="1"/>
      <c r="BE50" s="36"/>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94"/>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row>
    <row r="51" spans="1:12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741"/>
      <c r="BC51" s="16"/>
      <c r="BD51" s="1"/>
      <c r="BE51" s="36"/>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35"/>
      <c r="CL51" s="1"/>
      <c r="CM51" s="35"/>
      <c r="CN51" s="35"/>
      <c r="CO51" s="1"/>
      <c r="CP51" s="35"/>
      <c r="CQ51" s="94"/>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row>
    <row r="52" spans="1:12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687"/>
      <c r="BC52" s="16"/>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row>
    <row r="53" spans="1:12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687"/>
      <c r="BC53" s="16"/>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row>
    <row r="54" spans="1:12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687"/>
      <c r="BC54" s="16"/>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row>
    <row r="55" spans="1:12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687"/>
      <c r="BC55" s="16"/>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row>
    <row r="56" spans="1:12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6"/>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row>
    <row r="57" spans="1:12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6"/>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row>
    <row r="58" spans="1:12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6"/>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row>
    <row r="59" spans="1:12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6"/>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6"/>
      <c r="DA59" s="1"/>
      <c r="DB59" s="1"/>
      <c r="DC59" s="1"/>
      <c r="DD59" s="1"/>
      <c r="DE59" s="1"/>
      <c r="DF59" s="1"/>
      <c r="DG59" s="1"/>
      <c r="DH59" s="1"/>
      <c r="DI59" s="1"/>
      <c r="DJ59" s="1"/>
      <c r="DK59" s="1"/>
      <c r="DL59" s="1"/>
      <c r="DM59" s="1"/>
      <c r="DN59" s="1"/>
      <c r="DO59" s="1"/>
      <c r="DP59" s="1"/>
      <c r="DQ59" s="1"/>
      <c r="DR59" s="1"/>
    </row>
    <row r="60" spans="1:12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6"/>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row>
    <row r="61" spans="1:12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6"/>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46"/>
      <c r="DA61" s="1"/>
      <c r="DB61" s="1"/>
      <c r="DC61" s="1"/>
      <c r="DD61" s="1"/>
      <c r="DE61" s="1"/>
      <c r="DF61" s="1"/>
      <c r="DG61" s="1"/>
      <c r="DH61" s="1"/>
      <c r="DI61" s="1"/>
      <c r="DJ61" s="1"/>
      <c r="DK61" s="1"/>
      <c r="DL61" s="1"/>
      <c r="DM61" s="1"/>
      <c r="DN61" s="1"/>
      <c r="DO61" s="1"/>
      <c r="DP61" s="1"/>
      <c r="DQ61" s="1"/>
      <c r="DR61" s="1"/>
    </row>
    <row r="62" spans="1:12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6"/>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row>
    <row r="63" spans="1:12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row>
    <row r="64" spans="1:12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row>
    <row r="65" spans="1:12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row>
    <row r="66" spans="1:12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row>
    <row r="67" spans="1:12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44"/>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2"/>
      <c r="DA67" s="1"/>
      <c r="DB67" s="1"/>
      <c r="DC67" s="1"/>
      <c r="DD67" s="1"/>
      <c r="DE67" s="1"/>
      <c r="DF67" s="1"/>
      <c r="DG67" s="1"/>
      <c r="DH67" s="1"/>
      <c r="DI67" s="1"/>
      <c r="DJ67" s="1"/>
      <c r="DK67" s="1"/>
      <c r="DL67" s="1"/>
      <c r="DM67" s="1"/>
      <c r="DN67" s="1"/>
      <c r="DO67" s="1"/>
      <c r="DP67" s="1"/>
      <c r="DQ67" s="1"/>
      <c r="DR67" s="1"/>
    </row>
    <row r="68" spans="1:12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44"/>
      <c r="BC68" s="16"/>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row>
    <row r="69" spans="1:12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44"/>
      <c r="BC69" s="16"/>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row>
    <row r="70" spans="1:12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44"/>
      <c r="BC70" s="16"/>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row>
    <row r="71" spans="1:12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44"/>
      <c r="BC71" s="16"/>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row>
    <row r="72" spans="1:12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44"/>
      <c r="BC72" s="16"/>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row>
    <row r="73" spans="1:12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44"/>
      <c r="BC73" s="16"/>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row>
    <row r="74" spans="1:12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44"/>
      <c r="BC74" s="16"/>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row>
    <row r="75" spans="1:12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44"/>
      <c r="BC75" s="16"/>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row>
    <row r="76" spans="1:12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44"/>
      <c r="BC76" s="16"/>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row>
    <row r="77" spans="1:12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44"/>
      <c r="BC77" s="16"/>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row>
    <row r="78" spans="1:12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44"/>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row>
    <row r="79" spans="1:12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row>
    <row r="80" spans="1:12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44"/>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row>
    <row r="81" spans="1:12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row>
    <row r="82" spans="1:122" ht="12.7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row>
    <row r="83" spans="1:122" ht="12.7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row>
    <row r="84" spans="1:122" ht="12.7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row>
    <row r="85" spans="1:122" ht="12.7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row>
    <row r="86" spans="1:122" ht="12.7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row>
    <row r="87" spans="1:122" ht="12.7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row>
    <row r="88" spans="1:122" ht="12.7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row>
    <row r="89" spans="1:122" ht="12.7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row>
    <row r="90" spans="1:122" ht="12.7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row>
    <row r="91" spans="1:122" ht="12.7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row>
    <row r="92" spans="1:122" ht="12.7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row>
    <row r="93" spans="1:122" ht="12.7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row>
    <row r="94" spans="1:122" ht="12.7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row>
    <row r="95" spans="1:122" ht="12.7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row>
    <row r="96" spans="1:122"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row>
    <row r="97" spans="1:122"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row>
    <row r="98" spans="1:122"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row>
    <row r="99" spans="1:122"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row>
    <row r="100" spans="1:122"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row>
    <row r="101" spans="1:122"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row>
    <row r="102" spans="1:122"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row>
    <row r="103" spans="1:122"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row>
    <row r="104" spans="1:122"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row>
    <row r="105" spans="1:122"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row>
    <row r="106" spans="1:122"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row>
    <row r="107" spans="1:122"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row>
    <row r="108" spans="1:122"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row>
    <row r="109" spans="1:122"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row>
    <row r="110" spans="1:122"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row>
    <row r="111" spans="1:122"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row>
    <row r="112" spans="1:122"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row>
    <row r="113" spans="1:122"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row>
    <row r="114" spans="1:122"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61"/>
      <c r="BU114" s="61"/>
      <c r="BV114" s="61"/>
      <c r="BW114" s="61"/>
      <c r="BX114" s="61"/>
      <c r="BY114" s="61"/>
      <c r="BZ114" s="61"/>
      <c r="CA114" s="61"/>
      <c r="CB114" s="61"/>
      <c r="CC114" s="61"/>
      <c r="CD114" s="61"/>
      <c r="CE114" s="61"/>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row>
    <row r="115" spans="1:122"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row>
    <row r="116" spans="1:122"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row>
    <row r="117" spans="1:122"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row>
    <row r="118" spans="1:122"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c r="BO118" s="61"/>
      <c r="BP118" s="61"/>
      <c r="BQ118" s="61"/>
      <c r="BR118" s="61"/>
      <c r="BS118" s="61"/>
      <c r="BT118" s="61"/>
      <c r="BU118" s="61"/>
      <c r="BV118" s="61"/>
      <c r="BW118" s="61"/>
      <c r="BX118" s="61"/>
      <c r="BY118" s="61"/>
      <c r="BZ118" s="61"/>
      <c r="CA118" s="61"/>
      <c r="CB118" s="61"/>
      <c r="CC118" s="61"/>
      <c r="CD118" s="61"/>
      <c r="CE118" s="61"/>
      <c r="CF118" s="61"/>
      <c r="CG118" s="61"/>
      <c r="CH118" s="61"/>
      <c r="CI118" s="61"/>
      <c r="CJ118" s="61"/>
      <c r="CK118" s="61"/>
      <c r="CL118" s="61"/>
      <c r="CM118" s="61"/>
      <c r="CN118" s="61"/>
      <c r="CO118" s="61"/>
      <c r="CP118" s="61"/>
      <c r="CQ118" s="61"/>
      <c r="CR118" s="61"/>
      <c r="CS118" s="61"/>
      <c r="CT118" s="61"/>
      <c r="CU118" s="61"/>
      <c r="CV118" s="61"/>
      <c r="CW118" s="61"/>
      <c r="CX118" s="61"/>
      <c r="CY118" s="61"/>
      <c r="CZ118" s="61"/>
      <c r="DA118" s="61"/>
      <c r="DB118" s="61"/>
      <c r="DC118" s="61"/>
      <c r="DD118" s="61"/>
      <c r="DE118" s="61"/>
      <c r="DF118" s="61"/>
      <c r="DG118" s="61"/>
      <c r="DH118" s="61"/>
      <c r="DI118" s="61"/>
      <c r="DJ118" s="61"/>
      <c r="DK118" s="61"/>
      <c r="DL118" s="61"/>
      <c r="DM118" s="61"/>
      <c r="DN118" s="61"/>
      <c r="DO118" s="61"/>
      <c r="DP118" s="61"/>
      <c r="DQ118" s="61"/>
      <c r="DR118" s="61"/>
    </row>
    <row r="119" spans="1:122"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row>
    <row r="120" spans="1:122"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c r="BO120" s="61"/>
      <c r="BP120" s="61"/>
      <c r="BQ120" s="61"/>
      <c r="BR120" s="61"/>
      <c r="BS120" s="61"/>
      <c r="BT120" s="61"/>
      <c r="BU120" s="61"/>
      <c r="BV120" s="61"/>
      <c r="BW120" s="61"/>
      <c r="BX120" s="61"/>
      <c r="BY120" s="61"/>
      <c r="BZ120" s="61"/>
      <c r="CA120" s="61"/>
      <c r="CB120" s="61"/>
      <c r="CC120" s="61"/>
      <c r="CD120" s="61"/>
      <c r="CE120" s="61"/>
      <c r="CF120" s="61"/>
      <c r="CG120" s="61"/>
      <c r="CH120" s="61"/>
      <c r="CI120" s="61"/>
      <c r="CJ120" s="61"/>
      <c r="CK120" s="61"/>
      <c r="CL120" s="61"/>
      <c r="CM120" s="61"/>
      <c r="CN120" s="61"/>
      <c r="CO120" s="61"/>
      <c r="CP120" s="61"/>
      <c r="CQ120" s="61"/>
      <c r="CR120" s="61"/>
      <c r="CS120" s="61"/>
      <c r="CT120" s="61"/>
      <c r="CU120" s="61"/>
      <c r="CV120" s="61"/>
      <c r="CW120" s="61"/>
      <c r="CX120" s="61"/>
      <c r="CY120" s="61"/>
      <c r="CZ120" s="61"/>
      <c r="DA120" s="61"/>
      <c r="DB120" s="61"/>
      <c r="DC120" s="61"/>
      <c r="DD120" s="61"/>
      <c r="DE120" s="61"/>
      <c r="DF120" s="61"/>
      <c r="DG120" s="61"/>
      <c r="DH120" s="61"/>
      <c r="DI120" s="61"/>
      <c r="DJ120" s="61"/>
      <c r="DK120" s="61"/>
      <c r="DL120" s="61"/>
      <c r="DM120" s="61"/>
      <c r="DN120" s="61"/>
      <c r="DO120" s="61"/>
      <c r="DP120" s="61"/>
      <c r="DQ120" s="61"/>
      <c r="DR120" s="61"/>
    </row>
    <row r="121" spans="1:122"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row>
    <row r="122" spans="1:122"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row>
    <row r="123" spans="1:122"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c r="DK123" s="61"/>
      <c r="DL123" s="61"/>
      <c r="DM123" s="61"/>
      <c r="DN123" s="61"/>
      <c r="DO123" s="61"/>
      <c r="DP123" s="61"/>
      <c r="DQ123" s="61"/>
      <c r="DR123" s="61"/>
    </row>
    <row r="124" spans="1:122"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row>
    <row r="125" spans="1:122"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row>
    <row r="126" spans="1:122"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row>
    <row r="127" spans="1:122"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c r="BO127" s="61"/>
      <c r="BP127" s="61"/>
      <c r="BQ127" s="61"/>
      <c r="BR127" s="61"/>
      <c r="BS127" s="61"/>
      <c r="BT127" s="61"/>
      <c r="BU127" s="61"/>
      <c r="BV127" s="61"/>
      <c r="BW127" s="61"/>
      <c r="BX127" s="61"/>
      <c r="BY127" s="61"/>
      <c r="BZ127" s="61"/>
      <c r="CA127" s="61"/>
      <c r="CB127" s="61"/>
      <c r="CC127" s="61"/>
      <c r="CD127" s="61"/>
      <c r="CE127" s="61"/>
      <c r="CF127" s="61"/>
      <c r="CG127" s="61"/>
      <c r="CH127" s="61"/>
      <c r="CI127" s="61"/>
      <c r="CJ127" s="61"/>
      <c r="CK127" s="61"/>
      <c r="CL127" s="61"/>
      <c r="CM127" s="61"/>
      <c r="CN127" s="61"/>
      <c r="CO127" s="61"/>
      <c r="CP127" s="61"/>
      <c r="CQ127" s="61"/>
      <c r="CR127" s="61"/>
      <c r="CS127" s="61"/>
      <c r="CT127" s="61"/>
      <c r="CU127" s="61"/>
      <c r="CV127" s="61"/>
      <c r="CW127" s="61"/>
      <c r="CX127" s="61"/>
      <c r="CY127" s="61"/>
      <c r="CZ127" s="61"/>
      <c r="DA127" s="61"/>
      <c r="DB127" s="61"/>
      <c r="DC127" s="61"/>
      <c r="DD127" s="61"/>
      <c r="DE127" s="61"/>
      <c r="DF127" s="61"/>
      <c r="DG127" s="61"/>
      <c r="DH127" s="61"/>
      <c r="DI127" s="61"/>
      <c r="DJ127" s="61"/>
      <c r="DK127" s="61"/>
      <c r="DL127" s="61"/>
      <c r="DM127" s="61"/>
      <c r="DN127" s="61"/>
      <c r="DO127" s="61"/>
      <c r="DP127" s="61"/>
      <c r="DQ127" s="61"/>
      <c r="DR127" s="61"/>
    </row>
    <row r="128" spans="1:122"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row>
    <row r="129" spans="1:122"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row>
    <row r="130" spans="1:122"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row>
    <row r="131" spans="1:122"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c r="CG131" s="61"/>
      <c r="CH131" s="61"/>
      <c r="CI131" s="61"/>
      <c r="CJ131" s="61"/>
      <c r="CK131" s="61"/>
      <c r="CL131" s="61"/>
      <c r="CM131" s="61"/>
      <c r="CN131" s="61"/>
      <c r="CO131" s="61"/>
      <c r="CP131" s="61"/>
      <c r="CQ131" s="61"/>
      <c r="CR131" s="61"/>
      <c r="CS131" s="61"/>
      <c r="CT131" s="61"/>
      <c r="CU131" s="61"/>
      <c r="CV131" s="61"/>
      <c r="CW131" s="61"/>
      <c r="CX131" s="61"/>
      <c r="CY131" s="61"/>
      <c r="CZ131" s="61"/>
      <c r="DA131" s="61"/>
      <c r="DB131" s="61"/>
      <c r="DC131" s="61"/>
      <c r="DD131" s="61"/>
      <c r="DE131" s="61"/>
      <c r="DF131" s="61"/>
      <c r="DG131" s="61"/>
      <c r="DH131" s="61"/>
      <c r="DI131" s="61"/>
      <c r="DJ131" s="61"/>
      <c r="DK131" s="61"/>
      <c r="DL131" s="61"/>
      <c r="DM131" s="61"/>
      <c r="DN131" s="61"/>
      <c r="DO131" s="61"/>
      <c r="DP131" s="61"/>
      <c r="DQ131" s="61"/>
      <c r="DR131" s="61"/>
    </row>
    <row r="132" spans="1:122"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row>
    <row r="133" spans="1:122"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row>
    <row r="134" spans="1:122"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row>
    <row r="135" spans="1:122"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row>
    <row r="136" spans="1:122"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61"/>
      <c r="BV136" s="61"/>
      <c r="BW136" s="61"/>
      <c r="BX136" s="61"/>
      <c r="BY136" s="61"/>
      <c r="BZ136" s="61"/>
      <c r="CA136" s="61"/>
      <c r="CB136" s="61"/>
      <c r="CC136" s="61"/>
      <c r="CD136" s="61"/>
      <c r="CE136" s="61"/>
      <c r="CF136" s="61"/>
      <c r="CG136" s="61"/>
      <c r="CH136" s="61"/>
      <c r="CI136" s="61"/>
      <c r="CJ136" s="61"/>
      <c r="CK136" s="61"/>
      <c r="CL136" s="61"/>
      <c r="CM136" s="61"/>
      <c r="CN136" s="61"/>
      <c r="CO136" s="61"/>
      <c r="CP136" s="61"/>
      <c r="CQ136" s="61"/>
      <c r="CR136" s="61"/>
      <c r="CS136" s="61"/>
      <c r="CT136" s="61"/>
      <c r="CU136" s="61"/>
      <c r="CV136" s="61"/>
      <c r="CW136" s="61"/>
      <c r="CX136" s="61"/>
      <c r="CY136" s="61"/>
      <c r="CZ136" s="61"/>
      <c r="DA136" s="61"/>
      <c r="DB136" s="61"/>
      <c r="DC136" s="61"/>
      <c r="DD136" s="61"/>
      <c r="DE136" s="61"/>
      <c r="DF136" s="61"/>
      <c r="DG136" s="61"/>
      <c r="DH136" s="61"/>
      <c r="DI136" s="61"/>
      <c r="DJ136" s="61"/>
      <c r="DK136" s="61"/>
      <c r="DL136" s="61"/>
      <c r="DM136" s="61"/>
      <c r="DN136" s="61"/>
      <c r="DO136" s="61"/>
      <c r="DP136" s="61"/>
      <c r="DQ136" s="61"/>
      <c r="DR136" s="61"/>
    </row>
    <row r="137" spans="1:122"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row>
    <row r="138" spans="1:122"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1"/>
      <c r="DB138" s="61"/>
      <c r="DC138" s="61"/>
      <c r="DD138" s="61"/>
      <c r="DE138" s="61"/>
      <c r="DF138" s="61"/>
      <c r="DG138" s="61"/>
      <c r="DH138" s="61"/>
      <c r="DI138" s="61"/>
      <c r="DJ138" s="61"/>
      <c r="DK138" s="61"/>
      <c r="DL138" s="61"/>
      <c r="DM138" s="61"/>
      <c r="DN138" s="61"/>
      <c r="DO138" s="61"/>
      <c r="DP138" s="61"/>
      <c r="DQ138" s="61"/>
      <c r="DR138" s="61"/>
    </row>
    <row r="139" spans="1:122"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row>
    <row r="140" spans="1:122"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row>
    <row r="141" spans="1:122"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row>
    <row r="142" spans="1:122"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row>
    <row r="143" spans="1:122"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row>
    <row r="144" spans="1:122"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row>
    <row r="145" spans="1:122"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row>
    <row r="146" spans="1:122"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row>
    <row r="147" spans="1:122"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row>
    <row r="148" spans="1:122"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c r="DI148" s="61"/>
      <c r="DJ148" s="61"/>
      <c r="DK148" s="61"/>
      <c r="DL148" s="61"/>
      <c r="DM148" s="61"/>
      <c r="DN148" s="61"/>
      <c r="DO148" s="61"/>
      <c r="DP148" s="61"/>
      <c r="DQ148" s="61"/>
      <c r="DR148" s="61"/>
    </row>
    <row r="149" spans="1:122"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row>
    <row r="150" spans="1:122"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61"/>
      <c r="DL150" s="61"/>
      <c r="DM150" s="61"/>
      <c r="DN150" s="61"/>
      <c r="DO150" s="61"/>
      <c r="DP150" s="61"/>
      <c r="DQ150" s="61"/>
      <c r="DR150" s="61"/>
    </row>
    <row r="151" spans="1:122"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row>
    <row r="152" spans="1:122"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61"/>
      <c r="DL152" s="61"/>
      <c r="DM152" s="61"/>
      <c r="DN152" s="61"/>
      <c r="DO152" s="61"/>
      <c r="DP152" s="61"/>
      <c r="DQ152" s="61"/>
      <c r="DR152" s="61"/>
    </row>
    <row r="153" spans="1:122"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61"/>
      <c r="DL153" s="61"/>
      <c r="DM153" s="61"/>
      <c r="DN153" s="61"/>
      <c r="DO153" s="61"/>
      <c r="DP153" s="61"/>
      <c r="DQ153" s="61"/>
      <c r="DR153" s="61"/>
    </row>
    <row r="154" spans="1:122"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row>
    <row r="155" spans="1:122"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row>
    <row r="156" spans="1:122"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61"/>
      <c r="DL156" s="61"/>
      <c r="DM156" s="61"/>
      <c r="DN156" s="61"/>
      <c r="DO156" s="61"/>
      <c r="DP156" s="61"/>
      <c r="DQ156" s="61"/>
      <c r="DR156" s="61"/>
    </row>
    <row r="157" spans="1:122"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61"/>
      <c r="DL157" s="61"/>
      <c r="DM157" s="61"/>
      <c r="DN157" s="61"/>
      <c r="DO157" s="61"/>
      <c r="DP157" s="61"/>
      <c r="DQ157" s="61"/>
      <c r="DR157" s="61"/>
    </row>
    <row r="158" spans="1:122"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61"/>
      <c r="DL158" s="61"/>
      <c r="DM158" s="61"/>
      <c r="DN158" s="61"/>
      <c r="DO158" s="61"/>
      <c r="DP158" s="61"/>
      <c r="DQ158" s="61"/>
      <c r="DR158" s="61"/>
    </row>
    <row r="159" spans="1:122"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row>
    <row r="160" spans="1:122"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c r="DK160" s="61"/>
      <c r="DL160" s="61"/>
      <c r="DM160" s="61"/>
      <c r="DN160" s="61"/>
      <c r="DO160" s="61"/>
      <c r="DP160" s="61"/>
      <c r="DQ160" s="61"/>
      <c r="DR160" s="61"/>
    </row>
    <row r="161" spans="1:122"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c r="DK161" s="61"/>
      <c r="DL161" s="61"/>
      <c r="DM161" s="61"/>
      <c r="DN161" s="61"/>
      <c r="DO161" s="61"/>
      <c r="DP161" s="61"/>
      <c r="DQ161" s="61"/>
      <c r="DR161" s="61"/>
    </row>
    <row r="162" spans="1:122"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c r="DK162" s="61"/>
      <c r="DL162" s="61"/>
      <c r="DM162" s="61"/>
      <c r="DN162" s="61"/>
      <c r="DO162" s="61"/>
      <c r="DP162" s="61"/>
      <c r="DQ162" s="61"/>
      <c r="DR162" s="61"/>
    </row>
    <row r="163" spans="1:122"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c r="DK163" s="61"/>
      <c r="DL163" s="61"/>
      <c r="DM163" s="61"/>
      <c r="DN163" s="61"/>
      <c r="DO163" s="61"/>
      <c r="DP163" s="61"/>
      <c r="DQ163" s="61"/>
      <c r="DR163" s="61"/>
    </row>
    <row r="164" spans="1:122"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c r="DK164" s="61"/>
      <c r="DL164" s="61"/>
      <c r="DM164" s="61"/>
      <c r="DN164" s="61"/>
      <c r="DO164" s="61"/>
      <c r="DP164" s="61"/>
      <c r="DQ164" s="61"/>
      <c r="DR164" s="61"/>
    </row>
    <row r="165" spans="1:122"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61"/>
      <c r="DH165" s="61"/>
      <c r="DI165" s="61"/>
      <c r="DJ165" s="61"/>
      <c r="DK165" s="61"/>
      <c r="DL165" s="61"/>
      <c r="DM165" s="61"/>
      <c r="DN165" s="61"/>
      <c r="DO165" s="61"/>
      <c r="DP165" s="61"/>
      <c r="DQ165" s="61"/>
      <c r="DR165" s="61"/>
    </row>
    <row r="166" spans="1:122"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61"/>
      <c r="DI166" s="61"/>
      <c r="DJ166" s="61"/>
      <c r="DK166" s="61"/>
      <c r="DL166" s="61"/>
      <c r="DM166" s="61"/>
      <c r="DN166" s="61"/>
      <c r="DO166" s="61"/>
      <c r="DP166" s="61"/>
      <c r="DQ166" s="61"/>
      <c r="DR166" s="61"/>
    </row>
    <row r="167" spans="1:122"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61"/>
      <c r="DI167" s="61"/>
      <c r="DJ167" s="61"/>
      <c r="DK167" s="61"/>
      <c r="DL167" s="61"/>
      <c r="DM167" s="61"/>
      <c r="DN167" s="61"/>
      <c r="DO167" s="61"/>
      <c r="DP167" s="61"/>
      <c r="DQ167" s="61"/>
      <c r="DR167" s="61"/>
    </row>
    <row r="168" spans="1:122"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61"/>
      <c r="DI168" s="61"/>
      <c r="DJ168" s="61"/>
      <c r="DK168" s="61"/>
      <c r="DL168" s="61"/>
      <c r="DM168" s="61"/>
      <c r="DN168" s="61"/>
      <c r="DO168" s="61"/>
      <c r="DP168" s="61"/>
      <c r="DQ168" s="61"/>
      <c r="DR168" s="61"/>
    </row>
    <row r="169" spans="1:122"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row>
    <row r="170" spans="1:122"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61"/>
      <c r="DI170" s="61"/>
      <c r="DJ170" s="61"/>
      <c r="DK170" s="61"/>
      <c r="DL170" s="61"/>
      <c r="DM170" s="61"/>
      <c r="DN170" s="61"/>
      <c r="DO170" s="61"/>
      <c r="DP170" s="61"/>
      <c r="DQ170" s="61"/>
      <c r="DR170" s="61"/>
    </row>
    <row r="171" spans="1:122"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61"/>
      <c r="DI171" s="61"/>
      <c r="DJ171" s="61"/>
      <c r="DK171" s="61"/>
      <c r="DL171" s="61"/>
      <c r="DM171" s="61"/>
      <c r="DN171" s="61"/>
      <c r="DO171" s="61"/>
      <c r="DP171" s="61"/>
      <c r="DQ171" s="61"/>
      <c r="DR171" s="61"/>
    </row>
    <row r="172" spans="1:122"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61"/>
      <c r="DI172" s="61"/>
      <c r="DJ172" s="61"/>
      <c r="DK172" s="61"/>
      <c r="DL172" s="61"/>
      <c r="DM172" s="61"/>
      <c r="DN172" s="61"/>
      <c r="DO172" s="61"/>
      <c r="DP172" s="61"/>
      <c r="DQ172" s="61"/>
      <c r="DR172" s="61"/>
    </row>
    <row r="173" spans="1:122"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c r="DE173" s="61"/>
      <c r="DF173" s="61"/>
      <c r="DG173" s="61"/>
      <c r="DH173" s="61"/>
      <c r="DI173" s="61"/>
      <c r="DJ173" s="61"/>
      <c r="DK173" s="61"/>
      <c r="DL173" s="61"/>
      <c r="DM173" s="61"/>
      <c r="DN173" s="61"/>
      <c r="DO173" s="61"/>
      <c r="DP173" s="61"/>
      <c r="DQ173" s="61"/>
      <c r="DR173" s="61"/>
    </row>
    <row r="174" spans="1:122"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row>
    <row r="175" spans="1:122"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row>
    <row r="176" spans="1:122"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row>
    <row r="177" spans="1:122"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row>
    <row r="178" spans="1:122"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row>
    <row r="179" spans="1:122"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row>
    <row r="180" spans="1:122"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row>
    <row r="181" spans="1:122"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c r="DI181" s="61"/>
      <c r="DJ181" s="61"/>
      <c r="DK181" s="61"/>
      <c r="DL181" s="61"/>
      <c r="DM181" s="61"/>
      <c r="DN181" s="61"/>
      <c r="DO181" s="61"/>
      <c r="DP181" s="61"/>
      <c r="DQ181" s="61"/>
      <c r="DR181" s="61"/>
    </row>
    <row r="182" spans="1:122"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61"/>
      <c r="DI182" s="61"/>
      <c r="DJ182" s="61"/>
      <c r="DK182" s="61"/>
      <c r="DL182" s="61"/>
      <c r="DM182" s="61"/>
      <c r="DN182" s="61"/>
      <c r="DO182" s="61"/>
      <c r="DP182" s="61"/>
      <c r="DQ182" s="61"/>
      <c r="DR182" s="61"/>
    </row>
    <row r="183" spans="1:122"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61"/>
      <c r="DQ183" s="61"/>
      <c r="DR183" s="61"/>
    </row>
    <row r="184" spans="1:122"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c r="DE184" s="61"/>
      <c r="DF184" s="61"/>
      <c r="DG184" s="61"/>
      <c r="DH184" s="61"/>
      <c r="DI184" s="61"/>
      <c r="DJ184" s="61"/>
      <c r="DK184" s="61"/>
      <c r="DL184" s="61"/>
      <c r="DM184" s="61"/>
      <c r="DN184" s="61"/>
      <c r="DO184" s="61"/>
      <c r="DP184" s="61"/>
      <c r="DQ184" s="61"/>
      <c r="DR184" s="61"/>
    </row>
    <row r="185" spans="1:122"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c r="DE185" s="61"/>
      <c r="DF185" s="61"/>
      <c r="DG185" s="61"/>
      <c r="DH185" s="61"/>
      <c r="DI185" s="61"/>
      <c r="DJ185" s="61"/>
      <c r="DK185" s="61"/>
      <c r="DL185" s="61"/>
      <c r="DM185" s="61"/>
      <c r="DN185" s="61"/>
      <c r="DO185" s="61"/>
      <c r="DP185" s="61"/>
      <c r="DQ185" s="61"/>
      <c r="DR185" s="61"/>
    </row>
    <row r="186" spans="1:122"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1"/>
      <c r="DF186" s="61"/>
      <c r="DG186" s="61"/>
      <c r="DH186" s="61"/>
      <c r="DI186" s="61"/>
      <c r="DJ186" s="61"/>
      <c r="DK186" s="61"/>
      <c r="DL186" s="61"/>
      <c r="DM186" s="61"/>
      <c r="DN186" s="61"/>
      <c r="DO186" s="61"/>
      <c r="DP186" s="61"/>
      <c r="DQ186" s="61"/>
      <c r="DR186" s="61"/>
    </row>
    <row r="187" spans="1:122"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c r="DE187" s="61"/>
      <c r="DF187" s="61"/>
      <c r="DG187" s="61"/>
      <c r="DH187" s="61"/>
      <c r="DI187" s="61"/>
      <c r="DJ187" s="61"/>
      <c r="DK187" s="61"/>
      <c r="DL187" s="61"/>
      <c r="DM187" s="61"/>
      <c r="DN187" s="61"/>
      <c r="DO187" s="61"/>
      <c r="DP187" s="61"/>
      <c r="DQ187" s="61"/>
      <c r="DR187" s="61"/>
    </row>
    <row r="188" spans="1:122"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61"/>
      <c r="DH188" s="61"/>
      <c r="DI188" s="61"/>
      <c r="DJ188" s="61"/>
      <c r="DK188" s="61"/>
      <c r="DL188" s="61"/>
      <c r="DM188" s="61"/>
      <c r="DN188" s="61"/>
      <c r="DO188" s="61"/>
      <c r="DP188" s="61"/>
      <c r="DQ188" s="61"/>
      <c r="DR188" s="61"/>
    </row>
    <row r="189" spans="1:122"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c r="CU189" s="61"/>
      <c r="CV189" s="61"/>
      <c r="CW189" s="61"/>
      <c r="CX189" s="61"/>
      <c r="CY189" s="61"/>
      <c r="CZ189" s="61"/>
      <c r="DA189" s="61"/>
      <c r="DB189" s="61"/>
      <c r="DC189" s="61"/>
      <c r="DD189" s="61"/>
      <c r="DE189" s="61"/>
      <c r="DF189" s="61"/>
      <c r="DG189" s="61"/>
      <c r="DH189" s="61"/>
      <c r="DI189" s="61"/>
      <c r="DJ189" s="61"/>
      <c r="DK189" s="61"/>
      <c r="DL189" s="61"/>
      <c r="DM189" s="61"/>
      <c r="DN189" s="61"/>
      <c r="DO189" s="61"/>
      <c r="DP189" s="61"/>
      <c r="DQ189" s="61"/>
      <c r="DR189" s="61"/>
    </row>
    <row r="190" spans="1:122"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c r="CU190" s="61"/>
      <c r="CV190" s="61"/>
      <c r="CW190" s="61"/>
      <c r="CX190" s="61"/>
      <c r="CY190" s="61"/>
      <c r="CZ190" s="61"/>
      <c r="DA190" s="61"/>
      <c r="DB190" s="61"/>
      <c r="DC190" s="61"/>
      <c r="DD190" s="61"/>
      <c r="DE190" s="61"/>
      <c r="DF190" s="61"/>
      <c r="DG190" s="61"/>
      <c r="DH190" s="61"/>
      <c r="DI190" s="61"/>
      <c r="DJ190" s="61"/>
      <c r="DK190" s="61"/>
      <c r="DL190" s="61"/>
      <c r="DM190" s="61"/>
      <c r="DN190" s="61"/>
      <c r="DO190" s="61"/>
      <c r="DP190" s="61"/>
      <c r="DQ190" s="61"/>
      <c r="DR190" s="61"/>
    </row>
    <row r="191" spans="1:122"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c r="DE191" s="61"/>
      <c r="DF191" s="61"/>
      <c r="DG191" s="61"/>
      <c r="DH191" s="61"/>
      <c r="DI191" s="61"/>
      <c r="DJ191" s="61"/>
      <c r="DK191" s="61"/>
      <c r="DL191" s="61"/>
      <c r="DM191" s="61"/>
      <c r="DN191" s="61"/>
      <c r="DO191" s="61"/>
      <c r="DP191" s="61"/>
      <c r="DQ191" s="61"/>
      <c r="DR191" s="61"/>
    </row>
    <row r="192" spans="1:122"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61"/>
      <c r="DH192" s="61"/>
      <c r="DI192" s="61"/>
      <c r="DJ192" s="61"/>
      <c r="DK192" s="61"/>
      <c r="DL192" s="61"/>
      <c r="DM192" s="61"/>
      <c r="DN192" s="61"/>
      <c r="DO192" s="61"/>
      <c r="DP192" s="61"/>
      <c r="DQ192" s="61"/>
      <c r="DR192" s="61"/>
    </row>
    <row r="193" spans="1:122"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c r="CU193" s="61"/>
      <c r="CV193" s="61"/>
      <c r="CW193" s="61"/>
      <c r="CX193" s="61"/>
      <c r="CY193" s="61"/>
      <c r="CZ193" s="61"/>
      <c r="DA193" s="61"/>
      <c r="DB193" s="61"/>
      <c r="DC193" s="61"/>
      <c r="DD193" s="61"/>
      <c r="DE193" s="61"/>
      <c r="DF193" s="61"/>
      <c r="DG193" s="61"/>
      <c r="DH193" s="61"/>
      <c r="DI193" s="61"/>
      <c r="DJ193" s="61"/>
      <c r="DK193" s="61"/>
      <c r="DL193" s="61"/>
      <c r="DM193" s="61"/>
      <c r="DN193" s="61"/>
      <c r="DO193" s="61"/>
      <c r="DP193" s="61"/>
      <c r="DQ193" s="61"/>
      <c r="DR193" s="61"/>
    </row>
    <row r="194" spans="1:122"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c r="DE194" s="61"/>
      <c r="DF194" s="61"/>
      <c r="DG194" s="61"/>
      <c r="DH194" s="61"/>
      <c r="DI194" s="61"/>
      <c r="DJ194" s="61"/>
      <c r="DK194" s="61"/>
      <c r="DL194" s="61"/>
      <c r="DM194" s="61"/>
      <c r="DN194" s="61"/>
      <c r="DO194" s="61"/>
      <c r="DP194" s="61"/>
      <c r="DQ194" s="61"/>
      <c r="DR194" s="61"/>
    </row>
    <row r="195" spans="1:122"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c r="DE195" s="61"/>
      <c r="DF195" s="61"/>
      <c r="DG195" s="61"/>
      <c r="DH195" s="61"/>
      <c r="DI195" s="61"/>
      <c r="DJ195" s="61"/>
      <c r="DK195" s="61"/>
      <c r="DL195" s="61"/>
      <c r="DM195" s="61"/>
      <c r="DN195" s="61"/>
      <c r="DO195" s="61"/>
      <c r="DP195" s="61"/>
      <c r="DQ195" s="61"/>
      <c r="DR195" s="61"/>
    </row>
    <row r="196" spans="1:122"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61"/>
      <c r="DH196" s="61"/>
      <c r="DI196" s="61"/>
      <c r="DJ196" s="61"/>
      <c r="DK196" s="61"/>
      <c r="DL196" s="61"/>
      <c r="DM196" s="61"/>
      <c r="DN196" s="61"/>
      <c r="DO196" s="61"/>
      <c r="DP196" s="61"/>
      <c r="DQ196" s="61"/>
      <c r="DR196" s="61"/>
    </row>
    <row r="197" spans="1:122"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c r="CT197" s="61"/>
      <c r="CU197" s="61"/>
      <c r="CV197" s="61"/>
      <c r="CW197" s="61"/>
      <c r="CX197" s="61"/>
      <c r="CY197" s="61"/>
      <c r="CZ197" s="61"/>
      <c r="DA197" s="61"/>
      <c r="DB197" s="61"/>
      <c r="DC197" s="61"/>
      <c r="DD197" s="61"/>
      <c r="DE197" s="61"/>
      <c r="DF197" s="61"/>
      <c r="DG197" s="61"/>
      <c r="DH197" s="61"/>
      <c r="DI197" s="61"/>
      <c r="DJ197" s="61"/>
      <c r="DK197" s="61"/>
      <c r="DL197" s="61"/>
      <c r="DM197" s="61"/>
      <c r="DN197" s="61"/>
      <c r="DO197" s="61"/>
      <c r="DP197" s="61"/>
      <c r="DQ197" s="61"/>
      <c r="DR197" s="61"/>
    </row>
    <row r="198" spans="1:122"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61"/>
      <c r="DH198" s="61"/>
      <c r="DI198" s="61"/>
      <c r="DJ198" s="61"/>
      <c r="DK198" s="61"/>
      <c r="DL198" s="61"/>
      <c r="DM198" s="61"/>
      <c r="DN198" s="61"/>
      <c r="DO198" s="61"/>
      <c r="DP198" s="61"/>
      <c r="DQ198" s="61"/>
      <c r="DR198" s="61"/>
    </row>
    <row r="199" spans="1:122"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61"/>
      <c r="DH199" s="61"/>
      <c r="DI199" s="61"/>
      <c r="DJ199" s="61"/>
      <c r="DK199" s="61"/>
      <c r="DL199" s="61"/>
      <c r="DM199" s="61"/>
      <c r="DN199" s="61"/>
      <c r="DO199" s="61"/>
      <c r="DP199" s="61"/>
      <c r="DQ199" s="61"/>
      <c r="DR199" s="61"/>
    </row>
    <row r="200" spans="1:122"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61"/>
      <c r="DH200" s="61"/>
      <c r="DI200" s="61"/>
      <c r="DJ200" s="61"/>
      <c r="DK200" s="61"/>
      <c r="DL200" s="61"/>
      <c r="DM200" s="61"/>
      <c r="DN200" s="61"/>
      <c r="DO200" s="61"/>
      <c r="DP200" s="61"/>
      <c r="DQ200" s="61"/>
      <c r="DR200" s="61"/>
    </row>
    <row r="201" spans="1:122"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61"/>
      <c r="DH201" s="61"/>
      <c r="DI201" s="61"/>
      <c r="DJ201" s="61"/>
      <c r="DK201" s="61"/>
      <c r="DL201" s="61"/>
      <c r="DM201" s="61"/>
      <c r="DN201" s="61"/>
      <c r="DO201" s="61"/>
      <c r="DP201" s="61"/>
      <c r="DQ201" s="61"/>
      <c r="DR201" s="61"/>
    </row>
    <row r="202" spans="1:122"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61"/>
      <c r="DI202" s="61"/>
      <c r="DJ202" s="61"/>
      <c r="DK202" s="61"/>
      <c r="DL202" s="61"/>
      <c r="DM202" s="61"/>
      <c r="DN202" s="61"/>
      <c r="DO202" s="61"/>
      <c r="DP202" s="61"/>
      <c r="DQ202" s="61"/>
      <c r="DR202" s="61"/>
    </row>
    <row r="203" spans="1:122"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c r="BN203" s="61"/>
      <c r="BO203" s="61"/>
      <c r="BP203" s="61"/>
      <c r="BQ203" s="61"/>
      <c r="BR203" s="61"/>
      <c r="BS203" s="61"/>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c r="DI203" s="61"/>
      <c r="DJ203" s="61"/>
      <c r="DK203" s="61"/>
      <c r="DL203" s="61"/>
      <c r="DM203" s="61"/>
      <c r="DN203" s="61"/>
      <c r="DO203" s="61"/>
      <c r="DP203" s="61"/>
      <c r="DQ203" s="61"/>
      <c r="DR203" s="61"/>
    </row>
    <row r="204" spans="1:122"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c r="BN204" s="61"/>
      <c r="BO204" s="61"/>
      <c r="BP204" s="61"/>
      <c r="BQ204" s="61"/>
      <c r="BR204" s="61"/>
      <c r="BS204" s="61"/>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61"/>
      <c r="DH204" s="61"/>
      <c r="DI204" s="61"/>
      <c r="DJ204" s="61"/>
      <c r="DK204" s="61"/>
      <c r="DL204" s="61"/>
      <c r="DM204" s="61"/>
      <c r="DN204" s="61"/>
      <c r="DO204" s="61"/>
      <c r="DP204" s="61"/>
      <c r="DQ204" s="61"/>
      <c r="DR204" s="61"/>
    </row>
    <row r="205" spans="1:122"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c r="DE205" s="61"/>
      <c r="DF205" s="61"/>
      <c r="DG205" s="61"/>
      <c r="DH205" s="61"/>
      <c r="DI205" s="61"/>
      <c r="DJ205" s="61"/>
      <c r="DK205" s="61"/>
      <c r="DL205" s="61"/>
      <c r="DM205" s="61"/>
      <c r="DN205" s="61"/>
      <c r="DO205" s="61"/>
      <c r="DP205" s="61"/>
      <c r="DQ205" s="61"/>
      <c r="DR205" s="61"/>
    </row>
    <row r="206" spans="1:122"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61"/>
      <c r="DH206" s="61"/>
      <c r="DI206" s="61"/>
      <c r="DJ206" s="61"/>
      <c r="DK206" s="61"/>
      <c r="DL206" s="61"/>
      <c r="DM206" s="61"/>
      <c r="DN206" s="61"/>
      <c r="DO206" s="61"/>
      <c r="DP206" s="61"/>
      <c r="DQ206" s="61"/>
      <c r="DR206" s="61"/>
    </row>
    <row r="207" spans="1:122"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61"/>
      <c r="DI207" s="61"/>
      <c r="DJ207" s="61"/>
      <c r="DK207" s="61"/>
      <c r="DL207" s="61"/>
      <c r="DM207" s="61"/>
      <c r="DN207" s="61"/>
      <c r="DO207" s="61"/>
      <c r="DP207" s="61"/>
      <c r="DQ207" s="61"/>
      <c r="DR207" s="61"/>
    </row>
    <row r="208" spans="1:122"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61"/>
      <c r="DI208" s="61"/>
      <c r="DJ208" s="61"/>
      <c r="DK208" s="61"/>
      <c r="DL208" s="61"/>
      <c r="DM208" s="61"/>
      <c r="DN208" s="61"/>
      <c r="DO208" s="61"/>
      <c r="DP208" s="61"/>
      <c r="DQ208" s="61"/>
      <c r="DR208" s="61"/>
    </row>
    <row r="209" spans="1:122"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c r="BN209" s="61"/>
      <c r="BO209" s="61"/>
      <c r="BP209" s="61"/>
      <c r="BQ209" s="61"/>
      <c r="BR209" s="61"/>
      <c r="BS209" s="61"/>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c r="DE209" s="61"/>
      <c r="DF209" s="61"/>
      <c r="DG209" s="61"/>
      <c r="DH209" s="61"/>
      <c r="DI209" s="61"/>
      <c r="DJ209" s="61"/>
      <c r="DK209" s="61"/>
      <c r="DL209" s="61"/>
      <c r="DM209" s="61"/>
      <c r="DN209" s="61"/>
      <c r="DO209" s="61"/>
      <c r="DP209" s="61"/>
      <c r="DQ209" s="61"/>
      <c r="DR209" s="61"/>
    </row>
    <row r="210" spans="1:122"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c r="BN210" s="61"/>
      <c r="BO210" s="61"/>
      <c r="BP210" s="61"/>
      <c r="BQ210" s="61"/>
      <c r="BR210" s="61"/>
      <c r="BS210" s="61"/>
      <c r="BT210" s="61"/>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c r="DE210" s="61"/>
      <c r="DF210" s="61"/>
      <c r="DG210" s="61"/>
      <c r="DH210" s="61"/>
      <c r="DI210" s="61"/>
      <c r="DJ210" s="61"/>
      <c r="DK210" s="61"/>
      <c r="DL210" s="61"/>
      <c r="DM210" s="61"/>
      <c r="DN210" s="61"/>
      <c r="DO210" s="61"/>
      <c r="DP210" s="61"/>
      <c r="DQ210" s="61"/>
      <c r="DR210" s="61"/>
    </row>
    <row r="211" spans="1:122"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c r="BN211" s="61"/>
      <c r="BO211" s="61"/>
      <c r="BP211" s="61"/>
      <c r="BQ211" s="61"/>
      <c r="BR211" s="61"/>
      <c r="BS211" s="61"/>
      <c r="BT211" s="61"/>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61"/>
      <c r="DH211" s="61"/>
      <c r="DI211" s="61"/>
      <c r="DJ211" s="61"/>
      <c r="DK211" s="61"/>
      <c r="DL211" s="61"/>
      <c r="DM211" s="61"/>
      <c r="DN211" s="61"/>
      <c r="DO211" s="61"/>
      <c r="DP211" s="61"/>
      <c r="DQ211" s="61"/>
      <c r="DR211" s="61"/>
    </row>
    <row r="212" spans="1:122"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c r="DE212" s="61"/>
      <c r="DF212" s="61"/>
      <c r="DG212" s="61"/>
      <c r="DH212" s="61"/>
      <c r="DI212" s="61"/>
      <c r="DJ212" s="61"/>
      <c r="DK212" s="61"/>
      <c r="DL212" s="61"/>
      <c r="DM212" s="61"/>
      <c r="DN212" s="61"/>
      <c r="DO212" s="61"/>
      <c r="DP212" s="61"/>
      <c r="DQ212" s="61"/>
      <c r="DR212" s="61"/>
    </row>
    <row r="213" spans="1:122"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row>
    <row r="214" spans="1:122"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c r="DI214" s="61"/>
      <c r="DJ214" s="61"/>
      <c r="DK214" s="61"/>
      <c r="DL214" s="61"/>
      <c r="DM214" s="61"/>
      <c r="DN214" s="61"/>
      <c r="DO214" s="61"/>
      <c r="DP214" s="61"/>
      <c r="DQ214" s="61"/>
      <c r="DR214" s="61"/>
    </row>
    <row r="215" spans="1:122"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61"/>
      <c r="DI215" s="61"/>
      <c r="DJ215" s="61"/>
      <c r="DK215" s="61"/>
      <c r="DL215" s="61"/>
      <c r="DM215" s="61"/>
      <c r="DN215" s="61"/>
      <c r="DO215" s="61"/>
      <c r="DP215" s="61"/>
      <c r="DQ215" s="61"/>
      <c r="DR215" s="61"/>
    </row>
    <row r="216" spans="1:122"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c r="DI216" s="61"/>
      <c r="DJ216" s="61"/>
      <c r="DK216" s="61"/>
      <c r="DL216" s="61"/>
      <c r="DM216" s="61"/>
      <c r="DN216" s="61"/>
      <c r="DO216" s="61"/>
      <c r="DP216" s="61"/>
      <c r="DQ216" s="61"/>
      <c r="DR216" s="61"/>
    </row>
    <row r="217" spans="1:122"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61"/>
      <c r="DK217" s="61"/>
      <c r="DL217" s="61"/>
      <c r="DM217" s="61"/>
      <c r="DN217" s="61"/>
      <c r="DO217" s="61"/>
      <c r="DP217" s="61"/>
      <c r="DQ217" s="61"/>
      <c r="DR217" s="61"/>
    </row>
    <row r="218" spans="1:122"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61"/>
      <c r="DH218" s="61"/>
      <c r="DI218" s="61"/>
      <c r="DJ218" s="61"/>
      <c r="DK218" s="61"/>
      <c r="DL218" s="61"/>
      <c r="DM218" s="61"/>
      <c r="DN218" s="61"/>
      <c r="DO218" s="61"/>
      <c r="DP218" s="61"/>
      <c r="DQ218" s="61"/>
      <c r="DR218" s="61"/>
    </row>
    <row r="219" spans="1:122"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c r="DE219" s="61"/>
      <c r="DF219" s="61"/>
      <c r="DG219" s="61"/>
      <c r="DH219" s="61"/>
      <c r="DI219" s="61"/>
      <c r="DJ219" s="61"/>
      <c r="DK219" s="61"/>
      <c r="DL219" s="61"/>
      <c r="DM219" s="61"/>
      <c r="DN219" s="61"/>
      <c r="DO219" s="61"/>
      <c r="DP219" s="61"/>
      <c r="DQ219" s="61"/>
      <c r="DR219" s="61"/>
    </row>
    <row r="220" spans="1:122"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c r="BN220" s="61"/>
      <c r="BO220" s="61"/>
      <c r="BP220" s="61"/>
      <c r="BQ220" s="61"/>
      <c r="BR220" s="61"/>
      <c r="BS220" s="61"/>
      <c r="BT220" s="61"/>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c r="DE220" s="61"/>
      <c r="DF220" s="61"/>
      <c r="DG220" s="61"/>
      <c r="DH220" s="61"/>
      <c r="DI220" s="61"/>
      <c r="DJ220" s="61"/>
      <c r="DK220" s="61"/>
      <c r="DL220" s="61"/>
      <c r="DM220" s="61"/>
      <c r="DN220" s="61"/>
      <c r="DO220" s="61"/>
      <c r="DP220" s="61"/>
      <c r="DQ220" s="61"/>
      <c r="DR220" s="61"/>
    </row>
    <row r="221" spans="1:122"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c r="BN221" s="61"/>
      <c r="BO221" s="61"/>
      <c r="BP221" s="61"/>
      <c r="BQ221" s="61"/>
      <c r="BR221" s="61"/>
      <c r="BS221" s="61"/>
      <c r="BT221" s="61"/>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c r="DE221" s="61"/>
      <c r="DF221" s="61"/>
      <c r="DG221" s="61"/>
      <c r="DH221" s="61"/>
      <c r="DI221" s="61"/>
      <c r="DJ221" s="61"/>
      <c r="DK221" s="61"/>
      <c r="DL221" s="61"/>
      <c r="DM221" s="61"/>
      <c r="DN221" s="61"/>
      <c r="DO221" s="61"/>
      <c r="DP221" s="61"/>
      <c r="DQ221" s="61"/>
      <c r="DR221" s="61"/>
    </row>
    <row r="222" spans="1:122"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c r="BN222" s="61"/>
      <c r="BO222" s="61"/>
      <c r="BP222" s="61"/>
      <c r="BQ222" s="61"/>
      <c r="BR222" s="61"/>
      <c r="BS222" s="61"/>
      <c r="BT222" s="61"/>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c r="DE222" s="61"/>
      <c r="DF222" s="61"/>
      <c r="DG222" s="61"/>
      <c r="DH222" s="61"/>
      <c r="DI222" s="61"/>
      <c r="DJ222" s="61"/>
      <c r="DK222" s="61"/>
      <c r="DL222" s="61"/>
      <c r="DM222" s="61"/>
      <c r="DN222" s="61"/>
      <c r="DO222" s="61"/>
      <c r="DP222" s="61"/>
      <c r="DQ222" s="61"/>
      <c r="DR222" s="61"/>
    </row>
    <row r="223" spans="1:122"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c r="DE223" s="61"/>
      <c r="DF223" s="61"/>
      <c r="DG223" s="61"/>
      <c r="DH223" s="61"/>
      <c r="DI223" s="61"/>
      <c r="DJ223" s="61"/>
      <c r="DK223" s="61"/>
      <c r="DL223" s="61"/>
      <c r="DM223" s="61"/>
      <c r="DN223" s="61"/>
      <c r="DO223" s="61"/>
      <c r="DP223" s="61"/>
      <c r="DQ223" s="61"/>
      <c r="DR223" s="61"/>
    </row>
    <row r="224" spans="1:122"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61"/>
      <c r="DI224" s="61"/>
      <c r="DJ224" s="61"/>
      <c r="DK224" s="61"/>
      <c r="DL224" s="61"/>
      <c r="DM224" s="61"/>
      <c r="DN224" s="61"/>
      <c r="DO224" s="61"/>
      <c r="DP224" s="61"/>
      <c r="DQ224" s="61"/>
      <c r="DR224" s="61"/>
    </row>
    <row r="225" spans="1:122"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c r="DI225" s="61"/>
      <c r="DJ225" s="61"/>
      <c r="DK225" s="61"/>
      <c r="DL225" s="61"/>
      <c r="DM225" s="61"/>
      <c r="DN225" s="61"/>
      <c r="DO225" s="61"/>
      <c r="DP225" s="61"/>
      <c r="DQ225" s="61"/>
      <c r="DR225" s="61"/>
    </row>
    <row r="226" spans="1:122"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row>
    <row r="227" spans="1:122"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row>
    <row r="228" spans="1:122"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1"/>
      <c r="CI228" s="61"/>
      <c r="CJ228" s="61"/>
      <c r="CK228" s="61"/>
      <c r="CL228" s="61"/>
      <c r="CM228" s="61"/>
      <c r="CN228" s="61"/>
      <c r="CO228" s="61"/>
      <c r="CP228" s="61"/>
      <c r="CQ228" s="61"/>
      <c r="CR228" s="61"/>
      <c r="CS228" s="61"/>
      <c r="CT228" s="61"/>
      <c r="CU228" s="61"/>
      <c r="CV228" s="61"/>
      <c r="CW228" s="61"/>
      <c r="CX228" s="61"/>
      <c r="CY228" s="61"/>
      <c r="CZ228" s="61"/>
      <c r="DA228" s="61"/>
      <c r="DB228" s="61"/>
      <c r="DC228" s="61"/>
      <c r="DD228" s="61"/>
      <c r="DE228" s="61"/>
      <c r="DF228" s="61"/>
      <c r="DG228" s="61"/>
      <c r="DH228" s="61"/>
      <c r="DI228" s="61"/>
      <c r="DJ228" s="61"/>
      <c r="DK228" s="61"/>
      <c r="DL228" s="61"/>
      <c r="DM228" s="61"/>
      <c r="DN228" s="61"/>
      <c r="DO228" s="61"/>
      <c r="DP228" s="61"/>
      <c r="DQ228" s="61"/>
      <c r="DR228" s="61"/>
    </row>
    <row r="229" spans="1:122"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61"/>
      <c r="DK229" s="61"/>
      <c r="DL229" s="61"/>
      <c r="DM229" s="61"/>
      <c r="DN229" s="61"/>
      <c r="DO229" s="61"/>
      <c r="DP229" s="61"/>
      <c r="DQ229" s="61"/>
      <c r="DR229" s="61"/>
    </row>
    <row r="230" spans="1:122"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61"/>
      <c r="DI230" s="61"/>
      <c r="DJ230" s="61"/>
      <c r="DK230" s="61"/>
      <c r="DL230" s="61"/>
      <c r="DM230" s="61"/>
      <c r="DN230" s="61"/>
      <c r="DO230" s="61"/>
      <c r="DP230" s="61"/>
      <c r="DQ230" s="61"/>
      <c r="DR230" s="61"/>
    </row>
    <row r="231" spans="1:122"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61"/>
      <c r="DI231" s="61"/>
      <c r="DJ231" s="61"/>
      <c r="DK231" s="61"/>
      <c r="DL231" s="61"/>
      <c r="DM231" s="61"/>
      <c r="DN231" s="61"/>
      <c r="DO231" s="61"/>
      <c r="DP231" s="61"/>
      <c r="DQ231" s="61"/>
      <c r="DR231" s="61"/>
    </row>
    <row r="232" spans="1:122"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61"/>
      <c r="DI232" s="61"/>
      <c r="DJ232" s="61"/>
      <c r="DK232" s="61"/>
      <c r="DL232" s="61"/>
      <c r="DM232" s="61"/>
      <c r="DN232" s="61"/>
      <c r="DO232" s="61"/>
      <c r="DP232" s="61"/>
      <c r="DQ232" s="61"/>
      <c r="DR232" s="61"/>
    </row>
    <row r="233" spans="1:122"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c r="BN233" s="61"/>
      <c r="BO233" s="61"/>
      <c r="BP233" s="61"/>
      <c r="BQ233" s="61"/>
      <c r="BR233" s="61"/>
      <c r="BS233" s="61"/>
      <c r="BT233" s="61"/>
      <c r="BU233" s="61"/>
      <c r="BV233" s="61"/>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61"/>
      <c r="DH233" s="61"/>
      <c r="DI233" s="61"/>
      <c r="DJ233" s="61"/>
      <c r="DK233" s="61"/>
      <c r="DL233" s="61"/>
      <c r="DM233" s="61"/>
      <c r="DN233" s="61"/>
      <c r="DO233" s="61"/>
      <c r="DP233" s="61"/>
      <c r="DQ233" s="61"/>
      <c r="DR233" s="61"/>
    </row>
    <row r="234" spans="1:122"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61"/>
      <c r="DI234" s="61"/>
      <c r="DJ234" s="61"/>
      <c r="DK234" s="61"/>
      <c r="DL234" s="61"/>
      <c r="DM234" s="61"/>
      <c r="DN234" s="61"/>
      <c r="DO234" s="61"/>
      <c r="DP234" s="61"/>
      <c r="DQ234" s="61"/>
      <c r="DR234" s="61"/>
    </row>
    <row r="235" spans="1:122"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1"/>
      <c r="CZ235" s="61"/>
      <c r="DA235" s="61"/>
      <c r="DB235" s="61"/>
      <c r="DC235" s="61"/>
      <c r="DD235" s="61"/>
      <c r="DE235" s="61"/>
      <c r="DF235" s="61"/>
      <c r="DG235" s="61"/>
      <c r="DH235" s="61"/>
      <c r="DI235" s="61"/>
      <c r="DJ235" s="61"/>
      <c r="DK235" s="61"/>
      <c r="DL235" s="61"/>
      <c r="DM235" s="61"/>
      <c r="DN235" s="61"/>
      <c r="DO235" s="61"/>
      <c r="DP235" s="61"/>
      <c r="DQ235" s="61"/>
      <c r="DR235" s="61"/>
    </row>
    <row r="236" spans="1:122"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61"/>
      <c r="DH236" s="61"/>
      <c r="DI236" s="61"/>
      <c r="DJ236" s="61"/>
      <c r="DK236" s="61"/>
      <c r="DL236" s="61"/>
      <c r="DM236" s="61"/>
      <c r="DN236" s="61"/>
      <c r="DO236" s="61"/>
      <c r="DP236" s="61"/>
      <c r="DQ236" s="61"/>
      <c r="DR236" s="61"/>
    </row>
    <row r="237" spans="1:122"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1"/>
      <c r="CZ237" s="61"/>
      <c r="DA237" s="61"/>
      <c r="DB237" s="61"/>
      <c r="DC237" s="61"/>
      <c r="DD237" s="61"/>
      <c r="DE237" s="61"/>
      <c r="DF237" s="61"/>
      <c r="DG237" s="61"/>
      <c r="DH237" s="61"/>
      <c r="DI237" s="61"/>
      <c r="DJ237" s="61"/>
      <c r="DK237" s="61"/>
      <c r="DL237" s="61"/>
      <c r="DM237" s="61"/>
      <c r="DN237" s="61"/>
      <c r="DO237" s="61"/>
      <c r="DP237" s="61"/>
      <c r="DQ237" s="61"/>
      <c r="DR237" s="61"/>
    </row>
    <row r="238" spans="1:122"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c r="CL238" s="61"/>
      <c r="CM238" s="61"/>
      <c r="CN238" s="61"/>
      <c r="CO238" s="61"/>
      <c r="CP238" s="61"/>
      <c r="CQ238" s="61"/>
      <c r="CR238" s="61"/>
      <c r="CS238" s="61"/>
      <c r="CT238" s="61"/>
      <c r="CU238" s="61"/>
      <c r="CV238" s="61"/>
      <c r="CW238" s="61"/>
      <c r="CX238" s="61"/>
      <c r="CY238" s="61"/>
      <c r="CZ238" s="61"/>
      <c r="DA238" s="61"/>
      <c r="DB238" s="61"/>
      <c r="DC238" s="61"/>
      <c r="DD238" s="61"/>
      <c r="DE238" s="61"/>
      <c r="DF238" s="61"/>
      <c r="DG238" s="61"/>
      <c r="DH238" s="61"/>
      <c r="DI238" s="61"/>
      <c r="DJ238" s="61"/>
      <c r="DK238" s="61"/>
      <c r="DL238" s="61"/>
      <c r="DM238" s="61"/>
      <c r="DN238" s="61"/>
      <c r="DO238" s="61"/>
      <c r="DP238" s="61"/>
      <c r="DQ238" s="61"/>
      <c r="DR238" s="61"/>
    </row>
    <row r="239" spans="1:122"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c r="BZ239" s="61"/>
      <c r="CA239" s="61"/>
      <c r="CB239" s="61"/>
      <c r="CC239" s="61"/>
      <c r="CD239" s="61"/>
      <c r="CE239" s="61"/>
      <c r="CF239" s="61"/>
      <c r="CG239" s="61"/>
      <c r="CH239" s="61"/>
      <c r="CI239" s="61"/>
      <c r="CJ239" s="61"/>
      <c r="CK239" s="61"/>
      <c r="CL239" s="61"/>
      <c r="CM239" s="61"/>
      <c r="CN239" s="61"/>
      <c r="CO239" s="61"/>
      <c r="CP239" s="61"/>
      <c r="CQ239" s="61"/>
      <c r="CR239" s="61"/>
      <c r="CS239" s="61"/>
      <c r="CT239" s="61"/>
      <c r="CU239" s="61"/>
      <c r="CV239" s="61"/>
      <c r="CW239" s="61"/>
      <c r="CX239" s="61"/>
      <c r="CY239" s="61"/>
      <c r="CZ239" s="61"/>
      <c r="DA239" s="61"/>
      <c r="DB239" s="61"/>
      <c r="DC239" s="61"/>
      <c r="DD239" s="61"/>
      <c r="DE239" s="61"/>
      <c r="DF239" s="61"/>
      <c r="DG239" s="61"/>
      <c r="DH239" s="61"/>
      <c r="DI239" s="61"/>
      <c r="DJ239" s="61"/>
      <c r="DK239" s="61"/>
      <c r="DL239" s="61"/>
      <c r="DM239" s="61"/>
      <c r="DN239" s="61"/>
      <c r="DO239" s="61"/>
      <c r="DP239" s="61"/>
      <c r="DQ239" s="61"/>
      <c r="DR239" s="61"/>
    </row>
    <row r="240" spans="1:122"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c r="BZ240" s="61"/>
      <c r="CA240" s="61"/>
      <c r="CB240" s="61"/>
      <c r="CC240" s="61"/>
      <c r="CD240" s="61"/>
      <c r="CE240" s="61"/>
      <c r="CF240" s="61"/>
      <c r="CG240" s="61"/>
      <c r="CH240" s="61"/>
      <c r="CI240" s="61"/>
      <c r="CJ240" s="61"/>
      <c r="CK240" s="61"/>
      <c r="CL240" s="61"/>
      <c r="CM240" s="61"/>
      <c r="CN240" s="61"/>
      <c r="CO240" s="61"/>
      <c r="CP240" s="61"/>
      <c r="CQ240" s="61"/>
      <c r="CR240" s="61"/>
      <c r="CS240" s="61"/>
      <c r="CT240" s="61"/>
      <c r="CU240" s="61"/>
      <c r="CV240" s="61"/>
      <c r="CW240" s="61"/>
      <c r="CX240" s="61"/>
      <c r="CY240" s="61"/>
      <c r="CZ240" s="61"/>
      <c r="DA240" s="61"/>
      <c r="DB240" s="61"/>
      <c r="DC240" s="61"/>
      <c r="DD240" s="61"/>
      <c r="DE240" s="61"/>
      <c r="DF240" s="61"/>
      <c r="DG240" s="61"/>
      <c r="DH240" s="61"/>
      <c r="DI240" s="61"/>
      <c r="DJ240" s="61"/>
      <c r="DK240" s="61"/>
      <c r="DL240" s="61"/>
      <c r="DM240" s="61"/>
      <c r="DN240" s="61"/>
      <c r="DO240" s="61"/>
      <c r="DP240" s="61"/>
      <c r="DQ240" s="61"/>
      <c r="DR240" s="61"/>
    </row>
    <row r="241" spans="1:122"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c r="BZ241" s="61"/>
      <c r="CA241" s="61"/>
      <c r="CB241" s="61"/>
      <c r="CC241" s="61"/>
      <c r="CD241" s="61"/>
      <c r="CE241" s="61"/>
      <c r="CF241" s="61"/>
      <c r="CG241" s="61"/>
      <c r="CH241" s="61"/>
      <c r="CI241" s="61"/>
      <c r="CJ241" s="61"/>
      <c r="CK241" s="61"/>
      <c r="CL241" s="61"/>
      <c r="CM241" s="61"/>
      <c r="CN241" s="61"/>
      <c r="CO241" s="61"/>
      <c r="CP241" s="61"/>
      <c r="CQ241" s="61"/>
      <c r="CR241" s="61"/>
      <c r="CS241" s="61"/>
      <c r="CT241" s="61"/>
      <c r="CU241" s="61"/>
      <c r="CV241" s="61"/>
      <c r="CW241" s="61"/>
      <c r="CX241" s="61"/>
      <c r="CY241" s="61"/>
      <c r="CZ241" s="61"/>
      <c r="DA241" s="61"/>
      <c r="DB241" s="61"/>
      <c r="DC241" s="61"/>
      <c r="DD241" s="61"/>
      <c r="DE241" s="61"/>
      <c r="DF241" s="61"/>
      <c r="DG241" s="61"/>
      <c r="DH241" s="61"/>
      <c r="DI241" s="61"/>
      <c r="DJ241" s="61"/>
      <c r="DK241" s="61"/>
      <c r="DL241" s="61"/>
      <c r="DM241" s="61"/>
      <c r="DN241" s="61"/>
      <c r="DO241" s="61"/>
      <c r="DP241" s="61"/>
      <c r="DQ241" s="61"/>
      <c r="DR241" s="61"/>
    </row>
    <row r="242" spans="1:122"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c r="BZ242" s="61"/>
      <c r="CA242" s="61"/>
      <c r="CB242" s="61"/>
      <c r="CC242" s="61"/>
      <c r="CD242" s="61"/>
      <c r="CE242" s="61"/>
      <c r="CF242" s="61"/>
      <c r="CG242" s="61"/>
      <c r="CH242" s="61"/>
      <c r="CI242" s="61"/>
      <c r="CJ242" s="61"/>
      <c r="CK242" s="61"/>
      <c r="CL242" s="61"/>
      <c r="CM242" s="61"/>
      <c r="CN242" s="61"/>
      <c r="CO242" s="61"/>
      <c r="CP242" s="61"/>
      <c r="CQ242" s="61"/>
      <c r="CR242" s="61"/>
      <c r="CS242" s="61"/>
      <c r="CT242" s="61"/>
      <c r="CU242" s="61"/>
      <c r="CV242" s="61"/>
      <c r="CW242" s="61"/>
      <c r="CX242" s="61"/>
      <c r="CY242" s="61"/>
      <c r="CZ242" s="61"/>
      <c r="DA242" s="61"/>
      <c r="DB242" s="61"/>
      <c r="DC242" s="61"/>
      <c r="DD242" s="61"/>
      <c r="DE242" s="61"/>
      <c r="DF242" s="61"/>
      <c r="DG242" s="61"/>
      <c r="DH242" s="61"/>
      <c r="DI242" s="61"/>
      <c r="DJ242" s="61"/>
      <c r="DK242" s="61"/>
      <c r="DL242" s="61"/>
      <c r="DM242" s="61"/>
      <c r="DN242" s="61"/>
      <c r="DO242" s="61"/>
      <c r="DP242" s="61"/>
      <c r="DQ242" s="61"/>
      <c r="DR242" s="61"/>
    </row>
    <row r="243" spans="1:122"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c r="BZ243" s="61"/>
      <c r="CA243" s="61"/>
      <c r="CB243" s="61"/>
      <c r="CC243" s="61"/>
      <c r="CD243" s="61"/>
      <c r="CE243" s="61"/>
      <c r="CF243" s="61"/>
      <c r="CG243" s="61"/>
      <c r="CH243" s="61"/>
      <c r="CI243" s="61"/>
      <c r="CJ243" s="61"/>
      <c r="CK243" s="61"/>
      <c r="CL243" s="61"/>
      <c r="CM243" s="61"/>
      <c r="CN243" s="61"/>
      <c r="CO243" s="61"/>
      <c r="CP243" s="61"/>
      <c r="CQ243" s="61"/>
      <c r="CR243" s="61"/>
      <c r="CS243" s="61"/>
      <c r="CT243" s="61"/>
      <c r="CU243" s="61"/>
      <c r="CV243" s="61"/>
      <c r="CW243" s="61"/>
      <c r="CX243" s="61"/>
      <c r="CY243" s="61"/>
      <c r="CZ243" s="61"/>
      <c r="DA243" s="61"/>
      <c r="DB243" s="61"/>
      <c r="DC243" s="61"/>
      <c r="DD243" s="61"/>
      <c r="DE243" s="61"/>
      <c r="DF243" s="61"/>
      <c r="DG243" s="61"/>
      <c r="DH243" s="61"/>
      <c r="DI243" s="61"/>
      <c r="DJ243" s="61"/>
      <c r="DK243" s="61"/>
      <c r="DL243" s="61"/>
      <c r="DM243" s="61"/>
      <c r="DN243" s="61"/>
      <c r="DO243" s="61"/>
      <c r="DP243" s="61"/>
      <c r="DQ243" s="61"/>
      <c r="DR243" s="61"/>
    </row>
    <row r="244" spans="1:122"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c r="BN244" s="61"/>
      <c r="BO244" s="61"/>
      <c r="BP244" s="61"/>
      <c r="BQ244" s="61"/>
      <c r="BR244" s="61"/>
      <c r="BS244" s="61"/>
      <c r="BT244" s="61"/>
      <c r="BU244" s="61"/>
      <c r="BV244" s="61"/>
      <c r="BW244" s="61"/>
      <c r="BX244" s="61"/>
      <c r="BY244" s="61"/>
      <c r="BZ244" s="61"/>
      <c r="CA244" s="61"/>
      <c r="CB244" s="61"/>
      <c r="CC244" s="61"/>
      <c r="CD244" s="61"/>
      <c r="CE244" s="61"/>
      <c r="CF244" s="61"/>
      <c r="CG244" s="61"/>
      <c r="CH244" s="61"/>
      <c r="CI244" s="61"/>
      <c r="CJ244" s="61"/>
      <c r="CK244" s="61"/>
      <c r="CL244" s="61"/>
      <c r="CM244" s="61"/>
      <c r="CN244" s="61"/>
      <c r="CO244" s="61"/>
      <c r="CP244" s="61"/>
      <c r="CQ244" s="61"/>
      <c r="CR244" s="61"/>
      <c r="CS244" s="61"/>
      <c r="CT244" s="61"/>
      <c r="CU244" s="61"/>
      <c r="CV244" s="61"/>
      <c r="CW244" s="61"/>
      <c r="CX244" s="61"/>
      <c r="CY244" s="61"/>
      <c r="CZ244" s="61"/>
      <c r="DA244" s="61"/>
      <c r="DB244" s="61"/>
      <c r="DC244" s="61"/>
      <c r="DD244" s="61"/>
      <c r="DE244" s="61"/>
      <c r="DF244" s="61"/>
      <c r="DG244" s="61"/>
      <c r="DH244" s="61"/>
      <c r="DI244" s="61"/>
      <c r="DJ244" s="61"/>
      <c r="DK244" s="61"/>
      <c r="DL244" s="61"/>
      <c r="DM244" s="61"/>
      <c r="DN244" s="61"/>
      <c r="DO244" s="61"/>
      <c r="DP244" s="61"/>
      <c r="DQ244" s="61"/>
      <c r="DR244" s="61"/>
    </row>
    <row r="245" spans="1:122"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c r="BZ245" s="61"/>
      <c r="CA245" s="61"/>
      <c r="CB245" s="61"/>
      <c r="CC245" s="61"/>
      <c r="CD245" s="61"/>
      <c r="CE245" s="61"/>
      <c r="CF245" s="61"/>
      <c r="CG245" s="61"/>
      <c r="CH245" s="61"/>
      <c r="CI245" s="61"/>
      <c r="CJ245" s="61"/>
      <c r="CK245" s="61"/>
      <c r="CL245" s="61"/>
      <c r="CM245" s="61"/>
      <c r="CN245" s="61"/>
      <c r="CO245" s="61"/>
      <c r="CP245" s="61"/>
      <c r="CQ245" s="61"/>
      <c r="CR245" s="61"/>
      <c r="CS245" s="61"/>
      <c r="CT245" s="61"/>
      <c r="CU245" s="61"/>
      <c r="CV245" s="61"/>
      <c r="CW245" s="61"/>
      <c r="CX245" s="61"/>
      <c r="CY245" s="61"/>
      <c r="CZ245" s="61"/>
      <c r="DA245" s="61"/>
      <c r="DB245" s="61"/>
      <c r="DC245" s="61"/>
      <c r="DD245" s="61"/>
      <c r="DE245" s="61"/>
      <c r="DF245" s="61"/>
      <c r="DG245" s="61"/>
      <c r="DH245" s="61"/>
      <c r="DI245" s="61"/>
      <c r="DJ245" s="61"/>
      <c r="DK245" s="61"/>
      <c r="DL245" s="61"/>
      <c r="DM245" s="61"/>
      <c r="DN245" s="61"/>
      <c r="DO245" s="61"/>
      <c r="DP245" s="61"/>
      <c r="DQ245" s="61"/>
      <c r="DR245" s="61"/>
    </row>
    <row r="246" spans="1:122"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c r="BZ246" s="61"/>
      <c r="CA246" s="61"/>
      <c r="CB246" s="61"/>
      <c r="CC246" s="61"/>
      <c r="CD246" s="61"/>
      <c r="CE246" s="61"/>
      <c r="CF246" s="61"/>
      <c r="CG246" s="61"/>
      <c r="CH246" s="61"/>
      <c r="CI246" s="61"/>
      <c r="CJ246" s="61"/>
      <c r="CK246" s="61"/>
      <c r="CL246" s="61"/>
      <c r="CM246" s="61"/>
      <c r="CN246" s="61"/>
      <c r="CO246" s="61"/>
      <c r="CP246" s="61"/>
      <c r="CQ246" s="61"/>
      <c r="CR246" s="61"/>
      <c r="CS246" s="61"/>
      <c r="CT246" s="61"/>
      <c r="CU246" s="61"/>
      <c r="CV246" s="61"/>
      <c r="CW246" s="61"/>
      <c r="CX246" s="61"/>
      <c r="CY246" s="61"/>
      <c r="CZ246" s="61"/>
      <c r="DA246" s="61"/>
      <c r="DB246" s="61"/>
      <c r="DC246" s="61"/>
      <c r="DD246" s="61"/>
      <c r="DE246" s="61"/>
      <c r="DF246" s="61"/>
      <c r="DG246" s="61"/>
      <c r="DH246" s="61"/>
      <c r="DI246" s="61"/>
      <c r="DJ246" s="61"/>
      <c r="DK246" s="61"/>
      <c r="DL246" s="61"/>
      <c r="DM246" s="61"/>
      <c r="DN246" s="61"/>
      <c r="DO246" s="61"/>
      <c r="DP246" s="61"/>
      <c r="DQ246" s="61"/>
      <c r="DR246" s="61"/>
    </row>
    <row r="247" spans="1:122"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c r="BZ247" s="61"/>
      <c r="CA247" s="61"/>
      <c r="CB247" s="61"/>
      <c r="CC247" s="61"/>
      <c r="CD247" s="61"/>
      <c r="CE247" s="61"/>
      <c r="CF247" s="61"/>
      <c r="CG247" s="61"/>
      <c r="CH247" s="61"/>
      <c r="CI247" s="61"/>
      <c r="CJ247" s="61"/>
      <c r="CK247" s="61"/>
      <c r="CL247" s="61"/>
      <c r="CM247" s="61"/>
      <c r="CN247" s="61"/>
      <c r="CO247" s="61"/>
      <c r="CP247" s="61"/>
      <c r="CQ247" s="61"/>
      <c r="CR247" s="61"/>
      <c r="CS247" s="61"/>
      <c r="CT247" s="61"/>
      <c r="CU247" s="61"/>
      <c r="CV247" s="61"/>
      <c r="CW247" s="61"/>
      <c r="CX247" s="61"/>
      <c r="CY247" s="61"/>
      <c r="CZ247" s="61"/>
      <c r="DA247" s="61"/>
      <c r="DB247" s="61"/>
      <c r="DC247" s="61"/>
      <c r="DD247" s="61"/>
      <c r="DE247" s="61"/>
      <c r="DF247" s="61"/>
      <c r="DG247" s="61"/>
      <c r="DH247" s="61"/>
      <c r="DI247" s="61"/>
      <c r="DJ247" s="61"/>
      <c r="DK247" s="61"/>
      <c r="DL247" s="61"/>
      <c r="DM247" s="61"/>
      <c r="DN247" s="61"/>
      <c r="DO247" s="61"/>
      <c r="DP247" s="61"/>
      <c r="DQ247" s="61"/>
      <c r="DR247" s="61"/>
    </row>
    <row r="248" spans="1:122"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c r="BZ248" s="61"/>
      <c r="CA248" s="61"/>
      <c r="CB248" s="61"/>
      <c r="CC248" s="61"/>
      <c r="CD248" s="61"/>
      <c r="CE248" s="61"/>
      <c r="CF248" s="61"/>
      <c r="CG248" s="61"/>
      <c r="CH248" s="61"/>
      <c r="CI248" s="61"/>
      <c r="CJ248" s="61"/>
      <c r="CK248" s="61"/>
      <c r="CL248" s="61"/>
      <c r="CM248" s="61"/>
      <c r="CN248" s="61"/>
      <c r="CO248" s="61"/>
      <c r="CP248" s="61"/>
      <c r="CQ248" s="61"/>
      <c r="CR248" s="61"/>
      <c r="CS248" s="61"/>
      <c r="CT248" s="61"/>
      <c r="CU248" s="61"/>
      <c r="CV248" s="61"/>
      <c r="CW248" s="61"/>
      <c r="CX248" s="61"/>
      <c r="CY248" s="61"/>
      <c r="CZ248" s="61"/>
      <c r="DA248" s="61"/>
      <c r="DB248" s="61"/>
      <c r="DC248" s="61"/>
      <c r="DD248" s="61"/>
      <c r="DE248" s="61"/>
      <c r="DF248" s="61"/>
      <c r="DG248" s="61"/>
      <c r="DH248" s="61"/>
      <c r="DI248" s="61"/>
      <c r="DJ248" s="61"/>
      <c r="DK248" s="61"/>
      <c r="DL248" s="61"/>
      <c r="DM248" s="61"/>
      <c r="DN248" s="61"/>
      <c r="DO248" s="61"/>
      <c r="DP248" s="61"/>
      <c r="DQ248" s="61"/>
      <c r="DR248" s="61"/>
    </row>
    <row r="249" spans="1:122"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c r="BZ249" s="61"/>
      <c r="CA249" s="61"/>
      <c r="CB249" s="61"/>
      <c r="CC249" s="61"/>
      <c r="CD249" s="61"/>
      <c r="CE249" s="61"/>
      <c r="CF249" s="61"/>
      <c r="CG249" s="61"/>
      <c r="CH249" s="61"/>
      <c r="CI249" s="61"/>
      <c r="CJ249" s="61"/>
      <c r="CK249" s="61"/>
      <c r="CL249" s="61"/>
      <c r="CM249" s="61"/>
      <c r="CN249" s="61"/>
      <c r="CO249" s="61"/>
      <c r="CP249" s="61"/>
      <c r="CQ249" s="61"/>
      <c r="CR249" s="61"/>
      <c r="CS249" s="61"/>
      <c r="CT249" s="61"/>
      <c r="CU249" s="61"/>
      <c r="CV249" s="61"/>
      <c r="CW249" s="61"/>
      <c r="CX249" s="61"/>
      <c r="CY249" s="61"/>
      <c r="CZ249" s="61"/>
      <c r="DA249" s="61"/>
      <c r="DB249" s="61"/>
      <c r="DC249" s="61"/>
      <c r="DD249" s="61"/>
      <c r="DE249" s="61"/>
      <c r="DF249" s="61"/>
      <c r="DG249" s="61"/>
      <c r="DH249" s="61"/>
      <c r="DI249" s="61"/>
      <c r="DJ249" s="61"/>
      <c r="DK249" s="61"/>
      <c r="DL249" s="61"/>
      <c r="DM249" s="61"/>
      <c r="DN249" s="61"/>
      <c r="DO249" s="61"/>
      <c r="DP249" s="61"/>
      <c r="DQ249" s="61"/>
      <c r="DR249" s="61"/>
    </row>
    <row r="250" spans="1:122"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c r="BZ250" s="61"/>
      <c r="CA250" s="61"/>
      <c r="CB250" s="61"/>
      <c r="CC250" s="61"/>
      <c r="CD250" s="61"/>
      <c r="CE250" s="61"/>
      <c r="CF250" s="61"/>
      <c r="CG250" s="61"/>
      <c r="CH250" s="61"/>
      <c r="CI250" s="61"/>
      <c r="CJ250" s="61"/>
      <c r="CK250" s="61"/>
      <c r="CL250" s="61"/>
      <c r="CM250" s="61"/>
      <c r="CN250" s="61"/>
      <c r="CO250" s="61"/>
      <c r="CP250" s="61"/>
      <c r="CQ250" s="61"/>
      <c r="CR250" s="61"/>
      <c r="CS250" s="61"/>
      <c r="CT250" s="61"/>
      <c r="CU250" s="61"/>
      <c r="CV250" s="61"/>
      <c r="CW250" s="61"/>
      <c r="CX250" s="61"/>
      <c r="CY250" s="61"/>
      <c r="CZ250" s="61"/>
      <c r="DA250" s="61"/>
      <c r="DB250" s="61"/>
      <c r="DC250" s="61"/>
      <c r="DD250" s="61"/>
      <c r="DE250" s="61"/>
      <c r="DF250" s="61"/>
      <c r="DG250" s="61"/>
      <c r="DH250" s="61"/>
      <c r="DI250" s="61"/>
      <c r="DJ250" s="61"/>
      <c r="DK250" s="61"/>
      <c r="DL250" s="61"/>
      <c r="DM250" s="61"/>
      <c r="DN250" s="61"/>
      <c r="DO250" s="61"/>
      <c r="DP250" s="61"/>
      <c r="DQ250" s="61"/>
      <c r="DR250" s="61"/>
    </row>
    <row r="251" spans="1:122"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1"/>
      <c r="CY251" s="61"/>
      <c r="CZ251" s="61"/>
      <c r="DA251" s="61"/>
      <c r="DB251" s="61"/>
      <c r="DC251" s="61"/>
      <c r="DD251" s="61"/>
      <c r="DE251" s="61"/>
      <c r="DF251" s="61"/>
      <c r="DG251" s="61"/>
      <c r="DH251" s="61"/>
      <c r="DI251" s="61"/>
      <c r="DJ251" s="61"/>
      <c r="DK251" s="61"/>
      <c r="DL251" s="61"/>
      <c r="DM251" s="61"/>
      <c r="DN251" s="61"/>
      <c r="DO251" s="61"/>
      <c r="DP251" s="61"/>
      <c r="DQ251" s="61"/>
      <c r="DR251" s="61"/>
    </row>
    <row r="252" spans="1:122"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c r="BZ252" s="61"/>
      <c r="CA252" s="61"/>
      <c r="CB252" s="61"/>
      <c r="CC252" s="61"/>
      <c r="CD252" s="61"/>
      <c r="CE252" s="61"/>
      <c r="CF252" s="61"/>
      <c r="CG252" s="61"/>
      <c r="CH252" s="61"/>
      <c r="CI252" s="61"/>
      <c r="CJ252" s="61"/>
      <c r="CK252" s="61"/>
      <c r="CL252" s="61"/>
      <c r="CM252" s="61"/>
      <c r="CN252" s="61"/>
      <c r="CO252" s="61"/>
      <c r="CP252" s="61"/>
      <c r="CQ252" s="61"/>
      <c r="CR252" s="61"/>
      <c r="CS252" s="61"/>
      <c r="CT252" s="61"/>
      <c r="CU252" s="61"/>
      <c r="CV252" s="61"/>
      <c r="CW252" s="61"/>
      <c r="CX252" s="61"/>
      <c r="CY252" s="61"/>
      <c r="CZ252" s="61"/>
      <c r="DA252" s="61"/>
      <c r="DB252" s="61"/>
      <c r="DC252" s="61"/>
      <c r="DD252" s="61"/>
      <c r="DE252" s="61"/>
      <c r="DF252" s="61"/>
      <c r="DG252" s="61"/>
      <c r="DH252" s="61"/>
      <c r="DI252" s="61"/>
      <c r="DJ252" s="61"/>
      <c r="DK252" s="61"/>
      <c r="DL252" s="61"/>
      <c r="DM252" s="61"/>
      <c r="DN252" s="61"/>
      <c r="DO252" s="61"/>
      <c r="DP252" s="61"/>
      <c r="DQ252" s="61"/>
      <c r="DR252" s="61"/>
    </row>
    <row r="253" spans="1:122"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c r="BN253" s="61"/>
      <c r="BO253" s="61"/>
      <c r="BP253" s="61"/>
      <c r="BQ253" s="61"/>
      <c r="BR253" s="61"/>
      <c r="BS253" s="61"/>
      <c r="BT253" s="61"/>
      <c r="BU253" s="61"/>
      <c r="BV253" s="61"/>
      <c r="BW253" s="61"/>
      <c r="BX253" s="61"/>
      <c r="BY253" s="61"/>
      <c r="BZ253" s="61"/>
      <c r="CA253" s="61"/>
      <c r="CB253" s="61"/>
      <c r="CC253" s="61"/>
      <c r="CD253" s="61"/>
      <c r="CE253" s="61"/>
      <c r="CF253" s="61"/>
      <c r="CG253" s="61"/>
      <c r="CH253" s="61"/>
      <c r="CI253" s="61"/>
      <c r="CJ253" s="61"/>
      <c r="CK253" s="61"/>
      <c r="CL253" s="61"/>
      <c r="CM253" s="61"/>
      <c r="CN253" s="61"/>
      <c r="CO253" s="61"/>
      <c r="CP253" s="61"/>
      <c r="CQ253" s="61"/>
      <c r="CR253" s="61"/>
      <c r="CS253" s="61"/>
      <c r="CT253" s="61"/>
      <c r="CU253" s="61"/>
      <c r="CV253" s="61"/>
      <c r="CW253" s="61"/>
      <c r="CX253" s="61"/>
      <c r="CY253" s="61"/>
      <c r="CZ253" s="61"/>
      <c r="DA253" s="61"/>
      <c r="DB253" s="61"/>
      <c r="DC253" s="61"/>
      <c r="DD253" s="61"/>
      <c r="DE253" s="61"/>
      <c r="DF253" s="61"/>
      <c r="DG253" s="61"/>
      <c r="DH253" s="61"/>
      <c r="DI253" s="61"/>
      <c r="DJ253" s="61"/>
      <c r="DK253" s="61"/>
      <c r="DL253" s="61"/>
      <c r="DM253" s="61"/>
      <c r="DN253" s="61"/>
      <c r="DO253" s="61"/>
      <c r="DP253" s="61"/>
      <c r="DQ253" s="61"/>
      <c r="DR253" s="61"/>
    </row>
    <row r="254" spans="1:122"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c r="BN254" s="61"/>
      <c r="BO254" s="61"/>
      <c r="BP254" s="61"/>
      <c r="BQ254" s="61"/>
      <c r="BR254" s="61"/>
      <c r="BS254" s="61"/>
      <c r="BT254" s="61"/>
      <c r="BU254" s="61"/>
      <c r="BV254" s="61"/>
      <c r="BW254" s="61"/>
      <c r="BX254" s="61"/>
      <c r="BY254" s="61"/>
      <c r="BZ254" s="61"/>
      <c r="CA254" s="61"/>
      <c r="CB254" s="61"/>
      <c r="CC254" s="61"/>
      <c r="CD254" s="61"/>
      <c r="CE254" s="61"/>
      <c r="CF254" s="61"/>
      <c r="CG254" s="61"/>
      <c r="CH254" s="61"/>
      <c r="CI254" s="61"/>
      <c r="CJ254" s="61"/>
      <c r="CK254" s="61"/>
      <c r="CL254" s="61"/>
      <c r="CM254" s="61"/>
      <c r="CN254" s="61"/>
      <c r="CO254" s="61"/>
      <c r="CP254" s="61"/>
      <c r="CQ254" s="61"/>
      <c r="CR254" s="61"/>
      <c r="CS254" s="61"/>
      <c r="CT254" s="61"/>
      <c r="CU254" s="61"/>
      <c r="CV254" s="61"/>
      <c r="CW254" s="61"/>
      <c r="CX254" s="61"/>
      <c r="CY254" s="61"/>
      <c r="CZ254" s="61"/>
      <c r="DA254" s="61"/>
      <c r="DB254" s="61"/>
      <c r="DC254" s="61"/>
      <c r="DD254" s="61"/>
      <c r="DE254" s="61"/>
      <c r="DF254" s="61"/>
      <c r="DG254" s="61"/>
      <c r="DH254" s="61"/>
      <c r="DI254" s="61"/>
      <c r="DJ254" s="61"/>
      <c r="DK254" s="61"/>
      <c r="DL254" s="61"/>
      <c r="DM254" s="61"/>
      <c r="DN254" s="61"/>
      <c r="DO254" s="61"/>
      <c r="DP254" s="61"/>
      <c r="DQ254" s="61"/>
      <c r="DR254" s="61"/>
    </row>
    <row r="255" spans="1:122"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c r="BN255" s="61"/>
      <c r="BO255" s="61"/>
      <c r="BP255" s="61"/>
      <c r="BQ255" s="61"/>
      <c r="BR255" s="61"/>
      <c r="BS255" s="61"/>
      <c r="BT255" s="61"/>
      <c r="BU255" s="61"/>
      <c r="BV255" s="61"/>
      <c r="BW255" s="61"/>
      <c r="BX255" s="61"/>
      <c r="BY255" s="61"/>
      <c r="BZ255" s="61"/>
      <c r="CA255" s="61"/>
      <c r="CB255" s="61"/>
      <c r="CC255" s="61"/>
      <c r="CD255" s="61"/>
      <c r="CE255" s="61"/>
      <c r="CF255" s="61"/>
      <c r="CG255" s="61"/>
      <c r="CH255" s="61"/>
      <c r="CI255" s="61"/>
      <c r="CJ255" s="61"/>
      <c r="CK255" s="61"/>
      <c r="CL255" s="61"/>
      <c r="CM255" s="61"/>
      <c r="CN255" s="61"/>
      <c r="CO255" s="61"/>
      <c r="CP255" s="61"/>
      <c r="CQ255" s="61"/>
      <c r="CR255" s="61"/>
      <c r="CS255" s="61"/>
      <c r="CT255" s="61"/>
      <c r="CU255" s="61"/>
      <c r="CV255" s="61"/>
      <c r="CW255" s="61"/>
      <c r="CX255" s="61"/>
      <c r="CY255" s="61"/>
      <c r="CZ255" s="61"/>
      <c r="DA255" s="61"/>
      <c r="DB255" s="61"/>
      <c r="DC255" s="61"/>
      <c r="DD255" s="61"/>
      <c r="DE255" s="61"/>
      <c r="DF255" s="61"/>
      <c r="DG255" s="61"/>
      <c r="DH255" s="61"/>
      <c r="DI255" s="61"/>
      <c r="DJ255" s="61"/>
      <c r="DK255" s="61"/>
      <c r="DL255" s="61"/>
      <c r="DM255" s="61"/>
      <c r="DN255" s="61"/>
      <c r="DO255" s="61"/>
      <c r="DP255" s="61"/>
      <c r="DQ255" s="61"/>
      <c r="DR255" s="61"/>
    </row>
    <row r="256" spans="1:122"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c r="BZ256" s="61"/>
      <c r="CA256" s="61"/>
      <c r="CB256" s="61"/>
      <c r="CC256" s="61"/>
      <c r="CD256" s="61"/>
      <c r="CE256" s="61"/>
      <c r="CF256" s="61"/>
      <c r="CG256" s="61"/>
      <c r="CH256" s="61"/>
      <c r="CI256" s="61"/>
      <c r="CJ256" s="61"/>
      <c r="CK256" s="61"/>
      <c r="CL256" s="61"/>
      <c r="CM256" s="61"/>
      <c r="CN256" s="61"/>
      <c r="CO256" s="61"/>
      <c r="CP256" s="61"/>
      <c r="CQ256" s="61"/>
      <c r="CR256" s="61"/>
      <c r="CS256" s="61"/>
      <c r="CT256" s="61"/>
      <c r="CU256" s="61"/>
      <c r="CV256" s="61"/>
      <c r="CW256" s="61"/>
      <c r="CX256" s="61"/>
      <c r="CY256" s="61"/>
      <c r="CZ256" s="61"/>
      <c r="DA256" s="61"/>
      <c r="DB256" s="61"/>
      <c r="DC256" s="61"/>
      <c r="DD256" s="61"/>
      <c r="DE256" s="61"/>
      <c r="DF256" s="61"/>
      <c r="DG256" s="61"/>
      <c r="DH256" s="61"/>
      <c r="DI256" s="61"/>
      <c r="DJ256" s="61"/>
      <c r="DK256" s="61"/>
      <c r="DL256" s="61"/>
      <c r="DM256" s="61"/>
      <c r="DN256" s="61"/>
      <c r="DO256" s="61"/>
      <c r="DP256" s="61"/>
      <c r="DQ256" s="61"/>
      <c r="DR256" s="61"/>
    </row>
    <row r="257" spans="1:122"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c r="BZ257" s="61"/>
      <c r="CA257" s="61"/>
      <c r="CB257" s="61"/>
      <c r="CC257" s="61"/>
      <c r="CD257" s="61"/>
      <c r="CE257" s="61"/>
      <c r="CF257" s="61"/>
      <c r="CG257" s="61"/>
      <c r="CH257" s="61"/>
      <c r="CI257" s="61"/>
      <c r="CJ257" s="61"/>
      <c r="CK257" s="61"/>
      <c r="CL257" s="61"/>
      <c r="CM257" s="61"/>
      <c r="CN257" s="61"/>
      <c r="CO257" s="61"/>
      <c r="CP257" s="61"/>
      <c r="CQ257" s="61"/>
      <c r="CR257" s="61"/>
      <c r="CS257" s="61"/>
      <c r="CT257" s="61"/>
      <c r="CU257" s="61"/>
      <c r="CV257" s="61"/>
      <c r="CW257" s="61"/>
      <c r="CX257" s="61"/>
      <c r="CY257" s="61"/>
      <c r="CZ257" s="61"/>
      <c r="DA257" s="61"/>
      <c r="DB257" s="61"/>
      <c r="DC257" s="61"/>
      <c r="DD257" s="61"/>
      <c r="DE257" s="61"/>
      <c r="DF257" s="61"/>
      <c r="DG257" s="61"/>
      <c r="DH257" s="61"/>
      <c r="DI257" s="61"/>
      <c r="DJ257" s="61"/>
      <c r="DK257" s="61"/>
      <c r="DL257" s="61"/>
      <c r="DM257" s="61"/>
      <c r="DN257" s="61"/>
      <c r="DO257" s="61"/>
      <c r="DP257" s="61"/>
      <c r="DQ257" s="61"/>
      <c r="DR257" s="61"/>
    </row>
    <row r="258" spans="1:122"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c r="BN258" s="61"/>
      <c r="BO258" s="61"/>
      <c r="BP258" s="61"/>
      <c r="BQ258" s="61"/>
      <c r="BR258" s="61"/>
      <c r="BS258" s="61"/>
      <c r="BT258" s="61"/>
      <c r="BU258" s="61"/>
      <c r="BV258" s="61"/>
      <c r="BW258" s="61"/>
      <c r="BX258" s="61"/>
      <c r="BY258" s="61"/>
      <c r="BZ258" s="61"/>
      <c r="CA258" s="61"/>
      <c r="CB258" s="61"/>
      <c r="CC258" s="61"/>
      <c r="CD258" s="61"/>
      <c r="CE258" s="61"/>
      <c r="CF258" s="61"/>
      <c r="CG258" s="61"/>
      <c r="CH258" s="61"/>
      <c r="CI258" s="61"/>
      <c r="CJ258" s="61"/>
      <c r="CK258" s="61"/>
      <c r="CL258" s="61"/>
      <c r="CM258" s="61"/>
      <c r="CN258" s="61"/>
      <c r="CO258" s="61"/>
      <c r="CP258" s="61"/>
      <c r="CQ258" s="61"/>
      <c r="CR258" s="61"/>
      <c r="CS258" s="61"/>
      <c r="CT258" s="61"/>
      <c r="CU258" s="61"/>
      <c r="CV258" s="61"/>
      <c r="CW258" s="61"/>
      <c r="CX258" s="61"/>
      <c r="CY258" s="61"/>
      <c r="CZ258" s="61"/>
      <c r="DA258" s="61"/>
      <c r="DB258" s="61"/>
      <c r="DC258" s="61"/>
      <c r="DD258" s="61"/>
      <c r="DE258" s="61"/>
      <c r="DF258" s="61"/>
      <c r="DG258" s="61"/>
      <c r="DH258" s="61"/>
      <c r="DI258" s="61"/>
      <c r="DJ258" s="61"/>
      <c r="DK258" s="61"/>
      <c r="DL258" s="61"/>
      <c r="DM258" s="61"/>
      <c r="DN258" s="61"/>
      <c r="DO258" s="61"/>
      <c r="DP258" s="61"/>
      <c r="DQ258" s="61"/>
      <c r="DR258" s="61"/>
    </row>
    <row r="259" spans="1:122"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c r="BN259" s="61"/>
      <c r="BO259" s="61"/>
      <c r="BP259" s="61"/>
      <c r="BQ259" s="61"/>
      <c r="BR259" s="61"/>
      <c r="BS259" s="61"/>
      <c r="BT259" s="61"/>
      <c r="BU259" s="61"/>
      <c r="BV259" s="61"/>
      <c r="BW259" s="61"/>
      <c r="BX259" s="61"/>
      <c r="BY259" s="61"/>
      <c r="BZ259" s="61"/>
      <c r="CA259" s="61"/>
      <c r="CB259" s="61"/>
      <c r="CC259" s="61"/>
      <c r="CD259" s="61"/>
      <c r="CE259" s="61"/>
      <c r="CF259" s="61"/>
      <c r="CG259" s="61"/>
      <c r="CH259" s="61"/>
      <c r="CI259" s="61"/>
      <c r="CJ259" s="61"/>
      <c r="CK259" s="61"/>
      <c r="CL259" s="61"/>
      <c r="CM259" s="61"/>
      <c r="CN259" s="61"/>
      <c r="CO259" s="61"/>
      <c r="CP259" s="61"/>
      <c r="CQ259" s="61"/>
      <c r="CR259" s="61"/>
      <c r="CS259" s="61"/>
      <c r="CT259" s="61"/>
      <c r="CU259" s="61"/>
      <c r="CV259" s="61"/>
      <c r="CW259" s="61"/>
      <c r="CX259" s="61"/>
      <c r="CY259" s="61"/>
      <c r="CZ259" s="61"/>
      <c r="DA259" s="61"/>
      <c r="DB259" s="61"/>
      <c r="DC259" s="61"/>
      <c r="DD259" s="61"/>
      <c r="DE259" s="61"/>
      <c r="DF259" s="61"/>
      <c r="DG259" s="61"/>
      <c r="DH259" s="61"/>
      <c r="DI259" s="61"/>
      <c r="DJ259" s="61"/>
      <c r="DK259" s="61"/>
      <c r="DL259" s="61"/>
      <c r="DM259" s="61"/>
      <c r="DN259" s="61"/>
      <c r="DO259" s="61"/>
      <c r="DP259" s="61"/>
      <c r="DQ259" s="61"/>
      <c r="DR259" s="61"/>
    </row>
    <row r="260" spans="1:122"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c r="BN260" s="61"/>
      <c r="BO260" s="61"/>
      <c r="BP260" s="61"/>
      <c r="BQ260" s="61"/>
      <c r="BR260" s="61"/>
      <c r="BS260" s="61"/>
      <c r="BT260" s="61"/>
      <c r="BU260" s="61"/>
      <c r="BV260" s="61"/>
      <c r="BW260" s="61"/>
      <c r="BX260" s="61"/>
      <c r="BY260" s="61"/>
      <c r="BZ260" s="61"/>
      <c r="CA260" s="61"/>
      <c r="CB260" s="61"/>
      <c r="CC260" s="61"/>
      <c r="CD260" s="61"/>
      <c r="CE260" s="61"/>
      <c r="CF260" s="61"/>
      <c r="CG260" s="61"/>
      <c r="CH260" s="61"/>
      <c r="CI260" s="61"/>
      <c r="CJ260" s="61"/>
      <c r="CK260" s="61"/>
      <c r="CL260" s="61"/>
      <c r="CM260" s="61"/>
      <c r="CN260" s="61"/>
      <c r="CO260" s="61"/>
      <c r="CP260" s="61"/>
      <c r="CQ260" s="61"/>
      <c r="CR260" s="61"/>
      <c r="CS260" s="61"/>
      <c r="CT260" s="61"/>
      <c r="CU260" s="61"/>
      <c r="CV260" s="61"/>
      <c r="CW260" s="61"/>
      <c r="CX260" s="61"/>
      <c r="CY260" s="61"/>
      <c r="CZ260" s="61"/>
      <c r="DA260" s="61"/>
      <c r="DB260" s="61"/>
      <c r="DC260" s="61"/>
      <c r="DD260" s="61"/>
      <c r="DE260" s="61"/>
      <c r="DF260" s="61"/>
      <c r="DG260" s="61"/>
      <c r="DH260" s="61"/>
      <c r="DI260" s="61"/>
      <c r="DJ260" s="61"/>
      <c r="DK260" s="61"/>
      <c r="DL260" s="61"/>
      <c r="DM260" s="61"/>
      <c r="DN260" s="61"/>
      <c r="DO260" s="61"/>
      <c r="DP260" s="61"/>
      <c r="DQ260" s="61"/>
      <c r="DR260" s="61"/>
    </row>
    <row r="261" spans="1:122"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c r="BZ261" s="61"/>
      <c r="CA261" s="61"/>
      <c r="CB261" s="61"/>
      <c r="CC261" s="61"/>
      <c r="CD261" s="61"/>
      <c r="CE261" s="61"/>
      <c r="CF261" s="61"/>
      <c r="CG261" s="61"/>
      <c r="CH261" s="61"/>
      <c r="CI261" s="61"/>
      <c r="CJ261" s="61"/>
      <c r="CK261" s="61"/>
      <c r="CL261" s="61"/>
      <c r="CM261" s="61"/>
      <c r="CN261" s="61"/>
      <c r="CO261" s="61"/>
      <c r="CP261" s="61"/>
      <c r="CQ261" s="61"/>
      <c r="CR261" s="61"/>
      <c r="CS261" s="61"/>
      <c r="CT261" s="61"/>
      <c r="CU261" s="61"/>
      <c r="CV261" s="61"/>
      <c r="CW261" s="61"/>
      <c r="CX261" s="61"/>
      <c r="CY261" s="61"/>
      <c r="CZ261" s="61"/>
      <c r="DA261" s="61"/>
      <c r="DB261" s="61"/>
      <c r="DC261" s="61"/>
      <c r="DD261" s="61"/>
      <c r="DE261" s="61"/>
      <c r="DF261" s="61"/>
      <c r="DG261" s="61"/>
      <c r="DH261" s="61"/>
      <c r="DI261" s="61"/>
      <c r="DJ261" s="61"/>
      <c r="DK261" s="61"/>
      <c r="DL261" s="61"/>
      <c r="DM261" s="61"/>
      <c r="DN261" s="61"/>
      <c r="DO261" s="61"/>
      <c r="DP261" s="61"/>
      <c r="DQ261" s="61"/>
      <c r="DR261" s="61"/>
    </row>
    <row r="262" spans="1:122"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c r="BZ262" s="61"/>
      <c r="CA262" s="61"/>
      <c r="CB262" s="61"/>
      <c r="CC262" s="61"/>
      <c r="CD262" s="61"/>
      <c r="CE262" s="61"/>
      <c r="CF262" s="61"/>
      <c r="CG262" s="61"/>
      <c r="CH262" s="61"/>
      <c r="CI262" s="61"/>
      <c r="CJ262" s="61"/>
      <c r="CK262" s="61"/>
      <c r="CL262" s="61"/>
      <c r="CM262" s="61"/>
      <c r="CN262" s="61"/>
      <c r="CO262" s="61"/>
      <c r="CP262" s="61"/>
      <c r="CQ262" s="61"/>
      <c r="CR262" s="61"/>
      <c r="CS262" s="61"/>
      <c r="CT262" s="61"/>
      <c r="CU262" s="61"/>
      <c r="CV262" s="61"/>
      <c r="CW262" s="61"/>
      <c r="CX262" s="61"/>
      <c r="CY262" s="61"/>
      <c r="CZ262" s="61"/>
      <c r="DA262" s="61"/>
      <c r="DB262" s="61"/>
      <c r="DC262" s="61"/>
      <c r="DD262" s="61"/>
      <c r="DE262" s="61"/>
      <c r="DF262" s="61"/>
      <c r="DG262" s="61"/>
      <c r="DH262" s="61"/>
      <c r="DI262" s="61"/>
      <c r="DJ262" s="61"/>
      <c r="DK262" s="61"/>
      <c r="DL262" s="61"/>
      <c r="DM262" s="61"/>
      <c r="DN262" s="61"/>
      <c r="DO262" s="61"/>
      <c r="DP262" s="61"/>
      <c r="DQ262" s="61"/>
      <c r="DR262" s="61"/>
    </row>
    <row r="263" spans="1:122"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c r="BZ263" s="61"/>
      <c r="CA263" s="61"/>
      <c r="CB263" s="61"/>
      <c r="CC263" s="61"/>
      <c r="CD263" s="61"/>
      <c r="CE263" s="61"/>
      <c r="CF263" s="61"/>
      <c r="CG263" s="61"/>
      <c r="CH263" s="61"/>
      <c r="CI263" s="61"/>
      <c r="CJ263" s="61"/>
      <c r="CK263" s="61"/>
      <c r="CL263" s="61"/>
      <c r="CM263" s="61"/>
      <c r="CN263" s="61"/>
      <c r="CO263" s="61"/>
      <c r="CP263" s="61"/>
      <c r="CQ263" s="61"/>
      <c r="CR263" s="61"/>
      <c r="CS263" s="61"/>
      <c r="CT263" s="61"/>
      <c r="CU263" s="61"/>
      <c r="CV263" s="61"/>
      <c r="CW263" s="61"/>
      <c r="CX263" s="61"/>
      <c r="CY263" s="61"/>
      <c r="CZ263" s="61"/>
      <c r="DA263" s="61"/>
      <c r="DB263" s="61"/>
      <c r="DC263" s="61"/>
      <c r="DD263" s="61"/>
      <c r="DE263" s="61"/>
      <c r="DF263" s="61"/>
      <c r="DG263" s="61"/>
      <c r="DH263" s="61"/>
      <c r="DI263" s="61"/>
      <c r="DJ263" s="61"/>
      <c r="DK263" s="61"/>
      <c r="DL263" s="61"/>
      <c r="DM263" s="61"/>
      <c r="DN263" s="61"/>
      <c r="DO263" s="61"/>
      <c r="DP263" s="61"/>
      <c r="DQ263" s="61"/>
      <c r="DR263" s="61"/>
    </row>
    <row r="264" spans="1:122"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c r="BN264" s="61"/>
      <c r="BO264" s="61"/>
      <c r="BP264" s="61"/>
      <c r="BQ264" s="61"/>
      <c r="BR264" s="61"/>
      <c r="BS264" s="61"/>
      <c r="BT264" s="61"/>
      <c r="BU264" s="61"/>
      <c r="BV264" s="61"/>
      <c r="BW264" s="61"/>
      <c r="BX264" s="61"/>
      <c r="BY264" s="61"/>
      <c r="BZ264" s="61"/>
      <c r="CA264" s="61"/>
      <c r="CB264" s="61"/>
      <c r="CC264" s="61"/>
      <c r="CD264" s="61"/>
      <c r="CE264" s="61"/>
      <c r="CF264" s="61"/>
      <c r="CG264" s="61"/>
      <c r="CH264" s="61"/>
      <c r="CI264" s="61"/>
      <c r="CJ264" s="61"/>
      <c r="CK264" s="61"/>
      <c r="CL264" s="61"/>
      <c r="CM264" s="61"/>
      <c r="CN264" s="61"/>
      <c r="CO264" s="61"/>
      <c r="CP264" s="61"/>
      <c r="CQ264" s="61"/>
      <c r="CR264" s="61"/>
      <c r="CS264" s="61"/>
      <c r="CT264" s="61"/>
      <c r="CU264" s="61"/>
      <c r="CV264" s="61"/>
      <c r="CW264" s="61"/>
      <c r="CX264" s="61"/>
      <c r="CY264" s="61"/>
      <c r="CZ264" s="61"/>
      <c r="DA264" s="61"/>
      <c r="DB264" s="61"/>
      <c r="DC264" s="61"/>
      <c r="DD264" s="61"/>
      <c r="DE264" s="61"/>
      <c r="DF264" s="61"/>
      <c r="DG264" s="61"/>
      <c r="DH264" s="61"/>
      <c r="DI264" s="61"/>
      <c r="DJ264" s="61"/>
      <c r="DK264" s="61"/>
      <c r="DL264" s="61"/>
      <c r="DM264" s="61"/>
      <c r="DN264" s="61"/>
      <c r="DO264" s="61"/>
      <c r="DP264" s="61"/>
      <c r="DQ264" s="61"/>
      <c r="DR264" s="61"/>
    </row>
    <row r="265" spans="1:122"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c r="BN265" s="61"/>
      <c r="BO265" s="61"/>
      <c r="BP265" s="61"/>
      <c r="BQ265" s="61"/>
      <c r="BR265" s="61"/>
      <c r="BS265" s="61"/>
      <c r="BT265" s="61"/>
      <c r="BU265" s="61"/>
      <c r="BV265" s="61"/>
      <c r="BW265" s="61"/>
      <c r="BX265" s="61"/>
      <c r="BY265" s="61"/>
      <c r="BZ265" s="61"/>
      <c r="CA265" s="61"/>
      <c r="CB265" s="61"/>
      <c r="CC265" s="61"/>
      <c r="CD265" s="61"/>
      <c r="CE265" s="61"/>
      <c r="CF265" s="61"/>
      <c r="CG265" s="61"/>
      <c r="CH265" s="61"/>
      <c r="CI265" s="61"/>
      <c r="CJ265" s="61"/>
      <c r="CK265" s="61"/>
      <c r="CL265" s="61"/>
      <c r="CM265" s="61"/>
      <c r="CN265" s="61"/>
      <c r="CO265" s="61"/>
      <c r="CP265" s="61"/>
      <c r="CQ265" s="61"/>
      <c r="CR265" s="61"/>
      <c r="CS265" s="61"/>
      <c r="CT265" s="61"/>
      <c r="CU265" s="61"/>
      <c r="CV265" s="61"/>
      <c r="CW265" s="61"/>
      <c r="CX265" s="61"/>
      <c r="CY265" s="61"/>
      <c r="CZ265" s="61"/>
      <c r="DA265" s="61"/>
      <c r="DB265" s="61"/>
      <c r="DC265" s="61"/>
      <c r="DD265" s="61"/>
      <c r="DE265" s="61"/>
      <c r="DF265" s="61"/>
      <c r="DG265" s="61"/>
      <c r="DH265" s="61"/>
      <c r="DI265" s="61"/>
      <c r="DJ265" s="61"/>
      <c r="DK265" s="61"/>
      <c r="DL265" s="61"/>
      <c r="DM265" s="61"/>
      <c r="DN265" s="61"/>
      <c r="DO265" s="61"/>
      <c r="DP265" s="61"/>
      <c r="DQ265" s="61"/>
      <c r="DR265" s="61"/>
    </row>
    <row r="266" spans="1:122"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c r="BN266" s="61"/>
      <c r="BO266" s="61"/>
      <c r="BP266" s="61"/>
      <c r="BQ266" s="61"/>
      <c r="BR266" s="61"/>
      <c r="BS266" s="61"/>
      <c r="BT266" s="61"/>
      <c r="BU266" s="61"/>
      <c r="BV266" s="61"/>
      <c r="BW266" s="61"/>
      <c r="BX266" s="61"/>
      <c r="BY266" s="61"/>
      <c r="BZ266" s="61"/>
      <c r="CA266" s="61"/>
      <c r="CB266" s="61"/>
      <c r="CC266" s="61"/>
      <c r="CD266" s="61"/>
      <c r="CE266" s="61"/>
      <c r="CF266" s="61"/>
      <c r="CG266" s="61"/>
      <c r="CH266" s="61"/>
      <c r="CI266" s="61"/>
      <c r="CJ266" s="61"/>
      <c r="CK266" s="61"/>
      <c r="CL266" s="61"/>
      <c r="CM266" s="61"/>
      <c r="CN266" s="61"/>
      <c r="CO266" s="61"/>
      <c r="CP266" s="61"/>
      <c r="CQ266" s="61"/>
      <c r="CR266" s="61"/>
      <c r="CS266" s="61"/>
      <c r="CT266" s="61"/>
      <c r="CU266" s="61"/>
      <c r="CV266" s="61"/>
      <c r="CW266" s="61"/>
      <c r="CX266" s="61"/>
      <c r="CY266" s="61"/>
      <c r="CZ266" s="61"/>
      <c r="DA266" s="61"/>
      <c r="DB266" s="61"/>
      <c r="DC266" s="61"/>
      <c r="DD266" s="61"/>
      <c r="DE266" s="61"/>
      <c r="DF266" s="61"/>
      <c r="DG266" s="61"/>
      <c r="DH266" s="61"/>
      <c r="DI266" s="61"/>
      <c r="DJ266" s="61"/>
      <c r="DK266" s="61"/>
      <c r="DL266" s="61"/>
      <c r="DM266" s="61"/>
      <c r="DN266" s="61"/>
      <c r="DO266" s="61"/>
      <c r="DP266" s="61"/>
      <c r="DQ266" s="61"/>
      <c r="DR266" s="61"/>
    </row>
    <row r="267" spans="1:122"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c r="BN267" s="61"/>
      <c r="BO267" s="61"/>
      <c r="BP267" s="61"/>
      <c r="BQ267" s="61"/>
      <c r="BR267" s="61"/>
      <c r="BS267" s="61"/>
      <c r="BT267" s="61"/>
      <c r="BU267" s="61"/>
      <c r="BV267" s="61"/>
      <c r="BW267" s="61"/>
      <c r="BX267" s="61"/>
      <c r="BY267" s="61"/>
      <c r="BZ267" s="61"/>
      <c r="CA267" s="61"/>
      <c r="CB267" s="61"/>
      <c r="CC267" s="61"/>
      <c r="CD267" s="61"/>
      <c r="CE267" s="61"/>
      <c r="CF267" s="61"/>
      <c r="CG267" s="61"/>
      <c r="CH267" s="61"/>
      <c r="CI267" s="61"/>
      <c r="CJ267" s="61"/>
      <c r="CK267" s="61"/>
      <c r="CL267" s="61"/>
      <c r="CM267" s="61"/>
      <c r="CN267" s="61"/>
      <c r="CO267" s="61"/>
      <c r="CP267" s="61"/>
      <c r="CQ267" s="61"/>
      <c r="CR267" s="61"/>
      <c r="CS267" s="61"/>
      <c r="CT267" s="61"/>
      <c r="CU267" s="61"/>
      <c r="CV267" s="61"/>
      <c r="CW267" s="61"/>
      <c r="CX267" s="61"/>
      <c r="CY267" s="61"/>
      <c r="CZ267" s="61"/>
      <c r="DA267" s="61"/>
      <c r="DB267" s="61"/>
      <c r="DC267" s="61"/>
      <c r="DD267" s="61"/>
      <c r="DE267" s="61"/>
      <c r="DF267" s="61"/>
      <c r="DG267" s="61"/>
      <c r="DH267" s="61"/>
      <c r="DI267" s="61"/>
      <c r="DJ267" s="61"/>
      <c r="DK267" s="61"/>
      <c r="DL267" s="61"/>
      <c r="DM267" s="61"/>
      <c r="DN267" s="61"/>
      <c r="DO267" s="61"/>
      <c r="DP267" s="61"/>
      <c r="DQ267" s="61"/>
      <c r="DR267" s="61"/>
    </row>
    <row r="268" spans="1:122"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c r="BZ268" s="61"/>
      <c r="CA268" s="61"/>
      <c r="CB268" s="61"/>
      <c r="CC268" s="61"/>
      <c r="CD268" s="61"/>
      <c r="CE268" s="61"/>
      <c r="CF268" s="61"/>
      <c r="CG268" s="61"/>
      <c r="CH268" s="61"/>
      <c r="CI268" s="61"/>
      <c r="CJ268" s="61"/>
      <c r="CK268" s="61"/>
      <c r="CL268" s="61"/>
      <c r="CM268" s="61"/>
      <c r="CN268" s="61"/>
      <c r="CO268" s="61"/>
      <c r="CP268" s="61"/>
      <c r="CQ268" s="61"/>
      <c r="CR268" s="61"/>
      <c r="CS268" s="61"/>
      <c r="CT268" s="61"/>
      <c r="CU268" s="61"/>
      <c r="CV268" s="61"/>
      <c r="CW268" s="61"/>
      <c r="CX268" s="61"/>
      <c r="CY268" s="61"/>
      <c r="CZ268" s="61"/>
      <c r="DA268" s="61"/>
      <c r="DB268" s="61"/>
      <c r="DC268" s="61"/>
      <c r="DD268" s="61"/>
      <c r="DE268" s="61"/>
      <c r="DF268" s="61"/>
      <c r="DG268" s="61"/>
      <c r="DH268" s="61"/>
      <c r="DI268" s="61"/>
      <c r="DJ268" s="61"/>
      <c r="DK268" s="61"/>
      <c r="DL268" s="61"/>
      <c r="DM268" s="61"/>
      <c r="DN268" s="61"/>
      <c r="DO268" s="61"/>
      <c r="DP268" s="61"/>
      <c r="DQ268" s="61"/>
      <c r="DR268" s="61"/>
    </row>
    <row r="269" spans="1:122"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c r="BZ269" s="61"/>
      <c r="CA269" s="61"/>
      <c r="CB269" s="61"/>
      <c r="CC269" s="61"/>
      <c r="CD269" s="61"/>
      <c r="CE269" s="61"/>
      <c r="CF269" s="61"/>
      <c r="CG269" s="61"/>
      <c r="CH269" s="61"/>
      <c r="CI269" s="61"/>
      <c r="CJ269" s="61"/>
      <c r="CK269" s="61"/>
      <c r="CL269" s="61"/>
      <c r="CM269" s="61"/>
      <c r="CN269" s="61"/>
      <c r="CO269" s="61"/>
      <c r="CP269" s="61"/>
      <c r="CQ269" s="61"/>
      <c r="CR269" s="61"/>
      <c r="CS269" s="61"/>
      <c r="CT269" s="61"/>
      <c r="CU269" s="61"/>
      <c r="CV269" s="61"/>
      <c r="CW269" s="61"/>
      <c r="CX269" s="61"/>
      <c r="CY269" s="61"/>
      <c r="CZ269" s="61"/>
      <c r="DA269" s="61"/>
      <c r="DB269" s="61"/>
      <c r="DC269" s="61"/>
      <c r="DD269" s="61"/>
      <c r="DE269" s="61"/>
      <c r="DF269" s="61"/>
      <c r="DG269" s="61"/>
      <c r="DH269" s="61"/>
      <c r="DI269" s="61"/>
      <c r="DJ269" s="61"/>
      <c r="DK269" s="61"/>
      <c r="DL269" s="61"/>
      <c r="DM269" s="61"/>
      <c r="DN269" s="61"/>
      <c r="DO269" s="61"/>
      <c r="DP269" s="61"/>
      <c r="DQ269" s="61"/>
      <c r="DR269" s="61"/>
    </row>
    <row r="270" spans="1:122"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c r="BN270" s="61"/>
      <c r="BO270" s="61"/>
      <c r="BP270" s="61"/>
      <c r="BQ270" s="61"/>
      <c r="BR270" s="61"/>
      <c r="BS270" s="61"/>
      <c r="BT270" s="61"/>
      <c r="BU270" s="61"/>
      <c r="BV270" s="61"/>
      <c r="BW270" s="61"/>
      <c r="BX270" s="61"/>
      <c r="BY270" s="61"/>
      <c r="BZ270" s="61"/>
      <c r="CA270" s="61"/>
      <c r="CB270" s="61"/>
      <c r="CC270" s="61"/>
      <c r="CD270" s="61"/>
      <c r="CE270" s="61"/>
      <c r="CF270" s="61"/>
      <c r="CG270" s="61"/>
      <c r="CH270" s="61"/>
      <c r="CI270" s="61"/>
      <c r="CJ270" s="61"/>
      <c r="CK270" s="61"/>
      <c r="CL270" s="61"/>
      <c r="CM270" s="61"/>
      <c r="CN270" s="61"/>
      <c r="CO270" s="61"/>
      <c r="CP270" s="61"/>
      <c r="CQ270" s="61"/>
      <c r="CR270" s="61"/>
      <c r="CS270" s="61"/>
      <c r="CT270" s="61"/>
      <c r="CU270" s="61"/>
      <c r="CV270" s="61"/>
      <c r="CW270" s="61"/>
      <c r="CX270" s="61"/>
      <c r="CY270" s="61"/>
      <c r="CZ270" s="61"/>
      <c r="DA270" s="61"/>
      <c r="DB270" s="61"/>
      <c r="DC270" s="61"/>
      <c r="DD270" s="61"/>
      <c r="DE270" s="61"/>
      <c r="DF270" s="61"/>
      <c r="DG270" s="61"/>
      <c r="DH270" s="61"/>
      <c r="DI270" s="61"/>
      <c r="DJ270" s="61"/>
      <c r="DK270" s="61"/>
      <c r="DL270" s="61"/>
      <c r="DM270" s="61"/>
      <c r="DN270" s="61"/>
      <c r="DO270" s="61"/>
      <c r="DP270" s="61"/>
      <c r="DQ270" s="61"/>
      <c r="DR270" s="61"/>
    </row>
    <row r="271" spans="1:122"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c r="BN271" s="61"/>
      <c r="BO271" s="61"/>
      <c r="BP271" s="61"/>
      <c r="BQ271" s="61"/>
      <c r="BR271" s="61"/>
      <c r="BS271" s="61"/>
      <c r="BT271" s="61"/>
      <c r="BU271" s="61"/>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1"/>
      <c r="CY271" s="61"/>
      <c r="CZ271" s="61"/>
      <c r="DA271" s="61"/>
      <c r="DB271" s="61"/>
      <c r="DC271" s="61"/>
      <c r="DD271" s="61"/>
      <c r="DE271" s="61"/>
      <c r="DF271" s="61"/>
      <c r="DG271" s="61"/>
      <c r="DH271" s="61"/>
      <c r="DI271" s="61"/>
      <c r="DJ271" s="61"/>
      <c r="DK271" s="61"/>
      <c r="DL271" s="61"/>
      <c r="DM271" s="61"/>
      <c r="DN271" s="61"/>
      <c r="DO271" s="61"/>
      <c r="DP271" s="61"/>
      <c r="DQ271" s="61"/>
      <c r="DR271" s="61"/>
    </row>
    <row r="272" spans="1:122"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c r="BY272" s="61"/>
      <c r="BZ272" s="61"/>
      <c r="CA272" s="61"/>
      <c r="CB272" s="61"/>
      <c r="CC272" s="61"/>
      <c r="CD272" s="61"/>
      <c r="CE272" s="61"/>
      <c r="CF272" s="61"/>
      <c r="CG272" s="61"/>
      <c r="CH272" s="61"/>
      <c r="CI272" s="61"/>
      <c r="CJ272" s="61"/>
      <c r="CK272" s="61"/>
      <c r="CL272" s="61"/>
      <c r="CM272" s="61"/>
      <c r="CN272" s="61"/>
      <c r="CO272" s="61"/>
      <c r="CP272" s="61"/>
      <c r="CQ272" s="61"/>
      <c r="CR272" s="61"/>
      <c r="CS272" s="61"/>
      <c r="CT272" s="61"/>
      <c r="CU272" s="61"/>
      <c r="CV272" s="61"/>
      <c r="CW272" s="61"/>
      <c r="CX272" s="61"/>
      <c r="CY272" s="61"/>
      <c r="CZ272" s="61"/>
      <c r="DA272" s="61"/>
      <c r="DB272" s="61"/>
      <c r="DC272" s="61"/>
      <c r="DD272" s="61"/>
      <c r="DE272" s="61"/>
      <c r="DF272" s="61"/>
      <c r="DG272" s="61"/>
      <c r="DH272" s="61"/>
      <c r="DI272" s="61"/>
      <c r="DJ272" s="61"/>
      <c r="DK272" s="61"/>
      <c r="DL272" s="61"/>
      <c r="DM272" s="61"/>
      <c r="DN272" s="61"/>
      <c r="DO272" s="61"/>
      <c r="DP272" s="61"/>
      <c r="DQ272" s="61"/>
      <c r="DR272" s="61"/>
    </row>
    <row r="273" spans="1:122"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c r="BZ273" s="61"/>
      <c r="CA273" s="61"/>
      <c r="CB273" s="61"/>
      <c r="CC273" s="61"/>
      <c r="CD273" s="61"/>
      <c r="CE273" s="61"/>
      <c r="CF273" s="61"/>
      <c r="CG273" s="61"/>
      <c r="CH273" s="61"/>
      <c r="CI273" s="61"/>
      <c r="CJ273" s="61"/>
      <c r="CK273" s="61"/>
      <c r="CL273" s="61"/>
      <c r="CM273" s="61"/>
      <c r="CN273" s="61"/>
      <c r="CO273" s="61"/>
      <c r="CP273" s="61"/>
      <c r="CQ273" s="61"/>
      <c r="CR273" s="61"/>
      <c r="CS273" s="61"/>
      <c r="CT273" s="61"/>
      <c r="CU273" s="61"/>
      <c r="CV273" s="61"/>
      <c r="CW273" s="61"/>
      <c r="CX273" s="61"/>
      <c r="CY273" s="61"/>
      <c r="CZ273" s="61"/>
      <c r="DA273" s="61"/>
      <c r="DB273" s="61"/>
      <c r="DC273" s="61"/>
      <c r="DD273" s="61"/>
      <c r="DE273" s="61"/>
      <c r="DF273" s="61"/>
      <c r="DG273" s="61"/>
      <c r="DH273" s="61"/>
      <c r="DI273" s="61"/>
      <c r="DJ273" s="61"/>
      <c r="DK273" s="61"/>
      <c r="DL273" s="61"/>
      <c r="DM273" s="61"/>
      <c r="DN273" s="61"/>
      <c r="DO273" s="61"/>
      <c r="DP273" s="61"/>
      <c r="DQ273" s="61"/>
      <c r="DR273" s="61"/>
    </row>
    <row r="274" spans="1:122"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c r="BZ274" s="61"/>
      <c r="CA274" s="61"/>
      <c r="CB274" s="61"/>
      <c r="CC274" s="61"/>
      <c r="CD274" s="61"/>
      <c r="CE274" s="61"/>
      <c r="CF274" s="61"/>
      <c r="CG274" s="61"/>
      <c r="CH274" s="61"/>
      <c r="CI274" s="61"/>
      <c r="CJ274" s="61"/>
      <c r="CK274" s="61"/>
      <c r="CL274" s="61"/>
      <c r="CM274" s="61"/>
      <c r="CN274" s="61"/>
      <c r="CO274" s="61"/>
      <c r="CP274" s="61"/>
      <c r="CQ274" s="61"/>
      <c r="CR274" s="61"/>
      <c r="CS274" s="61"/>
      <c r="CT274" s="61"/>
      <c r="CU274" s="61"/>
      <c r="CV274" s="61"/>
      <c r="CW274" s="61"/>
      <c r="CX274" s="61"/>
      <c r="CY274" s="61"/>
      <c r="CZ274" s="61"/>
      <c r="DA274" s="61"/>
      <c r="DB274" s="61"/>
      <c r="DC274" s="61"/>
      <c r="DD274" s="61"/>
      <c r="DE274" s="61"/>
      <c r="DF274" s="61"/>
      <c r="DG274" s="61"/>
      <c r="DH274" s="61"/>
      <c r="DI274" s="61"/>
      <c r="DJ274" s="61"/>
      <c r="DK274" s="61"/>
      <c r="DL274" s="61"/>
      <c r="DM274" s="61"/>
      <c r="DN274" s="61"/>
      <c r="DO274" s="61"/>
      <c r="DP274" s="61"/>
      <c r="DQ274" s="61"/>
      <c r="DR274" s="61"/>
    </row>
    <row r="275" spans="1:122"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c r="BZ275" s="61"/>
      <c r="CA275" s="61"/>
      <c r="CB275" s="61"/>
      <c r="CC275" s="61"/>
      <c r="CD275" s="61"/>
      <c r="CE275" s="61"/>
      <c r="CF275" s="61"/>
      <c r="CG275" s="61"/>
      <c r="CH275" s="61"/>
      <c r="CI275" s="61"/>
      <c r="CJ275" s="61"/>
      <c r="CK275" s="61"/>
      <c r="CL275" s="61"/>
      <c r="CM275" s="61"/>
      <c r="CN275" s="61"/>
      <c r="CO275" s="61"/>
      <c r="CP275" s="61"/>
      <c r="CQ275" s="61"/>
      <c r="CR275" s="61"/>
      <c r="CS275" s="61"/>
      <c r="CT275" s="61"/>
      <c r="CU275" s="61"/>
      <c r="CV275" s="61"/>
      <c r="CW275" s="61"/>
      <c r="CX275" s="61"/>
      <c r="CY275" s="61"/>
      <c r="CZ275" s="61"/>
      <c r="DA275" s="61"/>
      <c r="DB275" s="61"/>
      <c r="DC275" s="61"/>
      <c r="DD275" s="61"/>
      <c r="DE275" s="61"/>
      <c r="DF275" s="61"/>
      <c r="DG275" s="61"/>
      <c r="DH275" s="61"/>
      <c r="DI275" s="61"/>
      <c r="DJ275" s="61"/>
      <c r="DK275" s="61"/>
      <c r="DL275" s="61"/>
      <c r="DM275" s="61"/>
      <c r="DN275" s="61"/>
      <c r="DO275" s="61"/>
      <c r="DP275" s="61"/>
      <c r="DQ275" s="61"/>
      <c r="DR275" s="61"/>
    </row>
    <row r="276" spans="1:122"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c r="BY276" s="61"/>
      <c r="BZ276" s="61"/>
      <c r="CA276" s="61"/>
      <c r="CB276" s="61"/>
      <c r="CC276" s="61"/>
      <c r="CD276" s="61"/>
      <c r="CE276" s="61"/>
      <c r="CF276" s="61"/>
      <c r="CG276" s="61"/>
      <c r="CH276" s="61"/>
      <c r="CI276" s="61"/>
      <c r="CJ276" s="61"/>
      <c r="CK276" s="61"/>
      <c r="CL276" s="61"/>
      <c r="CM276" s="61"/>
      <c r="CN276" s="61"/>
      <c r="CO276" s="61"/>
      <c r="CP276" s="61"/>
      <c r="CQ276" s="61"/>
      <c r="CR276" s="61"/>
      <c r="CS276" s="61"/>
      <c r="CT276" s="61"/>
      <c r="CU276" s="61"/>
      <c r="CV276" s="61"/>
      <c r="CW276" s="61"/>
      <c r="CX276" s="61"/>
      <c r="CY276" s="61"/>
      <c r="CZ276" s="61"/>
      <c r="DA276" s="61"/>
      <c r="DB276" s="61"/>
      <c r="DC276" s="61"/>
      <c r="DD276" s="61"/>
      <c r="DE276" s="61"/>
      <c r="DF276" s="61"/>
      <c r="DG276" s="61"/>
      <c r="DH276" s="61"/>
      <c r="DI276" s="61"/>
      <c r="DJ276" s="61"/>
      <c r="DK276" s="61"/>
      <c r="DL276" s="61"/>
      <c r="DM276" s="61"/>
      <c r="DN276" s="61"/>
      <c r="DO276" s="61"/>
      <c r="DP276" s="61"/>
      <c r="DQ276" s="61"/>
      <c r="DR276" s="61"/>
    </row>
    <row r="277" spans="1:122"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c r="BN277" s="61"/>
      <c r="BO277" s="61"/>
      <c r="BP277" s="61"/>
      <c r="BQ277" s="61"/>
      <c r="BR277" s="61"/>
      <c r="BS277" s="61"/>
      <c r="BT277" s="61"/>
      <c r="BU277" s="61"/>
      <c r="BV277" s="61"/>
      <c r="BW277" s="61"/>
      <c r="BX277" s="61"/>
      <c r="BY277" s="61"/>
      <c r="BZ277" s="61"/>
      <c r="CA277" s="61"/>
      <c r="CB277" s="61"/>
      <c r="CC277" s="61"/>
      <c r="CD277" s="61"/>
      <c r="CE277" s="61"/>
      <c r="CF277" s="61"/>
      <c r="CG277" s="61"/>
      <c r="CH277" s="61"/>
      <c r="CI277" s="61"/>
      <c r="CJ277" s="61"/>
      <c r="CK277" s="61"/>
      <c r="CL277" s="61"/>
      <c r="CM277" s="61"/>
      <c r="CN277" s="61"/>
      <c r="CO277" s="61"/>
      <c r="CP277" s="61"/>
      <c r="CQ277" s="61"/>
      <c r="CR277" s="61"/>
      <c r="CS277" s="61"/>
      <c r="CT277" s="61"/>
      <c r="CU277" s="61"/>
      <c r="CV277" s="61"/>
      <c r="CW277" s="61"/>
      <c r="CX277" s="61"/>
      <c r="CY277" s="61"/>
      <c r="CZ277" s="61"/>
      <c r="DA277" s="61"/>
      <c r="DB277" s="61"/>
      <c r="DC277" s="61"/>
      <c r="DD277" s="61"/>
      <c r="DE277" s="61"/>
      <c r="DF277" s="61"/>
      <c r="DG277" s="61"/>
      <c r="DH277" s="61"/>
      <c r="DI277" s="61"/>
      <c r="DJ277" s="61"/>
      <c r="DK277" s="61"/>
      <c r="DL277" s="61"/>
      <c r="DM277" s="61"/>
      <c r="DN277" s="61"/>
      <c r="DO277" s="61"/>
      <c r="DP277" s="61"/>
      <c r="DQ277" s="61"/>
      <c r="DR277" s="61"/>
    </row>
    <row r="278" spans="1:122"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c r="BN278" s="61"/>
      <c r="BO278" s="61"/>
      <c r="BP278" s="61"/>
      <c r="BQ278" s="61"/>
      <c r="BR278" s="61"/>
      <c r="BS278" s="61"/>
      <c r="BT278" s="61"/>
      <c r="BU278" s="61"/>
      <c r="BV278" s="61"/>
      <c r="BW278" s="61"/>
      <c r="BX278" s="61"/>
      <c r="BY278" s="61"/>
      <c r="BZ278" s="61"/>
      <c r="CA278" s="61"/>
      <c r="CB278" s="61"/>
      <c r="CC278" s="61"/>
      <c r="CD278" s="61"/>
      <c r="CE278" s="61"/>
      <c r="CF278" s="61"/>
      <c r="CG278" s="61"/>
      <c r="CH278" s="61"/>
      <c r="CI278" s="61"/>
      <c r="CJ278" s="61"/>
      <c r="CK278" s="61"/>
      <c r="CL278" s="61"/>
      <c r="CM278" s="61"/>
      <c r="CN278" s="61"/>
      <c r="CO278" s="61"/>
      <c r="CP278" s="61"/>
      <c r="CQ278" s="61"/>
      <c r="CR278" s="61"/>
      <c r="CS278" s="61"/>
      <c r="CT278" s="61"/>
      <c r="CU278" s="61"/>
      <c r="CV278" s="61"/>
      <c r="CW278" s="61"/>
      <c r="CX278" s="61"/>
      <c r="CY278" s="61"/>
      <c r="CZ278" s="61"/>
      <c r="DA278" s="61"/>
      <c r="DB278" s="61"/>
      <c r="DC278" s="61"/>
      <c r="DD278" s="61"/>
      <c r="DE278" s="61"/>
      <c r="DF278" s="61"/>
      <c r="DG278" s="61"/>
      <c r="DH278" s="61"/>
      <c r="DI278" s="61"/>
      <c r="DJ278" s="61"/>
      <c r="DK278" s="61"/>
      <c r="DL278" s="61"/>
      <c r="DM278" s="61"/>
      <c r="DN278" s="61"/>
      <c r="DO278" s="61"/>
      <c r="DP278" s="61"/>
      <c r="DQ278" s="61"/>
      <c r="DR278" s="61"/>
    </row>
    <row r="279" spans="1:122"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c r="BZ279" s="61"/>
      <c r="CA279" s="61"/>
      <c r="CB279" s="61"/>
      <c r="CC279" s="61"/>
      <c r="CD279" s="61"/>
      <c r="CE279" s="61"/>
      <c r="CF279" s="61"/>
      <c r="CG279" s="61"/>
      <c r="CH279" s="61"/>
      <c r="CI279" s="61"/>
      <c r="CJ279" s="61"/>
      <c r="CK279" s="61"/>
      <c r="CL279" s="61"/>
      <c r="CM279" s="61"/>
      <c r="CN279" s="61"/>
      <c r="CO279" s="61"/>
      <c r="CP279" s="61"/>
      <c r="CQ279" s="61"/>
      <c r="CR279" s="61"/>
      <c r="CS279" s="61"/>
      <c r="CT279" s="61"/>
      <c r="CU279" s="61"/>
      <c r="CV279" s="61"/>
      <c r="CW279" s="61"/>
      <c r="CX279" s="61"/>
      <c r="CY279" s="61"/>
      <c r="CZ279" s="61"/>
      <c r="DA279" s="61"/>
      <c r="DB279" s="61"/>
      <c r="DC279" s="61"/>
      <c r="DD279" s="61"/>
      <c r="DE279" s="61"/>
      <c r="DF279" s="61"/>
      <c r="DG279" s="61"/>
      <c r="DH279" s="61"/>
      <c r="DI279" s="61"/>
      <c r="DJ279" s="61"/>
      <c r="DK279" s="61"/>
      <c r="DL279" s="61"/>
      <c r="DM279" s="61"/>
      <c r="DN279" s="61"/>
      <c r="DO279" s="61"/>
      <c r="DP279" s="61"/>
      <c r="DQ279" s="61"/>
      <c r="DR279" s="61"/>
    </row>
    <row r="280" spans="1:122"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c r="BZ280" s="61"/>
      <c r="CA280" s="61"/>
      <c r="CB280" s="61"/>
      <c r="CC280" s="61"/>
      <c r="CD280" s="61"/>
      <c r="CE280" s="61"/>
      <c r="CF280" s="61"/>
      <c r="CG280" s="61"/>
      <c r="CH280" s="61"/>
      <c r="CI280" s="61"/>
      <c r="CJ280" s="61"/>
      <c r="CK280" s="61"/>
      <c r="CL280" s="61"/>
      <c r="CM280" s="61"/>
      <c r="CN280" s="61"/>
      <c r="CO280" s="61"/>
      <c r="CP280" s="61"/>
      <c r="CQ280" s="61"/>
      <c r="CR280" s="61"/>
      <c r="CS280" s="61"/>
      <c r="CT280" s="61"/>
      <c r="CU280" s="61"/>
      <c r="CV280" s="61"/>
      <c r="CW280" s="61"/>
      <c r="CX280" s="61"/>
      <c r="CY280" s="61"/>
      <c r="CZ280" s="61"/>
      <c r="DA280" s="61"/>
      <c r="DB280" s="61"/>
      <c r="DC280" s="61"/>
      <c r="DD280" s="61"/>
      <c r="DE280" s="61"/>
      <c r="DF280" s="61"/>
      <c r="DG280" s="61"/>
      <c r="DH280" s="61"/>
      <c r="DI280" s="61"/>
      <c r="DJ280" s="61"/>
      <c r="DK280" s="61"/>
      <c r="DL280" s="61"/>
      <c r="DM280" s="61"/>
      <c r="DN280" s="61"/>
      <c r="DO280" s="61"/>
      <c r="DP280" s="61"/>
      <c r="DQ280" s="61"/>
      <c r="DR280" s="61"/>
    </row>
    <row r="281" spans="1:122"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c r="BZ281" s="61"/>
      <c r="CA281" s="61"/>
      <c r="CB281" s="61"/>
      <c r="CC281" s="61"/>
      <c r="CD281" s="61"/>
      <c r="CE281" s="61"/>
      <c r="CF281" s="61"/>
      <c r="CG281" s="61"/>
      <c r="CH281" s="61"/>
      <c r="CI281" s="61"/>
      <c r="CJ281" s="61"/>
      <c r="CK281" s="61"/>
      <c r="CL281" s="61"/>
      <c r="CM281" s="61"/>
      <c r="CN281" s="61"/>
      <c r="CO281" s="61"/>
      <c r="CP281" s="61"/>
      <c r="CQ281" s="61"/>
      <c r="CR281" s="61"/>
      <c r="CS281" s="61"/>
      <c r="CT281" s="61"/>
      <c r="CU281" s="61"/>
      <c r="CV281" s="61"/>
      <c r="CW281" s="61"/>
      <c r="CX281" s="61"/>
      <c r="CY281" s="61"/>
      <c r="CZ281" s="61"/>
      <c r="DA281" s="61"/>
      <c r="DB281" s="61"/>
      <c r="DC281" s="61"/>
      <c r="DD281" s="61"/>
      <c r="DE281" s="61"/>
      <c r="DF281" s="61"/>
      <c r="DG281" s="61"/>
      <c r="DH281" s="61"/>
      <c r="DI281" s="61"/>
      <c r="DJ281" s="61"/>
      <c r="DK281" s="61"/>
      <c r="DL281" s="61"/>
      <c r="DM281" s="61"/>
      <c r="DN281" s="61"/>
      <c r="DO281" s="61"/>
      <c r="DP281" s="61"/>
      <c r="DQ281" s="61"/>
      <c r="DR281" s="61"/>
    </row>
    <row r="282" spans="1:122"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c r="BZ282" s="61"/>
      <c r="CA282" s="61"/>
      <c r="CB282" s="61"/>
      <c r="CC282" s="61"/>
      <c r="CD282" s="61"/>
      <c r="CE282" s="61"/>
      <c r="CF282" s="61"/>
      <c r="CG282" s="61"/>
      <c r="CH282" s="61"/>
      <c r="CI282" s="61"/>
      <c r="CJ282" s="61"/>
      <c r="CK282" s="61"/>
      <c r="CL282" s="61"/>
      <c r="CM282" s="61"/>
      <c r="CN282" s="61"/>
      <c r="CO282" s="61"/>
      <c r="CP282" s="61"/>
      <c r="CQ282" s="61"/>
      <c r="CR282" s="61"/>
      <c r="CS282" s="61"/>
      <c r="CT282" s="61"/>
      <c r="CU282" s="61"/>
      <c r="CV282" s="61"/>
      <c r="CW282" s="61"/>
      <c r="CX282" s="61"/>
      <c r="CY282" s="61"/>
      <c r="CZ282" s="61"/>
      <c r="DA282" s="61"/>
      <c r="DB282" s="61"/>
      <c r="DC282" s="61"/>
      <c r="DD282" s="61"/>
      <c r="DE282" s="61"/>
      <c r="DF282" s="61"/>
      <c r="DG282" s="61"/>
      <c r="DH282" s="61"/>
      <c r="DI282" s="61"/>
      <c r="DJ282" s="61"/>
      <c r="DK282" s="61"/>
      <c r="DL282" s="61"/>
      <c r="DM282" s="61"/>
      <c r="DN282" s="61"/>
      <c r="DO282" s="61"/>
      <c r="DP282" s="61"/>
      <c r="DQ282" s="61"/>
      <c r="DR282" s="61"/>
    </row>
    <row r="283" spans="1:122"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c r="BZ283" s="61"/>
      <c r="CA283" s="61"/>
      <c r="CB283" s="61"/>
      <c r="CC283" s="61"/>
      <c r="CD283" s="61"/>
      <c r="CE283" s="61"/>
      <c r="CF283" s="61"/>
      <c r="CG283" s="61"/>
      <c r="CH283" s="61"/>
      <c r="CI283" s="61"/>
      <c r="CJ283" s="61"/>
      <c r="CK283" s="61"/>
      <c r="CL283" s="61"/>
      <c r="CM283" s="61"/>
      <c r="CN283" s="61"/>
      <c r="CO283" s="61"/>
      <c r="CP283" s="61"/>
      <c r="CQ283" s="61"/>
      <c r="CR283" s="61"/>
      <c r="CS283" s="61"/>
      <c r="CT283" s="61"/>
      <c r="CU283" s="61"/>
      <c r="CV283" s="61"/>
      <c r="CW283" s="61"/>
      <c r="CX283" s="61"/>
      <c r="CY283" s="61"/>
      <c r="CZ283" s="61"/>
      <c r="DA283" s="61"/>
      <c r="DB283" s="61"/>
      <c r="DC283" s="61"/>
      <c r="DD283" s="61"/>
      <c r="DE283" s="61"/>
      <c r="DF283" s="61"/>
      <c r="DG283" s="61"/>
      <c r="DH283" s="61"/>
      <c r="DI283" s="61"/>
      <c r="DJ283" s="61"/>
      <c r="DK283" s="61"/>
      <c r="DL283" s="61"/>
      <c r="DM283" s="61"/>
      <c r="DN283" s="61"/>
      <c r="DO283" s="61"/>
      <c r="DP283" s="61"/>
      <c r="DQ283" s="61"/>
      <c r="DR283" s="61"/>
    </row>
    <row r="284" spans="1:122"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c r="BZ284" s="61"/>
      <c r="CA284" s="61"/>
      <c r="CB284" s="61"/>
      <c r="CC284" s="61"/>
      <c r="CD284" s="61"/>
      <c r="CE284" s="61"/>
      <c r="CF284" s="61"/>
      <c r="CG284" s="61"/>
      <c r="CH284" s="61"/>
      <c r="CI284" s="61"/>
      <c r="CJ284" s="61"/>
      <c r="CK284" s="61"/>
      <c r="CL284" s="61"/>
      <c r="CM284" s="61"/>
      <c r="CN284" s="61"/>
      <c r="CO284" s="61"/>
      <c r="CP284" s="61"/>
      <c r="CQ284" s="61"/>
      <c r="CR284" s="61"/>
      <c r="CS284" s="61"/>
      <c r="CT284" s="61"/>
      <c r="CU284" s="61"/>
      <c r="CV284" s="61"/>
      <c r="CW284" s="61"/>
      <c r="CX284" s="61"/>
      <c r="CY284" s="61"/>
      <c r="CZ284" s="61"/>
      <c r="DA284" s="61"/>
      <c r="DB284" s="61"/>
      <c r="DC284" s="61"/>
      <c r="DD284" s="61"/>
      <c r="DE284" s="61"/>
      <c r="DF284" s="61"/>
      <c r="DG284" s="61"/>
      <c r="DH284" s="61"/>
      <c r="DI284" s="61"/>
      <c r="DJ284" s="61"/>
      <c r="DK284" s="61"/>
      <c r="DL284" s="61"/>
      <c r="DM284" s="61"/>
      <c r="DN284" s="61"/>
      <c r="DO284" s="61"/>
      <c r="DP284" s="61"/>
      <c r="DQ284" s="61"/>
      <c r="DR284" s="61"/>
    </row>
    <row r="285" spans="1:122"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c r="BZ285" s="61"/>
      <c r="CA285" s="61"/>
      <c r="CB285" s="61"/>
      <c r="CC285" s="61"/>
      <c r="CD285" s="61"/>
      <c r="CE285" s="61"/>
      <c r="CF285" s="61"/>
      <c r="CG285" s="61"/>
      <c r="CH285" s="61"/>
      <c r="CI285" s="61"/>
      <c r="CJ285" s="61"/>
      <c r="CK285" s="61"/>
      <c r="CL285" s="61"/>
      <c r="CM285" s="61"/>
      <c r="CN285" s="61"/>
      <c r="CO285" s="61"/>
      <c r="CP285" s="61"/>
      <c r="CQ285" s="61"/>
      <c r="CR285" s="61"/>
      <c r="CS285" s="61"/>
      <c r="CT285" s="61"/>
      <c r="CU285" s="61"/>
      <c r="CV285" s="61"/>
      <c r="CW285" s="61"/>
      <c r="CX285" s="61"/>
      <c r="CY285" s="61"/>
      <c r="CZ285" s="61"/>
      <c r="DA285" s="61"/>
      <c r="DB285" s="61"/>
      <c r="DC285" s="61"/>
      <c r="DD285" s="61"/>
      <c r="DE285" s="61"/>
      <c r="DF285" s="61"/>
      <c r="DG285" s="61"/>
      <c r="DH285" s="61"/>
      <c r="DI285" s="61"/>
      <c r="DJ285" s="61"/>
      <c r="DK285" s="61"/>
      <c r="DL285" s="61"/>
      <c r="DM285" s="61"/>
      <c r="DN285" s="61"/>
      <c r="DO285" s="61"/>
      <c r="DP285" s="61"/>
      <c r="DQ285" s="61"/>
      <c r="DR285" s="61"/>
    </row>
    <row r="286" spans="1:122"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c r="BZ286" s="61"/>
      <c r="CA286" s="61"/>
      <c r="CB286" s="61"/>
      <c r="CC286" s="61"/>
      <c r="CD286" s="61"/>
      <c r="CE286" s="61"/>
      <c r="CF286" s="61"/>
      <c r="CG286" s="61"/>
      <c r="CH286" s="61"/>
      <c r="CI286" s="61"/>
      <c r="CJ286" s="61"/>
      <c r="CK286" s="61"/>
      <c r="CL286" s="61"/>
      <c r="CM286" s="61"/>
      <c r="CN286" s="61"/>
      <c r="CO286" s="61"/>
      <c r="CP286" s="61"/>
      <c r="CQ286" s="61"/>
      <c r="CR286" s="61"/>
      <c r="CS286" s="61"/>
      <c r="CT286" s="61"/>
      <c r="CU286" s="61"/>
      <c r="CV286" s="61"/>
      <c r="CW286" s="61"/>
      <c r="CX286" s="61"/>
      <c r="CY286" s="61"/>
      <c r="CZ286" s="61"/>
      <c r="DA286" s="61"/>
      <c r="DB286" s="61"/>
      <c r="DC286" s="61"/>
      <c r="DD286" s="61"/>
      <c r="DE286" s="61"/>
      <c r="DF286" s="61"/>
      <c r="DG286" s="61"/>
      <c r="DH286" s="61"/>
      <c r="DI286" s="61"/>
      <c r="DJ286" s="61"/>
      <c r="DK286" s="61"/>
      <c r="DL286" s="61"/>
      <c r="DM286" s="61"/>
      <c r="DN286" s="61"/>
      <c r="DO286" s="61"/>
      <c r="DP286" s="61"/>
      <c r="DQ286" s="61"/>
      <c r="DR286" s="61"/>
    </row>
    <row r="287" spans="1:122"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c r="BZ287" s="61"/>
      <c r="CA287" s="61"/>
      <c r="CB287" s="61"/>
      <c r="CC287" s="61"/>
      <c r="CD287" s="61"/>
      <c r="CE287" s="61"/>
      <c r="CF287" s="61"/>
      <c r="CG287" s="61"/>
      <c r="CH287" s="61"/>
      <c r="CI287" s="61"/>
      <c r="CJ287" s="61"/>
      <c r="CK287" s="61"/>
      <c r="CL287" s="61"/>
      <c r="CM287" s="61"/>
      <c r="CN287" s="61"/>
      <c r="CO287" s="61"/>
      <c r="CP287" s="61"/>
      <c r="CQ287" s="61"/>
      <c r="CR287" s="61"/>
      <c r="CS287" s="61"/>
      <c r="CT287" s="61"/>
      <c r="CU287" s="61"/>
      <c r="CV287" s="61"/>
      <c r="CW287" s="61"/>
      <c r="CX287" s="61"/>
      <c r="CY287" s="61"/>
      <c r="CZ287" s="61"/>
      <c r="DA287" s="61"/>
      <c r="DB287" s="61"/>
      <c r="DC287" s="61"/>
      <c r="DD287" s="61"/>
      <c r="DE287" s="61"/>
      <c r="DF287" s="61"/>
      <c r="DG287" s="61"/>
      <c r="DH287" s="61"/>
      <c r="DI287" s="61"/>
      <c r="DJ287" s="61"/>
      <c r="DK287" s="61"/>
      <c r="DL287" s="61"/>
      <c r="DM287" s="61"/>
      <c r="DN287" s="61"/>
      <c r="DO287" s="61"/>
      <c r="DP287" s="61"/>
      <c r="DQ287" s="61"/>
      <c r="DR287" s="61"/>
    </row>
    <row r="288" spans="1:122"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c r="BZ288" s="61"/>
      <c r="CA288" s="61"/>
      <c r="CB288" s="61"/>
      <c r="CC288" s="61"/>
      <c r="CD288" s="61"/>
      <c r="CE288" s="61"/>
      <c r="CF288" s="61"/>
      <c r="CG288" s="61"/>
      <c r="CH288" s="61"/>
      <c r="CI288" s="61"/>
      <c r="CJ288" s="61"/>
      <c r="CK288" s="61"/>
      <c r="CL288" s="61"/>
      <c r="CM288" s="61"/>
      <c r="CN288" s="61"/>
      <c r="CO288" s="61"/>
      <c r="CP288" s="61"/>
      <c r="CQ288" s="61"/>
      <c r="CR288" s="61"/>
      <c r="CS288" s="61"/>
      <c r="CT288" s="61"/>
      <c r="CU288" s="61"/>
      <c r="CV288" s="61"/>
      <c r="CW288" s="61"/>
      <c r="CX288" s="61"/>
      <c r="CY288" s="61"/>
      <c r="CZ288" s="61"/>
      <c r="DA288" s="61"/>
      <c r="DB288" s="61"/>
      <c r="DC288" s="61"/>
      <c r="DD288" s="61"/>
      <c r="DE288" s="61"/>
      <c r="DF288" s="61"/>
      <c r="DG288" s="61"/>
      <c r="DH288" s="61"/>
      <c r="DI288" s="61"/>
      <c r="DJ288" s="61"/>
      <c r="DK288" s="61"/>
      <c r="DL288" s="61"/>
      <c r="DM288" s="61"/>
      <c r="DN288" s="61"/>
      <c r="DO288" s="61"/>
      <c r="DP288" s="61"/>
      <c r="DQ288" s="61"/>
      <c r="DR288" s="61"/>
    </row>
    <row r="289" spans="1:122"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c r="BZ289" s="61"/>
      <c r="CA289" s="61"/>
      <c r="CB289" s="61"/>
      <c r="CC289" s="61"/>
      <c r="CD289" s="61"/>
      <c r="CE289" s="61"/>
      <c r="CF289" s="61"/>
      <c r="CG289" s="61"/>
      <c r="CH289" s="61"/>
      <c r="CI289" s="61"/>
      <c r="CJ289" s="61"/>
      <c r="CK289" s="61"/>
      <c r="CL289" s="61"/>
      <c r="CM289" s="61"/>
      <c r="CN289" s="61"/>
      <c r="CO289" s="61"/>
      <c r="CP289" s="61"/>
      <c r="CQ289" s="61"/>
      <c r="CR289" s="61"/>
      <c r="CS289" s="61"/>
      <c r="CT289" s="61"/>
      <c r="CU289" s="61"/>
      <c r="CV289" s="61"/>
      <c r="CW289" s="61"/>
      <c r="CX289" s="61"/>
      <c r="CY289" s="61"/>
      <c r="CZ289" s="61"/>
      <c r="DA289" s="61"/>
      <c r="DB289" s="61"/>
      <c r="DC289" s="61"/>
      <c r="DD289" s="61"/>
      <c r="DE289" s="61"/>
      <c r="DF289" s="61"/>
      <c r="DG289" s="61"/>
      <c r="DH289" s="61"/>
      <c r="DI289" s="61"/>
      <c r="DJ289" s="61"/>
      <c r="DK289" s="61"/>
      <c r="DL289" s="61"/>
      <c r="DM289" s="61"/>
      <c r="DN289" s="61"/>
      <c r="DO289" s="61"/>
      <c r="DP289" s="61"/>
      <c r="DQ289" s="61"/>
      <c r="DR289" s="61"/>
    </row>
    <row r="290" spans="1:122"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c r="BZ290" s="61"/>
      <c r="CA290" s="61"/>
      <c r="CB290" s="61"/>
      <c r="CC290" s="61"/>
      <c r="CD290" s="61"/>
      <c r="CE290" s="61"/>
      <c r="CF290" s="61"/>
      <c r="CG290" s="61"/>
      <c r="CH290" s="61"/>
      <c r="CI290" s="61"/>
      <c r="CJ290" s="61"/>
      <c r="CK290" s="61"/>
      <c r="CL290" s="61"/>
      <c r="CM290" s="61"/>
      <c r="CN290" s="61"/>
      <c r="CO290" s="61"/>
      <c r="CP290" s="61"/>
      <c r="CQ290" s="61"/>
      <c r="CR290" s="61"/>
      <c r="CS290" s="61"/>
      <c r="CT290" s="61"/>
      <c r="CU290" s="61"/>
      <c r="CV290" s="61"/>
      <c r="CW290" s="61"/>
      <c r="CX290" s="61"/>
      <c r="CY290" s="61"/>
      <c r="CZ290" s="61"/>
      <c r="DA290" s="61"/>
      <c r="DB290" s="61"/>
      <c r="DC290" s="61"/>
      <c r="DD290" s="61"/>
      <c r="DE290" s="61"/>
      <c r="DF290" s="61"/>
      <c r="DG290" s="61"/>
      <c r="DH290" s="61"/>
      <c r="DI290" s="61"/>
      <c r="DJ290" s="61"/>
      <c r="DK290" s="61"/>
      <c r="DL290" s="61"/>
      <c r="DM290" s="61"/>
      <c r="DN290" s="61"/>
      <c r="DO290" s="61"/>
      <c r="DP290" s="61"/>
      <c r="DQ290" s="61"/>
      <c r="DR290" s="61"/>
    </row>
    <row r="291" spans="1:122"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c r="CB291" s="61"/>
      <c r="CC291" s="61"/>
      <c r="CD291" s="61"/>
      <c r="CE291" s="61"/>
      <c r="CF291" s="61"/>
      <c r="CG291" s="61"/>
      <c r="CH291" s="61"/>
      <c r="CI291" s="61"/>
      <c r="CJ291" s="61"/>
      <c r="CK291" s="61"/>
      <c r="CL291" s="61"/>
      <c r="CM291" s="61"/>
      <c r="CN291" s="61"/>
      <c r="CO291" s="61"/>
      <c r="CP291" s="61"/>
      <c r="CQ291" s="61"/>
      <c r="CR291" s="61"/>
      <c r="CS291" s="61"/>
      <c r="CT291" s="61"/>
      <c r="CU291" s="61"/>
      <c r="CV291" s="61"/>
      <c r="CW291" s="61"/>
      <c r="CX291" s="61"/>
      <c r="CY291" s="61"/>
      <c r="CZ291" s="61"/>
      <c r="DA291" s="61"/>
      <c r="DB291" s="61"/>
      <c r="DC291" s="61"/>
      <c r="DD291" s="61"/>
      <c r="DE291" s="61"/>
      <c r="DF291" s="61"/>
      <c r="DG291" s="61"/>
      <c r="DH291" s="61"/>
      <c r="DI291" s="61"/>
      <c r="DJ291" s="61"/>
      <c r="DK291" s="61"/>
      <c r="DL291" s="61"/>
      <c r="DM291" s="61"/>
      <c r="DN291" s="61"/>
      <c r="DO291" s="61"/>
      <c r="DP291" s="61"/>
      <c r="DQ291" s="61"/>
      <c r="DR291" s="61"/>
    </row>
    <row r="292" spans="1:122"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c r="BZ292" s="61"/>
      <c r="CA292" s="61"/>
      <c r="CB292" s="61"/>
      <c r="CC292" s="61"/>
      <c r="CD292" s="61"/>
      <c r="CE292" s="61"/>
      <c r="CF292" s="61"/>
      <c r="CG292" s="61"/>
      <c r="CH292" s="61"/>
      <c r="CI292" s="61"/>
      <c r="CJ292" s="61"/>
      <c r="CK292" s="61"/>
      <c r="CL292" s="61"/>
      <c r="CM292" s="61"/>
      <c r="CN292" s="61"/>
      <c r="CO292" s="61"/>
      <c r="CP292" s="61"/>
      <c r="CQ292" s="61"/>
      <c r="CR292" s="61"/>
      <c r="CS292" s="61"/>
      <c r="CT292" s="61"/>
      <c r="CU292" s="61"/>
      <c r="CV292" s="61"/>
      <c r="CW292" s="61"/>
      <c r="CX292" s="61"/>
      <c r="CY292" s="61"/>
      <c r="CZ292" s="61"/>
      <c r="DA292" s="61"/>
      <c r="DB292" s="61"/>
      <c r="DC292" s="61"/>
      <c r="DD292" s="61"/>
      <c r="DE292" s="61"/>
      <c r="DF292" s="61"/>
      <c r="DG292" s="61"/>
      <c r="DH292" s="61"/>
      <c r="DI292" s="61"/>
      <c r="DJ292" s="61"/>
      <c r="DK292" s="61"/>
      <c r="DL292" s="61"/>
      <c r="DM292" s="61"/>
      <c r="DN292" s="61"/>
      <c r="DO292" s="61"/>
      <c r="DP292" s="61"/>
      <c r="DQ292" s="61"/>
      <c r="DR292" s="61"/>
    </row>
    <row r="293" spans="1:122"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c r="CB293" s="61"/>
      <c r="CC293" s="61"/>
      <c r="CD293" s="61"/>
      <c r="CE293" s="61"/>
      <c r="CF293" s="61"/>
      <c r="CG293" s="61"/>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row>
    <row r="294" spans="1:122"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c r="BZ294" s="61"/>
      <c r="CA294" s="61"/>
      <c r="CB294" s="61"/>
      <c r="CC294" s="61"/>
      <c r="CD294" s="61"/>
      <c r="CE294" s="61"/>
      <c r="CF294" s="61"/>
      <c r="CG294" s="61"/>
      <c r="CH294" s="61"/>
      <c r="CI294" s="61"/>
      <c r="CJ294" s="61"/>
      <c r="CK294" s="61"/>
      <c r="CL294" s="61"/>
      <c r="CM294" s="61"/>
      <c r="CN294" s="61"/>
      <c r="CO294" s="61"/>
      <c r="CP294" s="61"/>
      <c r="CQ294" s="61"/>
      <c r="CR294" s="61"/>
      <c r="CS294" s="61"/>
      <c r="CT294" s="61"/>
      <c r="CU294" s="61"/>
      <c r="CV294" s="61"/>
      <c r="CW294" s="61"/>
      <c r="CX294" s="61"/>
      <c r="CY294" s="61"/>
      <c r="CZ294" s="61"/>
      <c r="DA294" s="61"/>
      <c r="DB294" s="61"/>
      <c r="DC294" s="61"/>
      <c r="DD294" s="61"/>
      <c r="DE294" s="61"/>
      <c r="DF294" s="61"/>
      <c r="DG294" s="61"/>
      <c r="DH294" s="61"/>
      <c r="DI294" s="61"/>
      <c r="DJ294" s="61"/>
      <c r="DK294" s="61"/>
      <c r="DL294" s="61"/>
      <c r="DM294" s="61"/>
      <c r="DN294" s="61"/>
      <c r="DO294" s="61"/>
      <c r="DP294" s="61"/>
      <c r="DQ294" s="61"/>
      <c r="DR294" s="61"/>
    </row>
    <row r="295" spans="1:122"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c r="BZ295" s="61"/>
      <c r="CA295" s="61"/>
      <c r="CB295" s="61"/>
      <c r="CC295" s="61"/>
      <c r="CD295" s="61"/>
      <c r="CE295" s="61"/>
      <c r="CF295" s="61"/>
      <c r="CG295" s="61"/>
      <c r="CH295" s="61"/>
      <c r="CI295" s="61"/>
      <c r="CJ295" s="61"/>
      <c r="CK295" s="61"/>
      <c r="CL295" s="61"/>
      <c r="CM295" s="61"/>
      <c r="CN295" s="61"/>
      <c r="CO295" s="61"/>
      <c r="CP295" s="61"/>
      <c r="CQ295" s="61"/>
      <c r="CR295" s="61"/>
      <c r="CS295" s="61"/>
      <c r="CT295" s="61"/>
      <c r="CU295" s="61"/>
      <c r="CV295" s="61"/>
      <c r="CW295" s="61"/>
      <c r="CX295" s="61"/>
      <c r="CY295" s="61"/>
      <c r="CZ295" s="61"/>
      <c r="DA295" s="61"/>
      <c r="DB295" s="61"/>
      <c r="DC295" s="61"/>
      <c r="DD295" s="61"/>
      <c r="DE295" s="61"/>
      <c r="DF295" s="61"/>
      <c r="DG295" s="61"/>
      <c r="DH295" s="61"/>
      <c r="DI295" s="61"/>
      <c r="DJ295" s="61"/>
      <c r="DK295" s="61"/>
      <c r="DL295" s="61"/>
      <c r="DM295" s="61"/>
      <c r="DN295" s="61"/>
      <c r="DO295" s="61"/>
      <c r="DP295" s="61"/>
      <c r="DQ295" s="61"/>
      <c r="DR295" s="61"/>
    </row>
    <row r="296" spans="1:122"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c r="BZ296" s="61"/>
      <c r="CA296" s="61"/>
      <c r="CB296" s="61"/>
      <c r="CC296" s="61"/>
      <c r="CD296" s="61"/>
      <c r="CE296" s="61"/>
      <c r="CF296" s="61"/>
      <c r="CG296" s="61"/>
      <c r="CH296" s="61"/>
      <c r="CI296" s="61"/>
      <c r="CJ296" s="61"/>
      <c r="CK296" s="61"/>
      <c r="CL296" s="61"/>
      <c r="CM296" s="61"/>
      <c r="CN296" s="61"/>
      <c r="CO296" s="61"/>
      <c r="CP296" s="61"/>
      <c r="CQ296" s="61"/>
      <c r="CR296" s="61"/>
      <c r="CS296" s="61"/>
      <c r="CT296" s="61"/>
      <c r="CU296" s="61"/>
      <c r="CV296" s="61"/>
      <c r="CW296" s="61"/>
      <c r="CX296" s="61"/>
      <c r="CY296" s="61"/>
      <c r="CZ296" s="61"/>
      <c r="DA296" s="61"/>
      <c r="DB296" s="61"/>
      <c r="DC296" s="61"/>
      <c r="DD296" s="61"/>
      <c r="DE296" s="61"/>
      <c r="DF296" s="61"/>
      <c r="DG296" s="61"/>
      <c r="DH296" s="61"/>
      <c r="DI296" s="61"/>
      <c r="DJ296" s="61"/>
      <c r="DK296" s="61"/>
      <c r="DL296" s="61"/>
      <c r="DM296" s="61"/>
      <c r="DN296" s="61"/>
      <c r="DO296" s="61"/>
      <c r="DP296" s="61"/>
      <c r="DQ296" s="61"/>
      <c r="DR296" s="61"/>
    </row>
    <row r="297" spans="1:122"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c r="BZ297" s="61"/>
      <c r="CA297" s="61"/>
      <c r="CB297" s="61"/>
      <c r="CC297" s="61"/>
      <c r="CD297" s="61"/>
      <c r="CE297" s="61"/>
      <c r="CF297" s="61"/>
      <c r="CG297" s="61"/>
      <c r="CH297" s="61"/>
      <c r="CI297" s="61"/>
      <c r="CJ297" s="61"/>
      <c r="CK297" s="61"/>
      <c r="CL297" s="61"/>
      <c r="CM297" s="61"/>
      <c r="CN297" s="61"/>
      <c r="CO297" s="61"/>
      <c r="CP297" s="61"/>
      <c r="CQ297" s="61"/>
      <c r="CR297" s="61"/>
      <c r="CS297" s="61"/>
      <c r="CT297" s="61"/>
      <c r="CU297" s="61"/>
      <c r="CV297" s="61"/>
      <c r="CW297" s="61"/>
      <c r="CX297" s="61"/>
      <c r="CY297" s="61"/>
      <c r="CZ297" s="61"/>
      <c r="DA297" s="61"/>
      <c r="DB297" s="61"/>
      <c r="DC297" s="61"/>
      <c r="DD297" s="61"/>
      <c r="DE297" s="61"/>
      <c r="DF297" s="61"/>
      <c r="DG297" s="61"/>
      <c r="DH297" s="61"/>
      <c r="DI297" s="61"/>
      <c r="DJ297" s="61"/>
      <c r="DK297" s="61"/>
      <c r="DL297" s="61"/>
      <c r="DM297" s="61"/>
      <c r="DN297" s="61"/>
      <c r="DO297" s="61"/>
      <c r="DP297" s="61"/>
      <c r="DQ297" s="61"/>
      <c r="DR297" s="61"/>
    </row>
    <row r="298" spans="1:122"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c r="BN298" s="61"/>
      <c r="BO298" s="61"/>
      <c r="BP298" s="61"/>
      <c r="BQ298" s="61"/>
      <c r="BR298" s="61"/>
      <c r="BS298" s="61"/>
      <c r="BT298" s="61"/>
      <c r="BU298" s="61"/>
      <c r="BV298" s="61"/>
      <c r="BW298" s="61"/>
      <c r="BX298" s="61"/>
      <c r="BY298" s="61"/>
      <c r="BZ298" s="61"/>
      <c r="CA298" s="61"/>
      <c r="CB298" s="61"/>
      <c r="CC298" s="61"/>
      <c r="CD298" s="61"/>
      <c r="CE298" s="61"/>
      <c r="CF298" s="61"/>
      <c r="CG298" s="61"/>
      <c r="CH298" s="61"/>
      <c r="CI298" s="61"/>
      <c r="CJ298" s="61"/>
      <c r="CK298" s="61"/>
      <c r="CL298" s="61"/>
      <c r="CM298" s="61"/>
      <c r="CN298" s="61"/>
      <c r="CO298" s="61"/>
      <c r="CP298" s="61"/>
      <c r="CQ298" s="61"/>
      <c r="CR298" s="61"/>
      <c r="CS298" s="61"/>
      <c r="CT298" s="61"/>
      <c r="CU298" s="61"/>
      <c r="CV298" s="61"/>
      <c r="CW298" s="61"/>
      <c r="CX298" s="61"/>
      <c r="CY298" s="61"/>
      <c r="CZ298" s="61"/>
      <c r="DA298" s="61"/>
      <c r="DB298" s="61"/>
      <c r="DC298" s="61"/>
      <c r="DD298" s="61"/>
      <c r="DE298" s="61"/>
      <c r="DF298" s="61"/>
      <c r="DG298" s="61"/>
      <c r="DH298" s="61"/>
      <c r="DI298" s="61"/>
      <c r="DJ298" s="61"/>
      <c r="DK298" s="61"/>
      <c r="DL298" s="61"/>
      <c r="DM298" s="61"/>
      <c r="DN298" s="61"/>
      <c r="DO298" s="61"/>
      <c r="DP298" s="61"/>
      <c r="DQ298" s="61"/>
      <c r="DR298" s="61"/>
    </row>
    <row r="299" spans="1:122"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c r="BN299" s="61"/>
      <c r="BO299" s="61"/>
      <c r="BP299" s="61"/>
      <c r="BQ299" s="61"/>
      <c r="BR299" s="61"/>
      <c r="BS299" s="61"/>
      <c r="BT299" s="61"/>
      <c r="BU299" s="61"/>
      <c r="BV299" s="61"/>
      <c r="BW299" s="61"/>
      <c r="BX299" s="61"/>
      <c r="BY299" s="61"/>
      <c r="BZ299" s="61"/>
      <c r="CA299" s="61"/>
      <c r="CB299" s="61"/>
      <c r="CC299" s="61"/>
      <c r="CD299" s="61"/>
      <c r="CE299" s="61"/>
      <c r="CF299" s="61"/>
      <c r="CG299" s="61"/>
      <c r="CH299" s="61"/>
      <c r="CI299" s="61"/>
      <c r="CJ299" s="61"/>
      <c r="CK299" s="61"/>
      <c r="CL299" s="61"/>
      <c r="CM299" s="61"/>
      <c r="CN299" s="61"/>
      <c r="CO299" s="61"/>
      <c r="CP299" s="61"/>
      <c r="CQ299" s="61"/>
      <c r="CR299" s="61"/>
      <c r="CS299" s="61"/>
      <c r="CT299" s="61"/>
      <c r="CU299" s="61"/>
      <c r="CV299" s="61"/>
      <c r="CW299" s="61"/>
      <c r="CX299" s="61"/>
      <c r="CY299" s="61"/>
      <c r="CZ299" s="61"/>
      <c r="DA299" s="61"/>
      <c r="DB299" s="61"/>
      <c r="DC299" s="61"/>
      <c r="DD299" s="61"/>
      <c r="DE299" s="61"/>
      <c r="DF299" s="61"/>
      <c r="DG299" s="61"/>
      <c r="DH299" s="61"/>
      <c r="DI299" s="61"/>
      <c r="DJ299" s="61"/>
      <c r="DK299" s="61"/>
      <c r="DL299" s="61"/>
      <c r="DM299" s="61"/>
      <c r="DN299" s="61"/>
      <c r="DO299" s="61"/>
      <c r="DP299" s="61"/>
      <c r="DQ299" s="61"/>
      <c r="DR299" s="61"/>
    </row>
    <row r="300" spans="1:122"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c r="BN300" s="61"/>
      <c r="BO300" s="61"/>
      <c r="BP300" s="61"/>
      <c r="BQ300" s="61"/>
      <c r="BR300" s="61"/>
      <c r="BS300" s="61"/>
      <c r="BT300" s="61"/>
      <c r="BU300" s="61"/>
      <c r="BV300" s="61"/>
      <c r="BW300" s="61"/>
      <c r="BX300" s="61"/>
      <c r="BY300" s="61"/>
      <c r="BZ300" s="61"/>
      <c r="CA300" s="61"/>
      <c r="CB300" s="61"/>
      <c r="CC300" s="61"/>
      <c r="CD300" s="61"/>
      <c r="CE300" s="61"/>
      <c r="CF300" s="61"/>
      <c r="CG300" s="61"/>
      <c r="CH300" s="61"/>
      <c r="CI300" s="61"/>
      <c r="CJ300" s="61"/>
      <c r="CK300" s="61"/>
      <c r="CL300" s="61"/>
      <c r="CM300" s="61"/>
      <c r="CN300" s="61"/>
      <c r="CO300" s="61"/>
      <c r="CP300" s="61"/>
      <c r="CQ300" s="61"/>
      <c r="CR300" s="61"/>
      <c r="CS300" s="61"/>
      <c r="CT300" s="61"/>
      <c r="CU300" s="61"/>
      <c r="CV300" s="61"/>
      <c r="CW300" s="61"/>
      <c r="CX300" s="61"/>
      <c r="CY300" s="61"/>
      <c r="CZ300" s="61"/>
      <c r="DA300" s="61"/>
      <c r="DB300" s="61"/>
      <c r="DC300" s="61"/>
      <c r="DD300" s="61"/>
      <c r="DE300" s="61"/>
      <c r="DF300" s="61"/>
      <c r="DG300" s="61"/>
      <c r="DH300" s="61"/>
      <c r="DI300" s="61"/>
      <c r="DJ300" s="61"/>
      <c r="DK300" s="61"/>
      <c r="DL300" s="61"/>
      <c r="DM300" s="61"/>
      <c r="DN300" s="61"/>
      <c r="DO300" s="61"/>
      <c r="DP300" s="61"/>
      <c r="DQ300" s="61"/>
      <c r="DR300" s="61"/>
    </row>
    <row r="301" spans="1:122"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c r="BZ301" s="61"/>
      <c r="CA301" s="61"/>
      <c r="CB301" s="61"/>
      <c r="CC301" s="61"/>
      <c r="CD301" s="61"/>
      <c r="CE301" s="61"/>
      <c r="CF301" s="61"/>
      <c r="CG301" s="61"/>
      <c r="CH301" s="61"/>
      <c r="CI301" s="61"/>
      <c r="CJ301" s="61"/>
      <c r="CK301" s="61"/>
      <c r="CL301" s="61"/>
      <c r="CM301" s="61"/>
      <c r="CN301" s="61"/>
      <c r="CO301" s="61"/>
      <c r="CP301" s="61"/>
      <c r="CQ301" s="61"/>
      <c r="CR301" s="61"/>
      <c r="CS301" s="61"/>
      <c r="CT301" s="61"/>
      <c r="CU301" s="61"/>
      <c r="CV301" s="61"/>
      <c r="CW301" s="61"/>
      <c r="CX301" s="61"/>
      <c r="CY301" s="61"/>
      <c r="CZ301" s="61"/>
      <c r="DA301" s="61"/>
      <c r="DB301" s="61"/>
      <c r="DC301" s="61"/>
      <c r="DD301" s="61"/>
      <c r="DE301" s="61"/>
      <c r="DF301" s="61"/>
      <c r="DG301" s="61"/>
      <c r="DH301" s="61"/>
      <c r="DI301" s="61"/>
      <c r="DJ301" s="61"/>
      <c r="DK301" s="61"/>
      <c r="DL301" s="61"/>
      <c r="DM301" s="61"/>
      <c r="DN301" s="61"/>
      <c r="DO301" s="61"/>
      <c r="DP301" s="61"/>
      <c r="DQ301" s="61"/>
      <c r="DR301" s="61"/>
    </row>
    <row r="302" spans="1:122"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c r="BZ302" s="61"/>
      <c r="CA302" s="61"/>
      <c r="CB302" s="61"/>
      <c r="CC302" s="61"/>
      <c r="CD302" s="61"/>
      <c r="CE302" s="61"/>
      <c r="CF302" s="61"/>
      <c r="CG302" s="61"/>
      <c r="CH302" s="61"/>
      <c r="CI302" s="61"/>
      <c r="CJ302" s="61"/>
      <c r="CK302" s="61"/>
      <c r="CL302" s="61"/>
      <c r="CM302" s="61"/>
      <c r="CN302" s="61"/>
      <c r="CO302" s="61"/>
      <c r="CP302" s="61"/>
      <c r="CQ302" s="61"/>
      <c r="CR302" s="61"/>
      <c r="CS302" s="61"/>
      <c r="CT302" s="61"/>
      <c r="CU302" s="61"/>
      <c r="CV302" s="61"/>
      <c r="CW302" s="61"/>
      <c r="CX302" s="61"/>
      <c r="CY302" s="61"/>
      <c r="CZ302" s="61"/>
      <c r="DA302" s="61"/>
      <c r="DB302" s="61"/>
      <c r="DC302" s="61"/>
      <c r="DD302" s="61"/>
      <c r="DE302" s="61"/>
      <c r="DF302" s="61"/>
      <c r="DG302" s="61"/>
      <c r="DH302" s="61"/>
      <c r="DI302" s="61"/>
      <c r="DJ302" s="61"/>
      <c r="DK302" s="61"/>
      <c r="DL302" s="61"/>
      <c r="DM302" s="61"/>
      <c r="DN302" s="61"/>
      <c r="DO302" s="61"/>
      <c r="DP302" s="61"/>
      <c r="DQ302" s="61"/>
      <c r="DR302" s="61"/>
    </row>
    <row r="303" spans="1:122"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c r="BZ303" s="61"/>
      <c r="CA303" s="61"/>
      <c r="CB303" s="61"/>
      <c r="CC303" s="61"/>
      <c r="CD303" s="61"/>
      <c r="CE303" s="61"/>
      <c r="CF303" s="61"/>
      <c r="CG303" s="61"/>
      <c r="CH303" s="61"/>
      <c r="CI303" s="61"/>
      <c r="CJ303" s="61"/>
      <c r="CK303" s="61"/>
      <c r="CL303" s="61"/>
      <c r="CM303" s="61"/>
      <c r="CN303" s="61"/>
      <c r="CO303" s="61"/>
      <c r="CP303" s="61"/>
      <c r="CQ303" s="61"/>
      <c r="CR303" s="61"/>
      <c r="CS303" s="61"/>
      <c r="CT303" s="61"/>
      <c r="CU303" s="61"/>
      <c r="CV303" s="61"/>
      <c r="CW303" s="61"/>
      <c r="CX303" s="61"/>
      <c r="CY303" s="61"/>
      <c r="CZ303" s="61"/>
      <c r="DA303" s="61"/>
      <c r="DB303" s="61"/>
      <c r="DC303" s="61"/>
      <c r="DD303" s="61"/>
      <c r="DE303" s="61"/>
      <c r="DF303" s="61"/>
      <c r="DG303" s="61"/>
      <c r="DH303" s="61"/>
      <c r="DI303" s="61"/>
      <c r="DJ303" s="61"/>
      <c r="DK303" s="61"/>
      <c r="DL303" s="61"/>
      <c r="DM303" s="61"/>
      <c r="DN303" s="61"/>
      <c r="DO303" s="61"/>
      <c r="DP303" s="61"/>
      <c r="DQ303" s="61"/>
      <c r="DR303" s="61"/>
    </row>
    <row r="304" spans="1:122"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c r="BZ304" s="61"/>
      <c r="CA304" s="61"/>
      <c r="CB304" s="61"/>
      <c r="CC304" s="61"/>
      <c r="CD304" s="61"/>
      <c r="CE304" s="61"/>
      <c r="CF304" s="61"/>
      <c r="CG304" s="61"/>
      <c r="CH304" s="61"/>
      <c r="CI304" s="61"/>
      <c r="CJ304" s="61"/>
      <c r="CK304" s="61"/>
      <c r="CL304" s="61"/>
      <c r="CM304" s="61"/>
      <c r="CN304" s="61"/>
      <c r="CO304" s="61"/>
      <c r="CP304" s="61"/>
      <c r="CQ304" s="61"/>
      <c r="CR304" s="61"/>
      <c r="CS304" s="61"/>
      <c r="CT304" s="61"/>
      <c r="CU304" s="61"/>
      <c r="CV304" s="61"/>
      <c r="CW304" s="61"/>
      <c r="CX304" s="61"/>
      <c r="CY304" s="61"/>
      <c r="CZ304" s="61"/>
      <c r="DA304" s="61"/>
      <c r="DB304" s="61"/>
      <c r="DC304" s="61"/>
      <c r="DD304" s="61"/>
      <c r="DE304" s="61"/>
      <c r="DF304" s="61"/>
      <c r="DG304" s="61"/>
      <c r="DH304" s="61"/>
      <c r="DI304" s="61"/>
      <c r="DJ304" s="61"/>
      <c r="DK304" s="61"/>
      <c r="DL304" s="61"/>
      <c r="DM304" s="61"/>
      <c r="DN304" s="61"/>
      <c r="DO304" s="61"/>
      <c r="DP304" s="61"/>
      <c r="DQ304" s="61"/>
      <c r="DR304" s="61"/>
    </row>
    <row r="305" spans="1:122"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c r="BZ305" s="61"/>
      <c r="CA305" s="61"/>
      <c r="CB305" s="61"/>
      <c r="CC305" s="61"/>
      <c r="CD305" s="61"/>
      <c r="CE305" s="61"/>
      <c r="CF305" s="61"/>
      <c r="CG305" s="61"/>
      <c r="CH305" s="61"/>
      <c r="CI305" s="61"/>
      <c r="CJ305" s="61"/>
      <c r="CK305" s="61"/>
      <c r="CL305" s="61"/>
      <c r="CM305" s="61"/>
      <c r="CN305" s="61"/>
      <c r="CO305" s="61"/>
      <c r="CP305" s="61"/>
      <c r="CQ305" s="61"/>
      <c r="CR305" s="61"/>
      <c r="CS305" s="61"/>
      <c r="CT305" s="61"/>
      <c r="CU305" s="61"/>
      <c r="CV305" s="61"/>
      <c r="CW305" s="61"/>
      <c r="CX305" s="61"/>
      <c r="CY305" s="61"/>
      <c r="CZ305" s="61"/>
      <c r="DA305" s="61"/>
      <c r="DB305" s="61"/>
      <c r="DC305" s="61"/>
      <c r="DD305" s="61"/>
      <c r="DE305" s="61"/>
      <c r="DF305" s="61"/>
      <c r="DG305" s="61"/>
      <c r="DH305" s="61"/>
      <c r="DI305" s="61"/>
      <c r="DJ305" s="61"/>
      <c r="DK305" s="61"/>
      <c r="DL305" s="61"/>
      <c r="DM305" s="61"/>
      <c r="DN305" s="61"/>
      <c r="DO305" s="61"/>
      <c r="DP305" s="61"/>
      <c r="DQ305" s="61"/>
      <c r="DR305" s="61"/>
    </row>
    <row r="306" spans="1:122"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c r="BZ306" s="61"/>
      <c r="CA306" s="61"/>
      <c r="CB306" s="61"/>
      <c r="CC306" s="61"/>
      <c r="CD306" s="61"/>
      <c r="CE306" s="61"/>
      <c r="CF306" s="61"/>
      <c r="CG306" s="61"/>
      <c r="CH306" s="61"/>
      <c r="CI306" s="61"/>
      <c r="CJ306" s="61"/>
      <c r="CK306" s="61"/>
      <c r="CL306" s="61"/>
      <c r="CM306" s="61"/>
      <c r="CN306" s="61"/>
      <c r="CO306" s="61"/>
      <c r="CP306" s="61"/>
      <c r="CQ306" s="61"/>
      <c r="CR306" s="61"/>
      <c r="CS306" s="61"/>
      <c r="CT306" s="61"/>
      <c r="CU306" s="61"/>
      <c r="CV306" s="61"/>
      <c r="CW306" s="61"/>
      <c r="CX306" s="61"/>
      <c r="CY306" s="61"/>
      <c r="CZ306" s="61"/>
      <c r="DA306" s="61"/>
      <c r="DB306" s="61"/>
      <c r="DC306" s="61"/>
      <c r="DD306" s="61"/>
      <c r="DE306" s="61"/>
      <c r="DF306" s="61"/>
      <c r="DG306" s="61"/>
      <c r="DH306" s="61"/>
      <c r="DI306" s="61"/>
      <c r="DJ306" s="61"/>
      <c r="DK306" s="61"/>
      <c r="DL306" s="61"/>
      <c r="DM306" s="61"/>
      <c r="DN306" s="61"/>
      <c r="DO306" s="61"/>
      <c r="DP306" s="61"/>
      <c r="DQ306" s="61"/>
      <c r="DR306" s="61"/>
    </row>
    <row r="307" spans="1:122"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c r="BZ307" s="61"/>
      <c r="CA307" s="61"/>
      <c r="CB307" s="61"/>
      <c r="CC307" s="61"/>
      <c r="CD307" s="61"/>
      <c r="CE307" s="61"/>
      <c r="CF307" s="61"/>
      <c r="CG307" s="61"/>
      <c r="CH307" s="61"/>
      <c r="CI307" s="61"/>
      <c r="CJ307" s="61"/>
      <c r="CK307" s="61"/>
      <c r="CL307" s="61"/>
      <c r="CM307" s="61"/>
      <c r="CN307" s="61"/>
      <c r="CO307" s="61"/>
      <c r="CP307" s="61"/>
      <c r="CQ307" s="61"/>
      <c r="CR307" s="61"/>
      <c r="CS307" s="61"/>
      <c r="CT307" s="61"/>
      <c r="CU307" s="61"/>
      <c r="CV307" s="61"/>
      <c r="CW307" s="61"/>
      <c r="CX307" s="61"/>
      <c r="CY307" s="61"/>
      <c r="CZ307" s="61"/>
      <c r="DA307" s="61"/>
      <c r="DB307" s="61"/>
      <c r="DC307" s="61"/>
      <c r="DD307" s="61"/>
      <c r="DE307" s="61"/>
      <c r="DF307" s="61"/>
      <c r="DG307" s="61"/>
      <c r="DH307" s="61"/>
      <c r="DI307" s="61"/>
      <c r="DJ307" s="61"/>
      <c r="DK307" s="61"/>
      <c r="DL307" s="61"/>
      <c r="DM307" s="61"/>
      <c r="DN307" s="61"/>
      <c r="DO307" s="61"/>
      <c r="DP307" s="61"/>
      <c r="DQ307" s="61"/>
      <c r="DR307" s="61"/>
    </row>
    <row r="308" spans="1:122"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c r="BZ308" s="61"/>
      <c r="CA308" s="61"/>
      <c r="CB308" s="61"/>
      <c r="CC308" s="61"/>
      <c r="CD308" s="61"/>
      <c r="CE308" s="61"/>
      <c r="CF308" s="61"/>
      <c r="CG308" s="61"/>
      <c r="CH308" s="61"/>
      <c r="CI308" s="61"/>
      <c r="CJ308" s="61"/>
      <c r="CK308" s="61"/>
      <c r="CL308" s="61"/>
      <c r="CM308" s="61"/>
      <c r="CN308" s="61"/>
      <c r="CO308" s="61"/>
      <c r="CP308" s="61"/>
      <c r="CQ308" s="61"/>
      <c r="CR308" s="61"/>
      <c r="CS308" s="61"/>
      <c r="CT308" s="61"/>
      <c r="CU308" s="61"/>
      <c r="CV308" s="61"/>
      <c r="CW308" s="61"/>
      <c r="CX308" s="61"/>
      <c r="CY308" s="61"/>
      <c r="CZ308" s="61"/>
      <c r="DA308" s="61"/>
      <c r="DB308" s="61"/>
      <c r="DC308" s="61"/>
      <c r="DD308" s="61"/>
      <c r="DE308" s="61"/>
      <c r="DF308" s="61"/>
      <c r="DG308" s="61"/>
      <c r="DH308" s="61"/>
      <c r="DI308" s="61"/>
      <c r="DJ308" s="61"/>
      <c r="DK308" s="61"/>
      <c r="DL308" s="61"/>
      <c r="DM308" s="61"/>
      <c r="DN308" s="61"/>
      <c r="DO308" s="61"/>
      <c r="DP308" s="61"/>
      <c r="DQ308" s="61"/>
      <c r="DR308" s="61"/>
    </row>
    <row r="309" spans="1:122"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c r="BY309" s="61"/>
      <c r="BZ309" s="61"/>
      <c r="CA309" s="61"/>
      <c r="CB309" s="61"/>
      <c r="CC309" s="61"/>
      <c r="CD309" s="61"/>
      <c r="CE309" s="61"/>
      <c r="CF309" s="61"/>
      <c r="CG309" s="61"/>
      <c r="CH309" s="61"/>
      <c r="CI309" s="61"/>
      <c r="CJ309" s="61"/>
      <c r="CK309" s="61"/>
      <c r="CL309" s="61"/>
      <c r="CM309" s="61"/>
      <c r="CN309" s="61"/>
      <c r="CO309" s="61"/>
      <c r="CP309" s="61"/>
      <c r="CQ309" s="61"/>
      <c r="CR309" s="61"/>
      <c r="CS309" s="61"/>
      <c r="CT309" s="61"/>
      <c r="CU309" s="61"/>
      <c r="CV309" s="61"/>
      <c r="CW309" s="61"/>
      <c r="CX309" s="61"/>
      <c r="CY309" s="61"/>
      <c r="CZ309" s="61"/>
      <c r="DA309" s="61"/>
      <c r="DB309" s="61"/>
      <c r="DC309" s="61"/>
      <c r="DD309" s="61"/>
      <c r="DE309" s="61"/>
      <c r="DF309" s="61"/>
      <c r="DG309" s="61"/>
      <c r="DH309" s="61"/>
      <c r="DI309" s="61"/>
      <c r="DJ309" s="61"/>
      <c r="DK309" s="61"/>
      <c r="DL309" s="61"/>
      <c r="DM309" s="61"/>
      <c r="DN309" s="61"/>
      <c r="DO309" s="61"/>
      <c r="DP309" s="61"/>
      <c r="DQ309" s="61"/>
      <c r="DR309" s="61"/>
    </row>
    <row r="310" spans="1:122"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c r="BN310" s="61"/>
      <c r="BO310" s="61"/>
      <c r="BP310" s="61"/>
      <c r="BQ310" s="61"/>
      <c r="BR310" s="61"/>
      <c r="BS310" s="61"/>
      <c r="BT310" s="61"/>
      <c r="BU310" s="61"/>
      <c r="BV310" s="61"/>
      <c r="BW310" s="61"/>
      <c r="BX310" s="61"/>
      <c r="BY310" s="61"/>
      <c r="BZ310" s="61"/>
      <c r="CA310" s="61"/>
      <c r="CB310" s="61"/>
      <c r="CC310" s="61"/>
      <c r="CD310" s="61"/>
      <c r="CE310" s="61"/>
      <c r="CF310" s="61"/>
      <c r="CG310" s="61"/>
      <c r="CH310" s="61"/>
      <c r="CI310" s="61"/>
      <c r="CJ310" s="61"/>
      <c r="CK310" s="61"/>
      <c r="CL310" s="61"/>
      <c r="CM310" s="61"/>
      <c r="CN310" s="61"/>
      <c r="CO310" s="61"/>
      <c r="CP310" s="61"/>
      <c r="CQ310" s="61"/>
      <c r="CR310" s="61"/>
      <c r="CS310" s="61"/>
      <c r="CT310" s="61"/>
      <c r="CU310" s="61"/>
      <c r="CV310" s="61"/>
      <c r="CW310" s="61"/>
      <c r="CX310" s="61"/>
      <c r="CY310" s="61"/>
      <c r="CZ310" s="61"/>
      <c r="DA310" s="61"/>
      <c r="DB310" s="61"/>
      <c r="DC310" s="61"/>
      <c r="DD310" s="61"/>
      <c r="DE310" s="61"/>
      <c r="DF310" s="61"/>
      <c r="DG310" s="61"/>
      <c r="DH310" s="61"/>
      <c r="DI310" s="61"/>
      <c r="DJ310" s="61"/>
      <c r="DK310" s="61"/>
      <c r="DL310" s="61"/>
      <c r="DM310" s="61"/>
      <c r="DN310" s="61"/>
      <c r="DO310" s="61"/>
      <c r="DP310" s="61"/>
      <c r="DQ310" s="61"/>
      <c r="DR310" s="61"/>
    </row>
    <row r="311" spans="1:122"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c r="BN311" s="61"/>
      <c r="BO311" s="61"/>
      <c r="BP311" s="61"/>
      <c r="BQ311" s="61"/>
      <c r="BR311" s="61"/>
      <c r="BS311" s="61"/>
      <c r="BT311" s="61"/>
      <c r="BU311" s="61"/>
      <c r="BV311" s="61"/>
      <c r="BW311" s="61"/>
      <c r="BX311" s="61"/>
      <c r="BY311" s="61"/>
      <c r="BZ311" s="61"/>
      <c r="CA311" s="61"/>
      <c r="CB311" s="61"/>
      <c r="CC311" s="61"/>
      <c r="CD311" s="61"/>
      <c r="CE311" s="61"/>
      <c r="CF311" s="61"/>
      <c r="CG311" s="61"/>
      <c r="CH311" s="61"/>
      <c r="CI311" s="61"/>
      <c r="CJ311" s="61"/>
      <c r="CK311" s="61"/>
      <c r="CL311" s="61"/>
      <c r="CM311" s="61"/>
      <c r="CN311" s="61"/>
      <c r="CO311" s="61"/>
      <c r="CP311" s="61"/>
      <c r="CQ311" s="61"/>
      <c r="CR311" s="61"/>
      <c r="CS311" s="61"/>
      <c r="CT311" s="61"/>
      <c r="CU311" s="61"/>
      <c r="CV311" s="61"/>
      <c r="CW311" s="61"/>
      <c r="CX311" s="61"/>
      <c r="CY311" s="61"/>
      <c r="CZ311" s="61"/>
      <c r="DA311" s="61"/>
      <c r="DB311" s="61"/>
      <c r="DC311" s="61"/>
      <c r="DD311" s="61"/>
      <c r="DE311" s="61"/>
      <c r="DF311" s="61"/>
      <c r="DG311" s="61"/>
      <c r="DH311" s="61"/>
      <c r="DI311" s="61"/>
      <c r="DJ311" s="61"/>
      <c r="DK311" s="61"/>
      <c r="DL311" s="61"/>
      <c r="DM311" s="61"/>
      <c r="DN311" s="61"/>
      <c r="DO311" s="61"/>
      <c r="DP311" s="61"/>
      <c r="DQ311" s="61"/>
      <c r="DR311" s="61"/>
    </row>
    <row r="312" spans="1:122"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c r="BZ312" s="61"/>
      <c r="CA312" s="61"/>
      <c r="CB312" s="61"/>
      <c r="CC312" s="61"/>
      <c r="CD312" s="61"/>
      <c r="CE312" s="61"/>
      <c r="CF312" s="61"/>
      <c r="CG312" s="61"/>
      <c r="CH312" s="61"/>
      <c r="CI312" s="61"/>
      <c r="CJ312" s="61"/>
      <c r="CK312" s="61"/>
      <c r="CL312" s="61"/>
      <c r="CM312" s="61"/>
      <c r="CN312" s="61"/>
      <c r="CO312" s="61"/>
      <c r="CP312" s="61"/>
      <c r="CQ312" s="61"/>
      <c r="CR312" s="61"/>
      <c r="CS312" s="61"/>
      <c r="CT312" s="61"/>
      <c r="CU312" s="61"/>
      <c r="CV312" s="61"/>
      <c r="CW312" s="61"/>
      <c r="CX312" s="61"/>
      <c r="CY312" s="61"/>
      <c r="CZ312" s="61"/>
      <c r="DA312" s="61"/>
      <c r="DB312" s="61"/>
      <c r="DC312" s="61"/>
      <c r="DD312" s="61"/>
      <c r="DE312" s="61"/>
      <c r="DF312" s="61"/>
      <c r="DG312" s="61"/>
      <c r="DH312" s="61"/>
      <c r="DI312" s="61"/>
      <c r="DJ312" s="61"/>
      <c r="DK312" s="61"/>
      <c r="DL312" s="61"/>
      <c r="DM312" s="61"/>
      <c r="DN312" s="61"/>
      <c r="DO312" s="61"/>
      <c r="DP312" s="61"/>
      <c r="DQ312" s="61"/>
      <c r="DR312" s="61"/>
    </row>
    <row r="313" spans="1:122"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c r="BZ313" s="61"/>
      <c r="CA313" s="61"/>
      <c r="CB313" s="61"/>
      <c r="CC313" s="61"/>
      <c r="CD313" s="61"/>
      <c r="CE313" s="61"/>
      <c r="CF313" s="61"/>
      <c r="CG313" s="61"/>
      <c r="CH313" s="61"/>
      <c r="CI313" s="61"/>
      <c r="CJ313" s="61"/>
      <c r="CK313" s="61"/>
      <c r="CL313" s="61"/>
      <c r="CM313" s="61"/>
      <c r="CN313" s="61"/>
      <c r="CO313" s="61"/>
      <c r="CP313" s="61"/>
      <c r="CQ313" s="61"/>
      <c r="CR313" s="61"/>
      <c r="CS313" s="61"/>
      <c r="CT313" s="61"/>
      <c r="CU313" s="61"/>
      <c r="CV313" s="61"/>
      <c r="CW313" s="61"/>
      <c r="CX313" s="61"/>
      <c r="CY313" s="61"/>
      <c r="CZ313" s="61"/>
      <c r="DA313" s="61"/>
      <c r="DB313" s="61"/>
      <c r="DC313" s="61"/>
      <c r="DD313" s="61"/>
      <c r="DE313" s="61"/>
      <c r="DF313" s="61"/>
      <c r="DG313" s="61"/>
      <c r="DH313" s="61"/>
      <c r="DI313" s="61"/>
      <c r="DJ313" s="61"/>
      <c r="DK313" s="61"/>
      <c r="DL313" s="61"/>
      <c r="DM313" s="61"/>
      <c r="DN313" s="61"/>
      <c r="DO313" s="61"/>
      <c r="DP313" s="61"/>
      <c r="DQ313" s="61"/>
      <c r="DR313" s="61"/>
    </row>
    <row r="314" spans="1:122"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1"/>
      <c r="CY314" s="61"/>
      <c r="CZ314" s="61"/>
      <c r="DA314" s="61"/>
      <c r="DB314" s="61"/>
      <c r="DC314" s="61"/>
      <c r="DD314" s="61"/>
      <c r="DE314" s="61"/>
      <c r="DF314" s="61"/>
      <c r="DG314" s="61"/>
      <c r="DH314" s="61"/>
      <c r="DI314" s="61"/>
      <c r="DJ314" s="61"/>
      <c r="DK314" s="61"/>
      <c r="DL314" s="61"/>
      <c r="DM314" s="61"/>
      <c r="DN314" s="61"/>
      <c r="DO314" s="61"/>
      <c r="DP314" s="61"/>
      <c r="DQ314" s="61"/>
      <c r="DR314" s="61"/>
    </row>
    <row r="315" spans="1:122"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c r="BZ315" s="61"/>
      <c r="CA315" s="61"/>
      <c r="CB315" s="61"/>
      <c r="CC315" s="61"/>
      <c r="CD315" s="61"/>
      <c r="CE315" s="61"/>
      <c r="CF315" s="61"/>
      <c r="CG315" s="61"/>
      <c r="CH315" s="61"/>
      <c r="CI315" s="61"/>
      <c r="CJ315" s="61"/>
      <c r="CK315" s="61"/>
      <c r="CL315" s="61"/>
      <c r="CM315" s="61"/>
      <c r="CN315" s="61"/>
      <c r="CO315" s="61"/>
      <c r="CP315" s="61"/>
      <c r="CQ315" s="61"/>
      <c r="CR315" s="61"/>
      <c r="CS315" s="61"/>
      <c r="CT315" s="61"/>
      <c r="CU315" s="61"/>
      <c r="CV315" s="61"/>
      <c r="CW315" s="61"/>
      <c r="CX315" s="61"/>
      <c r="CY315" s="61"/>
      <c r="CZ315" s="61"/>
      <c r="DA315" s="61"/>
      <c r="DB315" s="61"/>
      <c r="DC315" s="61"/>
      <c r="DD315" s="61"/>
      <c r="DE315" s="61"/>
      <c r="DF315" s="61"/>
      <c r="DG315" s="61"/>
      <c r="DH315" s="61"/>
      <c r="DI315" s="61"/>
      <c r="DJ315" s="61"/>
      <c r="DK315" s="61"/>
      <c r="DL315" s="61"/>
      <c r="DM315" s="61"/>
      <c r="DN315" s="61"/>
      <c r="DO315" s="61"/>
      <c r="DP315" s="61"/>
      <c r="DQ315" s="61"/>
      <c r="DR315" s="61"/>
    </row>
    <row r="316" spans="1:122"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c r="BZ316" s="61"/>
      <c r="CA316" s="61"/>
      <c r="CB316" s="61"/>
      <c r="CC316" s="61"/>
      <c r="CD316" s="61"/>
      <c r="CE316" s="61"/>
      <c r="CF316" s="61"/>
      <c r="CG316" s="61"/>
      <c r="CH316" s="61"/>
      <c r="CI316" s="61"/>
      <c r="CJ316" s="61"/>
      <c r="CK316" s="61"/>
      <c r="CL316" s="61"/>
      <c r="CM316" s="61"/>
      <c r="CN316" s="61"/>
      <c r="CO316" s="61"/>
      <c r="CP316" s="61"/>
      <c r="CQ316" s="61"/>
      <c r="CR316" s="61"/>
      <c r="CS316" s="61"/>
      <c r="CT316" s="61"/>
      <c r="CU316" s="61"/>
      <c r="CV316" s="61"/>
      <c r="CW316" s="61"/>
      <c r="CX316" s="61"/>
      <c r="CY316" s="61"/>
      <c r="CZ316" s="61"/>
      <c r="DA316" s="61"/>
      <c r="DB316" s="61"/>
      <c r="DC316" s="61"/>
      <c r="DD316" s="61"/>
      <c r="DE316" s="61"/>
      <c r="DF316" s="61"/>
      <c r="DG316" s="61"/>
      <c r="DH316" s="61"/>
      <c r="DI316" s="61"/>
      <c r="DJ316" s="61"/>
      <c r="DK316" s="61"/>
      <c r="DL316" s="61"/>
      <c r="DM316" s="61"/>
      <c r="DN316" s="61"/>
      <c r="DO316" s="61"/>
      <c r="DP316" s="61"/>
      <c r="DQ316" s="61"/>
      <c r="DR316" s="61"/>
    </row>
    <row r="317" spans="1:122"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c r="BZ317" s="61"/>
      <c r="CA317" s="61"/>
      <c r="CB317" s="61"/>
      <c r="CC317" s="61"/>
      <c r="CD317" s="61"/>
      <c r="CE317" s="61"/>
      <c r="CF317" s="61"/>
      <c r="CG317" s="61"/>
      <c r="CH317" s="61"/>
      <c r="CI317" s="61"/>
      <c r="CJ317" s="61"/>
      <c r="CK317" s="61"/>
      <c r="CL317" s="61"/>
      <c r="CM317" s="61"/>
      <c r="CN317" s="61"/>
      <c r="CO317" s="61"/>
      <c r="CP317" s="61"/>
      <c r="CQ317" s="61"/>
      <c r="CR317" s="61"/>
      <c r="CS317" s="61"/>
      <c r="CT317" s="61"/>
      <c r="CU317" s="61"/>
      <c r="CV317" s="61"/>
      <c r="CW317" s="61"/>
      <c r="CX317" s="61"/>
      <c r="CY317" s="61"/>
      <c r="CZ317" s="61"/>
      <c r="DA317" s="61"/>
      <c r="DB317" s="61"/>
      <c r="DC317" s="61"/>
      <c r="DD317" s="61"/>
      <c r="DE317" s="61"/>
      <c r="DF317" s="61"/>
      <c r="DG317" s="61"/>
      <c r="DH317" s="61"/>
      <c r="DI317" s="61"/>
      <c r="DJ317" s="61"/>
      <c r="DK317" s="61"/>
      <c r="DL317" s="61"/>
      <c r="DM317" s="61"/>
      <c r="DN317" s="61"/>
      <c r="DO317" s="61"/>
      <c r="DP317" s="61"/>
      <c r="DQ317" s="61"/>
      <c r="DR317" s="61"/>
    </row>
    <row r="318" spans="1:122"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c r="BZ318" s="61"/>
      <c r="CA318" s="61"/>
      <c r="CB318" s="61"/>
      <c r="CC318" s="61"/>
      <c r="CD318" s="61"/>
      <c r="CE318" s="61"/>
      <c r="CF318" s="61"/>
      <c r="CG318" s="61"/>
      <c r="CH318" s="61"/>
      <c r="CI318" s="61"/>
      <c r="CJ318" s="61"/>
      <c r="CK318" s="61"/>
      <c r="CL318" s="61"/>
      <c r="CM318" s="61"/>
      <c r="CN318" s="61"/>
      <c r="CO318" s="61"/>
      <c r="CP318" s="61"/>
      <c r="CQ318" s="61"/>
      <c r="CR318" s="61"/>
      <c r="CS318" s="61"/>
      <c r="CT318" s="61"/>
      <c r="CU318" s="61"/>
      <c r="CV318" s="61"/>
      <c r="CW318" s="61"/>
      <c r="CX318" s="61"/>
      <c r="CY318" s="61"/>
      <c r="CZ318" s="61"/>
      <c r="DA318" s="61"/>
      <c r="DB318" s="61"/>
      <c r="DC318" s="61"/>
      <c r="DD318" s="61"/>
      <c r="DE318" s="61"/>
      <c r="DF318" s="61"/>
      <c r="DG318" s="61"/>
      <c r="DH318" s="61"/>
      <c r="DI318" s="61"/>
      <c r="DJ318" s="61"/>
      <c r="DK318" s="61"/>
      <c r="DL318" s="61"/>
      <c r="DM318" s="61"/>
      <c r="DN318" s="61"/>
      <c r="DO318" s="61"/>
      <c r="DP318" s="61"/>
      <c r="DQ318" s="61"/>
      <c r="DR318" s="61"/>
    </row>
    <row r="319" spans="1:122"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c r="BZ319" s="61"/>
      <c r="CA319" s="61"/>
      <c r="CB319" s="61"/>
      <c r="CC319" s="61"/>
      <c r="CD319" s="61"/>
      <c r="CE319" s="61"/>
      <c r="CF319" s="61"/>
      <c r="CG319" s="61"/>
      <c r="CH319" s="61"/>
      <c r="CI319" s="61"/>
      <c r="CJ319" s="61"/>
      <c r="CK319" s="61"/>
      <c r="CL319" s="61"/>
      <c r="CM319" s="61"/>
      <c r="CN319" s="61"/>
      <c r="CO319" s="61"/>
      <c r="CP319" s="61"/>
      <c r="CQ319" s="61"/>
      <c r="CR319" s="61"/>
      <c r="CS319" s="61"/>
      <c r="CT319" s="61"/>
      <c r="CU319" s="61"/>
      <c r="CV319" s="61"/>
      <c r="CW319" s="61"/>
      <c r="CX319" s="61"/>
      <c r="CY319" s="61"/>
      <c r="CZ319" s="61"/>
      <c r="DA319" s="61"/>
      <c r="DB319" s="61"/>
      <c r="DC319" s="61"/>
      <c r="DD319" s="61"/>
      <c r="DE319" s="61"/>
      <c r="DF319" s="61"/>
      <c r="DG319" s="61"/>
      <c r="DH319" s="61"/>
      <c r="DI319" s="61"/>
      <c r="DJ319" s="61"/>
      <c r="DK319" s="61"/>
      <c r="DL319" s="61"/>
      <c r="DM319" s="61"/>
      <c r="DN319" s="61"/>
      <c r="DO319" s="61"/>
      <c r="DP319" s="61"/>
      <c r="DQ319" s="61"/>
      <c r="DR319" s="61"/>
    </row>
    <row r="320" spans="1:122"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c r="BN320" s="61"/>
      <c r="BO320" s="61"/>
      <c r="BP320" s="61"/>
      <c r="BQ320" s="61"/>
      <c r="BR320" s="61"/>
      <c r="BS320" s="61"/>
      <c r="BT320" s="61"/>
      <c r="BU320" s="61"/>
      <c r="BV320" s="61"/>
      <c r="BW320" s="61"/>
      <c r="BX320" s="61"/>
      <c r="BY320" s="61"/>
      <c r="BZ320" s="61"/>
      <c r="CA320" s="61"/>
      <c r="CB320" s="61"/>
      <c r="CC320" s="61"/>
      <c r="CD320" s="61"/>
      <c r="CE320" s="61"/>
      <c r="CF320" s="61"/>
      <c r="CG320" s="61"/>
      <c r="CH320" s="61"/>
      <c r="CI320" s="61"/>
      <c r="CJ320" s="61"/>
      <c r="CK320" s="61"/>
      <c r="CL320" s="61"/>
      <c r="CM320" s="61"/>
      <c r="CN320" s="61"/>
      <c r="CO320" s="61"/>
      <c r="CP320" s="61"/>
      <c r="CQ320" s="61"/>
      <c r="CR320" s="61"/>
      <c r="CS320" s="61"/>
      <c r="CT320" s="61"/>
      <c r="CU320" s="61"/>
      <c r="CV320" s="61"/>
      <c r="CW320" s="61"/>
      <c r="CX320" s="61"/>
      <c r="CY320" s="61"/>
      <c r="CZ320" s="61"/>
      <c r="DA320" s="61"/>
      <c r="DB320" s="61"/>
      <c r="DC320" s="61"/>
      <c r="DD320" s="61"/>
      <c r="DE320" s="61"/>
      <c r="DF320" s="61"/>
      <c r="DG320" s="61"/>
      <c r="DH320" s="61"/>
      <c r="DI320" s="61"/>
      <c r="DJ320" s="61"/>
      <c r="DK320" s="61"/>
      <c r="DL320" s="61"/>
      <c r="DM320" s="61"/>
      <c r="DN320" s="61"/>
      <c r="DO320" s="61"/>
      <c r="DP320" s="61"/>
      <c r="DQ320" s="61"/>
      <c r="DR320" s="61"/>
    </row>
    <row r="321" spans="1:122"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c r="BN321" s="61"/>
      <c r="BO321" s="61"/>
      <c r="BP321" s="61"/>
      <c r="BQ321" s="61"/>
      <c r="BR321" s="61"/>
      <c r="BS321" s="61"/>
      <c r="BT321" s="61"/>
      <c r="BU321" s="61"/>
      <c r="BV321" s="61"/>
      <c r="BW321" s="61"/>
      <c r="BX321" s="61"/>
      <c r="BY321" s="61"/>
      <c r="BZ321" s="61"/>
      <c r="CA321" s="61"/>
      <c r="CB321" s="61"/>
      <c r="CC321" s="61"/>
      <c r="CD321" s="61"/>
      <c r="CE321" s="61"/>
      <c r="CF321" s="61"/>
      <c r="CG321" s="61"/>
      <c r="CH321" s="61"/>
      <c r="CI321" s="61"/>
      <c r="CJ321" s="61"/>
      <c r="CK321" s="61"/>
      <c r="CL321" s="61"/>
      <c r="CM321" s="61"/>
      <c r="CN321" s="61"/>
      <c r="CO321" s="61"/>
      <c r="CP321" s="61"/>
      <c r="CQ321" s="61"/>
      <c r="CR321" s="61"/>
      <c r="CS321" s="61"/>
      <c r="CT321" s="61"/>
      <c r="CU321" s="61"/>
      <c r="CV321" s="61"/>
      <c r="CW321" s="61"/>
      <c r="CX321" s="61"/>
      <c r="CY321" s="61"/>
      <c r="CZ321" s="61"/>
      <c r="DA321" s="61"/>
      <c r="DB321" s="61"/>
      <c r="DC321" s="61"/>
      <c r="DD321" s="61"/>
      <c r="DE321" s="61"/>
      <c r="DF321" s="61"/>
      <c r="DG321" s="61"/>
      <c r="DH321" s="61"/>
      <c r="DI321" s="61"/>
      <c r="DJ321" s="61"/>
      <c r="DK321" s="61"/>
      <c r="DL321" s="61"/>
      <c r="DM321" s="61"/>
      <c r="DN321" s="61"/>
      <c r="DO321" s="61"/>
      <c r="DP321" s="61"/>
      <c r="DQ321" s="61"/>
      <c r="DR321" s="61"/>
    </row>
    <row r="322" spans="1:122"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c r="BN322" s="61"/>
      <c r="BO322" s="61"/>
      <c r="BP322" s="61"/>
      <c r="BQ322" s="61"/>
      <c r="BR322" s="61"/>
      <c r="BS322" s="61"/>
      <c r="BT322" s="61"/>
      <c r="BU322" s="61"/>
      <c r="BV322" s="61"/>
      <c r="BW322" s="61"/>
      <c r="BX322" s="61"/>
      <c r="BY322" s="61"/>
      <c r="BZ322" s="61"/>
      <c r="CA322" s="61"/>
      <c r="CB322" s="61"/>
      <c r="CC322" s="61"/>
      <c r="CD322" s="61"/>
      <c r="CE322" s="61"/>
      <c r="CF322" s="61"/>
      <c r="CG322" s="61"/>
      <c r="CH322" s="61"/>
      <c r="CI322" s="61"/>
      <c r="CJ322" s="61"/>
      <c r="CK322" s="61"/>
      <c r="CL322" s="61"/>
      <c r="CM322" s="61"/>
      <c r="CN322" s="61"/>
      <c r="CO322" s="61"/>
      <c r="CP322" s="61"/>
      <c r="CQ322" s="61"/>
      <c r="CR322" s="61"/>
      <c r="CS322" s="61"/>
      <c r="CT322" s="61"/>
      <c r="CU322" s="61"/>
      <c r="CV322" s="61"/>
      <c r="CW322" s="61"/>
      <c r="CX322" s="61"/>
      <c r="CY322" s="61"/>
      <c r="CZ322" s="61"/>
      <c r="DA322" s="61"/>
      <c r="DB322" s="61"/>
      <c r="DC322" s="61"/>
      <c r="DD322" s="61"/>
      <c r="DE322" s="61"/>
      <c r="DF322" s="61"/>
      <c r="DG322" s="61"/>
      <c r="DH322" s="61"/>
      <c r="DI322" s="61"/>
      <c r="DJ322" s="61"/>
      <c r="DK322" s="61"/>
      <c r="DL322" s="61"/>
      <c r="DM322" s="61"/>
      <c r="DN322" s="61"/>
      <c r="DO322" s="61"/>
      <c r="DP322" s="61"/>
      <c r="DQ322" s="61"/>
      <c r="DR322" s="61"/>
    </row>
    <row r="323" spans="1:122"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c r="BZ323" s="61"/>
      <c r="CA323" s="61"/>
      <c r="CB323" s="61"/>
      <c r="CC323" s="61"/>
      <c r="CD323" s="61"/>
      <c r="CE323" s="61"/>
      <c r="CF323" s="61"/>
      <c r="CG323" s="61"/>
      <c r="CH323" s="61"/>
      <c r="CI323" s="61"/>
      <c r="CJ323" s="61"/>
      <c r="CK323" s="61"/>
      <c r="CL323" s="61"/>
      <c r="CM323" s="61"/>
      <c r="CN323" s="61"/>
      <c r="CO323" s="61"/>
      <c r="CP323" s="61"/>
      <c r="CQ323" s="61"/>
      <c r="CR323" s="61"/>
      <c r="CS323" s="61"/>
      <c r="CT323" s="61"/>
      <c r="CU323" s="61"/>
      <c r="CV323" s="61"/>
      <c r="CW323" s="61"/>
      <c r="CX323" s="61"/>
      <c r="CY323" s="61"/>
      <c r="CZ323" s="61"/>
      <c r="DA323" s="61"/>
      <c r="DB323" s="61"/>
      <c r="DC323" s="61"/>
      <c r="DD323" s="61"/>
      <c r="DE323" s="61"/>
      <c r="DF323" s="61"/>
      <c r="DG323" s="61"/>
      <c r="DH323" s="61"/>
      <c r="DI323" s="61"/>
      <c r="DJ323" s="61"/>
      <c r="DK323" s="61"/>
      <c r="DL323" s="61"/>
      <c r="DM323" s="61"/>
      <c r="DN323" s="61"/>
      <c r="DO323" s="61"/>
      <c r="DP323" s="61"/>
      <c r="DQ323" s="61"/>
      <c r="DR323" s="61"/>
    </row>
    <row r="324" spans="1:122"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c r="BQ324" s="61"/>
      <c r="BR324" s="61"/>
      <c r="BS324" s="61"/>
      <c r="BT324" s="61"/>
      <c r="BU324" s="61"/>
      <c r="BV324" s="61"/>
      <c r="BW324" s="61"/>
      <c r="BX324" s="61"/>
      <c r="BY324" s="61"/>
      <c r="BZ324" s="61"/>
      <c r="CA324" s="61"/>
      <c r="CB324" s="61"/>
      <c r="CC324" s="61"/>
      <c r="CD324" s="61"/>
      <c r="CE324" s="61"/>
      <c r="CF324" s="61"/>
      <c r="CG324" s="61"/>
      <c r="CH324" s="61"/>
      <c r="CI324" s="61"/>
      <c r="CJ324" s="61"/>
      <c r="CK324" s="61"/>
      <c r="CL324" s="61"/>
      <c r="CM324" s="61"/>
      <c r="CN324" s="61"/>
      <c r="CO324" s="61"/>
      <c r="CP324" s="61"/>
      <c r="CQ324" s="61"/>
      <c r="CR324" s="61"/>
      <c r="CS324" s="61"/>
      <c r="CT324" s="61"/>
      <c r="CU324" s="61"/>
      <c r="CV324" s="61"/>
      <c r="CW324" s="61"/>
      <c r="CX324" s="61"/>
      <c r="CY324" s="61"/>
      <c r="CZ324" s="61"/>
      <c r="DA324" s="61"/>
      <c r="DB324" s="61"/>
      <c r="DC324" s="61"/>
      <c r="DD324" s="61"/>
      <c r="DE324" s="61"/>
      <c r="DF324" s="61"/>
      <c r="DG324" s="61"/>
      <c r="DH324" s="61"/>
      <c r="DI324" s="61"/>
      <c r="DJ324" s="61"/>
      <c r="DK324" s="61"/>
      <c r="DL324" s="61"/>
      <c r="DM324" s="61"/>
      <c r="DN324" s="61"/>
      <c r="DO324" s="61"/>
      <c r="DP324" s="61"/>
      <c r="DQ324" s="61"/>
      <c r="DR324" s="61"/>
    </row>
    <row r="325" spans="1:122"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c r="BQ325" s="61"/>
      <c r="BR325" s="61"/>
      <c r="BS325" s="61"/>
      <c r="BT325" s="61"/>
      <c r="BU325" s="61"/>
      <c r="BV325" s="61"/>
      <c r="BW325" s="61"/>
      <c r="BX325" s="61"/>
      <c r="BY325" s="61"/>
      <c r="BZ325" s="61"/>
      <c r="CA325" s="61"/>
      <c r="CB325" s="61"/>
      <c r="CC325" s="61"/>
      <c r="CD325" s="61"/>
      <c r="CE325" s="61"/>
      <c r="CF325" s="61"/>
      <c r="CG325" s="61"/>
      <c r="CH325" s="61"/>
      <c r="CI325" s="61"/>
      <c r="CJ325" s="61"/>
      <c r="CK325" s="61"/>
      <c r="CL325" s="61"/>
      <c r="CM325" s="61"/>
      <c r="CN325" s="61"/>
      <c r="CO325" s="61"/>
      <c r="CP325" s="61"/>
      <c r="CQ325" s="61"/>
      <c r="CR325" s="61"/>
      <c r="CS325" s="61"/>
      <c r="CT325" s="61"/>
      <c r="CU325" s="61"/>
      <c r="CV325" s="61"/>
      <c r="CW325" s="61"/>
      <c r="CX325" s="61"/>
      <c r="CY325" s="61"/>
      <c r="CZ325" s="61"/>
      <c r="DA325" s="61"/>
      <c r="DB325" s="61"/>
      <c r="DC325" s="61"/>
      <c r="DD325" s="61"/>
      <c r="DE325" s="61"/>
      <c r="DF325" s="61"/>
      <c r="DG325" s="61"/>
      <c r="DH325" s="61"/>
      <c r="DI325" s="61"/>
      <c r="DJ325" s="61"/>
      <c r="DK325" s="61"/>
      <c r="DL325" s="61"/>
      <c r="DM325" s="61"/>
      <c r="DN325" s="61"/>
      <c r="DO325" s="61"/>
      <c r="DP325" s="61"/>
      <c r="DQ325" s="61"/>
      <c r="DR325" s="61"/>
    </row>
    <row r="326" spans="1:122"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c r="BN326" s="61"/>
      <c r="BO326" s="61"/>
      <c r="BP326" s="61"/>
      <c r="BQ326" s="61"/>
      <c r="BR326" s="61"/>
      <c r="BS326" s="61"/>
      <c r="BT326" s="61"/>
      <c r="BU326" s="61"/>
      <c r="BV326" s="61"/>
      <c r="BW326" s="61"/>
      <c r="BX326" s="61"/>
      <c r="BY326" s="61"/>
      <c r="BZ326" s="61"/>
      <c r="CA326" s="61"/>
      <c r="CB326" s="61"/>
      <c r="CC326" s="61"/>
      <c r="CD326" s="61"/>
      <c r="CE326" s="61"/>
      <c r="CF326" s="61"/>
      <c r="CG326" s="61"/>
      <c r="CH326" s="61"/>
      <c r="CI326" s="61"/>
      <c r="CJ326" s="61"/>
      <c r="CK326" s="61"/>
      <c r="CL326" s="61"/>
      <c r="CM326" s="61"/>
      <c r="CN326" s="61"/>
      <c r="CO326" s="61"/>
      <c r="CP326" s="61"/>
      <c r="CQ326" s="61"/>
      <c r="CR326" s="61"/>
      <c r="CS326" s="61"/>
      <c r="CT326" s="61"/>
      <c r="CU326" s="61"/>
      <c r="CV326" s="61"/>
      <c r="CW326" s="61"/>
      <c r="CX326" s="61"/>
      <c r="CY326" s="61"/>
      <c r="CZ326" s="61"/>
      <c r="DA326" s="61"/>
      <c r="DB326" s="61"/>
      <c r="DC326" s="61"/>
      <c r="DD326" s="61"/>
      <c r="DE326" s="61"/>
      <c r="DF326" s="61"/>
      <c r="DG326" s="61"/>
      <c r="DH326" s="61"/>
      <c r="DI326" s="61"/>
      <c r="DJ326" s="61"/>
      <c r="DK326" s="61"/>
      <c r="DL326" s="61"/>
      <c r="DM326" s="61"/>
      <c r="DN326" s="61"/>
      <c r="DO326" s="61"/>
      <c r="DP326" s="61"/>
      <c r="DQ326" s="61"/>
      <c r="DR326" s="61"/>
    </row>
    <row r="327" spans="1:122"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c r="BN327" s="61"/>
      <c r="BO327" s="61"/>
      <c r="BP327" s="61"/>
      <c r="BQ327" s="61"/>
      <c r="BR327" s="61"/>
      <c r="BS327" s="61"/>
      <c r="BT327" s="61"/>
      <c r="BU327" s="61"/>
      <c r="BV327" s="61"/>
      <c r="BW327" s="61"/>
      <c r="BX327" s="61"/>
      <c r="BY327" s="61"/>
      <c r="BZ327" s="61"/>
      <c r="CA327" s="61"/>
      <c r="CB327" s="61"/>
      <c r="CC327" s="61"/>
      <c r="CD327" s="61"/>
      <c r="CE327" s="61"/>
      <c r="CF327" s="61"/>
      <c r="CG327" s="61"/>
      <c r="CH327" s="61"/>
      <c r="CI327" s="61"/>
      <c r="CJ327" s="61"/>
      <c r="CK327" s="61"/>
      <c r="CL327" s="61"/>
      <c r="CM327" s="61"/>
      <c r="CN327" s="61"/>
      <c r="CO327" s="61"/>
      <c r="CP327" s="61"/>
      <c r="CQ327" s="61"/>
      <c r="CR327" s="61"/>
      <c r="CS327" s="61"/>
      <c r="CT327" s="61"/>
      <c r="CU327" s="61"/>
      <c r="CV327" s="61"/>
      <c r="CW327" s="61"/>
      <c r="CX327" s="61"/>
      <c r="CY327" s="61"/>
      <c r="CZ327" s="61"/>
      <c r="DA327" s="61"/>
      <c r="DB327" s="61"/>
      <c r="DC327" s="61"/>
      <c r="DD327" s="61"/>
      <c r="DE327" s="61"/>
      <c r="DF327" s="61"/>
      <c r="DG327" s="61"/>
      <c r="DH327" s="61"/>
      <c r="DI327" s="61"/>
      <c r="DJ327" s="61"/>
      <c r="DK327" s="61"/>
      <c r="DL327" s="61"/>
      <c r="DM327" s="61"/>
      <c r="DN327" s="61"/>
      <c r="DO327" s="61"/>
      <c r="DP327" s="61"/>
      <c r="DQ327" s="61"/>
      <c r="DR327" s="61"/>
    </row>
    <row r="328" spans="1:122"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c r="BN328" s="61"/>
      <c r="BO328" s="61"/>
      <c r="BP328" s="61"/>
      <c r="BQ328" s="61"/>
      <c r="BR328" s="61"/>
      <c r="BS328" s="61"/>
      <c r="BT328" s="61"/>
      <c r="BU328" s="61"/>
      <c r="BV328" s="61"/>
      <c r="BW328" s="61"/>
      <c r="BX328" s="61"/>
      <c r="BY328" s="61"/>
      <c r="BZ328" s="61"/>
      <c r="CA328" s="61"/>
      <c r="CB328" s="61"/>
      <c r="CC328" s="61"/>
      <c r="CD328" s="61"/>
      <c r="CE328" s="61"/>
      <c r="CF328" s="61"/>
      <c r="CG328" s="61"/>
      <c r="CH328" s="61"/>
      <c r="CI328" s="61"/>
      <c r="CJ328" s="61"/>
      <c r="CK328" s="61"/>
      <c r="CL328" s="61"/>
      <c r="CM328" s="61"/>
      <c r="CN328" s="61"/>
      <c r="CO328" s="61"/>
      <c r="CP328" s="61"/>
      <c r="CQ328" s="61"/>
      <c r="CR328" s="61"/>
      <c r="CS328" s="61"/>
      <c r="CT328" s="61"/>
      <c r="CU328" s="61"/>
      <c r="CV328" s="61"/>
      <c r="CW328" s="61"/>
      <c r="CX328" s="61"/>
      <c r="CY328" s="61"/>
      <c r="CZ328" s="61"/>
      <c r="DA328" s="61"/>
      <c r="DB328" s="61"/>
      <c r="DC328" s="61"/>
      <c r="DD328" s="61"/>
      <c r="DE328" s="61"/>
      <c r="DF328" s="61"/>
      <c r="DG328" s="61"/>
      <c r="DH328" s="61"/>
      <c r="DI328" s="61"/>
      <c r="DJ328" s="61"/>
      <c r="DK328" s="61"/>
      <c r="DL328" s="61"/>
      <c r="DM328" s="61"/>
      <c r="DN328" s="61"/>
      <c r="DO328" s="61"/>
      <c r="DP328" s="61"/>
      <c r="DQ328" s="61"/>
      <c r="DR328" s="61"/>
    </row>
    <row r="329" spans="1:122"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c r="BN329" s="61"/>
      <c r="BO329" s="61"/>
      <c r="BP329" s="61"/>
      <c r="BQ329" s="61"/>
      <c r="BR329" s="61"/>
      <c r="BS329" s="61"/>
      <c r="BT329" s="61"/>
      <c r="BU329" s="61"/>
      <c r="BV329" s="61"/>
      <c r="BW329" s="61"/>
      <c r="BX329" s="61"/>
      <c r="BY329" s="61"/>
      <c r="BZ329" s="61"/>
      <c r="CA329" s="61"/>
      <c r="CB329" s="61"/>
      <c r="CC329" s="61"/>
      <c r="CD329" s="61"/>
      <c r="CE329" s="61"/>
      <c r="CF329" s="61"/>
      <c r="CG329" s="61"/>
      <c r="CH329" s="61"/>
      <c r="CI329" s="61"/>
      <c r="CJ329" s="61"/>
      <c r="CK329" s="61"/>
      <c r="CL329" s="61"/>
      <c r="CM329" s="61"/>
      <c r="CN329" s="61"/>
      <c r="CO329" s="61"/>
      <c r="CP329" s="61"/>
      <c r="CQ329" s="61"/>
      <c r="CR329" s="61"/>
      <c r="CS329" s="61"/>
      <c r="CT329" s="61"/>
      <c r="CU329" s="61"/>
      <c r="CV329" s="61"/>
      <c r="CW329" s="61"/>
      <c r="CX329" s="61"/>
      <c r="CY329" s="61"/>
      <c r="CZ329" s="61"/>
      <c r="DA329" s="61"/>
      <c r="DB329" s="61"/>
      <c r="DC329" s="61"/>
      <c r="DD329" s="61"/>
      <c r="DE329" s="61"/>
      <c r="DF329" s="61"/>
      <c r="DG329" s="61"/>
      <c r="DH329" s="61"/>
      <c r="DI329" s="61"/>
      <c r="DJ329" s="61"/>
      <c r="DK329" s="61"/>
      <c r="DL329" s="61"/>
      <c r="DM329" s="61"/>
      <c r="DN329" s="61"/>
      <c r="DO329" s="61"/>
      <c r="DP329" s="61"/>
      <c r="DQ329" s="61"/>
      <c r="DR329" s="61"/>
    </row>
    <row r="330" spans="1:122"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61"/>
      <c r="DH330" s="61"/>
      <c r="DI330" s="61"/>
      <c r="DJ330" s="61"/>
      <c r="DK330" s="61"/>
      <c r="DL330" s="61"/>
      <c r="DM330" s="61"/>
      <c r="DN330" s="61"/>
      <c r="DO330" s="61"/>
      <c r="DP330" s="61"/>
      <c r="DQ330" s="61"/>
      <c r="DR330" s="61"/>
    </row>
    <row r="331" spans="1:122"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c r="BN331" s="61"/>
      <c r="BO331" s="61"/>
      <c r="BP331" s="61"/>
      <c r="BQ331" s="61"/>
      <c r="BR331" s="61"/>
      <c r="BS331" s="61"/>
      <c r="BT331" s="61"/>
      <c r="BU331" s="61"/>
      <c r="BV331" s="61"/>
      <c r="BW331" s="61"/>
      <c r="BX331" s="61"/>
      <c r="BY331" s="61"/>
      <c r="BZ331" s="61"/>
      <c r="CA331" s="61"/>
      <c r="CB331" s="61"/>
      <c r="CC331" s="61"/>
      <c r="CD331" s="61"/>
      <c r="CE331" s="61"/>
      <c r="CF331" s="61"/>
      <c r="CG331" s="61"/>
      <c r="CH331" s="61"/>
      <c r="CI331" s="61"/>
      <c r="CJ331" s="61"/>
      <c r="CK331" s="61"/>
      <c r="CL331" s="61"/>
      <c r="CM331" s="61"/>
      <c r="CN331" s="61"/>
      <c r="CO331" s="61"/>
      <c r="CP331" s="61"/>
      <c r="CQ331" s="61"/>
      <c r="CR331" s="61"/>
      <c r="CS331" s="61"/>
      <c r="CT331" s="61"/>
      <c r="CU331" s="61"/>
      <c r="CV331" s="61"/>
      <c r="CW331" s="61"/>
      <c r="CX331" s="61"/>
      <c r="CY331" s="61"/>
      <c r="CZ331" s="61"/>
      <c r="DA331" s="61"/>
      <c r="DB331" s="61"/>
      <c r="DC331" s="61"/>
      <c r="DD331" s="61"/>
      <c r="DE331" s="61"/>
      <c r="DF331" s="61"/>
      <c r="DG331" s="61"/>
      <c r="DH331" s="61"/>
      <c r="DI331" s="61"/>
      <c r="DJ331" s="61"/>
      <c r="DK331" s="61"/>
      <c r="DL331" s="61"/>
      <c r="DM331" s="61"/>
      <c r="DN331" s="61"/>
      <c r="DO331" s="61"/>
      <c r="DP331" s="61"/>
      <c r="DQ331" s="61"/>
      <c r="DR331" s="61"/>
    </row>
    <row r="332" spans="1:122"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c r="BN332" s="61"/>
      <c r="BO332" s="61"/>
      <c r="BP332" s="61"/>
      <c r="BQ332" s="61"/>
      <c r="BR332" s="61"/>
      <c r="BS332" s="61"/>
      <c r="BT332" s="61"/>
      <c r="BU332" s="61"/>
      <c r="BV332" s="61"/>
      <c r="BW332" s="61"/>
      <c r="BX332" s="61"/>
      <c r="BY332" s="61"/>
      <c r="BZ332" s="61"/>
      <c r="CA332" s="61"/>
      <c r="CB332" s="61"/>
      <c r="CC332" s="61"/>
      <c r="CD332" s="61"/>
      <c r="CE332" s="61"/>
      <c r="CF332" s="61"/>
      <c r="CG332" s="61"/>
      <c r="CH332" s="61"/>
      <c r="CI332" s="61"/>
      <c r="CJ332" s="61"/>
      <c r="CK332" s="61"/>
      <c r="CL332" s="61"/>
      <c r="CM332" s="61"/>
      <c r="CN332" s="61"/>
      <c r="CO332" s="61"/>
      <c r="CP332" s="61"/>
      <c r="CQ332" s="61"/>
      <c r="CR332" s="61"/>
      <c r="CS332" s="61"/>
      <c r="CT332" s="61"/>
      <c r="CU332" s="61"/>
      <c r="CV332" s="61"/>
      <c r="CW332" s="61"/>
      <c r="CX332" s="61"/>
      <c r="CY332" s="61"/>
      <c r="CZ332" s="61"/>
      <c r="DA332" s="61"/>
      <c r="DB332" s="61"/>
      <c r="DC332" s="61"/>
      <c r="DD332" s="61"/>
      <c r="DE332" s="61"/>
      <c r="DF332" s="61"/>
      <c r="DG332" s="61"/>
      <c r="DH332" s="61"/>
      <c r="DI332" s="61"/>
      <c r="DJ332" s="61"/>
      <c r="DK332" s="61"/>
      <c r="DL332" s="61"/>
      <c r="DM332" s="61"/>
      <c r="DN332" s="61"/>
      <c r="DO332" s="61"/>
      <c r="DP332" s="61"/>
      <c r="DQ332" s="61"/>
      <c r="DR332" s="61"/>
    </row>
    <row r="333" spans="1:122"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c r="BN333" s="61"/>
      <c r="BO333" s="61"/>
      <c r="BP333" s="61"/>
      <c r="BQ333" s="61"/>
      <c r="BR333" s="61"/>
      <c r="BS333" s="61"/>
      <c r="BT333" s="61"/>
      <c r="BU333" s="61"/>
      <c r="BV333" s="61"/>
      <c r="BW333" s="61"/>
      <c r="BX333" s="61"/>
      <c r="BY333" s="61"/>
      <c r="BZ333" s="61"/>
      <c r="CA333" s="61"/>
      <c r="CB333" s="61"/>
      <c r="CC333" s="61"/>
      <c r="CD333" s="61"/>
      <c r="CE333" s="61"/>
      <c r="CF333" s="61"/>
      <c r="CG333" s="61"/>
      <c r="CH333" s="61"/>
      <c r="CI333" s="61"/>
      <c r="CJ333" s="61"/>
      <c r="CK333" s="61"/>
      <c r="CL333" s="61"/>
      <c r="CM333" s="61"/>
      <c r="CN333" s="61"/>
      <c r="CO333" s="61"/>
      <c r="CP333" s="61"/>
      <c r="CQ333" s="61"/>
      <c r="CR333" s="61"/>
      <c r="CS333" s="61"/>
      <c r="CT333" s="61"/>
      <c r="CU333" s="61"/>
      <c r="CV333" s="61"/>
      <c r="CW333" s="61"/>
      <c r="CX333" s="61"/>
      <c r="CY333" s="61"/>
      <c r="CZ333" s="61"/>
      <c r="DA333" s="61"/>
      <c r="DB333" s="61"/>
      <c r="DC333" s="61"/>
      <c r="DD333" s="61"/>
      <c r="DE333" s="61"/>
      <c r="DF333" s="61"/>
      <c r="DG333" s="61"/>
      <c r="DH333" s="61"/>
      <c r="DI333" s="61"/>
      <c r="DJ333" s="61"/>
      <c r="DK333" s="61"/>
      <c r="DL333" s="61"/>
      <c r="DM333" s="61"/>
      <c r="DN333" s="61"/>
      <c r="DO333" s="61"/>
      <c r="DP333" s="61"/>
      <c r="DQ333" s="61"/>
      <c r="DR333" s="61"/>
    </row>
    <row r="334" spans="1:122"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c r="BN334" s="61"/>
      <c r="BO334" s="61"/>
      <c r="BP334" s="61"/>
      <c r="BQ334" s="61"/>
      <c r="BR334" s="61"/>
      <c r="BS334" s="61"/>
      <c r="BT334" s="61"/>
      <c r="BU334" s="61"/>
      <c r="BV334" s="61"/>
      <c r="BW334" s="61"/>
      <c r="BX334" s="61"/>
      <c r="BY334" s="61"/>
      <c r="BZ334" s="61"/>
      <c r="CA334" s="61"/>
      <c r="CB334" s="61"/>
      <c r="CC334" s="61"/>
      <c r="CD334" s="61"/>
      <c r="CE334" s="61"/>
      <c r="CF334" s="61"/>
      <c r="CG334" s="61"/>
      <c r="CH334" s="61"/>
      <c r="CI334" s="61"/>
      <c r="CJ334" s="61"/>
      <c r="CK334" s="61"/>
      <c r="CL334" s="61"/>
      <c r="CM334" s="61"/>
      <c r="CN334" s="61"/>
      <c r="CO334" s="61"/>
      <c r="CP334" s="61"/>
      <c r="CQ334" s="61"/>
      <c r="CR334" s="61"/>
      <c r="CS334" s="61"/>
      <c r="CT334" s="61"/>
      <c r="CU334" s="61"/>
      <c r="CV334" s="61"/>
      <c r="CW334" s="61"/>
      <c r="CX334" s="61"/>
      <c r="CY334" s="61"/>
      <c r="CZ334" s="61"/>
      <c r="DA334" s="61"/>
      <c r="DB334" s="61"/>
      <c r="DC334" s="61"/>
      <c r="DD334" s="61"/>
      <c r="DE334" s="61"/>
      <c r="DF334" s="61"/>
      <c r="DG334" s="61"/>
      <c r="DH334" s="61"/>
      <c r="DI334" s="61"/>
      <c r="DJ334" s="61"/>
      <c r="DK334" s="61"/>
      <c r="DL334" s="61"/>
      <c r="DM334" s="61"/>
      <c r="DN334" s="61"/>
      <c r="DO334" s="61"/>
      <c r="DP334" s="61"/>
      <c r="DQ334" s="61"/>
      <c r="DR334" s="61"/>
    </row>
    <row r="335" spans="1:122"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c r="BN335" s="61"/>
      <c r="BO335" s="61"/>
      <c r="BP335" s="61"/>
      <c r="BQ335" s="61"/>
      <c r="BR335" s="61"/>
      <c r="BS335" s="61"/>
      <c r="BT335" s="61"/>
      <c r="BU335" s="61"/>
      <c r="BV335" s="61"/>
      <c r="BW335" s="61"/>
      <c r="BX335" s="61"/>
      <c r="BY335" s="61"/>
      <c r="BZ335" s="61"/>
      <c r="CA335" s="61"/>
      <c r="CB335" s="61"/>
      <c r="CC335" s="61"/>
      <c r="CD335" s="61"/>
      <c r="CE335" s="61"/>
      <c r="CF335" s="61"/>
      <c r="CG335" s="61"/>
      <c r="CH335" s="61"/>
      <c r="CI335" s="61"/>
      <c r="CJ335" s="61"/>
      <c r="CK335" s="61"/>
      <c r="CL335" s="61"/>
      <c r="CM335" s="61"/>
      <c r="CN335" s="61"/>
      <c r="CO335" s="61"/>
      <c r="CP335" s="61"/>
      <c r="CQ335" s="61"/>
      <c r="CR335" s="61"/>
      <c r="CS335" s="61"/>
      <c r="CT335" s="61"/>
      <c r="CU335" s="61"/>
      <c r="CV335" s="61"/>
      <c r="CW335" s="61"/>
      <c r="CX335" s="61"/>
      <c r="CY335" s="61"/>
      <c r="CZ335" s="61"/>
      <c r="DA335" s="61"/>
      <c r="DB335" s="61"/>
      <c r="DC335" s="61"/>
      <c r="DD335" s="61"/>
      <c r="DE335" s="61"/>
      <c r="DF335" s="61"/>
      <c r="DG335" s="61"/>
      <c r="DH335" s="61"/>
      <c r="DI335" s="61"/>
      <c r="DJ335" s="61"/>
      <c r="DK335" s="61"/>
      <c r="DL335" s="61"/>
      <c r="DM335" s="61"/>
      <c r="DN335" s="61"/>
      <c r="DO335" s="61"/>
      <c r="DP335" s="61"/>
      <c r="DQ335" s="61"/>
      <c r="DR335" s="61"/>
    </row>
    <row r="336" spans="1:122"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c r="BN336" s="61"/>
      <c r="BO336" s="61"/>
      <c r="BP336" s="61"/>
      <c r="BQ336" s="61"/>
      <c r="BR336" s="61"/>
      <c r="BS336" s="61"/>
      <c r="BT336" s="61"/>
      <c r="BU336" s="61"/>
      <c r="BV336" s="61"/>
      <c r="BW336" s="61"/>
      <c r="BX336" s="61"/>
      <c r="BY336" s="61"/>
      <c r="BZ336" s="61"/>
      <c r="CA336" s="61"/>
      <c r="CB336" s="61"/>
      <c r="CC336" s="61"/>
      <c r="CD336" s="61"/>
      <c r="CE336" s="61"/>
      <c r="CF336" s="61"/>
      <c r="CG336" s="61"/>
      <c r="CH336" s="61"/>
      <c r="CI336" s="61"/>
      <c r="CJ336" s="61"/>
      <c r="CK336" s="61"/>
      <c r="CL336" s="61"/>
      <c r="CM336" s="61"/>
      <c r="CN336" s="61"/>
      <c r="CO336" s="61"/>
      <c r="CP336" s="61"/>
      <c r="CQ336" s="61"/>
      <c r="CR336" s="61"/>
      <c r="CS336" s="61"/>
      <c r="CT336" s="61"/>
      <c r="CU336" s="61"/>
      <c r="CV336" s="61"/>
      <c r="CW336" s="61"/>
      <c r="CX336" s="61"/>
      <c r="CY336" s="61"/>
      <c r="CZ336" s="61"/>
      <c r="DA336" s="61"/>
      <c r="DB336" s="61"/>
      <c r="DC336" s="61"/>
      <c r="DD336" s="61"/>
      <c r="DE336" s="61"/>
      <c r="DF336" s="61"/>
      <c r="DG336" s="61"/>
      <c r="DH336" s="61"/>
      <c r="DI336" s="61"/>
      <c r="DJ336" s="61"/>
      <c r="DK336" s="61"/>
      <c r="DL336" s="61"/>
      <c r="DM336" s="61"/>
      <c r="DN336" s="61"/>
      <c r="DO336" s="61"/>
      <c r="DP336" s="61"/>
      <c r="DQ336" s="61"/>
      <c r="DR336" s="61"/>
    </row>
    <row r="337" spans="1:122"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c r="BN337" s="61"/>
      <c r="BO337" s="61"/>
      <c r="BP337" s="61"/>
      <c r="BQ337" s="61"/>
      <c r="BR337" s="61"/>
      <c r="BS337" s="61"/>
      <c r="BT337" s="61"/>
      <c r="BU337" s="61"/>
      <c r="BV337" s="61"/>
      <c r="BW337" s="61"/>
      <c r="BX337" s="61"/>
      <c r="BY337" s="61"/>
      <c r="BZ337" s="61"/>
      <c r="CA337" s="61"/>
      <c r="CB337" s="61"/>
      <c r="CC337" s="61"/>
      <c r="CD337" s="61"/>
      <c r="CE337" s="61"/>
      <c r="CF337" s="61"/>
      <c r="CG337" s="61"/>
      <c r="CH337" s="61"/>
      <c r="CI337" s="61"/>
      <c r="CJ337" s="61"/>
      <c r="CK337" s="61"/>
      <c r="CL337" s="61"/>
      <c r="CM337" s="61"/>
      <c r="CN337" s="61"/>
      <c r="CO337" s="61"/>
      <c r="CP337" s="61"/>
      <c r="CQ337" s="61"/>
      <c r="CR337" s="61"/>
      <c r="CS337" s="61"/>
      <c r="CT337" s="61"/>
      <c r="CU337" s="61"/>
      <c r="CV337" s="61"/>
      <c r="CW337" s="61"/>
      <c r="CX337" s="61"/>
      <c r="CY337" s="61"/>
      <c r="CZ337" s="61"/>
      <c r="DA337" s="61"/>
      <c r="DB337" s="61"/>
      <c r="DC337" s="61"/>
      <c r="DD337" s="61"/>
      <c r="DE337" s="61"/>
      <c r="DF337" s="61"/>
      <c r="DG337" s="61"/>
      <c r="DH337" s="61"/>
      <c r="DI337" s="61"/>
      <c r="DJ337" s="61"/>
      <c r="DK337" s="61"/>
      <c r="DL337" s="61"/>
      <c r="DM337" s="61"/>
      <c r="DN337" s="61"/>
      <c r="DO337" s="61"/>
      <c r="DP337" s="61"/>
      <c r="DQ337" s="61"/>
      <c r="DR337" s="61"/>
    </row>
    <row r="338" spans="1:122"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c r="BD338" s="61"/>
      <c r="BE338" s="61"/>
      <c r="BF338" s="61"/>
      <c r="BG338" s="61"/>
      <c r="BH338" s="61"/>
      <c r="BI338" s="61"/>
      <c r="BJ338" s="61"/>
      <c r="BK338" s="61"/>
      <c r="BL338" s="61"/>
      <c r="BM338" s="61"/>
      <c r="BN338" s="61"/>
      <c r="BO338" s="61"/>
      <c r="BP338" s="61"/>
      <c r="BQ338" s="61"/>
      <c r="BR338" s="61"/>
      <c r="BS338" s="61"/>
      <c r="BT338" s="61"/>
      <c r="BU338" s="61"/>
      <c r="BV338" s="61"/>
      <c r="BW338" s="61"/>
      <c r="BX338" s="61"/>
      <c r="BY338" s="61"/>
      <c r="BZ338" s="61"/>
      <c r="CA338" s="61"/>
      <c r="CB338" s="61"/>
      <c r="CC338" s="61"/>
      <c r="CD338" s="61"/>
      <c r="CE338" s="61"/>
      <c r="CF338" s="61"/>
      <c r="CG338" s="61"/>
      <c r="CH338" s="61"/>
      <c r="CI338" s="61"/>
      <c r="CJ338" s="61"/>
      <c r="CK338" s="61"/>
      <c r="CL338" s="61"/>
      <c r="CM338" s="61"/>
      <c r="CN338" s="61"/>
      <c r="CO338" s="61"/>
      <c r="CP338" s="61"/>
      <c r="CQ338" s="61"/>
      <c r="CR338" s="61"/>
      <c r="CS338" s="61"/>
      <c r="CT338" s="61"/>
      <c r="CU338" s="61"/>
      <c r="CV338" s="61"/>
      <c r="CW338" s="61"/>
      <c r="CX338" s="61"/>
      <c r="CY338" s="61"/>
      <c r="CZ338" s="61"/>
      <c r="DA338" s="61"/>
      <c r="DB338" s="61"/>
      <c r="DC338" s="61"/>
      <c r="DD338" s="61"/>
      <c r="DE338" s="61"/>
      <c r="DF338" s="61"/>
      <c r="DG338" s="61"/>
      <c r="DH338" s="61"/>
      <c r="DI338" s="61"/>
      <c r="DJ338" s="61"/>
      <c r="DK338" s="61"/>
      <c r="DL338" s="61"/>
      <c r="DM338" s="61"/>
      <c r="DN338" s="61"/>
      <c r="DO338" s="61"/>
      <c r="DP338" s="61"/>
      <c r="DQ338" s="61"/>
      <c r="DR338" s="61"/>
    </row>
    <row r="339" spans="1:122"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61"/>
      <c r="BC339" s="61"/>
      <c r="BD339" s="61"/>
      <c r="BE339" s="61"/>
      <c r="BF339" s="61"/>
      <c r="BG339" s="61"/>
      <c r="BH339" s="61"/>
      <c r="BI339" s="61"/>
      <c r="BJ339" s="61"/>
      <c r="BK339" s="61"/>
      <c r="BL339" s="61"/>
      <c r="BM339" s="61"/>
      <c r="BN339" s="61"/>
      <c r="BO339" s="61"/>
      <c r="BP339" s="61"/>
      <c r="BQ339" s="61"/>
      <c r="BR339" s="61"/>
      <c r="BS339" s="61"/>
      <c r="BT339" s="61"/>
      <c r="BU339" s="61"/>
      <c r="BV339" s="61"/>
      <c r="BW339" s="61"/>
      <c r="BX339" s="61"/>
      <c r="BY339" s="61"/>
      <c r="BZ339" s="61"/>
      <c r="CA339" s="61"/>
      <c r="CB339" s="61"/>
      <c r="CC339" s="61"/>
      <c r="CD339" s="61"/>
      <c r="CE339" s="61"/>
      <c r="CF339" s="61"/>
      <c r="CG339" s="61"/>
      <c r="CH339" s="61"/>
      <c r="CI339" s="61"/>
      <c r="CJ339" s="61"/>
      <c r="CK339" s="61"/>
      <c r="CL339" s="61"/>
      <c r="CM339" s="61"/>
      <c r="CN339" s="61"/>
      <c r="CO339" s="61"/>
      <c r="CP339" s="61"/>
      <c r="CQ339" s="61"/>
      <c r="CR339" s="61"/>
      <c r="CS339" s="61"/>
      <c r="CT339" s="61"/>
      <c r="CU339" s="61"/>
      <c r="CV339" s="61"/>
      <c r="CW339" s="61"/>
      <c r="CX339" s="61"/>
      <c r="CY339" s="61"/>
      <c r="CZ339" s="61"/>
      <c r="DA339" s="61"/>
      <c r="DB339" s="61"/>
      <c r="DC339" s="61"/>
      <c r="DD339" s="61"/>
      <c r="DE339" s="61"/>
      <c r="DF339" s="61"/>
      <c r="DG339" s="61"/>
      <c r="DH339" s="61"/>
      <c r="DI339" s="61"/>
      <c r="DJ339" s="61"/>
      <c r="DK339" s="61"/>
      <c r="DL339" s="61"/>
      <c r="DM339" s="61"/>
      <c r="DN339" s="61"/>
      <c r="DO339" s="61"/>
      <c r="DP339" s="61"/>
      <c r="DQ339" s="61"/>
      <c r="DR339" s="61"/>
    </row>
    <row r="340" spans="1:122"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61"/>
      <c r="BC340" s="61"/>
      <c r="BD340" s="61"/>
      <c r="BE340" s="61"/>
      <c r="BF340" s="61"/>
      <c r="BG340" s="61"/>
      <c r="BH340" s="61"/>
      <c r="BI340" s="61"/>
      <c r="BJ340" s="61"/>
      <c r="BK340" s="61"/>
      <c r="BL340" s="61"/>
      <c r="BM340" s="61"/>
      <c r="BN340" s="61"/>
      <c r="BO340" s="61"/>
      <c r="BP340" s="61"/>
      <c r="BQ340" s="61"/>
      <c r="BR340" s="61"/>
      <c r="BS340" s="61"/>
      <c r="BT340" s="61"/>
      <c r="BU340" s="61"/>
      <c r="BV340" s="61"/>
      <c r="BW340" s="61"/>
      <c r="BX340" s="61"/>
      <c r="BY340" s="61"/>
      <c r="BZ340" s="61"/>
      <c r="CA340" s="61"/>
      <c r="CB340" s="61"/>
      <c r="CC340" s="61"/>
      <c r="CD340" s="61"/>
      <c r="CE340" s="61"/>
      <c r="CF340" s="61"/>
      <c r="CG340" s="61"/>
      <c r="CH340" s="61"/>
      <c r="CI340" s="61"/>
      <c r="CJ340" s="61"/>
      <c r="CK340" s="61"/>
      <c r="CL340" s="61"/>
      <c r="CM340" s="61"/>
      <c r="CN340" s="61"/>
      <c r="CO340" s="61"/>
      <c r="CP340" s="61"/>
      <c r="CQ340" s="61"/>
      <c r="CR340" s="61"/>
      <c r="CS340" s="61"/>
      <c r="CT340" s="61"/>
      <c r="CU340" s="61"/>
      <c r="CV340" s="61"/>
      <c r="CW340" s="61"/>
      <c r="CX340" s="61"/>
      <c r="CY340" s="61"/>
      <c r="CZ340" s="61"/>
      <c r="DA340" s="61"/>
      <c r="DB340" s="61"/>
      <c r="DC340" s="61"/>
      <c r="DD340" s="61"/>
      <c r="DE340" s="61"/>
      <c r="DF340" s="61"/>
      <c r="DG340" s="61"/>
      <c r="DH340" s="61"/>
      <c r="DI340" s="61"/>
      <c r="DJ340" s="61"/>
      <c r="DK340" s="61"/>
      <c r="DL340" s="61"/>
      <c r="DM340" s="61"/>
      <c r="DN340" s="61"/>
      <c r="DO340" s="61"/>
      <c r="DP340" s="61"/>
      <c r="DQ340" s="61"/>
      <c r="DR340" s="61"/>
    </row>
    <row r="341" spans="1:122"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c r="BD341" s="61"/>
      <c r="BE341" s="61"/>
      <c r="BF341" s="61"/>
      <c r="BG341" s="61"/>
      <c r="BH341" s="61"/>
      <c r="BI341" s="61"/>
      <c r="BJ341" s="61"/>
      <c r="BK341" s="61"/>
      <c r="BL341" s="61"/>
      <c r="BM341" s="61"/>
      <c r="BN341" s="61"/>
      <c r="BO341" s="61"/>
      <c r="BP341" s="61"/>
      <c r="BQ341" s="61"/>
      <c r="BR341" s="61"/>
      <c r="BS341" s="61"/>
      <c r="BT341" s="61"/>
      <c r="BU341" s="61"/>
      <c r="BV341" s="61"/>
      <c r="BW341" s="61"/>
      <c r="BX341" s="61"/>
      <c r="BY341" s="61"/>
      <c r="BZ341" s="61"/>
      <c r="CA341" s="61"/>
      <c r="CB341" s="61"/>
      <c r="CC341" s="61"/>
      <c r="CD341" s="61"/>
      <c r="CE341" s="61"/>
      <c r="CF341" s="61"/>
      <c r="CG341" s="61"/>
      <c r="CH341" s="61"/>
      <c r="CI341" s="61"/>
      <c r="CJ341" s="61"/>
      <c r="CK341" s="61"/>
      <c r="CL341" s="61"/>
      <c r="CM341" s="61"/>
      <c r="CN341" s="61"/>
      <c r="CO341" s="61"/>
      <c r="CP341" s="61"/>
      <c r="CQ341" s="61"/>
      <c r="CR341" s="61"/>
      <c r="CS341" s="61"/>
      <c r="CT341" s="61"/>
      <c r="CU341" s="61"/>
      <c r="CV341" s="61"/>
      <c r="CW341" s="61"/>
      <c r="CX341" s="61"/>
      <c r="CY341" s="61"/>
      <c r="CZ341" s="61"/>
      <c r="DA341" s="61"/>
      <c r="DB341" s="61"/>
      <c r="DC341" s="61"/>
      <c r="DD341" s="61"/>
      <c r="DE341" s="61"/>
      <c r="DF341" s="61"/>
      <c r="DG341" s="61"/>
      <c r="DH341" s="61"/>
      <c r="DI341" s="61"/>
      <c r="DJ341" s="61"/>
      <c r="DK341" s="61"/>
      <c r="DL341" s="61"/>
      <c r="DM341" s="61"/>
      <c r="DN341" s="61"/>
      <c r="DO341" s="61"/>
      <c r="DP341" s="61"/>
      <c r="DQ341" s="61"/>
      <c r="DR341" s="61"/>
    </row>
    <row r="342" spans="1:122"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61"/>
      <c r="BC342" s="61"/>
      <c r="BD342" s="61"/>
      <c r="BE342" s="61"/>
      <c r="BF342" s="61"/>
      <c r="BG342" s="61"/>
      <c r="BH342" s="61"/>
      <c r="BI342" s="61"/>
      <c r="BJ342" s="61"/>
      <c r="BK342" s="61"/>
      <c r="BL342" s="61"/>
      <c r="BM342" s="61"/>
      <c r="BN342" s="61"/>
      <c r="BO342" s="61"/>
      <c r="BP342" s="61"/>
      <c r="BQ342" s="61"/>
      <c r="BR342" s="61"/>
      <c r="BS342" s="61"/>
      <c r="BT342" s="61"/>
      <c r="BU342" s="61"/>
      <c r="BV342" s="61"/>
      <c r="BW342" s="61"/>
      <c r="BX342" s="61"/>
      <c r="BY342" s="61"/>
      <c r="BZ342" s="61"/>
      <c r="CA342" s="61"/>
      <c r="CB342" s="61"/>
      <c r="CC342" s="61"/>
      <c r="CD342" s="61"/>
      <c r="CE342" s="61"/>
      <c r="CF342" s="61"/>
      <c r="CG342" s="61"/>
      <c r="CH342" s="61"/>
      <c r="CI342" s="61"/>
      <c r="CJ342" s="61"/>
      <c r="CK342" s="61"/>
      <c r="CL342" s="61"/>
      <c r="CM342" s="61"/>
      <c r="CN342" s="61"/>
      <c r="CO342" s="61"/>
      <c r="CP342" s="61"/>
      <c r="CQ342" s="61"/>
      <c r="CR342" s="61"/>
      <c r="CS342" s="61"/>
      <c r="CT342" s="61"/>
      <c r="CU342" s="61"/>
      <c r="CV342" s="61"/>
      <c r="CW342" s="61"/>
      <c r="CX342" s="61"/>
      <c r="CY342" s="61"/>
      <c r="CZ342" s="61"/>
      <c r="DA342" s="61"/>
      <c r="DB342" s="61"/>
      <c r="DC342" s="61"/>
      <c r="DD342" s="61"/>
      <c r="DE342" s="61"/>
      <c r="DF342" s="61"/>
      <c r="DG342" s="61"/>
      <c r="DH342" s="61"/>
      <c r="DI342" s="61"/>
      <c r="DJ342" s="61"/>
      <c r="DK342" s="61"/>
      <c r="DL342" s="61"/>
      <c r="DM342" s="61"/>
      <c r="DN342" s="61"/>
      <c r="DO342" s="61"/>
      <c r="DP342" s="61"/>
      <c r="DQ342" s="61"/>
      <c r="DR342" s="61"/>
    </row>
    <row r="343" spans="1:122"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c r="AZ343" s="61"/>
      <c r="BA343" s="61"/>
      <c r="BB343" s="61"/>
      <c r="BC343" s="61"/>
      <c r="BD343" s="61"/>
      <c r="BE343" s="61"/>
      <c r="BF343" s="61"/>
      <c r="BG343" s="61"/>
      <c r="BH343" s="61"/>
      <c r="BI343" s="61"/>
      <c r="BJ343" s="61"/>
      <c r="BK343" s="61"/>
      <c r="BL343" s="61"/>
      <c r="BM343" s="61"/>
      <c r="BN343" s="61"/>
      <c r="BO343" s="61"/>
      <c r="BP343" s="61"/>
      <c r="BQ343" s="61"/>
      <c r="BR343" s="61"/>
      <c r="BS343" s="61"/>
      <c r="BT343" s="61"/>
      <c r="BU343" s="61"/>
      <c r="BV343" s="61"/>
      <c r="BW343" s="61"/>
      <c r="BX343" s="61"/>
      <c r="BY343" s="61"/>
      <c r="BZ343" s="61"/>
      <c r="CA343" s="61"/>
      <c r="CB343" s="61"/>
      <c r="CC343" s="61"/>
      <c r="CD343" s="61"/>
      <c r="CE343" s="61"/>
      <c r="CF343" s="61"/>
      <c r="CG343" s="61"/>
      <c r="CH343" s="61"/>
      <c r="CI343" s="61"/>
      <c r="CJ343" s="61"/>
      <c r="CK343" s="61"/>
      <c r="CL343" s="61"/>
      <c r="CM343" s="61"/>
      <c r="CN343" s="61"/>
      <c r="CO343" s="61"/>
      <c r="CP343" s="61"/>
      <c r="CQ343" s="61"/>
      <c r="CR343" s="61"/>
      <c r="CS343" s="61"/>
      <c r="CT343" s="61"/>
      <c r="CU343" s="61"/>
      <c r="CV343" s="61"/>
      <c r="CW343" s="61"/>
      <c r="CX343" s="61"/>
      <c r="CY343" s="61"/>
      <c r="CZ343" s="61"/>
      <c r="DA343" s="61"/>
      <c r="DB343" s="61"/>
      <c r="DC343" s="61"/>
      <c r="DD343" s="61"/>
      <c r="DE343" s="61"/>
      <c r="DF343" s="61"/>
      <c r="DG343" s="61"/>
      <c r="DH343" s="61"/>
      <c r="DI343" s="61"/>
      <c r="DJ343" s="61"/>
      <c r="DK343" s="61"/>
      <c r="DL343" s="61"/>
      <c r="DM343" s="61"/>
      <c r="DN343" s="61"/>
      <c r="DO343" s="61"/>
      <c r="DP343" s="61"/>
      <c r="DQ343" s="61"/>
      <c r="DR343" s="61"/>
    </row>
    <row r="344" spans="1:122"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61"/>
      <c r="BH344" s="61"/>
      <c r="BI344" s="61"/>
      <c r="BJ344" s="61"/>
      <c r="BK344" s="61"/>
      <c r="BL344" s="61"/>
      <c r="BM344" s="61"/>
      <c r="BN344" s="61"/>
      <c r="BO344" s="61"/>
      <c r="BP344" s="61"/>
      <c r="BQ344" s="61"/>
      <c r="BR344" s="61"/>
      <c r="BS344" s="61"/>
      <c r="BT344" s="61"/>
      <c r="BU344" s="61"/>
      <c r="BV344" s="61"/>
      <c r="BW344" s="61"/>
      <c r="BX344" s="61"/>
      <c r="BY344" s="61"/>
      <c r="BZ344" s="61"/>
      <c r="CA344" s="61"/>
      <c r="CB344" s="61"/>
      <c r="CC344" s="61"/>
      <c r="CD344" s="61"/>
      <c r="CE344" s="61"/>
      <c r="CF344" s="61"/>
      <c r="CG344" s="61"/>
      <c r="CH344" s="61"/>
      <c r="CI344" s="61"/>
      <c r="CJ344" s="61"/>
      <c r="CK344" s="61"/>
      <c r="CL344" s="61"/>
      <c r="CM344" s="61"/>
      <c r="CN344" s="61"/>
      <c r="CO344" s="61"/>
      <c r="CP344" s="61"/>
      <c r="CQ344" s="61"/>
      <c r="CR344" s="61"/>
      <c r="CS344" s="61"/>
      <c r="CT344" s="61"/>
      <c r="CU344" s="61"/>
      <c r="CV344" s="61"/>
      <c r="CW344" s="61"/>
      <c r="CX344" s="61"/>
      <c r="CY344" s="61"/>
      <c r="CZ344" s="61"/>
      <c r="DA344" s="61"/>
      <c r="DB344" s="61"/>
      <c r="DC344" s="61"/>
      <c r="DD344" s="61"/>
      <c r="DE344" s="61"/>
      <c r="DF344" s="61"/>
      <c r="DG344" s="61"/>
      <c r="DH344" s="61"/>
      <c r="DI344" s="61"/>
      <c r="DJ344" s="61"/>
      <c r="DK344" s="61"/>
      <c r="DL344" s="61"/>
      <c r="DM344" s="61"/>
      <c r="DN344" s="61"/>
      <c r="DO344" s="61"/>
      <c r="DP344" s="61"/>
      <c r="DQ344" s="61"/>
      <c r="DR344" s="61"/>
    </row>
    <row r="345" spans="1:122"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61"/>
      <c r="BH345" s="61"/>
      <c r="BI345" s="61"/>
      <c r="BJ345" s="61"/>
      <c r="BK345" s="61"/>
      <c r="BL345" s="61"/>
      <c r="BM345" s="61"/>
      <c r="BN345" s="61"/>
      <c r="BO345" s="61"/>
      <c r="BP345" s="61"/>
      <c r="BQ345" s="61"/>
      <c r="BR345" s="61"/>
      <c r="BS345" s="61"/>
      <c r="BT345" s="61"/>
      <c r="BU345" s="61"/>
      <c r="BV345" s="61"/>
      <c r="BW345" s="61"/>
      <c r="BX345" s="61"/>
      <c r="BY345" s="61"/>
      <c r="BZ345" s="61"/>
      <c r="CA345" s="61"/>
      <c r="CB345" s="61"/>
      <c r="CC345" s="61"/>
      <c r="CD345" s="61"/>
      <c r="CE345" s="61"/>
      <c r="CF345" s="61"/>
      <c r="CG345" s="61"/>
      <c r="CH345" s="61"/>
      <c r="CI345" s="61"/>
      <c r="CJ345" s="61"/>
      <c r="CK345" s="61"/>
      <c r="CL345" s="61"/>
      <c r="CM345" s="61"/>
      <c r="CN345" s="61"/>
      <c r="CO345" s="61"/>
      <c r="CP345" s="61"/>
      <c r="CQ345" s="61"/>
      <c r="CR345" s="61"/>
      <c r="CS345" s="61"/>
      <c r="CT345" s="61"/>
      <c r="CU345" s="61"/>
      <c r="CV345" s="61"/>
      <c r="CW345" s="61"/>
      <c r="CX345" s="61"/>
      <c r="CY345" s="61"/>
      <c r="CZ345" s="61"/>
      <c r="DA345" s="61"/>
      <c r="DB345" s="61"/>
      <c r="DC345" s="61"/>
      <c r="DD345" s="61"/>
      <c r="DE345" s="61"/>
      <c r="DF345" s="61"/>
      <c r="DG345" s="61"/>
      <c r="DH345" s="61"/>
      <c r="DI345" s="61"/>
      <c r="DJ345" s="61"/>
      <c r="DK345" s="61"/>
      <c r="DL345" s="61"/>
      <c r="DM345" s="61"/>
      <c r="DN345" s="61"/>
      <c r="DO345" s="61"/>
      <c r="DP345" s="61"/>
      <c r="DQ345" s="61"/>
      <c r="DR345" s="61"/>
    </row>
    <row r="346" spans="1:122"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61"/>
      <c r="BH346" s="61"/>
      <c r="BI346" s="61"/>
      <c r="BJ346" s="61"/>
      <c r="BK346" s="61"/>
      <c r="BL346" s="61"/>
      <c r="BM346" s="61"/>
      <c r="BN346" s="61"/>
      <c r="BO346" s="61"/>
      <c r="BP346" s="61"/>
      <c r="BQ346" s="61"/>
      <c r="BR346" s="61"/>
      <c r="BS346" s="61"/>
      <c r="BT346" s="61"/>
      <c r="BU346" s="61"/>
      <c r="BV346" s="61"/>
      <c r="BW346" s="61"/>
      <c r="BX346" s="61"/>
      <c r="BY346" s="61"/>
      <c r="BZ346" s="61"/>
      <c r="CA346" s="61"/>
      <c r="CB346" s="61"/>
      <c r="CC346" s="61"/>
      <c r="CD346" s="61"/>
      <c r="CE346" s="61"/>
      <c r="CF346" s="61"/>
      <c r="CG346" s="61"/>
      <c r="CH346" s="61"/>
      <c r="CI346" s="61"/>
      <c r="CJ346" s="61"/>
      <c r="CK346" s="61"/>
      <c r="CL346" s="61"/>
      <c r="CM346" s="61"/>
      <c r="CN346" s="61"/>
      <c r="CO346" s="61"/>
      <c r="CP346" s="61"/>
      <c r="CQ346" s="61"/>
      <c r="CR346" s="61"/>
      <c r="CS346" s="61"/>
      <c r="CT346" s="61"/>
      <c r="CU346" s="61"/>
      <c r="CV346" s="61"/>
      <c r="CW346" s="61"/>
      <c r="CX346" s="61"/>
      <c r="CY346" s="61"/>
      <c r="CZ346" s="61"/>
      <c r="DA346" s="61"/>
      <c r="DB346" s="61"/>
      <c r="DC346" s="61"/>
      <c r="DD346" s="61"/>
      <c r="DE346" s="61"/>
      <c r="DF346" s="61"/>
      <c r="DG346" s="61"/>
      <c r="DH346" s="61"/>
      <c r="DI346" s="61"/>
      <c r="DJ346" s="61"/>
      <c r="DK346" s="61"/>
      <c r="DL346" s="61"/>
      <c r="DM346" s="61"/>
      <c r="DN346" s="61"/>
      <c r="DO346" s="61"/>
      <c r="DP346" s="61"/>
      <c r="DQ346" s="61"/>
      <c r="DR346" s="61"/>
    </row>
    <row r="347" spans="1:122"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c r="BQ347" s="61"/>
      <c r="BR347" s="61"/>
      <c r="BS347" s="61"/>
      <c r="BT347" s="61"/>
      <c r="BU347" s="61"/>
      <c r="BV347" s="61"/>
      <c r="BW347" s="61"/>
      <c r="BX347" s="61"/>
      <c r="BY347" s="61"/>
      <c r="BZ347" s="61"/>
      <c r="CA347" s="61"/>
      <c r="CB347" s="61"/>
      <c r="CC347" s="61"/>
      <c r="CD347" s="61"/>
      <c r="CE347" s="61"/>
      <c r="CF347" s="61"/>
      <c r="CG347" s="61"/>
      <c r="CH347" s="61"/>
      <c r="CI347" s="61"/>
      <c r="CJ347" s="61"/>
      <c r="CK347" s="61"/>
      <c r="CL347" s="61"/>
      <c r="CM347" s="61"/>
      <c r="CN347" s="61"/>
      <c r="CO347" s="61"/>
      <c r="CP347" s="61"/>
      <c r="CQ347" s="61"/>
      <c r="CR347" s="61"/>
      <c r="CS347" s="61"/>
      <c r="CT347" s="61"/>
      <c r="CU347" s="61"/>
      <c r="CV347" s="61"/>
      <c r="CW347" s="61"/>
      <c r="CX347" s="61"/>
      <c r="CY347" s="61"/>
      <c r="CZ347" s="61"/>
      <c r="DA347" s="61"/>
      <c r="DB347" s="61"/>
      <c r="DC347" s="61"/>
      <c r="DD347" s="61"/>
      <c r="DE347" s="61"/>
      <c r="DF347" s="61"/>
      <c r="DG347" s="61"/>
      <c r="DH347" s="61"/>
      <c r="DI347" s="61"/>
      <c r="DJ347" s="61"/>
      <c r="DK347" s="61"/>
      <c r="DL347" s="61"/>
      <c r="DM347" s="61"/>
      <c r="DN347" s="61"/>
      <c r="DO347" s="61"/>
      <c r="DP347" s="61"/>
      <c r="DQ347" s="61"/>
      <c r="DR347" s="61"/>
    </row>
    <row r="348" spans="1:122"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c r="BQ348" s="61"/>
      <c r="BR348" s="61"/>
      <c r="BS348" s="61"/>
      <c r="BT348" s="61"/>
      <c r="BU348" s="61"/>
      <c r="BV348" s="61"/>
      <c r="BW348" s="61"/>
      <c r="BX348" s="61"/>
      <c r="BY348" s="61"/>
      <c r="BZ348" s="61"/>
      <c r="CA348" s="61"/>
      <c r="CB348" s="61"/>
      <c r="CC348" s="61"/>
      <c r="CD348" s="61"/>
      <c r="CE348" s="61"/>
      <c r="CF348" s="61"/>
      <c r="CG348" s="61"/>
      <c r="CH348" s="61"/>
      <c r="CI348" s="61"/>
      <c r="CJ348" s="61"/>
      <c r="CK348" s="61"/>
      <c r="CL348" s="61"/>
      <c r="CM348" s="61"/>
      <c r="CN348" s="61"/>
      <c r="CO348" s="61"/>
      <c r="CP348" s="61"/>
      <c r="CQ348" s="61"/>
      <c r="CR348" s="61"/>
      <c r="CS348" s="61"/>
      <c r="CT348" s="61"/>
      <c r="CU348" s="61"/>
      <c r="CV348" s="61"/>
      <c r="CW348" s="61"/>
      <c r="CX348" s="61"/>
      <c r="CY348" s="61"/>
      <c r="CZ348" s="61"/>
      <c r="DA348" s="61"/>
      <c r="DB348" s="61"/>
      <c r="DC348" s="61"/>
      <c r="DD348" s="61"/>
      <c r="DE348" s="61"/>
      <c r="DF348" s="61"/>
      <c r="DG348" s="61"/>
      <c r="DH348" s="61"/>
      <c r="DI348" s="61"/>
      <c r="DJ348" s="61"/>
      <c r="DK348" s="61"/>
      <c r="DL348" s="61"/>
      <c r="DM348" s="61"/>
      <c r="DN348" s="61"/>
      <c r="DO348" s="61"/>
      <c r="DP348" s="61"/>
      <c r="DQ348" s="61"/>
      <c r="DR348" s="61"/>
    </row>
    <row r="349" spans="1:122"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61"/>
      <c r="CQ349" s="61"/>
      <c r="CR349" s="61"/>
      <c r="CS349" s="61"/>
      <c r="CT349" s="61"/>
      <c r="CU349" s="61"/>
      <c r="CV349" s="61"/>
      <c r="CW349" s="61"/>
      <c r="CX349" s="61"/>
      <c r="CY349" s="61"/>
      <c r="CZ349" s="61"/>
      <c r="DA349" s="61"/>
      <c r="DB349" s="61"/>
      <c r="DC349" s="61"/>
      <c r="DD349" s="61"/>
      <c r="DE349" s="61"/>
      <c r="DF349" s="61"/>
      <c r="DG349" s="61"/>
      <c r="DH349" s="61"/>
      <c r="DI349" s="61"/>
      <c r="DJ349" s="61"/>
      <c r="DK349" s="61"/>
      <c r="DL349" s="61"/>
      <c r="DM349" s="61"/>
      <c r="DN349" s="61"/>
      <c r="DO349" s="61"/>
      <c r="DP349" s="61"/>
      <c r="DQ349" s="61"/>
      <c r="DR349" s="61"/>
    </row>
    <row r="350" spans="1:122"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row>
    <row r="351" spans="1:122"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row>
    <row r="352" spans="1:122"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row>
    <row r="353" spans="1:122"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row>
    <row r="354" spans="1:122"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row>
    <row r="355" spans="1:122"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row>
    <row r="356" spans="1:122"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row>
    <row r="357" spans="1:122"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row>
    <row r="358" spans="1:122"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row>
    <row r="359" spans="1:122"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row>
    <row r="360" spans="1:122"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row>
    <row r="361" spans="1:122"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row>
    <row r="362" spans="1:122"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row>
    <row r="363" spans="1:122"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row>
    <row r="364" spans="1:122"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row>
    <row r="365" spans="1:122"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row>
    <row r="366" spans="1:122"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row>
    <row r="367" spans="1:122"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row>
    <row r="368" spans="1:122"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row>
    <row r="369" spans="1:122"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row>
    <row r="370" spans="1:122"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row>
    <row r="371" spans="1:122"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row>
    <row r="372" spans="1:122"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row>
    <row r="373" spans="1:122"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row>
    <row r="374" spans="1:122"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row>
    <row r="375" spans="1:122"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row>
    <row r="376" spans="1:122"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row>
    <row r="377" spans="1:122"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row>
    <row r="378" spans="1:122"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row>
    <row r="379" spans="1:122"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61"/>
      <c r="CQ379" s="61"/>
      <c r="CR379" s="61"/>
      <c r="CS379" s="61"/>
      <c r="CT379" s="61"/>
      <c r="CU379" s="61"/>
      <c r="CV379" s="61"/>
      <c r="CW379" s="61"/>
      <c r="CX379" s="61"/>
      <c r="CY379" s="61"/>
      <c r="CZ379" s="61"/>
      <c r="DA379" s="61"/>
      <c r="DB379" s="61"/>
      <c r="DC379" s="61"/>
      <c r="DD379" s="61"/>
      <c r="DE379" s="61"/>
      <c r="DF379" s="61"/>
      <c r="DG379" s="61"/>
      <c r="DH379" s="61"/>
      <c r="DI379" s="61"/>
      <c r="DJ379" s="61"/>
      <c r="DK379" s="61"/>
      <c r="DL379" s="61"/>
      <c r="DM379" s="61"/>
      <c r="DN379" s="61"/>
      <c r="DO379" s="61"/>
      <c r="DP379" s="61"/>
      <c r="DQ379" s="61"/>
      <c r="DR379" s="61"/>
    </row>
    <row r="380" spans="1:122"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61"/>
      <c r="CQ380" s="61"/>
      <c r="CR380" s="61"/>
      <c r="CS380" s="61"/>
      <c r="CT380" s="61"/>
      <c r="CU380" s="61"/>
      <c r="CV380" s="61"/>
      <c r="CW380" s="61"/>
      <c r="CX380" s="61"/>
      <c r="CY380" s="61"/>
      <c r="CZ380" s="61"/>
      <c r="DA380" s="61"/>
      <c r="DB380" s="61"/>
      <c r="DC380" s="61"/>
      <c r="DD380" s="61"/>
      <c r="DE380" s="61"/>
      <c r="DF380" s="61"/>
      <c r="DG380" s="61"/>
      <c r="DH380" s="61"/>
      <c r="DI380" s="61"/>
      <c r="DJ380" s="61"/>
      <c r="DK380" s="61"/>
      <c r="DL380" s="61"/>
      <c r="DM380" s="61"/>
      <c r="DN380" s="61"/>
      <c r="DO380" s="61"/>
      <c r="DP380" s="61"/>
      <c r="DQ380" s="61"/>
      <c r="DR380" s="61"/>
    </row>
    <row r="381" spans="1:122"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row>
    <row r="382" spans="1:122"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61"/>
      <c r="BR382" s="61"/>
      <c r="BS382" s="61"/>
      <c r="BT382" s="61"/>
      <c r="BU382" s="61"/>
      <c r="BV382" s="61"/>
      <c r="BW382" s="61"/>
      <c r="BX382" s="61"/>
      <c r="BY382" s="61"/>
      <c r="BZ382" s="61"/>
      <c r="CA382" s="61"/>
      <c r="CB382" s="61"/>
      <c r="CC382" s="61"/>
      <c r="CD382" s="61"/>
      <c r="CE382" s="61"/>
      <c r="CF382" s="61"/>
      <c r="CG382" s="61"/>
      <c r="CH382" s="61"/>
      <c r="CI382" s="61"/>
      <c r="CJ382" s="61"/>
      <c r="CK382" s="61"/>
      <c r="CL382" s="61"/>
      <c r="CM382" s="61"/>
      <c r="CN382" s="61"/>
      <c r="CO382" s="61"/>
      <c r="CP382" s="61"/>
      <c r="CQ382" s="61"/>
      <c r="CR382" s="61"/>
      <c r="CS382" s="61"/>
      <c r="CT382" s="61"/>
      <c r="CU382" s="61"/>
      <c r="CV382" s="61"/>
      <c r="CW382" s="61"/>
      <c r="CX382" s="61"/>
      <c r="CY382" s="61"/>
      <c r="CZ382" s="61"/>
      <c r="DA382" s="61"/>
      <c r="DB382" s="61"/>
      <c r="DC382" s="61"/>
      <c r="DD382" s="61"/>
      <c r="DE382" s="61"/>
      <c r="DF382" s="61"/>
      <c r="DG382" s="61"/>
      <c r="DH382" s="61"/>
      <c r="DI382" s="61"/>
      <c r="DJ382" s="61"/>
      <c r="DK382" s="61"/>
      <c r="DL382" s="61"/>
      <c r="DM382" s="61"/>
      <c r="DN382" s="61"/>
      <c r="DO382" s="61"/>
      <c r="DP382" s="61"/>
      <c r="DQ382" s="61"/>
      <c r="DR382" s="61"/>
    </row>
    <row r="383" spans="1:122"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c r="BQ383" s="61"/>
      <c r="BR383" s="61"/>
      <c r="BS383" s="61"/>
      <c r="BT383" s="61"/>
      <c r="BU383" s="61"/>
      <c r="BV383" s="61"/>
      <c r="BW383" s="61"/>
      <c r="BX383" s="61"/>
      <c r="BY383" s="61"/>
      <c r="BZ383" s="61"/>
      <c r="CA383" s="61"/>
      <c r="CB383" s="61"/>
      <c r="CC383" s="61"/>
      <c r="CD383" s="61"/>
      <c r="CE383" s="61"/>
      <c r="CF383" s="61"/>
      <c r="CG383" s="61"/>
      <c r="CH383" s="61"/>
      <c r="CI383" s="61"/>
      <c r="CJ383" s="61"/>
      <c r="CK383" s="61"/>
      <c r="CL383" s="61"/>
      <c r="CM383" s="61"/>
      <c r="CN383" s="61"/>
      <c r="CO383" s="61"/>
      <c r="CP383" s="61"/>
      <c r="CQ383" s="61"/>
      <c r="CR383" s="61"/>
      <c r="CS383" s="61"/>
      <c r="CT383" s="61"/>
      <c r="CU383" s="61"/>
      <c r="CV383" s="61"/>
      <c r="CW383" s="61"/>
      <c r="CX383" s="61"/>
      <c r="CY383" s="61"/>
      <c r="CZ383" s="61"/>
      <c r="DA383" s="61"/>
      <c r="DB383" s="61"/>
      <c r="DC383" s="61"/>
      <c r="DD383" s="61"/>
      <c r="DE383" s="61"/>
      <c r="DF383" s="61"/>
      <c r="DG383" s="61"/>
      <c r="DH383" s="61"/>
      <c r="DI383" s="61"/>
      <c r="DJ383" s="61"/>
      <c r="DK383" s="61"/>
      <c r="DL383" s="61"/>
      <c r="DM383" s="61"/>
      <c r="DN383" s="61"/>
      <c r="DO383" s="61"/>
      <c r="DP383" s="61"/>
      <c r="DQ383" s="61"/>
      <c r="DR383" s="61"/>
    </row>
    <row r="384" spans="1:122"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c r="BQ384" s="61"/>
      <c r="BR384" s="61"/>
      <c r="BS384" s="61"/>
      <c r="BT384" s="61"/>
      <c r="BU384" s="61"/>
      <c r="BV384" s="61"/>
      <c r="BW384" s="61"/>
      <c r="BX384" s="61"/>
      <c r="BY384" s="61"/>
      <c r="BZ384" s="61"/>
      <c r="CA384" s="61"/>
      <c r="CB384" s="61"/>
      <c r="CC384" s="61"/>
      <c r="CD384" s="61"/>
      <c r="CE384" s="61"/>
      <c r="CF384" s="61"/>
      <c r="CG384" s="61"/>
      <c r="CH384" s="61"/>
      <c r="CI384" s="61"/>
      <c r="CJ384" s="61"/>
      <c r="CK384" s="61"/>
      <c r="CL384" s="61"/>
      <c r="CM384" s="61"/>
      <c r="CN384" s="61"/>
      <c r="CO384" s="61"/>
      <c r="CP384" s="61"/>
      <c r="CQ384" s="61"/>
      <c r="CR384" s="61"/>
      <c r="CS384" s="61"/>
      <c r="CT384" s="61"/>
      <c r="CU384" s="61"/>
      <c r="CV384" s="61"/>
      <c r="CW384" s="61"/>
      <c r="CX384" s="61"/>
      <c r="CY384" s="61"/>
      <c r="CZ384" s="61"/>
      <c r="DA384" s="61"/>
      <c r="DB384" s="61"/>
      <c r="DC384" s="61"/>
      <c r="DD384" s="61"/>
      <c r="DE384" s="61"/>
      <c r="DF384" s="61"/>
      <c r="DG384" s="61"/>
      <c r="DH384" s="61"/>
      <c r="DI384" s="61"/>
      <c r="DJ384" s="61"/>
      <c r="DK384" s="61"/>
      <c r="DL384" s="61"/>
      <c r="DM384" s="61"/>
      <c r="DN384" s="61"/>
      <c r="DO384" s="61"/>
      <c r="DP384" s="61"/>
      <c r="DQ384" s="61"/>
      <c r="DR384" s="61"/>
    </row>
    <row r="385" spans="1:122"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c r="BQ385" s="61"/>
      <c r="BR385" s="61"/>
      <c r="BS385" s="61"/>
      <c r="BT385" s="61"/>
      <c r="BU385" s="61"/>
      <c r="BV385" s="61"/>
      <c r="BW385" s="61"/>
      <c r="BX385" s="61"/>
      <c r="BY385" s="61"/>
      <c r="BZ385" s="61"/>
      <c r="CA385" s="61"/>
      <c r="CB385" s="61"/>
      <c r="CC385" s="61"/>
      <c r="CD385" s="61"/>
      <c r="CE385" s="61"/>
      <c r="CF385" s="61"/>
      <c r="CG385" s="61"/>
      <c r="CH385" s="61"/>
      <c r="CI385" s="61"/>
      <c r="CJ385" s="61"/>
      <c r="CK385" s="61"/>
      <c r="CL385" s="61"/>
      <c r="CM385" s="61"/>
      <c r="CN385" s="61"/>
      <c r="CO385" s="61"/>
      <c r="CP385" s="61"/>
      <c r="CQ385" s="61"/>
      <c r="CR385" s="61"/>
      <c r="CS385" s="61"/>
      <c r="CT385" s="61"/>
      <c r="CU385" s="61"/>
      <c r="CV385" s="61"/>
      <c r="CW385" s="61"/>
      <c r="CX385" s="61"/>
      <c r="CY385" s="61"/>
      <c r="CZ385" s="61"/>
      <c r="DA385" s="61"/>
      <c r="DB385" s="61"/>
      <c r="DC385" s="61"/>
      <c r="DD385" s="61"/>
      <c r="DE385" s="61"/>
      <c r="DF385" s="61"/>
      <c r="DG385" s="61"/>
      <c r="DH385" s="61"/>
      <c r="DI385" s="61"/>
      <c r="DJ385" s="61"/>
      <c r="DK385" s="61"/>
      <c r="DL385" s="61"/>
      <c r="DM385" s="61"/>
      <c r="DN385" s="61"/>
      <c r="DO385" s="61"/>
      <c r="DP385" s="61"/>
      <c r="DQ385" s="61"/>
      <c r="DR385" s="61"/>
    </row>
    <row r="386" spans="1:122"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c r="BQ386" s="61"/>
      <c r="BR386" s="61"/>
      <c r="BS386" s="61"/>
      <c r="BT386" s="61"/>
      <c r="BU386" s="61"/>
      <c r="BV386" s="61"/>
      <c r="BW386" s="61"/>
      <c r="BX386" s="61"/>
      <c r="BY386" s="61"/>
      <c r="BZ386" s="61"/>
      <c r="CA386" s="61"/>
      <c r="CB386" s="61"/>
      <c r="CC386" s="61"/>
      <c r="CD386" s="61"/>
      <c r="CE386" s="61"/>
      <c r="CF386" s="61"/>
      <c r="CG386" s="61"/>
      <c r="CH386" s="61"/>
      <c r="CI386" s="61"/>
      <c r="CJ386" s="61"/>
      <c r="CK386" s="61"/>
      <c r="CL386" s="61"/>
      <c r="CM386" s="61"/>
      <c r="CN386" s="61"/>
      <c r="CO386" s="61"/>
      <c r="CP386" s="61"/>
      <c r="CQ386" s="61"/>
      <c r="CR386" s="61"/>
      <c r="CS386" s="61"/>
      <c r="CT386" s="61"/>
      <c r="CU386" s="61"/>
      <c r="CV386" s="61"/>
      <c r="CW386" s="61"/>
      <c r="CX386" s="61"/>
      <c r="CY386" s="61"/>
      <c r="CZ386" s="61"/>
      <c r="DA386" s="61"/>
      <c r="DB386" s="61"/>
      <c r="DC386" s="61"/>
      <c r="DD386" s="61"/>
      <c r="DE386" s="61"/>
      <c r="DF386" s="61"/>
      <c r="DG386" s="61"/>
      <c r="DH386" s="61"/>
      <c r="DI386" s="61"/>
      <c r="DJ386" s="61"/>
      <c r="DK386" s="61"/>
      <c r="DL386" s="61"/>
      <c r="DM386" s="61"/>
      <c r="DN386" s="61"/>
      <c r="DO386" s="61"/>
      <c r="DP386" s="61"/>
      <c r="DQ386" s="61"/>
      <c r="DR386" s="61"/>
    </row>
    <row r="387" spans="1:122"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c r="BQ387" s="61"/>
      <c r="BR387" s="61"/>
      <c r="BS387" s="61"/>
      <c r="BT387" s="61"/>
      <c r="BU387" s="61"/>
      <c r="BV387" s="61"/>
      <c r="BW387" s="61"/>
      <c r="BX387" s="61"/>
      <c r="BY387" s="61"/>
      <c r="BZ387" s="61"/>
      <c r="CA387" s="61"/>
      <c r="CB387" s="61"/>
      <c r="CC387" s="61"/>
      <c r="CD387" s="61"/>
      <c r="CE387" s="61"/>
      <c r="CF387" s="61"/>
      <c r="CG387" s="61"/>
      <c r="CH387" s="61"/>
      <c r="CI387" s="61"/>
      <c r="CJ387" s="61"/>
      <c r="CK387" s="61"/>
      <c r="CL387" s="61"/>
      <c r="CM387" s="61"/>
      <c r="CN387" s="61"/>
      <c r="CO387" s="61"/>
      <c r="CP387" s="61"/>
      <c r="CQ387" s="61"/>
      <c r="CR387" s="61"/>
      <c r="CS387" s="61"/>
      <c r="CT387" s="61"/>
      <c r="CU387" s="61"/>
      <c r="CV387" s="61"/>
      <c r="CW387" s="61"/>
      <c r="CX387" s="61"/>
      <c r="CY387" s="61"/>
      <c r="CZ387" s="61"/>
      <c r="DA387" s="61"/>
      <c r="DB387" s="61"/>
      <c r="DC387" s="61"/>
      <c r="DD387" s="61"/>
      <c r="DE387" s="61"/>
      <c r="DF387" s="61"/>
      <c r="DG387" s="61"/>
      <c r="DH387" s="61"/>
      <c r="DI387" s="61"/>
      <c r="DJ387" s="61"/>
      <c r="DK387" s="61"/>
      <c r="DL387" s="61"/>
      <c r="DM387" s="61"/>
      <c r="DN387" s="61"/>
      <c r="DO387" s="61"/>
      <c r="DP387" s="61"/>
      <c r="DQ387" s="61"/>
      <c r="DR387" s="61"/>
    </row>
    <row r="388" spans="1:122"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61"/>
      <c r="BH388" s="61"/>
      <c r="BI388" s="61"/>
      <c r="BJ388" s="61"/>
      <c r="BK388" s="61"/>
      <c r="BL388" s="61"/>
      <c r="BM388" s="61"/>
      <c r="BN388" s="61"/>
      <c r="BO388" s="61"/>
      <c r="BP388" s="61"/>
      <c r="BQ388" s="61"/>
      <c r="BR388" s="61"/>
      <c r="BS388" s="61"/>
      <c r="BT388" s="61"/>
      <c r="BU388" s="61"/>
      <c r="BV388" s="61"/>
      <c r="BW388" s="61"/>
      <c r="BX388" s="61"/>
      <c r="BY388" s="61"/>
      <c r="BZ388" s="61"/>
      <c r="CA388" s="61"/>
      <c r="CB388" s="61"/>
      <c r="CC388" s="61"/>
      <c r="CD388" s="61"/>
      <c r="CE388" s="61"/>
      <c r="CF388" s="61"/>
      <c r="CG388" s="61"/>
      <c r="CH388" s="61"/>
      <c r="CI388" s="61"/>
      <c r="CJ388" s="61"/>
      <c r="CK388" s="61"/>
      <c r="CL388" s="61"/>
      <c r="CM388" s="61"/>
      <c r="CN388" s="61"/>
      <c r="CO388" s="61"/>
      <c r="CP388" s="61"/>
      <c r="CQ388" s="61"/>
      <c r="CR388" s="61"/>
      <c r="CS388" s="61"/>
      <c r="CT388" s="61"/>
      <c r="CU388" s="61"/>
      <c r="CV388" s="61"/>
      <c r="CW388" s="61"/>
      <c r="CX388" s="61"/>
      <c r="CY388" s="61"/>
      <c r="CZ388" s="61"/>
      <c r="DA388" s="61"/>
      <c r="DB388" s="61"/>
      <c r="DC388" s="61"/>
      <c r="DD388" s="61"/>
      <c r="DE388" s="61"/>
      <c r="DF388" s="61"/>
      <c r="DG388" s="61"/>
      <c r="DH388" s="61"/>
      <c r="DI388" s="61"/>
      <c r="DJ388" s="61"/>
      <c r="DK388" s="61"/>
      <c r="DL388" s="61"/>
      <c r="DM388" s="61"/>
      <c r="DN388" s="61"/>
      <c r="DO388" s="61"/>
      <c r="DP388" s="61"/>
      <c r="DQ388" s="61"/>
      <c r="DR388" s="61"/>
    </row>
    <row r="389" spans="1:122"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61"/>
      <c r="BH389" s="61"/>
      <c r="BI389" s="61"/>
      <c r="BJ389" s="61"/>
      <c r="BK389" s="61"/>
      <c r="BL389" s="61"/>
      <c r="BM389" s="61"/>
      <c r="BN389" s="61"/>
      <c r="BO389" s="61"/>
      <c r="BP389" s="61"/>
      <c r="BQ389" s="61"/>
      <c r="BR389" s="61"/>
      <c r="BS389" s="61"/>
      <c r="BT389" s="61"/>
      <c r="BU389" s="61"/>
      <c r="BV389" s="61"/>
      <c r="BW389" s="61"/>
      <c r="BX389" s="61"/>
      <c r="BY389" s="61"/>
      <c r="BZ389" s="61"/>
      <c r="CA389" s="61"/>
      <c r="CB389" s="61"/>
      <c r="CC389" s="61"/>
      <c r="CD389" s="61"/>
      <c r="CE389" s="61"/>
      <c r="CF389" s="61"/>
      <c r="CG389" s="61"/>
      <c r="CH389" s="61"/>
      <c r="CI389" s="61"/>
      <c r="CJ389" s="61"/>
      <c r="CK389" s="61"/>
      <c r="CL389" s="61"/>
      <c r="CM389" s="61"/>
      <c r="CN389" s="61"/>
      <c r="CO389" s="61"/>
      <c r="CP389" s="61"/>
      <c r="CQ389" s="61"/>
      <c r="CR389" s="61"/>
      <c r="CS389" s="61"/>
      <c r="CT389" s="61"/>
      <c r="CU389" s="61"/>
      <c r="CV389" s="61"/>
      <c r="CW389" s="61"/>
      <c r="CX389" s="61"/>
      <c r="CY389" s="61"/>
      <c r="CZ389" s="61"/>
      <c r="DA389" s="61"/>
      <c r="DB389" s="61"/>
      <c r="DC389" s="61"/>
      <c r="DD389" s="61"/>
      <c r="DE389" s="61"/>
      <c r="DF389" s="61"/>
      <c r="DG389" s="61"/>
      <c r="DH389" s="61"/>
      <c r="DI389" s="61"/>
      <c r="DJ389" s="61"/>
      <c r="DK389" s="61"/>
      <c r="DL389" s="61"/>
      <c r="DM389" s="61"/>
      <c r="DN389" s="61"/>
      <c r="DO389" s="61"/>
      <c r="DP389" s="61"/>
      <c r="DQ389" s="61"/>
      <c r="DR389" s="61"/>
    </row>
    <row r="390" spans="1:122"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61"/>
      <c r="BH390" s="61"/>
      <c r="BI390" s="61"/>
      <c r="BJ390" s="61"/>
      <c r="BK390" s="61"/>
      <c r="BL390" s="61"/>
      <c r="BM390" s="61"/>
      <c r="BN390" s="61"/>
      <c r="BO390" s="61"/>
      <c r="BP390" s="61"/>
      <c r="BQ390" s="61"/>
      <c r="BR390" s="61"/>
      <c r="BS390" s="61"/>
      <c r="BT390" s="61"/>
      <c r="BU390" s="61"/>
      <c r="BV390" s="61"/>
      <c r="BW390" s="61"/>
      <c r="BX390" s="61"/>
      <c r="BY390" s="61"/>
      <c r="BZ390" s="61"/>
      <c r="CA390" s="61"/>
      <c r="CB390" s="61"/>
      <c r="CC390" s="61"/>
      <c r="CD390" s="61"/>
      <c r="CE390" s="61"/>
      <c r="CF390" s="61"/>
      <c r="CG390" s="61"/>
      <c r="CH390" s="61"/>
      <c r="CI390" s="61"/>
      <c r="CJ390" s="61"/>
      <c r="CK390" s="61"/>
      <c r="CL390" s="61"/>
      <c r="CM390" s="61"/>
      <c r="CN390" s="61"/>
      <c r="CO390" s="61"/>
      <c r="CP390" s="61"/>
      <c r="CQ390" s="61"/>
      <c r="CR390" s="61"/>
      <c r="CS390" s="61"/>
      <c r="CT390" s="61"/>
      <c r="CU390" s="61"/>
      <c r="CV390" s="61"/>
      <c r="CW390" s="61"/>
      <c r="CX390" s="61"/>
      <c r="CY390" s="61"/>
      <c r="CZ390" s="61"/>
      <c r="DA390" s="61"/>
      <c r="DB390" s="61"/>
      <c r="DC390" s="61"/>
      <c r="DD390" s="61"/>
      <c r="DE390" s="61"/>
      <c r="DF390" s="61"/>
      <c r="DG390" s="61"/>
      <c r="DH390" s="61"/>
      <c r="DI390" s="61"/>
      <c r="DJ390" s="61"/>
      <c r="DK390" s="61"/>
      <c r="DL390" s="61"/>
      <c r="DM390" s="61"/>
      <c r="DN390" s="61"/>
      <c r="DO390" s="61"/>
      <c r="DP390" s="61"/>
      <c r="DQ390" s="61"/>
      <c r="DR390" s="61"/>
    </row>
    <row r="391" spans="1:122"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1"/>
      <c r="BH391" s="61"/>
      <c r="BI391" s="61"/>
      <c r="BJ391" s="61"/>
      <c r="BK391" s="61"/>
      <c r="BL391" s="61"/>
      <c r="BM391" s="61"/>
      <c r="BN391" s="61"/>
      <c r="BO391" s="61"/>
      <c r="BP391" s="61"/>
      <c r="BQ391" s="61"/>
      <c r="BR391" s="61"/>
      <c r="BS391" s="61"/>
      <c r="BT391" s="61"/>
      <c r="BU391" s="61"/>
      <c r="BV391" s="61"/>
      <c r="BW391" s="61"/>
      <c r="BX391" s="61"/>
      <c r="BY391" s="61"/>
      <c r="BZ391" s="61"/>
      <c r="CA391" s="61"/>
      <c r="CB391" s="61"/>
      <c r="CC391" s="61"/>
      <c r="CD391" s="61"/>
      <c r="CE391" s="61"/>
      <c r="CF391" s="61"/>
      <c r="CG391" s="61"/>
      <c r="CH391" s="61"/>
      <c r="CI391" s="61"/>
      <c r="CJ391" s="61"/>
      <c r="CK391" s="61"/>
      <c r="CL391" s="61"/>
      <c r="CM391" s="61"/>
      <c r="CN391" s="61"/>
      <c r="CO391" s="61"/>
      <c r="CP391" s="61"/>
      <c r="CQ391" s="61"/>
      <c r="CR391" s="61"/>
      <c r="CS391" s="61"/>
      <c r="CT391" s="61"/>
      <c r="CU391" s="61"/>
      <c r="CV391" s="61"/>
      <c r="CW391" s="61"/>
      <c r="CX391" s="61"/>
      <c r="CY391" s="61"/>
      <c r="CZ391" s="61"/>
      <c r="DA391" s="61"/>
      <c r="DB391" s="61"/>
      <c r="DC391" s="61"/>
      <c r="DD391" s="61"/>
      <c r="DE391" s="61"/>
      <c r="DF391" s="61"/>
      <c r="DG391" s="61"/>
      <c r="DH391" s="61"/>
      <c r="DI391" s="61"/>
      <c r="DJ391" s="61"/>
      <c r="DK391" s="61"/>
      <c r="DL391" s="61"/>
      <c r="DM391" s="61"/>
      <c r="DN391" s="61"/>
      <c r="DO391" s="61"/>
      <c r="DP391" s="61"/>
      <c r="DQ391" s="61"/>
      <c r="DR391" s="61"/>
    </row>
    <row r="392" spans="1:122"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61"/>
      <c r="BM392" s="61"/>
      <c r="BN392" s="61"/>
      <c r="BO392" s="61"/>
      <c r="BP392" s="61"/>
      <c r="BQ392" s="61"/>
      <c r="BR392" s="61"/>
      <c r="BS392" s="61"/>
      <c r="BT392" s="61"/>
      <c r="BU392" s="61"/>
      <c r="BV392" s="61"/>
      <c r="BW392" s="61"/>
      <c r="BX392" s="61"/>
      <c r="BY392" s="61"/>
      <c r="BZ392" s="61"/>
      <c r="CA392" s="61"/>
      <c r="CB392" s="61"/>
      <c r="CC392" s="61"/>
      <c r="CD392" s="61"/>
      <c r="CE392" s="61"/>
      <c r="CF392" s="61"/>
      <c r="CG392" s="61"/>
      <c r="CH392" s="61"/>
      <c r="CI392" s="61"/>
      <c r="CJ392" s="61"/>
      <c r="CK392" s="61"/>
      <c r="CL392" s="61"/>
      <c r="CM392" s="61"/>
      <c r="CN392" s="61"/>
      <c r="CO392" s="61"/>
      <c r="CP392" s="61"/>
      <c r="CQ392" s="61"/>
      <c r="CR392" s="61"/>
      <c r="CS392" s="61"/>
      <c r="CT392" s="61"/>
      <c r="CU392" s="61"/>
      <c r="CV392" s="61"/>
      <c r="CW392" s="61"/>
      <c r="CX392" s="61"/>
      <c r="CY392" s="61"/>
      <c r="CZ392" s="61"/>
      <c r="DA392" s="61"/>
      <c r="DB392" s="61"/>
      <c r="DC392" s="61"/>
      <c r="DD392" s="61"/>
      <c r="DE392" s="61"/>
      <c r="DF392" s="61"/>
      <c r="DG392" s="61"/>
      <c r="DH392" s="61"/>
      <c r="DI392" s="61"/>
      <c r="DJ392" s="61"/>
      <c r="DK392" s="61"/>
      <c r="DL392" s="61"/>
      <c r="DM392" s="61"/>
      <c r="DN392" s="61"/>
      <c r="DO392" s="61"/>
      <c r="DP392" s="61"/>
      <c r="DQ392" s="61"/>
      <c r="DR392" s="61"/>
    </row>
    <row r="393" spans="1:122"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c r="BN393" s="61"/>
      <c r="BO393" s="61"/>
      <c r="BP393" s="61"/>
      <c r="BQ393" s="61"/>
      <c r="BR393" s="61"/>
      <c r="BS393" s="61"/>
      <c r="BT393" s="61"/>
      <c r="BU393" s="61"/>
      <c r="BV393" s="61"/>
      <c r="BW393" s="61"/>
      <c r="BX393" s="61"/>
      <c r="BY393" s="61"/>
      <c r="BZ393" s="61"/>
      <c r="CA393" s="61"/>
      <c r="CB393" s="61"/>
      <c r="CC393" s="61"/>
      <c r="CD393" s="61"/>
      <c r="CE393" s="61"/>
      <c r="CF393" s="61"/>
      <c r="CG393" s="61"/>
      <c r="CH393" s="61"/>
      <c r="CI393" s="61"/>
      <c r="CJ393" s="61"/>
      <c r="CK393" s="61"/>
      <c r="CL393" s="61"/>
      <c r="CM393" s="61"/>
      <c r="CN393" s="61"/>
      <c r="CO393" s="61"/>
      <c r="CP393" s="61"/>
      <c r="CQ393" s="61"/>
      <c r="CR393" s="61"/>
      <c r="CS393" s="61"/>
      <c r="CT393" s="61"/>
      <c r="CU393" s="61"/>
      <c r="CV393" s="61"/>
      <c r="CW393" s="61"/>
      <c r="CX393" s="61"/>
      <c r="CY393" s="61"/>
      <c r="CZ393" s="61"/>
      <c r="DA393" s="61"/>
      <c r="DB393" s="61"/>
      <c r="DC393" s="61"/>
      <c r="DD393" s="61"/>
      <c r="DE393" s="61"/>
      <c r="DF393" s="61"/>
      <c r="DG393" s="61"/>
      <c r="DH393" s="61"/>
      <c r="DI393" s="61"/>
      <c r="DJ393" s="61"/>
      <c r="DK393" s="61"/>
      <c r="DL393" s="61"/>
      <c r="DM393" s="61"/>
      <c r="DN393" s="61"/>
      <c r="DO393" s="61"/>
      <c r="DP393" s="61"/>
      <c r="DQ393" s="61"/>
      <c r="DR393" s="61"/>
    </row>
    <row r="394" spans="1:122"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c r="BN394" s="61"/>
      <c r="BO394" s="61"/>
      <c r="BP394" s="61"/>
      <c r="BQ394" s="61"/>
      <c r="BR394" s="61"/>
      <c r="BS394" s="61"/>
      <c r="BT394" s="61"/>
      <c r="BU394" s="61"/>
      <c r="BV394" s="61"/>
      <c r="BW394" s="61"/>
      <c r="BX394" s="61"/>
      <c r="BY394" s="61"/>
      <c r="BZ394" s="61"/>
      <c r="CA394" s="61"/>
      <c r="CB394" s="61"/>
      <c r="CC394" s="61"/>
      <c r="CD394" s="61"/>
      <c r="CE394" s="61"/>
      <c r="CF394" s="61"/>
      <c r="CG394" s="61"/>
      <c r="CH394" s="61"/>
      <c r="CI394" s="61"/>
      <c r="CJ394" s="61"/>
      <c r="CK394" s="61"/>
      <c r="CL394" s="61"/>
      <c r="CM394" s="61"/>
      <c r="CN394" s="61"/>
      <c r="CO394" s="61"/>
      <c r="CP394" s="61"/>
      <c r="CQ394" s="61"/>
      <c r="CR394" s="61"/>
      <c r="CS394" s="61"/>
      <c r="CT394" s="61"/>
      <c r="CU394" s="61"/>
      <c r="CV394" s="61"/>
      <c r="CW394" s="61"/>
      <c r="CX394" s="61"/>
      <c r="CY394" s="61"/>
      <c r="CZ394" s="61"/>
      <c r="DA394" s="61"/>
      <c r="DB394" s="61"/>
      <c r="DC394" s="61"/>
      <c r="DD394" s="61"/>
      <c r="DE394" s="61"/>
      <c r="DF394" s="61"/>
      <c r="DG394" s="61"/>
      <c r="DH394" s="61"/>
      <c r="DI394" s="61"/>
      <c r="DJ394" s="61"/>
      <c r="DK394" s="61"/>
      <c r="DL394" s="61"/>
      <c r="DM394" s="61"/>
      <c r="DN394" s="61"/>
      <c r="DO394" s="61"/>
      <c r="DP394" s="61"/>
      <c r="DQ394" s="61"/>
      <c r="DR394" s="61"/>
    </row>
    <row r="395" spans="1:122"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c r="BQ395" s="61"/>
      <c r="BR395" s="61"/>
      <c r="BS395" s="61"/>
      <c r="BT395" s="61"/>
      <c r="BU395" s="61"/>
      <c r="BV395" s="61"/>
      <c r="BW395" s="61"/>
      <c r="BX395" s="61"/>
      <c r="BY395" s="61"/>
      <c r="BZ395" s="61"/>
      <c r="CA395" s="61"/>
      <c r="CB395" s="61"/>
      <c r="CC395" s="61"/>
      <c r="CD395" s="61"/>
      <c r="CE395" s="61"/>
      <c r="CF395" s="61"/>
      <c r="CG395" s="61"/>
      <c r="CH395" s="61"/>
      <c r="CI395" s="61"/>
      <c r="CJ395" s="61"/>
      <c r="CK395" s="61"/>
      <c r="CL395" s="61"/>
      <c r="CM395" s="61"/>
      <c r="CN395" s="61"/>
      <c r="CO395" s="61"/>
      <c r="CP395" s="61"/>
      <c r="CQ395" s="61"/>
      <c r="CR395" s="61"/>
      <c r="CS395" s="61"/>
      <c r="CT395" s="61"/>
      <c r="CU395" s="61"/>
      <c r="CV395" s="61"/>
      <c r="CW395" s="61"/>
      <c r="CX395" s="61"/>
      <c r="CY395" s="61"/>
      <c r="CZ395" s="61"/>
      <c r="DA395" s="61"/>
      <c r="DB395" s="61"/>
      <c r="DC395" s="61"/>
      <c r="DD395" s="61"/>
      <c r="DE395" s="61"/>
      <c r="DF395" s="61"/>
      <c r="DG395" s="61"/>
      <c r="DH395" s="61"/>
      <c r="DI395" s="61"/>
      <c r="DJ395" s="61"/>
      <c r="DK395" s="61"/>
      <c r="DL395" s="61"/>
      <c r="DM395" s="61"/>
      <c r="DN395" s="61"/>
      <c r="DO395" s="61"/>
      <c r="DP395" s="61"/>
      <c r="DQ395" s="61"/>
      <c r="DR395" s="61"/>
    </row>
    <row r="396" spans="1:122"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c r="CB396" s="61"/>
      <c r="CC396" s="61"/>
      <c r="CD396" s="61"/>
      <c r="CE396" s="61"/>
      <c r="CF396" s="61"/>
      <c r="CG396" s="61"/>
      <c r="CH396" s="61"/>
      <c r="CI396" s="61"/>
      <c r="CJ396" s="61"/>
      <c r="CK396" s="61"/>
      <c r="CL396" s="61"/>
      <c r="CM396" s="61"/>
      <c r="CN396" s="61"/>
      <c r="CO396" s="61"/>
      <c r="CP396" s="61"/>
      <c r="CQ396" s="61"/>
      <c r="CR396" s="61"/>
      <c r="CS396" s="61"/>
      <c r="CT396" s="61"/>
      <c r="CU396" s="61"/>
      <c r="CV396" s="61"/>
      <c r="CW396" s="61"/>
      <c r="CX396" s="61"/>
      <c r="CY396" s="61"/>
      <c r="CZ396" s="61"/>
      <c r="DA396" s="61"/>
      <c r="DB396" s="61"/>
      <c r="DC396" s="61"/>
      <c r="DD396" s="61"/>
      <c r="DE396" s="61"/>
      <c r="DF396" s="61"/>
      <c r="DG396" s="61"/>
      <c r="DH396" s="61"/>
      <c r="DI396" s="61"/>
      <c r="DJ396" s="61"/>
      <c r="DK396" s="61"/>
      <c r="DL396" s="61"/>
      <c r="DM396" s="61"/>
      <c r="DN396" s="61"/>
      <c r="DO396" s="61"/>
      <c r="DP396" s="61"/>
      <c r="DQ396" s="61"/>
      <c r="DR396" s="61"/>
    </row>
    <row r="397" spans="1:122"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1"/>
      <c r="BH397" s="61"/>
      <c r="BI397" s="61"/>
      <c r="BJ397" s="61"/>
      <c r="BK397" s="61"/>
      <c r="BL397" s="61"/>
      <c r="BM397" s="61"/>
      <c r="BN397" s="61"/>
      <c r="BO397" s="61"/>
      <c r="BP397" s="61"/>
      <c r="BQ397" s="61"/>
      <c r="BR397" s="61"/>
      <c r="BS397" s="61"/>
      <c r="BT397" s="61"/>
      <c r="BU397" s="61"/>
      <c r="BV397" s="61"/>
      <c r="BW397" s="61"/>
      <c r="BX397" s="61"/>
      <c r="BY397" s="61"/>
      <c r="BZ397" s="61"/>
      <c r="CA397" s="61"/>
      <c r="CB397" s="61"/>
      <c r="CC397" s="61"/>
      <c r="CD397" s="61"/>
      <c r="CE397" s="61"/>
      <c r="CF397" s="61"/>
      <c r="CG397" s="61"/>
      <c r="CH397" s="61"/>
      <c r="CI397" s="61"/>
      <c r="CJ397" s="61"/>
      <c r="CK397" s="61"/>
      <c r="CL397" s="61"/>
      <c r="CM397" s="61"/>
      <c r="CN397" s="61"/>
      <c r="CO397" s="61"/>
      <c r="CP397" s="61"/>
      <c r="CQ397" s="61"/>
      <c r="CR397" s="61"/>
      <c r="CS397" s="61"/>
      <c r="CT397" s="61"/>
      <c r="CU397" s="61"/>
      <c r="CV397" s="61"/>
      <c r="CW397" s="61"/>
      <c r="CX397" s="61"/>
      <c r="CY397" s="61"/>
      <c r="CZ397" s="61"/>
      <c r="DA397" s="61"/>
      <c r="DB397" s="61"/>
      <c r="DC397" s="61"/>
      <c r="DD397" s="61"/>
      <c r="DE397" s="61"/>
      <c r="DF397" s="61"/>
      <c r="DG397" s="61"/>
      <c r="DH397" s="61"/>
      <c r="DI397" s="61"/>
      <c r="DJ397" s="61"/>
      <c r="DK397" s="61"/>
      <c r="DL397" s="61"/>
      <c r="DM397" s="61"/>
      <c r="DN397" s="61"/>
      <c r="DO397" s="61"/>
      <c r="DP397" s="61"/>
      <c r="DQ397" s="61"/>
      <c r="DR397" s="61"/>
    </row>
    <row r="398" spans="1:122"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1"/>
      <c r="BH398" s="61"/>
      <c r="BI398" s="61"/>
      <c r="BJ398" s="61"/>
      <c r="BK398" s="61"/>
      <c r="BL398" s="61"/>
      <c r="BM398" s="61"/>
      <c r="BN398" s="61"/>
      <c r="BO398" s="61"/>
      <c r="BP398" s="61"/>
      <c r="BQ398" s="61"/>
      <c r="BR398" s="61"/>
      <c r="BS398" s="61"/>
      <c r="BT398" s="61"/>
      <c r="BU398" s="61"/>
      <c r="BV398" s="61"/>
      <c r="BW398" s="61"/>
      <c r="BX398" s="61"/>
      <c r="BY398" s="61"/>
      <c r="BZ398" s="61"/>
      <c r="CA398" s="61"/>
      <c r="CB398" s="61"/>
      <c r="CC398" s="61"/>
      <c r="CD398" s="61"/>
      <c r="CE398" s="61"/>
      <c r="CF398" s="61"/>
      <c r="CG398" s="61"/>
      <c r="CH398" s="61"/>
      <c r="CI398" s="61"/>
      <c r="CJ398" s="61"/>
      <c r="CK398" s="61"/>
      <c r="CL398" s="61"/>
      <c r="CM398" s="61"/>
      <c r="CN398" s="61"/>
      <c r="CO398" s="61"/>
      <c r="CP398" s="61"/>
      <c r="CQ398" s="61"/>
      <c r="CR398" s="61"/>
      <c r="CS398" s="61"/>
      <c r="CT398" s="61"/>
      <c r="CU398" s="61"/>
      <c r="CV398" s="61"/>
      <c r="CW398" s="61"/>
      <c r="CX398" s="61"/>
      <c r="CY398" s="61"/>
      <c r="CZ398" s="61"/>
      <c r="DA398" s="61"/>
      <c r="DB398" s="61"/>
      <c r="DC398" s="61"/>
      <c r="DD398" s="61"/>
      <c r="DE398" s="61"/>
      <c r="DF398" s="61"/>
      <c r="DG398" s="61"/>
      <c r="DH398" s="61"/>
      <c r="DI398" s="61"/>
      <c r="DJ398" s="61"/>
      <c r="DK398" s="61"/>
      <c r="DL398" s="61"/>
      <c r="DM398" s="61"/>
      <c r="DN398" s="61"/>
      <c r="DO398" s="61"/>
      <c r="DP398" s="61"/>
      <c r="DQ398" s="61"/>
      <c r="DR398" s="61"/>
    </row>
    <row r="399" spans="1:122"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c r="BN399" s="61"/>
      <c r="BO399" s="61"/>
      <c r="BP399" s="61"/>
      <c r="BQ399" s="61"/>
      <c r="BR399" s="61"/>
      <c r="BS399" s="61"/>
      <c r="BT399" s="61"/>
      <c r="BU399" s="61"/>
      <c r="BV399" s="61"/>
      <c r="BW399" s="61"/>
      <c r="BX399" s="61"/>
      <c r="BY399" s="61"/>
      <c r="BZ399" s="61"/>
      <c r="CA399" s="61"/>
      <c r="CB399" s="61"/>
      <c r="CC399" s="61"/>
      <c r="CD399" s="61"/>
      <c r="CE399" s="61"/>
      <c r="CF399" s="61"/>
      <c r="CG399" s="61"/>
      <c r="CH399" s="61"/>
      <c r="CI399" s="61"/>
      <c r="CJ399" s="61"/>
      <c r="CK399" s="61"/>
      <c r="CL399" s="61"/>
      <c r="CM399" s="61"/>
      <c r="CN399" s="61"/>
      <c r="CO399" s="61"/>
      <c r="CP399" s="61"/>
      <c r="CQ399" s="61"/>
      <c r="CR399" s="61"/>
      <c r="CS399" s="61"/>
      <c r="CT399" s="61"/>
      <c r="CU399" s="61"/>
      <c r="CV399" s="61"/>
      <c r="CW399" s="61"/>
      <c r="CX399" s="61"/>
      <c r="CY399" s="61"/>
      <c r="CZ399" s="61"/>
      <c r="DA399" s="61"/>
      <c r="DB399" s="61"/>
      <c r="DC399" s="61"/>
      <c r="DD399" s="61"/>
      <c r="DE399" s="61"/>
      <c r="DF399" s="61"/>
      <c r="DG399" s="61"/>
      <c r="DH399" s="61"/>
      <c r="DI399" s="61"/>
      <c r="DJ399" s="61"/>
      <c r="DK399" s="61"/>
      <c r="DL399" s="61"/>
      <c r="DM399" s="61"/>
      <c r="DN399" s="61"/>
      <c r="DO399" s="61"/>
      <c r="DP399" s="61"/>
      <c r="DQ399" s="61"/>
      <c r="DR399" s="61"/>
    </row>
    <row r="400" spans="1:122"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c r="BN400" s="61"/>
      <c r="BO400" s="61"/>
      <c r="BP400" s="61"/>
      <c r="BQ400" s="61"/>
      <c r="BR400" s="61"/>
      <c r="BS400" s="61"/>
      <c r="BT400" s="61"/>
      <c r="BU400" s="61"/>
      <c r="BV400" s="61"/>
      <c r="BW400" s="61"/>
      <c r="BX400" s="61"/>
      <c r="BY400" s="61"/>
      <c r="BZ400" s="61"/>
      <c r="CA400" s="61"/>
      <c r="CB400" s="61"/>
      <c r="CC400" s="61"/>
      <c r="CD400" s="61"/>
      <c r="CE400" s="61"/>
      <c r="CF400" s="61"/>
      <c r="CG400" s="61"/>
      <c r="CH400" s="61"/>
      <c r="CI400" s="61"/>
      <c r="CJ400" s="61"/>
      <c r="CK400" s="61"/>
      <c r="CL400" s="61"/>
      <c r="CM400" s="61"/>
      <c r="CN400" s="61"/>
      <c r="CO400" s="61"/>
      <c r="CP400" s="61"/>
      <c r="CQ400" s="61"/>
      <c r="CR400" s="61"/>
      <c r="CS400" s="61"/>
      <c r="CT400" s="61"/>
      <c r="CU400" s="61"/>
      <c r="CV400" s="61"/>
      <c r="CW400" s="61"/>
      <c r="CX400" s="61"/>
      <c r="CY400" s="61"/>
      <c r="CZ400" s="61"/>
      <c r="DA400" s="61"/>
      <c r="DB400" s="61"/>
      <c r="DC400" s="61"/>
      <c r="DD400" s="61"/>
      <c r="DE400" s="61"/>
      <c r="DF400" s="61"/>
      <c r="DG400" s="61"/>
      <c r="DH400" s="61"/>
      <c r="DI400" s="61"/>
      <c r="DJ400" s="61"/>
      <c r="DK400" s="61"/>
      <c r="DL400" s="61"/>
      <c r="DM400" s="61"/>
      <c r="DN400" s="61"/>
      <c r="DO400" s="61"/>
      <c r="DP400" s="61"/>
      <c r="DQ400" s="61"/>
      <c r="DR400" s="61"/>
    </row>
    <row r="401" spans="1:122"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c r="BN401" s="61"/>
      <c r="BO401" s="61"/>
      <c r="BP401" s="61"/>
      <c r="BQ401" s="61"/>
      <c r="BR401" s="61"/>
      <c r="BS401" s="61"/>
      <c r="BT401" s="61"/>
      <c r="BU401" s="61"/>
      <c r="BV401" s="61"/>
      <c r="BW401" s="61"/>
      <c r="BX401" s="61"/>
      <c r="BY401" s="61"/>
      <c r="BZ401" s="61"/>
      <c r="CA401" s="61"/>
      <c r="CB401" s="61"/>
      <c r="CC401" s="61"/>
      <c r="CD401" s="61"/>
      <c r="CE401" s="61"/>
      <c r="CF401" s="61"/>
      <c r="CG401" s="61"/>
      <c r="CH401" s="61"/>
      <c r="CI401" s="61"/>
      <c r="CJ401" s="61"/>
      <c r="CK401" s="61"/>
      <c r="CL401" s="61"/>
      <c r="CM401" s="61"/>
      <c r="CN401" s="61"/>
      <c r="CO401" s="61"/>
      <c r="CP401" s="61"/>
      <c r="CQ401" s="61"/>
      <c r="CR401" s="61"/>
      <c r="CS401" s="61"/>
      <c r="CT401" s="61"/>
      <c r="CU401" s="61"/>
      <c r="CV401" s="61"/>
      <c r="CW401" s="61"/>
      <c r="CX401" s="61"/>
      <c r="CY401" s="61"/>
      <c r="CZ401" s="61"/>
      <c r="DA401" s="61"/>
      <c r="DB401" s="61"/>
      <c r="DC401" s="61"/>
      <c r="DD401" s="61"/>
      <c r="DE401" s="61"/>
      <c r="DF401" s="61"/>
      <c r="DG401" s="61"/>
      <c r="DH401" s="61"/>
      <c r="DI401" s="61"/>
      <c r="DJ401" s="61"/>
      <c r="DK401" s="61"/>
      <c r="DL401" s="61"/>
      <c r="DM401" s="61"/>
      <c r="DN401" s="61"/>
      <c r="DO401" s="61"/>
      <c r="DP401" s="61"/>
      <c r="DQ401" s="61"/>
      <c r="DR401" s="61"/>
    </row>
    <row r="402" spans="1:122"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c r="BN402" s="61"/>
      <c r="BO402" s="61"/>
      <c r="BP402" s="61"/>
      <c r="BQ402" s="61"/>
      <c r="BR402" s="61"/>
      <c r="BS402" s="61"/>
      <c r="BT402" s="61"/>
      <c r="BU402" s="61"/>
      <c r="BV402" s="61"/>
      <c r="BW402" s="61"/>
      <c r="BX402" s="61"/>
      <c r="BY402" s="61"/>
      <c r="BZ402" s="61"/>
      <c r="CA402" s="61"/>
      <c r="CB402" s="61"/>
      <c r="CC402" s="61"/>
      <c r="CD402" s="61"/>
      <c r="CE402" s="61"/>
      <c r="CF402" s="61"/>
      <c r="CG402" s="61"/>
      <c r="CH402" s="61"/>
      <c r="CI402" s="61"/>
      <c r="CJ402" s="61"/>
      <c r="CK402" s="61"/>
      <c r="CL402" s="61"/>
      <c r="CM402" s="61"/>
      <c r="CN402" s="61"/>
      <c r="CO402" s="61"/>
      <c r="CP402" s="61"/>
      <c r="CQ402" s="61"/>
      <c r="CR402" s="61"/>
      <c r="CS402" s="61"/>
      <c r="CT402" s="61"/>
      <c r="CU402" s="61"/>
      <c r="CV402" s="61"/>
      <c r="CW402" s="61"/>
      <c r="CX402" s="61"/>
      <c r="CY402" s="61"/>
      <c r="CZ402" s="61"/>
      <c r="DA402" s="61"/>
      <c r="DB402" s="61"/>
      <c r="DC402" s="61"/>
      <c r="DD402" s="61"/>
      <c r="DE402" s="61"/>
      <c r="DF402" s="61"/>
      <c r="DG402" s="61"/>
      <c r="DH402" s="61"/>
      <c r="DI402" s="61"/>
      <c r="DJ402" s="61"/>
      <c r="DK402" s="61"/>
      <c r="DL402" s="61"/>
      <c r="DM402" s="61"/>
      <c r="DN402" s="61"/>
      <c r="DO402" s="61"/>
      <c r="DP402" s="61"/>
      <c r="DQ402" s="61"/>
      <c r="DR402" s="61"/>
    </row>
    <row r="403" spans="1:122"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c r="BN403" s="61"/>
      <c r="BO403" s="61"/>
      <c r="BP403" s="61"/>
      <c r="BQ403" s="61"/>
      <c r="BR403" s="61"/>
      <c r="BS403" s="61"/>
      <c r="BT403" s="61"/>
      <c r="BU403" s="61"/>
      <c r="BV403" s="61"/>
      <c r="BW403" s="61"/>
      <c r="BX403" s="61"/>
      <c r="BY403" s="61"/>
      <c r="BZ403" s="61"/>
      <c r="CA403" s="61"/>
      <c r="CB403" s="61"/>
      <c r="CC403" s="61"/>
      <c r="CD403" s="61"/>
      <c r="CE403" s="61"/>
      <c r="CF403" s="61"/>
      <c r="CG403" s="61"/>
      <c r="CH403" s="61"/>
      <c r="CI403" s="61"/>
      <c r="CJ403" s="61"/>
      <c r="CK403" s="61"/>
      <c r="CL403" s="61"/>
      <c r="CM403" s="61"/>
      <c r="CN403" s="61"/>
      <c r="CO403" s="61"/>
      <c r="CP403" s="61"/>
      <c r="CQ403" s="61"/>
      <c r="CR403" s="61"/>
      <c r="CS403" s="61"/>
      <c r="CT403" s="61"/>
      <c r="CU403" s="61"/>
      <c r="CV403" s="61"/>
      <c r="CW403" s="61"/>
      <c r="CX403" s="61"/>
      <c r="CY403" s="61"/>
      <c r="CZ403" s="61"/>
      <c r="DA403" s="61"/>
      <c r="DB403" s="61"/>
      <c r="DC403" s="61"/>
      <c r="DD403" s="61"/>
      <c r="DE403" s="61"/>
      <c r="DF403" s="61"/>
      <c r="DG403" s="61"/>
      <c r="DH403" s="61"/>
      <c r="DI403" s="61"/>
      <c r="DJ403" s="61"/>
      <c r="DK403" s="61"/>
      <c r="DL403" s="61"/>
      <c r="DM403" s="61"/>
      <c r="DN403" s="61"/>
      <c r="DO403" s="61"/>
      <c r="DP403" s="61"/>
      <c r="DQ403" s="61"/>
      <c r="DR403" s="61"/>
    </row>
    <row r="404" spans="1:122"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c r="BN404" s="61"/>
      <c r="BO404" s="61"/>
      <c r="BP404" s="61"/>
      <c r="BQ404" s="61"/>
      <c r="BR404" s="61"/>
      <c r="BS404" s="61"/>
      <c r="BT404" s="61"/>
      <c r="BU404" s="61"/>
      <c r="BV404" s="61"/>
      <c r="BW404" s="61"/>
      <c r="BX404" s="61"/>
      <c r="BY404" s="61"/>
      <c r="BZ404" s="61"/>
      <c r="CA404" s="61"/>
      <c r="CB404" s="61"/>
      <c r="CC404" s="61"/>
      <c r="CD404" s="61"/>
      <c r="CE404" s="61"/>
      <c r="CF404" s="61"/>
      <c r="CG404" s="61"/>
      <c r="CH404" s="61"/>
      <c r="CI404" s="61"/>
      <c r="CJ404" s="61"/>
      <c r="CK404" s="61"/>
      <c r="CL404" s="61"/>
      <c r="CM404" s="61"/>
      <c r="CN404" s="61"/>
      <c r="CO404" s="61"/>
      <c r="CP404" s="61"/>
      <c r="CQ404" s="61"/>
      <c r="CR404" s="61"/>
      <c r="CS404" s="61"/>
      <c r="CT404" s="61"/>
      <c r="CU404" s="61"/>
      <c r="CV404" s="61"/>
      <c r="CW404" s="61"/>
      <c r="CX404" s="61"/>
      <c r="CY404" s="61"/>
      <c r="CZ404" s="61"/>
      <c r="DA404" s="61"/>
      <c r="DB404" s="61"/>
      <c r="DC404" s="61"/>
      <c r="DD404" s="61"/>
      <c r="DE404" s="61"/>
      <c r="DF404" s="61"/>
      <c r="DG404" s="61"/>
      <c r="DH404" s="61"/>
      <c r="DI404" s="61"/>
      <c r="DJ404" s="61"/>
      <c r="DK404" s="61"/>
      <c r="DL404" s="61"/>
      <c r="DM404" s="61"/>
      <c r="DN404" s="61"/>
      <c r="DO404" s="61"/>
      <c r="DP404" s="61"/>
      <c r="DQ404" s="61"/>
      <c r="DR404" s="61"/>
    </row>
    <row r="405" spans="1:122"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c r="BQ405" s="61"/>
      <c r="BR405" s="61"/>
      <c r="BS405" s="61"/>
      <c r="BT405" s="61"/>
      <c r="BU405" s="61"/>
      <c r="BV405" s="61"/>
      <c r="BW405" s="61"/>
      <c r="BX405" s="61"/>
      <c r="BY405" s="61"/>
      <c r="BZ405" s="61"/>
      <c r="CA405" s="61"/>
      <c r="CB405" s="61"/>
      <c r="CC405" s="61"/>
      <c r="CD405" s="61"/>
      <c r="CE405" s="61"/>
      <c r="CF405" s="61"/>
      <c r="CG405" s="61"/>
      <c r="CH405" s="61"/>
      <c r="CI405" s="61"/>
      <c r="CJ405" s="61"/>
      <c r="CK405" s="61"/>
      <c r="CL405" s="61"/>
      <c r="CM405" s="61"/>
      <c r="CN405" s="61"/>
      <c r="CO405" s="61"/>
      <c r="CP405" s="61"/>
      <c r="CQ405" s="61"/>
      <c r="CR405" s="61"/>
      <c r="CS405" s="61"/>
      <c r="CT405" s="61"/>
      <c r="CU405" s="61"/>
      <c r="CV405" s="61"/>
      <c r="CW405" s="61"/>
      <c r="CX405" s="61"/>
      <c r="CY405" s="61"/>
      <c r="CZ405" s="61"/>
      <c r="DA405" s="61"/>
      <c r="DB405" s="61"/>
      <c r="DC405" s="61"/>
      <c r="DD405" s="61"/>
      <c r="DE405" s="61"/>
      <c r="DF405" s="61"/>
      <c r="DG405" s="61"/>
      <c r="DH405" s="61"/>
      <c r="DI405" s="61"/>
      <c r="DJ405" s="61"/>
      <c r="DK405" s="61"/>
      <c r="DL405" s="61"/>
      <c r="DM405" s="61"/>
      <c r="DN405" s="61"/>
      <c r="DO405" s="61"/>
      <c r="DP405" s="61"/>
      <c r="DQ405" s="61"/>
      <c r="DR405" s="61"/>
    </row>
    <row r="406" spans="1:122"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c r="BM406" s="61"/>
      <c r="BN406" s="61"/>
      <c r="BO406" s="61"/>
      <c r="BP406" s="61"/>
      <c r="BQ406" s="61"/>
      <c r="BR406" s="61"/>
      <c r="BS406" s="61"/>
      <c r="BT406" s="61"/>
      <c r="BU406" s="61"/>
      <c r="BV406" s="61"/>
      <c r="BW406" s="61"/>
      <c r="BX406" s="61"/>
      <c r="BY406" s="61"/>
      <c r="BZ406" s="61"/>
      <c r="CA406" s="61"/>
      <c r="CB406" s="61"/>
      <c r="CC406" s="61"/>
      <c r="CD406" s="61"/>
      <c r="CE406" s="61"/>
      <c r="CF406" s="61"/>
      <c r="CG406" s="61"/>
      <c r="CH406" s="61"/>
      <c r="CI406" s="61"/>
      <c r="CJ406" s="61"/>
      <c r="CK406" s="61"/>
      <c r="CL406" s="61"/>
      <c r="CM406" s="61"/>
      <c r="CN406" s="61"/>
      <c r="CO406" s="61"/>
      <c r="CP406" s="61"/>
      <c r="CQ406" s="61"/>
      <c r="CR406" s="61"/>
      <c r="CS406" s="61"/>
      <c r="CT406" s="61"/>
      <c r="CU406" s="61"/>
      <c r="CV406" s="61"/>
      <c r="CW406" s="61"/>
      <c r="CX406" s="61"/>
      <c r="CY406" s="61"/>
      <c r="CZ406" s="61"/>
      <c r="DA406" s="61"/>
      <c r="DB406" s="61"/>
      <c r="DC406" s="61"/>
      <c r="DD406" s="61"/>
      <c r="DE406" s="61"/>
      <c r="DF406" s="61"/>
      <c r="DG406" s="61"/>
      <c r="DH406" s="61"/>
      <c r="DI406" s="61"/>
      <c r="DJ406" s="61"/>
      <c r="DK406" s="61"/>
      <c r="DL406" s="61"/>
      <c r="DM406" s="61"/>
      <c r="DN406" s="61"/>
      <c r="DO406" s="61"/>
      <c r="DP406" s="61"/>
      <c r="DQ406" s="61"/>
      <c r="DR406" s="61"/>
    </row>
    <row r="407" spans="1:122"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61"/>
      <c r="BH407" s="61"/>
      <c r="BI407" s="61"/>
      <c r="BJ407" s="61"/>
      <c r="BK407" s="61"/>
      <c r="BL407" s="61"/>
      <c r="BM407" s="61"/>
      <c r="BN407" s="61"/>
      <c r="BO407" s="61"/>
      <c r="BP407" s="61"/>
      <c r="BQ407" s="61"/>
      <c r="BR407" s="61"/>
      <c r="BS407" s="61"/>
      <c r="BT407" s="61"/>
      <c r="BU407" s="61"/>
      <c r="BV407" s="61"/>
      <c r="BW407" s="61"/>
      <c r="BX407" s="61"/>
      <c r="BY407" s="61"/>
      <c r="BZ407" s="61"/>
      <c r="CA407" s="61"/>
      <c r="CB407" s="61"/>
      <c r="CC407" s="61"/>
      <c r="CD407" s="61"/>
      <c r="CE407" s="61"/>
      <c r="CF407" s="61"/>
      <c r="CG407" s="61"/>
      <c r="CH407" s="61"/>
      <c r="CI407" s="61"/>
      <c r="CJ407" s="61"/>
      <c r="CK407" s="61"/>
      <c r="CL407" s="61"/>
      <c r="CM407" s="61"/>
      <c r="CN407" s="61"/>
      <c r="CO407" s="61"/>
      <c r="CP407" s="61"/>
      <c r="CQ407" s="61"/>
      <c r="CR407" s="61"/>
      <c r="CS407" s="61"/>
      <c r="CT407" s="61"/>
      <c r="CU407" s="61"/>
      <c r="CV407" s="61"/>
      <c r="CW407" s="61"/>
      <c r="CX407" s="61"/>
      <c r="CY407" s="61"/>
      <c r="CZ407" s="61"/>
      <c r="DA407" s="61"/>
      <c r="DB407" s="61"/>
      <c r="DC407" s="61"/>
      <c r="DD407" s="61"/>
      <c r="DE407" s="61"/>
      <c r="DF407" s="61"/>
      <c r="DG407" s="61"/>
      <c r="DH407" s="61"/>
      <c r="DI407" s="61"/>
      <c r="DJ407" s="61"/>
      <c r="DK407" s="61"/>
      <c r="DL407" s="61"/>
      <c r="DM407" s="61"/>
      <c r="DN407" s="61"/>
      <c r="DO407" s="61"/>
      <c r="DP407" s="61"/>
      <c r="DQ407" s="61"/>
      <c r="DR407" s="61"/>
    </row>
    <row r="408" spans="1:122"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61"/>
      <c r="BH408" s="61"/>
      <c r="BI408" s="61"/>
      <c r="BJ408" s="61"/>
      <c r="BK408" s="61"/>
      <c r="BL408" s="61"/>
      <c r="BM408" s="61"/>
      <c r="BN408" s="61"/>
      <c r="BO408" s="61"/>
      <c r="BP408" s="61"/>
      <c r="BQ408" s="61"/>
      <c r="BR408" s="61"/>
      <c r="BS408" s="61"/>
      <c r="BT408" s="61"/>
      <c r="BU408" s="61"/>
      <c r="BV408" s="61"/>
      <c r="BW408" s="61"/>
      <c r="BX408" s="61"/>
      <c r="BY408" s="61"/>
      <c r="BZ408" s="61"/>
      <c r="CA408" s="61"/>
      <c r="CB408" s="61"/>
      <c r="CC408" s="61"/>
      <c r="CD408" s="61"/>
      <c r="CE408" s="61"/>
      <c r="CF408" s="61"/>
      <c r="CG408" s="61"/>
      <c r="CH408" s="61"/>
      <c r="CI408" s="61"/>
      <c r="CJ408" s="61"/>
      <c r="CK408" s="61"/>
      <c r="CL408" s="61"/>
      <c r="CM408" s="61"/>
      <c r="CN408" s="61"/>
      <c r="CO408" s="61"/>
      <c r="CP408" s="61"/>
      <c r="CQ408" s="61"/>
      <c r="CR408" s="61"/>
      <c r="CS408" s="61"/>
      <c r="CT408" s="61"/>
      <c r="CU408" s="61"/>
      <c r="CV408" s="61"/>
      <c r="CW408" s="61"/>
      <c r="CX408" s="61"/>
      <c r="CY408" s="61"/>
      <c r="CZ408" s="61"/>
      <c r="DA408" s="61"/>
      <c r="DB408" s="61"/>
      <c r="DC408" s="61"/>
      <c r="DD408" s="61"/>
      <c r="DE408" s="61"/>
      <c r="DF408" s="61"/>
      <c r="DG408" s="61"/>
      <c r="DH408" s="61"/>
      <c r="DI408" s="61"/>
      <c r="DJ408" s="61"/>
      <c r="DK408" s="61"/>
      <c r="DL408" s="61"/>
      <c r="DM408" s="61"/>
      <c r="DN408" s="61"/>
      <c r="DO408" s="61"/>
      <c r="DP408" s="61"/>
      <c r="DQ408" s="61"/>
      <c r="DR408" s="61"/>
    </row>
    <row r="409" spans="1:122"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61"/>
      <c r="BH409" s="61"/>
      <c r="BI409" s="61"/>
      <c r="BJ409" s="61"/>
      <c r="BK409" s="61"/>
      <c r="BL409" s="61"/>
      <c r="BM409" s="61"/>
      <c r="BN409" s="61"/>
      <c r="BO409" s="61"/>
      <c r="BP409" s="61"/>
      <c r="BQ409" s="61"/>
      <c r="BR409" s="61"/>
      <c r="BS409" s="61"/>
      <c r="BT409" s="61"/>
      <c r="BU409" s="61"/>
      <c r="BV409" s="61"/>
      <c r="BW409" s="61"/>
      <c r="BX409" s="61"/>
      <c r="BY409" s="61"/>
      <c r="BZ409" s="61"/>
      <c r="CA409" s="61"/>
      <c r="CB409" s="61"/>
      <c r="CC409" s="61"/>
      <c r="CD409" s="61"/>
      <c r="CE409" s="61"/>
      <c r="CF409" s="61"/>
      <c r="CG409" s="61"/>
      <c r="CH409" s="61"/>
      <c r="CI409" s="61"/>
      <c r="CJ409" s="61"/>
      <c r="CK409" s="61"/>
      <c r="CL409" s="61"/>
      <c r="CM409" s="61"/>
      <c r="CN409" s="61"/>
      <c r="CO409" s="61"/>
      <c r="CP409" s="61"/>
      <c r="CQ409" s="61"/>
      <c r="CR409" s="61"/>
      <c r="CS409" s="61"/>
      <c r="CT409" s="61"/>
      <c r="CU409" s="61"/>
      <c r="CV409" s="61"/>
      <c r="CW409" s="61"/>
      <c r="CX409" s="61"/>
      <c r="CY409" s="61"/>
      <c r="CZ409" s="61"/>
      <c r="DA409" s="61"/>
      <c r="DB409" s="61"/>
      <c r="DC409" s="61"/>
      <c r="DD409" s="61"/>
      <c r="DE409" s="61"/>
      <c r="DF409" s="61"/>
      <c r="DG409" s="61"/>
      <c r="DH409" s="61"/>
      <c r="DI409" s="61"/>
      <c r="DJ409" s="61"/>
      <c r="DK409" s="61"/>
      <c r="DL409" s="61"/>
      <c r="DM409" s="61"/>
      <c r="DN409" s="61"/>
      <c r="DO409" s="61"/>
      <c r="DP409" s="61"/>
      <c r="DQ409" s="61"/>
      <c r="DR409" s="61"/>
    </row>
    <row r="410" spans="1:122"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61"/>
      <c r="BH410" s="61"/>
      <c r="BI410" s="61"/>
      <c r="BJ410" s="61"/>
      <c r="BK410" s="61"/>
      <c r="BL410" s="61"/>
      <c r="BM410" s="61"/>
      <c r="BN410" s="61"/>
      <c r="BO410" s="61"/>
      <c r="BP410" s="61"/>
      <c r="BQ410" s="61"/>
      <c r="BR410" s="61"/>
      <c r="BS410" s="61"/>
      <c r="BT410" s="61"/>
      <c r="BU410" s="61"/>
      <c r="BV410" s="61"/>
      <c r="BW410" s="61"/>
      <c r="BX410" s="61"/>
      <c r="BY410" s="61"/>
      <c r="BZ410" s="61"/>
      <c r="CA410" s="61"/>
      <c r="CB410" s="61"/>
      <c r="CC410" s="61"/>
      <c r="CD410" s="61"/>
      <c r="CE410" s="61"/>
      <c r="CF410" s="61"/>
      <c r="CG410" s="61"/>
      <c r="CH410" s="61"/>
      <c r="CI410" s="61"/>
      <c r="CJ410" s="61"/>
      <c r="CK410" s="61"/>
      <c r="CL410" s="61"/>
      <c r="CM410" s="61"/>
      <c r="CN410" s="61"/>
      <c r="CO410" s="61"/>
      <c r="CP410" s="61"/>
      <c r="CQ410" s="61"/>
      <c r="CR410" s="61"/>
      <c r="CS410" s="61"/>
      <c r="CT410" s="61"/>
      <c r="CU410" s="61"/>
      <c r="CV410" s="61"/>
      <c r="CW410" s="61"/>
      <c r="CX410" s="61"/>
      <c r="CY410" s="61"/>
      <c r="CZ410" s="61"/>
      <c r="DA410" s="61"/>
      <c r="DB410" s="61"/>
      <c r="DC410" s="61"/>
      <c r="DD410" s="61"/>
      <c r="DE410" s="61"/>
      <c r="DF410" s="61"/>
      <c r="DG410" s="61"/>
      <c r="DH410" s="61"/>
      <c r="DI410" s="61"/>
      <c r="DJ410" s="61"/>
      <c r="DK410" s="61"/>
      <c r="DL410" s="61"/>
      <c r="DM410" s="61"/>
      <c r="DN410" s="61"/>
      <c r="DO410" s="61"/>
      <c r="DP410" s="61"/>
      <c r="DQ410" s="61"/>
      <c r="DR410" s="61"/>
    </row>
    <row r="411" spans="1:122"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61"/>
      <c r="BH411" s="61"/>
      <c r="BI411" s="61"/>
      <c r="BJ411" s="61"/>
      <c r="BK411" s="61"/>
      <c r="BL411" s="61"/>
      <c r="BM411" s="61"/>
      <c r="BN411" s="61"/>
      <c r="BO411" s="61"/>
      <c r="BP411" s="61"/>
      <c r="BQ411" s="61"/>
      <c r="BR411" s="61"/>
      <c r="BS411" s="61"/>
      <c r="BT411" s="61"/>
      <c r="BU411" s="61"/>
      <c r="BV411" s="61"/>
      <c r="BW411" s="61"/>
      <c r="BX411" s="61"/>
      <c r="BY411" s="61"/>
      <c r="BZ411" s="61"/>
      <c r="CA411" s="61"/>
      <c r="CB411" s="61"/>
      <c r="CC411" s="61"/>
      <c r="CD411" s="61"/>
      <c r="CE411" s="61"/>
      <c r="CF411" s="61"/>
      <c r="CG411" s="61"/>
      <c r="CH411" s="61"/>
      <c r="CI411" s="61"/>
      <c r="CJ411" s="61"/>
      <c r="CK411" s="61"/>
      <c r="CL411" s="61"/>
      <c r="CM411" s="61"/>
      <c r="CN411" s="61"/>
      <c r="CO411" s="61"/>
      <c r="CP411" s="61"/>
      <c r="CQ411" s="61"/>
      <c r="CR411" s="61"/>
      <c r="CS411" s="61"/>
      <c r="CT411" s="61"/>
      <c r="CU411" s="61"/>
      <c r="CV411" s="61"/>
      <c r="CW411" s="61"/>
      <c r="CX411" s="61"/>
      <c r="CY411" s="61"/>
      <c r="CZ411" s="61"/>
      <c r="DA411" s="61"/>
      <c r="DB411" s="61"/>
      <c r="DC411" s="61"/>
      <c r="DD411" s="61"/>
      <c r="DE411" s="61"/>
      <c r="DF411" s="61"/>
      <c r="DG411" s="61"/>
      <c r="DH411" s="61"/>
      <c r="DI411" s="61"/>
      <c r="DJ411" s="61"/>
      <c r="DK411" s="61"/>
      <c r="DL411" s="61"/>
      <c r="DM411" s="61"/>
      <c r="DN411" s="61"/>
      <c r="DO411" s="61"/>
      <c r="DP411" s="61"/>
      <c r="DQ411" s="61"/>
      <c r="DR411" s="61"/>
    </row>
    <row r="412" spans="1:122"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61"/>
      <c r="BH412" s="61"/>
      <c r="BI412" s="61"/>
      <c r="BJ412" s="61"/>
      <c r="BK412" s="61"/>
      <c r="BL412" s="61"/>
      <c r="BM412" s="61"/>
      <c r="BN412" s="61"/>
      <c r="BO412" s="61"/>
      <c r="BP412" s="61"/>
      <c r="BQ412" s="61"/>
      <c r="BR412" s="61"/>
      <c r="BS412" s="61"/>
      <c r="BT412" s="61"/>
      <c r="BU412" s="61"/>
      <c r="BV412" s="61"/>
      <c r="BW412" s="61"/>
      <c r="BX412" s="61"/>
      <c r="BY412" s="61"/>
      <c r="BZ412" s="61"/>
      <c r="CA412" s="61"/>
      <c r="CB412" s="61"/>
      <c r="CC412" s="61"/>
      <c r="CD412" s="61"/>
      <c r="CE412" s="61"/>
      <c r="CF412" s="61"/>
      <c r="CG412" s="61"/>
      <c r="CH412" s="61"/>
      <c r="CI412" s="61"/>
      <c r="CJ412" s="61"/>
      <c r="CK412" s="61"/>
      <c r="CL412" s="61"/>
      <c r="CM412" s="61"/>
      <c r="CN412" s="61"/>
      <c r="CO412" s="61"/>
      <c r="CP412" s="61"/>
      <c r="CQ412" s="61"/>
      <c r="CR412" s="61"/>
      <c r="CS412" s="61"/>
      <c r="CT412" s="61"/>
      <c r="CU412" s="61"/>
      <c r="CV412" s="61"/>
      <c r="CW412" s="61"/>
      <c r="CX412" s="61"/>
      <c r="CY412" s="61"/>
      <c r="CZ412" s="61"/>
      <c r="DA412" s="61"/>
      <c r="DB412" s="61"/>
      <c r="DC412" s="61"/>
      <c r="DD412" s="61"/>
      <c r="DE412" s="61"/>
      <c r="DF412" s="61"/>
      <c r="DG412" s="61"/>
      <c r="DH412" s="61"/>
      <c r="DI412" s="61"/>
      <c r="DJ412" s="61"/>
      <c r="DK412" s="61"/>
      <c r="DL412" s="61"/>
      <c r="DM412" s="61"/>
      <c r="DN412" s="61"/>
      <c r="DO412" s="61"/>
      <c r="DP412" s="61"/>
      <c r="DQ412" s="61"/>
      <c r="DR412" s="61"/>
    </row>
    <row r="413" spans="1:122"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61"/>
      <c r="BH413" s="61"/>
      <c r="BI413" s="61"/>
      <c r="BJ413" s="61"/>
      <c r="BK413" s="61"/>
      <c r="BL413" s="61"/>
      <c r="BM413" s="61"/>
      <c r="BN413" s="61"/>
      <c r="BO413" s="61"/>
      <c r="BP413" s="61"/>
      <c r="BQ413" s="61"/>
      <c r="BR413" s="61"/>
      <c r="BS413" s="61"/>
      <c r="BT413" s="61"/>
      <c r="BU413" s="61"/>
      <c r="BV413" s="61"/>
      <c r="BW413" s="61"/>
      <c r="BX413" s="61"/>
      <c r="BY413" s="61"/>
      <c r="BZ413" s="61"/>
      <c r="CA413" s="61"/>
      <c r="CB413" s="61"/>
      <c r="CC413" s="61"/>
      <c r="CD413" s="61"/>
      <c r="CE413" s="61"/>
      <c r="CF413" s="61"/>
      <c r="CG413" s="61"/>
      <c r="CH413" s="61"/>
      <c r="CI413" s="61"/>
      <c r="CJ413" s="61"/>
      <c r="CK413" s="61"/>
      <c r="CL413" s="61"/>
      <c r="CM413" s="61"/>
      <c r="CN413" s="61"/>
      <c r="CO413" s="61"/>
      <c r="CP413" s="61"/>
      <c r="CQ413" s="61"/>
      <c r="CR413" s="61"/>
      <c r="CS413" s="61"/>
      <c r="CT413" s="61"/>
      <c r="CU413" s="61"/>
      <c r="CV413" s="61"/>
      <c r="CW413" s="61"/>
      <c r="CX413" s="61"/>
      <c r="CY413" s="61"/>
      <c r="CZ413" s="61"/>
      <c r="DA413" s="61"/>
      <c r="DB413" s="61"/>
      <c r="DC413" s="61"/>
      <c r="DD413" s="61"/>
      <c r="DE413" s="61"/>
      <c r="DF413" s="61"/>
      <c r="DG413" s="61"/>
      <c r="DH413" s="61"/>
      <c r="DI413" s="61"/>
      <c r="DJ413" s="61"/>
      <c r="DK413" s="61"/>
      <c r="DL413" s="61"/>
      <c r="DM413" s="61"/>
      <c r="DN413" s="61"/>
      <c r="DO413" s="61"/>
      <c r="DP413" s="61"/>
      <c r="DQ413" s="61"/>
      <c r="DR413" s="61"/>
    </row>
    <row r="414" spans="1:122"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61"/>
      <c r="BI414" s="61"/>
      <c r="BJ414" s="61"/>
      <c r="BK414" s="61"/>
      <c r="BL414" s="61"/>
      <c r="BM414" s="61"/>
      <c r="BN414" s="61"/>
      <c r="BO414" s="61"/>
      <c r="BP414" s="61"/>
      <c r="BQ414" s="61"/>
      <c r="BR414" s="61"/>
      <c r="BS414" s="61"/>
      <c r="BT414" s="61"/>
      <c r="BU414" s="61"/>
      <c r="BV414" s="61"/>
      <c r="BW414" s="61"/>
      <c r="BX414" s="61"/>
      <c r="BY414" s="61"/>
      <c r="BZ414" s="61"/>
      <c r="CA414" s="61"/>
      <c r="CB414" s="61"/>
      <c r="CC414" s="61"/>
      <c r="CD414" s="61"/>
      <c r="CE414" s="61"/>
      <c r="CF414" s="61"/>
      <c r="CG414" s="61"/>
      <c r="CH414" s="61"/>
      <c r="CI414" s="61"/>
      <c r="CJ414" s="61"/>
      <c r="CK414" s="61"/>
      <c r="CL414" s="61"/>
      <c r="CM414" s="61"/>
      <c r="CN414" s="61"/>
      <c r="CO414" s="61"/>
      <c r="CP414" s="61"/>
      <c r="CQ414" s="61"/>
      <c r="CR414" s="61"/>
      <c r="CS414" s="61"/>
      <c r="CT414" s="61"/>
      <c r="CU414" s="61"/>
      <c r="CV414" s="61"/>
      <c r="CW414" s="61"/>
      <c r="CX414" s="61"/>
      <c r="CY414" s="61"/>
      <c r="CZ414" s="61"/>
      <c r="DA414" s="61"/>
      <c r="DB414" s="61"/>
      <c r="DC414" s="61"/>
      <c r="DD414" s="61"/>
      <c r="DE414" s="61"/>
      <c r="DF414" s="61"/>
      <c r="DG414" s="61"/>
      <c r="DH414" s="61"/>
      <c r="DI414" s="61"/>
      <c r="DJ414" s="61"/>
      <c r="DK414" s="61"/>
      <c r="DL414" s="61"/>
      <c r="DM414" s="61"/>
      <c r="DN414" s="61"/>
      <c r="DO414" s="61"/>
      <c r="DP414" s="61"/>
      <c r="DQ414" s="61"/>
      <c r="DR414" s="61"/>
    </row>
    <row r="415" spans="1:122"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1"/>
      <c r="BH415" s="61"/>
      <c r="BI415" s="61"/>
      <c r="BJ415" s="61"/>
      <c r="BK415" s="61"/>
      <c r="BL415" s="61"/>
      <c r="BM415" s="61"/>
      <c r="BN415" s="61"/>
      <c r="BO415" s="61"/>
      <c r="BP415" s="61"/>
      <c r="BQ415" s="61"/>
      <c r="BR415" s="61"/>
      <c r="BS415" s="61"/>
      <c r="BT415" s="61"/>
      <c r="BU415" s="61"/>
      <c r="BV415" s="61"/>
      <c r="BW415" s="61"/>
      <c r="BX415" s="61"/>
      <c r="BY415" s="61"/>
      <c r="BZ415" s="61"/>
      <c r="CA415" s="61"/>
      <c r="CB415" s="61"/>
      <c r="CC415" s="61"/>
      <c r="CD415" s="61"/>
      <c r="CE415" s="61"/>
      <c r="CF415" s="61"/>
      <c r="CG415" s="61"/>
      <c r="CH415" s="61"/>
      <c r="CI415" s="61"/>
      <c r="CJ415" s="61"/>
      <c r="CK415" s="61"/>
      <c r="CL415" s="61"/>
      <c r="CM415" s="61"/>
      <c r="CN415" s="61"/>
      <c r="CO415" s="61"/>
      <c r="CP415" s="61"/>
      <c r="CQ415" s="61"/>
      <c r="CR415" s="61"/>
      <c r="CS415" s="61"/>
      <c r="CT415" s="61"/>
      <c r="CU415" s="61"/>
      <c r="CV415" s="61"/>
      <c r="CW415" s="61"/>
      <c r="CX415" s="61"/>
      <c r="CY415" s="61"/>
      <c r="CZ415" s="61"/>
      <c r="DA415" s="61"/>
      <c r="DB415" s="61"/>
      <c r="DC415" s="61"/>
      <c r="DD415" s="61"/>
      <c r="DE415" s="61"/>
      <c r="DF415" s="61"/>
      <c r="DG415" s="61"/>
      <c r="DH415" s="61"/>
      <c r="DI415" s="61"/>
      <c r="DJ415" s="61"/>
      <c r="DK415" s="61"/>
      <c r="DL415" s="61"/>
      <c r="DM415" s="61"/>
      <c r="DN415" s="61"/>
      <c r="DO415" s="61"/>
      <c r="DP415" s="61"/>
      <c r="DQ415" s="61"/>
      <c r="DR415" s="61"/>
    </row>
    <row r="416" spans="1:122"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1"/>
      <c r="BH416" s="61"/>
      <c r="BI416" s="61"/>
      <c r="BJ416" s="61"/>
      <c r="BK416" s="61"/>
      <c r="BL416" s="61"/>
      <c r="BM416" s="61"/>
      <c r="BN416" s="61"/>
      <c r="BO416" s="61"/>
      <c r="BP416" s="61"/>
      <c r="BQ416" s="61"/>
      <c r="BR416" s="61"/>
      <c r="BS416" s="61"/>
      <c r="BT416" s="61"/>
      <c r="BU416" s="61"/>
      <c r="BV416" s="61"/>
      <c r="BW416" s="61"/>
      <c r="BX416" s="61"/>
      <c r="BY416" s="61"/>
      <c r="BZ416" s="61"/>
      <c r="CA416" s="61"/>
      <c r="CB416" s="61"/>
      <c r="CC416" s="61"/>
      <c r="CD416" s="61"/>
      <c r="CE416" s="61"/>
      <c r="CF416" s="61"/>
      <c r="CG416" s="61"/>
      <c r="CH416" s="61"/>
      <c r="CI416" s="61"/>
      <c r="CJ416" s="61"/>
      <c r="CK416" s="61"/>
      <c r="CL416" s="61"/>
      <c r="CM416" s="61"/>
      <c r="CN416" s="61"/>
      <c r="CO416" s="61"/>
      <c r="CP416" s="61"/>
      <c r="CQ416" s="61"/>
      <c r="CR416" s="61"/>
      <c r="CS416" s="61"/>
      <c r="CT416" s="61"/>
      <c r="CU416" s="61"/>
      <c r="CV416" s="61"/>
      <c r="CW416" s="61"/>
      <c r="CX416" s="61"/>
      <c r="CY416" s="61"/>
      <c r="CZ416" s="61"/>
      <c r="DA416" s="61"/>
      <c r="DB416" s="61"/>
      <c r="DC416" s="61"/>
      <c r="DD416" s="61"/>
      <c r="DE416" s="61"/>
      <c r="DF416" s="61"/>
      <c r="DG416" s="61"/>
      <c r="DH416" s="61"/>
      <c r="DI416" s="61"/>
      <c r="DJ416" s="61"/>
      <c r="DK416" s="61"/>
      <c r="DL416" s="61"/>
      <c r="DM416" s="61"/>
      <c r="DN416" s="61"/>
      <c r="DO416" s="61"/>
      <c r="DP416" s="61"/>
      <c r="DQ416" s="61"/>
      <c r="DR416" s="61"/>
    </row>
    <row r="417" spans="1:122"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1"/>
      <c r="BH417" s="61"/>
      <c r="BI417" s="61"/>
      <c r="BJ417" s="61"/>
      <c r="BK417" s="61"/>
      <c r="BL417" s="61"/>
      <c r="BM417" s="61"/>
      <c r="BN417" s="61"/>
      <c r="BO417" s="61"/>
      <c r="BP417" s="61"/>
      <c r="BQ417" s="61"/>
      <c r="BR417" s="61"/>
      <c r="BS417" s="61"/>
      <c r="BT417" s="61"/>
      <c r="BU417" s="61"/>
      <c r="BV417" s="61"/>
      <c r="BW417" s="61"/>
      <c r="BX417" s="61"/>
      <c r="BY417" s="61"/>
      <c r="BZ417" s="61"/>
      <c r="CA417" s="61"/>
      <c r="CB417" s="61"/>
      <c r="CC417" s="61"/>
      <c r="CD417" s="61"/>
      <c r="CE417" s="61"/>
      <c r="CF417" s="61"/>
      <c r="CG417" s="61"/>
      <c r="CH417" s="61"/>
      <c r="CI417" s="61"/>
      <c r="CJ417" s="61"/>
      <c r="CK417" s="61"/>
      <c r="CL417" s="61"/>
      <c r="CM417" s="61"/>
      <c r="CN417" s="61"/>
      <c r="CO417" s="61"/>
      <c r="CP417" s="61"/>
      <c r="CQ417" s="61"/>
      <c r="CR417" s="61"/>
      <c r="CS417" s="61"/>
      <c r="CT417" s="61"/>
      <c r="CU417" s="61"/>
      <c r="CV417" s="61"/>
      <c r="CW417" s="61"/>
      <c r="CX417" s="61"/>
      <c r="CY417" s="61"/>
      <c r="CZ417" s="61"/>
      <c r="DA417" s="61"/>
      <c r="DB417" s="61"/>
      <c r="DC417" s="61"/>
      <c r="DD417" s="61"/>
      <c r="DE417" s="61"/>
      <c r="DF417" s="61"/>
      <c r="DG417" s="61"/>
      <c r="DH417" s="61"/>
      <c r="DI417" s="61"/>
      <c r="DJ417" s="61"/>
      <c r="DK417" s="61"/>
      <c r="DL417" s="61"/>
      <c r="DM417" s="61"/>
      <c r="DN417" s="61"/>
      <c r="DO417" s="61"/>
      <c r="DP417" s="61"/>
      <c r="DQ417" s="61"/>
      <c r="DR417" s="61"/>
    </row>
    <row r="418" spans="1:122"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1"/>
      <c r="BH418" s="61"/>
      <c r="BI418" s="61"/>
      <c r="BJ418" s="61"/>
      <c r="BK418" s="61"/>
      <c r="BL418" s="61"/>
      <c r="BM418" s="61"/>
      <c r="BN418" s="61"/>
      <c r="BO418" s="61"/>
      <c r="BP418" s="61"/>
      <c r="BQ418" s="61"/>
      <c r="BR418" s="61"/>
      <c r="BS418" s="61"/>
      <c r="BT418" s="61"/>
      <c r="BU418" s="61"/>
      <c r="BV418" s="61"/>
      <c r="BW418" s="61"/>
      <c r="BX418" s="61"/>
      <c r="BY418" s="61"/>
      <c r="BZ418" s="61"/>
      <c r="CA418" s="61"/>
      <c r="CB418" s="61"/>
      <c r="CC418" s="61"/>
      <c r="CD418" s="61"/>
      <c r="CE418" s="61"/>
      <c r="CF418" s="61"/>
      <c r="CG418" s="61"/>
      <c r="CH418" s="61"/>
      <c r="CI418" s="61"/>
      <c r="CJ418" s="61"/>
      <c r="CK418" s="61"/>
      <c r="CL418" s="61"/>
      <c r="CM418" s="61"/>
      <c r="CN418" s="61"/>
      <c r="CO418" s="61"/>
      <c r="CP418" s="61"/>
      <c r="CQ418" s="61"/>
      <c r="CR418" s="61"/>
      <c r="CS418" s="61"/>
      <c r="CT418" s="61"/>
      <c r="CU418" s="61"/>
      <c r="CV418" s="61"/>
      <c r="CW418" s="61"/>
      <c r="CX418" s="61"/>
      <c r="CY418" s="61"/>
      <c r="CZ418" s="61"/>
      <c r="DA418" s="61"/>
      <c r="DB418" s="61"/>
      <c r="DC418" s="61"/>
      <c r="DD418" s="61"/>
      <c r="DE418" s="61"/>
      <c r="DF418" s="61"/>
      <c r="DG418" s="61"/>
      <c r="DH418" s="61"/>
      <c r="DI418" s="61"/>
      <c r="DJ418" s="61"/>
      <c r="DK418" s="61"/>
      <c r="DL418" s="61"/>
      <c r="DM418" s="61"/>
      <c r="DN418" s="61"/>
      <c r="DO418" s="61"/>
      <c r="DP418" s="61"/>
      <c r="DQ418" s="61"/>
      <c r="DR418" s="61"/>
    </row>
    <row r="419" spans="1:122"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1"/>
      <c r="BH419" s="61"/>
      <c r="BI419" s="61"/>
      <c r="BJ419" s="61"/>
      <c r="BK419" s="61"/>
      <c r="BL419" s="61"/>
      <c r="BM419" s="61"/>
      <c r="BN419" s="61"/>
      <c r="BO419" s="61"/>
      <c r="BP419" s="61"/>
      <c r="BQ419" s="61"/>
      <c r="BR419" s="61"/>
      <c r="BS419" s="61"/>
      <c r="BT419" s="61"/>
      <c r="BU419" s="61"/>
      <c r="BV419" s="61"/>
      <c r="BW419" s="61"/>
      <c r="BX419" s="61"/>
      <c r="BY419" s="61"/>
      <c r="BZ419" s="61"/>
      <c r="CA419" s="61"/>
      <c r="CB419" s="61"/>
      <c r="CC419" s="61"/>
      <c r="CD419" s="61"/>
      <c r="CE419" s="61"/>
      <c r="CF419" s="61"/>
      <c r="CG419" s="61"/>
      <c r="CH419" s="61"/>
      <c r="CI419" s="61"/>
      <c r="CJ419" s="61"/>
      <c r="CK419" s="61"/>
      <c r="CL419" s="61"/>
      <c r="CM419" s="61"/>
      <c r="CN419" s="61"/>
      <c r="CO419" s="61"/>
      <c r="CP419" s="61"/>
      <c r="CQ419" s="61"/>
      <c r="CR419" s="61"/>
      <c r="CS419" s="61"/>
      <c r="CT419" s="61"/>
      <c r="CU419" s="61"/>
      <c r="CV419" s="61"/>
      <c r="CW419" s="61"/>
      <c r="CX419" s="61"/>
      <c r="CY419" s="61"/>
      <c r="CZ419" s="61"/>
      <c r="DA419" s="61"/>
      <c r="DB419" s="61"/>
      <c r="DC419" s="61"/>
      <c r="DD419" s="61"/>
      <c r="DE419" s="61"/>
      <c r="DF419" s="61"/>
      <c r="DG419" s="61"/>
      <c r="DH419" s="61"/>
      <c r="DI419" s="61"/>
      <c r="DJ419" s="61"/>
      <c r="DK419" s="61"/>
      <c r="DL419" s="61"/>
      <c r="DM419" s="61"/>
      <c r="DN419" s="61"/>
      <c r="DO419" s="61"/>
      <c r="DP419" s="61"/>
      <c r="DQ419" s="61"/>
      <c r="DR419" s="61"/>
    </row>
    <row r="420" spans="1:122"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1"/>
      <c r="BH420" s="61"/>
      <c r="BI420" s="61"/>
      <c r="BJ420" s="61"/>
      <c r="BK420" s="61"/>
      <c r="BL420" s="61"/>
      <c r="BM420" s="61"/>
      <c r="BN420" s="61"/>
      <c r="BO420" s="61"/>
      <c r="BP420" s="61"/>
      <c r="BQ420" s="61"/>
      <c r="BR420" s="61"/>
      <c r="BS420" s="61"/>
      <c r="BT420" s="61"/>
      <c r="BU420" s="61"/>
      <c r="BV420" s="61"/>
      <c r="BW420" s="61"/>
      <c r="BX420" s="61"/>
      <c r="BY420" s="61"/>
      <c r="BZ420" s="61"/>
      <c r="CA420" s="61"/>
      <c r="CB420" s="61"/>
      <c r="CC420" s="61"/>
      <c r="CD420" s="61"/>
      <c r="CE420" s="61"/>
      <c r="CF420" s="61"/>
      <c r="CG420" s="61"/>
      <c r="CH420" s="61"/>
      <c r="CI420" s="61"/>
      <c r="CJ420" s="61"/>
      <c r="CK420" s="61"/>
      <c r="CL420" s="61"/>
      <c r="CM420" s="61"/>
      <c r="CN420" s="61"/>
      <c r="CO420" s="61"/>
      <c r="CP420" s="61"/>
      <c r="CQ420" s="61"/>
      <c r="CR420" s="61"/>
      <c r="CS420" s="61"/>
      <c r="CT420" s="61"/>
      <c r="CU420" s="61"/>
      <c r="CV420" s="61"/>
      <c r="CW420" s="61"/>
      <c r="CX420" s="61"/>
      <c r="CY420" s="61"/>
      <c r="CZ420" s="61"/>
      <c r="DA420" s="61"/>
      <c r="DB420" s="61"/>
      <c r="DC420" s="61"/>
      <c r="DD420" s="61"/>
      <c r="DE420" s="61"/>
      <c r="DF420" s="61"/>
      <c r="DG420" s="61"/>
      <c r="DH420" s="61"/>
      <c r="DI420" s="61"/>
      <c r="DJ420" s="61"/>
      <c r="DK420" s="61"/>
      <c r="DL420" s="61"/>
      <c r="DM420" s="61"/>
      <c r="DN420" s="61"/>
      <c r="DO420" s="61"/>
      <c r="DP420" s="61"/>
      <c r="DQ420" s="61"/>
      <c r="DR420" s="61"/>
    </row>
    <row r="421" spans="1:122"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1"/>
      <c r="BH421" s="61"/>
      <c r="BI421" s="61"/>
      <c r="BJ421" s="61"/>
      <c r="BK421" s="61"/>
      <c r="BL421" s="61"/>
      <c r="BM421" s="61"/>
      <c r="BN421" s="61"/>
      <c r="BO421" s="61"/>
      <c r="BP421" s="61"/>
      <c r="BQ421" s="61"/>
      <c r="BR421" s="61"/>
      <c r="BS421" s="61"/>
      <c r="BT421" s="61"/>
      <c r="BU421" s="61"/>
      <c r="BV421" s="61"/>
      <c r="BW421" s="61"/>
      <c r="BX421" s="61"/>
      <c r="BY421" s="61"/>
      <c r="BZ421" s="61"/>
      <c r="CA421" s="61"/>
      <c r="CB421" s="61"/>
      <c r="CC421" s="61"/>
      <c r="CD421" s="61"/>
      <c r="CE421" s="61"/>
      <c r="CF421" s="61"/>
      <c r="CG421" s="61"/>
      <c r="CH421" s="61"/>
      <c r="CI421" s="61"/>
      <c r="CJ421" s="61"/>
      <c r="CK421" s="61"/>
      <c r="CL421" s="61"/>
      <c r="CM421" s="61"/>
      <c r="CN421" s="61"/>
      <c r="CO421" s="61"/>
      <c r="CP421" s="61"/>
      <c r="CQ421" s="61"/>
      <c r="CR421" s="61"/>
      <c r="CS421" s="61"/>
      <c r="CT421" s="61"/>
      <c r="CU421" s="61"/>
      <c r="CV421" s="61"/>
      <c r="CW421" s="61"/>
      <c r="CX421" s="61"/>
      <c r="CY421" s="61"/>
      <c r="CZ421" s="61"/>
      <c r="DA421" s="61"/>
      <c r="DB421" s="61"/>
      <c r="DC421" s="61"/>
      <c r="DD421" s="61"/>
      <c r="DE421" s="61"/>
      <c r="DF421" s="61"/>
      <c r="DG421" s="61"/>
      <c r="DH421" s="61"/>
      <c r="DI421" s="61"/>
      <c r="DJ421" s="61"/>
      <c r="DK421" s="61"/>
      <c r="DL421" s="61"/>
      <c r="DM421" s="61"/>
      <c r="DN421" s="61"/>
      <c r="DO421" s="61"/>
      <c r="DP421" s="61"/>
      <c r="DQ421" s="61"/>
      <c r="DR421" s="61"/>
    </row>
    <row r="422" spans="1:122"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1"/>
      <c r="BH422" s="61"/>
      <c r="BI422" s="61"/>
      <c r="BJ422" s="61"/>
      <c r="BK422" s="61"/>
      <c r="BL422" s="61"/>
      <c r="BM422" s="61"/>
      <c r="BN422" s="61"/>
      <c r="BO422" s="61"/>
      <c r="BP422" s="61"/>
      <c r="BQ422" s="61"/>
      <c r="BR422" s="61"/>
      <c r="BS422" s="61"/>
      <c r="BT422" s="61"/>
      <c r="BU422" s="61"/>
      <c r="BV422" s="61"/>
      <c r="BW422" s="61"/>
      <c r="BX422" s="61"/>
      <c r="BY422" s="61"/>
      <c r="BZ422" s="61"/>
      <c r="CA422" s="61"/>
      <c r="CB422" s="61"/>
      <c r="CC422" s="61"/>
      <c r="CD422" s="61"/>
      <c r="CE422" s="61"/>
      <c r="CF422" s="61"/>
      <c r="CG422" s="61"/>
      <c r="CH422" s="61"/>
      <c r="CI422" s="61"/>
      <c r="CJ422" s="61"/>
      <c r="CK422" s="61"/>
      <c r="CL422" s="61"/>
      <c r="CM422" s="61"/>
      <c r="CN422" s="61"/>
      <c r="CO422" s="61"/>
      <c r="CP422" s="61"/>
      <c r="CQ422" s="61"/>
      <c r="CR422" s="61"/>
      <c r="CS422" s="61"/>
      <c r="CT422" s="61"/>
      <c r="CU422" s="61"/>
      <c r="CV422" s="61"/>
      <c r="CW422" s="61"/>
      <c r="CX422" s="61"/>
      <c r="CY422" s="61"/>
      <c r="CZ422" s="61"/>
      <c r="DA422" s="61"/>
      <c r="DB422" s="61"/>
      <c r="DC422" s="61"/>
      <c r="DD422" s="61"/>
      <c r="DE422" s="61"/>
      <c r="DF422" s="61"/>
      <c r="DG422" s="61"/>
      <c r="DH422" s="61"/>
      <c r="DI422" s="61"/>
      <c r="DJ422" s="61"/>
      <c r="DK422" s="61"/>
      <c r="DL422" s="61"/>
      <c r="DM422" s="61"/>
      <c r="DN422" s="61"/>
      <c r="DO422" s="61"/>
      <c r="DP422" s="61"/>
      <c r="DQ422" s="61"/>
      <c r="DR422" s="61"/>
    </row>
    <row r="423" spans="1:122"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1"/>
      <c r="BH423" s="61"/>
      <c r="BI423" s="61"/>
      <c r="BJ423" s="61"/>
      <c r="BK423" s="61"/>
      <c r="BL423" s="61"/>
      <c r="BM423" s="61"/>
      <c r="BN423" s="61"/>
      <c r="BO423" s="61"/>
      <c r="BP423" s="61"/>
      <c r="BQ423" s="61"/>
      <c r="BR423" s="61"/>
      <c r="BS423" s="61"/>
      <c r="BT423" s="61"/>
      <c r="BU423" s="61"/>
      <c r="BV423" s="61"/>
      <c r="BW423" s="61"/>
      <c r="BX423" s="61"/>
      <c r="BY423" s="61"/>
      <c r="BZ423" s="61"/>
      <c r="CA423" s="61"/>
      <c r="CB423" s="61"/>
      <c r="CC423" s="61"/>
      <c r="CD423" s="61"/>
      <c r="CE423" s="61"/>
      <c r="CF423" s="61"/>
      <c r="CG423" s="61"/>
      <c r="CH423" s="61"/>
      <c r="CI423" s="61"/>
      <c r="CJ423" s="61"/>
      <c r="CK423" s="61"/>
      <c r="CL423" s="61"/>
      <c r="CM423" s="61"/>
      <c r="CN423" s="61"/>
      <c r="CO423" s="61"/>
      <c r="CP423" s="61"/>
      <c r="CQ423" s="61"/>
      <c r="CR423" s="61"/>
      <c r="CS423" s="61"/>
      <c r="CT423" s="61"/>
      <c r="CU423" s="61"/>
      <c r="CV423" s="61"/>
      <c r="CW423" s="61"/>
      <c r="CX423" s="61"/>
      <c r="CY423" s="61"/>
      <c r="CZ423" s="61"/>
      <c r="DA423" s="61"/>
      <c r="DB423" s="61"/>
      <c r="DC423" s="61"/>
      <c r="DD423" s="61"/>
      <c r="DE423" s="61"/>
      <c r="DF423" s="61"/>
      <c r="DG423" s="61"/>
      <c r="DH423" s="61"/>
      <c r="DI423" s="61"/>
      <c r="DJ423" s="61"/>
      <c r="DK423" s="61"/>
      <c r="DL423" s="61"/>
      <c r="DM423" s="61"/>
      <c r="DN423" s="61"/>
      <c r="DO423" s="61"/>
      <c r="DP423" s="61"/>
      <c r="DQ423" s="61"/>
      <c r="DR423" s="61"/>
    </row>
    <row r="424" spans="1:122"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1"/>
      <c r="BH424" s="61"/>
      <c r="BI424" s="61"/>
      <c r="BJ424" s="61"/>
      <c r="BK424" s="61"/>
      <c r="BL424" s="61"/>
      <c r="BM424" s="61"/>
      <c r="BN424" s="61"/>
      <c r="BO424" s="61"/>
      <c r="BP424" s="61"/>
      <c r="BQ424" s="61"/>
      <c r="BR424" s="61"/>
      <c r="BS424" s="61"/>
      <c r="BT424" s="61"/>
      <c r="BU424" s="61"/>
      <c r="BV424" s="61"/>
      <c r="BW424" s="61"/>
      <c r="BX424" s="61"/>
      <c r="BY424" s="61"/>
      <c r="BZ424" s="61"/>
      <c r="CA424" s="61"/>
      <c r="CB424" s="61"/>
      <c r="CC424" s="61"/>
      <c r="CD424" s="61"/>
      <c r="CE424" s="61"/>
      <c r="CF424" s="61"/>
      <c r="CG424" s="61"/>
      <c r="CH424" s="61"/>
      <c r="CI424" s="61"/>
      <c r="CJ424" s="61"/>
      <c r="CK424" s="61"/>
      <c r="CL424" s="61"/>
      <c r="CM424" s="61"/>
      <c r="CN424" s="61"/>
      <c r="CO424" s="61"/>
      <c r="CP424" s="61"/>
      <c r="CQ424" s="61"/>
      <c r="CR424" s="61"/>
      <c r="CS424" s="61"/>
      <c r="CT424" s="61"/>
      <c r="CU424" s="61"/>
      <c r="CV424" s="61"/>
      <c r="CW424" s="61"/>
      <c r="CX424" s="61"/>
      <c r="CY424" s="61"/>
      <c r="CZ424" s="61"/>
      <c r="DA424" s="61"/>
      <c r="DB424" s="61"/>
      <c r="DC424" s="61"/>
      <c r="DD424" s="61"/>
      <c r="DE424" s="61"/>
      <c r="DF424" s="61"/>
      <c r="DG424" s="61"/>
      <c r="DH424" s="61"/>
      <c r="DI424" s="61"/>
      <c r="DJ424" s="61"/>
      <c r="DK424" s="61"/>
      <c r="DL424" s="61"/>
      <c r="DM424" s="61"/>
      <c r="DN424" s="61"/>
      <c r="DO424" s="61"/>
      <c r="DP424" s="61"/>
      <c r="DQ424" s="61"/>
      <c r="DR424" s="61"/>
    </row>
    <row r="425" spans="1:122"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1"/>
      <c r="BH425" s="61"/>
      <c r="BI425" s="61"/>
      <c r="BJ425" s="61"/>
      <c r="BK425" s="61"/>
      <c r="BL425" s="61"/>
      <c r="BM425" s="61"/>
      <c r="BN425" s="61"/>
      <c r="BO425" s="61"/>
      <c r="BP425" s="61"/>
      <c r="BQ425" s="61"/>
      <c r="BR425" s="61"/>
      <c r="BS425" s="61"/>
      <c r="BT425" s="61"/>
      <c r="BU425" s="61"/>
      <c r="BV425" s="61"/>
      <c r="BW425" s="61"/>
      <c r="BX425" s="61"/>
      <c r="BY425" s="61"/>
      <c r="BZ425" s="61"/>
      <c r="CA425" s="61"/>
      <c r="CB425" s="61"/>
      <c r="CC425" s="61"/>
      <c r="CD425" s="61"/>
      <c r="CE425" s="61"/>
      <c r="CF425" s="61"/>
      <c r="CG425" s="61"/>
      <c r="CH425" s="61"/>
      <c r="CI425" s="61"/>
      <c r="CJ425" s="61"/>
      <c r="CK425" s="61"/>
      <c r="CL425" s="61"/>
      <c r="CM425" s="61"/>
      <c r="CN425" s="61"/>
      <c r="CO425" s="61"/>
      <c r="CP425" s="61"/>
      <c r="CQ425" s="61"/>
      <c r="CR425" s="61"/>
      <c r="CS425" s="61"/>
      <c r="CT425" s="61"/>
      <c r="CU425" s="61"/>
      <c r="CV425" s="61"/>
      <c r="CW425" s="61"/>
      <c r="CX425" s="61"/>
      <c r="CY425" s="61"/>
      <c r="CZ425" s="61"/>
      <c r="DA425" s="61"/>
      <c r="DB425" s="61"/>
      <c r="DC425" s="61"/>
      <c r="DD425" s="61"/>
      <c r="DE425" s="61"/>
      <c r="DF425" s="61"/>
      <c r="DG425" s="61"/>
      <c r="DH425" s="61"/>
      <c r="DI425" s="61"/>
      <c r="DJ425" s="61"/>
      <c r="DK425" s="61"/>
      <c r="DL425" s="61"/>
      <c r="DM425" s="61"/>
      <c r="DN425" s="61"/>
      <c r="DO425" s="61"/>
      <c r="DP425" s="61"/>
      <c r="DQ425" s="61"/>
      <c r="DR425" s="61"/>
    </row>
    <row r="426" spans="1:122"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1"/>
      <c r="BH426" s="61"/>
      <c r="BI426" s="61"/>
      <c r="BJ426" s="61"/>
      <c r="BK426" s="61"/>
      <c r="BL426" s="61"/>
      <c r="BM426" s="61"/>
      <c r="BN426" s="61"/>
      <c r="BO426" s="61"/>
      <c r="BP426" s="61"/>
      <c r="BQ426" s="61"/>
      <c r="BR426" s="61"/>
      <c r="BS426" s="61"/>
      <c r="BT426" s="61"/>
      <c r="BU426" s="61"/>
      <c r="BV426" s="61"/>
      <c r="BW426" s="61"/>
      <c r="BX426" s="61"/>
      <c r="BY426" s="61"/>
      <c r="BZ426" s="61"/>
      <c r="CA426" s="61"/>
      <c r="CB426" s="61"/>
      <c r="CC426" s="61"/>
      <c r="CD426" s="61"/>
      <c r="CE426" s="61"/>
      <c r="CF426" s="61"/>
      <c r="CG426" s="61"/>
      <c r="CH426" s="61"/>
      <c r="CI426" s="61"/>
      <c r="CJ426" s="61"/>
      <c r="CK426" s="61"/>
      <c r="CL426" s="61"/>
      <c r="CM426" s="61"/>
      <c r="CN426" s="61"/>
      <c r="CO426" s="61"/>
      <c r="CP426" s="61"/>
      <c r="CQ426" s="61"/>
      <c r="CR426" s="61"/>
      <c r="CS426" s="61"/>
      <c r="CT426" s="61"/>
      <c r="CU426" s="61"/>
      <c r="CV426" s="61"/>
      <c r="CW426" s="61"/>
      <c r="CX426" s="61"/>
      <c r="CY426" s="61"/>
      <c r="CZ426" s="61"/>
      <c r="DA426" s="61"/>
      <c r="DB426" s="61"/>
      <c r="DC426" s="61"/>
      <c r="DD426" s="61"/>
      <c r="DE426" s="61"/>
      <c r="DF426" s="61"/>
      <c r="DG426" s="61"/>
      <c r="DH426" s="61"/>
      <c r="DI426" s="61"/>
      <c r="DJ426" s="61"/>
      <c r="DK426" s="61"/>
      <c r="DL426" s="61"/>
      <c r="DM426" s="61"/>
      <c r="DN426" s="61"/>
      <c r="DO426" s="61"/>
      <c r="DP426" s="61"/>
      <c r="DQ426" s="61"/>
      <c r="DR426" s="61"/>
    </row>
    <row r="427" spans="1:122"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1"/>
      <c r="BH427" s="61"/>
      <c r="BI427" s="61"/>
      <c r="BJ427" s="61"/>
      <c r="BK427" s="61"/>
      <c r="BL427" s="61"/>
      <c r="BM427" s="61"/>
      <c r="BN427" s="61"/>
      <c r="BO427" s="61"/>
      <c r="BP427" s="61"/>
      <c r="BQ427" s="61"/>
      <c r="BR427" s="61"/>
      <c r="BS427" s="61"/>
      <c r="BT427" s="61"/>
      <c r="BU427" s="61"/>
      <c r="BV427" s="61"/>
      <c r="BW427" s="61"/>
      <c r="BX427" s="61"/>
      <c r="BY427" s="61"/>
      <c r="BZ427" s="61"/>
      <c r="CA427" s="61"/>
      <c r="CB427" s="61"/>
      <c r="CC427" s="61"/>
      <c r="CD427" s="61"/>
      <c r="CE427" s="61"/>
      <c r="CF427" s="61"/>
      <c r="CG427" s="61"/>
      <c r="CH427" s="61"/>
      <c r="CI427" s="61"/>
      <c r="CJ427" s="61"/>
      <c r="CK427" s="61"/>
      <c r="CL427" s="61"/>
      <c r="CM427" s="61"/>
      <c r="CN427" s="61"/>
      <c r="CO427" s="61"/>
      <c r="CP427" s="61"/>
      <c r="CQ427" s="61"/>
      <c r="CR427" s="61"/>
      <c r="CS427" s="61"/>
      <c r="CT427" s="61"/>
      <c r="CU427" s="61"/>
      <c r="CV427" s="61"/>
      <c r="CW427" s="61"/>
      <c r="CX427" s="61"/>
      <c r="CY427" s="61"/>
      <c r="CZ427" s="61"/>
      <c r="DA427" s="61"/>
      <c r="DB427" s="61"/>
      <c r="DC427" s="61"/>
      <c r="DD427" s="61"/>
      <c r="DE427" s="61"/>
      <c r="DF427" s="61"/>
      <c r="DG427" s="61"/>
      <c r="DH427" s="61"/>
      <c r="DI427" s="61"/>
      <c r="DJ427" s="61"/>
      <c r="DK427" s="61"/>
      <c r="DL427" s="61"/>
      <c r="DM427" s="61"/>
      <c r="DN427" s="61"/>
      <c r="DO427" s="61"/>
      <c r="DP427" s="61"/>
      <c r="DQ427" s="61"/>
      <c r="DR427" s="61"/>
    </row>
    <row r="428" spans="1:122"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1"/>
      <c r="BH428" s="61"/>
      <c r="BI428" s="61"/>
      <c r="BJ428" s="61"/>
      <c r="BK428" s="61"/>
      <c r="BL428" s="61"/>
      <c r="BM428" s="61"/>
      <c r="BN428" s="61"/>
      <c r="BO428" s="61"/>
      <c r="BP428" s="61"/>
      <c r="BQ428" s="61"/>
      <c r="BR428" s="61"/>
      <c r="BS428" s="61"/>
      <c r="BT428" s="61"/>
      <c r="BU428" s="61"/>
      <c r="BV428" s="61"/>
      <c r="BW428" s="61"/>
      <c r="BX428" s="61"/>
      <c r="BY428" s="61"/>
      <c r="BZ428" s="61"/>
      <c r="CA428" s="61"/>
      <c r="CB428" s="61"/>
      <c r="CC428" s="61"/>
      <c r="CD428" s="61"/>
      <c r="CE428" s="61"/>
      <c r="CF428" s="61"/>
      <c r="CG428" s="61"/>
      <c r="CH428" s="61"/>
      <c r="CI428" s="61"/>
      <c r="CJ428" s="61"/>
      <c r="CK428" s="61"/>
      <c r="CL428" s="61"/>
      <c r="CM428" s="61"/>
      <c r="CN428" s="61"/>
      <c r="CO428" s="61"/>
      <c r="CP428" s="61"/>
      <c r="CQ428" s="61"/>
      <c r="CR428" s="61"/>
      <c r="CS428" s="61"/>
      <c r="CT428" s="61"/>
      <c r="CU428" s="61"/>
      <c r="CV428" s="61"/>
      <c r="CW428" s="61"/>
      <c r="CX428" s="61"/>
      <c r="CY428" s="61"/>
      <c r="CZ428" s="61"/>
      <c r="DA428" s="61"/>
      <c r="DB428" s="61"/>
      <c r="DC428" s="61"/>
      <c r="DD428" s="61"/>
      <c r="DE428" s="61"/>
      <c r="DF428" s="61"/>
      <c r="DG428" s="61"/>
      <c r="DH428" s="61"/>
      <c r="DI428" s="61"/>
      <c r="DJ428" s="61"/>
      <c r="DK428" s="61"/>
      <c r="DL428" s="61"/>
      <c r="DM428" s="61"/>
      <c r="DN428" s="61"/>
      <c r="DO428" s="61"/>
      <c r="DP428" s="61"/>
      <c r="DQ428" s="61"/>
      <c r="DR428" s="61"/>
    </row>
    <row r="429" spans="1:122"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61"/>
      <c r="BH429" s="61"/>
      <c r="BI429" s="61"/>
      <c r="BJ429" s="61"/>
      <c r="BK429" s="61"/>
      <c r="BL429" s="61"/>
      <c r="BM429" s="61"/>
      <c r="BN429" s="61"/>
      <c r="BO429" s="61"/>
      <c r="BP429" s="61"/>
      <c r="BQ429" s="61"/>
      <c r="BR429" s="61"/>
      <c r="BS429" s="61"/>
      <c r="BT429" s="61"/>
      <c r="BU429" s="61"/>
      <c r="BV429" s="61"/>
      <c r="BW429" s="61"/>
      <c r="BX429" s="61"/>
      <c r="BY429" s="61"/>
      <c r="BZ429" s="61"/>
      <c r="CA429" s="61"/>
      <c r="CB429" s="61"/>
      <c r="CC429" s="61"/>
      <c r="CD429" s="61"/>
      <c r="CE429" s="61"/>
      <c r="CF429" s="61"/>
      <c r="CG429" s="61"/>
      <c r="CH429" s="61"/>
      <c r="CI429" s="61"/>
      <c r="CJ429" s="61"/>
      <c r="CK429" s="61"/>
      <c r="CL429" s="61"/>
      <c r="CM429" s="61"/>
      <c r="CN429" s="61"/>
      <c r="CO429" s="61"/>
      <c r="CP429" s="61"/>
      <c r="CQ429" s="61"/>
      <c r="CR429" s="61"/>
      <c r="CS429" s="61"/>
      <c r="CT429" s="61"/>
      <c r="CU429" s="61"/>
      <c r="CV429" s="61"/>
      <c r="CW429" s="61"/>
      <c r="CX429" s="61"/>
      <c r="CY429" s="61"/>
      <c r="CZ429" s="61"/>
      <c r="DA429" s="61"/>
      <c r="DB429" s="61"/>
      <c r="DC429" s="61"/>
      <c r="DD429" s="61"/>
      <c r="DE429" s="61"/>
      <c r="DF429" s="61"/>
      <c r="DG429" s="61"/>
      <c r="DH429" s="61"/>
      <c r="DI429" s="61"/>
      <c r="DJ429" s="61"/>
      <c r="DK429" s="61"/>
      <c r="DL429" s="61"/>
      <c r="DM429" s="61"/>
      <c r="DN429" s="61"/>
      <c r="DO429" s="61"/>
      <c r="DP429" s="61"/>
      <c r="DQ429" s="61"/>
      <c r="DR429" s="61"/>
    </row>
    <row r="430" spans="1:122"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1"/>
      <c r="BH430" s="61"/>
      <c r="BI430" s="61"/>
      <c r="BJ430" s="61"/>
      <c r="BK430" s="61"/>
      <c r="BL430" s="61"/>
      <c r="BM430" s="61"/>
      <c r="BN430" s="61"/>
      <c r="BO430" s="61"/>
      <c r="BP430" s="61"/>
      <c r="BQ430" s="61"/>
      <c r="BR430" s="61"/>
      <c r="BS430" s="61"/>
      <c r="BT430" s="61"/>
      <c r="BU430" s="61"/>
      <c r="BV430" s="61"/>
      <c r="BW430" s="61"/>
      <c r="BX430" s="61"/>
      <c r="BY430" s="61"/>
      <c r="BZ430" s="61"/>
      <c r="CA430" s="61"/>
      <c r="CB430" s="61"/>
      <c r="CC430" s="61"/>
      <c r="CD430" s="61"/>
      <c r="CE430" s="61"/>
      <c r="CF430" s="61"/>
      <c r="CG430" s="61"/>
      <c r="CH430" s="61"/>
      <c r="CI430" s="61"/>
      <c r="CJ430" s="61"/>
      <c r="CK430" s="61"/>
      <c r="CL430" s="61"/>
      <c r="CM430" s="61"/>
      <c r="CN430" s="61"/>
      <c r="CO430" s="61"/>
      <c r="CP430" s="61"/>
      <c r="CQ430" s="61"/>
      <c r="CR430" s="61"/>
      <c r="CS430" s="61"/>
      <c r="CT430" s="61"/>
      <c r="CU430" s="61"/>
      <c r="CV430" s="61"/>
      <c r="CW430" s="61"/>
      <c r="CX430" s="61"/>
      <c r="CY430" s="61"/>
      <c r="CZ430" s="61"/>
      <c r="DA430" s="61"/>
      <c r="DB430" s="61"/>
      <c r="DC430" s="61"/>
      <c r="DD430" s="61"/>
      <c r="DE430" s="61"/>
      <c r="DF430" s="61"/>
      <c r="DG430" s="61"/>
      <c r="DH430" s="61"/>
      <c r="DI430" s="61"/>
      <c r="DJ430" s="61"/>
      <c r="DK430" s="61"/>
      <c r="DL430" s="61"/>
      <c r="DM430" s="61"/>
      <c r="DN430" s="61"/>
      <c r="DO430" s="61"/>
      <c r="DP430" s="61"/>
      <c r="DQ430" s="61"/>
      <c r="DR430" s="61"/>
    </row>
    <row r="431" spans="1:122"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1"/>
      <c r="BH431" s="61"/>
      <c r="BI431" s="61"/>
      <c r="BJ431" s="61"/>
      <c r="BK431" s="61"/>
      <c r="BL431" s="61"/>
      <c r="BM431" s="61"/>
      <c r="BN431" s="61"/>
      <c r="BO431" s="61"/>
      <c r="BP431" s="61"/>
      <c r="BQ431" s="61"/>
      <c r="BR431" s="61"/>
      <c r="BS431" s="61"/>
      <c r="BT431" s="61"/>
      <c r="BU431" s="61"/>
      <c r="BV431" s="61"/>
      <c r="BW431" s="61"/>
      <c r="BX431" s="61"/>
      <c r="BY431" s="61"/>
      <c r="BZ431" s="61"/>
      <c r="CA431" s="61"/>
      <c r="CB431" s="61"/>
      <c r="CC431" s="61"/>
      <c r="CD431" s="61"/>
      <c r="CE431" s="61"/>
      <c r="CF431" s="61"/>
      <c r="CG431" s="61"/>
      <c r="CH431" s="61"/>
      <c r="CI431" s="61"/>
      <c r="CJ431" s="61"/>
      <c r="CK431" s="61"/>
      <c r="CL431" s="61"/>
      <c r="CM431" s="61"/>
      <c r="CN431" s="61"/>
      <c r="CO431" s="61"/>
      <c r="CP431" s="61"/>
      <c r="CQ431" s="61"/>
      <c r="CR431" s="61"/>
      <c r="CS431" s="61"/>
      <c r="CT431" s="61"/>
      <c r="CU431" s="61"/>
      <c r="CV431" s="61"/>
      <c r="CW431" s="61"/>
      <c r="CX431" s="61"/>
      <c r="CY431" s="61"/>
      <c r="CZ431" s="61"/>
      <c r="DA431" s="61"/>
      <c r="DB431" s="61"/>
      <c r="DC431" s="61"/>
      <c r="DD431" s="61"/>
      <c r="DE431" s="61"/>
      <c r="DF431" s="61"/>
      <c r="DG431" s="61"/>
      <c r="DH431" s="61"/>
      <c r="DI431" s="61"/>
      <c r="DJ431" s="61"/>
      <c r="DK431" s="61"/>
      <c r="DL431" s="61"/>
      <c r="DM431" s="61"/>
      <c r="DN431" s="61"/>
      <c r="DO431" s="61"/>
      <c r="DP431" s="61"/>
      <c r="DQ431" s="61"/>
      <c r="DR431" s="61"/>
    </row>
    <row r="432" spans="1:122"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c r="BQ432" s="61"/>
      <c r="BR432" s="61"/>
      <c r="BS432" s="61"/>
      <c r="BT432" s="61"/>
      <c r="BU432" s="61"/>
      <c r="BV432" s="61"/>
      <c r="BW432" s="61"/>
      <c r="BX432" s="61"/>
      <c r="BY432" s="61"/>
      <c r="BZ432" s="61"/>
      <c r="CA432" s="61"/>
      <c r="CB432" s="61"/>
      <c r="CC432" s="61"/>
      <c r="CD432" s="61"/>
      <c r="CE432" s="61"/>
      <c r="CF432" s="61"/>
      <c r="CG432" s="61"/>
      <c r="CH432" s="61"/>
      <c r="CI432" s="61"/>
      <c r="CJ432" s="61"/>
      <c r="CK432" s="61"/>
      <c r="CL432" s="61"/>
      <c r="CM432" s="61"/>
      <c r="CN432" s="61"/>
      <c r="CO432" s="61"/>
      <c r="CP432" s="61"/>
      <c r="CQ432" s="61"/>
      <c r="CR432" s="61"/>
      <c r="CS432" s="61"/>
      <c r="CT432" s="61"/>
      <c r="CU432" s="61"/>
      <c r="CV432" s="61"/>
      <c r="CW432" s="61"/>
      <c r="CX432" s="61"/>
      <c r="CY432" s="61"/>
      <c r="CZ432" s="61"/>
      <c r="DA432" s="61"/>
      <c r="DB432" s="61"/>
      <c r="DC432" s="61"/>
      <c r="DD432" s="61"/>
      <c r="DE432" s="61"/>
      <c r="DF432" s="61"/>
      <c r="DG432" s="61"/>
      <c r="DH432" s="61"/>
      <c r="DI432" s="61"/>
      <c r="DJ432" s="61"/>
      <c r="DK432" s="61"/>
      <c r="DL432" s="61"/>
      <c r="DM432" s="61"/>
      <c r="DN432" s="61"/>
      <c r="DO432" s="61"/>
      <c r="DP432" s="61"/>
      <c r="DQ432" s="61"/>
      <c r="DR432" s="61"/>
    </row>
    <row r="433" spans="1:122"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61"/>
      <c r="BH433" s="61"/>
      <c r="BI433" s="61"/>
      <c r="BJ433" s="61"/>
      <c r="BK433" s="61"/>
      <c r="BL433" s="61"/>
      <c r="BM433" s="61"/>
      <c r="BN433" s="61"/>
      <c r="BO433" s="61"/>
      <c r="BP433" s="61"/>
      <c r="BQ433" s="61"/>
      <c r="BR433" s="61"/>
      <c r="BS433" s="61"/>
      <c r="BT433" s="61"/>
      <c r="BU433" s="61"/>
      <c r="BV433" s="61"/>
      <c r="BW433" s="61"/>
      <c r="BX433" s="61"/>
      <c r="BY433" s="61"/>
      <c r="BZ433" s="61"/>
      <c r="CA433" s="61"/>
      <c r="CB433" s="61"/>
      <c r="CC433" s="61"/>
      <c r="CD433" s="61"/>
      <c r="CE433" s="61"/>
      <c r="CF433" s="61"/>
      <c r="CG433" s="61"/>
      <c r="CH433" s="61"/>
      <c r="CI433" s="61"/>
      <c r="CJ433" s="61"/>
      <c r="CK433" s="61"/>
      <c r="CL433" s="61"/>
      <c r="CM433" s="61"/>
      <c r="CN433" s="61"/>
      <c r="CO433" s="61"/>
      <c r="CP433" s="61"/>
      <c r="CQ433" s="61"/>
      <c r="CR433" s="61"/>
      <c r="CS433" s="61"/>
      <c r="CT433" s="61"/>
      <c r="CU433" s="61"/>
      <c r="CV433" s="61"/>
      <c r="CW433" s="61"/>
      <c r="CX433" s="61"/>
      <c r="CY433" s="61"/>
      <c r="CZ433" s="61"/>
      <c r="DA433" s="61"/>
      <c r="DB433" s="61"/>
      <c r="DC433" s="61"/>
      <c r="DD433" s="61"/>
      <c r="DE433" s="61"/>
      <c r="DF433" s="61"/>
      <c r="DG433" s="61"/>
      <c r="DH433" s="61"/>
      <c r="DI433" s="61"/>
      <c r="DJ433" s="61"/>
      <c r="DK433" s="61"/>
      <c r="DL433" s="61"/>
      <c r="DM433" s="61"/>
      <c r="DN433" s="61"/>
      <c r="DO433" s="61"/>
      <c r="DP433" s="61"/>
      <c r="DQ433" s="61"/>
      <c r="DR433" s="61"/>
    </row>
    <row r="434" spans="1:122"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61"/>
      <c r="BH434" s="61"/>
      <c r="BI434" s="61"/>
      <c r="BJ434" s="61"/>
      <c r="BK434" s="61"/>
      <c r="BL434" s="61"/>
      <c r="BM434" s="61"/>
      <c r="BN434" s="61"/>
      <c r="BO434" s="61"/>
      <c r="BP434" s="61"/>
      <c r="BQ434" s="61"/>
      <c r="BR434" s="61"/>
      <c r="BS434" s="61"/>
      <c r="BT434" s="61"/>
      <c r="BU434" s="61"/>
      <c r="BV434" s="61"/>
      <c r="BW434" s="61"/>
      <c r="BX434" s="61"/>
      <c r="BY434" s="61"/>
      <c r="BZ434" s="61"/>
      <c r="CA434" s="61"/>
      <c r="CB434" s="61"/>
      <c r="CC434" s="61"/>
      <c r="CD434" s="61"/>
      <c r="CE434" s="61"/>
      <c r="CF434" s="61"/>
      <c r="CG434" s="61"/>
      <c r="CH434" s="61"/>
      <c r="CI434" s="61"/>
      <c r="CJ434" s="61"/>
      <c r="CK434" s="61"/>
      <c r="CL434" s="61"/>
      <c r="CM434" s="61"/>
      <c r="CN434" s="61"/>
      <c r="CO434" s="61"/>
      <c r="CP434" s="61"/>
      <c r="CQ434" s="61"/>
      <c r="CR434" s="61"/>
      <c r="CS434" s="61"/>
      <c r="CT434" s="61"/>
      <c r="CU434" s="61"/>
      <c r="CV434" s="61"/>
      <c r="CW434" s="61"/>
      <c r="CX434" s="61"/>
      <c r="CY434" s="61"/>
      <c r="CZ434" s="61"/>
      <c r="DA434" s="61"/>
      <c r="DB434" s="61"/>
      <c r="DC434" s="61"/>
      <c r="DD434" s="61"/>
      <c r="DE434" s="61"/>
      <c r="DF434" s="61"/>
      <c r="DG434" s="61"/>
      <c r="DH434" s="61"/>
      <c r="DI434" s="61"/>
      <c r="DJ434" s="61"/>
      <c r="DK434" s="61"/>
      <c r="DL434" s="61"/>
      <c r="DM434" s="61"/>
      <c r="DN434" s="61"/>
      <c r="DO434" s="61"/>
      <c r="DP434" s="61"/>
      <c r="DQ434" s="61"/>
      <c r="DR434" s="61"/>
    </row>
    <row r="435" spans="1:122"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61"/>
      <c r="BH435" s="61"/>
      <c r="BI435" s="61"/>
      <c r="BJ435" s="61"/>
      <c r="BK435" s="61"/>
      <c r="BL435" s="61"/>
      <c r="BM435" s="61"/>
      <c r="BN435" s="61"/>
      <c r="BO435" s="61"/>
      <c r="BP435" s="61"/>
      <c r="BQ435" s="61"/>
      <c r="BR435" s="61"/>
      <c r="BS435" s="61"/>
      <c r="BT435" s="61"/>
      <c r="BU435" s="61"/>
      <c r="BV435" s="61"/>
      <c r="BW435" s="61"/>
      <c r="BX435" s="61"/>
      <c r="BY435" s="61"/>
      <c r="BZ435" s="61"/>
      <c r="CA435" s="61"/>
      <c r="CB435" s="61"/>
      <c r="CC435" s="61"/>
      <c r="CD435" s="61"/>
      <c r="CE435" s="61"/>
      <c r="CF435" s="61"/>
      <c r="CG435" s="61"/>
      <c r="CH435" s="61"/>
      <c r="CI435" s="61"/>
      <c r="CJ435" s="61"/>
      <c r="CK435" s="61"/>
      <c r="CL435" s="61"/>
      <c r="CM435" s="61"/>
      <c r="CN435" s="61"/>
      <c r="CO435" s="61"/>
      <c r="CP435" s="61"/>
      <c r="CQ435" s="61"/>
      <c r="CR435" s="61"/>
      <c r="CS435" s="61"/>
      <c r="CT435" s="61"/>
      <c r="CU435" s="61"/>
      <c r="CV435" s="61"/>
      <c r="CW435" s="61"/>
      <c r="CX435" s="61"/>
      <c r="CY435" s="61"/>
      <c r="CZ435" s="61"/>
      <c r="DA435" s="61"/>
      <c r="DB435" s="61"/>
      <c r="DC435" s="61"/>
      <c r="DD435" s="61"/>
      <c r="DE435" s="61"/>
      <c r="DF435" s="61"/>
      <c r="DG435" s="61"/>
      <c r="DH435" s="61"/>
      <c r="DI435" s="61"/>
      <c r="DJ435" s="61"/>
      <c r="DK435" s="61"/>
      <c r="DL435" s="61"/>
      <c r="DM435" s="61"/>
      <c r="DN435" s="61"/>
      <c r="DO435" s="61"/>
      <c r="DP435" s="61"/>
      <c r="DQ435" s="61"/>
      <c r="DR435" s="61"/>
    </row>
    <row r="436" spans="1:122"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1"/>
      <c r="BH436" s="61"/>
      <c r="BI436" s="61"/>
      <c r="BJ436" s="61"/>
      <c r="BK436" s="61"/>
      <c r="BL436" s="61"/>
      <c r="BM436" s="61"/>
      <c r="BN436" s="61"/>
      <c r="BO436" s="61"/>
      <c r="BP436" s="61"/>
      <c r="BQ436" s="61"/>
      <c r="BR436" s="61"/>
      <c r="BS436" s="61"/>
      <c r="BT436" s="61"/>
      <c r="BU436" s="61"/>
      <c r="BV436" s="61"/>
      <c r="BW436" s="61"/>
      <c r="BX436" s="61"/>
      <c r="BY436" s="61"/>
      <c r="BZ436" s="61"/>
      <c r="CA436" s="61"/>
      <c r="CB436" s="61"/>
      <c r="CC436" s="61"/>
      <c r="CD436" s="61"/>
      <c r="CE436" s="61"/>
      <c r="CF436" s="61"/>
      <c r="CG436" s="61"/>
      <c r="CH436" s="61"/>
      <c r="CI436" s="61"/>
      <c r="CJ436" s="61"/>
      <c r="CK436" s="61"/>
      <c r="CL436" s="61"/>
      <c r="CM436" s="61"/>
      <c r="CN436" s="61"/>
      <c r="CO436" s="61"/>
      <c r="CP436" s="61"/>
      <c r="CQ436" s="61"/>
      <c r="CR436" s="61"/>
      <c r="CS436" s="61"/>
      <c r="CT436" s="61"/>
      <c r="CU436" s="61"/>
      <c r="CV436" s="61"/>
      <c r="CW436" s="61"/>
      <c r="CX436" s="61"/>
      <c r="CY436" s="61"/>
      <c r="CZ436" s="61"/>
      <c r="DA436" s="61"/>
      <c r="DB436" s="61"/>
      <c r="DC436" s="61"/>
      <c r="DD436" s="61"/>
      <c r="DE436" s="61"/>
      <c r="DF436" s="61"/>
      <c r="DG436" s="61"/>
      <c r="DH436" s="61"/>
      <c r="DI436" s="61"/>
      <c r="DJ436" s="61"/>
      <c r="DK436" s="61"/>
      <c r="DL436" s="61"/>
      <c r="DM436" s="61"/>
      <c r="DN436" s="61"/>
      <c r="DO436" s="61"/>
      <c r="DP436" s="61"/>
      <c r="DQ436" s="61"/>
      <c r="DR436" s="61"/>
    </row>
    <row r="437" spans="1:122"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61"/>
      <c r="BH437" s="61"/>
      <c r="BI437" s="61"/>
      <c r="BJ437" s="61"/>
      <c r="BK437" s="61"/>
      <c r="BL437" s="61"/>
      <c r="BM437" s="61"/>
      <c r="BN437" s="61"/>
      <c r="BO437" s="61"/>
      <c r="BP437" s="61"/>
      <c r="BQ437" s="61"/>
      <c r="BR437" s="61"/>
      <c r="BS437" s="61"/>
      <c r="BT437" s="61"/>
      <c r="BU437" s="61"/>
      <c r="BV437" s="61"/>
      <c r="BW437" s="61"/>
      <c r="BX437" s="61"/>
      <c r="BY437" s="61"/>
      <c r="BZ437" s="61"/>
      <c r="CA437" s="61"/>
      <c r="CB437" s="61"/>
      <c r="CC437" s="61"/>
      <c r="CD437" s="61"/>
      <c r="CE437" s="61"/>
      <c r="CF437" s="61"/>
      <c r="CG437" s="61"/>
      <c r="CH437" s="61"/>
      <c r="CI437" s="61"/>
      <c r="CJ437" s="61"/>
      <c r="CK437" s="61"/>
      <c r="CL437" s="61"/>
      <c r="CM437" s="61"/>
      <c r="CN437" s="61"/>
      <c r="CO437" s="61"/>
      <c r="CP437" s="61"/>
      <c r="CQ437" s="61"/>
      <c r="CR437" s="61"/>
      <c r="CS437" s="61"/>
      <c r="CT437" s="61"/>
      <c r="CU437" s="61"/>
      <c r="CV437" s="61"/>
      <c r="CW437" s="61"/>
      <c r="CX437" s="61"/>
      <c r="CY437" s="61"/>
      <c r="CZ437" s="61"/>
      <c r="DA437" s="61"/>
      <c r="DB437" s="61"/>
      <c r="DC437" s="61"/>
      <c r="DD437" s="61"/>
      <c r="DE437" s="61"/>
      <c r="DF437" s="61"/>
      <c r="DG437" s="61"/>
      <c r="DH437" s="61"/>
      <c r="DI437" s="61"/>
      <c r="DJ437" s="61"/>
      <c r="DK437" s="61"/>
      <c r="DL437" s="61"/>
      <c r="DM437" s="61"/>
      <c r="DN437" s="61"/>
      <c r="DO437" s="61"/>
      <c r="DP437" s="61"/>
      <c r="DQ437" s="61"/>
      <c r="DR437" s="61"/>
    </row>
    <row r="438" spans="1:122"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1"/>
      <c r="BH438" s="61"/>
      <c r="BI438" s="61"/>
      <c r="BJ438" s="61"/>
      <c r="BK438" s="61"/>
      <c r="BL438" s="61"/>
      <c r="BM438" s="61"/>
      <c r="BN438" s="61"/>
      <c r="BO438" s="61"/>
      <c r="BP438" s="61"/>
      <c r="BQ438" s="61"/>
      <c r="BR438" s="61"/>
      <c r="BS438" s="61"/>
      <c r="BT438" s="61"/>
      <c r="BU438" s="61"/>
      <c r="BV438" s="61"/>
      <c r="BW438" s="61"/>
      <c r="BX438" s="61"/>
      <c r="BY438" s="61"/>
      <c r="BZ438" s="61"/>
      <c r="CA438" s="61"/>
      <c r="CB438" s="61"/>
      <c r="CC438" s="61"/>
      <c r="CD438" s="61"/>
      <c r="CE438" s="61"/>
      <c r="CF438" s="61"/>
      <c r="CG438" s="61"/>
      <c r="CH438" s="61"/>
      <c r="CI438" s="61"/>
      <c r="CJ438" s="61"/>
      <c r="CK438" s="61"/>
      <c r="CL438" s="61"/>
      <c r="CM438" s="61"/>
      <c r="CN438" s="61"/>
      <c r="CO438" s="61"/>
      <c r="CP438" s="61"/>
      <c r="CQ438" s="61"/>
      <c r="CR438" s="61"/>
      <c r="CS438" s="61"/>
      <c r="CT438" s="61"/>
      <c r="CU438" s="61"/>
      <c r="CV438" s="61"/>
      <c r="CW438" s="61"/>
      <c r="CX438" s="61"/>
      <c r="CY438" s="61"/>
      <c r="CZ438" s="61"/>
      <c r="DA438" s="61"/>
      <c r="DB438" s="61"/>
      <c r="DC438" s="61"/>
      <c r="DD438" s="61"/>
      <c r="DE438" s="61"/>
      <c r="DF438" s="61"/>
      <c r="DG438" s="61"/>
      <c r="DH438" s="61"/>
      <c r="DI438" s="61"/>
      <c r="DJ438" s="61"/>
      <c r="DK438" s="61"/>
      <c r="DL438" s="61"/>
      <c r="DM438" s="61"/>
      <c r="DN438" s="61"/>
      <c r="DO438" s="61"/>
      <c r="DP438" s="61"/>
      <c r="DQ438" s="61"/>
      <c r="DR438" s="61"/>
    </row>
    <row r="439" spans="1:122"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61"/>
      <c r="BH439" s="61"/>
      <c r="BI439" s="61"/>
      <c r="BJ439" s="61"/>
      <c r="BK439" s="61"/>
      <c r="BL439" s="61"/>
      <c r="BM439" s="61"/>
      <c r="BN439" s="61"/>
      <c r="BO439" s="61"/>
      <c r="BP439" s="61"/>
      <c r="BQ439" s="61"/>
      <c r="BR439" s="61"/>
      <c r="BS439" s="61"/>
      <c r="BT439" s="61"/>
      <c r="BU439" s="61"/>
      <c r="BV439" s="61"/>
      <c r="BW439" s="61"/>
      <c r="BX439" s="61"/>
      <c r="BY439" s="61"/>
      <c r="BZ439" s="61"/>
      <c r="CA439" s="61"/>
      <c r="CB439" s="61"/>
      <c r="CC439" s="61"/>
      <c r="CD439" s="61"/>
      <c r="CE439" s="61"/>
      <c r="CF439" s="61"/>
      <c r="CG439" s="61"/>
      <c r="CH439" s="61"/>
      <c r="CI439" s="61"/>
      <c r="CJ439" s="61"/>
      <c r="CK439" s="61"/>
      <c r="CL439" s="61"/>
      <c r="CM439" s="61"/>
      <c r="CN439" s="61"/>
      <c r="CO439" s="61"/>
      <c r="CP439" s="61"/>
      <c r="CQ439" s="61"/>
      <c r="CR439" s="61"/>
      <c r="CS439" s="61"/>
      <c r="CT439" s="61"/>
      <c r="CU439" s="61"/>
      <c r="CV439" s="61"/>
      <c r="CW439" s="61"/>
      <c r="CX439" s="61"/>
      <c r="CY439" s="61"/>
      <c r="CZ439" s="61"/>
      <c r="DA439" s="61"/>
      <c r="DB439" s="61"/>
      <c r="DC439" s="61"/>
      <c r="DD439" s="61"/>
      <c r="DE439" s="61"/>
      <c r="DF439" s="61"/>
      <c r="DG439" s="61"/>
      <c r="DH439" s="61"/>
      <c r="DI439" s="61"/>
      <c r="DJ439" s="61"/>
      <c r="DK439" s="61"/>
      <c r="DL439" s="61"/>
      <c r="DM439" s="61"/>
      <c r="DN439" s="61"/>
      <c r="DO439" s="61"/>
      <c r="DP439" s="61"/>
      <c r="DQ439" s="61"/>
      <c r="DR439" s="61"/>
    </row>
    <row r="440" spans="1:122"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1"/>
      <c r="BH440" s="61"/>
      <c r="BI440" s="61"/>
      <c r="BJ440" s="61"/>
      <c r="BK440" s="61"/>
      <c r="BL440" s="61"/>
      <c r="BM440" s="61"/>
      <c r="BN440" s="61"/>
      <c r="BO440" s="61"/>
      <c r="BP440" s="61"/>
      <c r="BQ440" s="61"/>
      <c r="BR440" s="61"/>
      <c r="BS440" s="61"/>
      <c r="BT440" s="61"/>
      <c r="BU440" s="61"/>
      <c r="BV440" s="61"/>
      <c r="BW440" s="61"/>
      <c r="BX440" s="61"/>
      <c r="BY440" s="61"/>
      <c r="BZ440" s="61"/>
      <c r="CA440" s="61"/>
      <c r="CB440" s="61"/>
      <c r="CC440" s="61"/>
      <c r="CD440" s="61"/>
      <c r="CE440" s="61"/>
      <c r="CF440" s="61"/>
      <c r="CG440" s="61"/>
      <c r="CH440" s="61"/>
      <c r="CI440" s="61"/>
      <c r="CJ440" s="61"/>
      <c r="CK440" s="61"/>
      <c r="CL440" s="61"/>
      <c r="CM440" s="61"/>
      <c r="CN440" s="61"/>
      <c r="CO440" s="61"/>
      <c r="CP440" s="61"/>
      <c r="CQ440" s="61"/>
      <c r="CR440" s="61"/>
      <c r="CS440" s="61"/>
      <c r="CT440" s="61"/>
      <c r="CU440" s="61"/>
      <c r="CV440" s="61"/>
      <c r="CW440" s="61"/>
      <c r="CX440" s="61"/>
      <c r="CY440" s="61"/>
      <c r="CZ440" s="61"/>
      <c r="DA440" s="61"/>
      <c r="DB440" s="61"/>
      <c r="DC440" s="61"/>
      <c r="DD440" s="61"/>
      <c r="DE440" s="61"/>
      <c r="DF440" s="61"/>
      <c r="DG440" s="61"/>
      <c r="DH440" s="61"/>
      <c r="DI440" s="61"/>
      <c r="DJ440" s="61"/>
      <c r="DK440" s="61"/>
      <c r="DL440" s="61"/>
      <c r="DM440" s="61"/>
      <c r="DN440" s="61"/>
      <c r="DO440" s="61"/>
      <c r="DP440" s="61"/>
      <c r="DQ440" s="61"/>
      <c r="DR440" s="61"/>
    </row>
    <row r="441" spans="1:122"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1"/>
      <c r="BH441" s="61"/>
      <c r="BI441" s="61"/>
      <c r="BJ441" s="61"/>
      <c r="BK441" s="61"/>
      <c r="BL441" s="61"/>
      <c r="BM441" s="61"/>
      <c r="BN441" s="61"/>
      <c r="BO441" s="61"/>
      <c r="BP441" s="61"/>
      <c r="BQ441" s="61"/>
      <c r="BR441" s="61"/>
      <c r="BS441" s="61"/>
      <c r="BT441" s="61"/>
      <c r="BU441" s="61"/>
      <c r="BV441" s="61"/>
      <c r="BW441" s="61"/>
      <c r="BX441" s="61"/>
      <c r="BY441" s="61"/>
      <c r="BZ441" s="61"/>
      <c r="CA441" s="61"/>
      <c r="CB441" s="61"/>
      <c r="CC441" s="61"/>
      <c r="CD441" s="61"/>
      <c r="CE441" s="61"/>
      <c r="CF441" s="61"/>
      <c r="CG441" s="61"/>
      <c r="CH441" s="61"/>
      <c r="CI441" s="61"/>
      <c r="CJ441" s="61"/>
      <c r="CK441" s="61"/>
      <c r="CL441" s="61"/>
      <c r="CM441" s="61"/>
      <c r="CN441" s="61"/>
      <c r="CO441" s="61"/>
      <c r="CP441" s="61"/>
      <c r="CQ441" s="61"/>
      <c r="CR441" s="61"/>
      <c r="CS441" s="61"/>
      <c r="CT441" s="61"/>
      <c r="CU441" s="61"/>
      <c r="CV441" s="61"/>
      <c r="CW441" s="61"/>
      <c r="CX441" s="61"/>
      <c r="CY441" s="61"/>
      <c r="CZ441" s="61"/>
      <c r="DA441" s="61"/>
      <c r="DB441" s="61"/>
      <c r="DC441" s="61"/>
      <c r="DD441" s="61"/>
      <c r="DE441" s="61"/>
      <c r="DF441" s="61"/>
      <c r="DG441" s="61"/>
      <c r="DH441" s="61"/>
      <c r="DI441" s="61"/>
      <c r="DJ441" s="61"/>
      <c r="DK441" s="61"/>
      <c r="DL441" s="61"/>
      <c r="DM441" s="61"/>
      <c r="DN441" s="61"/>
      <c r="DO441" s="61"/>
      <c r="DP441" s="61"/>
      <c r="DQ441" s="61"/>
      <c r="DR441" s="61"/>
    </row>
    <row r="442" spans="1:122"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61"/>
      <c r="BH442" s="61"/>
      <c r="BI442" s="61"/>
      <c r="BJ442" s="61"/>
      <c r="BK442" s="61"/>
      <c r="BL442" s="61"/>
      <c r="BM442" s="61"/>
      <c r="BN442" s="61"/>
      <c r="BO442" s="61"/>
      <c r="BP442" s="61"/>
      <c r="BQ442" s="61"/>
      <c r="BR442" s="61"/>
      <c r="BS442" s="61"/>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61"/>
      <c r="CQ442" s="61"/>
      <c r="CR442" s="61"/>
      <c r="CS442" s="61"/>
      <c r="CT442" s="61"/>
      <c r="CU442" s="61"/>
      <c r="CV442" s="61"/>
      <c r="CW442" s="61"/>
      <c r="CX442" s="61"/>
      <c r="CY442" s="61"/>
      <c r="CZ442" s="61"/>
      <c r="DA442" s="61"/>
      <c r="DB442" s="61"/>
      <c r="DC442" s="61"/>
      <c r="DD442" s="61"/>
      <c r="DE442" s="61"/>
      <c r="DF442" s="61"/>
      <c r="DG442" s="61"/>
      <c r="DH442" s="61"/>
      <c r="DI442" s="61"/>
      <c r="DJ442" s="61"/>
      <c r="DK442" s="61"/>
      <c r="DL442" s="61"/>
      <c r="DM442" s="61"/>
      <c r="DN442" s="61"/>
      <c r="DO442" s="61"/>
      <c r="DP442" s="61"/>
      <c r="DQ442" s="61"/>
      <c r="DR442" s="61"/>
    </row>
    <row r="443" spans="1:122"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61"/>
      <c r="BH443" s="61"/>
      <c r="BI443" s="61"/>
      <c r="BJ443" s="61"/>
      <c r="BK443" s="61"/>
      <c r="BL443" s="61"/>
      <c r="BM443" s="61"/>
      <c r="BN443" s="61"/>
      <c r="BO443" s="61"/>
      <c r="BP443" s="61"/>
      <c r="BQ443" s="61"/>
      <c r="BR443" s="61"/>
      <c r="BS443" s="61"/>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61"/>
      <c r="CQ443" s="61"/>
      <c r="CR443" s="61"/>
      <c r="CS443" s="61"/>
      <c r="CT443" s="61"/>
      <c r="CU443" s="61"/>
      <c r="CV443" s="61"/>
      <c r="CW443" s="61"/>
      <c r="CX443" s="61"/>
      <c r="CY443" s="61"/>
      <c r="CZ443" s="61"/>
      <c r="DA443" s="61"/>
      <c r="DB443" s="61"/>
      <c r="DC443" s="61"/>
      <c r="DD443" s="61"/>
      <c r="DE443" s="61"/>
      <c r="DF443" s="61"/>
      <c r="DG443" s="61"/>
      <c r="DH443" s="61"/>
      <c r="DI443" s="61"/>
      <c r="DJ443" s="61"/>
      <c r="DK443" s="61"/>
      <c r="DL443" s="61"/>
      <c r="DM443" s="61"/>
      <c r="DN443" s="61"/>
      <c r="DO443" s="61"/>
      <c r="DP443" s="61"/>
      <c r="DQ443" s="61"/>
      <c r="DR443" s="61"/>
    </row>
    <row r="444" spans="1:122"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61"/>
      <c r="BH444" s="61"/>
      <c r="BI444" s="61"/>
      <c r="BJ444" s="61"/>
      <c r="BK444" s="61"/>
      <c r="BL444" s="61"/>
      <c r="BM444" s="61"/>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c r="CU444" s="61"/>
      <c r="CV444" s="61"/>
      <c r="CW444" s="61"/>
      <c r="CX444" s="61"/>
      <c r="CY444" s="61"/>
      <c r="CZ444" s="61"/>
      <c r="DA444" s="61"/>
      <c r="DB444" s="61"/>
      <c r="DC444" s="61"/>
      <c r="DD444" s="61"/>
      <c r="DE444" s="61"/>
      <c r="DF444" s="61"/>
      <c r="DG444" s="61"/>
      <c r="DH444" s="61"/>
      <c r="DI444" s="61"/>
      <c r="DJ444" s="61"/>
      <c r="DK444" s="61"/>
      <c r="DL444" s="61"/>
      <c r="DM444" s="61"/>
      <c r="DN444" s="61"/>
      <c r="DO444" s="61"/>
      <c r="DP444" s="61"/>
      <c r="DQ444" s="61"/>
      <c r="DR444" s="61"/>
    </row>
    <row r="445" spans="1:122"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61"/>
      <c r="BH445" s="61"/>
      <c r="BI445" s="61"/>
      <c r="BJ445" s="61"/>
      <c r="BK445" s="61"/>
      <c r="BL445" s="61"/>
      <c r="BM445" s="61"/>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c r="CU445" s="61"/>
      <c r="CV445" s="61"/>
      <c r="CW445" s="61"/>
      <c r="CX445" s="61"/>
      <c r="CY445" s="61"/>
      <c r="CZ445" s="61"/>
      <c r="DA445" s="61"/>
      <c r="DB445" s="61"/>
      <c r="DC445" s="61"/>
      <c r="DD445" s="61"/>
      <c r="DE445" s="61"/>
      <c r="DF445" s="61"/>
      <c r="DG445" s="61"/>
      <c r="DH445" s="61"/>
      <c r="DI445" s="61"/>
      <c r="DJ445" s="61"/>
      <c r="DK445" s="61"/>
      <c r="DL445" s="61"/>
      <c r="DM445" s="61"/>
      <c r="DN445" s="61"/>
      <c r="DO445" s="61"/>
      <c r="DP445" s="61"/>
      <c r="DQ445" s="61"/>
      <c r="DR445" s="61"/>
    </row>
    <row r="446" spans="1:122"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c r="CU446" s="61"/>
      <c r="CV446" s="61"/>
      <c r="CW446" s="61"/>
      <c r="CX446" s="61"/>
      <c r="CY446" s="61"/>
      <c r="CZ446" s="61"/>
      <c r="DA446" s="61"/>
      <c r="DB446" s="61"/>
      <c r="DC446" s="61"/>
      <c r="DD446" s="61"/>
      <c r="DE446" s="61"/>
      <c r="DF446" s="61"/>
      <c r="DG446" s="61"/>
      <c r="DH446" s="61"/>
      <c r="DI446" s="61"/>
      <c r="DJ446" s="61"/>
      <c r="DK446" s="61"/>
      <c r="DL446" s="61"/>
      <c r="DM446" s="61"/>
      <c r="DN446" s="61"/>
      <c r="DO446" s="61"/>
      <c r="DP446" s="61"/>
      <c r="DQ446" s="61"/>
      <c r="DR446" s="61"/>
    </row>
    <row r="447" spans="1:122"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c r="CU447" s="61"/>
      <c r="CV447" s="61"/>
      <c r="CW447" s="61"/>
      <c r="CX447" s="61"/>
      <c r="CY447" s="61"/>
      <c r="CZ447" s="61"/>
      <c r="DA447" s="61"/>
      <c r="DB447" s="61"/>
      <c r="DC447" s="61"/>
      <c r="DD447" s="61"/>
      <c r="DE447" s="61"/>
      <c r="DF447" s="61"/>
      <c r="DG447" s="61"/>
      <c r="DH447" s="61"/>
      <c r="DI447" s="61"/>
      <c r="DJ447" s="61"/>
      <c r="DK447" s="61"/>
      <c r="DL447" s="61"/>
      <c r="DM447" s="61"/>
      <c r="DN447" s="61"/>
      <c r="DO447" s="61"/>
      <c r="DP447" s="61"/>
      <c r="DQ447" s="61"/>
      <c r="DR447" s="61"/>
    </row>
    <row r="448" spans="1:122"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c r="CU448" s="61"/>
      <c r="CV448" s="61"/>
      <c r="CW448" s="61"/>
      <c r="CX448" s="61"/>
      <c r="CY448" s="61"/>
      <c r="CZ448" s="61"/>
      <c r="DA448" s="61"/>
      <c r="DB448" s="61"/>
      <c r="DC448" s="61"/>
      <c r="DD448" s="61"/>
      <c r="DE448" s="61"/>
      <c r="DF448" s="61"/>
      <c r="DG448" s="61"/>
      <c r="DH448" s="61"/>
      <c r="DI448" s="61"/>
      <c r="DJ448" s="61"/>
      <c r="DK448" s="61"/>
      <c r="DL448" s="61"/>
      <c r="DM448" s="61"/>
      <c r="DN448" s="61"/>
      <c r="DO448" s="61"/>
      <c r="DP448" s="61"/>
      <c r="DQ448" s="61"/>
      <c r="DR448" s="61"/>
    </row>
    <row r="449" spans="1:122"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1"/>
      <c r="BH449" s="61"/>
      <c r="BI449" s="61"/>
      <c r="BJ449" s="61"/>
      <c r="BK449" s="61"/>
      <c r="BL449" s="61"/>
      <c r="BM449" s="61"/>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c r="CU449" s="61"/>
      <c r="CV449" s="61"/>
      <c r="CW449" s="61"/>
      <c r="CX449" s="61"/>
      <c r="CY449" s="61"/>
      <c r="CZ449" s="61"/>
      <c r="DA449" s="61"/>
      <c r="DB449" s="61"/>
      <c r="DC449" s="61"/>
      <c r="DD449" s="61"/>
      <c r="DE449" s="61"/>
      <c r="DF449" s="61"/>
      <c r="DG449" s="61"/>
      <c r="DH449" s="61"/>
      <c r="DI449" s="61"/>
      <c r="DJ449" s="61"/>
      <c r="DK449" s="61"/>
      <c r="DL449" s="61"/>
      <c r="DM449" s="61"/>
      <c r="DN449" s="61"/>
      <c r="DO449" s="61"/>
      <c r="DP449" s="61"/>
      <c r="DQ449" s="61"/>
      <c r="DR449" s="61"/>
    </row>
    <row r="450" spans="1:122"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1"/>
      <c r="BH450" s="61"/>
      <c r="BI450" s="61"/>
      <c r="BJ450" s="61"/>
      <c r="BK450" s="61"/>
      <c r="BL450" s="61"/>
      <c r="BM450" s="61"/>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c r="CU450" s="61"/>
      <c r="CV450" s="61"/>
      <c r="CW450" s="61"/>
      <c r="CX450" s="61"/>
      <c r="CY450" s="61"/>
      <c r="CZ450" s="61"/>
      <c r="DA450" s="61"/>
      <c r="DB450" s="61"/>
      <c r="DC450" s="61"/>
      <c r="DD450" s="61"/>
      <c r="DE450" s="61"/>
      <c r="DF450" s="61"/>
      <c r="DG450" s="61"/>
      <c r="DH450" s="61"/>
      <c r="DI450" s="61"/>
      <c r="DJ450" s="61"/>
      <c r="DK450" s="61"/>
      <c r="DL450" s="61"/>
      <c r="DM450" s="61"/>
      <c r="DN450" s="61"/>
      <c r="DO450" s="61"/>
      <c r="DP450" s="61"/>
      <c r="DQ450" s="61"/>
      <c r="DR450" s="61"/>
    </row>
    <row r="451" spans="1:122"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1"/>
      <c r="BH451" s="61"/>
      <c r="BI451" s="61"/>
      <c r="BJ451" s="61"/>
      <c r="BK451" s="61"/>
      <c r="BL451" s="61"/>
      <c r="BM451" s="61"/>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c r="CU451" s="61"/>
      <c r="CV451" s="61"/>
      <c r="CW451" s="61"/>
      <c r="CX451" s="61"/>
      <c r="CY451" s="61"/>
      <c r="CZ451" s="61"/>
      <c r="DA451" s="61"/>
      <c r="DB451" s="61"/>
      <c r="DC451" s="61"/>
      <c r="DD451" s="61"/>
      <c r="DE451" s="61"/>
      <c r="DF451" s="61"/>
      <c r="DG451" s="61"/>
      <c r="DH451" s="61"/>
      <c r="DI451" s="61"/>
      <c r="DJ451" s="61"/>
      <c r="DK451" s="61"/>
      <c r="DL451" s="61"/>
      <c r="DM451" s="61"/>
      <c r="DN451" s="61"/>
      <c r="DO451" s="61"/>
      <c r="DP451" s="61"/>
      <c r="DQ451" s="61"/>
      <c r="DR451" s="61"/>
    </row>
    <row r="452" spans="1:122"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1"/>
      <c r="BH452" s="61"/>
      <c r="BI452" s="61"/>
      <c r="BJ452" s="61"/>
      <c r="BK452" s="61"/>
      <c r="BL452" s="61"/>
      <c r="BM452" s="61"/>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c r="CU452" s="61"/>
      <c r="CV452" s="61"/>
      <c r="CW452" s="61"/>
      <c r="CX452" s="61"/>
      <c r="CY452" s="61"/>
      <c r="CZ452" s="61"/>
      <c r="DA452" s="61"/>
      <c r="DB452" s="61"/>
      <c r="DC452" s="61"/>
      <c r="DD452" s="61"/>
      <c r="DE452" s="61"/>
      <c r="DF452" s="61"/>
      <c r="DG452" s="61"/>
      <c r="DH452" s="61"/>
      <c r="DI452" s="61"/>
      <c r="DJ452" s="61"/>
      <c r="DK452" s="61"/>
      <c r="DL452" s="61"/>
      <c r="DM452" s="61"/>
      <c r="DN452" s="61"/>
      <c r="DO452" s="61"/>
      <c r="DP452" s="61"/>
      <c r="DQ452" s="61"/>
      <c r="DR452" s="61"/>
    </row>
    <row r="453" spans="1:122"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61"/>
      <c r="BI453" s="61"/>
      <c r="BJ453" s="61"/>
      <c r="BK453" s="61"/>
      <c r="BL453" s="61"/>
      <c r="BM453" s="61"/>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c r="CU453" s="61"/>
      <c r="CV453" s="61"/>
      <c r="CW453" s="61"/>
      <c r="CX453" s="61"/>
      <c r="CY453" s="61"/>
      <c r="CZ453" s="61"/>
      <c r="DA453" s="61"/>
      <c r="DB453" s="61"/>
      <c r="DC453" s="61"/>
      <c r="DD453" s="61"/>
      <c r="DE453" s="61"/>
      <c r="DF453" s="61"/>
      <c r="DG453" s="61"/>
      <c r="DH453" s="61"/>
      <c r="DI453" s="61"/>
      <c r="DJ453" s="61"/>
      <c r="DK453" s="61"/>
      <c r="DL453" s="61"/>
      <c r="DM453" s="61"/>
      <c r="DN453" s="61"/>
      <c r="DO453" s="61"/>
      <c r="DP453" s="61"/>
      <c r="DQ453" s="61"/>
      <c r="DR453" s="61"/>
    </row>
    <row r="454" spans="1:122"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1"/>
      <c r="BH454" s="61"/>
      <c r="BI454" s="61"/>
      <c r="BJ454" s="61"/>
      <c r="BK454" s="61"/>
      <c r="BL454" s="61"/>
      <c r="BM454" s="61"/>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c r="CU454" s="61"/>
      <c r="CV454" s="61"/>
      <c r="CW454" s="61"/>
      <c r="CX454" s="61"/>
      <c r="CY454" s="61"/>
      <c r="CZ454" s="61"/>
      <c r="DA454" s="61"/>
      <c r="DB454" s="61"/>
      <c r="DC454" s="61"/>
      <c r="DD454" s="61"/>
      <c r="DE454" s="61"/>
      <c r="DF454" s="61"/>
      <c r="DG454" s="61"/>
      <c r="DH454" s="61"/>
      <c r="DI454" s="61"/>
      <c r="DJ454" s="61"/>
      <c r="DK454" s="61"/>
      <c r="DL454" s="61"/>
      <c r="DM454" s="61"/>
      <c r="DN454" s="61"/>
      <c r="DO454" s="61"/>
      <c r="DP454" s="61"/>
      <c r="DQ454" s="61"/>
      <c r="DR454" s="61"/>
    </row>
    <row r="455" spans="1:122"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c r="CU455" s="61"/>
      <c r="CV455" s="61"/>
      <c r="CW455" s="61"/>
      <c r="CX455" s="61"/>
      <c r="CY455" s="61"/>
      <c r="CZ455" s="61"/>
      <c r="DA455" s="61"/>
      <c r="DB455" s="61"/>
      <c r="DC455" s="61"/>
      <c r="DD455" s="61"/>
      <c r="DE455" s="61"/>
      <c r="DF455" s="61"/>
      <c r="DG455" s="61"/>
      <c r="DH455" s="61"/>
      <c r="DI455" s="61"/>
      <c r="DJ455" s="61"/>
      <c r="DK455" s="61"/>
      <c r="DL455" s="61"/>
      <c r="DM455" s="61"/>
      <c r="DN455" s="61"/>
      <c r="DO455" s="61"/>
      <c r="DP455" s="61"/>
      <c r="DQ455" s="61"/>
      <c r="DR455" s="61"/>
    </row>
    <row r="456" spans="1:122"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c r="CU456" s="61"/>
      <c r="CV456" s="61"/>
      <c r="CW456" s="61"/>
      <c r="CX456" s="61"/>
      <c r="CY456" s="61"/>
      <c r="CZ456" s="61"/>
      <c r="DA456" s="61"/>
      <c r="DB456" s="61"/>
      <c r="DC456" s="61"/>
      <c r="DD456" s="61"/>
      <c r="DE456" s="61"/>
      <c r="DF456" s="61"/>
      <c r="DG456" s="61"/>
      <c r="DH456" s="61"/>
      <c r="DI456" s="61"/>
      <c r="DJ456" s="61"/>
      <c r="DK456" s="61"/>
      <c r="DL456" s="61"/>
      <c r="DM456" s="61"/>
      <c r="DN456" s="61"/>
      <c r="DO456" s="61"/>
      <c r="DP456" s="61"/>
      <c r="DQ456" s="61"/>
      <c r="DR456" s="61"/>
    </row>
    <row r="457" spans="1:122"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c r="CU457" s="61"/>
      <c r="CV457" s="61"/>
      <c r="CW457" s="61"/>
      <c r="CX457" s="61"/>
      <c r="CY457" s="61"/>
      <c r="CZ457" s="61"/>
      <c r="DA457" s="61"/>
      <c r="DB457" s="61"/>
      <c r="DC457" s="61"/>
      <c r="DD457" s="61"/>
      <c r="DE457" s="61"/>
      <c r="DF457" s="61"/>
      <c r="DG457" s="61"/>
      <c r="DH457" s="61"/>
      <c r="DI457" s="61"/>
      <c r="DJ457" s="61"/>
      <c r="DK457" s="61"/>
      <c r="DL457" s="61"/>
      <c r="DM457" s="61"/>
      <c r="DN457" s="61"/>
      <c r="DO457" s="61"/>
      <c r="DP457" s="61"/>
      <c r="DQ457" s="61"/>
      <c r="DR457" s="61"/>
    </row>
    <row r="458" spans="1:122"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c r="CU458" s="61"/>
      <c r="CV458" s="61"/>
      <c r="CW458" s="61"/>
      <c r="CX458" s="61"/>
      <c r="CY458" s="61"/>
      <c r="CZ458" s="61"/>
      <c r="DA458" s="61"/>
      <c r="DB458" s="61"/>
      <c r="DC458" s="61"/>
      <c r="DD458" s="61"/>
      <c r="DE458" s="61"/>
      <c r="DF458" s="61"/>
      <c r="DG458" s="61"/>
      <c r="DH458" s="61"/>
      <c r="DI458" s="61"/>
      <c r="DJ458" s="61"/>
      <c r="DK458" s="61"/>
      <c r="DL458" s="61"/>
      <c r="DM458" s="61"/>
      <c r="DN458" s="61"/>
      <c r="DO458" s="61"/>
      <c r="DP458" s="61"/>
      <c r="DQ458" s="61"/>
      <c r="DR458" s="61"/>
    </row>
    <row r="459" spans="1:122"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c r="CU459" s="61"/>
      <c r="CV459" s="61"/>
      <c r="CW459" s="61"/>
      <c r="CX459" s="61"/>
      <c r="CY459" s="61"/>
      <c r="CZ459" s="61"/>
      <c r="DA459" s="61"/>
      <c r="DB459" s="61"/>
      <c r="DC459" s="61"/>
      <c r="DD459" s="61"/>
      <c r="DE459" s="61"/>
      <c r="DF459" s="61"/>
      <c r="DG459" s="61"/>
      <c r="DH459" s="61"/>
      <c r="DI459" s="61"/>
      <c r="DJ459" s="61"/>
      <c r="DK459" s="61"/>
      <c r="DL459" s="61"/>
      <c r="DM459" s="61"/>
      <c r="DN459" s="61"/>
      <c r="DO459" s="61"/>
      <c r="DP459" s="61"/>
      <c r="DQ459" s="61"/>
      <c r="DR459" s="61"/>
    </row>
    <row r="460" spans="1:122"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c r="CU460" s="61"/>
      <c r="CV460" s="61"/>
      <c r="CW460" s="61"/>
      <c r="CX460" s="61"/>
      <c r="CY460" s="61"/>
      <c r="CZ460" s="61"/>
      <c r="DA460" s="61"/>
      <c r="DB460" s="61"/>
      <c r="DC460" s="61"/>
      <c r="DD460" s="61"/>
      <c r="DE460" s="61"/>
      <c r="DF460" s="61"/>
      <c r="DG460" s="61"/>
      <c r="DH460" s="61"/>
      <c r="DI460" s="61"/>
      <c r="DJ460" s="61"/>
      <c r="DK460" s="61"/>
      <c r="DL460" s="61"/>
      <c r="DM460" s="61"/>
      <c r="DN460" s="61"/>
      <c r="DO460" s="61"/>
      <c r="DP460" s="61"/>
      <c r="DQ460" s="61"/>
      <c r="DR460" s="61"/>
    </row>
    <row r="461" spans="1:122"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c r="CU461" s="61"/>
      <c r="CV461" s="61"/>
      <c r="CW461" s="61"/>
      <c r="CX461" s="61"/>
      <c r="CY461" s="61"/>
      <c r="CZ461" s="61"/>
      <c r="DA461" s="61"/>
      <c r="DB461" s="61"/>
      <c r="DC461" s="61"/>
      <c r="DD461" s="61"/>
      <c r="DE461" s="61"/>
      <c r="DF461" s="61"/>
      <c r="DG461" s="61"/>
      <c r="DH461" s="61"/>
      <c r="DI461" s="61"/>
      <c r="DJ461" s="61"/>
      <c r="DK461" s="61"/>
      <c r="DL461" s="61"/>
      <c r="DM461" s="61"/>
      <c r="DN461" s="61"/>
      <c r="DO461" s="61"/>
      <c r="DP461" s="61"/>
      <c r="DQ461" s="61"/>
      <c r="DR461" s="61"/>
    </row>
    <row r="462" spans="1:122"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c r="CU462" s="61"/>
      <c r="CV462" s="61"/>
      <c r="CW462" s="61"/>
      <c r="CX462" s="61"/>
      <c r="CY462" s="61"/>
      <c r="CZ462" s="61"/>
      <c r="DA462" s="61"/>
      <c r="DB462" s="61"/>
      <c r="DC462" s="61"/>
      <c r="DD462" s="61"/>
      <c r="DE462" s="61"/>
      <c r="DF462" s="61"/>
      <c r="DG462" s="61"/>
      <c r="DH462" s="61"/>
      <c r="DI462" s="61"/>
      <c r="DJ462" s="61"/>
      <c r="DK462" s="61"/>
      <c r="DL462" s="61"/>
      <c r="DM462" s="61"/>
      <c r="DN462" s="61"/>
      <c r="DO462" s="61"/>
      <c r="DP462" s="61"/>
      <c r="DQ462" s="61"/>
      <c r="DR462" s="61"/>
    </row>
    <row r="463" spans="1:122"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c r="CU463" s="61"/>
      <c r="CV463" s="61"/>
      <c r="CW463" s="61"/>
      <c r="CX463" s="61"/>
      <c r="CY463" s="61"/>
      <c r="CZ463" s="61"/>
      <c r="DA463" s="61"/>
      <c r="DB463" s="61"/>
      <c r="DC463" s="61"/>
      <c r="DD463" s="61"/>
      <c r="DE463" s="61"/>
      <c r="DF463" s="61"/>
      <c r="DG463" s="61"/>
      <c r="DH463" s="61"/>
      <c r="DI463" s="61"/>
      <c r="DJ463" s="61"/>
      <c r="DK463" s="61"/>
      <c r="DL463" s="61"/>
      <c r="DM463" s="61"/>
      <c r="DN463" s="61"/>
      <c r="DO463" s="61"/>
      <c r="DP463" s="61"/>
      <c r="DQ463" s="61"/>
      <c r="DR463" s="61"/>
    </row>
    <row r="464" spans="1:122"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c r="CU464" s="61"/>
      <c r="CV464" s="61"/>
      <c r="CW464" s="61"/>
      <c r="CX464" s="61"/>
      <c r="CY464" s="61"/>
      <c r="CZ464" s="61"/>
      <c r="DA464" s="61"/>
      <c r="DB464" s="61"/>
      <c r="DC464" s="61"/>
      <c r="DD464" s="61"/>
      <c r="DE464" s="61"/>
      <c r="DF464" s="61"/>
      <c r="DG464" s="61"/>
      <c r="DH464" s="61"/>
      <c r="DI464" s="61"/>
      <c r="DJ464" s="61"/>
      <c r="DK464" s="61"/>
      <c r="DL464" s="61"/>
      <c r="DM464" s="61"/>
      <c r="DN464" s="61"/>
      <c r="DO464" s="61"/>
      <c r="DP464" s="61"/>
      <c r="DQ464" s="61"/>
      <c r="DR464" s="61"/>
    </row>
    <row r="465" spans="1:122"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c r="CU465" s="61"/>
      <c r="CV465" s="61"/>
      <c r="CW465" s="61"/>
      <c r="CX465" s="61"/>
      <c r="CY465" s="61"/>
      <c r="CZ465" s="61"/>
      <c r="DA465" s="61"/>
      <c r="DB465" s="61"/>
      <c r="DC465" s="61"/>
      <c r="DD465" s="61"/>
      <c r="DE465" s="61"/>
      <c r="DF465" s="61"/>
      <c r="DG465" s="61"/>
      <c r="DH465" s="61"/>
      <c r="DI465" s="61"/>
      <c r="DJ465" s="61"/>
      <c r="DK465" s="61"/>
      <c r="DL465" s="61"/>
      <c r="DM465" s="61"/>
      <c r="DN465" s="61"/>
      <c r="DO465" s="61"/>
      <c r="DP465" s="61"/>
      <c r="DQ465" s="61"/>
      <c r="DR465" s="61"/>
    </row>
    <row r="466" spans="1:122"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c r="CU466" s="61"/>
      <c r="CV466" s="61"/>
      <c r="CW466" s="61"/>
      <c r="CX466" s="61"/>
      <c r="CY466" s="61"/>
      <c r="CZ466" s="61"/>
      <c r="DA466" s="61"/>
      <c r="DB466" s="61"/>
      <c r="DC466" s="61"/>
      <c r="DD466" s="61"/>
      <c r="DE466" s="61"/>
      <c r="DF466" s="61"/>
      <c r="DG466" s="61"/>
      <c r="DH466" s="61"/>
      <c r="DI466" s="61"/>
      <c r="DJ466" s="61"/>
      <c r="DK466" s="61"/>
      <c r="DL466" s="61"/>
      <c r="DM466" s="61"/>
      <c r="DN466" s="61"/>
      <c r="DO466" s="61"/>
      <c r="DP466" s="61"/>
      <c r="DQ466" s="61"/>
      <c r="DR466" s="61"/>
    </row>
    <row r="467" spans="1:122"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c r="CU467" s="61"/>
      <c r="CV467" s="61"/>
      <c r="CW467" s="61"/>
      <c r="CX467" s="61"/>
      <c r="CY467" s="61"/>
      <c r="CZ467" s="61"/>
      <c r="DA467" s="61"/>
      <c r="DB467" s="61"/>
      <c r="DC467" s="61"/>
      <c r="DD467" s="61"/>
      <c r="DE467" s="61"/>
      <c r="DF467" s="61"/>
      <c r="DG467" s="61"/>
      <c r="DH467" s="61"/>
      <c r="DI467" s="61"/>
      <c r="DJ467" s="61"/>
      <c r="DK467" s="61"/>
      <c r="DL467" s="61"/>
      <c r="DM467" s="61"/>
      <c r="DN467" s="61"/>
      <c r="DO467" s="61"/>
      <c r="DP467" s="61"/>
      <c r="DQ467" s="61"/>
      <c r="DR467" s="61"/>
    </row>
    <row r="468" spans="1:122"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c r="CU468" s="61"/>
      <c r="CV468" s="61"/>
      <c r="CW468" s="61"/>
      <c r="CX468" s="61"/>
      <c r="CY468" s="61"/>
      <c r="CZ468" s="61"/>
      <c r="DA468" s="61"/>
      <c r="DB468" s="61"/>
      <c r="DC468" s="61"/>
      <c r="DD468" s="61"/>
      <c r="DE468" s="61"/>
      <c r="DF468" s="61"/>
      <c r="DG468" s="61"/>
      <c r="DH468" s="61"/>
      <c r="DI468" s="61"/>
      <c r="DJ468" s="61"/>
      <c r="DK468" s="61"/>
      <c r="DL468" s="61"/>
      <c r="DM468" s="61"/>
      <c r="DN468" s="61"/>
      <c r="DO468" s="61"/>
      <c r="DP468" s="61"/>
      <c r="DQ468" s="61"/>
      <c r="DR468" s="61"/>
    </row>
    <row r="469" spans="1:122"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c r="CU469" s="61"/>
      <c r="CV469" s="61"/>
      <c r="CW469" s="61"/>
      <c r="CX469" s="61"/>
      <c r="CY469" s="61"/>
      <c r="CZ469" s="61"/>
      <c r="DA469" s="61"/>
      <c r="DB469" s="61"/>
      <c r="DC469" s="61"/>
      <c r="DD469" s="61"/>
      <c r="DE469" s="61"/>
      <c r="DF469" s="61"/>
      <c r="DG469" s="61"/>
      <c r="DH469" s="61"/>
      <c r="DI469" s="61"/>
      <c r="DJ469" s="61"/>
      <c r="DK469" s="61"/>
      <c r="DL469" s="61"/>
      <c r="DM469" s="61"/>
      <c r="DN469" s="61"/>
      <c r="DO469" s="61"/>
      <c r="DP469" s="61"/>
      <c r="DQ469" s="61"/>
      <c r="DR469" s="61"/>
    </row>
    <row r="470" spans="1:122"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c r="CU470" s="61"/>
      <c r="CV470" s="61"/>
      <c r="CW470" s="61"/>
      <c r="CX470" s="61"/>
      <c r="CY470" s="61"/>
      <c r="CZ470" s="61"/>
      <c r="DA470" s="61"/>
      <c r="DB470" s="61"/>
      <c r="DC470" s="61"/>
      <c r="DD470" s="61"/>
      <c r="DE470" s="61"/>
      <c r="DF470" s="61"/>
      <c r="DG470" s="61"/>
      <c r="DH470" s="61"/>
      <c r="DI470" s="61"/>
      <c r="DJ470" s="61"/>
      <c r="DK470" s="61"/>
      <c r="DL470" s="61"/>
      <c r="DM470" s="61"/>
      <c r="DN470" s="61"/>
      <c r="DO470" s="61"/>
      <c r="DP470" s="61"/>
      <c r="DQ470" s="61"/>
      <c r="DR470" s="61"/>
    </row>
    <row r="471" spans="1:122"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c r="CT471" s="61"/>
      <c r="CU471" s="61"/>
      <c r="CV471" s="61"/>
      <c r="CW471" s="61"/>
      <c r="CX471" s="61"/>
      <c r="CY471" s="61"/>
      <c r="CZ471" s="61"/>
      <c r="DA471" s="61"/>
      <c r="DB471" s="61"/>
      <c r="DC471" s="61"/>
      <c r="DD471" s="61"/>
      <c r="DE471" s="61"/>
      <c r="DF471" s="61"/>
      <c r="DG471" s="61"/>
      <c r="DH471" s="61"/>
      <c r="DI471" s="61"/>
      <c r="DJ471" s="61"/>
      <c r="DK471" s="61"/>
      <c r="DL471" s="61"/>
      <c r="DM471" s="61"/>
      <c r="DN471" s="61"/>
      <c r="DO471" s="61"/>
      <c r="DP471" s="61"/>
      <c r="DQ471" s="61"/>
      <c r="DR471" s="61"/>
    </row>
    <row r="472" spans="1:122"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c r="CT472" s="61"/>
      <c r="CU472" s="61"/>
      <c r="CV472" s="61"/>
      <c r="CW472" s="61"/>
      <c r="CX472" s="61"/>
      <c r="CY472" s="61"/>
      <c r="CZ472" s="61"/>
      <c r="DA472" s="61"/>
      <c r="DB472" s="61"/>
      <c r="DC472" s="61"/>
      <c r="DD472" s="61"/>
      <c r="DE472" s="61"/>
      <c r="DF472" s="61"/>
      <c r="DG472" s="61"/>
      <c r="DH472" s="61"/>
      <c r="DI472" s="61"/>
      <c r="DJ472" s="61"/>
      <c r="DK472" s="61"/>
      <c r="DL472" s="61"/>
      <c r="DM472" s="61"/>
      <c r="DN472" s="61"/>
      <c r="DO472" s="61"/>
      <c r="DP472" s="61"/>
      <c r="DQ472" s="61"/>
      <c r="DR472" s="61"/>
    </row>
    <row r="473" spans="1:122"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c r="CT473" s="61"/>
      <c r="CU473" s="61"/>
      <c r="CV473" s="61"/>
      <c r="CW473" s="61"/>
      <c r="CX473" s="61"/>
      <c r="CY473" s="61"/>
      <c r="CZ473" s="61"/>
      <c r="DA473" s="61"/>
      <c r="DB473" s="61"/>
      <c r="DC473" s="61"/>
      <c r="DD473" s="61"/>
      <c r="DE473" s="61"/>
      <c r="DF473" s="61"/>
      <c r="DG473" s="61"/>
      <c r="DH473" s="61"/>
      <c r="DI473" s="61"/>
      <c r="DJ473" s="61"/>
      <c r="DK473" s="61"/>
      <c r="DL473" s="61"/>
      <c r="DM473" s="61"/>
      <c r="DN473" s="61"/>
      <c r="DO473" s="61"/>
      <c r="DP473" s="61"/>
      <c r="DQ473" s="61"/>
      <c r="DR473" s="61"/>
    </row>
    <row r="474" spans="1:122"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c r="CT474" s="61"/>
      <c r="CU474" s="61"/>
      <c r="CV474" s="61"/>
      <c r="CW474" s="61"/>
      <c r="CX474" s="61"/>
      <c r="CY474" s="61"/>
      <c r="CZ474" s="61"/>
      <c r="DA474" s="61"/>
      <c r="DB474" s="61"/>
      <c r="DC474" s="61"/>
      <c r="DD474" s="61"/>
      <c r="DE474" s="61"/>
      <c r="DF474" s="61"/>
      <c r="DG474" s="61"/>
      <c r="DH474" s="61"/>
      <c r="DI474" s="61"/>
      <c r="DJ474" s="61"/>
      <c r="DK474" s="61"/>
      <c r="DL474" s="61"/>
      <c r="DM474" s="61"/>
      <c r="DN474" s="61"/>
      <c r="DO474" s="61"/>
      <c r="DP474" s="61"/>
      <c r="DQ474" s="61"/>
      <c r="DR474" s="61"/>
    </row>
    <row r="475" spans="1:122"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c r="CT475" s="61"/>
      <c r="CU475" s="61"/>
      <c r="CV475" s="61"/>
      <c r="CW475" s="61"/>
      <c r="CX475" s="61"/>
      <c r="CY475" s="61"/>
      <c r="CZ475" s="61"/>
      <c r="DA475" s="61"/>
      <c r="DB475" s="61"/>
      <c r="DC475" s="61"/>
      <c r="DD475" s="61"/>
      <c r="DE475" s="61"/>
      <c r="DF475" s="61"/>
      <c r="DG475" s="61"/>
      <c r="DH475" s="61"/>
      <c r="DI475" s="61"/>
      <c r="DJ475" s="61"/>
      <c r="DK475" s="61"/>
      <c r="DL475" s="61"/>
      <c r="DM475" s="61"/>
      <c r="DN475" s="61"/>
      <c r="DO475" s="61"/>
      <c r="DP475" s="61"/>
      <c r="DQ475" s="61"/>
      <c r="DR475" s="61"/>
    </row>
    <row r="476" spans="1:122"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c r="CT476" s="61"/>
      <c r="CU476" s="61"/>
      <c r="CV476" s="61"/>
      <c r="CW476" s="61"/>
      <c r="CX476" s="61"/>
      <c r="CY476" s="61"/>
      <c r="CZ476" s="61"/>
      <c r="DA476" s="61"/>
      <c r="DB476" s="61"/>
      <c r="DC476" s="61"/>
      <c r="DD476" s="61"/>
      <c r="DE476" s="61"/>
      <c r="DF476" s="61"/>
      <c r="DG476" s="61"/>
      <c r="DH476" s="61"/>
      <c r="DI476" s="61"/>
      <c r="DJ476" s="61"/>
      <c r="DK476" s="61"/>
      <c r="DL476" s="61"/>
      <c r="DM476" s="61"/>
      <c r="DN476" s="61"/>
      <c r="DO476" s="61"/>
      <c r="DP476" s="61"/>
      <c r="DQ476" s="61"/>
      <c r="DR476" s="61"/>
    </row>
    <row r="477" spans="1:122"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c r="CT477" s="61"/>
      <c r="CU477" s="61"/>
      <c r="CV477" s="61"/>
      <c r="CW477" s="61"/>
      <c r="CX477" s="61"/>
      <c r="CY477" s="61"/>
      <c r="CZ477" s="61"/>
      <c r="DA477" s="61"/>
      <c r="DB477" s="61"/>
      <c r="DC477" s="61"/>
      <c r="DD477" s="61"/>
      <c r="DE477" s="61"/>
      <c r="DF477" s="61"/>
      <c r="DG477" s="61"/>
      <c r="DH477" s="61"/>
      <c r="DI477" s="61"/>
      <c r="DJ477" s="61"/>
      <c r="DK477" s="61"/>
      <c r="DL477" s="61"/>
      <c r="DM477" s="61"/>
      <c r="DN477" s="61"/>
      <c r="DO477" s="61"/>
      <c r="DP477" s="61"/>
      <c r="DQ477" s="61"/>
      <c r="DR477" s="61"/>
    </row>
    <row r="478" spans="1:122"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c r="CT478" s="61"/>
      <c r="CU478" s="61"/>
      <c r="CV478" s="61"/>
      <c r="CW478" s="61"/>
      <c r="CX478" s="61"/>
      <c r="CY478" s="61"/>
      <c r="CZ478" s="61"/>
      <c r="DA478" s="61"/>
      <c r="DB478" s="61"/>
      <c r="DC478" s="61"/>
      <c r="DD478" s="61"/>
      <c r="DE478" s="61"/>
      <c r="DF478" s="61"/>
      <c r="DG478" s="61"/>
      <c r="DH478" s="61"/>
      <c r="DI478" s="61"/>
      <c r="DJ478" s="61"/>
      <c r="DK478" s="61"/>
      <c r="DL478" s="61"/>
      <c r="DM478" s="61"/>
      <c r="DN478" s="61"/>
      <c r="DO478" s="61"/>
      <c r="DP478" s="61"/>
      <c r="DQ478" s="61"/>
      <c r="DR478" s="61"/>
    </row>
    <row r="479" spans="1:122"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c r="CT479" s="61"/>
      <c r="CU479" s="61"/>
      <c r="CV479" s="61"/>
      <c r="CW479" s="61"/>
      <c r="CX479" s="61"/>
      <c r="CY479" s="61"/>
      <c r="CZ479" s="61"/>
      <c r="DA479" s="61"/>
      <c r="DB479" s="61"/>
      <c r="DC479" s="61"/>
      <c r="DD479" s="61"/>
      <c r="DE479" s="61"/>
      <c r="DF479" s="61"/>
      <c r="DG479" s="61"/>
      <c r="DH479" s="61"/>
      <c r="DI479" s="61"/>
      <c r="DJ479" s="61"/>
      <c r="DK479" s="61"/>
      <c r="DL479" s="61"/>
      <c r="DM479" s="61"/>
      <c r="DN479" s="61"/>
      <c r="DO479" s="61"/>
      <c r="DP479" s="61"/>
      <c r="DQ479" s="61"/>
      <c r="DR479" s="61"/>
    </row>
    <row r="480" spans="1:122"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c r="CT480" s="61"/>
      <c r="CU480" s="61"/>
      <c r="CV480" s="61"/>
      <c r="CW480" s="61"/>
      <c r="CX480" s="61"/>
      <c r="CY480" s="61"/>
      <c r="CZ480" s="61"/>
      <c r="DA480" s="61"/>
      <c r="DB480" s="61"/>
      <c r="DC480" s="61"/>
      <c r="DD480" s="61"/>
      <c r="DE480" s="61"/>
      <c r="DF480" s="61"/>
      <c r="DG480" s="61"/>
      <c r="DH480" s="61"/>
      <c r="DI480" s="61"/>
      <c r="DJ480" s="61"/>
      <c r="DK480" s="61"/>
      <c r="DL480" s="61"/>
      <c r="DM480" s="61"/>
      <c r="DN480" s="61"/>
      <c r="DO480" s="61"/>
      <c r="DP480" s="61"/>
      <c r="DQ480" s="61"/>
      <c r="DR480" s="61"/>
    </row>
    <row r="481" spans="1:122"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c r="CT481" s="61"/>
      <c r="CU481" s="61"/>
      <c r="CV481" s="61"/>
      <c r="CW481" s="61"/>
      <c r="CX481" s="61"/>
      <c r="CY481" s="61"/>
      <c r="CZ481" s="61"/>
      <c r="DA481" s="61"/>
      <c r="DB481" s="61"/>
      <c r="DC481" s="61"/>
      <c r="DD481" s="61"/>
      <c r="DE481" s="61"/>
      <c r="DF481" s="61"/>
      <c r="DG481" s="61"/>
      <c r="DH481" s="61"/>
      <c r="DI481" s="61"/>
      <c r="DJ481" s="61"/>
      <c r="DK481" s="61"/>
      <c r="DL481" s="61"/>
      <c r="DM481" s="61"/>
      <c r="DN481" s="61"/>
      <c r="DO481" s="61"/>
      <c r="DP481" s="61"/>
      <c r="DQ481" s="61"/>
      <c r="DR481" s="61"/>
    </row>
    <row r="482" spans="1:122"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c r="CT482" s="61"/>
      <c r="CU482" s="61"/>
      <c r="CV482" s="61"/>
      <c r="CW482" s="61"/>
      <c r="CX482" s="61"/>
      <c r="CY482" s="61"/>
      <c r="CZ482" s="61"/>
      <c r="DA482" s="61"/>
      <c r="DB482" s="61"/>
      <c r="DC482" s="61"/>
      <c r="DD482" s="61"/>
      <c r="DE482" s="61"/>
      <c r="DF482" s="61"/>
      <c r="DG482" s="61"/>
      <c r="DH482" s="61"/>
      <c r="DI482" s="61"/>
      <c r="DJ482" s="61"/>
      <c r="DK482" s="61"/>
      <c r="DL482" s="61"/>
      <c r="DM482" s="61"/>
      <c r="DN482" s="61"/>
      <c r="DO482" s="61"/>
      <c r="DP482" s="61"/>
      <c r="DQ482" s="61"/>
      <c r="DR482" s="61"/>
    </row>
    <row r="483" spans="1:122"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c r="CT483" s="61"/>
      <c r="CU483" s="61"/>
      <c r="CV483" s="61"/>
      <c r="CW483" s="61"/>
      <c r="CX483" s="61"/>
      <c r="CY483" s="61"/>
      <c r="CZ483" s="61"/>
      <c r="DA483" s="61"/>
      <c r="DB483" s="61"/>
      <c r="DC483" s="61"/>
      <c r="DD483" s="61"/>
      <c r="DE483" s="61"/>
      <c r="DF483" s="61"/>
      <c r="DG483" s="61"/>
      <c r="DH483" s="61"/>
      <c r="DI483" s="61"/>
      <c r="DJ483" s="61"/>
      <c r="DK483" s="61"/>
      <c r="DL483" s="61"/>
      <c r="DM483" s="61"/>
      <c r="DN483" s="61"/>
      <c r="DO483" s="61"/>
      <c r="DP483" s="61"/>
      <c r="DQ483" s="61"/>
      <c r="DR483" s="61"/>
    </row>
    <row r="484" spans="1:122"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c r="CT484" s="61"/>
      <c r="CU484" s="61"/>
      <c r="CV484" s="61"/>
      <c r="CW484" s="61"/>
      <c r="CX484" s="61"/>
      <c r="CY484" s="61"/>
      <c r="CZ484" s="61"/>
      <c r="DA484" s="61"/>
      <c r="DB484" s="61"/>
      <c r="DC484" s="61"/>
      <c r="DD484" s="61"/>
      <c r="DE484" s="61"/>
      <c r="DF484" s="61"/>
      <c r="DG484" s="61"/>
      <c r="DH484" s="61"/>
      <c r="DI484" s="61"/>
      <c r="DJ484" s="61"/>
      <c r="DK484" s="61"/>
      <c r="DL484" s="61"/>
      <c r="DM484" s="61"/>
      <c r="DN484" s="61"/>
      <c r="DO484" s="61"/>
      <c r="DP484" s="61"/>
      <c r="DQ484" s="61"/>
      <c r="DR484" s="61"/>
    </row>
    <row r="485" spans="1:122"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c r="CT485" s="61"/>
      <c r="CU485" s="61"/>
      <c r="CV485" s="61"/>
      <c r="CW485" s="61"/>
      <c r="CX485" s="61"/>
      <c r="CY485" s="61"/>
      <c r="CZ485" s="61"/>
      <c r="DA485" s="61"/>
      <c r="DB485" s="61"/>
      <c r="DC485" s="61"/>
      <c r="DD485" s="61"/>
      <c r="DE485" s="61"/>
      <c r="DF485" s="61"/>
      <c r="DG485" s="61"/>
      <c r="DH485" s="61"/>
      <c r="DI485" s="61"/>
      <c r="DJ485" s="61"/>
      <c r="DK485" s="61"/>
      <c r="DL485" s="61"/>
      <c r="DM485" s="61"/>
      <c r="DN485" s="61"/>
      <c r="DO485" s="61"/>
      <c r="DP485" s="61"/>
      <c r="DQ485" s="61"/>
      <c r="DR485" s="61"/>
    </row>
    <row r="486" spans="1:122"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c r="CT486" s="61"/>
      <c r="CU486" s="61"/>
      <c r="CV486" s="61"/>
      <c r="CW486" s="61"/>
      <c r="CX486" s="61"/>
      <c r="CY486" s="61"/>
      <c r="CZ486" s="61"/>
      <c r="DA486" s="61"/>
      <c r="DB486" s="61"/>
      <c r="DC486" s="61"/>
      <c r="DD486" s="61"/>
      <c r="DE486" s="61"/>
      <c r="DF486" s="61"/>
      <c r="DG486" s="61"/>
      <c r="DH486" s="61"/>
      <c r="DI486" s="61"/>
      <c r="DJ486" s="61"/>
      <c r="DK486" s="61"/>
      <c r="DL486" s="61"/>
      <c r="DM486" s="61"/>
      <c r="DN486" s="61"/>
      <c r="DO486" s="61"/>
      <c r="DP486" s="61"/>
      <c r="DQ486" s="61"/>
      <c r="DR486" s="61"/>
    </row>
    <row r="487" spans="1:122"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c r="CT487" s="61"/>
      <c r="CU487" s="61"/>
      <c r="CV487" s="61"/>
      <c r="CW487" s="61"/>
      <c r="CX487" s="61"/>
      <c r="CY487" s="61"/>
      <c r="CZ487" s="61"/>
      <c r="DA487" s="61"/>
      <c r="DB487" s="61"/>
      <c r="DC487" s="61"/>
      <c r="DD487" s="61"/>
      <c r="DE487" s="61"/>
      <c r="DF487" s="61"/>
      <c r="DG487" s="61"/>
      <c r="DH487" s="61"/>
      <c r="DI487" s="61"/>
      <c r="DJ487" s="61"/>
      <c r="DK487" s="61"/>
      <c r="DL487" s="61"/>
      <c r="DM487" s="61"/>
      <c r="DN487" s="61"/>
      <c r="DO487" s="61"/>
      <c r="DP487" s="61"/>
      <c r="DQ487" s="61"/>
      <c r="DR487" s="61"/>
    </row>
    <row r="488" spans="1:122"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c r="CT488" s="61"/>
      <c r="CU488" s="61"/>
      <c r="CV488" s="61"/>
      <c r="CW488" s="61"/>
      <c r="CX488" s="61"/>
      <c r="CY488" s="61"/>
      <c r="CZ488" s="61"/>
      <c r="DA488" s="61"/>
      <c r="DB488" s="61"/>
      <c r="DC488" s="61"/>
      <c r="DD488" s="61"/>
      <c r="DE488" s="61"/>
      <c r="DF488" s="61"/>
      <c r="DG488" s="61"/>
      <c r="DH488" s="61"/>
      <c r="DI488" s="61"/>
      <c r="DJ488" s="61"/>
      <c r="DK488" s="61"/>
      <c r="DL488" s="61"/>
      <c r="DM488" s="61"/>
      <c r="DN488" s="61"/>
      <c r="DO488" s="61"/>
      <c r="DP488" s="61"/>
      <c r="DQ488" s="61"/>
      <c r="DR488" s="61"/>
    </row>
    <row r="489" spans="1:122"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c r="CT489" s="61"/>
      <c r="CU489" s="61"/>
      <c r="CV489" s="61"/>
      <c r="CW489" s="61"/>
      <c r="CX489" s="61"/>
      <c r="CY489" s="61"/>
      <c r="CZ489" s="61"/>
      <c r="DA489" s="61"/>
      <c r="DB489" s="61"/>
      <c r="DC489" s="61"/>
      <c r="DD489" s="61"/>
      <c r="DE489" s="61"/>
      <c r="DF489" s="61"/>
      <c r="DG489" s="61"/>
      <c r="DH489" s="61"/>
      <c r="DI489" s="61"/>
      <c r="DJ489" s="61"/>
      <c r="DK489" s="61"/>
      <c r="DL489" s="61"/>
      <c r="DM489" s="61"/>
      <c r="DN489" s="61"/>
      <c r="DO489" s="61"/>
      <c r="DP489" s="61"/>
      <c r="DQ489" s="61"/>
      <c r="DR489" s="61"/>
    </row>
    <row r="490" spans="1:122"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c r="CT490" s="61"/>
      <c r="CU490" s="61"/>
      <c r="CV490" s="61"/>
      <c r="CW490" s="61"/>
      <c r="CX490" s="61"/>
      <c r="CY490" s="61"/>
      <c r="CZ490" s="61"/>
      <c r="DA490" s="61"/>
      <c r="DB490" s="61"/>
      <c r="DC490" s="61"/>
      <c r="DD490" s="61"/>
      <c r="DE490" s="61"/>
      <c r="DF490" s="61"/>
      <c r="DG490" s="61"/>
      <c r="DH490" s="61"/>
      <c r="DI490" s="61"/>
      <c r="DJ490" s="61"/>
      <c r="DK490" s="61"/>
      <c r="DL490" s="61"/>
      <c r="DM490" s="61"/>
      <c r="DN490" s="61"/>
      <c r="DO490" s="61"/>
      <c r="DP490" s="61"/>
      <c r="DQ490" s="61"/>
      <c r="DR490" s="61"/>
    </row>
    <row r="491" spans="1:122"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c r="CT491" s="61"/>
      <c r="CU491" s="61"/>
      <c r="CV491" s="61"/>
      <c r="CW491" s="61"/>
      <c r="CX491" s="61"/>
      <c r="CY491" s="61"/>
      <c r="CZ491" s="61"/>
      <c r="DA491" s="61"/>
      <c r="DB491" s="61"/>
      <c r="DC491" s="61"/>
      <c r="DD491" s="61"/>
      <c r="DE491" s="61"/>
      <c r="DF491" s="61"/>
      <c r="DG491" s="61"/>
      <c r="DH491" s="61"/>
      <c r="DI491" s="61"/>
      <c r="DJ491" s="61"/>
      <c r="DK491" s="61"/>
      <c r="DL491" s="61"/>
      <c r="DM491" s="61"/>
      <c r="DN491" s="61"/>
      <c r="DO491" s="61"/>
      <c r="DP491" s="61"/>
      <c r="DQ491" s="61"/>
      <c r="DR491" s="61"/>
    </row>
    <row r="492" spans="1:122"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c r="CT492" s="61"/>
      <c r="CU492" s="61"/>
      <c r="CV492" s="61"/>
      <c r="CW492" s="61"/>
      <c r="CX492" s="61"/>
      <c r="CY492" s="61"/>
      <c r="CZ492" s="61"/>
      <c r="DA492" s="61"/>
      <c r="DB492" s="61"/>
      <c r="DC492" s="61"/>
      <c r="DD492" s="61"/>
      <c r="DE492" s="61"/>
      <c r="DF492" s="61"/>
      <c r="DG492" s="61"/>
      <c r="DH492" s="61"/>
      <c r="DI492" s="61"/>
      <c r="DJ492" s="61"/>
      <c r="DK492" s="61"/>
      <c r="DL492" s="61"/>
      <c r="DM492" s="61"/>
      <c r="DN492" s="61"/>
      <c r="DO492" s="61"/>
      <c r="DP492" s="61"/>
      <c r="DQ492" s="61"/>
      <c r="DR492" s="61"/>
    </row>
    <row r="493" spans="1:122"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c r="CT493" s="61"/>
      <c r="CU493" s="61"/>
      <c r="CV493" s="61"/>
      <c r="CW493" s="61"/>
      <c r="CX493" s="61"/>
      <c r="CY493" s="61"/>
      <c r="CZ493" s="61"/>
      <c r="DA493" s="61"/>
      <c r="DB493" s="61"/>
      <c r="DC493" s="61"/>
      <c r="DD493" s="61"/>
      <c r="DE493" s="61"/>
      <c r="DF493" s="61"/>
      <c r="DG493" s="61"/>
      <c r="DH493" s="61"/>
      <c r="DI493" s="61"/>
      <c r="DJ493" s="61"/>
      <c r="DK493" s="61"/>
      <c r="DL493" s="61"/>
      <c r="DM493" s="61"/>
      <c r="DN493" s="61"/>
      <c r="DO493" s="61"/>
      <c r="DP493" s="61"/>
      <c r="DQ493" s="61"/>
      <c r="DR493" s="61"/>
    </row>
    <row r="494" spans="1:122"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c r="CT494" s="61"/>
      <c r="CU494" s="61"/>
      <c r="CV494" s="61"/>
      <c r="CW494" s="61"/>
      <c r="CX494" s="61"/>
      <c r="CY494" s="61"/>
      <c r="CZ494" s="61"/>
      <c r="DA494" s="61"/>
      <c r="DB494" s="61"/>
      <c r="DC494" s="61"/>
      <c r="DD494" s="61"/>
      <c r="DE494" s="61"/>
      <c r="DF494" s="61"/>
      <c r="DG494" s="61"/>
      <c r="DH494" s="61"/>
      <c r="DI494" s="61"/>
      <c r="DJ494" s="61"/>
      <c r="DK494" s="61"/>
      <c r="DL494" s="61"/>
      <c r="DM494" s="61"/>
      <c r="DN494" s="61"/>
      <c r="DO494" s="61"/>
      <c r="DP494" s="61"/>
      <c r="DQ494" s="61"/>
      <c r="DR494" s="61"/>
    </row>
    <row r="495" spans="1:122"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c r="CT495" s="61"/>
      <c r="CU495" s="61"/>
      <c r="CV495" s="61"/>
      <c r="CW495" s="61"/>
      <c r="CX495" s="61"/>
      <c r="CY495" s="61"/>
      <c r="CZ495" s="61"/>
      <c r="DA495" s="61"/>
      <c r="DB495" s="61"/>
      <c r="DC495" s="61"/>
      <c r="DD495" s="61"/>
      <c r="DE495" s="61"/>
      <c r="DF495" s="61"/>
      <c r="DG495" s="61"/>
      <c r="DH495" s="61"/>
      <c r="DI495" s="61"/>
      <c r="DJ495" s="61"/>
      <c r="DK495" s="61"/>
      <c r="DL495" s="61"/>
      <c r="DM495" s="61"/>
      <c r="DN495" s="61"/>
      <c r="DO495" s="61"/>
      <c r="DP495" s="61"/>
      <c r="DQ495" s="61"/>
      <c r="DR495" s="61"/>
    </row>
    <row r="496" spans="1:122"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c r="CT496" s="61"/>
      <c r="CU496" s="61"/>
      <c r="CV496" s="61"/>
      <c r="CW496" s="61"/>
      <c r="CX496" s="61"/>
      <c r="CY496" s="61"/>
      <c r="CZ496" s="61"/>
      <c r="DA496" s="61"/>
      <c r="DB496" s="61"/>
      <c r="DC496" s="61"/>
      <c r="DD496" s="61"/>
      <c r="DE496" s="61"/>
      <c r="DF496" s="61"/>
      <c r="DG496" s="61"/>
      <c r="DH496" s="61"/>
      <c r="DI496" s="61"/>
      <c r="DJ496" s="61"/>
      <c r="DK496" s="61"/>
      <c r="DL496" s="61"/>
      <c r="DM496" s="61"/>
      <c r="DN496" s="61"/>
      <c r="DO496" s="61"/>
      <c r="DP496" s="61"/>
      <c r="DQ496" s="61"/>
      <c r="DR496" s="61"/>
    </row>
    <row r="497" spans="1:122"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c r="CT497" s="61"/>
      <c r="CU497" s="61"/>
      <c r="CV497" s="61"/>
      <c r="CW497" s="61"/>
      <c r="CX497" s="61"/>
      <c r="CY497" s="61"/>
      <c r="CZ497" s="61"/>
      <c r="DA497" s="61"/>
      <c r="DB497" s="61"/>
      <c r="DC497" s="61"/>
      <c r="DD497" s="61"/>
      <c r="DE497" s="61"/>
      <c r="DF497" s="61"/>
      <c r="DG497" s="61"/>
      <c r="DH497" s="61"/>
      <c r="DI497" s="61"/>
      <c r="DJ497" s="61"/>
      <c r="DK497" s="61"/>
      <c r="DL497" s="61"/>
      <c r="DM497" s="61"/>
      <c r="DN497" s="61"/>
      <c r="DO497" s="61"/>
      <c r="DP497" s="61"/>
      <c r="DQ497" s="61"/>
      <c r="DR497" s="61"/>
    </row>
    <row r="498" spans="1:122"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c r="CT498" s="61"/>
      <c r="CU498" s="61"/>
      <c r="CV498" s="61"/>
      <c r="CW498" s="61"/>
      <c r="CX498" s="61"/>
      <c r="CY498" s="61"/>
      <c r="CZ498" s="61"/>
      <c r="DA498" s="61"/>
      <c r="DB498" s="61"/>
      <c r="DC498" s="61"/>
      <c r="DD498" s="61"/>
      <c r="DE498" s="61"/>
      <c r="DF498" s="61"/>
      <c r="DG498" s="61"/>
      <c r="DH498" s="61"/>
      <c r="DI498" s="61"/>
      <c r="DJ498" s="61"/>
      <c r="DK498" s="61"/>
      <c r="DL498" s="61"/>
      <c r="DM498" s="61"/>
      <c r="DN498" s="61"/>
      <c r="DO498" s="61"/>
      <c r="DP498" s="61"/>
      <c r="DQ498" s="61"/>
      <c r="DR498" s="61"/>
    </row>
    <row r="499" spans="1:122"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c r="CT499" s="61"/>
      <c r="CU499" s="61"/>
      <c r="CV499" s="61"/>
      <c r="CW499" s="61"/>
      <c r="CX499" s="61"/>
      <c r="CY499" s="61"/>
      <c r="CZ499" s="61"/>
      <c r="DA499" s="61"/>
      <c r="DB499" s="61"/>
      <c r="DC499" s="61"/>
      <c r="DD499" s="61"/>
      <c r="DE499" s="61"/>
      <c r="DF499" s="61"/>
      <c r="DG499" s="61"/>
      <c r="DH499" s="61"/>
      <c r="DI499" s="61"/>
      <c r="DJ499" s="61"/>
      <c r="DK499" s="61"/>
      <c r="DL499" s="61"/>
      <c r="DM499" s="61"/>
      <c r="DN499" s="61"/>
      <c r="DO499" s="61"/>
      <c r="DP499" s="61"/>
      <c r="DQ499" s="61"/>
      <c r="DR499" s="61"/>
    </row>
    <row r="500" spans="1:122"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c r="CT500" s="61"/>
      <c r="CU500" s="61"/>
      <c r="CV500" s="61"/>
      <c r="CW500" s="61"/>
      <c r="CX500" s="61"/>
      <c r="CY500" s="61"/>
      <c r="CZ500" s="61"/>
      <c r="DA500" s="61"/>
      <c r="DB500" s="61"/>
      <c r="DC500" s="61"/>
      <c r="DD500" s="61"/>
      <c r="DE500" s="61"/>
      <c r="DF500" s="61"/>
      <c r="DG500" s="61"/>
      <c r="DH500" s="61"/>
      <c r="DI500" s="61"/>
      <c r="DJ500" s="61"/>
      <c r="DK500" s="61"/>
      <c r="DL500" s="61"/>
      <c r="DM500" s="61"/>
      <c r="DN500" s="61"/>
      <c r="DO500" s="61"/>
      <c r="DP500" s="61"/>
      <c r="DQ500" s="61"/>
      <c r="DR500" s="61"/>
    </row>
    <row r="501" spans="1:122"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61"/>
      <c r="AY501" s="61"/>
      <c r="AZ501" s="61"/>
      <c r="BA501" s="61"/>
      <c r="BB501" s="61"/>
      <c r="BC501" s="61"/>
      <c r="BD501" s="61"/>
      <c r="BE501" s="61"/>
      <c r="BF501" s="61"/>
      <c r="BG501" s="61"/>
      <c r="BH501" s="61"/>
      <c r="BI501" s="61"/>
      <c r="BJ501" s="61"/>
      <c r="BK501" s="61"/>
      <c r="BL501" s="61"/>
      <c r="BM501" s="61"/>
      <c r="BN501" s="61"/>
      <c r="BO501" s="61"/>
      <c r="BP501" s="61"/>
      <c r="BQ501" s="61"/>
      <c r="BR501" s="61"/>
      <c r="BS501" s="61"/>
      <c r="BT501" s="61"/>
      <c r="BU501" s="61"/>
      <c r="BV501" s="61"/>
      <c r="BW501" s="61"/>
      <c r="BX501" s="61"/>
      <c r="BY501" s="61"/>
      <c r="BZ501" s="61"/>
      <c r="CA501" s="61"/>
      <c r="CB501" s="61"/>
      <c r="CC501" s="61"/>
      <c r="CD501" s="61"/>
      <c r="CE501" s="61"/>
      <c r="CF501" s="61"/>
      <c r="CG501" s="61"/>
      <c r="CH501" s="61"/>
      <c r="CI501" s="61"/>
      <c r="CJ501" s="61"/>
      <c r="CK501" s="61"/>
      <c r="CL501" s="61"/>
      <c r="CM501" s="61"/>
      <c r="CN501" s="61"/>
      <c r="CO501" s="61"/>
      <c r="CP501" s="61"/>
      <c r="CQ501" s="61"/>
      <c r="CR501" s="61"/>
      <c r="CS501" s="61"/>
      <c r="CT501" s="61"/>
      <c r="CU501" s="61"/>
      <c r="CV501" s="61"/>
      <c r="CW501" s="61"/>
      <c r="CX501" s="61"/>
      <c r="CY501" s="61"/>
      <c r="CZ501" s="61"/>
      <c r="DA501" s="61"/>
      <c r="DB501" s="61"/>
      <c r="DC501" s="61"/>
      <c r="DD501" s="61"/>
      <c r="DE501" s="61"/>
      <c r="DF501" s="61"/>
      <c r="DG501" s="61"/>
      <c r="DH501" s="61"/>
      <c r="DI501" s="61"/>
      <c r="DJ501" s="61"/>
      <c r="DK501" s="61"/>
      <c r="DL501" s="61"/>
      <c r="DM501" s="61"/>
      <c r="DN501" s="61"/>
      <c r="DO501" s="61"/>
      <c r="DP501" s="61"/>
      <c r="DQ501" s="61"/>
      <c r="DR501" s="61"/>
    </row>
    <row r="502" spans="1:122"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61"/>
      <c r="AY502" s="61"/>
      <c r="AZ502" s="61"/>
      <c r="BA502" s="61"/>
      <c r="BB502" s="61"/>
      <c r="BC502" s="61"/>
      <c r="BD502" s="61"/>
      <c r="BE502" s="61"/>
      <c r="BF502" s="61"/>
      <c r="BG502" s="61"/>
      <c r="BH502" s="61"/>
      <c r="BI502" s="61"/>
      <c r="BJ502" s="61"/>
      <c r="BK502" s="61"/>
      <c r="BL502" s="61"/>
      <c r="BM502" s="61"/>
      <c r="BN502" s="61"/>
      <c r="BO502" s="61"/>
      <c r="BP502" s="61"/>
      <c r="BQ502" s="61"/>
      <c r="BR502" s="61"/>
      <c r="BS502" s="61"/>
      <c r="BT502" s="61"/>
      <c r="BU502" s="61"/>
      <c r="BV502" s="61"/>
      <c r="BW502" s="61"/>
      <c r="BX502" s="61"/>
      <c r="BY502" s="61"/>
      <c r="BZ502" s="61"/>
      <c r="CA502" s="61"/>
      <c r="CB502" s="61"/>
      <c r="CC502" s="61"/>
      <c r="CD502" s="61"/>
      <c r="CE502" s="61"/>
      <c r="CF502" s="61"/>
      <c r="CG502" s="61"/>
      <c r="CH502" s="61"/>
      <c r="CI502" s="61"/>
      <c r="CJ502" s="61"/>
      <c r="CK502" s="61"/>
      <c r="CL502" s="61"/>
      <c r="CM502" s="61"/>
      <c r="CN502" s="61"/>
      <c r="CO502" s="61"/>
      <c r="CP502" s="61"/>
      <c r="CQ502" s="61"/>
      <c r="CR502" s="61"/>
      <c r="CS502" s="61"/>
      <c r="CT502" s="61"/>
      <c r="CU502" s="61"/>
      <c r="CV502" s="61"/>
      <c r="CW502" s="61"/>
      <c r="CX502" s="61"/>
      <c r="CY502" s="61"/>
      <c r="CZ502" s="61"/>
      <c r="DA502" s="61"/>
      <c r="DB502" s="61"/>
      <c r="DC502" s="61"/>
      <c r="DD502" s="61"/>
      <c r="DE502" s="61"/>
      <c r="DF502" s="61"/>
      <c r="DG502" s="61"/>
      <c r="DH502" s="61"/>
      <c r="DI502" s="61"/>
      <c r="DJ502" s="61"/>
      <c r="DK502" s="61"/>
      <c r="DL502" s="61"/>
      <c r="DM502" s="61"/>
      <c r="DN502" s="61"/>
      <c r="DO502" s="61"/>
      <c r="DP502" s="61"/>
      <c r="DQ502" s="61"/>
      <c r="DR502" s="61"/>
    </row>
    <row r="503" spans="1:122"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61"/>
      <c r="AY503" s="61"/>
      <c r="AZ503" s="61"/>
      <c r="BA503" s="61"/>
      <c r="BB503" s="61"/>
      <c r="BC503" s="61"/>
      <c r="BD503" s="61"/>
      <c r="BE503" s="61"/>
      <c r="BF503" s="61"/>
      <c r="BG503" s="61"/>
      <c r="BH503" s="61"/>
      <c r="BI503" s="61"/>
      <c r="BJ503" s="61"/>
      <c r="BK503" s="61"/>
      <c r="BL503" s="61"/>
      <c r="BM503" s="61"/>
      <c r="BN503" s="61"/>
      <c r="BO503" s="61"/>
      <c r="BP503" s="61"/>
      <c r="BQ503" s="61"/>
      <c r="BR503" s="61"/>
      <c r="BS503" s="61"/>
      <c r="BT503" s="61"/>
      <c r="BU503" s="61"/>
      <c r="BV503" s="61"/>
      <c r="BW503" s="61"/>
      <c r="BX503" s="61"/>
      <c r="BY503" s="61"/>
      <c r="BZ503" s="61"/>
      <c r="CA503" s="61"/>
      <c r="CB503" s="61"/>
      <c r="CC503" s="61"/>
      <c r="CD503" s="61"/>
      <c r="CE503" s="61"/>
      <c r="CF503" s="61"/>
      <c r="CG503" s="61"/>
      <c r="CH503" s="61"/>
      <c r="CI503" s="61"/>
      <c r="CJ503" s="61"/>
      <c r="CK503" s="61"/>
      <c r="CL503" s="61"/>
      <c r="CM503" s="61"/>
      <c r="CN503" s="61"/>
      <c r="CO503" s="61"/>
      <c r="CP503" s="61"/>
      <c r="CQ503" s="61"/>
      <c r="CR503" s="61"/>
      <c r="CS503" s="61"/>
      <c r="CT503" s="61"/>
      <c r="CU503" s="61"/>
      <c r="CV503" s="61"/>
      <c r="CW503" s="61"/>
      <c r="CX503" s="61"/>
      <c r="CY503" s="61"/>
      <c r="CZ503" s="61"/>
      <c r="DA503" s="61"/>
      <c r="DB503" s="61"/>
      <c r="DC503" s="61"/>
      <c r="DD503" s="61"/>
      <c r="DE503" s="61"/>
      <c r="DF503" s="61"/>
      <c r="DG503" s="61"/>
      <c r="DH503" s="61"/>
      <c r="DI503" s="61"/>
      <c r="DJ503" s="61"/>
      <c r="DK503" s="61"/>
      <c r="DL503" s="61"/>
      <c r="DM503" s="61"/>
      <c r="DN503" s="61"/>
      <c r="DO503" s="61"/>
      <c r="DP503" s="61"/>
      <c r="DQ503" s="61"/>
      <c r="DR503" s="61"/>
    </row>
    <row r="504" spans="1:122"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c r="BQ504" s="61"/>
      <c r="BR504" s="61"/>
      <c r="BS504" s="61"/>
      <c r="BT504" s="61"/>
      <c r="BU504" s="61"/>
      <c r="BV504" s="61"/>
      <c r="BW504" s="61"/>
      <c r="BX504" s="61"/>
      <c r="BY504" s="61"/>
      <c r="BZ504" s="61"/>
      <c r="CA504" s="61"/>
      <c r="CB504" s="61"/>
      <c r="CC504" s="61"/>
      <c r="CD504" s="61"/>
      <c r="CE504" s="61"/>
      <c r="CF504" s="61"/>
      <c r="CG504" s="61"/>
      <c r="CH504" s="61"/>
      <c r="CI504" s="61"/>
      <c r="CJ504" s="61"/>
      <c r="CK504" s="61"/>
      <c r="CL504" s="61"/>
      <c r="CM504" s="61"/>
      <c r="CN504" s="61"/>
      <c r="CO504" s="61"/>
      <c r="CP504" s="61"/>
      <c r="CQ504" s="61"/>
      <c r="CR504" s="61"/>
      <c r="CS504" s="61"/>
      <c r="CT504" s="61"/>
      <c r="CU504" s="61"/>
      <c r="CV504" s="61"/>
      <c r="CW504" s="61"/>
      <c r="CX504" s="61"/>
      <c r="CY504" s="61"/>
      <c r="CZ504" s="61"/>
      <c r="DA504" s="61"/>
      <c r="DB504" s="61"/>
      <c r="DC504" s="61"/>
      <c r="DD504" s="61"/>
      <c r="DE504" s="61"/>
      <c r="DF504" s="61"/>
      <c r="DG504" s="61"/>
      <c r="DH504" s="61"/>
      <c r="DI504" s="61"/>
      <c r="DJ504" s="61"/>
      <c r="DK504" s="61"/>
      <c r="DL504" s="61"/>
      <c r="DM504" s="61"/>
      <c r="DN504" s="61"/>
      <c r="DO504" s="61"/>
      <c r="DP504" s="61"/>
      <c r="DQ504" s="61"/>
      <c r="DR504" s="61"/>
    </row>
    <row r="505" spans="1:122"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c r="BQ505" s="61"/>
      <c r="BR505" s="61"/>
      <c r="BS505" s="61"/>
      <c r="BT505" s="61"/>
      <c r="BU505" s="61"/>
      <c r="BV505" s="61"/>
      <c r="BW505" s="61"/>
      <c r="BX505" s="61"/>
      <c r="BY505" s="61"/>
      <c r="BZ505" s="61"/>
      <c r="CA505" s="61"/>
      <c r="CB505" s="61"/>
      <c r="CC505" s="61"/>
      <c r="CD505" s="61"/>
      <c r="CE505" s="61"/>
      <c r="CF505" s="61"/>
      <c r="CG505" s="61"/>
      <c r="CH505" s="61"/>
      <c r="CI505" s="61"/>
      <c r="CJ505" s="61"/>
      <c r="CK505" s="61"/>
      <c r="CL505" s="61"/>
      <c r="CM505" s="61"/>
      <c r="CN505" s="61"/>
      <c r="CO505" s="61"/>
      <c r="CP505" s="61"/>
      <c r="CQ505" s="61"/>
      <c r="CR505" s="61"/>
      <c r="CS505" s="61"/>
      <c r="CT505" s="61"/>
      <c r="CU505" s="61"/>
      <c r="CV505" s="61"/>
      <c r="CW505" s="61"/>
      <c r="CX505" s="61"/>
      <c r="CY505" s="61"/>
      <c r="CZ505" s="61"/>
      <c r="DA505" s="61"/>
      <c r="DB505" s="61"/>
      <c r="DC505" s="61"/>
      <c r="DD505" s="61"/>
      <c r="DE505" s="61"/>
      <c r="DF505" s="61"/>
      <c r="DG505" s="61"/>
      <c r="DH505" s="61"/>
      <c r="DI505" s="61"/>
      <c r="DJ505" s="61"/>
      <c r="DK505" s="61"/>
      <c r="DL505" s="61"/>
      <c r="DM505" s="61"/>
      <c r="DN505" s="61"/>
      <c r="DO505" s="61"/>
      <c r="DP505" s="61"/>
      <c r="DQ505" s="61"/>
      <c r="DR505" s="61"/>
    </row>
    <row r="506" spans="1:122"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c r="BQ506" s="61"/>
      <c r="BR506" s="61"/>
      <c r="BS506" s="61"/>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c r="CT506" s="61"/>
      <c r="CU506" s="61"/>
      <c r="CV506" s="61"/>
      <c r="CW506" s="61"/>
      <c r="CX506" s="61"/>
      <c r="CY506" s="61"/>
      <c r="CZ506" s="61"/>
      <c r="DA506" s="61"/>
      <c r="DB506" s="61"/>
      <c r="DC506" s="61"/>
      <c r="DD506" s="61"/>
      <c r="DE506" s="61"/>
      <c r="DF506" s="61"/>
      <c r="DG506" s="61"/>
      <c r="DH506" s="61"/>
      <c r="DI506" s="61"/>
      <c r="DJ506" s="61"/>
      <c r="DK506" s="61"/>
      <c r="DL506" s="61"/>
      <c r="DM506" s="61"/>
      <c r="DN506" s="61"/>
      <c r="DO506" s="61"/>
      <c r="DP506" s="61"/>
      <c r="DQ506" s="61"/>
      <c r="DR506" s="61"/>
    </row>
    <row r="507" spans="1:122"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c r="CT507" s="61"/>
      <c r="CU507" s="61"/>
      <c r="CV507" s="61"/>
      <c r="CW507" s="61"/>
      <c r="CX507" s="61"/>
      <c r="CY507" s="61"/>
      <c r="CZ507" s="61"/>
      <c r="DA507" s="61"/>
      <c r="DB507" s="61"/>
      <c r="DC507" s="61"/>
      <c r="DD507" s="61"/>
      <c r="DE507" s="61"/>
      <c r="DF507" s="61"/>
      <c r="DG507" s="61"/>
      <c r="DH507" s="61"/>
      <c r="DI507" s="61"/>
      <c r="DJ507" s="61"/>
      <c r="DK507" s="61"/>
      <c r="DL507" s="61"/>
      <c r="DM507" s="61"/>
      <c r="DN507" s="61"/>
      <c r="DO507" s="61"/>
      <c r="DP507" s="61"/>
      <c r="DQ507" s="61"/>
      <c r="DR507" s="61"/>
    </row>
    <row r="508" spans="1:122"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c r="CT508" s="61"/>
      <c r="CU508" s="61"/>
      <c r="CV508" s="61"/>
      <c r="CW508" s="61"/>
      <c r="CX508" s="61"/>
      <c r="CY508" s="61"/>
      <c r="CZ508" s="61"/>
      <c r="DA508" s="61"/>
      <c r="DB508" s="61"/>
      <c r="DC508" s="61"/>
      <c r="DD508" s="61"/>
      <c r="DE508" s="61"/>
      <c r="DF508" s="61"/>
      <c r="DG508" s="61"/>
      <c r="DH508" s="61"/>
      <c r="DI508" s="61"/>
      <c r="DJ508" s="61"/>
      <c r="DK508" s="61"/>
      <c r="DL508" s="61"/>
      <c r="DM508" s="61"/>
      <c r="DN508" s="61"/>
      <c r="DO508" s="61"/>
      <c r="DP508" s="61"/>
      <c r="DQ508" s="61"/>
      <c r="DR508" s="61"/>
    </row>
    <row r="509" spans="1:122"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c r="CT509" s="61"/>
      <c r="CU509" s="61"/>
      <c r="CV509" s="61"/>
      <c r="CW509" s="61"/>
      <c r="CX509" s="61"/>
      <c r="CY509" s="61"/>
      <c r="CZ509" s="61"/>
      <c r="DA509" s="61"/>
      <c r="DB509" s="61"/>
      <c r="DC509" s="61"/>
      <c r="DD509" s="61"/>
      <c r="DE509" s="61"/>
      <c r="DF509" s="61"/>
      <c r="DG509" s="61"/>
      <c r="DH509" s="61"/>
      <c r="DI509" s="61"/>
      <c r="DJ509" s="61"/>
      <c r="DK509" s="61"/>
      <c r="DL509" s="61"/>
      <c r="DM509" s="61"/>
      <c r="DN509" s="61"/>
      <c r="DO509" s="61"/>
      <c r="DP509" s="61"/>
      <c r="DQ509" s="61"/>
      <c r="DR509" s="61"/>
    </row>
    <row r="510" spans="1:122"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c r="CT510" s="61"/>
      <c r="CU510" s="61"/>
      <c r="CV510" s="61"/>
      <c r="CW510" s="61"/>
      <c r="CX510" s="61"/>
      <c r="CY510" s="61"/>
      <c r="CZ510" s="61"/>
      <c r="DA510" s="61"/>
      <c r="DB510" s="61"/>
      <c r="DC510" s="61"/>
      <c r="DD510" s="61"/>
      <c r="DE510" s="61"/>
      <c r="DF510" s="61"/>
      <c r="DG510" s="61"/>
      <c r="DH510" s="61"/>
      <c r="DI510" s="61"/>
      <c r="DJ510" s="61"/>
      <c r="DK510" s="61"/>
      <c r="DL510" s="61"/>
      <c r="DM510" s="61"/>
      <c r="DN510" s="61"/>
      <c r="DO510" s="61"/>
      <c r="DP510" s="61"/>
      <c r="DQ510" s="61"/>
      <c r="DR510" s="61"/>
    </row>
    <row r="511" spans="1:122"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c r="CT511" s="61"/>
      <c r="CU511" s="61"/>
      <c r="CV511" s="61"/>
      <c r="CW511" s="61"/>
      <c r="CX511" s="61"/>
      <c r="CY511" s="61"/>
      <c r="CZ511" s="61"/>
      <c r="DA511" s="61"/>
      <c r="DB511" s="61"/>
      <c r="DC511" s="61"/>
      <c r="DD511" s="61"/>
      <c r="DE511" s="61"/>
      <c r="DF511" s="61"/>
      <c r="DG511" s="61"/>
      <c r="DH511" s="61"/>
      <c r="DI511" s="61"/>
      <c r="DJ511" s="61"/>
      <c r="DK511" s="61"/>
      <c r="DL511" s="61"/>
      <c r="DM511" s="61"/>
      <c r="DN511" s="61"/>
      <c r="DO511" s="61"/>
      <c r="DP511" s="61"/>
      <c r="DQ511" s="61"/>
      <c r="DR511" s="61"/>
    </row>
    <row r="512" spans="1:122"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c r="CT512" s="61"/>
      <c r="CU512" s="61"/>
      <c r="CV512" s="61"/>
      <c r="CW512" s="61"/>
      <c r="CX512" s="61"/>
      <c r="CY512" s="61"/>
      <c r="CZ512" s="61"/>
      <c r="DA512" s="61"/>
      <c r="DB512" s="61"/>
      <c r="DC512" s="61"/>
      <c r="DD512" s="61"/>
      <c r="DE512" s="61"/>
      <c r="DF512" s="61"/>
      <c r="DG512" s="61"/>
      <c r="DH512" s="61"/>
      <c r="DI512" s="61"/>
      <c r="DJ512" s="61"/>
      <c r="DK512" s="61"/>
      <c r="DL512" s="61"/>
      <c r="DM512" s="61"/>
      <c r="DN512" s="61"/>
      <c r="DO512" s="61"/>
      <c r="DP512" s="61"/>
      <c r="DQ512" s="61"/>
      <c r="DR512" s="61"/>
    </row>
    <row r="513" spans="1:122"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c r="CT513" s="61"/>
      <c r="CU513" s="61"/>
      <c r="CV513" s="61"/>
      <c r="CW513" s="61"/>
      <c r="CX513" s="61"/>
      <c r="CY513" s="61"/>
      <c r="CZ513" s="61"/>
      <c r="DA513" s="61"/>
      <c r="DB513" s="61"/>
      <c r="DC513" s="61"/>
      <c r="DD513" s="61"/>
      <c r="DE513" s="61"/>
      <c r="DF513" s="61"/>
      <c r="DG513" s="61"/>
      <c r="DH513" s="61"/>
      <c r="DI513" s="61"/>
      <c r="DJ513" s="61"/>
      <c r="DK513" s="61"/>
      <c r="DL513" s="61"/>
      <c r="DM513" s="61"/>
      <c r="DN513" s="61"/>
      <c r="DO513" s="61"/>
      <c r="DP513" s="61"/>
      <c r="DQ513" s="61"/>
      <c r="DR513" s="61"/>
    </row>
    <row r="514" spans="1:122"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c r="CT514" s="61"/>
      <c r="CU514" s="61"/>
      <c r="CV514" s="61"/>
      <c r="CW514" s="61"/>
      <c r="CX514" s="61"/>
      <c r="CY514" s="61"/>
      <c r="CZ514" s="61"/>
      <c r="DA514" s="61"/>
      <c r="DB514" s="61"/>
      <c r="DC514" s="61"/>
      <c r="DD514" s="61"/>
      <c r="DE514" s="61"/>
      <c r="DF514" s="61"/>
      <c r="DG514" s="61"/>
      <c r="DH514" s="61"/>
      <c r="DI514" s="61"/>
      <c r="DJ514" s="61"/>
      <c r="DK514" s="61"/>
      <c r="DL514" s="61"/>
      <c r="DM514" s="61"/>
      <c r="DN514" s="61"/>
      <c r="DO514" s="61"/>
      <c r="DP514" s="61"/>
      <c r="DQ514" s="61"/>
      <c r="DR514" s="61"/>
    </row>
    <row r="515" spans="1:122"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c r="CT515" s="61"/>
      <c r="CU515" s="61"/>
      <c r="CV515" s="61"/>
      <c r="CW515" s="61"/>
      <c r="CX515" s="61"/>
      <c r="CY515" s="61"/>
      <c r="CZ515" s="61"/>
      <c r="DA515" s="61"/>
      <c r="DB515" s="61"/>
      <c r="DC515" s="61"/>
      <c r="DD515" s="61"/>
      <c r="DE515" s="61"/>
      <c r="DF515" s="61"/>
      <c r="DG515" s="61"/>
      <c r="DH515" s="61"/>
      <c r="DI515" s="61"/>
      <c r="DJ515" s="61"/>
      <c r="DK515" s="61"/>
      <c r="DL515" s="61"/>
      <c r="DM515" s="61"/>
      <c r="DN515" s="61"/>
      <c r="DO515" s="61"/>
      <c r="DP515" s="61"/>
      <c r="DQ515" s="61"/>
      <c r="DR515" s="61"/>
    </row>
    <row r="516" spans="1:122"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c r="CT516" s="61"/>
      <c r="CU516" s="61"/>
      <c r="CV516" s="61"/>
      <c r="CW516" s="61"/>
      <c r="CX516" s="61"/>
      <c r="CY516" s="61"/>
      <c r="CZ516" s="61"/>
      <c r="DA516" s="61"/>
      <c r="DB516" s="61"/>
      <c r="DC516" s="61"/>
      <c r="DD516" s="61"/>
      <c r="DE516" s="61"/>
      <c r="DF516" s="61"/>
      <c r="DG516" s="61"/>
      <c r="DH516" s="61"/>
      <c r="DI516" s="61"/>
      <c r="DJ516" s="61"/>
      <c r="DK516" s="61"/>
      <c r="DL516" s="61"/>
      <c r="DM516" s="61"/>
      <c r="DN516" s="61"/>
      <c r="DO516" s="61"/>
      <c r="DP516" s="61"/>
      <c r="DQ516" s="61"/>
      <c r="DR516" s="61"/>
    </row>
    <row r="517" spans="1:122"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c r="CT517" s="61"/>
      <c r="CU517" s="61"/>
      <c r="CV517" s="61"/>
      <c r="CW517" s="61"/>
      <c r="CX517" s="61"/>
      <c r="CY517" s="61"/>
      <c r="CZ517" s="61"/>
      <c r="DA517" s="61"/>
      <c r="DB517" s="61"/>
      <c r="DC517" s="61"/>
      <c r="DD517" s="61"/>
      <c r="DE517" s="61"/>
      <c r="DF517" s="61"/>
      <c r="DG517" s="61"/>
      <c r="DH517" s="61"/>
      <c r="DI517" s="61"/>
      <c r="DJ517" s="61"/>
      <c r="DK517" s="61"/>
      <c r="DL517" s="61"/>
      <c r="DM517" s="61"/>
      <c r="DN517" s="61"/>
      <c r="DO517" s="61"/>
      <c r="DP517" s="61"/>
      <c r="DQ517" s="61"/>
      <c r="DR517" s="61"/>
    </row>
    <row r="518" spans="1:122"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c r="CT518" s="61"/>
      <c r="CU518" s="61"/>
      <c r="CV518" s="61"/>
      <c r="CW518" s="61"/>
      <c r="CX518" s="61"/>
      <c r="CY518" s="61"/>
      <c r="CZ518" s="61"/>
      <c r="DA518" s="61"/>
      <c r="DB518" s="61"/>
      <c r="DC518" s="61"/>
      <c r="DD518" s="61"/>
      <c r="DE518" s="61"/>
      <c r="DF518" s="61"/>
      <c r="DG518" s="61"/>
      <c r="DH518" s="61"/>
      <c r="DI518" s="61"/>
      <c r="DJ518" s="61"/>
      <c r="DK518" s="61"/>
      <c r="DL518" s="61"/>
      <c r="DM518" s="61"/>
      <c r="DN518" s="61"/>
      <c r="DO518" s="61"/>
      <c r="DP518" s="61"/>
      <c r="DQ518" s="61"/>
      <c r="DR518" s="61"/>
    </row>
    <row r="519" spans="1:122"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c r="CT519" s="61"/>
      <c r="CU519" s="61"/>
      <c r="CV519" s="61"/>
      <c r="CW519" s="61"/>
      <c r="CX519" s="61"/>
      <c r="CY519" s="61"/>
      <c r="CZ519" s="61"/>
      <c r="DA519" s="61"/>
      <c r="DB519" s="61"/>
      <c r="DC519" s="61"/>
      <c r="DD519" s="61"/>
      <c r="DE519" s="61"/>
      <c r="DF519" s="61"/>
      <c r="DG519" s="61"/>
      <c r="DH519" s="61"/>
      <c r="DI519" s="61"/>
      <c r="DJ519" s="61"/>
      <c r="DK519" s="61"/>
      <c r="DL519" s="61"/>
      <c r="DM519" s="61"/>
      <c r="DN519" s="61"/>
      <c r="DO519" s="61"/>
      <c r="DP519" s="61"/>
      <c r="DQ519" s="61"/>
      <c r="DR519" s="61"/>
    </row>
    <row r="520" spans="1:122"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c r="CT520" s="61"/>
      <c r="CU520" s="61"/>
      <c r="CV520" s="61"/>
      <c r="CW520" s="61"/>
      <c r="CX520" s="61"/>
      <c r="CY520" s="61"/>
      <c r="CZ520" s="61"/>
      <c r="DA520" s="61"/>
      <c r="DB520" s="61"/>
      <c r="DC520" s="61"/>
      <c r="DD520" s="61"/>
      <c r="DE520" s="61"/>
      <c r="DF520" s="61"/>
      <c r="DG520" s="61"/>
      <c r="DH520" s="61"/>
      <c r="DI520" s="61"/>
      <c r="DJ520" s="61"/>
      <c r="DK520" s="61"/>
      <c r="DL520" s="61"/>
      <c r="DM520" s="61"/>
      <c r="DN520" s="61"/>
      <c r="DO520" s="61"/>
      <c r="DP520" s="61"/>
      <c r="DQ520" s="61"/>
      <c r="DR520" s="61"/>
    </row>
    <row r="521" spans="1:122"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c r="CT521" s="61"/>
      <c r="CU521" s="61"/>
      <c r="CV521" s="61"/>
      <c r="CW521" s="61"/>
      <c r="CX521" s="61"/>
      <c r="CY521" s="61"/>
      <c r="CZ521" s="61"/>
      <c r="DA521" s="61"/>
      <c r="DB521" s="61"/>
      <c r="DC521" s="61"/>
      <c r="DD521" s="61"/>
      <c r="DE521" s="61"/>
      <c r="DF521" s="61"/>
      <c r="DG521" s="61"/>
      <c r="DH521" s="61"/>
      <c r="DI521" s="61"/>
      <c r="DJ521" s="61"/>
      <c r="DK521" s="61"/>
      <c r="DL521" s="61"/>
      <c r="DM521" s="61"/>
      <c r="DN521" s="61"/>
      <c r="DO521" s="61"/>
      <c r="DP521" s="61"/>
      <c r="DQ521" s="61"/>
      <c r="DR521" s="61"/>
    </row>
    <row r="522" spans="1:122"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c r="CT522" s="61"/>
      <c r="CU522" s="61"/>
      <c r="CV522" s="61"/>
      <c r="CW522" s="61"/>
      <c r="CX522" s="61"/>
      <c r="CY522" s="61"/>
      <c r="CZ522" s="61"/>
      <c r="DA522" s="61"/>
      <c r="DB522" s="61"/>
      <c r="DC522" s="61"/>
      <c r="DD522" s="61"/>
      <c r="DE522" s="61"/>
      <c r="DF522" s="61"/>
      <c r="DG522" s="61"/>
      <c r="DH522" s="61"/>
      <c r="DI522" s="61"/>
      <c r="DJ522" s="61"/>
      <c r="DK522" s="61"/>
      <c r="DL522" s="61"/>
      <c r="DM522" s="61"/>
      <c r="DN522" s="61"/>
      <c r="DO522" s="61"/>
      <c r="DP522" s="61"/>
      <c r="DQ522" s="61"/>
      <c r="DR522" s="61"/>
    </row>
    <row r="523" spans="1:122"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c r="CT523" s="61"/>
      <c r="CU523" s="61"/>
      <c r="CV523" s="61"/>
      <c r="CW523" s="61"/>
      <c r="CX523" s="61"/>
      <c r="CY523" s="61"/>
      <c r="CZ523" s="61"/>
      <c r="DA523" s="61"/>
      <c r="DB523" s="61"/>
      <c r="DC523" s="61"/>
      <c r="DD523" s="61"/>
      <c r="DE523" s="61"/>
      <c r="DF523" s="61"/>
      <c r="DG523" s="61"/>
      <c r="DH523" s="61"/>
      <c r="DI523" s="61"/>
      <c r="DJ523" s="61"/>
      <c r="DK523" s="61"/>
      <c r="DL523" s="61"/>
      <c r="DM523" s="61"/>
      <c r="DN523" s="61"/>
      <c r="DO523" s="61"/>
      <c r="DP523" s="61"/>
      <c r="DQ523" s="61"/>
      <c r="DR523" s="61"/>
    </row>
    <row r="524" spans="1:122"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c r="CT524" s="61"/>
      <c r="CU524" s="61"/>
      <c r="CV524" s="61"/>
      <c r="CW524" s="61"/>
      <c r="CX524" s="61"/>
      <c r="CY524" s="61"/>
      <c r="CZ524" s="61"/>
      <c r="DA524" s="61"/>
      <c r="DB524" s="61"/>
      <c r="DC524" s="61"/>
      <c r="DD524" s="61"/>
      <c r="DE524" s="61"/>
      <c r="DF524" s="61"/>
      <c r="DG524" s="61"/>
      <c r="DH524" s="61"/>
      <c r="DI524" s="61"/>
      <c r="DJ524" s="61"/>
      <c r="DK524" s="61"/>
      <c r="DL524" s="61"/>
      <c r="DM524" s="61"/>
      <c r="DN524" s="61"/>
      <c r="DO524" s="61"/>
      <c r="DP524" s="61"/>
      <c r="DQ524" s="61"/>
      <c r="DR524" s="61"/>
    </row>
    <row r="525" spans="1:122"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c r="CT525" s="61"/>
      <c r="CU525" s="61"/>
      <c r="CV525" s="61"/>
      <c r="CW525" s="61"/>
      <c r="CX525" s="61"/>
      <c r="CY525" s="61"/>
      <c r="CZ525" s="61"/>
      <c r="DA525" s="61"/>
      <c r="DB525" s="61"/>
      <c r="DC525" s="61"/>
      <c r="DD525" s="61"/>
      <c r="DE525" s="61"/>
      <c r="DF525" s="61"/>
      <c r="DG525" s="61"/>
      <c r="DH525" s="61"/>
      <c r="DI525" s="61"/>
      <c r="DJ525" s="61"/>
      <c r="DK525" s="61"/>
      <c r="DL525" s="61"/>
      <c r="DM525" s="61"/>
      <c r="DN525" s="61"/>
      <c r="DO525" s="61"/>
      <c r="DP525" s="61"/>
      <c r="DQ525" s="61"/>
      <c r="DR525" s="61"/>
    </row>
    <row r="526" spans="1:122"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c r="CT526" s="61"/>
      <c r="CU526" s="61"/>
      <c r="CV526" s="61"/>
      <c r="CW526" s="61"/>
      <c r="CX526" s="61"/>
      <c r="CY526" s="61"/>
      <c r="CZ526" s="61"/>
      <c r="DA526" s="61"/>
      <c r="DB526" s="61"/>
      <c r="DC526" s="61"/>
      <c r="DD526" s="61"/>
      <c r="DE526" s="61"/>
      <c r="DF526" s="61"/>
      <c r="DG526" s="61"/>
      <c r="DH526" s="61"/>
      <c r="DI526" s="61"/>
      <c r="DJ526" s="61"/>
      <c r="DK526" s="61"/>
      <c r="DL526" s="61"/>
      <c r="DM526" s="61"/>
      <c r="DN526" s="61"/>
      <c r="DO526" s="61"/>
      <c r="DP526" s="61"/>
      <c r="DQ526" s="61"/>
      <c r="DR526" s="61"/>
    </row>
    <row r="527" spans="1:122"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c r="CT527" s="61"/>
      <c r="CU527" s="61"/>
      <c r="CV527" s="61"/>
      <c r="CW527" s="61"/>
      <c r="CX527" s="61"/>
      <c r="CY527" s="61"/>
      <c r="CZ527" s="61"/>
      <c r="DA527" s="61"/>
      <c r="DB527" s="61"/>
      <c r="DC527" s="61"/>
      <c r="DD527" s="61"/>
      <c r="DE527" s="61"/>
      <c r="DF527" s="61"/>
      <c r="DG527" s="61"/>
      <c r="DH527" s="61"/>
      <c r="DI527" s="61"/>
      <c r="DJ527" s="61"/>
      <c r="DK527" s="61"/>
      <c r="DL527" s="61"/>
      <c r="DM527" s="61"/>
      <c r="DN527" s="61"/>
      <c r="DO527" s="61"/>
      <c r="DP527" s="61"/>
      <c r="DQ527" s="61"/>
      <c r="DR527" s="61"/>
    </row>
    <row r="528" spans="1:122"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c r="CT528" s="61"/>
      <c r="CU528" s="61"/>
      <c r="CV528" s="61"/>
      <c r="CW528" s="61"/>
      <c r="CX528" s="61"/>
      <c r="CY528" s="61"/>
      <c r="CZ528" s="61"/>
      <c r="DA528" s="61"/>
      <c r="DB528" s="61"/>
      <c r="DC528" s="61"/>
      <c r="DD528" s="61"/>
      <c r="DE528" s="61"/>
      <c r="DF528" s="61"/>
      <c r="DG528" s="61"/>
      <c r="DH528" s="61"/>
      <c r="DI528" s="61"/>
      <c r="DJ528" s="61"/>
      <c r="DK528" s="61"/>
      <c r="DL528" s="61"/>
      <c r="DM528" s="61"/>
      <c r="DN528" s="61"/>
      <c r="DO528" s="61"/>
      <c r="DP528" s="61"/>
      <c r="DQ528" s="61"/>
      <c r="DR528" s="61"/>
    </row>
    <row r="529" spans="1:122"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c r="CT529" s="61"/>
      <c r="CU529" s="61"/>
      <c r="CV529" s="61"/>
      <c r="CW529" s="61"/>
      <c r="CX529" s="61"/>
      <c r="CY529" s="61"/>
      <c r="CZ529" s="61"/>
      <c r="DA529" s="61"/>
      <c r="DB529" s="61"/>
      <c r="DC529" s="61"/>
      <c r="DD529" s="61"/>
      <c r="DE529" s="61"/>
      <c r="DF529" s="61"/>
      <c r="DG529" s="61"/>
      <c r="DH529" s="61"/>
      <c r="DI529" s="61"/>
      <c r="DJ529" s="61"/>
      <c r="DK529" s="61"/>
      <c r="DL529" s="61"/>
      <c r="DM529" s="61"/>
      <c r="DN529" s="61"/>
      <c r="DO529" s="61"/>
      <c r="DP529" s="61"/>
      <c r="DQ529" s="61"/>
      <c r="DR529" s="61"/>
    </row>
    <row r="530" spans="1:122"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c r="CT530" s="61"/>
      <c r="CU530" s="61"/>
      <c r="CV530" s="61"/>
      <c r="CW530" s="61"/>
      <c r="CX530" s="61"/>
      <c r="CY530" s="61"/>
      <c r="CZ530" s="61"/>
      <c r="DA530" s="61"/>
      <c r="DB530" s="61"/>
      <c r="DC530" s="61"/>
      <c r="DD530" s="61"/>
      <c r="DE530" s="61"/>
      <c r="DF530" s="61"/>
      <c r="DG530" s="61"/>
      <c r="DH530" s="61"/>
      <c r="DI530" s="61"/>
      <c r="DJ530" s="61"/>
      <c r="DK530" s="61"/>
      <c r="DL530" s="61"/>
      <c r="DM530" s="61"/>
      <c r="DN530" s="61"/>
      <c r="DO530" s="61"/>
      <c r="DP530" s="61"/>
      <c r="DQ530" s="61"/>
      <c r="DR530" s="61"/>
    </row>
    <row r="531" spans="1:122"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c r="CT531" s="61"/>
      <c r="CU531" s="61"/>
      <c r="CV531" s="61"/>
      <c r="CW531" s="61"/>
      <c r="CX531" s="61"/>
      <c r="CY531" s="61"/>
      <c r="CZ531" s="61"/>
      <c r="DA531" s="61"/>
      <c r="DB531" s="61"/>
      <c r="DC531" s="61"/>
      <c r="DD531" s="61"/>
      <c r="DE531" s="61"/>
      <c r="DF531" s="61"/>
      <c r="DG531" s="61"/>
      <c r="DH531" s="61"/>
      <c r="DI531" s="61"/>
      <c r="DJ531" s="61"/>
      <c r="DK531" s="61"/>
      <c r="DL531" s="61"/>
      <c r="DM531" s="61"/>
      <c r="DN531" s="61"/>
      <c r="DO531" s="61"/>
      <c r="DP531" s="61"/>
      <c r="DQ531" s="61"/>
      <c r="DR531" s="61"/>
    </row>
    <row r="532" spans="1:122"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c r="BQ532" s="61"/>
      <c r="BR532" s="61"/>
      <c r="BS532" s="61"/>
      <c r="BT532" s="61"/>
      <c r="BU532" s="61"/>
      <c r="BV532" s="61"/>
      <c r="BW532" s="61"/>
      <c r="BX532" s="61"/>
      <c r="BY532" s="61"/>
      <c r="BZ532" s="61"/>
      <c r="CA532" s="61"/>
      <c r="CB532" s="61"/>
      <c r="CC532" s="61"/>
      <c r="CD532" s="61"/>
      <c r="CE532" s="61"/>
      <c r="CF532" s="61"/>
      <c r="CG532" s="61"/>
      <c r="CH532" s="61"/>
      <c r="CI532" s="61"/>
      <c r="CJ532" s="61"/>
      <c r="CK532" s="61"/>
      <c r="CL532" s="61"/>
      <c r="CM532" s="61"/>
      <c r="CN532" s="61"/>
      <c r="CO532" s="61"/>
      <c r="CP532" s="61"/>
      <c r="CQ532" s="61"/>
      <c r="CR532" s="61"/>
      <c r="CS532" s="61"/>
      <c r="CT532" s="61"/>
      <c r="CU532" s="61"/>
      <c r="CV532" s="61"/>
      <c r="CW532" s="61"/>
      <c r="CX532" s="61"/>
      <c r="CY532" s="61"/>
      <c r="CZ532" s="61"/>
      <c r="DA532" s="61"/>
      <c r="DB532" s="61"/>
      <c r="DC532" s="61"/>
      <c r="DD532" s="61"/>
      <c r="DE532" s="61"/>
      <c r="DF532" s="61"/>
      <c r="DG532" s="61"/>
      <c r="DH532" s="61"/>
      <c r="DI532" s="61"/>
      <c r="DJ532" s="61"/>
      <c r="DK532" s="61"/>
      <c r="DL532" s="61"/>
      <c r="DM532" s="61"/>
      <c r="DN532" s="61"/>
      <c r="DO532" s="61"/>
      <c r="DP532" s="61"/>
      <c r="DQ532" s="61"/>
      <c r="DR532" s="61"/>
    </row>
    <row r="533" spans="1:122"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c r="BQ533" s="61"/>
      <c r="BR533" s="61"/>
      <c r="BS533" s="61"/>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c r="CT533" s="61"/>
      <c r="CU533" s="61"/>
      <c r="CV533" s="61"/>
      <c r="CW533" s="61"/>
      <c r="CX533" s="61"/>
      <c r="CY533" s="61"/>
      <c r="CZ533" s="61"/>
      <c r="DA533" s="61"/>
      <c r="DB533" s="61"/>
      <c r="DC533" s="61"/>
      <c r="DD533" s="61"/>
      <c r="DE533" s="61"/>
      <c r="DF533" s="61"/>
      <c r="DG533" s="61"/>
      <c r="DH533" s="61"/>
      <c r="DI533" s="61"/>
      <c r="DJ533" s="61"/>
      <c r="DK533" s="61"/>
      <c r="DL533" s="61"/>
      <c r="DM533" s="61"/>
      <c r="DN533" s="61"/>
      <c r="DO533" s="61"/>
      <c r="DP533" s="61"/>
      <c r="DQ533" s="61"/>
      <c r="DR533" s="61"/>
    </row>
    <row r="534" spans="1:122"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c r="BQ534" s="61"/>
      <c r="BR534" s="61"/>
      <c r="BS534" s="61"/>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c r="CT534" s="61"/>
      <c r="CU534" s="61"/>
      <c r="CV534" s="61"/>
      <c r="CW534" s="61"/>
      <c r="CX534" s="61"/>
      <c r="CY534" s="61"/>
      <c r="CZ534" s="61"/>
      <c r="DA534" s="61"/>
      <c r="DB534" s="61"/>
      <c r="DC534" s="61"/>
      <c r="DD534" s="61"/>
      <c r="DE534" s="61"/>
      <c r="DF534" s="61"/>
      <c r="DG534" s="61"/>
      <c r="DH534" s="61"/>
      <c r="DI534" s="61"/>
      <c r="DJ534" s="61"/>
      <c r="DK534" s="61"/>
      <c r="DL534" s="61"/>
      <c r="DM534" s="61"/>
      <c r="DN534" s="61"/>
      <c r="DO534" s="61"/>
      <c r="DP534" s="61"/>
      <c r="DQ534" s="61"/>
      <c r="DR534" s="61"/>
    </row>
    <row r="535" spans="1:122"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c r="BQ535" s="61"/>
      <c r="BR535" s="61"/>
      <c r="BS535" s="61"/>
      <c r="BT535" s="61"/>
      <c r="BU535" s="61"/>
      <c r="BV535" s="61"/>
      <c r="BW535" s="61"/>
      <c r="BX535" s="61"/>
      <c r="BY535" s="61"/>
      <c r="BZ535" s="61"/>
      <c r="CA535" s="61"/>
      <c r="CB535" s="61"/>
      <c r="CC535" s="61"/>
      <c r="CD535" s="61"/>
      <c r="CE535" s="61"/>
      <c r="CF535" s="61"/>
      <c r="CG535" s="61"/>
      <c r="CH535" s="61"/>
      <c r="CI535" s="61"/>
      <c r="CJ535" s="61"/>
      <c r="CK535" s="61"/>
      <c r="CL535" s="61"/>
      <c r="CM535" s="61"/>
      <c r="CN535" s="61"/>
      <c r="CO535" s="61"/>
      <c r="CP535" s="61"/>
      <c r="CQ535" s="61"/>
      <c r="CR535" s="61"/>
      <c r="CS535" s="61"/>
      <c r="CT535" s="61"/>
      <c r="CU535" s="61"/>
      <c r="CV535" s="61"/>
      <c r="CW535" s="61"/>
      <c r="CX535" s="61"/>
      <c r="CY535" s="61"/>
      <c r="CZ535" s="61"/>
      <c r="DA535" s="61"/>
      <c r="DB535" s="61"/>
      <c r="DC535" s="61"/>
      <c r="DD535" s="61"/>
      <c r="DE535" s="61"/>
      <c r="DF535" s="61"/>
      <c r="DG535" s="61"/>
      <c r="DH535" s="61"/>
      <c r="DI535" s="61"/>
      <c r="DJ535" s="61"/>
      <c r="DK535" s="61"/>
      <c r="DL535" s="61"/>
      <c r="DM535" s="61"/>
      <c r="DN535" s="61"/>
      <c r="DO535" s="61"/>
      <c r="DP535" s="61"/>
      <c r="DQ535" s="61"/>
      <c r="DR535" s="61"/>
    </row>
    <row r="536" spans="1:122"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c r="BQ536" s="61"/>
      <c r="BR536" s="61"/>
      <c r="BS536" s="61"/>
      <c r="BT536" s="61"/>
      <c r="BU536" s="61"/>
      <c r="BV536" s="61"/>
      <c r="BW536" s="61"/>
      <c r="BX536" s="61"/>
      <c r="BY536" s="61"/>
      <c r="BZ536" s="61"/>
      <c r="CA536" s="61"/>
      <c r="CB536" s="61"/>
      <c r="CC536" s="61"/>
      <c r="CD536" s="61"/>
      <c r="CE536" s="61"/>
      <c r="CF536" s="61"/>
      <c r="CG536" s="61"/>
      <c r="CH536" s="61"/>
      <c r="CI536" s="61"/>
      <c r="CJ536" s="61"/>
      <c r="CK536" s="61"/>
      <c r="CL536" s="61"/>
      <c r="CM536" s="61"/>
      <c r="CN536" s="61"/>
      <c r="CO536" s="61"/>
      <c r="CP536" s="61"/>
      <c r="CQ536" s="61"/>
      <c r="CR536" s="61"/>
      <c r="CS536" s="61"/>
      <c r="CT536" s="61"/>
      <c r="CU536" s="61"/>
      <c r="CV536" s="61"/>
      <c r="CW536" s="61"/>
      <c r="CX536" s="61"/>
      <c r="CY536" s="61"/>
      <c r="CZ536" s="61"/>
      <c r="DA536" s="61"/>
      <c r="DB536" s="61"/>
      <c r="DC536" s="61"/>
      <c r="DD536" s="61"/>
      <c r="DE536" s="61"/>
      <c r="DF536" s="61"/>
      <c r="DG536" s="61"/>
      <c r="DH536" s="61"/>
      <c r="DI536" s="61"/>
      <c r="DJ536" s="61"/>
      <c r="DK536" s="61"/>
      <c r="DL536" s="61"/>
      <c r="DM536" s="61"/>
      <c r="DN536" s="61"/>
      <c r="DO536" s="61"/>
      <c r="DP536" s="61"/>
      <c r="DQ536" s="61"/>
      <c r="DR536" s="61"/>
    </row>
    <row r="537" spans="1:122"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c r="BQ537" s="61"/>
      <c r="BR537" s="61"/>
      <c r="BS537" s="61"/>
      <c r="BT537" s="61"/>
      <c r="BU537" s="61"/>
      <c r="BV537" s="61"/>
      <c r="BW537" s="61"/>
      <c r="BX537" s="61"/>
      <c r="BY537" s="61"/>
      <c r="BZ537" s="61"/>
      <c r="CA537" s="61"/>
      <c r="CB537" s="61"/>
      <c r="CC537" s="61"/>
      <c r="CD537" s="61"/>
      <c r="CE537" s="61"/>
      <c r="CF537" s="61"/>
      <c r="CG537" s="61"/>
      <c r="CH537" s="61"/>
      <c r="CI537" s="61"/>
      <c r="CJ537" s="61"/>
      <c r="CK537" s="61"/>
      <c r="CL537" s="61"/>
      <c r="CM537" s="61"/>
      <c r="CN537" s="61"/>
      <c r="CO537" s="61"/>
      <c r="CP537" s="61"/>
      <c r="CQ537" s="61"/>
      <c r="CR537" s="61"/>
      <c r="CS537" s="61"/>
      <c r="CT537" s="61"/>
      <c r="CU537" s="61"/>
      <c r="CV537" s="61"/>
      <c r="CW537" s="61"/>
      <c r="CX537" s="61"/>
      <c r="CY537" s="61"/>
      <c r="CZ537" s="61"/>
      <c r="DA537" s="61"/>
      <c r="DB537" s="61"/>
      <c r="DC537" s="61"/>
      <c r="DD537" s="61"/>
      <c r="DE537" s="61"/>
      <c r="DF537" s="61"/>
      <c r="DG537" s="61"/>
      <c r="DH537" s="61"/>
      <c r="DI537" s="61"/>
      <c r="DJ537" s="61"/>
      <c r="DK537" s="61"/>
      <c r="DL537" s="61"/>
      <c r="DM537" s="61"/>
      <c r="DN537" s="61"/>
      <c r="DO537" s="61"/>
      <c r="DP537" s="61"/>
      <c r="DQ537" s="61"/>
      <c r="DR537" s="61"/>
    </row>
    <row r="538" spans="1:122"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c r="BQ538" s="61"/>
      <c r="BR538" s="61"/>
      <c r="BS538" s="61"/>
      <c r="BT538" s="61"/>
      <c r="BU538" s="61"/>
      <c r="BV538" s="61"/>
      <c r="BW538" s="61"/>
      <c r="BX538" s="61"/>
      <c r="BY538" s="61"/>
      <c r="BZ538" s="61"/>
      <c r="CA538" s="61"/>
      <c r="CB538" s="61"/>
      <c r="CC538" s="61"/>
      <c r="CD538" s="61"/>
      <c r="CE538" s="61"/>
      <c r="CF538" s="61"/>
      <c r="CG538" s="61"/>
      <c r="CH538" s="61"/>
      <c r="CI538" s="61"/>
      <c r="CJ538" s="61"/>
      <c r="CK538" s="61"/>
      <c r="CL538" s="61"/>
      <c r="CM538" s="61"/>
      <c r="CN538" s="61"/>
      <c r="CO538" s="61"/>
      <c r="CP538" s="61"/>
      <c r="CQ538" s="61"/>
      <c r="CR538" s="61"/>
      <c r="CS538" s="61"/>
      <c r="CT538" s="61"/>
      <c r="CU538" s="61"/>
      <c r="CV538" s="61"/>
      <c r="CW538" s="61"/>
      <c r="CX538" s="61"/>
      <c r="CY538" s="61"/>
      <c r="CZ538" s="61"/>
      <c r="DA538" s="61"/>
      <c r="DB538" s="61"/>
      <c r="DC538" s="61"/>
      <c r="DD538" s="61"/>
      <c r="DE538" s="61"/>
      <c r="DF538" s="61"/>
      <c r="DG538" s="61"/>
      <c r="DH538" s="61"/>
      <c r="DI538" s="61"/>
      <c r="DJ538" s="61"/>
      <c r="DK538" s="61"/>
      <c r="DL538" s="61"/>
      <c r="DM538" s="61"/>
      <c r="DN538" s="61"/>
      <c r="DO538" s="61"/>
      <c r="DP538" s="61"/>
      <c r="DQ538" s="61"/>
      <c r="DR538" s="61"/>
    </row>
    <row r="539" spans="1:122"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c r="BQ539" s="61"/>
      <c r="BR539" s="61"/>
      <c r="BS539" s="61"/>
      <c r="BT539" s="61"/>
      <c r="BU539" s="61"/>
      <c r="BV539" s="61"/>
      <c r="BW539" s="61"/>
      <c r="BX539" s="61"/>
      <c r="BY539" s="61"/>
      <c r="BZ539" s="61"/>
      <c r="CA539" s="61"/>
      <c r="CB539" s="61"/>
      <c r="CC539" s="61"/>
      <c r="CD539" s="61"/>
      <c r="CE539" s="61"/>
      <c r="CF539" s="61"/>
      <c r="CG539" s="61"/>
      <c r="CH539" s="61"/>
      <c r="CI539" s="61"/>
      <c r="CJ539" s="61"/>
      <c r="CK539" s="61"/>
      <c r="CL539" s="61"/>
      <c r="CM539" s="61"/>
      <c r="CN539" s="61"/>
      <c r="CO539" s="61"/>
      <c r="CP539" s="61"/>
      <c r="CQ539" s="61"/>
      <c r="CR539" s="61"/>
      <c r="CS539" s="61"/>
      <c r="CT539" s="61"/>
      <c r="CU539" s="61"/>
      <c r="CV539" s="61"/>
      <c r="CW539" s="61"/>
      <c r="CX539" s="61"/>
      <c r="CY539" s="61"/>
      <c r="CZ539" s="61"/>
      <c r="DA539" s="61"/>
      <c r="DB539" s="61"/>
      <c r="DC539" s="61"/>
      <c r="DD539" s="61"/>
      <c r="DE539" s="61"/>
      <c r="DF539" s="61"/>
      <c r="DG539" s="61"/>
      <c r="DH539" s="61"/>
      <c r="DI539" s="61"/>
      <c r="DJ539" s="61"/>
      <c r="DK539" s="61"/>
      <c r="DL539" s="61"/>
      <c r="DM539" s="61"/>
      <c r="DN539" s="61"/>
      <c r="DO539" s="61"/>
      <c r="DP539" s="61"/>
      <c r="DQ539" s="61"/>
      <c r="DR539" s="61"/>
    </row>
    <row r="540" spans="1:122"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c r="BQ540" s="61"/>
      <c r="BR540" s="61"/>
      <c r="BS540" s="61"/>
      <c r="BT540" s="61"/>
      <c r="BU540" s="61"/>
      <c r="BV540" s="61"/>
      <c r="BW540" s="61"/>
      <c r="BX540" s="61"/>
      <c r="BY540" s="61"/>
      <c r="BZ540" s="61"/>
      <c r="CA540" s="61"/>
      <c r="CB540" s="61"/>
      <c r="CC540" s="61"/>
      <c r="CD540" s="61"/>
      <c r="CE540" s="61"/>
      <c r="CF540" s="61"/>
      <c r="CG540" s="61"/>
      <c r="CH540" s="61"/>
      <c r="CI540" s="61"/>
      <c r="CJ540" s="61"/>
      <c r="CK540" s="61"/>
      <c r="CL540" s="61"/>
      <c r="CM540" s="61"/>
      <c r="CN540" s="61"/>
      <c r="CO540" s="61"/>
      <c r="CP540" s="61"/>
      <c r="CQ540" s="61"/>
      <c r="CR540" s="61"/>
      <c r="CS540" s="61"/>
      <c r="CT540" s="61"/>
      <c r="CU540" s="61"/>
      <c r="CV540" s="61"/>
      <c r="CW540" s="61"/>
      <c r="CX540" s="61"/>
      <c r="CY540" s="61"/>
      <c r="CZ540" s="61"/>
      <c r="DA540" s="61"/>
      <c r="DB540" s="61"/>
      <c r="DC540" s="61"/>
      <c r="DD540" s="61"/>
      <c r="DE540" s="61"/>
      <c r="DF540" s="61"/>
      <c r="DG540" s="61"/>
      <c r="DH540" s="61"/>
      <c r="DI540" s="61"/>
      <c r="DJ540" s="61"/>
      <c r="DK540" s="61"/>
      <c r="DL540" s="61"/>
      <c r="DM540" s="61"/>
      <c r="DN540" s="61"/>
      <c r="DO540" s="61"/>
      <c r="DP540" s="61"/>
      <c r="DQ540" s="61"/>
      <c r="DR540" s="61"/>
    </row>
    <row r="541" spans="1:122"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c r="BQ541" s="61"/>
      <c r="BR541" s="61"/>
      <c r="BS541" s="61"/>
      <c r="BT541" s="61"/>
      <c r="BU541" s="61"/>
      <c r="BV541" s="61"/>
      <c r="BW541" s="61"/>
      <c r="BX541" s="61"/>
      <c r="BY541" s="61"/>
      <c r="BZ541" s="61"/>
      <c r="CA541" s="61"/>
      <c r="CB541" s="61"/>
      <c r="CC541" s="61"/>
      <c r="CD541" s="61"/>
      <c r="CE541" s="61"/>
      <c r="CF541" s="61"/>
      <c r="CG541" s="61"/>
      <c r="CH541" s="61"/>
      <c r="CI541" s="61"/>
      <c r="CJ541" s="61"/>
      <c r="CK541" s="61"/>
      <c r="CL541" s="61"/>
      <c r="CM541" s="61"/>
      <c r="CN541" s="61"/>
      <c r="CO541" s="61"/>
      <c r="CP541" s="61"/>
      <c r="CQ541" s="61"/>
      <c r="CR541" s="61"/>
      <c r="CS541" s="61"/>
      <c r="CT541" s="61"/>
      <c r="CU541" s="61"/>
      <c r="CV541" s="61"/>
      <c r="CW541" s="61"/>
      <c r="CX541" s="61"/>
      <c r="CY541" s="61"/>
      <c r="CZ541" s="61"/>
      <c r="DA541" s="61"/>
      <c r="DB541" s="61"/>
      <c r="DC541" s="61"/>
      <c r="DD541" s="61"/>
      <c r="DE541" s="61"/>
      <c r="DF541" s="61"/>
      <c r="DG541" s="61"/>
      <c r="DH541" s="61"/>
      <c r="DI541" s="61"/>
      <c r="DJ541" s="61"/>
      <c r="DK541" s="61"/>
      <c r="DL541" s="61"/>
      <c r="DM541" s="61"/>
      <c r="DN541" s="61"/>
      <c r="DO541" s="61"/>
      <c r="DP541" s="61"/>
      <c r="DQ541" s="61"/>
      <c r="DR541" s="61"/>
    </row>
    <row r="542" spans="1:122"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c r="BQ542" s="61"/>
      <c r="BR542" s="61"/>
      <c r="BS542" s="61"/>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c r="CT542" s="61"/>
      <c r="CU542" s="61"/>
      <c r="CV542" s="61"/>
      <c r="CW542" s="61"/>
      <c r="CX542" s="61"/>
      <c r="CY542" s="61"/>
      <c r="CZ542" s="61"/>
      <c r="DA542" s="61"/>
      <c r="DB542" s="61"/>
      <c r="DC542" s="61"/>
      <c r="DD542" s="61"/>
      <c r="DE542" s="61"/>
      <c r="DF542" s="61"/>
      <c r="DG542" s="61"/>
      <c r="DH542" s="61"/>
      <c r="DI542" s="61"/>
      <c r="DJ542" s="61"/>
      <c r="DK542" s="61"/>
      <c r="DL542" s="61"/>
      <c r="DM542" s="61"/>
      <c r="DN542" s="61"/>
      <c r="DO542" s="61"/>
      <c r="DP542" s="61"/>
      <c r="DQ542" s="61"/>
      <c r="DR542" s="61"/>
    </row>
    <row r="543" spans="1:122"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c r="BQ543" s="61"/>
      <c r="BR543" s="61"/>
      <c r="BS543" s="61"/>
      <c r="BT543" s="61"/>
      <c r="BU543" s="61"/>
      <c r="BV543" s="61"/>
      <c r="BW543" s="61"/>
      <c r="BX543" s="61"/>
      <c r="BY543" s="61"/>
      <c r="BZ543" s="61"/>
      <c r="CA543" s="61"/>
      <c r="CB543" s="61"/>
      <c r="CC543" s="61"/>
      <c r="CD543" s="61"/>
      <c r="CE543" s="61"/>
      <c r="CF543" s="61"/>
      <c r="CG543" s="61"/>
      <c r="CH543" s="61"/>
      <c r="CI543" s="61"/>
      <c r="CJ543" s="61"/>
      <c r="CK543" s="61"/>
      <c r="CL543" s="61"/>
      <c r="CM543" s="61"/>
      <c r="CN543" s="61"/>
      <c r="CO543" s="61"/>
      <c r="CP543" s="61"/>
      <c r="CQ543" s="61"/>
      <c r="CR543" s="61"/>
      <c r="CS543" s="61"/>
      <c r="CT543" s="61"/>
      <c r="CU543" s="61"/>
      <c r="CV543" s="61"/>
      <c r="CW543" s="61"/>
      <c r="CX543" s="61"/>
      <c r="CY543" s="61"/>
      <c r="CZ543" s="61"/>
      <c r="DA543" s="61"/>
      <c r="DB543" s="61"/>
      <c r="DC543" s="61"/>
      <c r="DD543" s="61"/>
      <c r="DE543" s="61"/>
      <c r="DF543" s="61"/>
      <c r="DG543" s="61"/>
      <c r="DH543" s="61"/>
      <c r="DI543" s="61"/>
      <c r="DJ543" s="61"/>
      <c r="DK543" s="61"/>
      <c r="DL543" s="61"/>
      <c r="DM543" s="61"/>
      <c r="DN543" s="61"/>
      <c r="DO543" s="61"/>
      <c r="DP543" s="61"/>
      <c r="DQ543" s="61"/>
      <c r="DR543" s="61"/>
    </row>
    <row r="544" spans="1:122"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c r="BQ544" s="61"/>
      <c r="BR544" s="61"/>
      <c r="BS544" s="61"/>
      <c r="BT544" s="61"/>
      <c r="BU544" s="61"/>
      <c r="BV544" s="61"/>
      <c r="BW544" s="61"/>
      <c r="BX544" s="61"/>
      <c r="BY544" s="61"/>
      <c r="BZ544" s="61"/>
      <c r="CA544" s="61"/>
      <c r="CB544" s="61"/>
      <c r="CC544" s="61"/>
      <c r="CD544" s="61"/>
      <c r="CE544" s="61"/>
      <c r="CF544" s="61"/>
      <c r="CG544" s="61"/>
      <c r="CH544" s="61"/>
      <c r="CI544" s="61"/>
      <c r="CJ544" s="61"/>
      <c r="CK544" s="61"/>
      <c r="CL544" s="61"/>
      <c r="CM544" s="61"/>
      <c r="CN544" s="61"/>
      <c r="CO544" s="61"/>
      <c r="CP544" s="61"/>
      <c r="CQ544" s="61"/>
      <c r="CR544" s="61"/>
      <c r="CS544" s="61"/>
      <c r="CT544" s="61"/>
      <c r="CU544" s="61"/>
      <c r="CV544" s="61"/>
      <c r="CW544" s="61"/>
      <c r="CX544" s="61"/>
      <c r="CY544" s="61"/>
      <c r="CZ544" s="61"/>
      <c r="DA544" s="61"/>
      <c r="DB544" s="61"/>
      <c r="DC544" s="61"/>
      <c r="DD544" s="61"/>
      <c r="DE544" s="61"/>
      <c r="DF544" s="61"/>
      <c r="DG544" s="61"/>
      <c r="DH544" s="61"/>
      <c r="DI544" s="61"/>
      <c r="DJ544" s="61"/>
      <c r="DK544" s="61"/>
      <c r="DL544" s="61"/>
      <c r="DM544" s="61"/>
      <c r="DN544" s="61"/>
      <c r="DO544" s="61"/>
      <c r="DP544" s="61"/>
      <c r="DQ544" s="61"/>
      <c r="DR544" s="61"/>
    </row>
    <row r="545" spans="1:122"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c r="BQ545" s="61"/>
      <c r="BR545" s="61"/>
      <c r="BS545" s="61"/>
      <c r="BT545" s="61"/>
      <c r="BU545" s="61"/>
      <c r="BV545" s="61"/>
      <c r="BW545" s="61"/>
      <c r="BX545" s="61"/>
      <c r="BY545" s="61"/>
      <c r="BZ545" s="61"/>
      <c r="CA545" s="61"/>
      <c r="CB545" s="61"/>
      <c r="CC545" s="61"/>
      <c r="CD545" s="61"/>
      <c r="CE545" s="61"/>
      <c r="CF545" s="61"/>
      <c r="CG545" s="61"/>
      <c r="CH545" s="61"/>
      <c r="CI545" s="61"/>
      <c r="CJ545" s="61"/>
      <c r="CK545" s="61"/>
      <c r="CL545" s="61"/>
      <c r="CM545" s="61"/>
      <c r="CN545" s="61"/>
      <c r="CO545" s="61"/>
      <c r="CP545" s="61"/>
      <c r="CQ545" s="61"/>
      <c r="CR545" s="61"/>
      <c r="CS545" s="61"/>
      <c r="CT545" s="61"/>
      <c r="CU545" s="61"/>
      <c r="CV545" s="61"/>
      <c r="CW545" s="61"/>
      <c r="CX545" s="61"/>
      <c r="CY545" s="61"/>
      <c r="CZ545" s="61"/>
      <c r="DA545" s="61"/>
      <c r="DB545" s="61"/>
      <c r="DC545" s="61"/>
      <c r="DD545" s="61"/>
      <c r="DE545" s="61"/>
      <c r="DF545" s="61"/>
      <c r="DG545" s="61"/>
      <c r="DH545" s="61"/>
      <c r="DI545" s="61"/>
      <c r="DJ545" s="61"/>
      <c r="DK545" s="61"/>
      <c r="DL545" s="61"/>
      <c r="DM545" s="61"/>
      <c r="DN545" s="61"/>
      <c r="DO545" s="61"/>
      <c r="DP545" s="61"/>
      <c r="DQ545" s="61"/>
      <c r="DR545" s="61"/>
    </row>
    <row r="546" spans="1:122"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c r="BQ546" s="61"/>
      <c r="BR546" s="61"/>
      <c r="BS546" s="61"/>
      <c r="BT546" s="61"/>
      <c r="BU546" s="61"/>
      <c r="BV546" s="61"/>
      <c r="BW546" s="61"/>
      <c r="BX546" s="61"/>
      <c r="BY546" s="61"/>
      <c r="BZ546" s="61"/>
      <c r="CA546" s="61"/>
      <c r="CB546" s="61"/>
      <c r="CC546" s="61"/>
      <c r="CD546" s="61"/>
      <c r="CE546" s="61"/>
      <c r="CF546" s="61"/>
      <c r="CG546" s="61"/>
      <c r="CH546" s="61"/>
      <c r="CI546" s="61"/>
      <c r="CJ546" s="61"/>
      <c r="CK546" s="61"/>
      <c r="CL546" s="61"/>
      <c r="CM546" s="61"/>
      <c r="CN546" s="61"/>
      <c r="CO546" s="61"/>
      <c r="CP546" s="61"/>
      <c r="CQ546" s="61"/>
      <c r="CR546" s="61"/>
      <c r="CS546" s="61"/>
      <c r="CT546" s="61"/>
      <c r="CU546" s="61"/>
      <c r="CV546" s="61"/>
      <c r="CW546" s="61"/>
      <c r="CX546" s="61"/>
      <c r="CY546" s="61"/>
      <c r="CZ546" s="61"/>
      <c r="DA546" s="61"/>
      <c r="DB546" s="61"/>
      <c r="DC546" s="61"/>
      <c r="DD546" s="61"/>
      <c r="DE546" s="61"/>
      <c r="DF546" s="61"/>
      <c r="DG546" s="61"/>
      <c r="DH546" s="61"/>
      <c r="DI546" s="61"/>
      <c r="DJ546" s="61"/>
      <c r="DK546" s="61"/>
      <c r="DL546" s="61"/>
      <c r="DM546" s="61"/>
      <c r="DN546" s="61"/>
      <c r="DO546" s="61"/>
      <c r="DP546" s="61"/>
      <c r="DQ546" s="61"/>
      <c r="DR546" s="61"/>
    </row>
    <row r="547" spans="1:122"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c r="BQ547" s="61"/>
      <c r="BR547" s="61"/>
      <c r="BS547" s="61"/>
      <c r="BT547" s="61"/>
      <c r="BU547" s="61"/>
      <c r="BV547" s="61"/>
      <c r="BW547" s="61"/>
      <c r="BX547" s="61"/>
      <c r="BY547" s="61"/>
      <c r="BZ547" s="61"/>
      <c r="CA547" s="61"/>
      <c r="CB547" s="61"/>
      <c r="CC547" s="61"/>
      <c r="CD547" s="61"/>
      <c r="CE547" s="61"/>
      <c r="CF547" s="61"/>
      <c r="CG547" s="61"/>
      <c r="CH547" s="61"/>
      <c r="CI547" s="61"/>
      <c r="CJ547" s="61"/>
      <c r="CK547" s="61"/>
      <c r="CL547" s="61"/>
      <c r="CM547" s="61"/>
      <c r="CN547" s="61"/>
      <c r="CO547" s="61"/>
      <c r="CP547" s="61"/>
      <c r="CQ547" s="61"/>
      <c r="CR547" s="61"/>
      <c r="CS547" s="61"/>
      <c r="CT547" s="61"/>
      <c r="CU547" s="61"/>
      <c r="CV547" s="61"/>
      <c r="CW547" s="61"/>
      <c r="CX547" s="61"/>
      <c r="CY547" s="61"/>
      <c r="CZ547" s="61"/>
      <c r="DA547" s="61"/>
      <c r="DB547" s="61"/>
      <c r="DC547" s="61"/>
      <c r="DD547" s="61"/>
      <c r="DE547" s="61"/>
      <c r="DF547" s="61"/>
      <c r="DG547" s="61"/>
      <c r="DH547" s="61"/>
      <c r="DI547" s="61"/>
      <c r="DJ547" s="61"/>
      <c r="DK547" s="61"/>
      <c r="DL547" s="61"/>
      <c r="DM547" s="61"/>
      <c r="DN547" s="61"/>
      <c r="DO547" s="61"/>
      <c r="DP547" s="61"/>
      <c r="DQ547" s="61"/>
      <c r="DR547" s="61"/>
    </row>
    <row r="548" spans="1:122"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c r="BQ548" s="61"/>
      <c r="BR548" s="61"/>
      <c r="BS548" s="61"/>
      <c r="BT548" s="61"/>
      <c r="BU548" s="61"/>
      <c r="BV548" s="61"/>
      <c r="BW548" s="61"/>
      <c r="BX548" s="61"/>
      <c r="BY548" s="61"/>
      <c r="BZ548" s="61"/>
      <c r="CA548" s="61"/>
      <c r="CB548" s="61"/>
      <c r="CC548" s="61"/>
      <c r="CD548" s="61"/>
      <c r="CE548" s="61"/>
      <c r="CF548" s="61"/>
      <c r="CG548" s="61"/>
      <c r="CH548" s="61"/>
      <c r="CI548" s="61"/>
      <c r="CJ548" s="61"/>
      <c r="CK548" s="61"/>
      <c r="CL548" s="61"/>
      <c r="CM548" s="61"/>
      <c r="CN548" s="61"/>
      <c r="CO548" s="61"/>
      <c r="CP548" s="61"/>
      <c r="CQ548" s="61"/>
      <c r="CR548" s="61"/>
      <c r="CS548" s="61"/>
      <c r="CT548" s="61"/>
      <c r="CU548" s="61"/>
      <c r="CV548" s="61"/>
      <c r="CW548" s="61"/>
      <c r="CX548" s="61"/>
      <c r="CY548" s="61"/>
      <c r="CZ548" s="61"/>
      <c r="DA548" s="61"/>
      <c r="DB548" s="61"/>
      <c r="DC548" s="61"/>
      <c r="DD548" s="61"/>
      <c r="DE548" s="61"/>
      <c r="DF548" s="61"/>
      <c r="DG548" s="61"/>
      <c r="DH548" s="61"/>
      <c r="DI548" s="61"/>
      <c r="DJ548" s="61"/>
      <c r="DK548" s="61"/>
      <c r="DL548" s="61"/>
      <c r="DM548" s="61"/>
      <c r="DN548" s="61"/>
      <c r="DO548" s="61"/>
      <c r="DP548" s="61"/>
      <c r="DQ548" s="61"/>
      <c r="DR548" s="61"/>
    </row>
    <row r="549" spans="1:122"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c r="BQ549" s="61"/>
      <c r="BR549" s="61"/>
      <c r="BS549" s="61"/>
      <c r="BT549" s="61"/>
      <c r="BU549" s="61"/>
      <c r="BV549" s="61"/>
      <c r="BW549" s="61"/>
      <c r="BX549" s="61"/>
      <c r="BY549" s="61"/>
      <c r="BZ549" s="61"/>
      <c r="CA549" s="61"/>
      <c r="CB549" s="61"/>
      <c r="CC549" s="61"/>
      <c r="CD549" s="61"/>
      <c r="CE549" s="61"/>
      <c r="CF549" s="61"/>
      <c r="CG549" s="61"/>
      <c r="CH549" s="61"/>
      <c r="CI549" s="61"/>
      <c r="CJ549" s="61"/>
      <c r="CK549" s="61"/>
      <c r="CL549" s="61"/>
      <c r="CM549" s="61"/>
      <c r="CN549" s="61"/>
      <c r="CO549" s="61"/>
      <c r="CP549" s="61"/>
      <c r="CQ549" s="61"/>
      <c r="CR549" s="61"/>
      <c r="CS549" s="61"/>
      <c r="CT549" s="61"/>
      <c r="CU549" s="61"/>
      <c r="CV549" s="61"/>
      <c r="CW549" s="61"/>
      <c r="CX549" s="61"/>
      <c r="CY549" s="61"/>
      <c r="CZ549" s="61"/>
      <c r="DA549" s="61"/>
      <c r="DB549" s="61"/>
      <c r="DC549" s="61"/>
      <c r="DD549" s="61"/>
      <c r="DE549" s="61"/>
      <c r="DF549" s="61"/>
      <c r="DG549" s="61"/>
      <c r="DH549" s="61"/>
      <c r="DI549" s="61"/>
      <c r="DJ549" s="61"/>
      <c r="DK549" s="61"/>
      <c r="DL549" s="61"/>
      <c r="DM549" s="61"/>
      <c r="DN549" s="61"/>
      <c r="DO549" s="61"/>
      <c r="DP549" s="61"/>
      <c r="DQ549" s="61"/>
      <c r="DR549" s="61"/>
    </row>
    <row r="550" spans="1:122"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c r="BQ550" s="61"/>
      <c r="BR550" s="61"/>
      <c r="BS550" s="61"/>
      <c r="BT550" s="61"/>
      <c r="BU550" s="61"/>
      <c r="BV550" s="61"/>
      <c r="BW550" s="61"/>
      <c r="BX550" s="61"/>
      <c r="BY550" s="61"/>
      <c r="BZ550" s="61"/>
      <c r="CA550" s="61"/>
      <c r="CB550" s="61"/>
      <c r="CC550" s="61"/>
      <c r="CD550" s="61"/>
      <c r="CE550" s="61"/>
      <c r="CF550" s="61"/>
      <c r="CG550" s="61"/>
      <c r="CH550" s="61"/>
      <c r="CI550" s="61"/>
      <c r="CJ550" s="61"/>
      <c r="CK550" s="61"/>
      <c r="CL550" s="61"/>
      <c r="CM550" s="61"/>
      <c r="CN550" s="61"/>
      <c r="CO550" s="61"/>
      <c r="CP550" s="61"/>
      <c r="CQ550" s="61"/>
      <c r="CR550" s="61"/>
      <c r="CS550" s="61"/>
      <c r="CT550" s="61"/>
      <c r="CU550" s="61"/>
      <c r="CV550" s="61"/>
      <c r="CW550" s="61"/>
      <c r="CX550" s="61"/>
      <c r="CY550" s="61"/>
      <c r="CZ550" s="61"/>
      <c r="DA550" s="61"/>
      <c r="DB550" s="61"/>
      <c r="DC550" s="61"/>
      <c r="DD550" s="61"/>
      <c r="DE550" s="61"/>
      <c r="DF550" s="61"/>
      <c r="DG550" s="61"/>
      <c r="DH550" s="61"/>
      <c r="DI550" s="61"/>
      <c r="DJ550" s="61"/>
      <c r="DK550" s="61"/>
      <c r="DL550" s="61"/>
      <c r="DM550" s="61"/>
      <c r="DN550" s="61"/>
      <c r="DO550" s="61"/>
      <c r="DP550" s="61"/>
      <c r="DQ550" s="61"/>
      <c r="DR550" s="61"/>
    </row>
    <row r="551" spans="1:122"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c r="BQ551" s="61"/>
      <c r="BR551" s="61"/>
      <c r="BS551" s="61"/>
      <c r="BT551" s="61"/>
      <c r="BU551" s="61"/>
      <c r="BV551" s="61"/>
      <c r="BW551" s="61"/>
      <c r="BX551" s="61"/>
      <c r="BY551" s="61"/>
      <c r="BZ551" s="61"/>
      <c r="CA551" s="61"/>
      <c r="CB551" s="61"/>
      <c r="CC551" s="61"/>
      <c r="CD551" s="61"/>
      <c r="CE551" s="61"/>
      <c r="CF551" s="61"/>
      <c r="CG551" s="61"/>
      <c r="CH551" s="61"/>
      <c r="CI551" s="61"/>
      <c r="CJ551" s="61"/>
      <c r="CK551" s="61"/>
      <c r="CL551" s="61"/>
      <c r="CM551" s="61"/>
      <c r="CN551" s="61"/>
      <c r="CO551" s="61"/>
      <c r="CP551" s="61"/>
      <c r="CQ551" s="61"/>
      <c r="CR551" s="61"/>
      <c r="CS551" s="61"/>
      <c r="CT551" s="61"/>
      <c r="CU551" s="61"/>
      <c r="CV551" s="61"/>
      <c r="CW551" s="61"/>
      <c r="CX551" s="61"/>
      <c r="CY551" s="61"/>
      <c r="CZ551" s="61"/>
      <c r="DA551" s="61"/>
      <c r="DB551" s="61"/>
      <c r="DC551" s="61"/>
      <c r="DD551" s="61"/>
      <c r="DE551" s="61"/>
      <c r="DF551" s="61"/>
      <c r="DG551" s="61"/>
      <c r="DH551" s="61"/>
      <c r="DI551" s="61"/>
      <c r="DJ551" s="61"/>
      <c r="DK551" s="61"/>
      <c r="DL551" s="61"/>
      <c r="DM551" s="61"/>
      <c r="DN551" s="61"/>
      <c r="DO551" s="61"/>
      <c r="DP551" s="61"/>
      <c r="DQ551" s="61"/>
      <c r="DR551" s="61"/>
    </row>
    <row r="552" spans="1:122"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c r="BQ552" s="61"/>
      <c r="BR552" s="61"/>
      <c r="BS552" s="61"/>
      <c r="BT552" s="61"/>
      <c r="BU552" s="61"/>
      <c r="BV552" s="61"/>
      <c r="BW552" s="61"/>
      <c r="BX552" s="61"/>
      <c r="BY552" s="61"/>
      <c r="BZ552" s="61"/>
      <c r="CA552" s="61"/>
      <c r="CB552" s="61"/>
      <c r="CC552" s="61"/>
      <c r="CD552" s="61"/>
      <c r="CE552" s="61"/>
      <c r="CF552" s="61"/>
      <c r="CG552" s="61"/>
      <c r="CH552" s="61"/>
      <c r="CI552" s="61"/>
      <c r="CJ552" s="61"/>
      <c r="CK552" s="61"/>
      <c r="CL552" s="61"/>
      <c r="CM552" s="61"/>
      <c r="CN552" s="61"/>
      <c r="CO552" s="61"/>
      <c r="CP552" s="61"/>
      <c r="CQ552" s="61"/>
      <c r="CR552" s="61"/>
      <c r="CS552" s="61"/>
      <c r="CT552" s="61"/>
      <c r="CU552" s="61"/>
      <c r="CV552" s="61"/>
      <c r="CW552" s="61"/>
      <c r="CX552" s="61"/>
      <c r="CY552" s="61"/>
      <c r="CZ552" s="61"/>
      <c r="DA552" s="61"/>
      <c r="DB552" s="61"/>
      <c r="DC552" s="61"/>
      <c r="DD552" s="61"/>
      <c r="DE552" s="61"/>
      <c r="DF552" s="61"/>
      <c r="DG552" s="61"/>
      <c r="DH552" s="61"/>
      <c r="DI552" s="61"/>
      <c r="DJ552" s="61"/>
      <c r="DK552" s="61"/>
      <c r="DL552" s="61"/>
      <c r="DM552" s="61"/>
      <c r="DN552" s="61"/>
      <c r="DO552" s="61"/>
      <c r="DP552" s="61"/>
      <c r="DQ552" s="61"/>
      <c r="DR552" s="61"/>
    </row>
    <row r="553" spans="1:122"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61"/>
      <c r="AY553" s="61"/>
      <c r="AZ553" s="61"/>
      <c r="BA553" s="61"/>
      <c r="BB553" s="61"/>
      <c r="BC553" s="61"/>
      <c r="BD553" s="61"/>
      <c r="BE553" s="61"/>
      <c r="BF553" s="61"/>
      <c r="BG553" s="61"/>
      <c r="BH553" s="61"/>
      <c r="BI553" s="61"/>
      <c r="BJ553" s="61"/>
      <c r="BK553" s="61"/>
      <c r="BL553" s="61"/>
      <c r="BM553" s="61"/>
      <c r="BN553" s="61"/>
      <c r="BO553" s="61"/>
      <c r="BP553" s="61"/>
      <c r="BQ553" s="61"/>
      <c r="BR553" s="61"/>
      <c r="BS553" s="61"/>
      <c r="BT553" s="61"/>
      <c r="BU553" s="61"/>
      <c r="BV553" s="61"/>
      <c r="BW553" s="61"/>
      <c r="BX553" s="61"/>
      <c r="BY553" s="61"/>
      <c r="BZ553" s="61"/>
      <c r="CA553" s="61"/>
      <c r="CB553" s="61"/>
      <c r="CC553" s="61"/>
      <c r="CD553" s="61"/>
      <c r="CE553" s="61"/>
      <c r="CF553" s="61"/>
      <c r="CG553" s="61"/>
      <c r="CH553" s="61"/>
      <c r="CI553" s="61"/>
      <c r="CJ553" s="61"/>
      <c r="CK553" s="61"/>
      <c r="CL553" s="61"/>
      <c r="CM553" s="61"/>
      <c r="CN553" s="61"/>
      <c r="CO553" s="61"/>
      <c r="CP553" s="61"/>
      <c r="CQ553" s="61"/>
      <c r="CR553" s="61"/>
      <c r="CS553" s="61"/>
      <c r="CT553" s="61"/>
      <c r="CU553" s="61"/>
      <c r="CV553" s="61"/>
      <c r="CW553" s="61"/>
      <c r="CX553" s="61"/>
      <c r="CY553" s="61"/>
      <c r="CZ553" s="61"/>
      <c r="DA553" s="61"/>
      <c r="DB553" s="61"/>
      <c r="DC553" s="61"/>
      <c r="DD553" s="61"/>
      <c r="DE553" s="61"/>
      <c r="DF553" s="61"/>
      <c r="DG553" s="61"/>
      <c r="DH553" s="61"/>
      <c r="DI553" s="61"/>
      <c r="DJ553" s="61"/>
      <c r="DK553" s="61"/>
      <c r="DL553" s="61"/>
      <c r="DM553" s="61"/>
      <c r="DN553" s="61"/>
      <c r="DO553" s="61"/>
      <c r="DP553" s="61"/>
      <c r="DQ553" s="61"/>
      <c r="DR553" s="61"/>
    </row>
    <row r="554" spans="1:122"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61"/>
      <c r="AY554" s="61"/>
      <c r="AZ554" s="61"/>
      <c r="BA554" s="61"/>
      <c r="BB554" s="61"/>
      <c r="BC554" s="61"/>
      <c r="BD554" s="61"/>
      <c r="BE554" s="61"/>
      <c r="BF554" s="61"/>
      <c r="BG554" s="61"/>
      <c r="BH554" s="61"/>
      <c r="BI554" s="61"/>
      <c r="BJ554" s="61"/>
      <c r="BK554" s="61"/>
      <c r="BL554" s="61"/>
      <c r="BM554" s="61"/>
      <c r="BN554" s="61"/>
      <c r="BO554" s="61"/>
      <c r="BP554" s="61"/>
      <c r="BQ554" s="61"/>
      <c r="BR554" s="61"/>
      <c r="BS554" s="61"/>
      <c r="BT554" s="61"/>
      <c r="BU554" s="61"/>
      <c r="BV554" s="61"/>
      <c r="BW554" s="61"/>
      <c r="BX554" s="61"/>
      <c r="BY554" s="61"/>
      <c r="BZ554" s="61"/>
      <c r="CA554" s="61"/>
      <c r="CB554" s="61"/>
      <c r="CC554" s="61"/>
      <c r="CD554" s="61"/>
      <c r="CE554" s="61"/>
      <c r="CF554" s="61"/>
      <c r="CG554" s="61"/>
      <c r="CH554" s="61"/>
      <c r="CI554" s="61"/>
      <c r="CJ554" s="61"/>
      <c r="CK554" s="61"/>
      <c r="CL554" s="61"/>
      <c r="CM554" s="61"/>
      <c r="CN554" s="61"/>
      <c r="CO554" s="61"/>
      <c r="CP554" s="61"/>
      <c r="CQ554" s="61"/>
      <c r="CR554" s="61"/>
      <c r="CS554" s="61"/>
      <c r="CT554" s="61"/>
      <c r="CU554" s="61"/>
      <c r="CV554" s="61"/>
      <c r="CW554" s="61"/>
      <c r="CX554" s="61"/>
      <c r="CY554" s="61"/>
      <c r="CZ554" s="61"/>
      <c r="DA554" s="61"/>
      <c r="DB554" s="61"/>
      <c r="DC554" s="61"/>
      <c r="DD554" s="61"/>
      <c r="DE554" s="61"/>
      <c r="DF554" s="61"/>
      <c r="DG554" s="61"/>
      <c r="DH554" s="61"/>
      <c r="DI554" s="61"/>
      <c r="DJ554" s="61"/>
      <c r="DK554" s="61"/>
      <c r="DL554" s="61"/>
      <c r="DM554" s="61"/>
      <c r="DN554" s="61"/>
      <c r="DO554" s="61"/>
      <c r="DP554" s="61"/>
      <c r="DQ554" s="61"/>
      <c r="DR554" s="61"/>
    </row>
    <row r="555" spans="1:122"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c r="BQ555" s="61"/>
      <c r="BR555" s="61"/>
      <c r="BS555" s="61"/>
      <c r="BT555" s="61"/>
      <c r="BU555" s="61"/>
      <c r="BV555" s="61"/>
      <c r="BW555" s="61"/>
      <c r="BX555" s="61"/>
      <c r="BY555" s="61"/>
      <c r="BZ555" s="61"/>
      <c r="CA555" s="61"/>
      <c r="CB555" s="61"/>
      <c r="CC555" s="61"/>
      <c r="CD555" s="61"/>
      <c r="CE555" s="61"/>
      <c r="CF555" s="61"/>
      <c r="CG555" s="61"/>
      <c r="CH555" s="61"/>
      <c r="CI555" s="61"/>
      <c r="CJ555" s="61"/>
      <c r="CK555" s="61"/>
      <c r="CL555" s="61"/>
      <c r="CM555" s="61"/>
      <c r="CN555" s="61"/>
      <c r="CO555" s="61"/>
      <c r="CP555" s="61"/>
      <c r="CQ555" s="61"/>
      <c r="CR555" s="61"/>
      <c r="CS555" s="61"/>
      <c r="CT555" s="61"/>
      <c r="CU555" s="61"/>
      <c r="CV555" s="61"/>
      <c r="CW555" s="61"/>
      <c r="CX555" s="61"/>
      <c r="CY555" s="61"/>
      <c r="CZ555" s="61"/>
      <c r="DA555" s="61"/>
      <c r="DB555" s="61"/>
      <c r="DC555" s="61"/>
      <c r="DD555" s="61"/>
      <c r="DE555" s="61"/>
      <c r="DF555" s="61"/>
      <c r="DG555" s="61"/>
      <c r="DH555" s="61"/>
      <c r="DI555" s="61"/>
      <c r="DJ555" s="61"/>
      <c r="DK555" s="61"/>
      <c r="DL555" s="61"/>
      <c r="DM555" s="61"/>
      <c r="DN555" s="61"/>
      <c r="DO555" s="61"/>
      <c r="DP555" s="61"/>
      <c r="DQ555" s="61"/>
      <c r="DR555" s="61"/>
    </row>
    <row r="556" spans="1:122"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c r="CT556" s="61"/>
      <c r="CU556" s="61"/>
      <c r="CV556" s="61"/>
      <c r="CW556" s="61"/>
      <c r="CX556" s="61"/>
      <c r="CY556" s="61"/>
      <c r="CZ556" s="61"/>
      <c r="DA556" s="61"/>
      <c r="DB556" s="61"/>
      <c r="DC556" s="61"/>
      <c r="DD556" s="61"/>
      <c r="DE556" s="61"/>
      <c r="DF556" s="61"/>
      <c r="DG556" s="61"/>
      <c r="DH556" s="61"/>
      <c r="DI556" s="61"/>
      <c r="DJ556" s="61"/>
      <c r="DK556" s="61"/>
      <c r="DL556" s="61"/>
      <c r="DM556" s="61"/>
      <c r="DN556" s="61"/>
      <c r="DO556" s="61"/>
      <c r="DP556" s="61"/>
      <c r="DQ556" s="61"/>
      <c r="DR556" s="61"/>
    </row>
    <row r="557" spans="1:122"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c r="CT557" s="61"/>
      <c r="CU557" s="61"/>
      <c r="CV557" s="61"/>
      <c r="CW557" s="61"/>
      <c r="CX557" s="61"/>
      <c r="CY557" s="61"/>
      <c r="CZ557" s="61"/>
      <c r="DA557" s="61"/>
      <c r="DB557" s="61"/>
      <c r="DC557" s="61"/>
      <c r="DD557" s="61"/>
      <c r="DE557" s="61"/>
      <c r="DF557" s="61"/>
      <c r="DG557" s="61"/>
      <c r="DH557" s="61"/>
      <c r="DI557" s="61"/>
      <c r="DJ557" s="61"/>
      <c r="DK557" s="61"/>
      <c r="DL557" s="61"/>
      <c r="DM557" s="61"/>
      <c r="DN557" s="61"/>
      <c r="DO557" s="61"/>
      <c r="DP557" s="61"/>
      <c r="DQ557" s="61"/>
      <c r="DR557" s="61"/>
    </row>
    <row r="558" spans="1:122"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c r="CT558" s="61"/>
      <c r="CU558" s="61"/>
      <c r="CV558" s="61"/>
      <c r="CW558" s="61"/>
      <c r="CX558" s="61"/>
      <c r="CY558" s="61"/>
      <c r="CZ558" s="61"/>
      <c r="DA558" s="61"/>
      <c r="DB558" s="61"/>
      <c r="DC558" s="61"/>
      <c r="DD558" s="61"/>
      <c r="DE558" s="61"/>
      <c r="DF558" s="61"/>
      <c r="DG558" s="61"/>
      <c r="DH558" s="61"/>
      <c r="DI558" s="61"/>
      <c r="DJ558" s="61"/>
      <c r="DK558" s="61"/>
      <c r="DL558" s="61"/>
      <c r="DM558" s="61"/>
      <c r="DN558" s="61"/>
      <c r="DO558" s="61"/>
      <c r="DP558" s="61"/>
      <c r="DQ558" s="61"/>
      <c r="DR558" s="61"/>
    </row>
    <row r="559" spans="1:122"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c r="CT559" s="61"/>
      <c r="CU559" s="61"/>
      <c r="CV559" s="61"/>
      <c r="CW559" s="61"/>
      <c r="CX559" s="61"/>
      <c r="CY559" s="61"/>
      <c r="CZ559" s="61"/>
      <c r="DA559" s="61"/>
      <c r="DB559" s="61"/>
      <c r="DC559" s="61"/>
      <c r="DD559" s="61"/>
      <c r="DE559" s="61"/>
      <c r="DF559" s="61"/>
      <c r="DG559" s="61"/>
      <c r="DH559" s="61"/>
      <c r="DI559" s="61"/>
      <c r="DJ559" s="61"/>
      <c r="DK559" s="61"/>
      <c r="DL559" s="61"/>
      <c r="DM559" s="61"/>
      <c r="DN559" s="61"/>
      <c r="DO559" s="61"/>
      <c r="DP559" s="61"/>
      <c r="DQ559" s="61"/>
      <c r="DR559" s="61"/>
    </row>
    <row r="560" spans="1:122"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c r="CT560" s="61"/>
      <c r="CU560" s="61"/>
      <c r="CV560" s="61"/>
      <c r="CW560" s="61"/>
      <c r="CX560" s="61"/>
      <c r="CY560" s="61"/>
      <c r="CZ560" s="61"/>
      <c r="DA560" s="61"/>
      <c r="DB560" s="61"/>
      <c r="DC560" s="61"/>
      <c r="DD560" s="61"/>
      <c r="DE560" s="61"/>
      <c r="DF560" s="61"/>
      <c r="DG560" s="61"/>
      <c r="DH560" s="61"/>
      <c r="DI560" s="61"/>
      <c r="DJ560" s="61"/>
      <c r="DK560" s="61"/>
      <c r="DL560" s="61"/>
      <c r="DM560" s="61"/>
      <c r="DN560" s="61"/>
      <c r="DO560" s="61"/>
      <c r="DP560" s="61"/>
      <c r="DQ560" s="61"/>
      <c r="DR560" s="61"/>
    </row>
    <row r="561" spans="1:122"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c r="CT561" s="61"/>
      <c r="CU561" s="61"/>
      <c r="CV561" s="61"/>
      <c r="CW561" s="61"/>
      <c r="CX561" s="61"/>
      <c r="CY561" s="61"/>
      <c r="CZ561" s="61"/>
      <c r="DA561" s="61"/>
      <c r="DB561" s="61"/>
      <c r="DC561" s="61"/>
      <c r="DD561" s="61"/>
      <c r="DE561" s="61"/>
      <c r="DF561" s="61"/>
      <c r="DG561" s="61"/>
      <c r="DH561" s="61"/>
      <c r="DI561" s="61"/>
      <c r="DJ561" s="61"/>
      <c r="DK561" s="61"/>
      <c r="DL561" s="61"/>
      <c r="DM561" s="61"/>
      <c r="DN561" s="61"/>
      <c r="DO561" s="61"/>
      <c r="DP561" s="61"/>
      <c r="DQ561" s="61"/>
      <c r="DR561" s="61"/>
    </row>
    <row r="562" spans="1:122"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c r="CT562" s="61"/>
      <c r="CU562" s="61"/>
      <c r="CV562" s="61"/>
      <c r="CW562" s="61"/>
      <c r="CX562" s="61"/>
      <c r="CY562" s="61"/>
      <c r="CZ562" s="61"/>
      <c r="DA562" s="61"/>
      <c r="DB562" s="61"/>
      <c r="DC562" s="61"/>
      <c r="DD562" s="61"/>
      <c r="DE562" s="61"/>
      <c r="DF562" s="61"/>
      <c r="DG562" s="61"/>
      <c r="DH562" s="61"/>
      <c r="DI562" s="61"/>
      <c r="DJ562" s="61"/>
      <c r="DK562" s="61"/>
      <c r="DL562" s="61"/>
      <c r="DM562" s="61"/>
      <c r="DN562" s="61"/>
      <c r="DO562" s="61"/>
      <c r="DP562" s="61"/>
      <c r="DQ562" s="61"/>
      <c r="DR562" s="61"/>
    </row>
    <row r="563" spans="1:122"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c r="CT563" s="61"/>
      <c r="CU563" s="61"/>
      <c r="CV563" s="61"/>
      <c r="CW563" s="61"/>
      <c r="CX563" s="61"/>
      <c r="CY563" s="61"/>
      <c r="CZ563" s="61"/>
      <c r="DA563" s="61"/>
      <c r="DB563" s="61"/>
      <c r="DC563" s="61"/>
      <c r="DD563" s="61"/>
      <c r="DE563" s="61"/>
      <c r="DF563" s="61"/>
      <c r="DG563" s="61"/>
      <c r="DH563" s="61"/>
      <c r="DI563" s="61"/>
      <c r="DJ563" s="61"/>
      <c r="DK563" s="61"/>
      <c r="DL563" s="61"/>
      <c r="DM563" s="61"/>
      <c r="DN563" s="61"/>
      <c r="DO563" s="61"/>
      <c r="DP563" s="61"/>
      <c r="DQ563" s="61"/>
      <c r="DR563" s="61"/>
    </row>
    <row r="564" spans="1:122"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c r="CT564" s="61"/>
      <c r="CU564" s="61"/>
      <c r="CV564" s="61"/>
      <c r="CW564" s="61"/>
      <c r="CX564" s="61"/>
      <c r="CY564" s="61"/>
      <c r="CZ564" s="61"/>
      <c r="DA564" s="61"/>
      <c r="DB564" s="61"/>
      <c r="DC564" s="61"/>
      <c r="DD564" s="61"/>
      <c r="DE564" s="61"/>
      <c r="DF564" s="61"/>
      <c r="DG564" s="61"/>
      <c r="DH564" s="61"/>
      <c r="DI564" s="61"/>
      <c r="DJ564" s="61"/>
      <c r="DK564" s="61"/>
      <c r="DL564" s="61"/>
      <c r="DM564" s="61"/>
      <c r="DN564" s="61"/>
      <c r="DO564" s="61"/>
      <c r="DP564" s="61"/>
      <c r="DQ564" s="61"/>
      <c r="DR564" s="61"/>
    </row>
    <row r="565" spans="1:122"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c r="CT565" s="61"/>
      <c r="CU565" s="61"/>
      <c r="CV565" s="61"/>
      <c r="CW565" s="61"/>
      <c r="CX565" s="61"/>
      <c r="CY565" s="61"/>
      <c r="CZ565" s="61"/>
      <c r="DA565" s="61"/>
      <c r="DB565" s="61"/>
      <c r="DC565" s="61"/>
      <c r="DD565" s="61"/>
      <c r="DE565" s="61"/>
      <c r="DF565" s="61"/>
      <c r="DG565" s="61"/>
      <c r="DH565" s="61"/>
      <c r="DI565" s="61"/>
      <c r="DJ565" s="61"/>
      <c r="DK565" s="61"/>
      <c r="DL565" s="61"/>
      <c r="DM565" s="61"/>
      <c r="DN565" s="61"/>
      <c r="DO565" s="61"/>
      <c r="DP565" s="61"/>
      <c r="DQ565" s="61"/>
      <c r="DR565" s="61"/>
    </row>
    <row r="566" spans="1:122"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c r="CT566" s="61"/>
      <c r="CU566" s="61"/>
      <c r="CV566" s="61"/>
      <c r="CW566" s="61"/>
      <c r="CX566" s="61"/>
      <c r="CY566" s="61"/>
      <c r="CZ566" s="61"/>
      <c r="DA566" s="61"/>
      <c r="DB566" s="61"/>
      <c r="DC566" s="61"/>
      <c r="DD566" s="61"/>
      <c r="DE566" s="61"/>
      <c r="DF566" s="61"/>
      <c r="DG566" s="61"/>
      <c r="DH566" s="61"/>
      <c r="DI566" s="61"/>
      <c r="DJ566" s="61"/>
      <c r="DK566" s="61"/>
      <c r="DL566" s="61"/>
      <c r="DM566" s="61"/>
      <c r="DN566" s="61"/>
      <c r="DO566" s="61"/>
      <c r="DP566" s="61"/>
      <c r="DQ566" s="61"/>
      <c r="DR566" s="61"/>
    </row>
    <row r="567" spans="1:122"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c r="CT567" s="61"/>
      <c r="CU567" s="61"/>
      <c r="CV567" s="61"/>
      <c r="CW567" s="61"/>
      <c r="CX567" s="61"/>
      <c r="CY567" s="61"/>
      <c r="CZ567" s="61"/>
      <c r="DA567" s="61"/>
      <c r="DB567" s="61"/>
      <c r="DC567" s="61"/>
      <c r="DD567" s="61"/>
      <c r="DE567" s="61"/>
      <c r="DF567" s="61"/>
      <c r="DG567" s="61"/>
      <c r="DH567" s="61"/>
      <c r="DI567" s="61"/>
      <c r="DJ567" s="61"/>
      <c r="DK567" s="61"/>
      <c r="DL567" s="61"/>
      <c r="DM567" s="61"/>
      <c r="DN567" s="61"/>
      <c r="DO567" s="61"/>
      <c r="DP567" s="61"/>
      <c r="DQ567" s="61"/>
      <c r="DR567" s="61"/>
    </row>
    <row r="568" spans="1:122"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c r="CT568" s="61"/>
      <c r="CU568" s="61"/>
      <c r="CV568" s="61"/>
      <c r="CW568" s="61"/>
      <c r="CX568" s="61"/>
      <c r="CY568" s="61"/>
      <c r="CZ568" s="61"/>
      <c r="DA568" s="61"/>
      <c r="DB568" s="61"/>
      <c r="DC568" s="61"/>
      <c r="DD568" s="61"/>
      <c r="DE568" s="61"/>
      <c r="DF568" s="61"/>
      <c r="DG568" s="61"/>
      <c r="DH568" s="61"/>
      <c r="DI568" s="61"/>
      <c r="DJ568" s="61"/>
      <c r="DK568" s="61"/>
      <c r="DL568" s="61"/>
      <c r="DM568" s="61"/>
      <c r="DN568" s="61"/>
      <c r="DO568" s="61"/>
      <c r="DP568" s="61"/>
      <c r="DQ568" s="61"/>
      <c r="DR568" s="61"/>
    </row>
    <row r="569" spans="1:122"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c r="CT569" s="61"/>
      <c r="CU569" s="61"/>
      <c r="CV569" s="61"/>
      <c r="CW569" s="61"/>
      <c r="CX569" s="61"/>
      <c r="CY569" s="61"/>
      <c r="CZ569" s="61"/>
      <c r="DA569" s="61"/>
      <c r="DB569" s="61"/>
      <c r="DC569" s="61"/>
      <c r="DD569" s="61"/>
      <c r="DE569" s="61"/>
      <c r="DF569" s="61"/>
      <c r="DG569" s="61"/>
      <c r="DH569" s="61"/>
      <c r="DI569" s="61"/>
      <c r="DJ569" s="61"/>
      <c r="DK569" s="61"/>
      <c r="DL569" s="61"/>
      <c r="DM569" s="61"/>
      <c r="DN569" s="61"/>
      <c r="DO569" s="61"/>
      <c r="DP569" s="61"/>
      <c r="DQ569" s="61"/>
      <c r="DR569" s="61"/>
    </row>
    <row r="570" spans="1:122"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c r="CT570" s="61"/>
      <c r="CU570" s="61"/>
      <c r="CV570" s="61"/>
      <c r="CW570" s="61"/>
      <c r="CX570" s="61"/>
      <c r="CY570" s="61"/>
      <c r="CZ570" s="61"/>
      <c r="DA570" s="61"/>
      <c r="DB570" s="61"/>
      <c r="DC570" s="61"/>
      <c r="DD570" s="61"/>
      <c r="DE570" s="61"/>
      <c r="DF570" s="61"/>
      <c r="DG570" s="61"/>
      <c r="DH570" s="61"/>
      <c r="DI570" s="61"/>
      <c r="DJ570" s="61"/>
      <c r="DK570" s="61"/>
      <c r="DL570" s="61"/>
      <c r="DM570" s="61"/>
      <c r="DN570" s="61"/>
      <c r="DO570" s="61"/>
      <c r="DP570" s="61"/>
      <c r="DQ570" s="61"/>
      <c r="DR570" s="61"/>
    </row>
    <row r="571" spans="1:122"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c r="CT571" s="61"/>
      <c r="CU571" s="61"/>
      <c r="CV571" s="61"/>
      <c r="CW571" s="61"/>
      <c r="CX571" s="61"/>
      <c r="CY571" s="61"/>
      <c r="CZ571" s="61"/>
      <c r="DA571" s="61"/>
      <c r="DB571" s="61"/>
      <c r="DC571" s="61"/>
      <c r="DD571" s="61"/>
      <c r="DE571" s="61"/>
      <c r="DF571" s="61"/>
      <c r="DG571" s="61"/>
      <c r="DH571" s="61"/>
      <c r="DI571" s="61"/>
      <c r="DJ571" s="61"/>
      <c r="DK571" s="61"/>
      <c r="DL571" s="61"/>
      <c r="DM571" s="61"/>
      <c r="DN571" s="61"/>
      <c r="DO571" s="61"/>
      <c r="DP571" s="61"/>
      <c r="DQ571" s="61"/>
      <c r="DR571" s="61"/>
    </row>
    <row r="572" spans="1:122"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61"/>
      <c r="AY572" s="61"/>
      <c r="AZ572" s="61"/>
      <c r="BA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c r="CT572" s="61"/>
      <c r="CU572" s="61"/>
      <c r="CV572" s="61"/>
      <c r="CW572" s="61"/>
      <c r="CX572" s="61"/>
      <c r="CY572" s="61"/>
      <c r="CZ572" s="61"/>
      <c r="DA572" s="61"/>
      <c r="DB572" s="61"/>
      <c r="DC572" s="61"/>
      <c r="DD572" s="61"/>
      <c r="DE572" s="61"/>
      <c r="DF572" s="61"/>
      <c r="DG572" s="61"/>
      <c r="DH572" s="61"/>
      <c r="DI572" s="61"/>
      <c r="DJ572" s="61"/>
      <c r="DK572" s="61"/>
      <c r="DL572" s="61"/>
      <c r="DM572" s="61"/>
      <c r="DN572" s="61"/>
      <c r="DO572" s="61"/>
      <c r="DP572" s="61"/>
      <c r="DQ572" s="61"/>
      <c r="DR572" s="61"/>
    </row>
    <row r="573" spans="1:122"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61"/>
      <c r="AY573" s="61"/>
      <c r="AZ573" s="61"/>
      <c r="BA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c r="CT573" s="61"/>
      <c r="CU573" s="61"/>
      <c r="CV573" s="61"/>
      <c r="CW573" s="61"/>
      <c r="CX573" s="61"/>
      <c r="CY573" s="61"/>
      <c r="CZ573" s="61"/>
      <c r="DA573" s="61"/>
      <c r="DB573" s="61"/>
      <c r="DC573" s="61"/>
      <c r="DD573" s="61"/>
      <c r="DE573" s="61"/>
      <c r="DF573" s="61"/>
      <c r="DG573" s="61"/>
      <c r="DH573" s="61"/>
      <c r="DI573" s="61"/>
      <c r="DJ573" s="61"/>
      <c r="DK573" s="61"/>
      <c r="DL573" s="61"/>
      <c r="DM573" s="61"/>
      <c r="DN573" s="61"/>
      <c r="DO573" s="61"/>
      <c r="DP573" s="61"/>
      <c r="DQ573" s="61"/>
      <c r="DR573" s="61"/>
    </row>
    <row r="574" spans="1:122"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c r="CT574" s="61"/>
      <c r="CU574" s="61"/>
      <c r="CV574" s="61"/>
      <c r="CW574" s="61"/>
      <c r="CX574" s="61"/>
      <c r="CY574" s="61"/>
      <c r="CZ574" s="61"/>
      <c r="DA574" s="61"/>
      <c r="DB574" s="61"/>
      <c r="DC574" s="61"/>
      <c r="DD574" s="61"/>
      <c r="DE574" s="61"/>
      <c r="DF574" s="61"/>
      <c r="DG574" s="61"/>
      <c r="DH574" s="61"/>
      <c r="DI574" s="61"/>
      <c r="DJ574" s="61"/>
      <c r="DK574" s="61"/>
      <c r="DL574" s="61"/>
      <c r="DM574" s="61"/>
      <c r="DN574" s="61"/>
      <c r="DO574" s="61"/>
      <c r="DP574" s="61"/>
      <c r="DQ574" s="61"/>
      <c r="DR574" s="61"/>
    </row>
    <row r="575" spans="1:122"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c r="CT575" s="61"/>
      <c r="CU575" s="61"/>
      <c r="CV575" s="61"/>
      <c r="CW575" s="61"/>
      <c r="CX575" s="61"/>
      <c r="CY575" s="61"/>
      <c r="CZ575" s="61"/>
      <c r="DA575" s="61"/>
      <c r="DB575" s="61"/>
      <c r="DC575" s="61"/>
      <c r="DD575" s="61"/>
      <c r="DE575" s="61"/>
      <c r="DF575" s="61"/>
      <c r="DG575" s="61"/>
      <c r="DH575" s="61"/>
      <c r="DI575" s="61"/>
      <c r="DJ575" s="61"/>
      <c r="DK575" s="61"/>
      <c r="DL575" s="61"/>
      <c r="DM575" s="61"/>
      <c r="DN575" s="61"/>
      <c r="DO575" s="61"/>
      <c r="DP575" s="61"/>
      <c r="DQ575" s="61"/>
      <c r="DR575" s="61"/>
    </row>
    <row r="576" spans="1:122"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c r="CT576" s="61"/>
      <c r="CU576" s="61"/>
      <c r="CV576" s="61"/>
      <c r="CW576" s="61"/>
      <c r="CX576" s="61"/>
      <c r="CY576" s="61"/>
      <c r="CZ576" s="61"/>
      <c r="DA576" s="61"/>
      <c r="DB576" s="61"/>
      <c r="DC576" s="61"/>
      <c r="DD576" s="61"/>
      <c r="DE576" s="61"/>
      <c r="DF576" s="61"/>
      <c r="DG576" s="61"/>
      <c r="DH576" s="61"/>
      <c r="DI576" s="61"/>
      <c r="DJ576" s="61"/>
      <c r="DK576" s="61"/>
      <c r="DL576" s="61"/>
      <c r="DM576" s="61"/>
      <c r="DN576" s="61"/>
      <c r="DO576" s="61"/>
      <c r="DP576" s="61"/>
      <c r="DQ576" s="61"/>
      <c r="DR576" s="61"/>
    </row>
    <row r="577" spans="1:122"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61"/>
      <c r="AY577" s="61"/>
      <c r="AZ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c r="CT577" s="61"/>
      <c r="CU577" s="61"/>
      <c r="CV577" s="61"/>
      <c r="CW577" s="61"/>
      <c r="CX577" s="61"/>
      <c r="CY577" s="61"/>
      <c r="CZ577" s="61"/>
      <c r="DA577" s="61"/>
      <c r="DB577" s="61"/>
      <c r="DC577" s="61"/>
      <c r="DD577" s="61"/>
      <c r="DE577" s="61"/>
      <c r="DF577" s="61"/>
      <c r="DG577" s="61"/>
      <c r="DH577" s="61"/>
      <c r="DI577" s="61"/>
      <c r="DJ577" s="61"/>
      <c r="DK577" s="61"/>
      <c r="DL577" s="61"/>
      <c r="DM577" s="61"/>
      <c r="DN577" s="61"/>
      <c r="DO577" s="61"/>
      <c r="DP577" s="61"/>
      <c r="DQ577" s="61"/>
      <c r="DR577" s="61"/>
    </row>
    <row r="578" spans="1:122"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61"/>
      <c r="AY578" s="61"/>
      <c r="AZ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c r="CT578" s="61"/>
      <c r="CU578" s="61"/>
      <c r="CV578" s="61"/>
      <c r="CW578" s="61"/>
      <c r="CX578" s="61"/>
      <c r="CY578" s="61"/>
      <c r="CZ578" s="61"/>
      <c r="DA578" s="61"/>
      <c r="DB578" s="61"/>
      <c r="DC578" s="61"/>
      <c r="DD578" s="61"/>
      <c r="DE578" s="61"/>
      <c r="DF578" s="61"/>
      <c r="DG578" s="61"/>
      <c r="DH578" s="61"/>
      <c r="DI578" s="61"/>
      <c r="DJ578" s="61"/>
      <c r="DK578" s="61"/>
      <c r="DL578" s="61"/>
      <c r="DM578" s="61"/>
      <c r="DN578" s="61"/>
      <c r="DO578" s="61"/>
      <c r="DP578" s="61"/>
      <c r="DQ578" s="61"/>
      <c r="DR578" s="61"/>
    </row>
    <row r="579" spans="1:122"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c r="CT579" s="61"/>
      <c r="CU579" s="61"/>
      <c r="CV579" s="61"/>
      <c r="CW579" s="61"/>
      <c r="CX579" s="61"/>
      <c r="CY579" s="61"/>
      <c r="CZ579" s="61"/>
      <c r="DA579" s="61"/>
      <c r="DB579" s="61"/>
      <c r="DC579" s="61"/>
      <c r="DD579" s="61"/>
      <c r="DE579" s="61"/>
      <c r="DF579" s="61"/>
      <c r="DG579" s="61"/>
      <c r="DH579" s="61"/>
      <c r="DI579" s="61"/>
      <c r="DJ579" s="61"/>
      <c r="DK579" s="61"/>
      <c r="DL579" s="61"/>
      <c r="DM579" s="61"/>
      <c r="DN579" s="61"/>
      <c r="DO579" s="61"/>
      <c r="DP579" s="61"/>
      <c r="DQ579" s="61"/>
      <c r="DR579" s="61"/>
    </row>
    <row r="580" spans="1:122"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c r="CT580" s="61"/>
      <c r="CU580" s="61"/>
      <c r="CV580" s="61"/>
      <c r="CW580" s="61"/>
      <c r="CX580" s="61"/>
      <c r="CY580" s="61"/>
      <c r="CZ580" s="61"/>
      <c r="DA580" s="61"/>
      <c r="DB580" s="61"/>
      <c r="DC580" s="61"/>
      <c r="DD580" s="61"/>
      <c r="DE580" s="61"/>
      <c r="DF580" s="61"/>
      <c r="DG580" s="61"/>
      <c r="DH580" s="61"/>
      <c r="DI580" s="61"/>
      <c r="DJ580" s="61"/>
      <c r="DK580" s="61"/>
      <c r="DL580" s="61"/>
      <c r="DM580" s="61"/>
      <c r="DN580" s="61"/>
      <c r="DO580" s="61"/>
      <c r="DP580" s="61"/>
      <c r="DQ580" s="61"/>
      <c r="DR580" s="61"/>
    </row>
    <row r="581" spans="1:122"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c r="CT581" s="61"/>
      <c r="CU581" s="61"/>
      <c r="CV581" s="61"/>
      <c r="CW581" s="61"/>
      <c r="CX581" s="61"/>
      <c r="CY581" s="61"/>
      <c r="CZ581" s="61"/>
      <c r="DA581" s="61"/>
      <c r="DB581" s="61"/>
      <c r="DC581" s="61"/>
      <c r="DD581" s="61"/>
      <c r="DE581" s="61"/>
      <c r="DF581" s="61"/>
      <c r="DG581" s="61"/>
      <c r="DH581" s="61"/>
      <c r="DI581" s="61"/>
      <c r="DJ581" s="61"/>
      <c r="DK581" s="61"/>
      <c r="DL581" s="61"/>
      <c r="DM581" s="61"/>
      <c r="DN581" s="61"/>
      <c r="DO581" s="61"/>
      <c r="DP581" s="61"/>
      <c r="DQ581" s="61"/>
      <c r="DR581" s="61"/>
    </row>
    <row r="582" spans="1:122"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c r="CT582" s="61"/>
      <c r="CU582" s="61"/>
      <c r="CV582" s="61"/>
      <c r="CW582" s="61"/>
      <c r="CX582" s="61"/>
      <c r="CY582" s="61"/>
      <c r="CZ582" s="61"/>
      <c r="DA582" s="61"/>
      <c r="DB582" s="61"/>
      <c r="DC582" s="61"/>
      <c r="DD582" s="61"/>
      <c r="DE582" s="61"/>
      <c r="DF582" s="61"/>
      <c r="DG582" s="61"/>
      <c r="DH582" s="61"/>
      <c r="DI582" s="61"/>
      <c r="DJ582" s="61"/>
      <c r="DK582" s="61"/>
      <c r="DL582" s="61"/>
      <c r="DM582" s="61"/>
      <c r="DN582" s="61"/>
      <c r="DO582" s="61"/>
      <c r="DP582" s="61"/>
      <c r="DQ582" s="61"/>
      <c r="DR582" s="61"/>
    </row>
    <row r="583" spans="1:122"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c r="CT583" s="61"/>
      <c r="CU583" s="61"/>
      <c r="CV583" s="61"/>
      <c r="CW583" s="61"/>
      <c r="CX583" s="61"/>
      <c r="CY583" s="61"/>
      <c r="CZ583" s="61"/>
      <c r="DA583" s="61"/>
      <c r="DB583" s="61"/>
      <c r="DC583" s="61"/>
      <c r="DD583" s="61"/>
      <c r="DE583" s="61"/>
      <c r="DF583" s="61"/>
      <c r="DG583" s="61"/>
      <c r="DH583" s="61"/>
      <c r="DI583" s="61"/>
      <c r="DJ583" s="61"/>
      <c r="DK583" s="61"/>
      <c r="DL583" s="61"/>
      <c r="DM583" s="61"/>
      <c r="DN583" s="61"/>
      <c r="DO583" s="61"/>
      <c r="DP583" s="61"/>
      <c r="DQ583" s="61"/>
      <c r="DR583" s="61"/>
    </row>
    <row r="584" spans="1:122"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c r="CT584" s="61"/>
      <c r="CU584" s="61"/>
      <c r="CV584" s="61"/>
      <c r="CW584" s="61"/>
      <c r="CX584" s="61"/>
      <c r="CY584" s="61"/>
      <c r="CZ584" s="61"/>
      <c r="DA584" s="61"/>
      <c r="DB584" s="61"/>
      <c r="DC584" s="61"/>
      <c r="DD584" s="61"/>
      <c r="DE584" s="61"/>
      <c r="DF584" s="61"/>
      <c r="DG584" s="61"/>
      <c r="DH584" s="61"/>
      <c r="DI584" s="61"/>
      <c r="DJ584" s="61"/>
      <c r="DK584" s="61"/>
      <c r="DL584" s="61"/>
      <c r="DM584" s="61"/>
      <c r="DN584" s="61"/>
      <c r="DO584" s="61"/>
      <c r="DP584" s="61"/>
      <c r="DQ584" s="61"/>
      <c r="DR584" s="61"/>
    </row>
    <row r="585" spans="1:122"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c r="CT585" s="61"/>
      <c r="CU585" s="61"/>
      <c r="CV585" s="61"/>
      <c r="CW585" s="61"/>
      <c r="CX585" s="61"/>
      <c r="CY585" s="61"/>
      <c r="CZ585" s="61"/>
      <c r="DA585" s="61"/>
      <c r="DB585" s="61"/>
      <c r="DC585" s="61"/>
      <c r="DD585" s="61"/>
      <c r="DE585" s="61"/>
      <c r="DF585" s="61"/>
      <c r="DG585" s="61"/>
      <c r="DH585" s="61"/>
      <c r="DI585" s="61"/>
      <c r="DJ585" s="61"/>
      <c r="DK585" s="61"/>
      <c r="DL585" s="61"/>
      <c r="DM585" s="61"/>
      <c r="DN585" s="61"/>
      <c r="DO585" s="61"/>
      <c r="DP585" s="61"/>
      <c r="DQ585" s="61"/>
      <c r="DR585" s="61"/>
    </row>
    <row r="586" spans="1:122"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c r="CT586" s="61"/>
      <c r="CU586" s="61"/>
      <c r="CV586" s="61"/>
      <c r="CW586" s="61"/>
      <c r="CX586" s="61"/>
      <c r="CY586" s="61"/>
      <c r="CZ586" s="61"/>
      <c r="DA586" s="61"/>
      <c r="DB586" s="61"/>
      <c r="DC586" s="61"/>
      <c r="DD586" s="61"/>
      <c r="DE586" s="61"/>
      <c r="DF586" s="61"/>
      <c r="DG586" s="61"/>
      <c r="DH586" s="61"/>
      <c r="DI586" s="61"/>
      <c r="DJ586" s="61"/>
      <c r="DK586" s="61"/>
      <c r="DL586" s="61"/>
      <c r="DM586" s="61"/>
      <c r="DN586" s="61"/>
      <c r="DO586" s="61"/>
      <c r="DP586" s="61"/>
      <c r="DQ586" s="61"/>
      <c r="DR586" s="61"/>
    </row>
    <row r="587" spans="1:122"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c r="CT587" s="61"/>
      <c r="CU587" s="61"/>
      <c r="CV587" s="61"/>
      <c r="CW587" s="61"/>
      <c r="CX587" s="61"/>
      <c r="CY587" s="61"/>
      <c r="CZ587" s="61"/>
      <c r="DA587" s="61"/>
      <c r="DB587" s="61"/>
      <c r="DC587" s="61"/>
      <c r="DD587" s="61"/>
      <c r="DE587" s="61"/>
      <c r="DF587" s="61"/>
      <c r="DG587" s="61"/>
      <c r="DH587" s="61"/>
      <c r="DI587" s="61"/>
      <c r="DJ587" s="61"/>
      <c r="DK587" s="61"/>
      <c r="DL587" s="61"/>
      <c r="DM587" s="61"/>
      <c r="DN587" s="61"/>
      <c r="DO587" s="61"/>
      <c r="DP587" s="61"/>
      <c r="DQ587" s="61"/>
      <c r="DR587" s="61"/>
    </row>
    <row r="588" spans="1:122"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61"/>
      <c r="AY588" s="61"/>
      <c r="AZ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c r="CT588" s="61"/>
      <c r="CU588" s="61"/>
      <c r="CV588" s="61"/>
      <c r="CW588" s="61"/>
      <c r="CX588" s="61"/>
      <c r="CY588" s="61"/>
      <c r="CZ588" s="61"/>
      <c r="DA588" s="61"/>
      <c r="DB588" s="61"/>
      <c r="DC588" s="61"/>
      <c r="DD588" s="61"/>
      <c r="DE588" s="61"/>
      <c r="DF588" s="61"/>
      <c r="DG588" s="61"/>
      <c r="DH588" s="61"/>
      <c r="DI588" s="61"/>
      <c r="DJ588" s="61"/>
      <c r="DK588" s="61"/>
      <c r="DL588" s="61"/>
      <c r="DM588" s="61"/>
      <c r="DN588" s="61"/>
      <c r="DO588" s="61"/>
      <c r="DP588" s="61"/>
      <c r="DQ588" s="61"/>
      <c r="DR588" s="61"/>
    </row>
    <row r="589" spans="1:122"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61"/>
      <c r="AY589" s="61"/>
      <c r="AZ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c r="CT589" s="61"/>
      <c r="CU589" s="61"/>
      <c r="CV589" s="61"/>
      <c r="CW589" s="61"/>
      <c r="CX589" s="61"/>
      <c r="CY589" s="61"/>
      <c r="CZ589" s="61"/>
      <c r="DA589" s="61"/>
      <c r="DB589" s="61"/>
      <c r="DC589" s="61"/>
      <c r="DD589" s="61"/>
      <c r="DE589" s="61"/>
      <c r="DF589" s="61"/>
      <c r="DG589" s="61"/>
      <c r="DH589" s="61"/>
      <c r="DI589" s="61"/>
      <c r="DJ589" s="61"/>
      <c r="DK589" s="61"/>
      <c r="DL589" s="61"/>
      <c r="DM589" s="61"/>
      <c r="DN589" s="61"/>
      <c r="DO589" s="61"/>
      <c r="DP589" s="61"/>
      <c r="DQ589" s="61"/>
      <c r="DR589" s="61"/>
    </row>
    <row r="590" spans="1:122"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c r="CT590" s="61"/>
      <c r="CU590" s="61"/>
      <c r="CV590" s="61"/>
      <c r="CW590" s="61"/>
      <c r="CX590" s="61"/>
      <c r="CY590" s="61"/>
      <c r="CZ590" s="61"/>
      <c r="DA590" s="61"/>
      <c r="DB590" s="61"/>
      <c r="DC590" s="61"/>
      <c r="DD590" s="61"/>
      <c r="DE590" s="61"/>
      <c r="DF590" s="61"/>
      <c r="DG590" s="61"/>
      <c r="DH590" s="61"/>
      <c r="DI590" s="61"/>
      <c r="DJ590" s="61"/>
      <c r="DK590" s="61"/>
      <c r="DL590" s="61"/>
      <c r="DM590" s="61"/>
      <c r="DN590" s="61"/>
      <c r="DO590" s="61"/>
      <c r="DP590" s="61"/>
      <c r="DQ590" s="61"/>
      <c r="DR590" s="61"/>
    </row>
    <row r="591" spans="1:122"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c r="CT591" s="61"/>
      <c r="CU591" s="61"/>
      <c r="CV591" s="61"/>
      <c r="CW591" s="61"/>
      <c r="CX591" s="61"/>
      <c r="CY591" s="61"/>
      <c r="CZ591" s="61"/>
      <c r="DA591" s="61"/>
      <c r="DB591" s="61"/>
      <c r="DC591" s="61"/>
      <c r="DD591" s="61"/>
      <c r="DE591" s="61"/>
      <c r="DF591" s="61"/>
      <c r="DG591" s="61"/>
      <c r="DH591" s="61"/>
      <c r="DI591" s="61"/>
      <c r="DJ591" s="61"/>
      <c r="DK591" s="61"/>
      <c r="DL591" s="61"/>
      <c r="DM591" s="61"/>
      <c r="DN591" s="61"/>
      <c r="DO591" s="61"/>
      <c r="DP591" s="61"/>
      <c r="DQ591" s="61"/>
      <c r="DR591" s="61"/>
    </row>
    <row r="592" spans="1:122"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c r="CT592" s="61"/>
      <c r="CU592" s="61"/>
      <c r="CV592" s="61"/>
      <c r="CW592" s="61"/>
      <c r="CX592" s="61"/>
      <c r="CY592" s="61"/>
      <c r="CZ592" s="61"/>
      <c r="DA592" s="61"/>
      <c r="DB592" s="61"/>
      <c r="DC592" s="61"/>
      <c r="DD592" s="61"/>
      <c r="DE592" s="61"/>
      <c r="DF592" s="61"/>
      <c r="DG592" s="61"/>
      <c r="DH592" s="61"/>
      <c r="DI592" s="61"/>
      <c r="DJ592" s="61"/>
      <c r="DK592" s="61"/>
      <c r="DL592" s="61"/>
      <c r="DM592" s="61"/>
      <c r="DN592" s="61"/>
      <c r="DO592" s="61"/>
      <c r="DP592" s="61"/>
      <c r="DQ592" s="61"/>
      <c r="DR592" s="61"/>
    </row>
    <row r="593" spans="1:122"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c r="CT593" s="61"/>
      <c r="CU593" s="61"/>
      <c r="CV593" s="61"/>
      <c r="CW593" s="61"/>
      <c r="CX593" s="61"/>
      <c r="CY593" s="61"/>
      <c r="CZ593" s="61"/>
      <c r="DA593" s="61"/>
      <c r="DB593" s="61"/>
      <c r="DC593" s="61"/>
      <c r="DD593" s="61"/>
      <c r="DE593" s="61"/>
      <c r="DF593" s="61"/>
      <c r="DG593" s="61"/>
      <c r="DH593" s="61"/>
      <c r="DI593" s="61"/>
      <c r="DJ593" s="61"/>
      <c r="DK593" s="61"/>
      <c r="DL593" s="61"/>
      <c r="DM593" s="61"/>
      <c r="DN593" s="61"/>
      <c r="DO593" s="61"/>
      <c r="DP593" s="61"/>
      <c r="DQ593" s="61"/>
      <c r="DR593" s="61"/>
    </row>
    <row r="594" spans="1:122"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c r="CT594" s="61"/>
      <c r="CU594" s="61"/>
      <c r="CV594" s="61"/>
      <c r="CW594" s="61"/>
      <c r="CX594" s="61"/>
      <c r="CY594" s="61"/>
      <c r="CZ594" s="61"/>
      <c r="DA594" s="61"/>
      <c r="DB594" s="61"/>
      <c r="DC594" s="61"/>
      <c r="DD594" s="61"/>
      <c r="DE594" s="61"/>
      <c r="DF594" s="61"/>
      <c r="DG594" s="61"/>
      <c r="DH594" s="61"/>
      <c r="DI594" s="61"/>
      <c r="DJ594" s="61"/>
      <c r="DK594" s="61"/>
      <c r="DL594" s="61"/>
      <c r="DM594" s="61"/>
      <c r="DN594" s="61"/>
      <c r="DO594" s="61"/>
      <c r="DP594" s="61"/>
      <c r="DQ594" s="61"/>
      <c r="DR594" s="61"/>
    </row>
    <row r="595" spans="1:122"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c r="CT595" s="61"/>
      <c r="CU595" s="61"/>
      <c r="CV595" s="61"/>
      <c r="CW595" s="61"/>
      <c r="CX595" s="61"/>
      <c r="CY595" s="61"/>
      <c r="CZ595" s="61"/>
      <c r="DA595" s="61"/>
      <c r="DB595" s="61"/>
      <c r="DC595" s="61"/>
      <c r="DD595" s="61"/>
      <c r="DE595" s="61"/>
      <c r="DF595" s="61"/>
      <c r="DG595" s="61"/>
      <c r="DH595" s="61"/>
      <c r="DI595" s="61"/>
      <c r="DJ595" s="61"/>
      <c r="DK595" s="61"/>
      <c r="DL595" s="61"/>
      <c r="DM595" s="61"/>
      <c r="DN595" s="61"/>
      <c r="DO595" s="61"/>
      <c r="DP595" s="61"/>
      <c r="DQ595" s="61"/>
      <c r="DR595" s="61"/>
    </row>
    <row r="596" spans="1:122"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c r="CT596" s="61"/>
      <c r="CU596" s="61"/>
      <c r="CV596" s="61"/>
      <c r="CW596" s="61"/>
      <c r="CX596" s="61"/>
      <c r="CY596" s="61"/>
      <c r="CZ596" s="61"/>
      <c r="DA596" s="61"/>
      <c r="DB596" s="61"/>
      <c r="DC596" s="61"/>
      <c r="DD596" s="61"/>
      <c r="DE596" s="61"/>
      <c r="DF596" s="61"/>
      <c r="DG596" s="61"/>
      <c r="DH596" s="61"/>
      <c r="DI596" s="61"/>
      <c r="DJ596" s="61"/>
      <c r="DK596" s="61"/>
      <c r="DL596" s="61"/>
      <c r="DM596" s="61"/>
      <c r="DN596" s="61"/>
      <c r="DO596" s="61"/>
      <c r="DP596" s="61"/>
      <c r="DQ596" s="61"/>
      <c r="DR596" s="61"/>
    </row>
    <row r="597" spans="1:122"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c r="CT597" s="61"/>
      <c r="CU597" s="61"/>
      <c r="CV597" s="61"/>
      <c r="CW597" s="61"/>
      <c r="CX597" s="61"/>
      <c r="CY597" s="61"/>
      <c r="CZ597" s="61"/>
      <c r="DA597" s="61"/>
      <c r="DB597" s="61"/>
      <c r="DC597" s="61"/>
      <c r="DD597" s="61"/>
      <c r="DE597" s="61"/>
      <c r="DF597" s="61"/>
      <c r="DG597" s="61"/>
      <c r="DH597" s="61"/>
      <c r="DI597" s="61"/>
      <c r="DJ597" s="61"/>
      <c r="DK597" s="61"/>
      <c r="DL597" s="61"/>
      <c r="DM597" s="61"/>
      <c r="DN597" s="61"/>
      <c r="DO597" s="61"/>
      <c r="DP597" s="61"/>
      <c r="DQ597" s="61"/>
      <c r="DR597" s="61"/>
    </row>
    <row r="598" spans="1:122"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c r="CT598" s="61"/>
      <c r="CU598" s="61"/>
      <c r="CV598" s="61"/>
      <c r="CW598" s="61"/>
      <c r="CX598" s="61"/>
      <c r="CY598" s="61"/>
      <c r="CZ598" s="61"/>
      <c r="DA598" s="61"/>
      <c r="DB598" s="61"/>
      <c r="DC598" s="61"/>
      <c r="DD598" s="61"/>
      <c r="DE598" s="61"/>
      <c r="DF598" s="61"/>
      <c r="DG598" s="61"/>
      <c r="DH598" s="61"/>
      <c r="DI598" s="61"/>
      <c r="DJ598" s="61"/>
      <c r="DK598" s="61"/>
      <c r="DL598" s="61"/>
      <c r="DM598" s="61"/>
      <c r="DN598" s="61"/>
      <c r="DO598" s="61"/>
      <c r="DP598" s="61"/>
      <c r="DQ598" s="61"/>
      <c r="DR598" s="61"/>
    </row>
    <row r="599" spans="1:122"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c r="BQ599" s="61"/>
      <c r="BR599" s="61"/>
      <c r="BS599" s="61"/>
      <c r="BT599" s="61"/>
      <c r="BU599" s="61"/>
      <c r="BV599" s="61"/>
      <c r="BW599" s="61"/>
      <c r="BX599" s="61"/>
      <c r="BY599" s="61"/>
      <c r="BZ599" s="61"/>
      <c r="CA599" s="61"/>
      <c r="CB599" s="61"/>
      <c r="CC599" s="61"/>
      <c r="CD599" s="61"/>
      <c r="CE599" s="61"/>
      <c r="CF599" s="61"/>
      <c r="CG599" s="61"/>
      <c r="CH599" s="61"/>
      <c r="CI599" s="61"/>
      <c r="CJ599" s="61"/>
      <c r="CK599" s="61"/>
      <c r="CL599" s="61"/>
      <c r="CM599" s="61"/>
      <c r="CN599" s="61"/>
      <c r="CO599" s="61"/>
      <c r="CP599" s="61"/>
      <c r="CQ599" s="61"/>
      <c r="CR599" s="61"/>
      <c r="CS599" s="61"/>
      <c r="CT599" s="61"/>
      <c r="CU599" s="61"/>
      <c r="CV599" s="61"/>
      <c r="CW599" s="61"/>
      <c r="CX599" s="61"/>
      <c r="CY599" s="61"/>
      <c r="CZ599" s="61"/>
      <c r="DA599" s="61"/>
      <c r="DB599" s="61"/>
      <c r="DC599" s="61"/>
      <c r="DD599" s="61"/>
      <c r="DE599" s="61"/>
      <c r="DF599" s="61"/>
      <c r="DG599" s="61"/>
      <c r="DH599" s="61"/>
      <c r="DI599" s="61"/>
      <c r="DJ599" s="61"/>
      <c r="DK599" s="61"/>
      <c r="DL599" s="61"/>
      <c r="DM599" s="61"/>
      <c r="DN599" s="61"/>
      <c r="DO599" s="61"/>
      <c r="DP599" s="61"/>
      <c r="DQ599" s="61"/>
      <c r="DR599" s="61"/>
    </row>
    <row r="600" spans="1:122"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c r="BO600" s="61"/>
      <c r="BP600" s="61"/>
      <c r="BQ600" s="61"/>
      <c r="BR600" s="61"/>
      <c r="BS600" s="61"/>
      <c r="BT600" s="61"/>
      <c r="BU600" s="61"/>
      <c r="BV600" s="61"/>
      <c r="BW600" s="61"/>
      <c r="BX600" s="61"/>
      <c r="BY600" s="61"/>
      <c r="BZ600" s="61"/>
      <c r="CA600" s="61"/>
      <c r="CB600" s="61"/>
      <c r="CC600" s="61"/>
      <c r="CD600" s="61"/>
      <c r="CE600" s="61"/>
      <c r="CF600" s="61"/>
      <c r="CG600" s="61"/>
      <c r="CH600" s="61"/>
      <c r="CI600" s="61"/>
      <c r="CJ600" s="61"/>
      <c r="CK600" s="61"/>
      <c r="CL600" s="61"/>
      <c r="CM600" s="61"/>
      <c r="CN600" s="61"/>
      <c r="CO600" s="61"/>
      <c r="CP600" s="61"/>
      <c r="CQ600" s="61"/>
      <c r="CR600" s="61"/>
      <c r="CS600" s="61"/>
      <c r="CT600" s="61"/>
      <c r="CU600" s="61"/>
      <c r="CV600" s="61"/>
      <c r="CW600" s="61"/>
      <c r="CX600" s="61"/>
      <c r="CY600" s="61"/>
      <c r="CZ600" s="61"/>
      <c r="DA600" s="61"/>
      <c r="DB600" s="61"/>
      <c r="DC600" s="61"/>
      <c r="DD600" s="61"/>
      <c r="DE600" s="61"/>
      <c r="DF600" s="61"/>
      <c r="DG600" s="61"/>
      <c r="DH600" s="61"/>
      <c r="DI600" s="61"/>
      <c r="DJ600" s="61"/>
      <c r="DK600" s="61"/>
      <c r="DL600" s="61"/>
      <c r="DM600" s="61"/>
      <c r="DN600" s="61"/>
      <c r="DO600" s="61"/>
      <c r="DP600" s="61"/>
      <c r="DQ600" s="61"/>
      <c r="DR600" s="61"/>
    </row>
    <row r="601" spans="1:122"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61"/>
      <c r="BO601" s="61"/>
      <c r="BP601" s="61"/>
      <c r="BQ601" s="61"/>
      <c r="BR601" s="61"/>
      <c r="BS601" s="61"/>
      <c r="BT601" s="61"/>
      <c r="BU601" s="61"/>
      <c r="BV601" s="61"/>
      <c r="BW601" s="61"/>
      <c r="BX601" s="61"/>
      <c r="BY601" s="61"/>
      <c r="BZ601" s="61"/>
      <c r="CA601" s="61"/>
      <c r="CB601" s="61"/>
      <c r="CC601" s="61"/>
      <c r="CD601" s="61"/>
      <c r="CE601" s="61"/>
      <c r="CF601" s="61"/>
      <c r="CG601" s="61"/>
      <c r="CH601" s="61"/>
      <c r="CI601" s="61"/>
      <c r="CJ601" s="61"/>
      <c r="CK601" s="61"/>
      <c r="CL601" s="61"/>
      <c r="CM601" s="61"/>
      <c r="CN601" s="61"/>
      <c r="CO601" s="61"/>
      <c r="CP601" s="61"/>
      <c r="CQ601" s="61"/>
      <c r="CR601" s="61"/>
      <c r="CS601" s="61"/>
      <c r="CT601" s="61"/>
      <c r="CU601" s="61"/>
      <c r="CV601" s="61"/>
      <c r="CW601" s="61"/>
      <c r="CX601" s="61"/>
      <c r="CY601" s="61"/>
      <c r="CZ601" s="61"/>
      <c r="DA601" s="61"/>
      <c r="DB601" s="61"/>
      <c r="DC601" s="61"/>
      <c r="DD601" s="61"/>
      <c r="DE601" s="61"/>
      <c r="DF601" s="61"/>
      <c r="DG601" s="61"/>
      <c r="DH601" s="61"/>
      <c r="DI601" s="61"/>
      <c r="DJ601" s="61"/>
      <c r="DK601" s="61"/>
      <c r="DL601" s="61"/>
      <c r="DM601" s="61"/>
      <c r="DN601" s="61"/>
      <c r="DO601" s="61"/>
      <c r="DP601" s="61"/>
      <c r="DQ601" s="61"/>
      <c r="DR601" s="61"/>
    </row>
    <row r="602" spans="1:122"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61"/>
      <c r="AY602" s="61"/>
      <c r="AZ602" s="61"/>
      <c r="BA602" s="61"/>
      <c r="BB602" s="61"/>
      <c r="BC602" s="61"/>
      <c r="BD602" s="61"/>
      <c r="BE602" s="61"/>
      <c r="BF602" s="61"/>
      <c r="BG602" s="61"/>
      <c r="BH602" s="61"/>
      <c r="BI602" s="61"/>
      <c r="BJ602" s="61"/>
      <c r="BK602" s="61"/>
      <c r="BL602" s="61"/>
      <c r="BM602" s="61"/>
      <c r="BN602" s="61"/>
      <c r="BO602" s="61"/>
      <c r="BP602" s="61"/>
      <c r="BQ602" s="61"/>
      <c r="BR602" s="61"/>
      <c r="BS602" s="61"/>
      <c r="BT602" s="61"/>
      <c r="BU602" s="61"/>
      <c r="BV602" s="61"/>
      <c r="BW602" s="61"/>
      <c r="BX602" s="61"/>
      <c r="BY602" s="61"/>
      <c r="BZ602" s="61"/>
      <c r="CA602" s="61"/>
      <c r="CB602" s="61"/>
      <c r="CC602" s="61"/>
      <c r="CD602" s="61"/>
      <c r="CE602" s="61"/>
      <c r="CF602" s="61"/>
      <c r="CG602" s="61"/>
      <c r="CH602" s="61"/>
      <c r="CI602" s="61"/>
      <c r="CJ602" s="61"/>
      <c r="CK602" s="61"/>
      <c r="CL602" s="61"/>
      <c r="CM602" s="61"/>
      <c r="CN602" s="61"/>
      <c r="CO602" s="61"/>
      <c r="CP602" s="61"/>
      <c r="CQ602" s="61"/>
      <c r="CR602" s="61"/>
      <c r="CS602" s="61"/>
      <c r="CT602" s="61"/>
      <c r="CU602" s="61"/>
      <c r="CV602" s="61"/>
      <c r="CW602" s="61"/>
      <c r="CX602" s="61"/>
      <c r="CY602" s="61"/>
      <c r="CZ602" s="61"/>
      <c r="DA602" s="61"/>
      <c r="DB602" s="61"/>
      <c r="DC602" s="61"/>
      <c r="DD602" s="61"/>
      <c r="DE602" s="61"/>
      <c r="DF602" s="61"/>
      <c r="DG602" s="61"/>
      <c r="DH602" s="61"/>
      <c r="DI602" s="61"/>
      <c r="DJ602" s="61"/>
      <c r="DK602" s="61"/>
      <c r="DL602" s="61"/>
      <c r="DM602" s="61"/>
      <c r="DN602" s="61"/>
      <c r="DO602" s="61"/>
      <c r="DP602" s="61"/>
      <c r="DQ602" s="61"/>
      <c r="DR602" s="61"/>
    </row>
    <row r="603" spans="1:122"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61"/>
      <c r="AY603" s="61"/>
      <c r="AZ603" s="61"/>
      <c r="BA603" s="61"/>
      <c r="BB603" s="61"/>
      <c r="BC603" s="61"/>
      <c r="BD603" s="61"/>
      <c r="BE603" s="61"/>
      <c r="BF603" s="61"/>
      <c r="BG603" s="61"/>
      <c r="BH603" s="61"/>
      <c r="BI603" s="61"/>
      <c r="BJ603" s="61"/>
      <c r="BK603" s="61"/>
      <c r="BL603" s="61"/>
      <c r="BM603" s="61"/>
      <c r="BN603" s="61"/>
      <c r="BO603" s="61"/>
      <c r="BP603" s="61"/>
      <c r="BQ603" s="61"/>
      <c r="BR603" s="61"/>
      <c r="BS603" s="61"/>
      <c r="BT603" s="61"/>
      <c r="BU603" s="61"/>
      <c r="BV603" s="61"/>
      <c r="BW603" s="61"/>
      <c r="BX603" s="61"/>
      <c r="BY603" s="61"/>
      <c r="BZ603" s="61"/>
      <c r="CA603" s="61"/>
      <c r="CB603" s="61"/>
      <c r="CC603" s="61"/>
      <c r="CD603" s="61"/>
      <c r="CE603" s="61"/>
      <c r="CF603" s="61"/>
      <c r="CG603" s="61"/>
      <c r="CH603" s="61"/>
      <c r="CI603" s="61"/>
      <c r="CJ603" s="61"/>
      <c r="CK603" s="61"/>
      <c r="CL603" s="61"/>
      <c r="CM603" s="61"/>
      <c r="CN603" s="61"/>
      <c r="CO603" s="61"/>
      <c r="CP603" s="61"/>
      <c r="CQ603" s="61"/>
      <c r="CR603" s="61"/>
      <c r="CS603" s="61"/>
      <c r="CT603" s="61"/>
      <c r="CU603" s="61"/>
      <c r="CV603" s="61"/>
      <c r="CW603" s="61"/>
      <c r="CX603" s="61"/>
      <c r="CY603" s="61"/>
      <c r="CZ603" s="61"/>
      <c r="DA603" s="61"/>
      <c r="DB603" s="61"/>
      <c r="DC603" s="61"/>
      <c r="DD603" s="61"/>
      <c r="DE603" s="61"/>
      <c r="DF603" s="61"/>
      <c r="DG603" s="61"/>
      <c r="DH603" s="61"/>
      <c r="DI603" s="61"/>
      <c r="DJ603" s="61"/>
      <c r="DK603" s="61"/>
      <c r="DL603" s="61"/>
      <c r="DM603" s="61"/>
      <c r="DN603" s="61"/>
      <c r="DO603" s="61"/>
      <c r="DP603" s="61"/>
      <c r="DQ603" s="61"/>
      <c r="DR603" s="61"/>
    </row>
    <row r="604" spans="1:122"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61"/>
      <c r="AY604" s="61"/>
      <c r="AZ604" s="61"/>
      <c r="BA604" s="61"/>
      <c r="BB604" s="61"/>
      <c r="BC604" s="61"/>
      <c r="BD604" s="61"/>
      <c r="BE604" s="61"/>
      <c r="BF604" s="61"/>
      <c r="BG604" s="61"/>
      <c r="BH604" s="61"/>
      <c r="BI604" s="61"/>
      <c r="BJ604" s="61"/>
      <c r="BK604" s="61"/>
      <c r="BL604" s="61"/>
      <c r="BM604" s="61"/>
      <c r="BN604" s="61"/>
      <c r="BO604" s="61"/>
      <c r="BP604" s="61"/>
      <c r="BQ604" s="61"/>
      <c r="BR604" s="61"/>
      <c r="BS604" s="61"/>
      <c r="BT604" s="61"/>
      <c r="BU604" s="61"/>
      <c r="BV604" s="61"/>
      <c r="BW604" s="61"/>
      <c r="BX604" s="61"/>
      <c r="BY604" s="61"/>
      <c r="BZ604" s="61"/>
      <c r="CA604" s="61"/>
      <c r="CB604" s="61"/>
      <c r="CC604" s="61"/>
      <c r="CD604" s="61"/>
      <c r="CE604" s="61"/>
      <c r="CF604" s="61"/>
      <c r="CG604" s="61"/>
      <c r="CH604" s="61"/>
      <c r="CI604" s="61"/>
      <c r="CJ604" s="61"/>
      <c r="CK604" s="61"/>
      <c r="CL604" s="61"/>
      <c r="CM604" s="61"/>
      <c r="CN604" s="61"/>
      <c r="CO604" s="61"/>
      <c r="CP604" s="61"/>
      <c r="CQ604" s="61"/>
      <c r="CR604" s="61"/>
      <c r="CS604" s="61"/>
      <c r="CT604" s="61"/>
      <c r="CU604" s="61"/>
      <c r="CV604" s="61"/>
      <c r="CW604" s="61"/>
      <c r="CX604" s="61"/>
      <c r="CY604" s="61"/>
      <c r="CZ604" s="61"/>
      <c r="DA604" s="61"/>
      <c r="DB604" s="61"/>
      <c r="DC604" s="61"/>
      <c r="DD604" s="61"/>
      <c r="DE604" s="61"/>
      <c r="DF604" s="61"/>
      <c r="DG604" s="61"/>
      <c r="DH604" s="61"/>
      <c r="DI604" s="61"/>
      <c r="DJ604" s="61"/>
      <c r="DK604" s="61"/>
      <c r="DL604" s="61"/>
      <c r="DM604" s="61"/>
      <c r="DN604" s="61"/>
      <c r="DO604" s="61"/>
      <c r="DP604" s="61"/>
      <c r="DQ604" s="61"/>
      <c r="DR604" s="61"/>
    </row>
    <row r="605" spans="1:122"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61"/>
      <c r="AY605" s="61"/>
      <c r="AZ605" s="61"/>
      <c r="BA605" s="61"/>
      <c r="BB605" s="61"/>
      <c r="BC605" s="61"/>
      <c r="BD605" s="61"/>
      <c r="BE605" s="61"/>
      <c r="BF605" s="61"/>
      <c r="BG605" s="61"/>
      <c r="BH605" s="61"/>
      <c r="BI605" s="61"/>
      <c r="BJ605" s="61"/>
      <c r="BK605" s="61"/>
      <c r="BL605" s="61"/>
      <c r="BM605" s="61"/>
      <c r="BN605" s="61"/>
      <c r="BO605" s="61"/>
      <c r="BP605" s="61"/>
      <c r="BQ605" s="61"/>
      <c r="BR605" s="61"/>
      <c r="BS605" s="61"/>
      <c r="BT605" s="61"/>
      <c r="BU605" s="61"/>
      <c r="BV605" s="61"/>
      <c r="BW605" s="61"/>
      <c r="BX605" s="61"/>
      <c r="BY605" s="61"/>
      <c r="BZ605" s="61"/>
      <c r="CA605" s="61"/>
      <c r="CB605" s="61"/>
      <c r="CC605" s="61"/>
      <c r="CD605" s="61"/>
      <c r="CE605" s="61"/>
      <c r="CF605" s="61"/>
      <c r="CG605" s="61"/>
      <c r="CH605" s="61"/>
      <c r="CI605" s="61"/>
      <c r="CJ605" s="61"/>
      <c r="CK605" s="61"/>
      <c r="CL605" s="61"/>
      <c r="CM605" s="61"/>
      <c r="CN605" s="61"/>
      <c r="CO605" s="61"/>
      <c r="CP605" s="61"/>
      <c r="CQ605" s="61"/>
      <c r="CR605" s="61"/>
      <c r="CS605" s="61"/>
      <c r="CT605" s="61"/>
      <c r="CU605" s="61"/>
      <c r="CV605" s="61"/>
      <c r="CW605" s="61"/>
      <c r="CX605" s="61"/>
      <c r="CY605" s="61"/>
      <c r="CZ605" s="61"/>
      <c r="DA605" s="61"/>
      <c r="DB605" s="61"/>
      <c r="DC605" s="61"/>
      <c r="DD605" s="61"/>
      <c r="DE605" s="61"/>
      <c r="DF605" s="61"/>
      <c r="DG605" s="61"/>
      <c r="DH605" s="61"/>
      <c r="DI605" s="61"/>
      <c r="DJ605" s="61"/>
      <c r="DK605" s="61"/>
      <c r="DL605" s="61"/>
      <c r="DM605" s="61"/>
      <c r="DN605" s="61"/>
      <c r="DO605" s="61"/>
      <c r="DP605" s="61"/>
      <c r="DQ605" s="61"/>
      <c r="DR605" s="61"/>
    </row>
    <row r="606" spans="1:122"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61"/>
      <c r="AY606" s="61"/>
      <c r="AZ606" s="61"/>
      <c r="BA606" s="61"/>
      <c r="BB606" s="61"/>
      <c r="BC606" s="61"/>
      <c r="BD606" s="61"/>
      <c r="BE606" s="61"/>
      <c r="BF606" s="61"/>
      <c r="BG606" s="61"/>
      <c r="BH606" s="61"/>
      <c r="BI606" s="61"/>
      <c r="BJ606" s="61"/>
      <c r="BK606" s="61"/>
      <c r="BL606" s="61"/>
      <c r="BM606" s="61"/>
      <c r="BN606" s="61"/>
      <c r="BO606" s="61"/>
      <c r="BP606" s="61"/>
      <c r="BQ606" s="61"/>
      <c r="BR606" s="61"/>
      <c r="BS606" s="61"/>
      <c r="BT606" s="61"/>
      <c r="BU606" s="61"/>
      <c r="BV606" s="61"/>
      <c r="BW606" s="61"/>
      <c r="BX606" s="61"/>
      <c r="BY606" s="61"/>
      <c r="BZ606" s="61"/>
      <c r="CA606" s="61"/>
      <c r="CB606" s="61"/>
      <c r="CC606" s="61"/>
      <c r="CD606" s="61"/>
      <c r="CE606" s="61"/>
      <c r="CF606" s="61"/>
      <c r="CG606" s="61"/>
      <c r="CH606" s="61"/>
      <c r="CI606" s="61"/>
      <c r="CJ606" s="61"/>
      <c r="CK606" s="61"/>
      <c r="CL606" s="61"/>
      <c r="CM606" s="61"/>
      <c r="CN606" s="61"/>
      <c r="CO606" s="61"/>
      <c r="CP606" s="61"/>
      <c r="CQ606" s="61"/>
      <c r="CR606" s="61"/>
      <c r="CS606" s="61"/>
      <c r="CT606" s="61"/>
      <c r="CU606" s="61"/>
      <c r="CV606" s="61"/>
      <c r="CW606" s="61"/>
      <c r="CX606" s="61"/>
      <c r="CY606" s="61"/>
      <c r="CZ606" s="61"/>
      <c r="DA606" s="61"/>
      <c r="DB606" s="61"/>
      <c r="DC606" s="61"/>
      <c r="DD606" s="61"/>
      <c r="DE606" s="61"/>
      <c r="DF606" s="61"/>
      <c r="DG606" s="61"/>
      <c r="DH606" s="61"/>
      <c r="DI606" s="61"/>
      <c r="DJ606" s="61"/>
      <c r="DK606" s="61"/>
      <c r="DL606" s="61"/>
      <c r="DM606" s="61"/>
      <c r="DN606" s="61"/>
      <c r="DO606" s="61"/>
      <c r="DP606" s="61"/>
      <c r="DQ606" s="61"/>
      <c r="DR606" s="61"/>
    </row>
    <row r="607" spans="1:122"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61"/>
      <c r="AY607" s="61"/>
      <c r="AZ607" s="61"/>
      <c r="BA607" s="61"/>
      <c r="BB607" s="61"/>
      <c r="BC607" s="61"/>
      <c r="BD607" s="61"/>
      <c r="BE607" s="61"/>
      <c r="BF607" s="61"/>
      <c r="BG607" s="61"/>
      <c r="BH607" s="61"/>
      <c r="BI607" s="61"/>
      <c r="BJ607" s="61"/>
      <c r="BK607" s="61"/>
      <c r="BL607" s="61"/>
      <c r="BM607" s="61"/>
      <c r="BN607" s="61"/>
      <c r="BO607" s="61"/>
      <c r="BP607" s="61"/>
      <c r="BQ607" s="61"/>
      <c r="BR607" s="61"/>
      <c r="BS607" s="61"/>
      <c r="BT607" s="61"/>
      <c r="BU607" s="61"/>
      <c r="BV607" s="61"/>
      <c r="BW607" s="61"/>
      <c r="BX607" s="61"/>
      <c r="BY607" s="61"/>
      <c r="BZ607" s="61"/>
      <c r="CA607" s="61"/>
      <c r="CB607" s="61"/>
      <c r="CC607" s="61"/>
      <c r="CD607" s="61"/>
      <c r="CE607" s="61"/>
      <c r="CF607" s="61"/>
      <c r="CG607" s="61"/>
      <c r="CH607" s="61"/>
      <c r="CI607" s="61"/>
      <c r="CJ607" s="61"/>
      <c r="CK607" s="61"/>
      <c r="CL607" s="61"/>
      <c r="CM607" s="61"/>
      <c r="CN607" s="61"/>
      <c r="CO607" s="61"/>
      <c r="CP607" s="61"/>
      <c r="CQ607" s="61"/>
      <c r="CR607" s="61"/>
      <c r="CS607" s="61"/>
      <c r="CT607" s="61"/>
      <c r="CU607" s="61"/>
      <c r="CV607" s="61"/>
      <c r="CW607" s="61"/>
      <c r="CX607" s="61"/>
      <c r="CY607" s="61"/>
      <c r="CZ607" s="61"/>
      <c r="DA607" s="61"/>
      <c r="DB607" s="61"/>
      <c r="DC607" s="61"/>
      <c r="DD607" s="61"/>
      <c r="DE607" s="61"/>
      <c r="DF607" s="61"/>
      <c r="DG607" s="61"/>
      <c r="DH607" s="61"/>
      <c r="DI607" s="61"/>
      <c r="DJ607" s="61"/>
      <c r="DK607" s="61"/>
      <c r="DL607" s="61"/>
      <c r="DM607" s="61"/>
      <c r="DN607" s="61"/>
      <c r="DO607" s="61"/>
      <c r="DP607" s="61"/>
      <c r="DQ607" s="61"/>
      <c r="DR607" s="61"/>
    </row>
    <row r="608" spans="1:122"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61"/>
      <c r="AY608" s="61"/>
      <c r="AZ608" s="61"/>
      <c r="BA608" s="61"/>
      <c r="BB608" s="61"/>
      <c r="BC608" s="61"/>
      <c r="BD608" s="61"/>
      <c r="BE608" s="61"/>
      <c r="BF608" s="61"/>
      <c r="BG608" s="61"/>
      <c r="BH608" s="61"/>
      <c r="BI608" s="61"/>
      <c r="BJ608" s="61"/>
      <c r="BK608" s="61"/>
      <c r="BL608" s="61"/>
      <c r="BM608" s="61"/>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c r="CU608" s="61"/>
      <c r="CV608" s="61"/>
      <c r="CW608" s="61"/>
      <c r="CX608" s="61"/>
      <c r="CY608" s="61"/>
      <c r="CZ608" s="61"/>
      <c r="DA608" s="61"/>
      <c r="DB608" s="61"/>
      <c r="DC608" s="61"/>
      <c r="DD608" s="61"/>
      <c r="DE608" s="61"/>
      <c r="DF608" s="61"/>
      <c r="DG608" s="61"/>
      <c r="DH608" s="61"/>
      <c r="DI608" s="61"/>
      <c r="DJ608" s="61"/>
      <c r="DK608" s="61"/>
      <c r="DL608" s="61"/>
      <c r="DM608" s="61"/>
      <c r="DN608" s="61"/>
      <c r="DO608" s="61"/>
      <c r="DP608" s="61"/>
      <c r="DQ608" s="61"/>
      <c r="DR608" s="61"/>
    </row>
    <row r="609" spans="1:122"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61"/>
      <c r="BI609" s="61"/>
      <c r="BJ609" s="61"/>
      <c r="BK609" s="61"/>
      <c r="BL609" s="61"/>
      <c r="BM609" s="61"/>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c r="CU609" s="61"/>
      <c r="CV609" s="61"/>
      <c r="CW609" s="61"/>
      <c r="CX609" s="61"/>
      <c r="CY609" s="61"/>
      <c r="CZ609" s="61"/>
      <c r="DA609" s="61"/>
      <c r="DB609" s="61"/>
      <c r="DC609" s="61"/>
      <c r="DD609" s="61"/>
      <c r="DE609" s="61"/>
      <c r="DF609" s="61"/>
      <c r="DG609" s="61"/>
      <c r="DH609" s="61"/>
      <c r="DI609" s="61"/>
      <c r="DJ609" s="61"/>
      <c r="DK609" s="61"/>
      <c r="DL609" s="61"/>
      <c r="DM609" s="61"/>
      <c r="DN609" s="61"/>
      <c r="DO609" s="61"/>
      <c r="DP609" s="61"/>
      <c r="DQ609" s="61"/>
      <c r="DR609" s="61"/>
    </row>
    <row r="610" spans="1:122"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61"/>
      <c r="AY610" s="61"/>
      <c r="AZ610" s="61"/>
      <c r="BA610" s="61"/>
      <c r="BB610" s="61"/>
      <c r="BC610" s="61"/>
      <c r="BD610" s="61"/>
      <c r="BE610" s="61"/>
      <c r="BF610" s="61"/>
      <c r="BG610" s="61"/>
      <c r="BH610" s="61"/>
      <c r="BI610" s="61"/>
      <c r="BJ610" s="61"/>
      <c r="BK610" s="61"/>
      <c r="BL610" s="61"/>
      <c r="BM610" s="61"/>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c r="CU610" s="61"/>
      <c r="CV610" s="61"/>
      <c r="CW610" s="61"/>
      <c r="CX610" s="61"/>
      <c r="CY610" s="61"/>
      <c r="CZ610" s="61"/>
      <c r="DA610" s="61"/>
      <c r="DB610" s="61"/>
      <c r="DC610" s="61"/>
      <c r="DD610" s="61"/>
      <c r="DE610" s="61"/>
      <c r="DF610" s="61"/>
      <c r="DG610" s="61"/>
      <c r="DH610" s="61"/>
      <c r="DI610" s="61"/>
      <c r="DJ610" s="61"/>
      <c r="DK610" s="61"/>
      <c r="DL610" s="61"/>
      <c r="DM610" s="61"/>
      <c r="DN610" s="61"/>
      <c r="DO610" s="61"/>
      <c r="DP610" s="61"/>
      <c r="DQ610" s="61"/>
      <c r="DR610" s="61"/>
    </row>
    <row r="611" spans="1:122"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61"/>
      <c r="AY611" s="61"/>
      <c r="AZ611" s="61"/>
      <c r="BA611" s="61"/>
      <c r="BB611" s="61"/>
      <c r="BC611" s="61"/>
      <c r="BD611" s="61"/>
      <c r="BE611" s="61"/>
      <c r="BF611" s="61"/>
      <c r="BG611" s="61"/>
      <c r="BH611" s="61"/>
      <c r="BI611" s="61"/>
      <c r="BJ611" s="61"/>
      <c r="BK611" s="61"/>
      <c r="BL611" s="61"/>
      <c r="BM611" s="61"/>
      <c r="BN611" s="61"/>
      <c r="BO611" s="61"/>
      <c r="BP611" s="61"/>
      <c r="BQ611" s="61"/>
      <c r="BR611" s="61"/>
      <c r="BS611" s="61"/>
      <c r="BT611" s="61"/>
      <c r="BU611" s="61"/>
      <c r="BV611" s="61"/>
      <c r="BW611" s="61"/>
      <c r="BX611" s="61"/>
      <c r="BY611" s="61"/>
      <c r="BZ611" s="61"/>
      <c r="CA611" s="61"/>
      <c r="CB611" s="61"/>
      <c r="CC611" s="61"/>
      <c r="CD611" s="61"/>
      <c r="CE611" s="61"/>
      <c r="CF611" s="61"/>
      <c r="CG611" s="61"/>
      <c r="CH611" s="61"/>
      <c r="CI611" s="61"/>
      <c r="CJ611" s="61"/>
      <c r="CK611" s="61"/>
      <c r="CL611" s="61"/>
      <c r="CM611" s="61"/>
      <c r="CN611" s="61"/>
      <c r="CO611" s="61"/>
      <c r="CP611" s="61"/>
      <c r="CQ611" s="61"/>
      <c r="CR611" s="61"/>
      <c r="CS611" s="61"/>
      <c r="CT611" s="61"/>
      <c r="CU611" s="61"/>
      <c r="CV611" s="61"/>
      <c r="CW611" s="61"/>
      <c r="CX611" s="61"/>
      <c r="CY611" s="61"/>
      <c r="CZ611" s="61"/>
      <c r="DA611" s="61"/>
      <c r="DB611" s="61"/>
      <c r="DC611" s="61"/>
      <c r="DD611" s="61"/>
      <c r="DE611" s="61"/>
      <c r="DF611" s="61"/>
      <c r="DG611" s="61"/>
      <c r="DH611" s="61"/>
      <c r="DI611" s="61"/>
      <c r="DJ611" s="61"/>
      <c r="DK611" s="61"/>
      <c r="DL611" s="61"/>
      <c r="DM611" s="61"/>
      <c r="DN611" s="61"/>
      <c r="DO611" s="61"/>
      <c r="DP611" s="61"/>
      <c r="DQ611" s="61"/>
      <c r="DR611" s="61"/>
    </row>
    <row r="612" spans="1:122"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1"/>
      <c r="CJ612" s="61"/>
      <c r="CK612" s="61"/>
      <c r="CL612" s="61"/>
      <c r="CM612" s="61"/>
      <c r="CN612" s="61"/>
      <c r="CO612" s="61"/>
      <c r="CP612" s="61"/>
      <c r="CQ612" s="61"/>
      <c r="CR612" s="61"/>
      <c r="CS612" s="61"/>
      <c r="CT612" s="61"/>
      <c r="CU612" s="61"/>
      <c r="CV612" s="61"/>
      <c r="CW612" s="61"/>
      <c r="CX612" s="61"/>
      <c r="CY612" s="61"/>
      <c r="CZ612" s="61"/>
      <c r="DA612" s="61"/>
      <c r="DB612" s="61"/>
      <c r="DC612" s="61"/>
      <c r="DD612" s="61"/>
      <c r="DE612" s="61"/>
      <c r="DF612" s="61"/>
      <c r="DG612" s="61"/>
      <c r="DH612" s="61"/>
      <c r="DI612" s="61"/>
      <c r="DJ612" s="61"/>
      <c r="DK612" s="61"/>
      <c r="DL612" s="61"/>
      <c r="DM612" s="61"/>
      <c r="DN612" s="61"/>
      <c r="DO612" s="61"/>
      <c r="DP612" s="61"/>
      <c r="DQ612" s="61"/>
      <c r="DR612" s="61"/>
    </row>
    <row r="613" spans="1:122"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c r="BQ613" s="61"/>
      <c r="BR613" s="61"/>
      <c r="BS613" s="61"/>
      <c r="BT613" s="61"/>
      <c r="BU613" s="61"/>
      <c r="BV613" s="61"/>
      <c r="BW613" s="61"/>
      <c r="BX613" s="61"/>
      <c r="BY613" s="61"/>
      <c r="BZ613" s="61"/>
      <c r="CA613" s="61"/>
      <c r="CB613" s="61"/>
      <c r="CC613" s="61"/>
      <c r="CD613" s="61"/>
      <c r="CE613" s="61"/>
      <c r="CF613" s="61"/>
      <c r="CG613" s="61"/>
      <c r="CH613" s="61"/>
      <c r="CI613" s="61"/>
      <c r="CJ613" s="61"/>
      <c r="CK613" s="61"/>
      <c r="CL613" s="61"/>
      <c r="CM613" s="61"/>
      <c r="CN613" s="61"/>
      <c r="CO613" s="61"/>
      <c r="CP613" s="61"/>
      <c r="CQ613" s="61"/>
      <c r="CR613" s="61"/>
      <c r="CS613" s="61"/>
      <c r="CT613" s="61"/>
      <c r="CU613" s="61"/>
      <c r="CV613" s="61"/>
      <c r="CW613" s="61"/>
      <c r="CX613" s="61"/>
      <c r="CY613" s="61"/>
      <c r="CZ613" s="61"/>
      <c r="DA613" s="61"/>
      <c r="DB613" s="61"/>
      <c r="DC613" s="61"/>
      <c r="DD613" s="61"/>
      <c r="DE613" s="61"/>
      <c r="DF613" s="61"/>
      <c r="DG613" s="61"/>
      <c r="DH613" s="61"/>
      <c r="DI613" s="61"/>
      <c r="DJ613" s="61"/>
      <c r="DK613" s="61"/>
      <c r="DL613" s="61"/>
      <c r="DM613" s="61"/>
      <c r="DN613" s="61"/>
      <c r="DO613" s="61"/>
      <c r="DP613" s="61"/>
      <c r="DQ613" s="61"/>
      <c r="DR613" s="61"/>
    </row>
    <row r="614" spans="1:122"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c r="BQ614" s="61"/>
      <c r="BR614" s="61"/>
      <c r="BS614" s="61"/>
      <c r="BT614" s="61"/>
      <c r="BU614" s="61"/>
      <c r="BV614" s="61"/>
      <c r="BW614" s="61"/>
      <c r="BX614" s="61"/>
      <c r="BY614" s="61"/>
      <c r="BZ614" s="61"/>
      <c r="CA614" s="61"/>
      <c r="CB614" s="61"/>
      <c r="CC614" s="61"/>
      <c r="CD614" s="61"/>
      <c r="CE614" s="61"/>
      <c r="CF614" s="61"/>
      <c r="CG614" s="61"/>
      <c r="CH614" s="61"/>
      <c r="CI614" s="61"/>
      <c r="CJ614" s="61"/>
      <c r="CK614" s="61"/>
      <c r="CL614" s="61"/>
      <c r="CM614" s="61"/>
      <c r="CN614" s="61"/>
      <c r="CO614" s="61"/>
      <c r="CP614" s="61"/>
      <c r="CQ614" s="61"/>
      <c r="CR614" s="61"/>
      <c r="CS614" s="61"/>
      <c r="CT614" s="61"/>
      <c r="CU614" s="61"/>
      <c r="CV614" s="61"/>
      <c r="CW614" s="61"/>
      <c r="CX614" s="61"/>
      <c r="CY614" s="61"/>
      <c r="CZ614" s="61"/>
      <c r="DA614" s="61"/>
      <c r="DB614" s="61"/>
      <c r="DC614" s="61"/>
      <c r="DD614" s="61"/>
      <c r="DE614" s="61"/>
      <c r="DF614" s="61"/>
      <c r="DG614" s="61"/>
      <c r="DH614" s="61"/>
      <c r="DI614" s="61"/>
      <c r="DJ614" s="61"/>
      <c r="DK614" s="61"/>
      <c r="DL614" s="61"/>
      <c r="DM614" s="61"/>
      <c r="DN614" s="61"/>
      <c r="DO614" s="61"/>
      <c r="DP614" s="61"/>
      <c r="DQ614" s="61"/>
      <c r="DR614" s="61"/>
    </row>
    <row r="615" spans="1:122"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c r="BQ615" s="61"/>
      <c r="BR615" s="61"/>
      <c r="BS615" s="61"/>
      <c r="BT615" s="61"/>
      <c r="BU615" s="61"/>
      <c r="BV615" s="61"/>
      <c r="BW615" s="61"/>
      <c r="BX615" s="61"/>
      <c r="BY615" s="61"/>
      <c r="BZ615" s="61"/>
      <c r="CA615" s="61"/>
      <c r="CB615" s="61"/>
      <c r="CC615" s="61"/>
      <c r="CD615" s="61"/>
      <c r="CE615" s="61"/>
      <c r="CF615" s="61"/>
      <c r="CG615" s="61"/>
      <c r="CH615" s="61"/>
      <c r="CI615" s="61"/>
      <c r="CJ615" s="61"/>
      <c r="CK615" s="61"/>
      <c r="CL615" s="61"/>
      <c r="CM615" s="61"/>
      <c r="CN615" s="61"/>
      <c r="CO615" s="61"/>
      <c r="CP615" s="61"/>
      <c r="CQ615" s="61"/>
      <c r="CR615" s="61"/>
      <c r="CS615" s="61"/>
      <c r="CT615" s="61"/>
      <c r="CU615" s="61"/>
      <c r="CV615" s="61"/>
      <c r="CW615" s="61"/>
      <c r="CX615" s="61"/>
      <c r="CY615" s="61"/>
      <c r="CZ615" s="61"/>
      <c r="DA615" s="61"/>
      <c r="DB615" s="61"/>
      <c r="DC615" s="61"/>
      <c r="DD615" s="61"/>
      <c r="DE615" s="61"/>
      <c r="DF615" s="61"/>
      <c r="DG615" s="61"/>
      <c r="DH615" s="61"/>
      <c r="DI615" s="61"/>
      <c r="DJ615" s="61"/>
      <c r="DK615" s="61"/>
      <c r="DL615" s="61"/>
      <c r="DM615" s="61"/>
      <c r="DN615" s="61"/>
      <c r="DO615" s="61"/>
      <c r="DP615" s="61"/>
      <c r="DQ615" s="61"/>
      <c r="DR615" s="61"/>
    </row>
    <row r="616" spans="1:122"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c r="BQ616" s="61"/>
      <c r="BR616" s="61"/>
      <c r="BS616" s="61"/>
      <c r="BT616" s="61"/>
      <c r="BU616" s="61"/>
      <c r="BV616" s="61"/>
      <c r="BW616" s="61"/>
      <c r="BX616" s="61"/>
      <c r="BY616" s="61"/>
      <c r="BZ616" s="61"/>
      <c r="CA616" s="61"/>
      <c r="CB616" s="61"/>
      <c r="CC616" s="61"/>
      <c r="CD616" s="61"/>
      <c r="CE616" s="61"/>
      <c r="CF616" s="61"/>
      <c r="CG616" s="61"/>
      <c r="CH616" s="61"/>
      <c r="CI616" s="61"/>
      <c r="CJ616" s="61"/>
      <c r="CK616" s="61"/>
      <c r="CL616" s="61"/>
      <c r="CM616" s="61"/>
      <c r="CN616" s="61"/>
      <c r="CO616" s="61"/>
      <c r="CP616" s="61"/>
      <c r="CQ616" s="61"/>
      <c r="CR616" s="61"/>
      <c r="CS616" s="61"/>
      <c r="CT616" s="61"/>
      <c r="CU616" s="61"/>
      <c r="CV616" s="61"/>
      <c r="CW616" s="61"/>
      <c r="CX616" s="61"/>
      <c r="CY616" s="61"/>
      <c r="CZ616" s="61"/>
      <c r="DA616" s="61"/>
      <c r="DB616" s="61"/>
      <c r="DC616" s="61"/>
      <c r="DD616" s="61"/>
      <c r="DE616" s="61"/>
      <c r="DF616" s="61"/>
      <c r="DG616" s="61"/>
      <c r="DH616" s="61"/>
      <c r="DI616" s="61"/>
      <c r="DJ616" s="61"/>
      <c r="DK616" s="61"/>
      <c r="DL616" s="61"/>
      <c r="DM616" s="61"/>
      <c r="DN616" s="61"/>
      <c r="DO616" s="61"/>
      <c r="DP616" s="61"/>
      <c r="DQ616" s="61"/>
      <c r="DR616" s="61"/>
    </row>
    <row r="617" spans="1:122"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c r="BQ617" s="61"/>
      <c r="BR617" s="61"/>
      <c r="BS617" s="61"/>
      <c r="BT617" s="61"/>
      <c r="BU617" s="61"/>
      <c r="BV617" s="61"/>
      <c r="BW617" s="61"/>
      <c r="BX617" s="61"/>
      <c r="BY617" s="61"/>
      <c r="BZ617" s="61"/>
      <c r="CA617" s="61"/>
      <c r="CB617" s="61"/>
      <c r="CC617" s="61"/>
      <c r="CD617" s="61"/>
      <c r="CE617" s="61"/>
      <c r="CF617" s="61"/>
      <c r="CG617" s="61"/>
      <c r="CH617" s="61"/>
      <c r="CI617" s="61"/>
      <c r="CJ617" s="61"/>
      <c r="CK617" s="61"/>
      <c r="CL617" s="61"/>
      <c r="CM617" s="61"/>
      <c r="CN617" s="61"/>
      <c r="CO617" s="61"/>
      <c r="CP617" s="61"/>
      <c r="CQ617" s="61"/>
      <c r="CR617" s="61"/>
      <c r="CS617" s="61"/>
      <c r="CT617" s="61"/>
      <c r="CU617" s="61"/>
      <c r="CV617" s="61"/>
      <c r="CW617" s="61"/>
      <c r="CX617" s="61"/>
      <c r="CY617" s="61"/>
      <c r="CZ617" s="61"/>
      <c r="DA617" s="61"/>
      <c r="DB617" s="61"/>
      <c r="DC617" s="61"/>
      <c r="DD617" s="61"/>
      <c r="DE617" s="61"/>
      <c r="DF617" s="61"/>
      <c r="DG617" s="61"/>
      <c r="DH617" s="61"/>
      <c r="DI617" s="61"/>
      <c r="DJ617" s="61"/>
      <c r="DK617" s="61"/>
      <c r="DL617" s="61"/>
      <c r="DM617" s="61"/>
      <c r="DN617" s="61"/>
      <c r="DO617" s="61"/>
      <c r="DP617" s="61"/>
      <c r="DQ617" s="61"/>
      <c r="DR617" s="61"/>
    </row>
    <row r="618" spans="1:122"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c r="BQ618" s="61"/>
      <c r="BR618" s="61"/>
      <c r="BS618" s="61"/>
      <c r="BT618" s="61"/>
      <c r="BU618" s="61"/>
      <c r="BV618" s="61"/>
      <c r="BW618" s="61"/>
      <c r="BX618" s="61"/>
      <c r="BY618" s="61"/>
      <c r="BZ618" s="61"/>
      <c r="CA618" s="61"/>
      <c r="CB618" s="61"/>
      <c r="CC618" s="61"/>
      <c r="CD618" s="61"/>
      <c r="CE618" s="61"/>
      <c r="CF618" s="61"/>
      <c r="CG618" s="61"/>
      <c r="CH618" s="61"/>
      <c r="CI618" s="61"/>
      <c r="CJ618" s="61"/>
      <c r="CK618" s="61"/>
      <c r="CL618" s="61"/>
      <c r="CM618" s="61"/>
      <c r="CN618" s="61"/>
      <c r="CO618" s="61"/>
      <c r="CP618" s="61"/>
      <c r="CQ618" s="61"/>
      <c r="CR618" s="61"/>
      <c r="CS618" s="61"/>
      <c r="CT618" s="61"/>
      <c r="CU618" s="61"/>
      <c r="CV618" s="61"/>
      <c r="CW618" s="61"/>
      <c r="CX618" s="61"/>
      <c r="CY618" s="61"/>
      <c r="CZ618" s="61"/>
      <c r="DA618" s="61"/>
      <c r="DB618" s="61"/>
      <c r="DC618" s="61"/>
      <c r="DD618" s="61"/>
      <c r="DE618" s="61"/>
      <c r="DF618" s="61"/>
      <c r="DG618" s="61"/>
      <c r="DH618" s="61"/>
      <c r="DI618" s="61"/>
      <c r="DJ618" s="61"/>
      <c r="DK618" s="61"/>
      <c r="DL618" s="61"/>
      <c r="DM618" s="61"/>
      <c r="DN618" s="61"/>
      <c r="DO618" s="61"/>
      <c r="DP618" s="61"/>
      <c r="DQ618" s="61"/>
      <c r="DR618" s="61"/>
    </row>
    <row r="619" spans="1:122"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c r="BQ619" s="61"/>
      <c r="BR619" s="61"/>
      <c r="BS619" s="61"/>
      <c r="BT619" s="61"/>
      <c r="BU619" s="61"/>
      <c r="BV619" s="61"/>
      <c r="BW619" s="61"/>
      <c r="BX619" s="61"/>
      <c r="BY619" s="61"/>
      <c r="BZ619" s="61"/>
      <c r="CA619" s="61"/>
      <c r="CB619" s="61"/>
      <c r="CC619" s="61"/>
      <c r="CD619" s="61"/>
      <c r="CE619" s="61"/>
      <c r="CF619" s="61"/>
      <c r="CG619" s="61"/>
      <c r="CH619" s="61"/>
      <c r="CI619" s="61"/>
      <c r="CJ619" s="61"/>
      <c r="CK619" s="61"/>
      <c r="CL619" s="61"/>
      <c r="CM619" s="61"/>
      <c r="CN619" s="61"/>
      <c r="CO619" s="61"/>
      <c r="CP619" s="61"/>
      <c r="CQ619" s="61"/>
      <c r="CR619" s="61"/>
      <c r="CS619" s="61"/>
      <c r="CT619" s="61"/>
      <c r="CU619" s="61"/>
      <c r="CV619" s="61"/>
      <c r="CW619" s="61"/>
      <c r="CX619" s="61"/>
      <c r="CY619" s="61"/>
      <c r="CZ619" s="61"/>
      <c r="DA619" s="61"/>
      <c r="DB619" s="61"/>
      <c r="DC619" s="61"/>
      <c r="DD619" s="61"/>
      <c r="DE619" s="61"/>
      <c r="DF619" s="61"/>
      <c r="DG619" s="61"/>
      <c r="DH619" s="61"/>
      <c r="DI619" s="61"/>
      <c r="DJ619" s="61"/>
      <c r="DK619" s="61"/>
      <c r="DL619" s="61"/>
      <c r="DM619" s="61"/>
      <c r="DN619" s="61"/>
      <c r="DO619" s="61"/>
      <c r="DP619" s="61"/>
      <c r="DQ619" s="61"/>
      <c r="DR619" s="61"/>
    </row>
    <row r="620" spans="1:122"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c r="BQ620" s="61"/>
      <c r="BR620" s="61"/>
      <c r="BS620" s="61"/>
      <c r="BT620" s="61"/>
      <c r="BU620" s="61"/>
      <c r="BV620" s="61"/>
      <c r="BW620" s="61"/>
      <c r="BX620" s="61"/>
      <c r="BY620" s="61"/>
      <c r="BZ620" s="61"/>
      <c r="CA620" s="61"/>
      <c r="CB620" s="61"/>
      <c r="CC620" s="61"/>
      <c r="CD620" s="61"/>
      <c r="CE620" s="61"/>
      <c r="CF620" s="61"/>
      <c r="CG620" s="61"/>
      <c r="CH620" s="61"/>
      <c r="CI620" s="61"/>
      <c r="CJ620" s="61"/>
      <c r="CK620" s="61"/>
      <c r="CL620" s="61"/>
      <c r="CM620" s="61"/>
      <c r="CN620" s="61"/>
      <c r="CO620" s="61"/>
      <c r="CP620" s="61"/>
      <c r="CQ620" s="61"/>
      <c r="CR620" s="61"/>
      <c r="CS620" s="61"/>
      <c r="CT620" s="61"/>
      <c r="CU620" s="61"/>
      <c r="CV620" s="61"/>
      <c r="CW620" s="61"/>
      <c r="CX620" s="61"/>
      <c r="CY620" s="61"/>
      <c r="CZ620" s="61"/>
      <c r="DA620" s="61"/>
      <c r="DB620" s="61"/>
      <c r="DC620" s="61"/>
      <c r="DD620" s="61"/>
      <c r="DE620" s="61"/>
      <c r="DF620" s="61"/>
      <c r="DG620" s="61"/>
      <c r="DH620" s="61"/>
      <c r="DI620" s="61"/>
      <c r="DJ620" s="61"/>
      <c r="DK620" s="61"/>
      <c r="DL620" s="61"/>
      <c r="DM620" s="61"/>
      <c r="DN620" s="61"/>
      <c r="DO620" s="61"/>
      <c r="DP620" s="61"/>
      <c r="DQ620" s="61"/>
      <c r="DR620" s="61"/>
    </row>
    <row r="621" spans="1:122"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61"/>
      <c r="AY621" s="61"/>
      <c r="AZ621" s="61"/>
      <c r="BA621" s="61"/>
      <c r="BB621" s="61"/>
      <c r="BC621" s="61"/>
      <c r="BD621" s="61"/>
      <c r="BE621" s="61"/>
      <c r="BF621" s="61"/>
      <c r="BG621" s="61"/>
      <c r="BH621" s="61"/>
      <c r="BI621" s="61"/>
      <c r="BJ621" s="61"/>
      <c r="BK621" s="61"/>
      <c r="BL621" s="61"/>
      <c r="BM621" s="61"/>
      <c r="BN621" s="61"/>
      <c r="BO621" s="61"/>
      <c r="BP621" s="61"/>
      <c r="BQ621" s="61"/>
      <c r="BR621" s="61"/>
      <c r="BS621" s="61"/>
      <c r="BT621" s="61"/>
      <c r="BU621" s="61"/>
      <c r="BV621" s="61"/>
      <c r="BW621" s="61"/>
      <c r="BX621" s="61"/>
      <c r="BY621" s="61"/>
      <c r="BZ621" s="61"/>
      <c r="CA621" s="61"/>
      <c r="CB621" s="61"/>
      <c r="CC621" s="61"/>
      <c r="CD621" s="61"/>
      <c r="CE621" s="61"/>
      <c r="CF621" s="61"/>
      <c r="CG621" s="61"/>
      <c r="CH621" s="61"/>
      <c r="CI621" s="61"/>
      <c r="CJ621" s="61"/>
      <c r="CK621" s="61"/>
      <c r="CL621" s="61"/>
      <c r="CM621" s="61"/>
      <c r="CN621" s="61"/>
      <c r="CO621" s="61"/>
      <c r="CP621" s="61"/>
      <c r="CQ621" s="61"/>
      <c r="CR621" s="61"/>
      <c r="CS621" s="61"/>
      <c r="CT621" s="61"/>
      <c r="CU621" s="61"/>
      <c r="CV621" s="61"/>
      <c r="CW621" s="61"/>
      <c r="CX621" s="61"/>
      <c r="CY621" s="61"/>
      <c r="CZ621" s="61"/>
      <c r="DA621" s="61"/>
      <c r="DB621" s="61"/>
      <c r="DC621" s="61"/>
      <c r="DD621" s="61"/>
      <c r="DE621" s="61"/>
      <c r="DF621" s="61"/>
      <c r="DG621" s="61"/>
      <c r="DH621" s="61"/>
      <c r="DI621" s="61"/>
      <c r="DJ621" s="61"/>
      <c r="DK621" s="61"/>
      <c r="DL621" s="61"/>
      <c r="DM621" s="61"/>
      <c r="DN621" s="61"/>
      <c r="DO621" s="61"/>
      <c r="DP621" s="61"/>
      <c r="DQ621" s="61"/>
      <c r="DR621" s="61"/>
    </row>
    <row r="622" spans="1:122"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61"/>
      <c r="AY622" s="61"/>
      <c r="AZ622" s="61"/>
      <c r="BA622" s="61"/>
      <c r="BB622" s="61"/>
      <c r="BC622" s="61"/>
      <c r="BD622" s="61"/>
      <c r="BE622" s="61"/>
      <c r="BF622" s="61"/>
      <c r="BG622" s="61"/>
      <c r="BH622" s="61"/>
      <c r="BI622" s="61"/>
      <c r="BJ622" s="61"/>
      <c r="BK622" s="61"/>
      <c r="BL622" s="61"/>
      <c r="BM622" s="61"/>
      <c r="BN622" s="61"/>
      <c r="BO622" s="61"/>
      <c r="BP622" s="61"/>
      <c r="BQ622" s="61"/>
      <c r="BR622" s="61"/>
      <c r="BS622" s="61"/>
      <c r="BT622" s="61"/>
      <c r="BU622" s="61"/>
      <c r="BV622" s="61"/>
      <c r="BW622" s="61"/>
      <c r="BX622" s="61"/>
      <c r="BY622" s="61"/>
      <c r="BZ622" s="61"/>
      <c r="CA622" s="61"/>
      <c r="CB622" s="61"/>
      <c r="CC622" s="61"/>
      <c r="CD622" s="61"/>
      <c r="CE622" s="61"/>
      <c r="CF622" s="61"/>
      <c r="CG622" s="61"/>
      <c r="CH622" s="61"/>
      <c r="CI622" s="61"/>
      <c r="CJ622" s="61"/>
      <c r="CK622" s="61"/>
      <c r="CL622" s="61"/>
      <c r="CM622" s="61"/>
      <c r="CN622" s="61"/>
      <c r="CO622" s="61"/>
      <c r="CP622" s="61"/>
      <c r="CQ622" s="61"/>
      <c r="CR622" s="61"/>
      <c r="CS622" s="61"/>
      <c r="CT622" s="61"/>
      <c r="CU622" s="61"/>
      <c r="CV622" s="61"/>
      <c r="CW622" s="61"/>
      <c r="CX622" s="61"/>
      <c r="CY622" s="61"/>
      <c r="CZ622" s="61"/>
      <c r="DA622" s="61"/>
      <c r="DB622" s="61"/>
      <c r="DC622" s="61"/>
      <c r="DD622" s="61"/>
      <c r="DE622" s="61"/>
      <c r="DF622" s="61"/>
      <c r="DG622" s="61"/>
      <c r="DH622" s="61"/>
      <c r="DI622" s="61"/>
      <c r="DJ622" s="61"/>
      <c r="DK622" s="61"/>
      <c r="DL622" s="61"/>
      <c r="DM622" s="61"/>
      <c r="DN622" s="61"/>
      <c r="DO622" s="61"/>
      <c r="DP622" s="61"/>
      <c r="DQ622" s="61"/>
      <c r="DR622" s="61"/>
    </row>
    <row r="623" spans="1:122"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61"/>
      <c r="AY623" s="61"/>
      <c r="AZ623" s="61"/>
      <c r="BA623" s="61"/>
      <c r="BB623" s="61"/>
      <c r="BC623" s="61"/>
      <c r="BD623" s="61"/>
      <c r="BE623" s="61"/>
      <c r="BF623" s="61"/>
      <c r="BG623" s="61"/>
      <c r="BH623" s="61"/>
      <c r="BI623" s="61"/>
      <c r="BJ623" s="61"/>
      <c r="BK623" s="61"/>
      <c r="BL623" s="61"/>
      <c r="BM623" s="61"/>
      <c r="BN623" s="61"/>
      <c r="BO623" s="61"/>
      <c r="BP623" s="61"/>
      <c r="BQ623" s="61"/>
      <c r="BR623" s="61"/>
      <c r="BS623" s="61"/>
      <c r="BT623" s="61"/>
      <c r="BU623" s="61"/>
      <c r="BV623" s="61"/>
      <c r="BW623" s="61"/>
      <c r="BX623" s="61"/>
      <c r="BY623" s="61"/>
      <c r="BZ623" s="61"/>
      <c r="CA623" s="61"/>
      <c r="CB623" s="61"/>
      <c r="CC623" s="61"/>
      <c r="CD623" s="61"/>
      <c r="CE623" s="61"/>
      <c r="CF623" s="61"/>
      <c r="CG623" s="61"/>
      <c r="CH623" s="61"/>
      <c r="CI623" s="61"/>
      <c r="CJ623" s="61"/>
      <c r="CK623" s="61"/>
      <c r="CL623" s="61"/>
      <c r="CM623" s="61"/>
      <c r="CN623" s="61"/>
      <c r="CO623" s="61"/>
      <c r="CP623" s="61"/>
      <c r="CQ623" s="61"/>
      <c r="CR623" s="61"/>
      <c r="CS623" s="61"/>
      <c r="CT623" s="61"/>
      <c r="CU623" s="61"/>
      <c r="CV623" s="61"/>
      <c r="CW623" s="61"/>
      <c r="CX623" s="61"/>
      <c r="CY623" s="61"/>
      <c r="CZ623" s="61"/>
      <c r="DA623" s="61"/>
      <c r="DB623" s="61"/>
      <c r="DC623" s="61"/>
      <c r="DD623" s="61"/>
      <c r="DE623" s="61"/>
      <c r="DF623" s="61"/>
      <c r="DG623" s="61"/>
      <c r="DH623" s="61"/>
      <c r="DI623" s="61"/>
      <c r="DJ623" s="61"/>
      <c r="DK623" s="61"/>
      <c r="DL623" s="61"/>
      <c r="DM623" s="61"/>
      <c r="DN623" s="61"/>
      <c r="DO623" s="61"/>
      <c r="DP623" s="61"/>
      <c r="DQ623" s="61"/>
      <c r="DR623" s="61"/>
    </row>
    <row r="624" spans="1:122"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61"/>
      <c r="AY624" s="61"/>
      <c r="AZ624" s="61"/>
      <c r="BA624" s="61"/>
      <c r="BB624" s="61"/>
      <c r="BC624" s="61"/>
      <c r="BD624" s="61"/>
      <c r="BE624" s="61"/>
      <c r="BF624" s="61"/>
      <c r="BG624" s="61"/>
      <c r="BH624" s="61"/>
      <c r="BI624" s="61"/>
      <c r="BJ624" s="61"/>
      <c r="BK624" s="61"/>
      <c r="BL624" s="61"/>
      <c r="BM624" s="61"/>
      <c r="BN624" s="61"/>
      <c r="BO624" s="61"/>
      <c r="BP624" s="61"/>
      <c r="BQ624" s="61"/>
      <c r="BR624" s="61"/>
      <c r="BS624" s="61"/>
      <c r="BT624" s="61"/>
      <c r="BU624" s="61"/>
      <c r="BV624" s="61"/>
      <c r="BW624" s="61"/>
      <c r="BX624" s="61"/>
      <c r="BY624" s="61"/>
      <c r="BZ624" s="61"/>
      <c r="CA624" s="61"/>
      <c r="CB624" s="61"/>
      <c r="CC624" s="61"/>
      <c r="CD624" s="61"/>
      <c r="CE624" s="61"/>
      <c r="CF624" s="61"/>
      <c r="CG624" s="61"/>
      <c r="CH624" s="61"/>
      <c r="CI624" s="61"/>
      <c r="CJ624" s="61"/>
      <c r="CK624" s="61"/>
      <c r="CL624" s="61"/>
      <c r="CM624" s="61"/>
      <c r="CN624" s="61"/>
      <c r="CO624" s="61"/>
      <c r="CP624" s="61"/>
      <c r="CQ624" s="61"/>
      <c r="CR624" s="61"/>
      <c r="CS624" s="61"/>
      <c r="CT624" s="61"/>
      <c r="CU624" s="61"/>
      <c r="CV624" s="61"/>
      <c r="CW624" s="61"/>
      <c r="CX624" s="61"/>
      <c r="CY624" s="61"/>
      <c r="CZ624" s="61"/>
      <c r="DA624" s="61"/>
      <c r="DB624" s="61"/>
      <c r="DC624" s="61"/>
      <c r="DD624" s="61"/>
      <c r="DE624" s="61"/>
      <c r="DF624" s="61"/>
      <c r="DG624" s="61"/>
      <c r="DH624" s="61"/>
      <c r="DI624" s="61"/>
      <c r="DJ624" s="61"/>
      <c r="DK624" s="61"/>
      <c r="DL624" s="61"/>
      <c r="DM624" s="61"/>
      <c r="DN624" s="61"/>
      <c r="DO624" s="61"/>
      <c r="DP624" s="61"/>
      <c r="DQ624" s="61"/>
      <c r="DR624" s="61"/>
    </row>
    <row r="625" spans="1:122"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61"/>
      <c r="AY625" s="61"/>
      <c r="AZ625" s="61"/>
      <c r="BA625" s="61"/>
      <c r="BB625" s="61"/>
      <c r="BC625" s="61"/>
      <c r="BD625" s="61"/>
      <c r="BE625" s="61"/>
      <c r="BF625" s="61"/>
      <c r="BG625" s="61"/>
      <c r="BH625" s="61"/>
      <c r="BI625" s="61"/>
      <c r="BJ625" s="61"/>
      <c r="BK625" s="61"/>
      <c r="BL625" s="61"/>
      <c r="BM625" s="61"/>
      <c r="BN625" s="61"/>
      <c r="BO625" s="61"/>
      <c r="BP625" s="61"/>
      <c r="BQ625" s="61"/>
      <c r="BR625" s="61"/>
      <c r="BS625" s="61"/>
      <c r="BT625" s="61"/>
      <c r="BU625" s="61"/>
      <c r="BV625" s="61"/>
      <c r="BW625" s="61"/>
      <c r="BX625" s="61"/>
      <c r="BY625" s="61"/>
      <c r="BZ625" s="61"/>
      <c r="CA625" s="61"/>
      <c r="CB625" s="61"/>
      <c r="CC625" s="61"/>
      <c r="CD625" s="61"/>
      <c r="CE625" s="61"/>
      <c r="CF625" s="61"/>
      <c r="CG625" s="61"/>
      <c r="CH625" s="61"/>
      <c r="CI625" s="61"/>
      <c r="CJ625" s="61"/>
      <c r="CK625" s="61"/>
      <c r="CL625" s="61"/>
      <c r="CM625" s="61"/>
      <c r="CN625" s="61"/>
      <c r="CO625" s="61"/>
      <c r="CP625" s="61"/>
      <c r="CQ625" s="61"/>
      <c r="CR625" s="61"/>
      <c r="CS625" s="61"/>
      <c r="CT625" s="61"/>
      <c r="CU625" s="61"/>
      <c r="CV625" s="61"/>
      <c r="CW625" s="61"/>
      <c r="CX625" s="61"/>
      <c r="CY625" s="61"/>
      <c r="CZ625" s="61"/>
      <c r="DA625" s="61"/>
      <c r="DB625" s="61"/>
      <c r="DC625" s="61"/>
      <c r="DD625" s="61"/>
      <c r="DE625" s="61"/>
      <c r="DF625" s="61"/>
      <c r="DG625" s="61"/>
      <c r="DH625" s="61"/>
      <c r="DI625" s="61"/>
      <c r="DJ625" s="61"/>
      <c r="DK625" s="61"/>
      <c r="DL625" s="61"/>
      <c r="DM625" s="61"/>
      <c r="DN625" s="61"/>
      <c r="DO625" s="61"/>
      <c r="DP625" s="61"/>
      <c r="DQ625" s="61"/>
      <c r="DR625" s="61"/>
    </row>
    <row r="626" spans="1:122"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61"/>
      <c r="AY626" s="61"/>
      <c r="AZ626" s="61"/>
      <c r="BA626" s="61"/>
      <c r="BB626" s="61"/>
      <c r="BC626" s="61"/>
      <c r="BD626" s="61"/>
      <c r="BE626" s="61"/>
      <c r="BF626" s="61"/>
      <c r="BG626" s="61"/>
      <c r="BH626" s="61"/>
      <c r="BI626" s="61"/>
      <c r="BJ626" s="61"/>
      <c r="BK626" s="61"/>
      <c r="BL626" s="61"/>
      <c r="BM626" s="61"/>
      <c r="BN626" s="61"/>
      <c r="BO626" s="61"/>
      <c r="BP626" s="61"/>
      <c r="BQ626" s="61"/>
      <c r="BR626" s="61"/>
      <c r="BS626" s="61"/>
      <c r="BT626" s="61"/>
      <c r="BU626" s="61"/>
      <c r="BV626" s="61"/>
      <c r="BW626" s="61"/>
      <c r="BX626" s="61"/>
      <c r="BY626" s="61"/>
      <c r="BZ626" s="61"/>
      <c r="CA626" s="61"/>
      <c r="CB626" s="61"/>
      <c r="CC626" s="61"/>
      <c r="CD626" s="61"/>
      <c r="CE626" s="61"/>
      <c r="CF626" s="61"/>
      <c r="CG626" s="61"/>
      <c r="CH626" s="61"/>
      <c r="CI626" s="61"/>
      <c r="CJ626" s="61"/>
      <c r="CK626" s="61"/>
      <c r="CL626" s="61"/>
      <c r="CM626" s="61"/>
      <c r="CN626" s="61"/>
      <c r="CO626" s="61"/>
      <c r="CP626" s="61"/>
      <c r="CQ626" s="61"/>
      <c r="CR626" s="61"/>
      <c r="CS626" s="61"/>
      <c r="CT626" s="61"/>
      <c r="CU626" s="61"/>
      <c r="CV626" s="61"/>
      <c r="CW626" s="61"/>
      <c r="CX626" s="61"/>
      <c r="CY626" s="61"/>
      <c r="CZ626" s="61"/>
      <c r="DA626" s="61"/>
      <c r="DB626" s="61"/>
      <c r="DC626" s="61"/>
      <c r="DD626" s="61"/>
      <c r="DE626" s="61"/>
      <c r="DF626" s="61"/>
      <c r="DG626" s="61"/>
      <c r="DH626" s="61"/>
      <c r="DI626" s="61"/>
      <c r="DJ626" s="61"/>
      <c r="DK626" s="61"/>
      <c r="DL626" s="61"/>
      <c r="DM626" s="61"/>
      <c r="DN626" s="61"/>
      <c r="DO626" s="61"/>
      <c r="DP626" s="61"/>
      <c r="DQ626" s="61"/>
      <c r="DR626" s="61"/>
    </row>
    <row r="627" spans="1:122"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61"/>
      <c r="AY627" s="61"/>
      <c r="AZ627" s="61"/>
      <c r="BA627" s="61"/>
      <c r="BB627" s="61"/>
      <c r="BC627" s="61"/>
      <c r="BD627" s="61"/>
      <c r="BE627" s="61"/>
      <c r="BF627" s="61"/>
      <c r="BG627" s="61"/>
      <c r="BH627" s="61"/>
      <c r="BI627" s="61"/>
      <c r="BJ627" s="61"/>
      <c r="BK627" s="61"/>
      <c r="BL627" s="61"/>
      <c r="BM627" s="61"/>
      <c r="BN627" s="61"/>
      <c r="BO627" s="61"/>
      <c r="BP627" s="61"/>
      <c r="BQ627" s="61"/>
      <c r="BR627" s="61"/>
      <c r="BS627" s="61"/>
      <c r="BT627" s="61"/>
      <c r="BU627" s="61"/>
      <c r="BV627" s="61"/>
      <c r="BW627" s="61"/>
      <c r="BX627" s="61"/>
      <c r="BY627" s="61"/>
      <c r="BZ627" s="61"/>
      <c r="CA627" s="61"/>
      <c r="CB627" s="61"/>
      <c r="CC627" s="61"/>
      <c r="CD627" s="61"/>
      <c r="CE627" s="61"/>
      <c r="CF627" s="61"/>
      <c r="CG627" s="61"/>
      <c r="CH627" s="61"/>
      <c r="CI627" s="61"/>
      <c r="CJ627" s="61"/>
      <c r="CK627" s="61"/>
      <c r="CL627" s="61"/>
      <c r="CM627" s="61"/>
      <c r="CN627" s="61"/>
      <c r="CO627" s="61"/>
      <c r="CP627" s="61"/>
      <c r="CQ627" s="61"/>
      <c r="CR627" s="61"/>
      <c r="CS627" s="61"/>
      <c r="CT627" s="61"/>
      <c r="CU627" s="61"/>
      <c r="CV627" s="61"/>
      <c r="CW627" s="61"/>
      <c r="CX627" s="61"/>
      <c r="CY627" s="61"/>
      <c r="CZ627" s="61"/>
      <c r="DA627" s="61"/>
      <c r="DB627" s="61"/>
      <c r="DC627" s="61"/>
      <c r="DD627" s="61"/>
      <c r="DE627" s="61"/>
      <c r="DF627" s="61"/>
      <c r="DG627" s="61"/>
      <c r="DH627" s="61"/>
      <c r="DI627" s="61"/>
      <c r="DJ627" s="61"/>
      <c r="DK627" s="61"/>
      <c r="DL627" s="61"/>
      <c r="DM627" s="61"/>
      <c r="DN627" s="61"/>
      <c r="DO627" s="61"/>
      <c r="DP627" s="61"/>
      <c r="DQ627" s="61"/>
      <c r="DR627" s="61"/>
    </row>
    <row r="628" spans="1:122"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61"/>
      <c r="AY628" s="61"/>
      <c r="AZ628" s="61"/>
      <c r="BA628" s="61"/>
      <c r="BB628" s="61"/>
      <c r="BC628" s="61"/>
      <c r="BD628" s="61"/>
      <c r="BE628" s="61"/>
      <c r="BF628" s="61"/>
      <c r="BG628" s="61"/>
      <c r="BH628" s="61"/>
      <c r="BI628" s="61"/>
      <c r="BJ628" s="61"/>
      <c r="BK628" s="61"/>
      <c r="BL628" s="61"/>
      <c r="BM628" s="61"/>
      <c r="BN628" s="61"/>
      <c r="BO628" s="61"/>
      <c r="BP628" s="61"/>
      <c r="BQ628" s="61"/>
      <c r="BR628" s="61"/>
      <c r="BS628" s="61"/>
      <c r="BT628" s="61"/>
      <c r="BU628" s="61"/>
      <c r="BV628" s="61"/>
      <c r="BW628" s="61"/>
      <c r="BX628" s="61"/>
      <c r="BY628" s="61"/>
      <c r="BZ628" s="61"/>
      <c r="CA628" s="61"/>
      <c r="CB628" s="61"/>
      <c r="CC628" s="61"/>
      <c r="CD628" s="61"/>
      <c r="CE628" s="61"/>
      <c r="CF628" s="61"/>
      <c r="CG628" s="61"/>
      <c r="CH628" s="61"/>
      <c r="CI628" s="61"/>
      <c r="CJ628" s="61"/>
      <c r="CK628" s="61"/>
      <c r="CL628" s="61"/>
      <c r="CM628" s="61"/>
      <c r="CN628" s="61"/>
      <c r="CO628" s="61"/>
      <c r="CP628" s="61"/>
      <c r="CQ628" s="61"/>
      <c r="CR628" s="61"/>
      <c r="CS628" s="61"/>
      <c r="CT628" s="61"/>
      <c r="CU628" s="61"/>
      <c r="CV628" s="61"/>
      <c r="CW628" s="61"/>
      <c r="CX628" s="61"/>
      <c r="CY628" s="61"/>
      <c r="CZ628" s="61"/>
      <c r="DA628" s="61"/>
      <c r="DB628" s="61"/>
      <c r="DC628" s="61"/>
      <c r="DD628" s="61"/>
      <c r="DE628" s="61"/>
      <c r="DF628" s="61"/>
      <c r="DG628" s="61"/>
      <c r="DH628" s="61"/>
      <c r="DI628" s="61"/>
      <c r="DJ628" s="61"/>
      <c r="DK628" s="61"/>
      <c r="DL628" s="61"/>
      <c r="DM628" s="61"/>
      <c r="DN628" s="61"/>
      <c r="DO628" s="61"/>
      <c r="DP628" s="61"/>
      <c r="DQ628" s="61"/>
      <c r="DR628" s="61"/>
    </row>
    <row r="629" spans="1:122"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61"/>
      <c r="AY629" s="61"/>
      <c r="AZ629" s="61"/>
      <c r="BA629" s="61"/>
      <c r="BB629" s="61"/>
      <c r="BC629" s="61"/>
      <c r="BD629" s="61"/>
      <c r="BE629" s="61"/>
      <c r="BF629" s="61"/>
      <c r="BG629" s="61"/>
      <c r="BH629" s="61"/>
      <c r="BI629" s="61"/>
      <c r="BJ629" s="61"/>
      <c r="BK629" s="61"/>
      <c r="BL629" s="61"/>
      <c r="BM629" s="61"/>
      <c r="BN629" s="61"/>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61"/>
      <c r="CQ629" s="61"/>
      <c r="CR629" s="61"/>
      <c r="CS629" s="61"/>
      <c r="CT629" s="61"/>
      <c r="CU629" s="61"/>
      <c r="CV629" s="61"/>
      <c r="CW629" s="61"/>
      <c r="CX629" s="61"/>
      <c r="CY629" s="61"/>
      <c r="CZ629" s="61"/>
      <c r="DA629" s="61"/>
      <c r="DB629" s="61"/>
      <c r="DC629" s="61"/>
      <c r="DD629" s="61"/>
      <c r="DE629" s="61"/>
      <c r="DF629" s="61"/>
      <c r="DG629" s="61"/>
      <c r="DH629" s="61"/>
      <c r="DI629" s="61"/>
      <c r="DJ629" s="61"/>
      <c r="DK629" s="61"/>
      <c r="DL629" s="61"/>
      <c r="DM629" s="61"/>
      <c r="DN629" s="61"/>
      <c r="DO629" s="61"/>
      <c r="DP629" s="61"/>
      <c r="DQ629" s="61"/>
      <c r="DR629" s="61"/>
    </row>
    <row r="630" spans="1:122"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61"/>
      <c r="AY630" s="61"/>
      <c r="AZ630" s="61"/>
      <c r="BA630" s="61"/>
      <c r="BB630" s="61"/>
      <c r="BC630" s="61"/>
      <c r="BD630" s="61"/>
      <c r="BE630" s="61"/>
      <c r="BF630" s="61"/>
      <c r="BG630" s="61"/>
      <c r="BH630" s="61"/>
      <c r="BI630" s="61"/>
      <c r="BJ630" s="61"/>
      <c r="BK630" s="61"/>
      <c r="BL630" s="61"/>
      <c r="BM630" s="61"/>
      <c r="BN630" s="61"/>
      <c r="BO630" s="61"/>
      <c r="BP630" s="61"/>
      <c r="BQ630" s="61"/>
      <c r="BR630" s="61"/>
      <c r="BS630" s="61"/>
      <c r="BT630" s="61"/>
      <c r="BU630" s="61"/>
      <c r="BV630" s="61"/>
      <c r="BW630" s="61"/>
      <c r="BX630" s="61"/>
      <c r="BY630" s="61"/>
      <c r="BZ630" s="61"/>
      <c r="CA630" s="61"/>
      <c r="CB630" s="61"/>
      <c r="CC630" s="61"/>
      <c r="CD630" s="61"/>
      <c r="CE630" s="61"/>
      <c r="CF630" s="61"/>
      <c r="CG630" s="61"/>
      <c r="CH630" s="61"/>
      <c r="CI630" s="61"/>
      <c r="CJ630" s="61"/>
      <c r="CK630" s="61"/>
      <c r="CL630" s="61"/>
      <c r="CM630" s="61"/>
      <c r="CN630" s="61"/>
      <c r="CO630" s="61"/>
      <c r="CP630" s="61"/>
      <c r="CQ630" s="61"/>
      <c r="CR630" s="61"/>
      <c r="CS630" s="61"/>
      <c r="CT630" s="61"/>
      <c r="CU630" s="61"/>
      <c r="CV630" s="61"/>
      <c r="CW630" s="61"/>
      <c r="CX630" s="61"/>
      <c r="CY630" s="61"/>
      <c r="CZ630" s="61"/>
      <c r="DA630" s="61"/>
      <c r="DB630" s="61"/>
      <c r="DC630" s="61"/>
      <c r="DD630" s="61"/>
      <c r="DE630" s="61"/>
      <c r="DF630" s="61"/>
      <c r="DG630" s="61"/>
      <c r="DH630" s="61"/>
      <c r="DI630" s="61"/>
      <c r="DJ630" s="61"/>
      <c r="DK630" s="61"/>
      <c r="DL630" s="61"/>
      <c r="DM630" s="61"/>
      <c r="DN630" s="61"/>
      <c r="DO630" s="61"/>
      <c r="DP630" s="61"/>
      <c r="DQ630" s="61"/>
      <c r="DR630" s="61"/>
    </row>
    <row r="631" spans="1:122"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61"/>
      <c r="AY631" s="61"/>
      <c r="AZ631" s="61"/>
      <c r="BA631" s="61"/>
      <c r="BB631" s="61"/>
      <c r="BC631" s="61"/>
      <c r="BD631" s="61"/>
      <c r="BE631" s="61"/>
      <c r="BF631" s="61"/>
      <c r="BG631" s="61"/>
      <c r="BH631" s="61"/>
      <c r="BI631" s="61"/>
      <c r="BJ631" s="61"/>
      <c r="BK631" s="61"/>
      <c r="BL631" s="61"/>
      <c r="BM631" s="61"/>
      <c r="BN631" s="61"/>
      <c r="BO631" s="61"/>
      <c r="BP631" s="61"/>
      <c r="BQ631" s="61"/>
      <c r="BR631" s="61"/>
      <c r="BS631" s="61"/>
      <c r="BT631" s="61"/>
      <c r="BU631" s="61"/>
      <c r="BV631" s="61"/>
      <c r="BW631" s="61"/>
      <c r="BX631" s="61"/>
      <c r="BY631" s="61"/>
      <c r="BZ631" s="61"/>
      <c r="CA631" s="61"/>
      <c r="CB631" s="61"/>
      <c r="CC631" s="61"/>
      <c r="CD631" s="61"/>
      <c r="CE631" s="61"/>
      <c r="CF631" s="61"/>
      <c r="CG631" s="61"/>
      <c r="CH631" s="61"/>
      <c r="CI631" s="61"/>
      <c r="CJ631" s="61"/>
      <c r="CK631" s="61"/>
      <c r="CL631" s="61"/>
      <c r="CM631" s="61"/>
      <c r="CN631" s="61"/>
      <c r="CO631" s="61"/>
      <c r="CP631" s="61"/>
      <c r="CQ631" s="61"/>
      <c r="CR631" s="61"/>
      <c r="CS631" s="61"/>
      <c r="CT631" s="61"/>
      <c r="CU631" s="61"/>
      <c r="CV631" s="61"/>
      <c r="CW631" s="61"/>
      <c r="CX631" s="61"/>
      <c r="CY631" s="61"/>
      <c r="CZ631" s="61"/>
      <c r="DA631" s="61"/>
      <c r="DB631" s="61"/>
      <c r="DC631" s="61"/>
      <c r="DD631" s="61"/>
      <c r="DE631" s="61"/>
      <c r="DF631" s="61"/>
      <c r="DG631" s="61"/>
      <c r="DH631" s="61"/>
      <c r="DI631" s="61"/>
      <c r="DJ631" s="61"/>
      <c r="DK631" s="61"/>
      <c r="DL631" s="61"/>
      <c r="DM631" s="61"/>
      <c r="DN631" s="61"/>
      <c r="DO631" s="61"/>
      <c r="DP631" s="61"/>
      <c r="DQ631" s="61"/>
      <c r="DR631" s="61"/>
    </row>
    <row r="632" spans="1:122"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c r="BQ632" s="61"/>
      <c r="BR632" s="61"/>
      <c r="BS632" s="61"/>
      <c r="BT632" s="61"/>
      <c r="BU632" s="61"/>
      <c r="BV632" s="61"/>
      <c r="BW632" s="61"/>
      <c r="BX632" s="61"/>
      <c r="BY632" s="61"/>
      <c r="BZ632" s="61"/>
      <c r="CA632" s="61"/>
      <c r="CB632" s="61"/>
      <c r="CC632" s="61"/>
      <c r="CD632" s="61"/>
      <c r="CE632" s="61"/>
      <c r="CF632" s="61"/>
      <c r="CG632" s="61"/>
      <c r="CH632" s="61"/>
      <c r="CI632" s="61"/>
      <c r="CJ632" s="61"/>
      <c r="CK632" s="61"/>
      <c r="CL632" s="61"/>
      <c r="CM632" s="61"/>
      <c r="CN632" s="61"/>
      <c r="CO632" s="61"/>
      <c r="CP632" s="61"/>
      <c r="CQ632" s="61"/>
      <c r="CR632" s="61"/>
      <c r="CS632" s="61"/>
      <c r="CT632" s="61"/>
      <c r="CU632" s="61"/>
      <c r="CV632" s="61"/>
      <c r="CW632" s="61"/>
      <c r="CX632" s="61"/>
      <c r="CY632" s="61"/>
      <c r="CZ632" s="61"/>
      <c r="DA632" s="61"/>
      <c r="DB632" s="61"/>
      <c r="DC632" s="61"/>
      <c r="DD632" s="61"/>
      <c r="DE632" s="61"/>
      <c r="DF632" s="61"/>
      <c r="DG632" s="61"/>
      <c r="DH632" s="61"/>
      <c r="DI632" s="61"/>
      <c r="DJ632" s="61"/>
      <c r="DK632" s="61"/>
      <c r="DL632" s="61"/>
      <c r="DM632" s="61"/>
      <c r="DN632" s="61"/>
      <c r="DO632" s="61"/>
      <c r="DP632" s="61"/>
      <c r="DQ632" s="61"/>
      <c r="DR632" s="61"/>
    </row>
    <row r="633" spans="1:122"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c r="BQ633" s="61"/>
      <c r="BR633" s="61"/>
      <c r="BS633" s="61"/>
      <c r="BT633" s="61"/>
      <c r="BU633" s="61"/>
      <c r="BV633" s="61"/>
      <c r="BW633" s="61"/>
      <c r="BX633" s="61"/>
      <c r="BY633" s="61"/>
      <c r="BZ633" s="61"/>
      <c r="CA633" s="61"/>
      <c r="CB633" s="61"/>
      <c r="CC633" s="61"/>
      <c r="CD633" s="61"/>
      <c r="CE633" s="61"/>
      <c r="CF633" s="61"/>
      <c r="CG633" s="61"/>
      <c r="CH633" s="61"/>
      <c r="CI633" s="61"/>
      <c r="CJ633" s="61"/>
      <c r="CK633" s="61"/>
      <c r="CL633" s="61"/>
      <c r="CM633" s="61"/>
      <c r="CN633" s="61"/>
      <c r="CO633" s="61"/>
      <c r="CP633" s="61"/>
      <c r="CQ633" s="61"/>
      <c r="CR633" s="61"/>
      <c r="CS633" s="61"/>
      <c r="CT633" s="61"/>
      <c r="CU633" s="61"/>
      <c r="CV633" s="61"/>
      <c r="CW633" s="61"/>
      <c r="CX633" s="61"/>
      <c r="CY633" s="61"/>
      <c r="CZ633" s="61"/>
      <c r="DA633" s="61"/>
      <c r="DB633" s="61"/>
      <c r="DC633" s="61"/>
      <c r="DD633" s="61"/>
      <c r="DE633" s="61"/>
      <c r="DF633" s="61"/>
      <c r="DG633" s="61"/>
      <c r="DH633" s="61"/>
      <c r="DI633" s="61"/>
      <c r="DJ633" s="61"/>
      <c r="DK633" s="61"/>
      <c r="DL633" s="61"/>
      <c r="DM633" s="61"/>
      <c r="DN633" s="61"/>
      <c r="DO633" s="61"/>
      <c r="DP633" s="61"/>
      <c r="DQ633" s="61"/>
      <c r="DR633" s="61"/>
    </row>
    <row r="634" spans="1:122"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c r="BQ634" s="61"/>
      <c r="BR634" s="61"/>
      <c r="BS634" s="61"/>
      <c r="BT634" s="61"/>
      <c r="BU634" s="61"/>
      <c r="BV634" s="61"/>
      <c r="BW634" s="61"/>
      <c r="BX634" s="61"/>
      <c r="BY634" s="61"/>
      <c r="BZ634" s="61"/>
      <c r="CA634" s="61"/>
      <c r="CB634" s="61"/>
      <c r="CC634" s="61"/>
      <c r="CD634" s="61"/>
      <c r="CE634" s="61"/>
      <c r="CF634" s="61"/>
      <c r="CG634" s="61"/>
      <c r="CH634" s="61"/>
      <c r="CI634" s="61"/>
      <c r="CJ634" s="61"/>
      <c r="CK634" s="61"/>
      <c r="CL634" s="61"/>
      <c r="CM634" s="61"/>
      <c r="CN634" s="61"/>
      <c r="CO634" s="61"/>
      <c r="CP634" s="61"/>
      <c r="CQ634" s="61"/>
      <c r="CR634" s="61"/>
      <c r="CS634" s="61"/>
      <c r="CT634" s="61"/>
      <c r="CU634" s="61"/>
      <c r="CV634" s="61"/>
      <c r="CW634" s="61"/>
      <c r="CX634" s="61"/>
      <c r="CY634" s="61"/>
      <c r="CZ634" s="61"/>
      <c r="DA634" s="61"/>
      <c r="DB634" s="61"/>
      <c r="DC634" s="61"/>
      <c r="DD634" s="61"/>
      <c r="DE634" s="61"/>
      <c r="DF634" s="61"/>
      <c r="DG634" s="61"/>
      <c r="DH634" s="61"/>
      <c r="DI634" s="61"/>
      <c r="DJ634" s="61"/>
      <c r="DK634" s="61"/>
      <c r="DL634" s="61"/>
      <c r="DM634" s="61"/>
      <c r="DN634" s="61"/>
      <c r="DO634" s="61"/>
      <c r="DP634" s="61"/>
      <c r="DQ634" s="61"/>
      <c r="DR634" s="61"/>
    </row>
    <row r="635" spans="1:122"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c r="CT635" s="61"/>
      <c r="CU635" s="61"/>
      <c r="CV635" s="61"/>
      <c r="CW635" s="61"/>
      <c r="CX635" s="61"/>
      <c r="CY635" s="61"/>
      <c r="CZ635" s="61"/>
      <c r="DA635" s="61"/>
      <c r="DB635" s="61"/>
      <c r="DC635" s="61"/>
      <c r="DD635" s="61"/>
      <c r="DE635" s="61"/>
      <c r="DF635" s="61"/>
      <c r="DG635" s="61"/>
      <c r="DH635" s="61"/>
      <c r="DI635" s="61"/>
      <c r="DJ635" s="61"/>
      <c r="DK635" s="61"/>
      <c r="DL635" s="61"/>
      <c r="DM635" s="61"/>
      <c r="DN635" s="61"/>
      <c r="DO635" s="61"/>
      <c r="DP635" s="61"/>
      <c r="DQ635" s="61"/>
      <c r="DR635" s="61"/>
    </row>
    <row r="636" spans="1:122"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c r="BQ636" s="61"/>
      <c r="BR636" s="61"/>
      <c r="BS636" s="61"/>
      <c r="BT636" s="61"/>
      <c r="BU636" s="61"/>
      <c r="BV636" s="61"/>
      <c r="BW636" s="61"/>
      <c r="BX636" s="61"/>
      <c r="BY636" s="61"/>
      <c r="BZ636" s="61"/>
      <c r="CA636" s="61"/>
      <c r="CB636" s="61"/>
      <c r="CC636" s="61"/>
      <c r="CD636" s="61"/>
      <c r="CE636" s="61"/>
      <c r="CF636" s="61"/>
      <c r="CG636" s="61"/>
      <c r="CH636" s="61"/>
      <c r="CI636" s="61"/>
      <c r="CJ636" s="61"/>
      <c r="CK636" s="61"/>
      <c r="CL636" s="61"/>
      <c r="CM636" s="61"/>
      <c r="CN636" s="61"/>
      <c r="CO636" s="61"/>
      <c r="CP636" s="61"/>
      <c r="CQ636" s="61"/>
      <c r="CR636" s="61"/>
      <c r="CS636" s="61"/>
      <c r="CT636" s="61"/>
      <c r="CU636" s="61"/>
      <c r="CV636" s="61"/>
      <c r="CW636" s="61"/>
      <c r="CX636" s="61"/>
      <c r="CY636" s="61"/>
      <c r="CZ636" s="61"/>
      <c r="DA636" s="61"/>
      <c r="DB636" s="61"/>
      <c r="DC636" s="61"/>
      <c r="DD636" s="61"/>
      <c r="DE636" s="61"/>
      <c r="DF636" s="61"/>
      <c r="DG636" s="61"/>
      <c r="DH636" s="61"/>
      <c r="DI636" s="61"/>
      <c r="DJ636" s="61"/>
      <c r="DK636" s="61"/>
      <c r="DL636" s="61"/>
      <c r="DM636" s="61"/>
      <c r="DN636" s="61"/>
      <c r="DO636" s="61"/>
      <c r="DP636" s="61"/>
      <c r="DQ636" s="61"/>
      <c r="DR636" s="61"/>
    </row>
    <row r="637" spans="1:122"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c r="BQ637" s="61"/>
      <c r="BR637" s="61"/>
      <c r="BS637" s="61"/>
      <c r="BT637" s="61"/>
      <c r="BU637" s="61"/>
      <c r="BV637" s="61"/>
      <c r="BW637" s="61"/>
      <c r="BX637" s="61"/>
      <c r="BY637" s="61"/>
      <c r="BZ637" s="61"/>
      <c r="CA637" s="61"/>
      <c r="CB637" s="61"/>
      <c r="CC637" s="61"/>
      <c r="CD637" s="61"/>
      <c r="CE637" s="61"/>
      <c r="CF637" s="61"/>
      <c r="CG637" s="61"/>
      <c r="CH637" s="61"/>
      <c r="CI637" s="61"/>
      <c r="CJ637" s="61"/>
      <c r="CK637" s="61"/>
      <c r="CL637" s="61"/>
      <c r="CM637" s="61"/>
      <c r="CN637" s="61"/>
      <c r="CO637" s="61"/>
      <c r="CP637" s="61"/>
      <c r="CQ637" s="61"/>
      <c r="CR637" s="61"/>
      <c r="CS637" s="61"/>
      <c r="CT637" s="61"/>
      <c r="CU637" s="61"/>
      <c r="CV637" s="61"/>
      <c r="CW637" s="61"/>
      <c r="CX637" s="61"/>
      <c r="CY637" s="61"/>
      <c r="CZ637" s="61"/>
      <c r="DA637" s="61"/>
      <c r="DB637" s="61"/>
      <c r="DC637" s="61"/>
      <c r="DD637" s="61"/>
      <c r="DE637" s="61"/>
      <c r="DF637" s="61"/>
      <c r="DG637" s="61"/>
      <c r="DH637" s="61"/>
      <c r="DI637" s="61"/>
      <c r="DJ637" s="61"/>
      <c r="DK637" s="61"/>
      <c r="DL637" s="61"/>
      <c r="DM637" s="61"/>
      <c r="DN637" s="61"/>
      <c r="DO637" s="61"/>
      <c r="DP637" s="61"/>
      <c r="DQ637" s="61"/>
      <c r="DR637" s="61"/>
    </row>
    <row r="638" spans="1:122"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c r="BQ638" s="61"/>
      <c r="BR638" s="61"/>
      <c r="BS638" s="61"/>
      <c r="BT638" s="61"/>
      <c r="BU638" s="61"/>
      <c r="BV638" s="61"/>
      <c r="BW638" s="61"/>
      <c r="BX638" s="61"/>
      <c r="BY638" s="61"/>
      <c r="BZ638" s="61"/>
      <c r="CA638" s="61"/>
      <c r="CB638" s="61"/>
      <c r="CC638" s="61"/>
      <c r="CD638" s="61"/>
      <c r="CE638" s="61"/>
      <c r="CF638" s="61"/>
      <c r="CG638" s="61"/>
      <c r="CH638" s="61"/>
      <c r="CI638" s="61"/>
      <c r="CJ638" s="61"/>
      <c r="CK638" s="61"/>
      <c r="CL638" s="61"/>
      <c r="CM638" s="61"/>
      <c r="CN638" s="61"/>
      <c r="CO638" s="61"/>
      <c r="CP638" s="61"/>
      <c r="CQ638" s="61"/>
      <c r="CR638" s="61"/>
      <c r="CS638" s="61"/>
      <c r="CT638" s="61"/>
      <c r="CU638" s="61"/>
      <c r="CV638" s="61"/>
      <c r="CW638" s="61"/>
      <c r="CX638" s="61"/>
      <c r="CY638" s="61"/>
      <c r="CZ638" s="61"/>
      <c r="DA638" s="61"/>
      <c r="DB638" s="61"/>
      <c r="DC638" s="61"/>
      <c r="DD638" s="61"/>
      <c r="DE638" s="61"/>
      <c r="DF638" s="61"/>
      <c r="DG638" s="61"/>
      <c r="DH638" s="61"/>
      <c r="DI638" s="61"/>
      <c r="DJ638" s="61"/>
      <c r="DK638" s="61"/>
      <c r="DL638" s="61"/>
      <c r="DM638" s="61"/>
      <c r="DN638" s="61"/>
      <c r="DO638" s="61"/>
      <c r="DP638" s="61"/>
      <c r="DQ638" s="61"/>
      <c r="DR638" s="61"/>
    </row>
    <row r="639" spans="1:122"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c r="BQ639" s="61"/>
      <c r="BR639" s="61"/>
      <c r="BS639" s="61"/>
      <c r="BT639" s="61"/>
      <c r="BU639" s="61"/>
      <c r="BV639" s="61"/>
      <c r="BW639" s="61"/>
      <c r="BX639" s="61"/>
      <c r="BY639" s="61"/>
      <c r="BZ639" s="61"/>
      <c r="CA639" s="61"/>
      <c r="CB639" s="61"/>
      <c r="CC639" s="61"/>
      <c r="CD639" s="61"/>
      <c r="CE639" s="61"/>
      <c r="CF639" s="61"/>
      <c r="CG639" s="61"/>
      <c r="CH639" s="61"/>
      <c r="CI639" s="61"/>
      <c r="CJ639" s="61"/>
      <c r="CK639" s="61"/>
      <c r="CL639" s="61"/>
      <c r="CM639" s="61"/>
      <c r="CN639" s="61"/>
      <c r="CO639" s="61"/>
      <c r="CP639" s="61"/>
      <c r="CQ639" s="61"/>
      <c r="CR639" s="61"/>
      <c r="CS639" s="61"/>
      <c r="CT639" s="61"/>
      <c r="CU639" s="61"/>
      <c r="CV639" s="61"/>
      <c r="CW639" s="61"/>
      <c r="CX639" s="61"/>
      <c r="CY639" s="61"/>
      <c r="CZ639" s="61"/>
      <c r="DA639" s="61"/>
      <c r="DB639" s="61"/>
      <c r="DC639" s="61"/>
      <c r="DD639" s="61"/>
      <c r="DE639" s="61"/>
      <c r="DF639" s="61"/>
      <c r="DG639" s="61"/>
      <c r="DH639" s="61"/>
      <c r="DI639" s="61"/>
      <c r="DJ639" s="61"/>
      <c r="DK639" s="61"/>
      <c r="DL639" s="61"/>
      <c r="DM639" s="61"/>
      <c r="DN639" s="61"/>
      <c r="DO639" s="61"/>
      <c r="DP639" s="61"/>
      <c r="DQ639" s="61"/>
      <c r="DR639" s="61"/>
    </row>
    <row r="640" spans="1:122"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c r="BQ640" s="61"/>
      <c r="BR640" s="61"/>
      <c r="BS640" s="61"/>
      <c r="BT640" s="61"/>
      <c r="BU640" s="61"/>
      <c r="BV640" s="61"/>
      <c r="BW640" s="61"/>
      <c r="BX640" s="61"/>
      <c r="BY640" s="61"/>
      <c r="BZ640" s="61"/>
      <c r="CA640" s="61"/>
      <c r="CB640" s="61"/>
      <c r="CC640" s="61"/>
      <c r="CD640" s="61"/>
      <c r="CE640" s="61"/>
      <c r="CF640" s="61"/>
      <c r="CG640" s="61"/>
      <c r="CH640" s="61"/>
      <c r="CI640" s="61"/>
      <c r="CJ640" s="61"/>
      <c r="CK640" s="61"/>
      <c r="CL640" s="61"/>
      <c r="CM640" s="61"/>
      <c r="CN640" s="61"/>
      <c r="CO640" s="61"/>
      <c r="CP640" s="61"/>
      <c r="CQ640" s="61"/>
      <c r="CR640" s="61"/>
      <c r="CS640" s="61"/>
      <c r="CT640" s="61"/>
      <c r="CU640" s="61"/>
      <c r="CV640" s="61"/>
      <c r="CW640" s="61"/>
      <c r="CX640" s="61"/>
      <c r="CY640" s="61"/>
      <c r="CZ640" s="61"/>
      <c r="DA640" s="61"/>
      <c r="DB640" s="61"/>
      <c r="DC640" s="61"/>
      <c r="DD640" s="61"/>
      <c r="DE640" s="61"/>
      <c r="DF640" s="61"/>
      <c r="DG640" s="61"/>
      <c r="DH640" s="61"/>
      <c r="DI640" s="61"/>
      <c r="DJ640" s="61"/>
      <c r="DK640" s="61"/>
      <c r="DL640" s="61"/>
      <c r="DM640" s="61"/>
      <c r="DN640" s="61"/>
      <c r="DO640" s="61"/>
      <c r="DP640" s="61"/>
      <c r="DQ640" s="61"/>
      <c r="DR640" s="61"/>
    </row>
    <row r="641" spans="1:122"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c r="BQ641" s="61"/>
      <c r="BR641" s="61"/>
      <c r="BS641" s="61"/>
      <c r="BT641" s="61"/>
      <c r="BU641" s="61"/>
      <c r="BV641" s="61"/>
      <c r="BW641" s="61"/>
      <c r="BX641" s="61"/>
      <c r="BY641" s="61"/>
      <c r="BZ641" s="61"/>
      <c r="CA641" s="61"/>
      <c r="CB641" s="61"/>
      <c r="CC641" s="61"/>
      <c r="CD641" s="61"/>
      <c r="CE641" s="61"/>
      <c r="CF641" s="61"/>
      <c r="CG641" s="61"/>
      <c r="CH641" s="61"/>
      <c r="CI641" s="61"/>
      <c r="CJ641" s="61"/>
      <c r="CK641" s="61"/>
      <c r="CL641" s="61"/>
      <c r="CM641" s="61"/>
      <c r="CN641" s="61"/>
      <c r="CO641" s="61"/>
      <c r="CP641" s="61"/>
      <c r="CQ641" s="61"/>
      <c r="CR641" s="61"/>
      <c r="CS641" s="61"/>
      <c r="CT641" s="61"/>
      <c r="CU641" s="61"/>
      <c r="CV641" s="61"/>
      <c r="CW641" s="61"/>
      <c r="CX641" s="61"/>
      <c r="CY641" s="61"/>
      <c r="CZ641" s="61"/>
      <c r="DA641" s="61"/>
      <c r="DB641" s="61"/>
      <c r="DC641" s="61"/>
      <c r="DD641" s="61"/>
      <c r="DE641" s="61"/>
      <c r="DF641" s="61"/>
      <c r="DG641" s="61"/>
      <c r="DH641" s="61"/>
      <c r="DI641" s="61"/>
      <c r="DJ641" s="61"/>
      <c r="DK641" s="61"/>
      <c r="DL641" s="61"/>
      <c r="DM641" s="61"/>
      <c r="DN641" s="61"/>
      <c r="DO641" s="61"/>
      <c r="DP641" s="61"/>
      <c r="DQ641" s="61"/>
      <c r="DR641" s="61"/>
    </row>
    <row r="642" spans="1:122"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c r="BQ642" s="61"/>
      <c r="BR642" s="61"/>
      <c r="BS642" s="61"/>
      <c r="BT642" s="61"/>
      <c r="BU642" s="61"/>
      <c r="BV642" s="61"/>
      <c r="BW642" s="61"/>
      <c r="BX642" s="61"/>
      <c r="BY642" s="61"/>
      <c r="BZ642" s="61"/>
      <c r="CA642" s="61"/>
      <c r="CB642" s="61"/>
      <c r="CC642" s="61"/>
      <c r="CD642" s="61"/>
      <c r="CE642" s="61"/>
      <c r="CF642" s="61"/>
      <c r="CG642" s="61"/>
      <c r="CH642" s="61"/>
      <c r="CI642" s="61"/>
      <c r="CJ642" s="61"/>
      <c r="CK642" s="61"/>
      <c r="CL642" s="61"/>
      <c r="CM642" s="61"/>
      <c r="CN642" s="61"/>
      <c r="CO642" s="61"/>
      <c r="CP642" s="61"/>
      <c r="CQ642" s="61"/>
      <c r="CR642" s="61"/>
      <c r="CS642" s="61"/>
      <c r="CT642" s="61"/>
      <c r="CU642" s="61"/>
      <c r="CV642" s="61"/>
      <c r="CW642" s="61"/>
      <c r="CX642" s="61"/>
      <c r="CY642" s="61"/>
      <c r="CZ642" s="61"/>
      <c r="DA642" s="61"/>
      <c r="DB642" s="61"/>
      <c r="DC642" s="61"/>
      <c r="DD642" s="61"/>
      <c r="DE642" s="61"/>
      <c r="DF642" s="61"/>
      <c r="DG642" s="61"/>
      <c r="DH642" s="61"/>
      <c r="DI642" s="61"/>
      <c r="DJ642" s="61"/>
      <c r="DK642" s="61"/>
      <c r="DL642" s="61"/>
      <c r="DM642" s="61"/>
      <c r="DN642" s="61"/>
      <c r="DO642" s="61"/>
      <c r="DP642" s="61"/>
      <c r="DQ642" s="61"/>
      <c r="DR642" s="61"/>
    </row>
    <row r="643" spans="1:122"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61"/>
      <c r="AY643" s="61"/>
      <c r="AZ643" s="61"/>
      <c r="BA643" s="61"/>
      <c r="BB643" s="61"/>
      <c r="BC643" s="61"/>
      <c r="BD643" s="61"/>
      <c r="BE643" s="61"/>
      <c r="BF643" s="61"/>
      <c r="BG643" s="61"/>
      <c r="BH643" s="61"/>
      <c r="BI643" s="61"/>
      <c r="BJ643" s="61"/>
      <c r="BK643" s="61"/>
      <c r="BL643" s="61"/>
      <c r="BM643" s="61"/>
      <c r="BN643" s="61"/>
      <c r="BO643" s="61"/>
      <c r="BP643" s="61"/>
      <c r="BQ643" s="61"/>
      <c r="BR643" s="61"/>
      <c r="BS643" s="61"/>
      <c r="BT643" s="61"/>
      <c r="BU643" s="61"/>
      <c r="BV643" s="61"/>
      <c r="BW643" s="61"/>
      <c r="BX643" s="61"/>
      <c r="BY643" s="61"/>
      <c r="BZ643" s="61"/>
      <c r="CA643" s="61"/>
      <c r="CB643" s="61"/>
      <c r="CC643" s="61"/>
      <c r="CD643" s="61"/>
      <c r="CE643" s="61"/>
      <c r="CF643" s="61"/>
      <c r="CG643" s="61"/>
      <c r="CH643" s="61"/>
      <c r="CI643" s="61"/>
      <c r="CJ643" s="61"/>
      <c r="CK643" s="61"/>
      <c r="CL643" s="61"/>
      <c r="CM643" s="61"/>
      <c r="CN643" s="61"/>
      <c r="CO643" s="61"/>
      <c r="CP643" s="61"/>
      <c r="CQ643" s="61"/>
      <c r="CR643" s="61"/>
      <c r="CS643" s="61"/>
      <c r="CT643" s="61"/>
      <c r="CU643" s="61"/>
      <c r="CV643" s="61"/>
      <c r="CW643" s="61"/>
      <c r="CX643" s="61"/>
      <c r="CY643" s="61"/>
      <c r="CZ643" s="61"/>
      <c r="DA643" s="61"/>
      <c r="DB643" s="61"/>
      <c r="DC643" s="61"/>
      <c r="DD643" s="61"/>
      <c r="DE643" s="61"/>
      <c r="DF643" s="61"/>
      <c r="DG643" s="61"/>
      <c r="DH643" s="61"/>
      <c r="DI643" s="61"/>
      <c r="DJ643" s="61"/>
      <c r="DK643" s="61"/>
      <c r="DL643" s="61"/>
      <c r="DM643" s="61"/>
      <c r="DN643" s="61"/>
      <c r="DO643" s="61"/>
      <c r="DP643" s="61"/>
      <c r="DQ643" s="61"/>
      <c r="DR643" s="61"/>
    </row>
    <row r="644" spans="1:122"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61"/>
      <c r="AY644" s="61"/>
      <c r="AZ644" s="61"/>
      <c r="BA644" s="61"/>
      <c r="BB644" s="61"/>
      <c r="BC644" s="61"/>
      <c r="BD644" s="61"/>
      <c r="BE644" s="61"/>
      <c r="BF644" s="61"/>
      <c r="BG644" s="61"/>
      <c r="BH644" s="61"/>
      <c r="BI644" s="61"/>
      <c r="BJ644" s="61"/>
      <c r="BK644" s="61"/>
      <c r="BL644" s="61"/>
      <c r="BM644" s="61"/>
      <c r="BN644" s="61"/>
      <c r="BO644" s="61"/>
      <c r="BP644" s="61"/>
      <c r="BQ644" s="61"/>
      <c r="BR644" s="61"/>
      <c r="BS644" s="61"/>
      <c r="BT644" s="61"/>
      <c r="BU644" s="61"/>
      <c r="BV644" s="61"/>
      <c r="BW644" s="61"/>
      <c r="BX644" s="61"/>
      <c r="BY644" s="61"/>
      <c r="BZ644" s="61"/>
      <c r="CA644" s="61"/>
      <c r="CB644" s="61"/>
      <c r="CC644" s="61"/>
      <c r="CD644" s="61"/>
      <c r="CE644" s="61"/>
      <c r="CF644" s="61"/>
      <c r="CG644" s="61"/>
      <c r="CH644" s="61"/>
      <c r="CI644" s="61"/>
      <c r="CJ644" s="61"/>
      <c r="CK644" s="61"/>
      <c r="CL644" s="61"/>
      <c r="CM644" s="61"/>
      <c r="CN644" s="61"/>
      <c r="CO644" s="61"/>
      <c r="CP644" s="61"/>
      <c r="CQ644" s="61"/>
      <c r="CR644" s="61"/>
      <c r="CS644" s="61"/>
      <c r="CT644" s="61"/>
      <c r="CU644" s="61"/>
      <c r="CV644" s="61"/>
      <c r="CW644" s="61"/>
      <c r="CX644" s="61"/>
      <c r="CY644" s="61"/>
      <c r="CZ644" s="61"/>
      <c r="DA644" s="61"/>
      <c r="DB644" s="61"/>
      <c r="DC644" s="61"/>
      <c r="DD644" s="61"/>
      <c r="DE644" s="61"/>
      <c r="DF644" s="61"/>
      <c r="DG644" s="61"/>
      <c r="DH644" s="61"/>
      <c r="DI644" s="61"/>
      <c r="DJ644" s="61"/>
      <c r="DK644" s="61"/>
      <c r="DL644" s="61"/>
      <c r="DM644" s="61"/>
      <c r="DN644" s="61"/>
      <c r="DO644" s="61"/>
      <c r="DP644" s="61"/>
      <c r="DQ644" s="61"/>
      <c r="DR644" s="61"/>
    </row>
    <row r="645" spans="1:122"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61"/>
      <c r="AY645" s="61"/>
      <c r="AZ645" s="61"/>
      <c r="BA645" s="61"/>
      <c r="BB645" s="61"/>
      <c r="BC645" s="61"/>
      <c r="BD645" s="61"/>
      <c r="BE645" s="61"/>
      <c r="BF645" s="61"/>
      <c r="BG645" s="61"/>
      <c r="BH645" s="61"/>
      <c r="BI645" s="61"/>
      <c r="BJ645" s="61"/>
      <c r="BK645" s="61"/>
      <c r="BL645" s="61"/>
      <c r="BM645" s="61"/>
      <c r="BN645" s="61"/>
      <c r="BO645" s="61"/>
      <c r="BP645" s="61"/>
      <c r="BQ645" s="61"/>
      <c r="BR645" s="61"/>
      <c r="BS645" s="61"/>
      <c r="BT645" s="61"/>
      <c r="BU645" s="61"/>
      <c r="BV645" s="61"/>
      <c r="BW645" s="61"/>
      <c r="BX645" s="61"/>
      <c r="BY645" s="61"/>
      <c r="BZ645" s="61"/>
      <c r="CA645" s="61"/>
      <c r="CB645" s="61"/>
      <c r="CC645" s="61"/>
      <c r="CD645" s="61"/>
      <c r="CE645" s="61"/>
      <c r="CF645" s="61"/>
      <c r="CG645" s="61"/>
      <c r="CH645" s="61"/>
      <c r="CI645" s="61"/>
      <c r="CJ645" s="61"/>
      <c r="CK645" s="61"/>
      <c r="CL645" s="61"/>
      <c r="CM645" s="61"/>
      <c r="CN645" s="61"/>
      <c r="CO645" s="61"/>
      <c r="CP645" s="61"/>
      <c r="CQ645" s="61"/>
      <c r="CR645" s="61"/>
      <c r="CS645" s="61"/>
      <c r="CT645" s="61"/>
      <c r="CU645" s="61"/>
      <c r="CV645" s="61"/>
      <c r="CW645" s="61"/>
      <c r="CX645" s="61"/>
      <c r="CY645" s="61"/>
      <c r="CZ645" s="61"/>
      <c r="DA645" s="61"/>
      <c r="DB645" s="61"/>
      <c r="DC645" s="61"/>
      <c r="DD645" s="61"/>
      <c r="DE645" s="61"/>
      <c r="DF645" s="61"/>
      <c r="DG645" s="61"/>
      <c r="DH645" s="61"/>
      <c r="DI645" s="61"/>
      <c r="DJ645" s="61"/>
      <c r="DK645" s="61"/>
      <c r="DL645" s="61"/>
      <c r="DM645" s="61"/>
      <c r="DN645" s="61"/>
      <c r="DO645" s="61"/>
      <c r="DP645" s="61"/>
      <c r="DQ645" s="61"/>
      <c r="DR645" s="61"/>
    </row>
    <row r="646" spans="1:122"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61"/>
      <c r="AY646" s="61"/>
      <c r="AZ646" s="61"/>
      <c r="BA646" s="61"/>
      <c r="BB646" s="61"/>
      <c r="BC646" s="61"/>
      <c r="BD646" s="61"/>
      <c r="BE646" s="61"/>
      <c r="BF646" s="61"/>
      <c r="BG646" s="61"/>
      <c r="BH646" s="61"/>
      <c r="BI646" s="61"/>
      <c r="BJ646" s="61"/>
      <c r="BK646" s="61"/>
      <c r="BL646" s="61"/>
      <c r="BM646" s="61"/>
      <c r="BN646" s="61"/>
      <c r="BO646" s="61"/>
      <c r="BP646" s="61"/>
      <c r="BQ646" s="61"/>
      <c r="BR646" s="61"/>
      <c r="BS646" s="61"/>
      <c r="BT646" s="61"/>
      <c r="BU646" s="61"/>
      <c r="BV646" s="61"/>
      <c r="BW646" s="61"/>
      <c r="BX646" s="61"/>
      <c r="BY646" s="61"/>
      <c r="BZ646" s="61"/>
      <c r="CA646" s="61"/>
      <c r="CB646" s="61"/>
      <c r="CC646" s="61"/>
      <c r="CD646" s="61"/>
      <c r="CE646" s="61"/>
      <c r="CF646" s="61"/>
      <c r="CG646" s="61"/>
      <c r="CH646" s="61"/>
      <c r="CI646" s="61"/>
      <c r="CJ646" s="61"/>
      <c r="CK646" s="61"/>
      <c r="CL646" s="61"/>
      <c r="CM646" s="61"/>
      <c r="CN646" s="61"/>
      <c r="CO646" s="61"/>
      <c r="CP646" s="61"/>
      <c r="CQ646" s="61"/>
      <c r="CR646" s="61"/>
      <c r="CS646" s="61"/>
      <c r="CT646" s="61"/>
      <c r="CU646" s="61"/>
      <c r="CV646" s="61"/>
      <c r="CW646" s="61"/>
      <c r="CX646" s="61"/>
      <c r="CY646" s="61"/>
      <c r="CZ646" s="61"/>
      <c r="DA646" s="61"/>
      <c r="DB646" s="61"/>
      <c r="DC646" s="61"/>
      <c r="DD646" s="61"/>
      <c r="DE646" s="61"/>
      <c r="DF646" s="61"/>
      <c r="DG646" s="61"/>
      <c r="DH646" s="61"/>
      <c r="DI646" s="61"/>
      <c r="DJ646" s="61"/>
      <c r="DK646" s="61"/>
      <c r="DL646" s="61"/>
      <c r="DM646" s="61"/>
      <c r="DN646" s="61"/>
      <c r="DO646" s="61"/>
      <c r="DP646" s="61"/>
      <c r="DQ646" s="61"/>
      <c r="DR646" s="61"/>
    </row>
    <row r="647" spans="1:122"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61"/>
      <c r="AY647" s="61"/>
      <c r="AZ647" s="61"/>
      <c r="BA647" s="61"/>
      <c r="BB647" s="61"/>
      <c r="BC647" s="61"/>
      <c r="BD647" s="61"/>
      <c r="BE647" s="61"/>
      <c r="BF647" s="61"/>
      <c r="BG647" s="61"/>
      <c r="BH647" s="61"/>
      <c r="BI647" s="61"/>
      <c r="BJ647" s="61"/>
      <c r="BK647" s="61"/>
      <c r="BL647" s="61"/>
      <c r="BM647" s="61"/>
      <c r="BN647" s="61"/>
      <c r="BO647" s="61"/>
      <c r="BP647" s="61"/>
      <c r="BQ647" s="61"/>
      <c r="BR647" s="61"/>
      <c r="BS647" s="61"/>
      <c r="BT647" s="61"/>
      <c r="BU647" s="61"/>
      <c r="BV647" s="61"/>
      <c r="BW647" s="61"/>
      <c r="BX647" s="61"/>
      <c r="BY647" s="61"/>
      <c r="BZ647" s="61"/>
      <c r="CA647" s="61"/>
      <c r="CB647" s="61"/>
      <c r="CC647" s="61"/>
      <c r="CD647" s="61"/>
      <c r="CE647" s="61"/>
      <c r="CF647" s="61"/>
      <c r="CG647" s="61"/>
      <c r="CH647" s="61"/>
      <c r="CI647" s="61"/>
      <c r="CJ647" s="61"/>
      <c r="CK647" s="61"/>
      <c r="CL647" s="61"/>
      <c r="CM647" s="61"/>
      <c r="CN647" s="61"/>
      <c r="CO647" s="61"/>
      <c r="CP647" s="61"/>
      <c r="CQ647" s="61"/>
      <c r="CR647" s="61"/>
      <c r="CS647" s="61"/>
      <c r="CT647" s="61"/>
      <c r="CU647" s="61"/>
      <c r="CV647" s="61"/>
      <c r="CW647" s="61"/>
      <c r="CX647" s="61"/>
      <c r="CY647" s="61"/>
      <c r="CZ647" s="61"/>
      <c r="DA647" s="61"/>
      <c r="DB647" s="61"/>
      <c r="DC647" s="61"/>
      <c r="DD647" s="61"/>
      <c r="DE647" s="61"/>
      <c r="DF647" s="61"/>
      <c r="DG647" s="61"/>
      <c r="DH647" s="61"/>
      <c r="DI647" s="61"/>
      <c r="DJ647" s="61"/>
      <c r="DK647" s="61"/>
      <c r="DL647" s="61"/>
      <c r="DM647" s="61"/>
      <c r="DN647" s="61"/>
      <c r="DO647" s="61"/>
      <c r="DP647" s="61"/>
      <c r="DQ647" s="61"/>
      <c r="DR647" s="61"/>
    </row>
    <row r="648" spans="1:122"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61"/>
      <c r="BI648" s="61"/>
      <c r="BJ648" s="61"/>
      <c r="BK648" s="61"/>
      <c r="BL648" s="61"/>
      <c r="BM648" s="61"/>
      <c r="BN648" s="61"/>
      <c r="BO648" s="61"/>
      <c r="BP648" s="61"/>
      <c r="BQ648" s="61"/>
      <c r="BR648" s="61"/>
      <c r="BS648" s="61"/>
      <c r="BT648" s="61"/>
      <c r="BU648" s="61"/>
      <c r="BV648" s="61"/>
      <c r="BW648" s="61"/>
      <c r="BX648" s="61"/>
      <c r="BY648" s="61"/>
      <c r="BZ648" s="61"/>
      <c r="CA648" s="61"/>
      <c r="CB648" s="61"/>
      <c r="CC648" s="61"/>
      <c r="CD648" s="61"/>
      <c r="CE648" s="61"/>
      <c r="CF648" s="61"/>
      <c r="CG648" s="61"/>
      <c r="CH648" s="61"/>
      <c r="CI648" s="61"/>
      <c r="CJ648" s="61"/>
      <c r="CK648" s="61"/>
      <c r="CL648" s="61"/>
      <c r="CM648" s="61"/>
      <c r="CN648" s="61"/>
      <c r="CO648" s="61"/>
      <c r="CP648" s="61"/>
      <c r="CQ648" s="61"/>
      <c r="CR648" s="61"/>
      <c r="CS648" s="61"/>
      <c r="CT648" s="61"/>
      <c r="CU648" s="61"/>
      <c r="CV648" s="61"/>
      <c r="CW648" s="61"/>
      <c r="CX648" s="61"/>
      <c r="CY648" s="61"/>
      <c r="CZ648" s="61"/>
      <c r="DA648" s="61"/>
      <c r="DB648" s="61"/>
      <c r="DC648" s="61"/>
      <c r="DD648" s="61"/>
      <c r="DE648" s="61"/>
      <c r="DF648" s="61"/>
      <c r="DG648" s="61"/>
      <c r="DH648" s="61"/>
      <c r="DI648" s="61"/>
      <c r="DJ648" s="61"/>
      <c r="DK648" s="61"/>
      <c r="DL648" s="61"/>
      <c r="DM648" s="61"/>
      <c r="DN648" s="61"/>
      <c r="DO648" s="61"/>
      <c r="DP648" s="61"/>
      <c r="DQ648" s="61"/>
      <c r="DR648" s="61"/>
    </row>
    <row r="649" spans="1:122"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61"/>
      <c r="AY649" s="61"/>
      <c r="AZ649" s="61"/>
      <c r="BA649" s="61"/>
      <c r="BB649" s="61"/>
      <c r="BC649" s="61"/>
      <c r="BD649" s="61"/>
      <c r="BE649" s="61"/>
      <c r="BF649" s="61"/>
      <c r="BG649" s="61"/>
      <c r="BH649" s="61"/>
      <c r="BI649" s="61"/>
      <c r="BJ649" s="61"/>
      <c r="BK649" s="61"/>
      <c r="BL649" s="61"/>
      <c r="BM649" s="61"/>
      <c r="BN649" s="61"/>
      <c r="BO649" s="61"/>
      <c r="BP649" s="61"/>
      <c r="BQ649" s="61"/>
      <c r="BR649" s="61"/>
      <c r="BS649" s="61"/>
      <c r="BT649" s="61"/>
      <c r="BU649" s="61"/>
      <c r="BV649" s="61"/>
      <c r="BW649" s="61"/>
      <c r="BX649" s="61"/>
      <c r="BY649" s="61"/>
      <c r="BZ649" s="61"/>
      <c r="CA649" s="61"/>
      <c r="CB649" s="61"/>
      <c r="CC649" s="61"/>
      <c r="CD649" s="61"/>
      <c r="CE649" s="61"/>
      <c r="CF649" s="61"/>
      <c r="CG649" s="61"/>
      <c r="CH649" s="61"/>
      <c r="CI649" s="61"/>
      <c r="CJ649" s="61"/>
      <c r="CK649" s="61"/>
      <c r="CL649" s="61"/>
      <c r="CM649" s="61"/>
      <c r="CN649" s="61"/>
      <c r="CO649" s="61"/>
      <c r="CP649" s="61"/>
      <c r="CQ649" s="61"/>
      <c r="CR649" s="61"/>
      <c r="CS649" s="61"/>
      <c r="CT649" s="61"/>
      <c r="CU649" s="61"/>
      <c r="CV649" s="61"/>
      <c r="CW649" s="61"/>
      <c r="CX649" s="61"/>
      <c r="CY649" s="61"/>
      <c r="CZ649" s="61"/>
      <c r="DA649" s="61"/>
      <c r="DB649" s="61"/>
      <c r="DC649" s="61"/>
      <c r="DD649" s="61"/>
      <c r="DE649" s="61"/>
      <c r="DF649" s="61"/>
      <c r="DG649" s="61"/>
      <c r="DH649" s="61"/>
      <c r="DI649" s="61"/>
      <c r="DJ649" s="61"/>
      <c r="DK649" s="61"/>
      <c r="DL649" s="61"/>
      <c r="DM649" s="61"/>
      <c r="DN649" s="61"/>
      <c r="DO649" s="61"/>
      <c r="DP649" s="61"/>
      <c r="DQ649" s="61"/>
      <c r="DR649" s="61"/>
    </row>
    <row r="650" spans="1:122"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61"/>
      <c r="AY650" s="61"/>
      <c r="AZ650" s="61"/>
      <c r="BA650" s="61"/>
      <c r="BB650" s="61"/>
      <c r="BC650" s="61"/>
      <c r="BD650" s="61"/>
      <c r="BE650" s="61"/>
      <c r="BF650" s="61"/>
      <c r="BG650" s="61"/>
      <c r="BH650" s="61"/>
      <c r="BI650" s="61"/>
      <c r="BJ650" s="61"/>
      <c r="BK650" s="61"/>
      <c r="BL650" s="61"/>
      <c r="BM650" s="61"/>
      <c r="BN650" s="61"/>
      <c r="BO650" s="61"/>
      <c r="BP650" s="61"/>
      <c r="BQ650" s="61"/>
      <c r="BR650" s="61"/>
      <c r="BS650" s="61"/>
      <c r="BT650" s="61"/>
      <c r="BU650" s="61"/>
      <c r="BV650" s="61"/>
      <c r="BW650" s="61"/>
      <c r="BX650" s="61"/>
      <c r="BY650" s="61"/>
      <c r="BZ650" s="61"/>
      <c r="CA650" s="61"/>
      <c r="CB650" s="61"/>
      <c r="CC650" s="61"/>
      <c r="CD650" s="61"/>
      <c r="CE650" s="61"/>
      <c r="CF650" s="61"/>
      <c r="CG650" s="61"/>
      <c r="CH650" s="61"/>
      <c r="CI650" s="61"/>
      <c r="CJ650" s="61"/>
      <c r="CK650" s="61"/>
      <c r="CL650" s="61"/>
      <c r="CM650" s="61"/>
      <c r="CN650" s="61"/>
      <c r="CO650" s="61"/>
      <c r="CP650" s="61"/>
      <c r="CQ650" s="61"/>
      <c r="CR650" s="61"/>
      <c r="CS650" s="61"/>
      <c r="CT650" s="61"/>
      <c r="CU650" s="61"/>
      <c r="CV650" s="61"/>
      <c r="CW650" s="61"/>
      <c r="CX650" s="61"/>
      <c r="CY650" s="61"/>
      <c r="CZ650" s="61"/>
      <c r="DA650" s="61"/>
      <c r="DB650" s="61"/>
      <c r="DC650" s="61"/>
      <c r="DD650" s="61"/>
      <c r="DE650" s="61"/>
      <c r="DF650" s="61"/>
      <c r="DG650" s="61"/>
      <c r="DH650" s="61"/>
      <c r="DI650" s="61"/>
      <c r="DJ650" s="61"/>
      <c r="DK650" s="61"/>
      <c r="DL650" s="61"/>
      <c r="DM650" s="61"/>
      <c r="DN650" s="61"/>
      <c r="DO650" s="61"/>
      <c r="DP650" s="61"/>
      <c r="DQ650" s="61"/>
      <c r="DR650" s="61"/>
    </row>
    <row r="651" spans="1:122"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61"/>
      <c r="AY651" s="61"/>
      <c r="AZ651" s="61"/>
      <c r="BA651" s="61"/>
      <c r="BB651" s="61"/>
      <c r="BC651" s="61"/>
      <c r="BD651" s="61"/>
      <c r="BE651" s="61"/>
      <c r="BF651" s="61"/>
      <c r="BG651" s="61"/>
      <c r="BH651" s="61"/>
      <c r="BI651" s="61"/>
      <c r="BJ651" s="61"/>
      <c r="BK651" s="61"/>
      <c r="BL651" s="61"/>
      <c r="BM651" s="61"/>
      <c r="BN651" s="61"/>
      <c r="BO651" s="61"/>
      <c r="BP651" s="61"/>
      <c r="BQ651" s="61"/>
      <c r="BR651" s="61"/>
      <c r="BS651" s="61"/>
      <c r="BT651" s="61"/>
      <c r="BU651" s="61"/>
      <c r="BV651" s="61"/>
      <c r="BW651" s="61"/>
      <c r="BX651" s="61"/>
      <c r="BY651" s="61"/>
      <c r="BZ651" s="61"/>
      <c r="CA651" s="61"/>
      <c r="CB651" s="61"/>
      <c r="CC651" s="61"/>
      <c r="CD651" s="61"/>
      <c r="CE651" s="61"/>
      <c r="CF651" s="61"/>
      <c r="CG651" s="61"/>
      <c r="CH651" s="61"/>
      <c r="CI651" s="61"/>
      <c r="CJ651" s="61"/>
      <c r="CK651" s="61"/>
      <c r="CL651" s="61"/>
      <c r="CM651" s="61"/>
      <c r="CN651" s="61"/>
      <c r="CO651" s="61"/>
      <c r="CP651" s="61"/>
      <c r="CQ651" s="61"/>
      <c r="CR651" s="61"/>
      <c r="CS651" s="61"/>
      <c r="CT651" s="61"/>
      <c r="CU651" s="61"/>
      <c r="CV651" s="61"/>
      <c r="CW651" s="61"/>
      <c r="CX651" s="61"/>
      <c r="CY651" s="61"/>
      <c r="CZ651" s="61"/>
      <c r="DA651" s="61"/>
      <c r="DB651" s="61"/>
      <c r="DC651" s="61"/>
      <c r="DD651" s="61"/>
      <c r="DE651" s="61"/>
      <c r="DF651" s="61"/>
      <c r="DG651" s="61"/>
      <c r="DH651" s="61"/>
      <c r="DI651" s="61"/>
      <c r="DJ651" s="61"/>
      <c r="DK651" s="61"/>
      <c r="DL651" s="61"/>
      <c r="DM651" s="61"/>
      <c r="DN651" s="61"/>
      <c r="DO651" s="61"/>
      <c r="DP651" s="61"/>
      <c r="DQ651" s="61"/>
      <c r="DR651" s="61"/>
    </row>
    <row r="652" spans="1:122"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61"/>
      <c r="AY652" s="61"/>
      <c r="AZ652" s="61"/>
      <c r="BA652" s="61"/>
      <c r="BB652" s="61"/>
      <c r="BC652" s="61"/>
      <c r="BD652" s="61"/>
      <c r="BE652" s="61"/>
      <c r="BF652" s="61"/>
      <c r="BG652" s="61"/>
      <c r="BH652" s="61"/>
      <c r="BI652" s="61"/>
      <c r="BJ652" s="61"/>
      <c r="BK652" s="61"/>
      <c r="BL652" s="61"/>
      <c r="BM652" s="61"/>
      <c r="BN652" s="61"/>
      <c r="BO652" s="61"/>
      <c r="BP652" s="61"/>
      <c r="BQ652" s="61"/>
      <c r="BR652" s="61"/>
      <c r="BS652" s="61"/>
      <c r="BT652" s="61"/>
      <c r="BU652" s="61"/>
      <c r="BV652" s="61"/>
      <c r="BW652" s="61"/>
      <c r="BX652" s="61"/>
      <c r="BY652" s="61"/>
      <c r="BZ652" s="61"/>
      <c r="CA652" s="61"/>
      <c r="CB652" s="61"/>
      <c r="CC652" s="61"/>
      <c r="CD652" s="61"/>
      <c r="CE652" s="61"/>
      <c r="CF652" s="61"/>
      <c r="CG652" s="61"/>
      <c r="CH652" s="61"/>
      <c r="CI652" s="61"/>
      <c r="CJ652" s="61"/>
      <c r="CK652" s="61"/>
      <c r="CL652" s="61"/>
      <c r="CM652" s="61"/>
      <c r="CN652" s="61"/>
      <c r="CO652" s="61"/>
      <c r="CP652" s="61"/>
      <c r="CQ652" s="61"/>
      <c r="CR652" s="61"/>
      <c r="CS652" s="61"/>
      <c r="CT652" s="61"/>
      <c r="CU652" s="61"/>
      <c r="CV652" s="61"/>
      <c r="CW652" s="61"/>
      <c r="CX652" s="61"/>
      <c r="CY652" s="61"/>
      <c r="CZ652" s="61"/>
      <c r="DA652" s="61"/>
      <c r="DB652" s="61"/>
      <c r="DC652" s="61"/>
      <c r="DD652" s="61"/>
      <c r="DE652" s="61"/>
      <c r="DF652" s="61"/>
      <c r="DG652" s="61"/>
      <c r="DH652" s="61"/>
      <c r="DI652" s="61"/>
      <c r="DJ652" s="61"/>
      <c r="DK652" s="61"/>
      <c r="DL652" s="61"/>
      <c r="DM652" s="61"/>
      <c r="DN652" s="61"/>
      <c r="DO652" s="61"/>
      <c r="DP652" s="61"/>
      <c r="DQ652" s="61"/>
      <c r="DR652" s="61"/>
    </row>
    <row r="653" spans="1:122"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61"/>
      <c r="AY653" s="61"/>
      <c r="AZ653" s="61"/>
      <c r="BA653" s="61"/>
      <c r="BB653" s="61"/>
      <c r="BC653" s="61"/>
      <c r="BD653" s="61"/>
      <c r="BE653" s="61"/>
      <c r="BF653" s="61"/>
      <c r="BG653" s="61"/>
      <c r="BH653" s="61"/>
      <c r="BI653" s="61"/>
      <c r="BJ653" s="61"/>
      <c r="BK653" s="61"/>
      <c r="BL653" s="61"/>
      <c r="BM653" s="61"/>
      <c r="BN653" s="61"/>
      <c r="BO653" s="61"/>
      <c r="BP653" s="61"/>
      <c r="BQ653" s="61"/>
      <c r="BR653" s="61"/>
      <c r="BS653" s="61"/>
      <c r="BT653" s="61"/>
      <c r="BU653" s="61"/>
      <c r="BV653" s="61"/>
      <c r="BW653" s="61"/>
      <c r="BX653" s="61"/>
      <c r="BY653" s="61"/>
      <c r="BZ653" s="61"/>
      <c r="CA653" s="61"/>
      <c r="CB653" s="61"/>
      <c r="CC653" s="61"/>
      <c r="CD653" s="61"/>
      <c r="CE653" s="61"/>
      <c r="CF653" s="61"/>
      <c r="CG653" s="61"/>
      <c r="CH653" s="61"/>
      <c r="CI653" s="61"/>
      <c r="CJ653" s="61"/>
      <c r="CK653" s="61"/>
      <c r="CL653" s="61"/>
      <c r="CM653" s="61"/>
      <c r="CN653" s="61"/>
      <c r="CO653" s="61"/>
      <c r="CP653" s="61"/>
      <c r="CQ653" s="61"/>
      <c r="CR653" s="61"/>
      <c r="CS653" s="61"/>
      <c r="CT653" s="61"/>
      <c r="CU653" s="61"/>
      <c r="CV653" s="61"/>
      <c r="CW653" s="61"/>
      <c r="CX653" s="61"/>
      <c r="CY653" s="61"/>
      <c r="CZ653" s="61"/>
      <c r="DA653" s="61"/>
      <c r="DB653" s="61"/>
      <c r="DC653" s="61"/>
      <c r="DD653" s="61"/>
      <c r="DE653" s="61"/>
      <c r="DF653" s="61"/>
      <c r="DG653" s="61"/>
      <c r="DH653" s="61"/>
      <c r="DI653" s="61"/>
      <c r="DJ653" s="61"/>
      <c r="DK653" s="61"/>
      <c r="DL653" s="61"/>
      <c r="DM653" s="61"/>
      <c r="DN653" s="61"/>
      <c r="DO653" s="61"/>
      <c r="DP653" s="61"/>
      <c r="DQ653" s="61"/>
      <c r="DR653" s="61"/>
    </row>
    <row r="654" spans="1:122"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c r="CT654" s="61"/>
      <c r="CU654" s="61"/>
      <c r="CV654" s="61"/>
      <c r="CW654" s="61"/>
      <c r="CX654" s="61"/>
      <c r="CY654" s="61"/>
      <c r="CZ654" s="61"/>
      <c r="DA654" s="61"/>
      <c r="DB654" s="61"/>
      <c r="DC654" s="61"/>
      <c r="DD654" s="61"/>
      <c r="DE654" s="61"/>
      <c r="DF654" s="61"/>
      <c r="DG654" s="61"/>
      <c r="DH654" s="61"/>
      <c r="DI654" s="61"/>
      <c r="DJ654" s="61"/>
      <c r="DK654" s="61"/>
      <c r="DL654" s="61"/>
      <c r="DM654" s="61"/>
      <c r="DN654" s="61"/>
      <c r="DO654" s="61"/>
      <c r="DP654" s="61"/>
      <c r="DQ654" s="61"/>
      <c r="DR654" s="61"/>
    </row>
    <row r="655" spans="1:122"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c r="CT655" s="61"/>
      <c r="CU655" s="61"/>
      <c r="CV655" s="61"/>
      <c r="CW655" s="61"/>
      <c r="CX655" s="61"/>
      <c r="CY655" s="61"/>
      <c r="CZ655" s="61"/>
      <c r="DA655" s="61"/>
      <c r="DB655" s="61"/>
      <c r="DC655" s="61"/>
      <c r="DD655" s="61"/>
      <c r="DE655" s="61"/>
      <c r="DF655" s="61"/>
      <c r="DG655" s="61"/>
      <c r="DH655" s="61"/>
      <c r="DI655" s="61"/>
      <c r="DJ655" s="61"/>
      <c r="DK655" s="61"/>
      <c r="DL655" s="61"/>
      <c r="DM655" s="61"/>
      <c r="DN655" s="61"/>
      <c r="DO655" s="61"/>
      <c r="DP655" s="61"/>
      <c r="DQ655" s="61"/>
      <c r="DR655" s="61"/>
    </row>
    <row r="656" spans="1:122"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c r="CT656" s="61"/>
      <c r="CU656" s="61"/>
      <c r="CV656" s="61"/>
      <c r="CW656" s="61"/>
      <c r="CX656" s="61"/>
      <c r="CY656" s="61"/>
      <c r="CZ656" s="61"/>
      <c r="DA656" s="61"/>
      <c r="DB656" s="61"/>
      <c r="DC656" s="61"/>
      <c r="DD656" s="61"/>
      <c r="DE656" s="61"/>
      <c r="DF656" s="61"/>
      <c r="DG656" s="61"/>
      <c r="DH656" s="61"/>
      <c r="DI656" s="61"/>
      <c r="DJ656" s="61"/>
      <c r="DK656" s="61"/>
      <c r="DL656" s="61"/>
      <c r="DM656" s="61"/>
      <c r="DN656" s="61"/>
      <c r="DO656" s="61"/>
      <c r="DP656" s="61"/>
      <c r="DQ656" s="61"/>
      <c r="DR656" s="61"/>
    </row>
    <row r="657" spans="1:122"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c r="CT657" s="61"/>
      <c r="CU657" s="61"/>
      <c r="CV657" s="61"/>
      <c r="CW657" s="61"/>
      <c r="CX657" s="61"/>
      <c r="CY657" s="61"/>
      <c r="CZ657" s="61"/>
      <c r="DA657" s="61"/>
      <c r="DB657" s="61"/>
      <c r="DC657" s="61"/>
      <c r="DD657" s="61"/>
      <c r="DE657" s="61"/>
      <c r="DF657" s="61"/>
      <c r="DG657" s="61"/>
      <c r="DH657" s="61"/>
      <c r="DI657" s="61"/>
      <c r="DJ657" s="61"/>
      <c r="DK657" s="61"/>
      <c r="DL657" s="61"/>
      <c r="DM657" s="61"/>
      <c r="DN657" s="61"/>
      <c r="DO657" s="61"/>
      <c r="DP657" s="61"/>
      <c r="DQ657" s="61"/>
      <c r="DR657" s="61"/>
    </row>
    <row r="658" spans="1:122"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c r="CT658" s="61"/>
      <c r="CU658" s="61"/>
      <c r="CV658" s="61"/>
      <c r="CW658" s="61"/>
      <c r="CX658" s="61"/>
      <c r="CY658" s="61"/>
      <c r="CZ658" s="61"/>
      <c r="DA658" s="61"/>
      <c r="DB658" s="61"/>
      <c r="DC658" s="61"/>
      <c r="DD658" s="61"/>
      <c r="DE658" s="61"/>
      <c r="DF658" s="61"/>
      <c r="DG658" s="61"/>
      <c r="DH658" s="61"/>
      <c r="DI658" s="61"/>
      <c r="DJ658" s="61"/>
      <c r="DK658" s="61"/>
      <c r="DL658" s="61"/>
      <c r="DM658" s="61"/>
      <c r="DN658" s="61"/>
      <c r="DO658" s="61"/>
      <c r="DP658" s="61"/>
      <c r="DQ658" s="61"/>
      <c r="DR658" s="61"/>
    </row>
    <row r="659" spans="1:122"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c r="CT659" s="61"/>
      <c r="CU659" s="61"/>
      <c r="CV659" s="61"/>
      <c r="CW659" s="61"/>
      <c r="CX659" s="61"/>
      <c r="CY659" s="61"/>
      <c r="CZ659" s="61"/>
      <c r="DA659" s="61"/>
      <c r="DB659" s="61"/>
      <c r="DC659" s="61"/>
      <c r="DD659" s="61"/>
      <c r="DE659" s="61"/>
      <c r="DF659" s="61"/>
      <c r="DG659" s="61"/>
      <c r="DH659" s="61"/>
      <c r="DI659" s="61"/>
      <c r="DJ659" s="61"/>
      <c r="DK659" s="61"/>
      <c r="DL659" s="61"/>
      <c r="DM659" s="61"/>
      <c r="DN659" s="61"/>
      <c r="DO659" s="61"/>
      <c r="DP659" s="61"/>
      <c r="DQ659" s="61"/>
      <c r="DR659" s="61"/>
    </row>
    <row r="660" spans="1:122"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c r="CT660" s="61"/>
      <c r="CU660" s="61"/>
      <c r="CV660" s="61"/>
      <c r="CW660" s="61"/>
      <c r="CX660" s="61"/>
      <c r="CY660" s="61"/>
      <c r="CZ660" s="61"/>
      <c r="DA660" s="61"/>
      <c r="DB660" s="61"/>
      <c r="DC660" s="61"/>
      <c r="DD660" s="61"/>
      <c r="DE660" s="61"/>
      <c r="DF660" s="61"/>
      <c r="DG660" s="61"/>
      <c r="DH660" s="61"/>
      <c r="DI660" s="61"/>
      <c r="DJ660" s="61"/>
      <c r="DK660" s="61"/>
      <c r="DL660" s="61"/>
      <c r="DM660" s="61"/>
      <c r="DN660" s="61"/>
      <c r="DO660" s="61"/>
      <c r="DP660" s="61"/>
      <c r="DQ660" s="61"/>
      <c r="DR660" s="61"/>
    </row>
    <row r="661" spans="1:122"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c r="CT661" s="61"/>
      <c r="CU661" s="61"/>
      <c r="CV661" s="61"/>
      <c r="CW661" s="61"/>
      <c r="CX661" s="61"/>
      <c r="CY661" s="61"/>
      <c r="CZ661" s="61"/>
      <c r="DA661" s="61"/>
      <c r="DB661" s="61"/>
      <c r="DC661" s="61"/>
      <c r="DD661" s="61"/>
      <c r="DE661" s="61"/>
      <c r="DF661" s="61"/>
      <c r="DG661" s="61"/>
      <c r="DH661" s="61"/>
      <c r="DI661" s="61"/>
      <c r="DJ661" s="61"/>
      <c r="DK661" s="61"/>
      <c r="DL661" s="61"/>
      <c r="DM661" s="61"/>
      <c r="DN661" s="61"/>
      <c r="DO661" s="61"/>
      <c r="DP661" s="61"/>
      <c r="DQ661" s="61"/>
      <c r="DR661" s="61"/>
    </row>
    <row r="662" spans="1:122"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1"/>
      <c r="CA662" s="61"/>
      <c r="CB662" s="61"/>
      <c r="CC662" s="61"/>
      <c r="CD662" s="61"/>
      <c r="CE662" s="61"/>
      <c r="CF662" s="61"/>
      <c r="CG662" s="61"/>
      <c r="CH662" s="61"/>
      <c r="CI662" s="61"/>
      <c r="CJ662" s="61"/>
      <c r="CK662" s="61"/>
      <c r="CL662" s="61"/>
      <c r="CM662" s="61"/>
      <c r="CN662" s="61"/>
      <c r="CO662" s="61"/>
      <c r="CP662" s="61"/>
      <c r="CQ662" s="61"/>
      <c r="CR662" s="61"/>
      <c r="CS662" s="61"/>
      <c r="CT662" s="61"/>
      <c r="CU662" s="61"/>
      <c r="CV662" s="61"/>
      <c r="CW662" s="61"/>
      <c r="CX662" s="61"/>
      <c r="CY662" s="61"/>
      <c r="CZ662" s="61"/>
      <c r="DA662" s="61"/>
      <c r="DB662" s="61"/>
      <c r="DC662" s="61"/>
      <c r="DD662" s="61"/>
      <c r="DE662" s="61"/>
      <c r="DF662" s="61"/>
      <c r="DG662" s="61"/>
      <c r="DH662" s="61"/>
      <c r="DI662" s="61"/>
      <c r="DJ662" s="61"/>
      <c r="DK662" s="61"/>
      <c r="DL662" s="61"/>
      <c r="DM662" s="61"/>
      <c r="DN662" s="61"/>
      <c r="DO662" s="61"/>
      <c r="DP662" s="61"/>
      <c r="DQ662" s="61"/>
      <c r="DR662" s="61"/>
    </row>
    <row r="663" spans="1:122"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c r="BQ663" s="61"/>
      <c r="BR663" s="61"/>
      <c r="BS663" s="61"/>
      <c r="BT663" s="61"/>
      <c r="BU663" s="61"/>
      <c r="BV663" s="61"/>
      <c r="BW663" s="61"/>
      <c r="BX663" s="61"/>
      <c r="BY663" s="61"/>
      <c r="BZ663" s="61"/>
      <c r="CA663" s="61"/>
      <c r="CB663" s="61"/>
      <c r="CC663" s="61"/>
      <c r="CD663" s="61"/>
      <c r="CE663" s="61"/>
      <c r="CF663" s="61"/>
      <c r="CG663" s="61"/>
      <c r="CH663" s="61"/>
      <c r="CI663" s="61"/>
      <c r="CJ663" s="61"/>
      <c r="CK663" s="61"/>
      <c r="CL663" s="61"/>
      <c r="CM663" s="61"/>
      <c r="CN663" s="61"/>
      <c r="CO663" s="61"/>
      <c r="CP663" s="61"/>
      <c r="CQ663" s="61"/>
      <c r="CR663" s="61"/>
      <c r="CS663" s="61"/>
      <c r="CT663" s="61"/>
      <c r="CU663" s="61"/>
      <c r="CV663" s="61"/>
      <c r="CW663" s="61"/>
      <c r="CX663" s="61"/>
      <c r="CY663" s="61"/>
      <c r="CZ663" s="61"/>
      <c r="DA663" s="61"/>
      <c r="DB663" s="61"/>
      <c r="DC663" s="61"/>
      <c r="DD663" s="61"/>
      <c r="DE663" s="61"/>
      <c r="DF663" s="61"/>
      <c r="DG663" s="61"/>
      <c r="DH663" s="61"/>
      <c r="DI663" s="61"/>
      <c r="DJ663" s="61"/>
      <c r="DK663" s="61"/>
      <c r="DL663" s="61"/>
      <c r="DM663" s="61"/>
      <c r="DN663" s="61"/>
      <c r="DO663" s="61"/>
      <c r="DP663" s="61"/>
      <c r="DQ663" s="61"/>
      <c r="DR663" s="61"/>
    </row>
    <row r="664" spans="1:122"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c r="BQ664" s="61"/>
      <c r="BR664" s="61"/>
      <c r="BS664" s="61"/>
      <c r="BT664" s="61"/>
      <c r="BU664" s="61"/>
      <c r="BV664" s="61"/>
      <c r="BW664" s="61"/>
      <c r="BX664" s="61"/>
      <c r="BY664" s="61"/>
      <c r="BZ664" s="61"/>
      <c r="CA664" s="61"/>
      <c r="CB664" s="61"/>
      <c r="CC664" s="61"/>
      <c r="CD664" s="61"/>
      <c r="CE664" s="61"/>
      <c r="CF664" s="61"/>
      <c r="CG664" s="61"/>
      <c r="CH664" s="61"/>
      <c r="CI664" s="61"/>
      <c r="CJ664" s="61"/>
      <c r="CK664" s="61"/>
      <c r="CL664" s="61"/>
      <c r="CM664" s="61"/>
      <c r="CN664" s="61"/>
      <c r="CO664" s="61"/>
      <c r="CP664" s="61"/>
      <c r="CQ664" s="61"/>
      <c r="CR664" s="61"/>
      <c r="CS664" s="61"/>
      <c r="CT664" s="61"/>
      <c r="CU664" s="61"/>
      <c r="CV664" s="61"/>
      <c r="CW664" s="61"/>
      <c r="CX664" s="61"/>
      <c r="CY664" s="61"/>
      <c r="CZ664" s="61"/>
      <c r="DA664" s="61"/>
      <c r="DB664" s="61"/>
      <c r="DC664" s="61"/>
      <c r="DD664" s="61"/>
      <c r="DE664" s="61"/>
      <c r="DF664" s="61"/>
      <c r="DG664" s="61"/>
      <c r="DH664" s="61"/>
      <c r="DI664" s="61"/>
      <c r="DJ664" s="61"/>
      <c r="DK664" s="61"/>
      <c r="DL664" s="61"/>
      <c r="DM664" s="61"/>
      <c r="DN664" s="61"/>
      <c r="DO664" s="61"/>
      <c r="DP664" s="61"/>
      <c r="DQ664" s="61"/>
      <c r="DR664" s="61"/>
    </row>
    <row r="665" spans="1:122"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c r="BQ665" s="61"/>
      <c r="BR665" s="61"/>
      <c r="BS665" s="61"/>
      <c r="BT665" s="61"/>
      <c r="BU665" s="61"/>
      <c r="BV665" s="61"/>
      <c r="BW665" s="61"/>
      <c r="BX665" s="61"/>
      <c r="BY665" s="61"/>
      <c r="BZ665" s="61"/>
      <c r="CA665" s="61"/>
      <c r="CB665" s="61"/>
      <c r="CC665" s="61"/>
      <c r="CD665" s="61"/>
      <c r="CE665" s="61"/>
      <c r="CF665" s="61"/>
      <c r="CG665" s="61"/>
      <c r="CH665" s="61"/>
      <c r="CI665" s="61"/>
      <c r="CJ665" s="61"/>
      <c r="CK665" s="61"/>
      <c r="CL665" s="61"/>
      <c r="CM665" s="61"/>
      <c r="CN665" s="61"/>
      <c r="CO665" s="61"/>
      <c r="CP665" s="61"/>
      <c r="CQ665" s="61"/>
      <c r="CR665" s="61"/>
      <c r="CS665" s="61"/>
      <c r="CT665" s="61"/>
      <c r="CU665" s="61"/>
      <c r="CV665" s="61"/>
      <c r="CW665" s="61"/>
      <c r="CX665" s="61"/>
      <c r="CY665" s="61"/>
      <c r="CZ665" s="61"/>
      <c r="DA665" s="61"/>
      <c r="DB665" s="61"/>
      <c r="DC665" s="61"/>
      <c r="DD665" s="61"/>
      <c r="DE665" s="61"/>
      <c r="DF665" s="61"/>
      <c r="DG665" s="61"/>
      <c r="DH665" s="61"/>
      <c r="DI665" s="61"/>
      <c r="DJ665" s="61"/>
      <c r="DK665" s="61"/>
      <c r="DL665" s="61"/>
      <c r="DM665" s="61"/>
      <c r="DN665" s="61"/>
      <c r="DO665" s="61"/>
      <c r="DP665" s="61"/>
      <c r="DQ665" s="61"/>
      <c r="DR665" s="61"/>
    </row>
    <row r="666" spans="1:122"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c r="BQ666" s="61"/>
      <c r="BR666" s="61"/>
      <c r="BS666" s="61"/>
      <c r="BT666" s="61"/>
      <c r="BU666" s="61"/>
      <c r="BV666" s="61"/>
      <c r="BW666" s="61"/>
      <c r="BX666" s="61"/>
      <c r="BY666" s="61"/>
      <c r="BZ666" s="61"/>
      <c r="CA666" s="61"/>
      <c r="CB666" s="61"/>
      <c r="CC666" s="61"/>
      <c r="CD666" s="61"/>
      <c r="CE666" s="61"/>
      <c r="CF666" s="61"/>
      <c r="CG666" s="61"/>
      <c r="CH666" s="61"/>
      <c r="CI666" s="61"/>
      <c r="CJ666" s="61"/>
      <c r="CK666" s="61"/>
      <c r="CL666" s="61"/>
      <c r="CM666" s="61"/>
      <c r="CN666" s="61"/>
      <c r="CO666" s="61"/>
      <c r="CP666" s="61"/>
      <c r="CQ666" s="61"/>
      <c r="CR666" s="61"/>
      <c r="CS666" s="61"/>
      <c r="CT666" s="61"/>
      <c r="CU666" s="61"/>
      <c r="CV666" s="61"/>
      <c r="CW666" s="61"/>
      <c r="CX666" s="61"/>
      <c r="CY666" s="61"/>
      <c r="CZ666" s="61"/>
      <c r="DA666" s="61"/>
      <c r="DB666" s="61"/>
      <c r="DC666" s="61"/>
      <c r="DD666" s="61"/>
      <c r="DE666" s="61"/>
      <c r="DF666" s="61"/>
      <c r="DG666" s="61"/>
      <c r="DH666" s="61"/>
      <c r="DI666" s="61"/>
      <c r="DJ666" s="61"/>
      <c r="DK666" s="61"/>
      <c r="DL666" s="61"/>
      <c r="DM666" s="61"/>
      <c r="DN666" s="61"/>
      <c r="DO666" s="61"/>
      <c r="DP666" s="61"/>
      <c r="DQ666" s="61"/>
      <c r="DR666" s="61"/>
    </row>
    <row r="667" spans="1:122"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c r="BQ667" s="61"/>
      <c r="BR667" s="61"/>
      <c r="BS667" s="61"/>
      <c r="BT667" s="61"/>
      <c r="BU667" s="61"/>
      <c r="BV667" s="61"/>
      <c r="BW667" s="61"/>
      <c r="BX667" s="61"/>
      <c r="BY667" s="61"/>
      <c r="BZ667" s="61"/>
      <c r="CA667" s="61"/>
      <c r="CB667" s="61"/>
      <c r="CC667" s="61"/>
      <c r="CD667" s="61"/>
      <c r="CE667" s="61"/>
      <c r="CF667" s="61"/>
      <c r="CG667" s="61"/>
      <c r="CH667" s="61"/>
      <c r="CI667" s="61"/>
      <c r="CJ667" s="61"/>
      <c r="CK667" s="61"/>
      <c r="CL667" s="61"/>
      <c r="CM667" s="61"/>
      <c r="CN667" s="61"/>
      <c r="CO667" s="61"/>
      <c r="CP667" s="61"/>
      <c r="CQ667" s="61"/>
      <c r="CR667" s="61"/>
      <c r="CS667" s="61"/>
      <c r="CT667" s="61"/>
      <c r="CU667" s="61"/>
      <c r="CV667" s="61"/>
      <c r="CW667" s="61"/>
      <c r="CX667" s="61"/>
      <c r="CY667" s="61"/>
      <c r="CZ667" s="61"/>
      <c r="DA667" s="61"/>
      <c r="DB667" s="61"/>
      <c r="DC667" s="61"/>
      <c r="DD667" s="61"/>
      <c r="DE667" s="61"/>
      <c r="DF667" s="61"/>
      <c r="DG667" s="61"/>
      <c r="DH667" s="61"/>
      <c r="DI667" s="61"/>
      <c r="DJ667" s="61"/>
      <c r="DK667" s="61"/>
      <c r="DL667" s="61"/>
      <c r="DM667" s="61"/>
      <c r="DN667" s="61"/>
      <c r="DO667" s="61"/>
      <c r="DP667" s="61"/>
      <c r="DQ667" s="61"/>
      <c r="DR667" s="61"/>
    </row>
    <row r="668" spans="1:122"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c r="BQ668" s="61"/>
      <c r="BR668" s="61"/>
      <c r="BS668" s="61"/>
      <c r="BT668" s="61"/>
      <c r="BU668" s="61"/>
      <c r="BV668" s="61"/>
      <c r="BW668" s="61"/>
      <c r="BX668" s="61"/>
      <c r="BY668" s="61"/>
      <c r="BZ668" s="61"/>
      <c r="CA668" s="61"/>
      <c r="CB668" s="61"/>
      <c r="CC668" s="61"/>
      <c r="CD668" s="61"/>
      <c r="CE668" s="61"/>
      <c r="CF668" s="61"/>
      <c r="CG668" s="61"/>
      <c r="CH668" s="61"/>
      <c r="CI668" s="61"/>
      <c r="CJ668" s="61"/>
      <c r="CK668" s="61"/>
      <c r="CL668" s="61"/>
      <c r="CM668" s="61"/>
      <c r="CN668" s="61"/>
      <c r="CO668" s="61"/>
      <c r="CP668" s="61"/>
      <c r="CQ668" s="61"/>
      <c r="CR668" s="61"/>
      <c r="CS668" s="61"/>
      <c r="CT668" s="61"/>
      <c r="CU668" s="61"/>
      <c r="CV668" s="61"/>
      <c r="CW668" s="61"/>
      <c r="CX668" s="61"/>
      <c r="CY668" s="61"/>
      <c r="CZ668" s="61"/>
      <c r="DA668" s="61"/>
      <c r="DB668" s="61"/>
      <c r="DC668" s="61"/>
      <c r="DD668" s="61"/>
      <c r="DE668" s="61"/>
      <c r="DF668" s="61"/>
      <c r="DG668" s="61"/>
      <c r="DH668" s="61"/>
      <c r="DI668" s="61"/>
      <c r="DJ668" s="61"/>
      <c r="DK668" s="61"/>
      <c r="DL668" s="61"/>
      <c r="DM668" s="61"/>
      <c r="DN668" s="61"/>
      <c r="DO668" s="61"/>
      <c r="DP668" s="61"/>
      <c r="DQ668" s="61"/>
      <c r="DR668" s="61"/>
    </row>
    <row r="669" spans="1:122"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c r="BS669" s="61"/>
      <c r="BT669" s="61"/>
      <c r="BU669" s="61"/>
      <c r="BV669" s="61"/>
      <c r="BW669" s="61"/>
      <c r="BX669" s="61"/>
      <c r="BY669" s="61"/>
      <c r="BZ669" s="61"/>
      <c r="CA669" s="61"/>
      <c r="CB669" s="61"/>
      <c r="CC669" s="61"/>
      <c r="CD669" s="61"/>
      <c r="CE669" s="61"/>
      <c r="CF669" s="61"/>
      <c r="CG669" s="61"/>
      <c r="CH669" s="61"/>
      <c r="CI669" s="61"/>
      <c r="CJ669" s="61"/>
      <c r="CK669" s="61"/>
      <c r="CL669" s="61"/>
      <c r="CM669" s="61"/>
      <c r="CN669" s="61"/>
      <c r="CO669" s="61"/>
      <c r="CP669" s="61"/>
      <c r="CQ669" s="61"/>
      <c r="CR669" s="61"/>
      <c r="CS669" s="61"/>
      <c r="CT669" s="61"/>
      <c r="CU669" s="61"/>
      <c r="CV669" s="61"/>
      <c r="CW669" s="61"/>
      <c r="CX669" s="61"/>
      <c r="CY669" s="61"/>
      <c r="CZ669" s="61"/>
      <c r="DA669" s="61"/>
      <c r="DB669" s="61"/>
      <c r="DC669" s="61"/>
      <c r="DD669" s="61"/>
      <c r="DE669" s="61"/>
      <c r="DF669" s="61"/>
      <c r="DG669" s="61"/>
      <c r="DH669" s="61"/>
      <c r="DI669" s="61"/>
      <c r="DJ669" s="61"/>
      <c r="DK669" s="61"/>
      <c r="DL669" s="61"/>
      <c r="DM669" s="61"/>
      <c r="DN669" s="61"/>
      <c r="DO669" s="61"/>
      <c r="DP669" s="61"/>
      <c r="DQ669" s="61"/>
      <c r="DR669" s="61"/>
    </row>
    <row r="670" spans="1:122"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c r="BQ670" s="61"/>
      <c r="BR670" s="61"/>
      <c r="BS670" s="61"/>
      <c r="BT670" s="61"/>
      <c r="BU670" s="61"/>
      <c r="BV670" s="61"/>
      <c r="BW670" s="61"/>
      <c r="BX670" s="61"/>
      <c r="BY670" s="61"/>
      <c r="BZ670" s="61"/>
      <c r="CA670" s="61"/>
      <c r="CB670" s="61"/>
      <c r="CC670" s="61"/>
      <c r="CD670" s="61"/>
      <c r="CE670" s="61"/>
      <c r="CF670" s="61"/>
      <c r="CG670" s="61"/>
      <c r="CH670" s="61"/>
      <c r="CI670" s="61"/>
      <c r="CJ670" s="61"/>
      <c r="CK670" s="61"/>
      <c r="CL670" s="61"/>
      <c r="CM670" s="61"/>
      <c r="CN670" s="61"/>
      <c r="CO670" s="61"/>
      <c r="CP670" s="61"/>
      <c r="CQ670" s="61"/>
      <c r="CR670" s="61"/>
      <c r="CS670" s="61"/>
      <c r="CT670" s="61"/>
      <c r="CU670" s="61"/>
      <c r="CV670" s="61"/>
      <c r="CW670" s="61"/>
      <c r="CX670" s="61"/>
      <c r="CY670" s="61"/>
      <c r="CZ670" s="61"/>
      <c r="DA670" s="61"/>
      <c r="DB670" s="61"/>
      <c r="DC670" s="61"/>
      <c r="DD670" s="61"/>
      <c r="DE670" s="61"/>
      <c r="DF670" s="61"/>
      <c r="DG670" s="61"/>
      <c r="DH670" s="61"/>
      <c r="DI670" s="61"/>
      <c r="DJ670" s="61"/>
      <c r="DK670" s="61"/>
      <c r="DL670" s="61"/>
      <c r="DM670" s="61"/>
      <c r="DN670" s="61"/>
      <c r="DO670" s="61"/>
      <c r="DP670" s="61"/>
      <c r="DQ670" s="61"/>
      <c r="DR670" s="61"/>
    </row>
    <row r="671" spans="1:122"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c r="BQ671" s="61"/>
      <c r="BR671" s="61"/>
      <c r="BS671" s="61"/>
      <c r="BT671" s="61"/>
      <c r="BU671" s="61"/>
      <c r="BV671" s="61"/>
      <c r="BW671" s="61"/>
      <c r="BX671" s="61"/>
      <c r="BY671" s="61"/>
      <c r="BZ671" s="61"/>
      <c r="CA671" s="61"/>
      <c r="CB671" s="61"/>
      <c r="CC671" s="61"/>
      <c r="CD671" s="61"/>
      <c r="CE671" s="61"/>
      <c r="CF671" s="61"/>
      <c r="CG671" s="61"/>
      <c r="CH671" s="61"/>
      <c r="CI671" s="61"/>
      <c r="CJ671" s="61"/>
      <c r="CK671" s="61"/>
      <c r="CL671" s="61"/>
      <c r="CM671" s="61"/>
      <c r="CN671" s="61"/>
      <c r="CO671" s="61"/>
      <c r="CP671" s="61"/>
      <c r="CQ671" s="61"/>
      <c r="CR671" s="61"/>
      <c r="CS671" s="61"/>
      <c r="CT671" s="61"/>
      <c r="CU671" s="61"/>
      <c r="CV671" s="61"/>
      <c r="CW671" s="61"/>
      <c r="CX671" s="61"/>
      <c r="CY671" s="61"/>
      <c r="CZ671" s="61"/>
      <c r="DA671" s="61"/>
      <c r="DB671" s="61"/>
      <c r="DC671" s="61"/>
      <c r="DD671" s="61"/>
      <c r="DE671" s="61"/>
      <c r="DF671" s="61"/>
      <c r="DG671" s="61"/>
      <c r="DH671" s="61"/>
      <c r="DI671" s="61"/>
      <c r="DJ671" s="61"/>
      <c r="DK671" s="61"/>
      <c r="DL671" s="61"/>
      <c r="DM671" s="61"/>
      <c r="DN671" s="61"/>
      <c r="DO671" s="61"/>
      <c r="DP671" s="61"/>
      <c r="DQ671" s="61"/>
      <c r="DR671" s="61"/>
    </row>
    <row r="672" spans="1:122"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c r="BQ672" s="61"/>
      <c r="BR672" s="61"/>
      <c r="BS672" s="61"/>
      <c r="BT672" s="61"/>
      <c r="BU672" s="61"/>
      <c r="BV672" s="61"/>
      <c r="BW672" s="61"/>
      <c r="BX672" s="61"/>
      <c r="BY672" s="61"/>
      <c r="BZ672" s="61"/>
      <c r="CA672" s="61"/>
      <c r="CB672" s="61"/>
      <c r="CC672" s="61"/>
      <c r="CD672" s="61"/>
      <c r="CE672" s="61"/>
      <c r="CF672" s="61"/>
      <c r="CG672" s="61"/>
      <c r="CH672" s="61"/>
      <c r="CI672" s="61"/>
      <c r="CJ672" s="61"/>
      <c r="CK672" s="61"/>
      <c r="CL672" s="61"/>
      <c r="CM672" s="61"/>
      <c r="CN672" s="61"/>
      <c r="CO672" s="61"/>
      <c r="CP672" s="61"/>
      <c r="CQ672" s="61"/>
      <c r="CR672" s="61"/>
      <c r="CS672" s="61"/>
      <c r="CT672" s="61"/>
      <c r="CU672" s="61"/>
      <c r="CV672" s="61"/>
      <c r="CW672" s="61"/>
      <c r="CX672" s="61"/>
      <c r="CY672" s="61"/>
      <c r="CZ672" s="61"/>
      <c r="DA672" s="61"/>
      <c r="DB672" s="61"/>
      <c r="DC672" s="61"/>
      <c r="DD672" s="61"/>
      <c r="DE672" s="61"/>
      <c r="DF672" s="61"/>
      <c r="DG672" s="61"/>
      <c r="DH672" s="61"/>
      <c r="DI672" s="61"/>
      <c r="DJ672" s="61"/>
      <c r="DK672" s="61"/>
      <c r="DL672" s="61"/>
      <c r="DM672" s="61"/>
      <c r="DN672" s="61"/>
      <c r="DO672" s="61"/>
      <c r="DP672" s="61"/>
      <c r="DQ672" s="61"/>
      <c r="DR672" s="61"/>
    </row>
    <row r="673" spans="1:122"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c r="BQ673" s="61"/>
      <c r="BR673" s="61"/>
      <c r="BS673" s="61"/>
      <c r="BT673" s="61"/>
      <c r="BU673" s="61"/>
      <c r="BV673" s="61"/>
      <c r="BW673" s="61"/>
      <c r="BX673" s="61"/>
      <c r="BY673" s="61"/>
      <c r="BZ673" s="61"/>
      <c r="CA673" s="61"/>
      <c r="CB673" s="61"/>
      <c r="CC673" s="61"/>
      <c r="CD673" s="61"/>
      <c r="CE673" s="61"/>
      <c r="CF673" s="61"/>
      <c r="CG673" s="61"/>
      <c r="CH673" s="61"/>
      <c r="CI673" s="61"/>
      <c r="CJ673" s="61"/>
      <c r="CK673" s="61"/>
      <c r="CL673" s="61"/>
      <c r="CM673" s="61"/>
      <c r="CN673" s="61"/>
      <c r="CO673" s="61"/>
      <c r="CP673" s="61"/>
      <c r="CQ673" s="61"/>
      <c r="CR673" s="61"/>
      <c r="CS673" s="61"/>
      <c r="CT673" s="61"/>
      <c r="CU673" s="61"/>
      <c r="CV673" s="61"/>
      <c r="CW673" s="61"/>
      <c r="CX673" s="61"/>
      <c r="CY673" s="61"/>
      <c r="CZ673" s="61"/>
      <c r="DA673" s="61"/>
      <c r="DB673" s="61"/>
      <c r="DC673" s="61"/>
      <c r="DD673" s="61"/>
      <c r="DE673" s="61"/>
      <c r="DF673" s="61"/>
      <c r="DG673" s="61"/>
      <c r="DH673" s="61"/>
      <c r="DI673" s="61"/>
      <c r="DJ673" s="61"/>
      <c r="DK673" s="61"/>
      <c r="DL673" s="61"/>
      <c r="DM673" s="61"/>
      <c r="DN673" s="61"/>
      <c r="DO673" s="61"/>
      <c r="DP673" s="61"/>
      <c r="DQ673" s="61"/>
      <c r="DR673" s="61"/>
    </row>
    <row r="674" spans="1:122"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c r="CT674" s="61"/>
      <c r="CU674" s="61"/>
      <c r="CV674" s="61"/>
      <c r="CW674" s="61"/>
      <c r="CX674" s="61"/>
      <c r="CY674" s="61"/>
      <c r="CZ674" s="61"/>
      <c r="DA674" s="61"/>
      <c r="DB674" s="61"/>
      <c r="DC674" s="61"/>
      <c r="DD674" s="61"/>
      <c r="DE674" s="61"/>
      <c r="DF674" s="61"/>
      <c r="DG674" s="61"/>
      <c r="DH674" s="61"/>
      <c r="DI674" s="61"/>
      <c r="DJ674" s="61"/>
      <c r="DK674" s="61"/>
      <c r="DL674" s="61"/>
      <c r="DM674" s="61"/>
      <c r="DN674" s="61"/>
      <c r="DO674" s="61"/>
      <c r="DP674" s="61"/>
      <c r="DQ674" s="61"/>
      <c r="DR674" s="61"/>
    </row>
    <row r="675" spans="1:122"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c r="CT675" s="61"/>
      <c r="CU675" s="61"/>
      <c r="CV675" s="61"/>
      <c r="CW675" s="61"/>
      <c r="CX675" s="61"/>
      <c r="CY675" s="61"/>
      <c r="CZ675" s="61"/>
      <c r="DA675" s="61"/>
      <c r="DB675" s="61"/>
      <c r="DC675" s="61"/>
      <c r="DD675" s="61"/>
      <c r="DE675" s="61"/>
      <c r="DF675" s="61"/>
      <c r="DG675" s="61"/>
      <c r="DH675" s="61"/>
      <c r="DI675" s="61"/>
      <c r="DJ675" s="61"/>
      <c r="DK675" s="61"/>
      <c r="DL675" s="61"/>
      <c r="DM675" s="61"/>
      <c r="DN675" s="61"/>
      <c r="DO675" s="61"/>
      <c r="DP675" s="61"/>
      <c r="DQ675" s="61"/>
      <c r="DR675" s="61"/>
    </row>
    <row r="676" spans="1:122"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c r="CT676" s="61"/>
      <c r="CU676" s="61"/>
      <c r="CV676" s="61"/>
      <c r="CW676" s="61"/>
      <c r="CX676" s="61"/>
      <c r="CY676" s="61"/>
      <c r="CZ676" s="61"/>
      <c r="DA676" s="61"/>
      <c r="DB676" s="61"/>
      <c r="DC676" s="61"/>
      <c r="DD676" s="61"/>
      <c r="DE676" s="61"/>
      <c r="DF676" s="61"/>
      <c r="DG676" s="61"/>
      <c r="DH676" s="61"/>
      <c r="DI676" s="61"/>
      <c r="DJ676" s="61"/>
      <c r="DK676" s="61"/>
      <c r="DL676" s="61"/>
      <c r="DM676" s="61"/>
      <c r="DN676" s="61"/>
      <c r="DO676" s="61"/>
      <c r="DP676" s="61"/>
      <c r="DQ676" s="61"/>
      <c r="DR676" s="61"/>
    </row>
    <row r="677" spans="1:122"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c r="CT677" s="61"/>
      <c r="CU677" s="61"/>
      <c r="CV677" s="61"/>
      <c r="CW677" s="61"/>
      <c r="CX677" s="61"/>
      <c r="CY677" s="61"/>
      <c r="CZ677" s="61"/>
      <c r="DA677" s="61"/>
      <c r="DB677" s="61"/>
      <c r="DC677" s="61"/>
      <c r="DD677" s="61"/>
      <c r="DE677" s="61"/>
      <c r="DF677" s="61"/>
      <c r="DG677" s="61"/>
      <c r="DH677" s="61"/>
      <c r="DI677" s="61"/>
      <c r="DJ677" s="61"/>
      <c r="DK677" s="61"/>
      <c r="DL677" s="61"/>
      <c r="DM677" s="61"/>
      <c r="DN677" s="61"/>
      <c r="DO677" s="61"/>
      <c r="DP677" s="61"/>
      <c r="DQ677" s="61"/>
      <c r="DR677" s="61"/>
    </row>
    <row r="678" spans="1:122"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c r="CT678" s="61"/>
      <c r="CU678" s="61"/>
      <c r="CV678" s="61"/>
      <c r="CW678" s="61"/>
      <c r="CX678" s="61"/>
      <c r="CY678" s="61"/>
      <c r="CZ678" s="61"/>
      <c r="DA678" s="61"/>
      <c r="DB678" s="61"/>
      <c r="DC678" s="61"/>
      <c r="DD678" s="61"/>
      <c r="DE678" s="61"/>
      <c r="DF678" s="61"/>
      <c r="DG678" s="61"/>
      <c r="DH678" s="61"/>
      <c r="DI678" s="61"/>
      <c r="DJ678" s="61"/>
      <c r="DK678" s="61"/>
      <c r="DL678" s="61"/>
      <c r="DM678" s="61"/>
      <c r="DN678" s="61"/>
      <c r="DO678" s="61"/>
      <c r="DP678" s="61"/>
      <c r="DQ678" s="61"/>
      <c r="DR678" s="61"/>
    </row>
    <row r="679" spans="1:122"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c r="CT679" s="61"/>
      <c r="CU679" s="61"/>
      <c r="CV679" s="61"/>
      <c r="CW679" s="61"/>
      <c r="CX679" s="61"/>
      <c r="CY679" s="61"/>
      <c r="CZ679" s="61"/>
      <c r="DA679" s="61"/>
      <c r="DB679" s="61"/>
      <c r="DC679" s="61"/>
      <c r="DD679" s="61"/>
      <c r="DE679" s="61"/>
      <c r="DF679" s="61"/>
      <c r="DG679" s="61"/>
      <c r="DH679" s="61"/>
      <c r="DI679" s="61"/>
      <c r="DJ679" s="61"/>
      <c r="DK679" s="61"/>
      <c r="DL679" s="61"/>
      <c r="DM679" s="61"/>
      <c r="DN679" s="61"/>
      <c r="DO679" s="61"/>
      <c r="DP679" s="61"/>
      <c r="DQ679" s="61"/>
      <c r="DR679" s="61"/>
    </row>
    <row r="680" spans="1:122"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c r="CT680" s="61"/>
      <c r="CU680" s="61"/>
      <c r="CV680" s="61"/>
      <c r="CW680" s="61"/>
      <c r="CX680" s="61"/>
      <c r="CY680" s="61"/>
      <c r="CZ680" s="61"/>
      <c r="DA680" s="61"/>
      <c r="DB680" s="61"/>
      <c r="DC680" s="61"/>
      <c r="DD680" s="61"/>
      <c r="DE680" s="61"/>
      <c r="DF680" s="61"/>
      <c r="DG680" s="61"/>
      <c r="DH680" s="61"/>
      <c r="DI680" s="61"/>
      <c r="DJ680" s="61"/>
      <c r="DK680" s="61"/>
      <c r="DL680" s="61"/>
      <c r="DM680" s="61"/>
      <c r="DN680" s="61"/>
      <c r="DO680" s="61"/>
      <c r="DP680" s="61"/>
      <c r="DQ680" s="61"/>
      <c r="DR680" s="61"/>
    </row>
    <row r="681" spans="1:122"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c r="CT681" s="61"/>
      <c r="CU681" s="61"/>
      <c r="CV681" s="61"/>
      <c r="CW681" s="61"/>
      <c r="CX681" s="61"/>
      <c r="CY681" s="61"/>
      <c r="CZ681" s="61"/>
      <c r="DA681" s="61"/>
      <c r="DB681" s="61"/>
      <c r="DC681" s="61"/>
      <c r="DD681" s="61"/>
      <c r="DE681" s="61"/>
      <c r="DF681" s="61"/>
      <c r="DG681" s="61"/>
      <c r="DH681" s="61"/>
      <c r="DI681" s="61"/>
      <c r="DJ681" s="61"/>
      <c r="DK681" s="61"/>
      <c r="DL681" s="61"/>
      <c r="DM681" s="61"/>
      <c r="DN681" s="61"/>
      <c r="DO681" s="61"/>
      <c r="DP681" s="61"/>
      <c r="DQ681" s="61"/>
      <c r="DR681" s="61"/>
    </row>
    <row r="682" spans="1:122"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61"/>
      <c r="AY682" s="61"/>
      <c r="AZ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c r="CT682" s="61"/>
      <c r="CU682" s="61"/>
      <c r="CV682" s="61"/>
      <c r="CW682" s="61"/>
      <c r="CX682" s="61"/>
      <c r="CY682" s="61"/>
      <c r="CZ682" s="61"/>
      <c r="DA682" s="61"/>
      <c r="DB682" s="61"/>
      <c r="DC682" s="61"/>
      <c r="DD682" s="61"/>
      <c r="DE682" s="61"/>
      <c r="DF682" s="61"/>
      <c r="DG682" s="61"/>
      <c r="DH682" s="61"/>
      <c r="DI682" s="61"/>
      <c r="DJ682" s="61"/>
      <c r="DK682" s="61"/>
      <c r="DL682" s="61"/>
      <c r="DM682" s="61"/>
      <c r="DN682" s="61"/>
      <c r="DO682" s="61"/>
      <c r="DP682" s="61"/>
      <c r="DQ682" s="61"/>
      <c r="DR682" s="61"/>
    </row>
    <row r="683" spans="1:122"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61"/>
      <c r="AY683" s="61"/>
      <c r="AZ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c r="BW683" s="61"/>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c r="CT683" s="61"/>
      <c r="CU683" s="61"/>
      <c r="CV683" s="61"/>
      <c r="CW683" s="61"/>
      <c r="CX683" s="61"/>
      <c r="CY683" s="61"/>
      <c r="CZ683" s="61"/>
      <c r="DA683" s="61"/>
      <c r="DB683" s="61"/>
      <c r="DC683" s="61"/>
      <c r="DD683" s="61"/>
      <c r="DE683" s="61"/>
      <c r="DF683" s="61"/>
      <c r="DG683" s="61"/>
      <c r="DH683" s="61"/>
      <c r="DI683" s="61"/>
      <c r="DJ683" s="61"/>
      <c r="DK683" s="61"/>
      <c r="DL683" s="61"/>
      <c r="DM683" s="61"/>
      <c r="DN683" s="61"/>
      <c r="DO683" s="61"/>
      <c r="DP683" s="61"/>
      <c r="DQ683" s="61"/>
      <c r="DR683" s="61"/>
    </row>
    <row r="684" spans="1:122"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61"/>
      <c r="AY684" s="61"/>
      <c r="AZ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c r="BW684" s="61"/>
      <c r="BX684" s="61"/>
      <c r="BY684" s="61"/>
      <c r="BZ684" s="61"/>
      <c r="CA684" s="61"/>
      <c r="CB684" s="61"/>
      <c r="CC684" s="61"/>
      <c r="CD684" s="61"/>
      <c r="CE684" s="61"/>
      <c r="CF684" s="61"/>
      <c r="CG684" s="61"/>
      <c r="CH684" s="61"/>
      <c r="CI684" s="61"/>
      <c r="CJ684" s="61"/>
      <c r="CK684" s="61"/>
      <c r="CL684" s="61"/>
      <c r="CM684" s="61"/>
      <c r="CN684" s="61"/>
      <c r="CO684" s="61"/>
      <c r="CP684" s="61"/>
      <c r="CQ684" s="61"/>
      <c r="CR684" s="61"/>
      <c r="CS684" s="61"/>
      <c r="CT684" s="61"/>
      <c r="CU684" s="61"/>
      <c r="CV684" s="61"/>
      <c r="CW684" s="61"/>
      <c r="CX684" s="61"/>
      <c r="CY684" s="61"/>
      <c r="CZ684" s="61"/>
      <c r="DA684" s="61"/>
      <c r="DB684" s="61"/>
      <c r="DC684" s="61"/>
      <c r="DD684" s="61"/>
      <c r="DE684" s="61"/>
      <c r="DF684" s="61"/>
      <c r="DG684" s="61"/>
      <c r="DH684" s="61"/>
      <c r="DI684" s="61"/>
      <c r="DJ684" s="61"/>
      <c r="DK684" s="61"/>
      <c r="DL684" s="61"/>
      <c r="DM684" s="61"/>
      <c r="DN684" s="61"/>
      <c r="DO684" s="61"/>
      <c r="DP684" s="61"/>
      <c r="DQ684" s="61"/>
      <c r="DR684" s="61"/>
    </row>
    <row r="685" spans="1:122"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61"/>
      <c r="AY685" s="61"/>
      <c r="AZ685" s="61"/>
      <c r="BA685" s="61"/>
      <c r="BB685" s="61"/>
      <c r="BC685" s="61"/>
      <c r="BD685" s="61"/>
      <c r="BE685" s="61"/>
      <c r="BF685" s="61"/>
      <c r="BG685" s="61"/>
      <c r="BH685" s="61"/>
      <c r="BI685" s="61"/>
      <c r="BJ685" s="61"/>
      <c r="BK685" s="61"/>
      <c r="BL685" s="61"/>
      <c r="BM685" s="61"/>
      <c r="BN685" s="61"/>
      <c r="BO685" s="61"/>
      <c r="BP685" s="61"/>
      <c r="BQ685" s="61"/>
      <c r="BR685" s="61"/>
      <c r="BS685" s="61"/>
      <c r="BT685" s="61"/>
      <c r="BU685" s="61"/>
      <c r="BV685" s="61"/>
      <c r="BW685" s="61"/>
      <c r="BX685" s="61"/>
      <c r="BY685" s="61"/>
      <c r="BZ685" s="61"/>
      <c r="CA685" s="61"/>
      <c r="CB685" s="61"/>
      <c r="CC685" s="61"/>
      <c r="CD685" s="61"/>
      <c r="CE685" s="61"/>
      <c r="CF685" s="61"/>
      <c r="CG685" s="61"/>
      <c r="CH685" s="61"/>
      <c r="CI685" s="61"/>
      <c r="CJ685" s="61"/>
      <c r="CK685" s="61"/>
      <c r="CL685" s="61"/>
      <c r="CM685" s="61"/>
      <c r="CN685" s="61"/>
      <c r="CO685" s="61"/>
      <c r="CP685" s="61"/>
      <c r="CQ685" s="61"/>
      <c r="CR685" s="61"/>
      <c r="CS685" s="61"/>
      <c r="CT685" s="61"/>
      <c r="CU685" s="61"/>
      <c r="CV685" s="61"/>
      <c r="CW685" s="61"/>
      <c r="CX685" s="61"/>
      <c r="CY685" s="61"/>
      <c r="CZ685" s="61"/>
      <c r="DA685" s="61"/>
      <c r="DB685" s="61"/>
      <c r="DC685" s="61"/>
      <c r="DD685" s="61"/>
      <c r="DE685" s="61"/>
      <c r="DF685" s="61"/>
      <c r="DG685" s="61"/>
      <c r="DH685" s="61"/>
      <c r="DI685" s="61"/>
      <c r="DJ685" s="61"/>
      <c r="DK685" s="61"/>
      <c r="DL685" s="61"/>
      <c r="DM685" s="61"/>
      <c r="DN685" s="61"/>
      <c r="DO685" s="61"/>
      <c r="DP685" s="61"/>
      <c r="DQ685" s="61"/>
      <c r="DR685" s="61"/>
    </row>
    <row r="686" spans="1:122"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61"/>
      <c r="AY686" s="61"/>
      <c r="AZ686" s="61"/>
      <c r="BA686" s="61"/>
      <c r="BB686" s="61"/>
      <c r="BC686" s="61"/>
      <c r="BD686" s="61"/>
      <c r="BE686" s="61"/>
      <c r="BF686" s="61"/>
      <c r="BG686" s="61"/>
      <c r="BH686" s="61"/>
      <c r="BI686" s="61"/>
      <c r="BJ686" s="61"/>
      <c r="BK686" s="61"/>
      <c r="BL686" s="61"/>
      <c r="BM686" s="61"/>
      <c r="BN686" s="61"/>
      <c r="BO686" s="61"/>
      <c r="BP686" s="61"/>
      <c r="BQ686" s="61"/>
      <c r="BR686" s="61"/>
      <c r="BS686" s="61"/>
      <c r="BT686" s="61"/>
      <c r="BU686" s="61"/>
      <c r="BV686" s="61"/>
      <c r="BW686" s="61"/>
      <c r="BX686" s="61"/>
      <c r="BY686" s="61"/>
      <c r="BZ686" s="61"/>
      <c r="CA686" s="61"/>
      <c r="CB686" s="61"/>
      <c r="CC686" s="61"/>
      <c r="CD686" s="61"/>
      <c r="CE686" s="61"/>
      <c r="CF686" s="61"/>
      <c r="CG686" s="61"/>
      <c r="CH686" s="61"/>
      <c r="CI686" s="61"/>
      <c r="CJ686" s="61"/>
      <c r="CK686" s="61"/>
      <c r="CL686" s="61"/>
      <c r="CM686" s="61"/>
      <c r="CN686" s="61"/>
      <c r="CO686" s="61"/>
      <c r="CP686" s="61"/>
      <c r="CQ686" s="61"/>
      <c r="CR686" s="61"/>
      <c r="CS686" s="61"/>
      <c r="CT686" s="61"/>
      <c r="CU686" s="61"/>
      <c r="CV686" s="61"/>
      <c r="CW686" s="61"/>
      <c r="CX686" s="61"/>
      <c r="CY686" s="61"/>
      <c r="CZ686" s="61"/>
      <c r="DA686" s="61"/>
      <c r="DB686" s="61"/>
      <c r="DC686" s="61"/>
      <c r="DD686" s="61"/>
      <c r="DE686" s="61"/>
      <c r="DF686" s="61"/>
      <c r="DG686" s="61"/>
      <c r="DH686" s="61"/>
      <c r="DI686" s="61"/>
      <c r="DJ686" s="61"/>
      <c r="DK686" s="61"/>
      <c r="DL686" s="61"/>
      <c r="DM686" s="61"/>
      <c r="DN686" s="61"/>
      <c r="DO686" s="61"/>
      <c r="DP686" s="61"/>
      <c r="DQ686" s="61"/>
      <c r="DR686" s="61"/>
    </row>
    <row r="687" spans="1:122"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61"/>
      <c r="BI687" s="61"/>
      <c r="BJ687" s="61"/>
      <c r="BK687" s="61"/>
      <c r="BL687" s="61"/>
      <c r="BM687" s="61"/>
      <c r="BN687" s="61"/>
      <c r="BO687" s="61"/>
      <c r="BP687" s="61"/>
      <c r="BQ687" s="61"/>
      <c r="BR687" s="61"/>
      <c r="BS687" s="61"/>
      <c r="BT687" s="61"/>
      <c r="BU687" s="61"/>
      <c r="BV687" s="61"/>
      <c r="BW687" s="61"/>
      <c r="BX687" s="61"/>
      <c r="BY687" s="61"/>
      <c r="BZ687" s="61"/>
      <c r="CA687" s="61"/>
      <c r="CB687" s="61"/>
      <c r="CC687" s="61"/>
      <c r="CD687" s="61"/>
      <c r="CE687" s="61"/>
      <c r="CF687" s="61"/>
      <c r="CG687" s="61"/>
      <c r="CH687" s="61"/>
      <c r="CI687" s="61"/>
      <c r="CJ687" s="61"/>
      <c r="CK687" s="61"/>
      <c r="CL687" s="61"/>
      <c r="CM687" s="61"/>
      <c r="CN687" s="61"/>
      <c r="CO687" s="61"/>
      <c r="CP687" s="61"/>
      <c r="CQ687" s="61"/>
      <c r="CR687" s="61"/>
      <c r="CS687" s="61"/>
      <c r="CT687" s="61"/>
      <c r="CU687" s="61"/>
      <c r="CV687" s="61"/>
      <c r="CW687" s="61"/>
      <c r="CX687" s="61"/>
      <c r="CY687" s="61"/>
      <c r="CZ687" s="61"/>
      <c r="DA687" s="61"/>
      <c r="DB687" s="61"/>
      <c r="DC687" s="61"/>
      <c r="DD687" s="61"/>
      <c r="DE687" s="61"/>
      <c r="DF687" s="61"/>
      <c r="DG687" s="61"/>
      <c r="DH687" s="61"/>
      <c r="DI687" s="61"/>
      <c r="DJ687" s="61"/>
      <c r="DK687" s="61"/>
      <c r="DL687" s="61"/>
      <c r="DM687" s="61"/>
      <c r="DN687" s="61"/>
      <c r="DO687" s="61"/>
      <c r="DP687" s="61"/>
      <c r="DQ687" s="61"/>
      <c r="DR687" s="61"/>
    </row>
    <row r="688" spans="1:122"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61"/>
      <c r="AY688" s="61"/>
      <c r="AZ688" s="61"/>
      <c r="BA688" s="61"/>
      <c r="BB688" s="61"/>
      <c r="BC688" s="61"/>
      <c r="BD688" s="61"/>
      <c r="BE688" s="61"/>
      <c r="BF688" s="61"/>
      <c r="BG688" s="61"/>
      <c r="BH688" s="61"/>
      <c r="BI688" s="61"/>
      <c r="BJ688" s="61"/>
      <c r="BK688" s="61"/>
      <c r="BL688" s="61"/>
      <c r="BM688" s="61"/>
      <c r="BN688" s="61"/>
      <c r="BO688" s="61"/>
      <c r="BP688" s="61"/>
      <c r="BQ688" s="61"/>
      <c r="BR688" s="61"/>
      <c r="BS688" s="61"/>
      <c r="BT688" s="61"/>
      <c r="BU688" s="61"/>
      <c r="BV688" s="61"/>
      <c r="BW688" s="61"/>
      <c r="BX688" s="61"/>
      <c r="BY688" s="61"/>
      <c r="BZ688" s="61"/>
      <c r="CA688" s="61"/>
      <c r="CB688" s="61"/>
      <c r="CC688" s="61"/>
      <c r="CD688" s="61"/>
      <c r="CE688" s="61"/>
      <c r="CF688" s="61"/>
      <c r="CG688" s="61"/>
      <c r="CH688" s="61"/>
      <c r="CI688" s="61"/>
      <c r="CJ688" s="61"/>
      <c r="CK688" s="61"/>
      <c r="CL688" s="61"/>
      <c r="CM688" s="61"/>
      <c r="CN688" s="61"/>
      <c r="CO688" s="61"/>
      <c r="CP688" s="61"/>
      <c r="CQ688" s="61"/>
      <c r="CR688" s="61"/>
      <c r="CS688" s="61"/>
      <c r="CT688" s="61"/>
      <c r="CU688" s="61"/>
      <c r="CV688" s="61"/>
      <c r="CW688" s="61"/>
      <c r="CX688" s="61"/>
      <c r="CY688" s="61"/>
      <c r="CZ688" s="61"/>
      <c r="DA688" s="61"/>
      <c r="DB688" s="61"/>
      <c r="DC688" s="61"/>
      <c r="DD688" s="61"/>
      <c r="DE688" s="61"/>
      <c r="DF688" s="61"/>
      <c r="DG688" s="61"/>
      <c r="DH688" s="61"/>
      <c r="DI688" s="61"/>
      <c r="DJ688" s="61"/>
      <c r="DK688" s="61"/>
      <c r="DL688" s="61"/>
      <c r="DM688" s="61"/>
      <c r="DN688" s="61"/>
      <c r="DO688" s="61"/>
      <c r="DP688" s="61"/>
      <c r="DQ688" s="61"/>
      <c r="DR688" s="61"/>
    </row>
    <row r="689" spans="1:122"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61"/>
      <c r="AY689" s="61"/>
      <c r="AZ689" s="61"/>
      <c r="BA689" s="61"/>
      <c r="BB689" s="61"/>
      <c r="BC689" s="61"/>
      <c r="BD689" s="61"/>
      <c r="BE689" s="61"/>
      <c r="BF689" s="61"/>
      <c r="BG689" s="61"/>
      <c r="BH689" s="61"/>
      <c r="BI689" s="61"/>
      <c r="BJ689" s="61"/>
      <c r="BK689" s="61"/>
      <c r="BL689" s="61"/>
      <c r="BM689" s="61"/>
      <c r="BN689" s="61"/>
      <c r="BO689" s="61"/>
      <c r="BP689" s="61"/>
      <c r="BQ689" s="61"/>
      <c r="BR689" s="61"/>
      <c r="BS689" s="61"/>
      <c r="BT689" s="61"/>
      <c r="BU689" s="61"/>
      <c r="BV689" s="61"/>
      <c r="BW689" s="61"/>
      <c r="BX689" s="61"/>
      <c r="BY689" s="61"/>
      <c r="BZ689" s="61"/>
      <c r="CA689" s="61"/>
      <c r="CB689" s="61"/>
      <c r="CC689" s="61"/>
      <c r="CD689" s="61"/>
      <c r="CE689" s="61"/>
      <c r="CF689" s="61"/>
      <c r="CG689" s="61"/>
      <c r="CH689" s="61"/>
      <c r="CI689" s="61"/>
      <c r="CJ689" s="61"/>
      <c r="CK689" s="61"/>
      <c r="CL689" s="61"/>
      <c r="CM689" s="61"/>
      <c r="CN689" s="61"/>
      <c r="CO689" s="61"/>
      <c r="CP689" s="61"/>
      <c r="CQ689" s="61"/>
      <c r="CR689" s="61"/>
      <c r="CS689" s="61"/>
      <c r="CT689" s="61"/>
      <c r="CU689" s="61"/>
      <c r="CV689" s="61"/>
      <c r="CW689" s="61"/>
      <c r="CX689" s="61"/>
      <c r="CY689" s="61"/>
      <c r="CZ689" s="61"/>
      <c r="DA689" s="61"/>
      <c r="DB689" s="61"/>
      <c r="DC689" s="61"/>
      <c r="DD689" s="61"/>
      <c r="DE689" s="61"/>
      <c r="DF689" s="61"/>
      <c r="DG689" s="61"/>
      <c r="DH689" s="61"/>
      <c r="DI689" s="61"/>
      <c r="DJ689" s="61"/>
      <c r="DK689" s="61"/>
      <c r="DL689" s="61"/>
      <c r="DM689" s="61"/>
      <c r="DN689" s="61"/>
      <c r="DO689" s="61"/>
      <c r="DP689" s="61"/>
      <c r="DQ689" s="61"/>
      <c r="DR689" s="61"/>
    </row>
    <row r="690" spans="1:122"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61"/>
      <c r="AY690" s="61"/>
      <c r="AZ690" s="61"/>
      <c r="BA690" s="61"/>
      <c r="BB690" s="61"/>
      <c r="BC690" s="61"/>
      <c r="BD690" s="61"/>
      <c r="BE690" s="61"/>
      <c r="BF690" s="61"/>
      <c r="BG690" s="61"/>
      <c r="BH690" s="61"/>
      <c r="BI690" s="61"/>
      <c r="BJ690" s="61"/>
      <c r="BK690" s="61"/>
      <c r="BL690" s="61"/>
      <c r="BM690" s="61"/>
      <c r="BN690" s="61"/>
      <c r="BO690" s="61"/>
      <c r="BP690" s="61"/>
      <c r="BQ690" s="61"/>
      <c r="BR690" s="61"/>
      <c r="BS690" s="61"/>
      <c r="BT690" s="61"/>
      <c r="BU690" s="61"/>
      <c r="BV690" s="61"/>
      <c r="BW690" s="61"/>
      <c r="BX690" s="61"/>
      <c r="BY690" s="61"/>
      <c r="BZ690" s="61"/>
      <c r="CA690" s="61"/>
      <c r="CB690" s="61"/>
      <c r="CC690" s="61"/>
      <c r="CD690" s="61"/>
      <c r="CE690" s="61"/>
      <c r="CF690" s="61"/>
      <c r="CG690" s="61"/>
      <c r="CH690" s="61"/>
      <c r="CI690" s="61"/>
      <c r="CJ690" s="61"/>
      <c r="CK690" s="61"/>
      <c r="CL690" s="61"/>
      <c r="CM690" s="61"/>
      <c r="CN690" s="61"/>
      <c r="CO690" s="61"/>
      <c r="CP690" s="61"/>
      <c r="CQ690" s="61"/>
      <c r="CR690" s="61"/>
      <c r="CS690" s="61"/>
      <c r="CT690" s="61"/>
      <c r="CU690" s="61"/>
      <c r="CV690" s="61"/>
      <c r="CW690" s="61"/>
      <c r="CX690" s="61"/>
      <c r="CY690" s="61"/>
      <c r="CZ690" s="61"/>
      <c r="DA690" s="61"/>
      <c r="DB690" s="61"/>
      <c r="DC690" s="61"/>
      <c r="DD690" s="61"/>
      <c r="DE690" s="61"/>
      <c r="DF690" s="61"/>
      <c r="DG690" s="61"/>
      <c r="DH690" s="61"/>
      <c r="DI690" s="61"/>
      <c r="DJ690" s="61"/>
      <c r="DK690" s="61"/>
      <c r="DL690" s="61"/>
      <c r="DM690" s="61"/>
      <c r="DN690" s="61"/>
      <c r="DO690" s="61"/>
      <c r="DP690" s="61"/>
      <c r="DQ690" s="61"/>
      <c r="DR690" s="61"/>
    </row>
    <row r="691" spans="1:122"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61"/>
      <c r="AY691" s="61"/>
      <c r="AZ691" s="61"/>
      <c r="BA691" s="61"/>
      <c r="BB691" s="61"/>
      <c r="BC691" s="61"/>
      <c r="BD691" s="61"/>
      <c r="BE691" s="61"/>
      <c r="BF691" s="61"/>
      <c r="BG691" s="61"/>
      <c r="BH691" s="61"/>
      <c r="BI691" s="61"/>
      <c r="BJ691" s="61"/>
      <c r="BK691" s="61"/>
      <c r="BL691" s="61"/>
      <c r="BM691" s="61"/>
      <c r="BN691" s="61"/>
      <c r="BO691" s="61"/>
      <c r="BP691" s="61"/>
      <c r="BQ691" s="61"/>
      <c r="BR691" s="61"/>
      <c r="BS691" s="61"/>
      <c r="BT691" s="61"/>
      <c r="BU691" s="61"/>
      <c r="BV691" s="61"/>
      <c r="BW691" s="61"/>
      <c r="BX691" s="61"/>
      <c r="BY691" s="61"/>
      <c r="BZ691" s="61"/>
      <c r="CA691" s="61"/>
      <c r="CB691" s="61"/>
      <c r="CC691" s="61"/>
      <c r="CD691" s="61"/>
      <c r="CE691" s="61"/>
      <c r="CF691" s="61"/>
      <c r="CG691" s="61"/>
      <c r="CH691" s="61"/>
      <c r="CI691" s="61"/>
      <c r="CJ691" s="61"/>
      <c r="CK691" s="61"/>
      <c r="CL691" s="61"/>
      <c r="CM691" s="61"/>
      <c r="CN691" s="61"/>
      <c r="CO691" s="61"/>
      <c r="CP691" s="61"/>
      <c r="CQ691" s="61"/>
      <c r="CR691" s="61"/>
      <c r="CS691" s="61"/>
      <c r="CT691" s="61"/>
      <c r="CU691" s="61"/>
      <c r="CV691" s="61"/>
      <c r="CW691" s="61"/>
      <c r="CX691" s="61"/>
      <c r="CY691" s="61"/>
      <c r="CZ691" s="61"/>
      <c r="DA691" s="61"/>
      <c r="DB691" s="61"/>
      <c r="DC691" s="61"/>
      <c r="DD691" s="61"/>
      <c r="DE691" s="61"/>
      <c r="DF691" s="61"/>
      <c r="DG691" s="61"/>
      <c r="DH691" s="61"/>
      <c r="DI691" s="61"/>
      <c r="DJ691" s="61"/>
      <c r="DK691" s="61"/>
      <c r="DL691" s="61"/>
      <c r="DM691" s="61"/>
      <c r="DN691" s="61"/>
      <c r="DO691" s="61"/>
      <c r="DP691" s="61"/>
      <c r="DQ691" s="61"/>
      <c r="DR691" s="61"/>
    </row>
    <row r="692" spans="1:122"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61"/>
      <c r="AY692" s="61"/>
      <c r="AZ692" s="61"/>
      <c r="BA692" s="61"/>
      <c r="BB692" s="61"/>
      <c r="BC692" s="61"/>
      <c r="BD692" s="61"/>
      <c r="BE692" s="61"/>
      <c r="BF692" s="61"/>
      <c r="BG692" s="61"/>
      <c r="BH692" s="61"/>
      <c r="BI692" s="61"/>
      <c r="BJ692" s="61"/>
      <c r="BK692" s="61"/>
      <c r="BL692" s="61"/>
      <c r="BM692" s="61"/>
      <c r="BN692" s="61"/>
      <c r="BO692" s="61"/>
      <c r="BP692" s="61"/>
      <c r="BQ692" s="61"/>
      <c r="BR692" s="61"/>
      <c r="BS692" s="61"/>
      <c r="BT692" s="61"/>
      <c r="BU692" s="61"/>
      <c r="BV692" s="61"/>
      <c r="BW692" s="61"/>
      <c r="BX692" s="61"/>
      <c r="BY692" s="61"/>
      <c r="BZ692" s="61"/>
      <c r="CA692" s="61"/>
      <c r="CB692" s="61"/>
      <c r="CC692" s="61"/>
      <c r="CD692" s="61"/>
      <c r="CE692" s="61"/>
      <c r="CF692" s="61"/>
      <c r="CG692" s="61"/>
      <c r="CH692" s="61"/>
      <c r="CI692" s="61"/>
      <c r="CJ692" s="61"/>
      <c r="CK692" s="61"/>
      <c r="CL692" s="61"/>
      <c r="CM692" s="61"/>
      <c r="CN692" s="61"/>
      <c r="CO692" s="61"/>
      <c r="CP692" s="61"/>
      <c r="CQ692" s="61"/>
      <c r="CR692" s="61"/>
      <c r="CS692" s="61"/>
      <c r="CT692" s="61"/>
      <c r="CU692" s="61"/>
      <c r="CV692" s="61"/>
      <c r="CW692" s="61"/>
      <c r="CX692" s="61"/>
      <c r="CY692" s="61"/>
      <c r="CZ692" s="61"/>
      <c r="DA692" s="61"/>
      <c r="DB692" s="61"/>
      <c r="DC692" s="61"/>
      <c r="DD692" s="61"/>
      <c r="DE692" s="61"/>
      <c r="DF692" s="61"/>
      <c r="DG692" s="61"/>
      <c r="DH692" s="61"/>
      <c r="DI692" s="61"/>
      <c r="DJ692" s="61"/>
      <c r="DK692" s="61"/>
      <c r="DL692" s="61"/>
      <c r="DM692" s="61"/>
      <c r="DN692" s="61"/>
      <c r="DO692" s="61"/>
      <c r="DP692" s="61"/>
      <c r="DQ692" s="61"/>
      <c r="DR692" s="61"/>
    </row>
    <row r="693" spans="1:122"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61"/>
      <c r="AY693" s="61"/>
      <c r="AZ693" s="61"/>
      <c r="BA693" s="61"/>
      <c r="BB693" s="61"/>
      <c r="BC693" s="61"/>
      <c r="BD693" s="61"/>
      <c r="BE693" s="61"/>
      <c r="BF693" s="61"/>
      <c r="BG693" s="61"/>
      <c r="BH693" s="61"/>
      <c r="BI693" s="61"/>
      <c r="BJ693" s="61"/>
      <c r="BK693" s="61"/>
      <c r="BL693" s="61"/>
      <c r="BM693" s="61"/>
      <c r="BN693" s="61"/>
      <c r="BO693" s="61"/>
      <c r="BP693" s="61"/>
      <c r="BQ693" s="61"/>
      <c r="BR693" s="61"/>
      <c r="BS693" s="61"/>
      <c r="BT693" s="61"/>
      <c r="BU693" s="61"/>
      <c r="BV693" s="61"/>
      <c r="BW693" s="61"/>
      <c r="BX693" s="61"/>
      <c r="BY693" s="61"/>
      <c r="BZ693" s="61"/>
      <c r="CA693" s="61"/>
      <c r="CB693" s="61"/>
      <c r="CC693" s="61"/>
      <c r="CD693" s="61"/>
      <c r="CE693" s="61"/>
      <c r="CF693" s="61"/>
      <c r="CG693" s="61"/>
      <c r="CH693" s="61"/>
      <c r="CI693" s="61"/>
      <c r="CJ693" s="61"/>
      <c r="CK693" s="61"/>
      <c r="CL693" s="61"/>
      <c r="CM693" s="61"/>
      <c r="CN693" s="61"/>
      <c r="CO693" s="61"/>
      <c r="CP693" s="61"/>
      <c r="CQ693" s="61"/>
      <c r="CR693" s="61"/>
      <c r="CS693" s="61"/>
      <c r="CT693" s="61"/>
      <c r="CU693" s="61"/>
      <c r="CV693" s="61"/>
      <c r="CW693" s="61"/>
      <c r="CX693" s="61"/>
      <c r="CY693" s="61"/>
      <c r="CZ693" s="61"/>
      <c r="DA693" s="61"/>
      <c r="DB693" s="61"/>
      <c r="DC693" s="61"/>
      <c r="DD693" s="61"/>
      <c r="DE693" s="61"/>
      <c r="DF693" s="61"/>
      <c r="DG693" s="61"/>
      <c r="DH693" s="61"/>
      <c r="DI693" s="61"/>
      <c r="DJ693" s="61"/>
      <c r="DK693" s="61"/>
      <c r="DL693" s="61"/>
      <c r="DM693" s="61"/>
      <c r="DN693" s="61"/>
      <c r="DO693" s="61"/>
      <c r="DP693" s="61"/>
      <c r="DQ693" s="61"/>
      <c r="DR693" s="61"/>
    </row>
    <row r="694" spans="1:122"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61"/>
      <c r="AY694" s="61"/>
      <c r="AZ694" s="61"/>
      <c r="BA694" s="61"/>
      <c r="BB694" s="61"/>
      <c r="BC694" s="61"/>
      <c r="BD694" s="61"/>
      <c r="BE694" s="61"/>
      <c r="BF694" s="61"/>
      <c r="BG694" s="61"/>
      <c r="BH694" s="61"/>
      <c r="BI694" s="61"/>
      <c r="BJ694" s="61"/>
      <c r="BK694" s="61"/>
      <c r="BL694" s="61"/>
      <c r="BM694" s="61"/>
      <c r="BN694" s="61"/>
      <c r="BO694" s="61"/>
      <c r="BP694" s="61"/>
      <c r="BQ694" s="61"/>
      <c r="BR694" s="61"/>
      <c r="BS694" s="61"/>
      <c r="BT694" s="61"/>
      <c r="BU694" s="61"/>
      <c r="BV694" s="61"/>
      <c r="BW694" s="61"/>
      <c r="BX694" s="61"/>
      <c r="BY694" s="61"/>
      <c r="BZ694" s="61"/>
      <c r="CA694" s="61"/>
      <c r="CB694" s="61"/>
      <c r="CC694" s="61"/>
      <c r="CD694" s="61"/>
      <c r="CE694" s="61"/>
      <c r="CF694" s="61"/>
      <c r="CG694" s="61"/>
      <c r="CH694" s="61"/>
      <c r="CI694" s="61"/>
      <c r="CJ694" s="61"/>
      <c r="CK694" s="61"/>
      <c r="CL694" s="61"/>
      <c r="CM694" s="61"/>
      <c r="CN694" s="61"/>
      <c r="CO694" s="61"/>
      <c r="CP694" s="61"/>
      <c r="CQ694" s="61"/>
      <c r="CR694" s="61"/>
      <c r="CS694" s="61"/>
      <c r="CT694" s="61"/>
      <c r="CU694" s="61"/>
      <c r="CV694" s="61"/>
      <c r="CW694" s="61"/>
      <c r="CX694" s="61"/>
      <c r="CY694" s="61"/>
      <c r="CZ694" s="61"/>
      <c r="DA694" s="61"/>
      <c r="DB694" s="61"/>
      <c r="DC694" s="61"/>
      <c r="DD694" s="61"/>
      <c r="DE694" s="61"/>
      <c r="DF694" s="61"/>
      <c r="DG694" s="61"/>
      <c r="DH694" s="61"/>
      <c r="DI694" s="61"/>
      <c r="DJ694" s="61"/>
      <c r="DK694" s="61"/>
      <c r="DL694" s="61"/>
      <c r="DM694" s="61"/>
      <c r="DN694" s="61"/>
      <c r="DO694" s="61"/>
      <c r="DP694" s="61"/>
      <c r="DQ694" s="61"/>
      <c r="DR694" s="61"/>
    </row>
    <row r="695" spans="1:122"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61"/>
      <c r="AY695" s="61"/>
      <c r="AZ695" s="61"/>
      <c r="BA695" s="61"/>
      <c r="BB695" s="61"/>
      <c r="BC695" s="61"/>
      <c r="BD695" s="61"/>
      <c r="BE695" s="61"/>
      <c r="BF695" s="61"/>
      <c r="BG695" s="61"/>
      <c r="BH695" s="61"/>
      <c r="BI695" s="61"/>
      <c r="BJ695" s="61"/>
      <c r="BK695" s="61"/>
      <c r="BL695" s="61"/>
      <c r="BM695" s="61"/>
      <c r="BN695" s="61"/>
      <c r="BO695" s="61"/>
      <c r="BP695" s="61"/>
      <c r="BQ695" s="61"/>
      <c r="BR695" s="61"/>
      <c r="BS695" s="61"/>
      <c r="BT695" s="61"/>
      <c r="BU695" s="61"/>
      <c r="BV695" s="61"/>
      <c r="BW695" s="61"/>
      <c r="BX695" s="61"/>
      <c r="BY695" s="61"/>
      <c r="BZ695" s="61"/>
      <c r="CA695" s="61"/>
      <c r="CB695" s="61"/>
      <c r="CC695" s="61"/>
      <c r="CD695" s="61"/>
      <c r="CE695" s="61"/>
      <c r="CF695" s="61"/>
      <c r="CG695" s="61"/>
      <c r="CH695" s="61"/>
      <c r="CI695" s="61"/>
      <c r="CJ695" s="61"/>
      <c r="CK695" s="61"/>
      <c r="CL695" s="61"/>
      <c r="CM695" s="61"/>
      <c r="CN695" s="61"/>
      <c r="CO695" s="61"/>
      <c r="CP695" s="61"/>
      <c r="CQ695" s="61"/>
      <c r="CR695" s="61"/>
      <c r="CS695" s="61"/>
      <c r="CT695" s="61"/>
      <c r="CU695" s="61"/>
      <c r="CV695" s="61"/>
      <c r="CW695" s="61"/>
      <c r="CX695" s="61"/>
      <c r="CY695" s="61"/>
      <c r="CZ695" s="61"/>
      <c r="DA695" s="61"/>
      <c r="DB695" s="61"/>
      <c r="DC695" s="61"/>
      <c r="DD695" s="61"/>
      <c r="DE695" s="61"/>
      <c r="DF695" s="61"/>
      <c r="DG695" s="61"/>
      <c r="DH695" s="61"/>
      <c r="DI695" s="61"/>
      <c r="DJ695" s="61"/>
      <c r="DK695" s="61"/>
      <c r="DL695" s="61"/>
      <c r="DM695" s="61"/>
      <c r="DN695" s="61"/>
      <c r="DO695" s="61"/>
      <c r="DP695" s="61"/>
      <c r="DQ695" s="61"/>
      <c r="DR695" s="61"/>
    </row>
    <row r="696" spans="1:122"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61"/>
      <c r="AY696" s="61"/>
      <c r="AZ696" s="61"/>
      <c r="BA696" s="61"/>
      <c r="BB696" s="61"/>
      <c r="BC696" s="61"/>
      <c r="BD696" s="61"/>
      <c r="BE696" s="61"/>
      <c r="BF696" s="61"/>
      <c r="BG696" s="61"/>
      <c r="BH696" s="61"/>
      <c r="BI696" s="61"/>
      <c r="BJ696" s="61"/>
      <c r="BK696" s="61"/>
      <c r="BL696" s="61"/>
      <c r="BM696" s="61"/>
      <c r="BN696" s="61"/>
      <c r="BO696" s="61"/>
      <c r="BP696" s="61"/>
      <c r="BQ696" s="61"/>
      <c r="BR696" s="61"/>
      <c r="BS696" s="61"/>
      <c r="BT696" s="61"/>
      <c r="BU696" s="61"/>
      <c r="BV696" s="61"/>
      <c r="BW696" s="61"/>
      <c r="BX696" s="61"/>
      <c r="BY696" s="61"/>
      <c r="BZ696" s="61"/>
      <c r="CA696" s="61"/>
      <c r="CB696" s="61"/>
      <c r="CC696" s="61"/>
      <c r="CD696" s="61"/>
      <c r="CE696" s="61"/>
      <c r="CF696" s="61"/>
      <c r="CG696" s="61"/>
      <c r="CH696" s="61"/>
      <c r="CI696" s="61"/>
      <c r="CJ696" s="61"/>
      <c r="CK696" s="61"/>
      <c r="CL696" s="61"/>
      <c r="CM696" s="61"/>
      <c r="CN696" s="61"/>
      <c r="CO696" s="61"/>
      <c r="CP696" s="61"/>
      <c r="CQ696" s="61"/>
      <c r="CR696" s="61"/>
      <c r="CS696" s="61"/>
      <c r="CT696" s="61"/>
      <c r="CU696" s="61"/>
      <c r="CV696" s="61"/>
      <c r="CW696" s="61"/>
      <c r="CX696" s="61"/>
      <c r="CY696" s="61"/>
      <c r="CZ696" s="61"/>
      <c r="DA696" s="61"/>
      <c r="DB696" s="61"/>
      <c r="DC696" s="61"/>
      <c r="DD696" s="61"/>
      <c r="DE696" s="61"/>
      <c r="DF696" s="61"/>
      <c r="DG696" s="61"/>
      <c r="DH696" s="61"/>
      <c r="DI696" s="61"/>
      <c r="DJ696" s="61"/>
      <c r="DK696" s="61"/>
      <c r="DL696" s="61"/>
      <c r="DM696" s="61"/>
      <c r="DN696" s="61"/>
      <c r="DO696" s="61"/>
      <c r="DP696" s="61"/>
      <c r="DQ696" s="61"/>
      <c r="DR696" s="61"/>
    </row>
    <row r="697" spans="1:122"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61"/>
      <c r="AY697" s="61"/>
      <c r="AZ697" s="61"/>
      <c r="BA697" s="61"/>
      <c r="BB697" s="61"/>
      <c r="BC697" s="61"/>
      <c r="BD697" s="61"/>
      <c r="BE697" s="61"/>
      <c r="BF697" s="61"/>
      <c r="BG697" s="61"/>
      <c r="BH697" s="61"/>
      <c r="BI697" s="61"/>
      <c r="BJ697" s="61"/>
      <c r="BK697" s="61"/>
      <c r="BL697" s="61"/>
      <c r="BM697" s="61"/>
      <c r="BN697" s="61"/>
      <c r="BO697" s="61"/>
      <c r="BP697" s="61"/>
      <c r="BQ697" s="61"/>
      <c r="BR697" s="61"/>
      <c r="BS697" s="61"/>
      <c r="BT697" s="61"/>
      <c r="BU697" s="61"/>
      <c r="BV697" s="61"/>
      <c r="BW697" s="61"/>
      <c r="BX697" s="61"/>
      <c r="BY697" s="61"/>
      <c r="BZ697" s="61"/>
      <c r="CA697" s="61"/>
      <c r="CB697" s="61"/>
      <c r="CC697" s="61"/>
      <c r="CD697" s="61"/>
      <c r="CE697" s="61"/>
      <c r="CF697" s="61"/>
      <c r="CG697" s="61"/>
      <c r="CH697" s="61"/>
      <c r="CI697" s="61"/>
      <c r="CJ697" s="61"/>
      <c r="CK697" s="61"/>
      <c r="CL697" s="61"/>
      <c r="CM697" s="61"/>
      <c r="CN697" s="61"/>
      <c r="CO697" s="61"/>
      <c r="CP697" s="61"/>
      <c r="CQ697" s="61"/>
      <c r="CR697" s="61"/>
      <c r="CS697" s="61"/>
      <c r="CT697" s="61"/>
      <c r="CU697" s="61"/>
      <c r="CV697" s="61"/>
      <c r="CW697" s="61"/>
      <c r="CX697" s="61"/>
      <c r="CY697" s="61"/>
      <c r="CZ697" s="61"/>
      <c r="DA697" s="61"/>
      <c r="DB697" s="61"/>
      <c r="DC697" s="61"/>
      <c r="DD697" s="61"/>
      <c r="DE697" s="61"/>
      <c r="DF697" s="61"/>
      <c r="DG697" s="61"/>
      <c r="DH697" s="61"/>
      <c r="DI697" s="61"/>
      <c r="DJ697" s="61"/>
      <c r="DK697" s="61"/>
      <c r="DL697" s="61"/>
      <c r="DM697" s="61"/>
      <c r="DN697" s="61"/>
      <c r="DO697" s="61"/>
      <c r="DP697" s="61"/>
      <c r="DQ697" s="61"/>
      <c r="DR697" s="61"/>
    </row>
    <row r="698" spans="1:122"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61"/>
      <c r="AY698" s="61"/>
      <c r="AZ698" s="61"/>
      <c r="BA698" s="61"/>
      <c r="BB698" s="61"/>
      <c r="BC698" s="61"/>
      <c r="BD698" s="61"/>
      <c r="BE698" s="61"/>
      <c r="BF698" s="61"/>
      <c r="BG698" s="61"/>
      <c r="BH698" s="61"/>
      <c r="BI698" s="61"/>
      <c r="BJ698" s="61"/>
      <c r="BK698" s="61"/>
      <c r="BL698" s="61"/>
      <c r="BM698" s="61"/>
      <c r="BN698" s="61"/>
      <c r="BO698" s="61"/>
      <c r="BP698" s="61"/>
      <c r="BQ698" s="61"/>
      <c r="BR698" s="61"/>
      <c r="BS698" s="61"/>
      <c r="BT698" s="61"/>
      <c r="BU698" s="61"/>
      <c r="BV698" s="61"/>
      <c r="BW698" s="61"/>
      <c r="BX698" s="61"/>
      <c r="BY698" s="61"/>
      <c r="BZ698" s="61"/>
      <c r="CA698" s="61"/>
      <c r="CB698" s="61"/>
      <c r="CC698" s="61"/>
      <c r="CD698" s="61"/>
      <c r="CE698" s="61"/>
      <c r="CF698" s="61"/>
      <c r="CG698" s="61"/>
      <c r="CH698" s="61"/>
      <c r="CI698" s="61"/>
      <c r="CJ698" s="61"/>
      <c r="CK698" s="61"/>
      <c r="CL698" s="61"/>
      <c r="CM698" s="61"/>
      <c r="CN698" s="61"/>
      <c r="CO698" s="61"/>
      <c r="CP698" s="61"/>
      <c r="CQ698" s="61"/>
      <c r="CR698" s="61"/>
      <c r="CS698" s="61"/>
      <c r="CT698" s="61"/>
      <c r="CU698" s="61"/>
      <c r="CV698" s="61"/>
      <c r="CW698" s="61"/>
      <c r="CX698" s="61"/>
      <c r="CY698" s="61"/>
      <c r="CZ698" s="61"/>
      <c r="DA698" s="61"/>
      <c r="DB698" s="61"/>
      <c r="DC698" s="61"/>
      <c r="DD698" s="61"/>
      <c r="DE698" s="61"/>
      <c r="DF698" s="61"/>
      <c r="DG698" s="61"/>
      <c r="DH698" s="61"/>
      <c r="DI698" s="61"/>
      <c r="DJ698" s="61"/>
      <c r="DK698" s="61"/>
      <c r="DL698" s="61"/>
      <c r="DM698" s="61"/>
      <c r="DN698" s="61"/>
      <c r="DO698" s="61"/>
      <c r="DP698" s="61"/>
      <c r="DQ698" s="61"/>
      <c r="DR698" s="61"/>
    </row>
    <row r="699" spans="1:122"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61"/>
      <c r="AY699" s="61"/>
      <c r="AZ699" s="61"/>
      <c r="BA699" s="61"/>
      <c r="BB699" s="61"/>
      <c r="BC699" s="61"/>
      <c r="BD699" s="61"/>
      <c r="BE699" s="61"/>
      <c r="BF699" s="61"/>
      <c r="BG699" s="61"/>
      <c r="BH699" s="61"/>
      <c r="BI699" s="61"/>
      <c r="BJ699" s="61"/>
      <c r="BK699" s="61"/>
      <c r="BL699" s="61"/>
      <c r="BM699" s="61"/>
      <c r="BN699" s="61"/>
      <c r="BO699" s="61"/>
      <c r="BP699" s="61"/>
      <c r="BQ699" s="61"/>
      <c r="BR699" s="61"/>
      <c r="BS699" s="61"/>
      <c r="BT699" s="61"/>
      <c r="BU699" s="61"/>
      <c r="BV699" s="61"/>
      <c r="BW699" s="61"/>
      <c r="BX699" s="61"/>
      <c r="BY699" s="61"/>
      <c r="BZ699" s="61"/>
      <c r="CA699" s="61"/>
      <c r="CB699" s="61"/>
      <c r="CC699" s="61"/>
      <c r="CD699" s="61"/>
      <c r="CE699" s="61"/>
      <c r="CF699" s="61"/>
      <c r="CG699" s="61"/>
      <c r="CH699" s="61"/>
      <c r="CI699" s="61"/>
      <c r="CJ699" s="61"/>
      <c r="CK699" s="61"/>
      <c r="CL699" s="61"/>
      <c r="CM699" s="61"/>
      <c r="CN699" s="61"/>
      <c r="CO699" s="61"/>
      <c r="CP699" s="61"/>
      <c r="CQ699" s="61"/>
      <c r="CR699" s="61"/>
      <c r="CS699" s="61"/>
      <c r="CT699" s="61"/>
      <c r="CU699" s="61"/>
      <c r="CV699" s="61"/>
      <c r="CW699" s="61"/>
      <c r="CX699" s="61"/>
      <c r="CY699" s="61"/>
      <c r="CZ699" s="61"/>
      <c r="DA699" s="61"/>
      <c r="DB699" s="61"/>
      <c r="DC699" s="61"/>
      <c r="DD699" s="61"/>
      <c r="DE699" s="61"/>
      <c r="DF699" s="61"/>
      <c r="DG699" s="61"/>
      <c r="DH699" s="61"/>
      <c r="DI699" s="61"/>
      <c r="DJ699" s="61"/>
      <c r="DK699" s="61"/>
      <c r="DL699" s="61"/>
      <c r="DM699" s="61"/>
      <c r="DN699" s="61"/>
      <c r="DO699" s="61"/>
      <c r="DP699" s="61"/>
      <c r="DQ699" s="61"/>
      <c r="DR699" s="61"/>
    </row>
    <row r="700" spans="1:122"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61"/>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1"/>
      <c r="CE700" s="61"/>
      <c r="CF700" s="61"/>
      <c r="CG700" s="61"/>
      <c r="CH700" s="61"/>
      <c r="CI700" s="61"/>
      <c r="CJ700" s="61"/>
      <c r="CK700" s="61"/>
      <c r="CL700" s="61"/>
      <c r="CM700" s="61"/>
      <c r="CN700" s="61"/>
      <c r="CO700" s="61"/>
      <c r="CP700" s="61"/>
      <c r="CQ700" s="61"/>
      <c r="CR700" s="61"/>
      <c r="CS700" s="61"/>
      <c r="CT700" s="61"/>
      <c r="CU700" s="61"/>
      <c r="CV700" s="61"/>
      <c r="CW700" s="61"/>
      <c r="CX700" s="61"/>
      <c r="CY700" s="61"/>
      <c r="CZ700" s="61"/>
      <c r="DA700" s="61"/>
      <c r="DB700" s="61"/>
      <c r="DC700" s="61"/>
      <c r="DD700" s="61"/>
      <c r="DE700" s="61"/>
      <c r="DF700" s="61"/>
      <c r="DG700" s="61"/>
      <c r="DH700" s="61"/>
      <c r="DI700" s="61"/>
      <c r="DJ700" s="61"/>
      <c r="DK700" s="61"/>
      <c r="DL700" s="61"/>
      <c r="DM700" s="61"/>
      <c r="DN700" s="61"/>
      <c r="DO700" s="61"/>
      <c r="DP700" s="61"/>
      <c r="DQ700" s="61"/>
      <c r="DR700" s="61"/>
    </row>
    <row r="701" spans="1:122"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61"/>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1"/>
      <c r="CE701" s="61"/>
      <c r="CF701" s="61"/>
      <c r="CG701" s="61"/>
      <c r="CH701" s="61"/>
      <c r="CI701" s="61"/>
      <c r="CJ701" s="61"/>
      <c r="CK701" s="61"/>
      <c r="CL701" s="61"/>
      <c r="CM701" s="61"/>
      <c r="CN701" s="61"/>
      <c r="CO701" s="61"/>
      <c r="CP701" s="61"/>
      <c r="CQ701" s="61"/>
      <c r="CR701" s="61"/>
      <c r="CS701" s="61"/>
      <c r="CT701" s="61"/>
      <c r="CU701" s="61"/>
      <c r="CV701" s="61"/>
      <c r="CW701" s="61"/>
      <c r="CX701" s="61"/>
      <c r="CY701" s="61"/>
      <c r="CZ701" s="61"/>
      <c r="DA701" s="61"/>
      <c r="DB701" s="61"/>
      <c r="DC701" s="61"/>
      <c r="DD701" s="61"/>
      <c r="DE701" s="61"/>
      <c r="DF701" s="61"/>
      <c r="DG701" s="61"/>
      <c r="DH701" s="61"/>
      <c r="DI701" s="61"/>
      <c r="DJ701" s="61"/>
      <c r="DK701" s="61"/>
      <c r="DL701" s="61"/>
      <c r="DM701" s="61"/>
      <c r="DN701" s="61"/>
      <c r="DO701" s="61"/>
      <c r="DP701" s="61"/>
      <c r="DQ701" s="61"/>
      <c r="DR701" s="61"/>
    </row>
    <row r="702" spans="1:122"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61"/>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1"/>
      <c r="CE702" s="61"/>
      <c r="CF702" s="61"/>
      <c r="CG702" s="61"/>
      <c r="CH702" s="61"/>
      <c r="CI702" s="61"/>
      <c r="CJ702" s="61"/>
      <c r="CK702" s="61"/>
      <c r="CL702" s="61"/>
      <c r="CM702" s="61"/>
      <c r="CN702" s="61"/>
      <c r="CO702" s="61"/>
      <c r="CP702" s="61"/>
      <c r="CQ702" s="61"/>
      <c r="CR702" s="61"/>
      <c r="CS702" s="61"/>
      <c r="CT702" s="61"/>
      <c r="CU702" s="61"/>
      <c r="CV702" s="61"/>
      <c r="CW702" s="61"/>
      <c r="CX702" s="61"/>
      <c r="CY702" s="61"/>
      <c r="CZ702" s="61"/>
      <c r="DA702" s="61"/>
      <c r="DB702" s="61"/>
      <c r="DC702" s="61"/>
      <c r="DD702" s="61"/>
      <c r="DE702" s="61"/>
      <c r="DF702" s="61"/>
      <c r="DG702" s="61"/>
      <c r="DH702" s="61"/>
      <c r="DI702" s="61"/>
      <c r="DJ702" s="61"/>
      <c r="DK702" s="61"/>
      <c r="DL702" s="61"/>
      <c r="DM702" s="61"/>
      <c r="DN702" s="61"/>
      <c r="DO702" s="61"/>
      <c r="DP702" s="61"/>
      <c r="DQ702" s="61"/>
      <c r="DR702" s="61"/>
    </row>
    <row r="703" spans="1:122"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61"/>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1"/>
      <c r="CE703" s="61"/>
      <c r="CF703" s="61"/>
      <c r="CG703" s="61"/>
      <c r="CH703" s="61"/>
      <c r="CI703" s="61"/>
      <c r="CJ703" s="61"/>
      <c r="CK703" s="61"/>
      <c r="CL703" s="61"/>
      <c r="CM703" s="61"/>
      <c r="CN703" s="61"/>
      <c r="CO703" s="61"/>
      <c r="CP703" s="61"/>
      <c r="CQ703" s="61"/>
      <c r="CR703" s="61"/>
      <c r="CS703" s="61"/>
      <c r="CT703" s="61"/>
      <c r="CU703" s="61"/>
      <c r="CV703" s="61"/>
      <c r="CW703" s="61"/>
      <c r="CX703" s="61"/>
      <c r="CY703" s="61"/>
      <c r="CZ703" s="61"/>
      <c r="DA703" s="61"/>
      <c r="DB703" s="61"/>
      <c r="DC703" s="61"/>
      <c r="DD703" s="61"/>
      <c r="DE703" s="61"/>
      <c r="DF703" s="61"/>
      <c r="DG703" s="61"/>
      <c r="DH703" s="61"/>
      <c r="DI703" s="61"/>
      <c r="DJ703" s="61"/>
      <c r="DK703" s="61"/>
      <c r="DL703" s="61"/>
      <c r="DM703" s="61"/>
      <c r="DN703" s="61"/>
      <c r="DO703" s="61"/>
      <c r="DP703" s="61"/>
      <c r="DQ703" s="61"/>
      <c r="DR703" s="61"/>
    </row>
    <row r="704" spans="1:122"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61"/>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1"/>
      <c r="CE704" s="61"/>
      <c r="CF704" s="61"/>
      <c r="CG704" s="61"/>
      <c r="CH704" s="61"/>
      <c r="CI704" s="61"/>
      <c r="CJ704" s="61"/>
      <c r="CK704" s="61"/>
      <c r="CL704" s="61"/>
      <c r="CM704" s="61"/>
      <c r="CN704" s="61"/>
      <c r="CO704" s="61"/>
      <c r="CP704" s="61"/>
      <c r="CQ704" s="61"/>
      <c r="CR704" s="61"/>
      <c r="CS704" s="61"/>
      <c r="CT704" s="61"/>
      <c r="CU704" s="61"/>
      <c r="CV704" s="61"/>
      <c r="CW704" s="61"/>
      <c r="CX704" s="61"/>
      <c r="CY704" s="61"/>
      <c r="CZ704" s="61"/>
      <c r="DA704" s="61"/>
      <c r="DB704" s="61"/>
      <c r="DC704" s="61"/>
      <c r="DD704" s="61"/>
      <c r="DE704" s="61"/>
      <c r="DF704" s="61"/>
      <c r="DG704" s="61"/>
      <c r="DH704" s="61"/>
      <c r="DI704" s="61"/>
      <c r="DJ704" s="61"/>
      <c r="DK704" s="61"/>
      <c r="DL704" s="61"/>
      <c r="DM704" s="61"/>
      <c r="DN704" s="61"/>
      <c r="DO704" s="61"/>
      <c r="DP704" s="61"/>
      <c r="DQ704" s="61"/>
      <c r="DR704" s="61"/>
    </row>
    <row r="705" spans="1:122"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61"/>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1"/>
      <c r="CE705" s="61"/>
      <c r="CF705" s="61"/>
      <c r="CG705" s="61"/>
      <c r="CH705" s="61"/>
      <c r="CI705" s="61"/>
      <c r="CJ705" s="61"/>
      <c r="CK705" s="61"/>
      <c r="CL705" s="61"/>
      <c r="CM705" s="61"/>
      <c r="CN705" s="61"/>
      <c r="CO705" s="61"/>
      <c r="CP705" s="61"/>
      <c r="CQ705" s="61"/>
      <c r="CR705" s="61"/>
      <c r="CS705" s="61"/>
      <c r="CT705" s="61"/>
      <c r="CU705" s="61"/>
      <c r="CV705" s="61"/>
      <c r="CW705" s="61"/>
      <c r="CX705" s="61"/>
      <c r="CY705" s="61"/>
      <c r="CZ705" s="61"/>
      <c r="DA705" s="61"/>
      <c r="DB705" s="61"/>
      <c r="DC705" s="61"/>
      <c r="DD705" s="61"/>
      <c r="DE705" s="61"/>
      <c r="DF705" s="61"/>
      <c r="DG705" s="61"/>
      <c r="DH705" s="61"/>
      <c r="DI705" s="61"/>
      <c r="DJ705" s="61"/>
      <c r="DK705" s="61"/>
      <c r="DL705" s="61"/>
      <c r="DM705" s="61"/>
      <c r="DN705" s="61"/>
      <c r="DO705" s="61"/>
      <c r="DP705" s="61"/>
      <c r="DQ705" s="61"/>
      <c r="DR705" s="61"/>
    </row>
    <row r="706" spans="1:122"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61"/>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1"/>
      <c r="CE706" s="61"/>
      <c r="CF706" s="61"/>
      <c r="CG706" s="61"/>
      <c r="CH706" s="61"/>
      <c r="CI706" s="61"/>
      <c r="CJ706" s="61"/>
      <c r="CK706" s="61"/>
      <c r="CL706" s="61"/>
      <c r="CM706" s="61"/>
      <c r="CN706" s="61"/>
      <c r="CO706" s="61"/>
      <c r="CP706" s="61"/>
      <c r="CQ706" s="61"/>
      <c r="CR706" s="61"/>
      <c r="CS706" s="61"/>
      <c r="CT706" s="61"/>
      <c r="CU706" s="61"/>
      <c r="CV706" s="61"/>
      <c r="CW706" s="61"/>
      <c r="CX706" s="61"/>
      <c r="CY706" s="61"/>
      <c r="CZ706" s="61"/>
      <c r="DA706" s="61"/>
      <c r="DB706" s="61"/>
      <c r="DC706" s="61"/>
      <c r="DD706" s="61"/>
      <c r="DE706" s="61"/>
      <c r="DF706" s="61"/>
      <c r="DG706" s="61"/>
      <c r="DH706" s="61"/>
      <c r="DI706" s="61"/>
      <c r="DJ706" s="61"/>
      <c r="DK706" s="61"/>
      <c r="DL706" s="61"/>
      <c r="DM706" s="61"/>
      <c r="DN706" s="61"/>
      <c r="DO706" s="61"/>
      <c r="DP706" s="61"/>
      <c r="DQ706" s="61"/>
      <c r="DR706" s="61"/>
    </row>
    <row r="707" spans="1:122"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61"/>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1"/>
      <c r="CE707" s="61"/>
      <c r="CF707" s="61"/>
      <c r="CG707" s="61"/>
      <c r="CH707" s="61"/>
      <c r="CI707" s="61"/>
      <c r="CJ707" s="61"/>
      <c r="CK707" s="61"/>
      <c r="CL707" s="61"/>
      <c r="CM707" s="61"/>
      <c r="CN707" s="61"/>
      <c r="CO707" s="61"/>
      <c r="CP707" s="61"/>
      <c r="CQ707" s="61"/>
      <c r="CR707" s="61"/>
      <c r="CS707" s="61"/>
      <c r="CT707" s="61"/>
      <c r="CU707" s="61"/>
      <c r="CV707" s="61"/>
      <c r="CW707" s="61"/>
      <c r="CX707" s="61"/>
      <c r="CY707" s="61"/>
      <c r="CZ707" s="61"/>
      <c r="DA707" s="61"/>
      <c r="DB707" s="61"/>
      <c r="DC707" s="61"/>
      <c r="DD707" s="61"/>
      <c r="DE707" s="61"/>
      <c r="DF707" s="61"/>
      <c r="DG707" s="61"/>
      <c r="DH707" s="61"/>
      <c r="DI707" s="61"/>
      <c r="DJ707" s="61"/>
      <c r="DK707" s="61"/>
      <c r="DL707" s="61"/>
      <c r="DM707" s="61"/>
      <c r="DN707" s="61"/>
      <c r="DO707" s="61"/>
      <c r="DP707" s="61"/>
      <c r="DQ707" s="61"/>
      <c r="DR707" s="61"/>
    </row>
    <row r="708" spans="1:122"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61"/>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1"/>
      <c r="CE708" s="61"/>
      <c r="CF708" s="61"/>
      <c r="CG708" s="61"/>
      <c r="CH708" s="61"/>
      <c r="CI708" s="61"/>
      <c r="CJ708" s="61"/>
      <c r="CK708" s="61"/>
      <c r="CL708" s="61"/>
      <c r="CM708" s="61"/>
      <c r="CN708" s="61"/>
      <c r="CO708" s="61"/>
      <c r="CP708" s="61"/>
      <c r="CQ708" s="61"/>
      <c r="CR708" s="61"/>
      <c r="CS708" s="61"/>
      <c r="CT708" s="61"/>
      <c r="CU708" s="61"/>
      <c r="CV708" s="61"/>
      <c r="CW708" s="61"/>
      <c r="CX708" s="61"/>
      <c r="CY708" s="61"/>
      <c r="CZ708" s="61"/>
      <c r="DA708" s="61"/>
      <c r="DB708" s="61"/>
      <c r="DC708" s="61"/>
      <c r="DD708" s="61"/>
      <c r="DE708" s="61"/>
      <c r="DF708" s="61"/>
      <c r="DG708" s="61"/>
      <c r="DH708" s="61"/>
      <c r="DI708" s="61"/>
      <c r="DJ708" s="61"/>
      <c r="DK708" s="61"/>
      <c r="DL708" s="61"/>
      <c r="DM708" s="61"/>
      <c r="DN708" s="61"/>
      <c r="DO708" s="61"/>
      <c r="DP708" s="61"/>
      <c r="DQ708" s="61"/>
      <c r="DR708" s="61"/>
    </row>
    <row r="709" spans="1:122"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61"/>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1"/>
      <c r="CE709" s="61"/>
      <c r="CF709" s="61"/>
      <c r="CG709" s="61"/>
      <c r="CH709" s="61"/>
      <c r="CI709" s="61"/>
      <c r="CJ709" s="61"/>
      <c r="CK709" s="61"/>
      <c r="CL709" s="61"/>
      <c r="CM709" s="61"/>
      <c r="CN709" s="61"/>
      <c r="CO709" s="61"/>
      <c r="CP709" s="61"/>
      <c r="CQ709" s="61"/>
      <c r="CR709" s="61"/>
      <c r="CS709" s="61"/>
      <c r="CT709" s="61"/>
      <c r="CU709" s="61"/>
      <c r="CV709" s="61"/>
      <c r="CW709" s="61"/>
      <c r="CX709" s="61"/>
      <c r="CY709" s="61"/>
      <c r="CZ709" s="61"/>
      <c r="DA709" s="61"/>
      <c r="DB709" s="61"/>
      <c r="DC709" s="61"/>
      <c r="DD709" s="61"/>
      <c r="DE709" s="61"/>
      <c r="DF709" s="61"/>
      <c r="DG709" s="61"/>
      <c r="DH709" s="61"/>
      <c r="DI709" s="61"/>
      <c r="DJ709" s="61"/>
      <c r="DK709" s="61"/>
      <c r="DL709" s="61"/>
      <c r="DM709" s="61"/>
      <c r="DN709" s="61"/>
      <c r="DO709" s="61"/>
      <c r="DP709" s="61"/>
      <c r="DQ709" s="61"/>
      <c r="DR709" s="61"/>
    </row>
    <row r="710" spans="1:122"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61"/>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1"/>
      <c r="CE710" s="61"/>
      <c r="CF710" s="61"/>
      <c r="CG710" s="61"/>
      <c r="CH710" s="61"/>
      <c r="CI710" s="61"/>
      <c r="CJ710" s="61"/>
      <c r="CK710" s="61"/>
      <c r="CL710" s="61"/>
      <c r="CM710" s="61"/>
      <c r="CN710" s="61"/>
      <c r="CO710" s="61"/>
      <c r="CP710" s="61"/>
      <c r="CQ710" s="61"/>
      <c r="CR710" s="61"/>
      <c r="CS710" s="61"/>
      <c r="CT710" s="61"/>
      <c r="CU710" s="61"/>
      <c r="CV710" s="61"/>
      <c r="CW710" s="61"/>
      <c r="CX710" s="61"/>
      <c r="CY710" s="61"/>
      <c r="CZ710" s="61"/>
      <c r="DA710" s="61"/>
      <c r="DB710" s="61"/>
      <c r="DC710" s="61"/>
      <c r="DD710" s="61"/>
      <c r="DE710" s="61"/>
      <c r="DF710" s="61"/>
      <c r="DG710" s="61"/>
      <c r="DH710" s="61"/>
      <c r="DI710" s="61"/>
      <c r="DJ710" s="61"/>
      <c r="DK710" s="61"/>
      <c r="DL710" s="61"/>
      <c r="DM710" s="61"/>
      <c r="DN710" s="61"/>
      <c r="DO710" s="61"/>
      <c r="DP710" s="61"/>
      <c r="DQ710" s="61"/>
      <c r="DR710" s="61"/>
    </row>
    <row r="711" spans="1:122"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61"/>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1"/>
      <c r="CE711" s="61"/>
      <c r="CF711" s="61"/>
      <c r="CG711" s="61"/>
      <c r="CH711" s="61"/>
      <c r="CI711" s="61"/>
      <c r="CJ711" s="61"/>
      <c r="CK711" s="61"/>
      <c r="CL711" s="61"/>
      <c r="CM711" s="61"/>
      <c r="CN711" s="61"/>
      <c r="CO711" s="61"/>
      <c r="CP711" s="61"/>
      <c r="CQ711" s="61"/>
      <c r="CR711" s="61"/>
      <c r="CS711" s="61"/>
      <c r="CT711" s="61"/>
      <c r="CU711" s="61"/>
      <c r="CV711" s="61"/>
      <c r="CW711" s="61"/>
      <c r="CX711" s="61"/>
      <c r="CY711" s="61"/>
      <c r="CZ711" s="61"/>
      <c r="DA711" s="61"/>
      <c r="DB711" s="61"/>
      <c r="DC711" s="61"/>
      <c r="DD711" s="61"/>
      <c r="DE711" s="61"/>
      <c r="DF711" s="61"/>
      <c r="DG711" s="61"/>
      <c r="DH711" s="61"/>
      <c r="DI711" s="61"/>
      <c r="DJ711" s="61"/>
      <c r="DK711" s="61"/>
      <c r="DL711" s="61"/>
      <c r="DM711" s="61"/>
      <c r="DN711" s="61"/>
      <c r="DO711" s="61"/>
      <c r="DP711" s="61"/>
      <c r="DQ711" s="61"/>
      <c r="DR711" s="61"/>
    </row>
    <row r="712" spans="1:122"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61"/>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1"/>
      <c r="CE712" s="61"/>
      <c r="CF712" s="61"/>
      <c r="CG712" s="61"/>
      <c r="CH712" s="61"/>
      <c r="CI712" s="61"/>
      <c r="CJ712" s="61"/>
      <c r="CK712" s="61"/>
      <c r="CL712" s="61"/>
      <c r="CM712" s="61"/>
      <c r="CN712" s="61"/>
      <c r="CO712" s="61"/>
      <c r="CP712" s="61"/>
      <c r="CQ712" s="61"/>
      <c r="CR712" s="61"/>
      <c r="CS712" s="61"/>
      <c r="CT712" s="61"/>
      <c r="CU712" s="61"/>
      <c r="CV712" s="61"/>
      <c r="CW712" s="61"/>
      <c r="CX712" s="61"/>
      <c r="CY712" s="61"/>
      <c r="CZ712" s="61"/>
      <c r="DA712" s="61"/>
      <c r="DB712" s="61"/>
      <c r="DC712" s="61"/>
      <c r="DD712" s="61"/>
      <c r="DE712" s="61"/>
      <c r="DF712" s="61"/>
      <c r="DG712" s="61"/>
      <c r="DH712" s="61"/>
      <c r="DI712" s="61"/>
      <c r="DJ712" s="61"/>
      <c r="DK712" s="61"/>
      <c r="DL712" s="61"/>
      <c r="DM712" s="61"/>
      <c r="DN712" s="61"/>
      <c r="DO712" s="61"/>
      <c r="DP712" s="61"/>
      <c r="DQ712" s="61"/>
      <c r="DR712" s="61"/>
    </row>
    <row r="713" spans="1:122"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61"/>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1"/>
      <c r="CE713" s="61"/>
      <c r="CF713" s="61"/>
      <c r="CG713" s="61"/>
      <c r="CH713" s="61"/>
      <c r="CI713" s="61"/>
      <c r="CJ713" s="61"/>
      <c r="CK713" s="61"/>
      <c r="CL713" s="61"/>
      <c r="CM713" s="61"/>
      <c r="CN713" s="61"/>
      <c r="CO713" s="61"/>
      <c r="CP713" s="61"/>
      <c r="CQ713" s="61"/>
      <c r="CR713" s="61"/>
      <c r="CS713" s="61"/>
      <c r="CT713" s="61"/>
      <c r="CU713" s="61"/>
      <c r="CV713" s="61"/>
      <c r="CW713" s="61"/>
      <c r="CX713" s="61"/>
      <c r="CY713" s="61"/>
      <c r="CZ713" s="61"/>
      <c r="DA713" s="61"/>
      <c r="DB713" s="61"/>
      <c r="DC713" s="61"/>
      <c r="DD713" s="61"/>
      <c r="DE713" s="61"/>
      <c r="DF713" s="61"/>
      <c r="DG713" s="61"/>
      <c r="DH713" s="61"/>
      <c r="DI713" s="61"/>
      <c r="DJ713" s="61"/>
      <c r="DK713" s="61"/>
      <c r="DL713" s="61"/>
      <c r="DM713" s="61"/>
      <c r="DN713" s="61"/>
      <c r="DO713" s="61"/>
      <c r="DP713" s="61"/>
      <c r="DQ713" s="61"/>
      <c r="DR713" s="61"/>
    </row>
    <row r="714" spans="1:122"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61"/>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1"/>
      <c r="CE714" s="61"/>
      <c r="CF714" s="61"/>
      <c r="CG714" s="61"/>
      <c r="CH714" s="61"/>
      <c r="CI714" s="61"/>
      <c r="CJ714" s="61"/>
      <c r="CK714" s="61"/>
      <c r="CL714" s="61"/>
      <c r="CM714" s="61"/>
      <c r="CN714" s="61"/>
      <c r="CO714" s="61"/>
      <c r="CP714" s="61"/>
      <c r="CQ714" s="61"/>
      <c r="CR714" s="61"/>
      <c r="CS714" s="61"/>
      <c r="CT714" s="61"/>
      <c r="CU714" s="61"/>
      <c r="CV714" s="61"/>
      <c r="CW714" s="61"/>
      <c r="CX714" s="61"/>
      <c r="CY714" s="61"/>
      <c r="CZ714" s="61"/>
      <c r="DA714" s="61"/>
      <c r="DB714" s="61"/>
      <c r="DC714" s="61"/>
      <c r="DD714" s="61"/>
      <c r="DE714" s="61"/>
      <c r="DF714" s="61"/>
      <c r="DG714" s="61"/>
      <c r="DH714" s="61"/>
      <c r="DI714" s="61"/>
      <c r="DJ714" s="61"/>
      <c r="DK714" s="61"/>
      <c r="DL714" s="61"/>
      <c r="DM714" s="61"/>
      <c r="DN714" s="61"/>
      <c r="DO714" s="61"/>
      <c r="DP714" s="61"/>
      <c r="DQ714" s="61"/>
      <c r="DR714" s="61"/>
    </row>
    <row r="715" spans="1:122"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61"/>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1"/>
      <c r="CE715" s="61"/>
      <c r="CF715" s="61"/>
      <c r="CG715" s="61"/>
      <c r="CH715" s="61"/>
      <c r="CI715" s="61"/>
      <c r="CJ715" s="61"/>
      <c r="CK715" s="61"/>
      <c r="CL715" s="61"/>
      <c r="CM715" s="61"/>
      <c r="CN715" s="61"/>
      <c r="CO715" s="61"/>
      <c r="CP715" s="61"/>
      <c r="CQ715" s="61"/>
      <c r="CR715" s="61"/>
      <c r="CS715" s="61"/>
      <c r="CT715" s="61"/>
      <c r="CU715" s="61"/>
      <c r="CV715" s="61"/>
      <c r="CW715" s="61"/>
      <c r="CX715" s="61"/>
      <c r="CY715" s="61"/>
      <c r="CZ715" s="61"/>
      <c r="DA715" s="61"/>
      <c r="DB715" s="61"/>
      <c r="DC715" s="61"/>
      <c r="DD715" s="61"/>
      <c r="DE715" s="61"/>
      <c r="DF715" s="61"/>
      <c r="DG715" s="61"/>
      <c r="DH715" s="61"/>
      <c r="DI715" s="61"/>
      <c r="DJ715" s="61"/>
      <c r="DK715" s="61"/>
      <c r="DL715" s="61"/>
      <c r="DM715" s="61"/>
      <c r="DN715" s="61"/>
      <c r="DO715" s="61"/>
      <c r="DP715" s="61"/>
      <c r="DQ715" s="61"/>
      <c r="DR715" s="61"/>
    </row>
    <row r="716" spans="1:122"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61"/>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1"/>
      <c r="CE716" s="61"/>
      <c r="CF716" s="61"/>
      <c r="CG716" s="61"/>
      <c r="CH716" s="61"/>
      <c r="CI716" s="61"/>
      <c r="CJ716" s="61"/>
      <c r="CK716" s="61"/>
      <c r="CL716" s="61"/>
      <c r="CM716" s="61"/>
      <c r="CN716" s="61"/>
      <c r="CO716" s="61"/>
      <c r="CP716" s="61"/>
      <c r="CQ716" s="61"/>
      <c r="CR716" s="61"/>
      <c r="CS716" s="61"/>
      <c r="CT716" s="61"/>
      <c r="CU716" s="61"/>
      <c r="CV716" s="61"/>
      <c r="CW716" s="61"/>
      <c r="CX716" s="61"/>
      <c r="CY716" s="61"/>
      <c r="CZ716" s="61"/>
      <c r="DA716" s="61"/>
      <c r="DB716" s="61"/>
      <c r="DC716" s="61"/>
      <c r="DD716" s="61"/>
      <c r="DE716" s="61"/>
      <c r="DF716" s="61"/>
      <c r="DG716" s="61"/>
      <c r="DH716" s="61"/>
      <c r="DI716" s="61"/>
      <c r="DJ716" s="61"/>
      <c r="DK716" s="61"/>
      <c r="DL716" s="61"/>
      <c r="DM716" s="61"/>
      <c r="DN716" s="61"/>
      <c r="DO716" s="61"/>
      <c r="DP716" s="61"/>
      <c r="DQ716" s="61"/>
      <c r="DR716" s="61"/>
    </row>
    <row r="717" spans="1:122"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61"/>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1"/>
      <c r="CE717" s="61"/>
      <c r="CF717" s="61"/>
      <c r="CG717" s="61"/>
      <c r="CH717" s="61"/>
      <c r="CI717" s="61"/>
      <c r="CJ717" s="61"/>
      <c r="CK717" s="61"/>
      <c r="CL717" s="61"/>
      <c r="CM717" s="61"/>
      <c r="CN717" s="61"/>
      <c r="CO717" s="61"/>
      <c r="CP717" s="61"/>
      <c r="CQ717" s="61"/>
      <c r="CR717" s="61"/>
      <c r="CS717" s="61"/>
      <c r="CT717" s="61"/>
      <c r="CU717" s="61"/>
      <c r="CV717" s="61"/>
      <c r="CW717" s="61"/>
      <c r="CX717" s="61"/>
      <c r="CY717" s="61"/>
      <c r="CZ717" s="61"/>
      <c r="DA717" s="61"/>
      <c r="DB717" s="61"/>
      <c r="DC717" s="61"/>
      <c r="DD717" s="61"/>
      <c r="DE717" s="61"/>
      <c r="DF717" s="61"/>
      <c r="DG717" s="61"/>
      <c r="DH717" s="61"/>
      <c r="DI717" s="61"/>
      <c r="DJ717" s="61"/>
      <c r="DK717" s="61"/>
      <c r="DL717" s="61"/>
      <c r="DM717" s="61"/>
      <c r="DN717" s="61"/>
      <c r="DO717" s="61"/>
      <c r="DP717" s="61"/>
      <c r="DQ717" s="61"/>
      <c r="DR717" s="61"/>
    </row>
    <row r="718" spans="1:122"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61"/>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1"/>
      <c r="CE718" s="61"/>
      <c r="CF718" s="61"/>
      <c r="CG718" s="61"/>
      <c r="CH718" s="61"/>
      <c r="CI718" s="61"/>
      <c r="CJ718" s="61"/>
      <c r="CK718" s="61"/>
      <c r="CL718" s="61"/>
      <c r="CM718" s="61"/>
      <c r="CN718" s="61"/>
      <c r="CO718" s="61"/>
      <c r="CP718" s="61"/>
      <c r="CQ718" s="61"/>
      <c r="CR718" s="61"/>
      <c r="CS718" s="61"/>
      <c r="CT718" s="61"/>
      <c r="CU718" s="61"/>
      <c r="CV718" s="61"/>
      <c r="CW718" s="61"/>
      <c r="CX718" s="61"/>
      <c r="CY718" s="61"/>
      <c r="CZ718" s="61"/>
      <c r="DA718" s="61"/>
      <c r="DB718" s="61"/>
      <c r="DC718" s="61"/>
      <c r="DD718" s="61"/>
      <c r="DE718" s="61"/>
      <c r="DF718" s="61"/>
      <c r="DG718" s="61"/>
      <c r="DH718" s="61"/>
      <c r="DI718" s="61"/>
      <c r="DJ718" s="61"/>
      <c r="DK718" s="61"/>
      <c r="DL718" s="61"/>
      <c r="DM718" s="61"/>
      <c r="DN718" s="61"/>
      <c r="DO718" s="61"/>
      <c r="DP718" s="61"/>
      <c r="DQ718" s="61"/>
      <c r="DR718" s="61"/>
    </row>
    <row r="719" spans="1:122"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61"/>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1"/>
      <c r="CE719" s="61"/>
      <c r="CF719" s="61"/>
      <c r="CG719" s="61"/>
      <c r="CH719" s="61"/>
      <c r="CI719" s="61"/>
      <c r="CJ719" s="61"/>
      <c r="CK719" s="61"/>
      <c r="CL719" s="61"/>
      <c r="CM719" s="61"/>
      <c r="CN719" s="61"/>
      <c r="CO719" s="61"/>
      <c r="CP719" s="61"/>
      <c r="CQ719" s="61"/>
      <c r="CR719" s="61"/>
      <c r="CS719" s="61"/>
      <c r="CT719" s="61"/>
      <c r="CU719" s="61"/>
      <c r="CV719" s="61"/>
      <c r="CW719" s="61"/>
      <c r="CX719" s="61"/>
      <c r="CY719" s="61"/>
      <c r="CZ719" s="61"/>
      <c r="DA719" s="61"/>
      <c r="DB719" s="61"/>
      <c r="DC719" s="61"/>
      <c r="DD719" s="61"/>
      <c r="DE719" s="61"/>
      <c r="DF719" s="61"/>
      <c r="DG719" s="61"/>
      <c r="DH719" s="61"/>
      <c r="DI719" s="61"/>
      <c r="DJ719" s="61"/>
      <c r="DK719" s="61"/>
      <c r="DL719" s="61"/>
      <c r="DM719" s="61"/>
      <c r="DN719" s="61"/>
      <c r="DO719" s="61"/>
      <c r="DP719" s="61"/>
      <c r="DQ719" s="61"/>
      <c r="DR719" s="61"/>
    </row>
    <row r="720" spans="1:122"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61"/>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1"/>
      <c r="CE720" s="61"/>
      <c r="CF720" s="61"/>
      <c r="CG720" s="61"/>
      <c r="CH720" s="61"/>
      <c r="CI720" s="61"/>
      <c r="CJ720" s="61"/>
      <c r="CK720" s="61"/>
      <c r="CL720" s="61"/>
      <c r="CM720" s="61"/>
      <c r="CN720" s="61"/>
      <c r="CO720" s="61"/>
      <c r="CP720" s="61"/>
      <c r="CQ720" s="61"/>
      <c r="CR720" s="61"/>
      <c r="CS720" s="61"/>
      <c r="CT720" s="61"/>
      <c r="CU720" s="61"/>
      <c r="CV720" s="61"/>
      <c r="CW720" s="61"/>
      <c r="CX720" s="61"/>
      <c r="CY720" s="61"/>
      <c r="CZ720" s="61"/>
      <c r="DA720" s="61"/>
      <c r="DB720" s="61"/>
      <c r="DC720" s="61"/>
      <c r="DD720" s="61"/>
      <c r="DE720" s="61"/>
      <c r="DF720" s="61"/>
      <c r="DG720" s="61"/>
      <c r="DH720" s="61"/>
      <c r="DI720" s="61"/>
      <c r="DJ720" s="61"/>
      <c r="DK720" s="61"/>
      <c r="DL720" s="61"/>
      <c r="DM720" s="61"/>
      <c r="DN720" s="61"/>
      <c r="DO720" s="61"/>
      <c r="DP720" s="61"/>
      <c r="DQ720" s="61"/>
      <c r="DR720" s="61"/>
    </row>
    <row r="721" spans="1:122"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61"/>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1"/>
      <c r="CE721" s="61"/>
      <c r="CF721" s="61"/>
      <c r="CG721" s="61"/>
      <c r="CH721" s="61"/>
      <c r="CI721" s="61"/>
      <c r="CJ721" s="61"/>
      <c r="CK721" s="61"/>
      <c r="CL721" s="61"/>
      <c r="CM721" s="61"/>
      <c r="CN721" s="61"/>
      <c r="CO721" s="61"/>
      <c r="CP721" s="61"/>
      <c r="CQ721" s="61"/>
      <c r="CR721" s="61"/>
      <c r="CS721" s="61"/>
      <c r="CT721" s="61"/>
      <c r="CU721" s="61"/>
      <c r="CV721" s="61"/>
      <c r="CW721" s="61"/>
      <c r="CX721" s="61"/>
      <c r="CY721" s="61"/>
      <c r="CZ721" s="61"/>
      <c r="DA721" s="61"/>
      <c r="DB721" s="61"/>
      <c r="DC721" s="61"/>
      <c r="DD721" s="61"/>
      <c r="DE721" s="61"/>
      <c r="DF721" s="61"/>
      <c r="DG721" s="61"/>
      <c r="DH721" s="61"/>
      <c r="DI721" s="61"/>
      <c r="DJ721" s="61"/>
      <c r="DK721" s="61"/>
      <c r="DL721" s="61"/>
      <c r="DM721" s="61"/>
      <c r="DN721" s="61"/>
      <c r="DO721" s="61"/>
      <c r="DP721" s="61"/>
      <c r="DQ721" s="61"/>
      <c r="DR721" s="61"/>
    </row>
    <row r="722" spans="1:122"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61"/>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1"/>
      <c r="CE722" s="61"/>
      <c r="CF722" s="61"/>
      <c r="CG722" s="61"/>
      <c r="CH722" s="61"/>
      <c r="CI722" s="61"/>
      <c r="CJ722" s="61"/>
      <c r="CK722" s="61"/>
      <c r="CL722" s="61"/>
      <c r="CM722" s="61"/>
      <c r="CN722" s="61"/>
      <c r="CO722" s="61"/>
      <c r="CP722" s="61"/>
      <c r="CQ722" s="61"/>
      <c r="CR722" s="61"/>
      <c r="CS722" s="61"/>
      <c r="CT722" s="61"/>
      <c r="CU722" s="61"/>
      <c r="CV722" s="61"/>
      <c r="CW722" s="61"/>
      <c r="CX722" s="61"/>
      <c r="CY722" s="61"/>
      <c r="CZ722" s="61"/>
      <c r="DA722" s="61"/>
      <c r="DB722" s="61"/>
      <c r="DC722" s="61"/>
      <c r="DD722" s="61"/>
      <c r="DE722" s="61"/>
      <c r="DF722" s="61"/>
      <c r="DG722" s="61"/>
      <c r="DH722" s="61"/>
      <c r="DI722" s="61"/>
      <c r="DJ722" s="61"/>
      <c r="DK722" s="61"/>
      <c r="DL722" s="61"/>
      <c r="DM722" s="61"/>
      <c r="DN722" s="61"/>
      <c r="DO722" s="61"/>
      <c r="DP722" s="61"/>
      <c r="DQ722" s="61"/>
      <c r="DR722" s="61"/>
    </row>
    <row r="723" spans="1:122"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61"/>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1"/>
      <c r="CE723" s="61"/>
      <c r="CF723" s="61"/>
      <c r="CG723" s="61"/>
      <c r="CH723" s="61"/>
      <c r="CI723" s="61"/>
      <c r="CJ723" s="61"/>
      <c r="CK723" s="61"/>
      <c r="CL723" s="61"/>
      <c r="CM723" s="61"/>
      <c r="CN723" s="61"/>
      <c r="CO723" s="61"/>
      <c r="CP723" s="61"/>
      <c r="CQ723" s="61"/>
      <c r="CR723" s="61"/>
      <c r="CS723" s="61"/>
      <c r="CT723" s="61"/>
      <c r="CU723" s="61"/>
      <c r="CV723" s="61"/>
      <c r="CW723" s="61"/>
      <c r="CX723" s="61"/>
      <c r="CY723" s="61"/>
      <c r="CZ723" s="61"/>
      <c r="DA723" s="61"/>
      <c r="DB723" s="61"/>
      <c r="DC723" s="61"/>
      <c r="DD723" s="61"/>
      <c r="DE723" s="61"/>
      <c r="DF723" s="61"/>
      <c r="DG723" s="61"/>
      <c r="DH723" s="61"/>
      <c r="DI723" s="61"/>
      <c r="DJ723" s="61"/>
      <c r="DK723" s="61"/>
      <c r="DL723" s="61"/>
      <c r="DM723" s="61"/>
      <c r="DN723" s="61"/>
      <c r="DO723" s="61"/>
      <c r="DP723" s="61"/>
      <c r="DQ723" s="61"/>
      <c r="DR723" s="61"/>
    </row>
    <row r="724" spans="1:122"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61"/>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1"/>
      <c r="CE724" s="61"/>
      <c r="CF724" s="61"/>
      <c r="CG724" s="61"/>
      <c r="CH724" s="61"/>
      <c r="CI724" s="61"/>
      <c r="CJ724" s="61"/>
      <c r="CK724" s="61"/>
      <c r="CL724" s="61"/>
      <c r="CM724" s="61"/>
      <c r="CN724" s="61"/>
      <c r="CO724" s="61"/>
      <c r="CP724" s="61"/>
      <c r="CQ724" s="61"/>
      <c r="CR724" s="61"/>
      <c r="CS724" s="61"/>
      <c r="CT724" s="61"/>
      <c r="CU724" s="61"/>
      <c r="CV724" s="61"/>
      <c r="CW724" s="61"/>
      <c r="CX724" s="61"/>
      <c r="CY724" s="61"/>
      <c r="CZ724" s="61"/>
      <c r="DA724" s="61"/>
      <c r="DB724" s="61"/>
      <c r="DC724" s="61"/>
      <c r="DD724" s="61"/>
      <c r="DE724" s="61"/>
      <c r="DF724" s="61"/>
      <c r="DG724" s="61"/>
      <c r="DH724" s="61"/>
      <c r="DI724" s="61"/>
      <c r="DJ724" s="61"/>
      <c r="DK724" s="61"/>
      <c r="DL724" s="61"/>
      <c r="DM724" s="61"/>
      <c r="DN724" s="61"/>
      <c r="DO724" s="61"/>
      <c r="DP724" s="61"/>
      <c r="DQ724" s="61"/>
      <c r="DR724" s="61"/>
    </row>
    <row r="725" spans="1:122"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61"/>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1"/>
      <c r="CE725" s="61"/>
      <c r="CF725" s="61"/>
      <c r="CG725" s="61"/>
      <c r="CH725" s="61"/>
      <c r="CI725" s="61"/>
      <c r="CJ725" s="61"/>
      <c r="CK725" s="61"/>
      <c r="CL725" s="61"/>
      <c r="CM725" s="61"/>
      <c r="CN725" s="61"/>
      <c r="CO725" s="61"/>
      <c r="CP725" s="61"/>
      <c r="CQ725" s="61"/>
      <c r="CR725" s="61"/>
      <c r="CS725" s="61"/>
      <c r="CT725" s="61"/>
      <c r="CU725" s="61"/>
      <c r="CV725" s="61"/>
      <c r="CW725" s="61"/>
      <c r="CX725" s="61"/>
      <c r="CY725" s="61"/>
      <c r="CZ725" s="61"/>
      <c r="DA725" s="61"/>
      <c r="DB725" s="61"/>
      <c r="DC725" s="61"/>
      <c r="DD725" s="61"/>
      <c r="DE725" s="61"/>
      <c r="DF725" s="61"/>
      <c r="DG725" s="61"/>
      <c r="DH725" s="61"/>
      <c r="DI725" s="61"/>
      <c r="DJ725" s="61"/>
      <c r="DK725" s="61"/>
      <c r="DL725" s="61"/>
      <c r="DM725" s="61"/>
      <c r="DN725" s="61"/>
      <c r="DO725" s="61"/>
      <c r="DP725" s="61"/>
      <c r="DQ725" s="61"/>
      <c r="DR725" s="61"/>
    </row>
    <row r="726" spans="1:122"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1"/>
      <c r="CE726" s="61"/>
      <c r="CF726" s="61"/>
      <c r="CG726" s="61"/>
      <c r="CH726" s="61"/>
      <c r="CI726" s="61"/>
      <c r="CJ726" s="61"/>
      <c r="CK726" s="61"/>
      <c r="CL726" s="61"/>
      <c r="CM726" s="61"/>
      <c r="CN726" s="61"/>
      <c r="CO726" s="61"/>
      <c r="CP726" s="61"/>
      <c r="CQ726" s="61"/>
      <c r="CR726" s="61"/>
      <c r="CS726" s="61"/>
      <c r="CT726" s="61"/>
      <c r="CU726" s="61"/>
      <c r="CV726" s="61"/>
      <c r="CW726" s="61"/>
      <c r="CX726" s="61"/>
      <c r="CY726" s="61"/>
      <c r="CZ726" s="61"/>
      <c r="DA726" s="61"/>
      <c r="DB726" s="61"/>
      <c r="DC726" s="61"/>
      <c r="DD726" s="61"/>
      <c r="DE726" s="61"/>
      <c r="DF726" s="61"/>
      <c r="DG726" s="61"/>
      <c r="DH726" s="61"/>
      <c r="DI726" s="61"/>
      <c r="DJ726" s="61"/>
      <c r="DK726" s="61"/>
      <c r="DL726" s="61"/>
      <c r="DM726" s="61"/>
      <c r="DN726" s="61"/>
      <c r="DO726" s="61"/>
      <c r="DP726" s="61"/>
      <c r="DQ726" s="61"/>
      <c r="DR726" s="61"/>
    </row>
    <row r="727" spans="1:122"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61"/>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1"/>
      <c r="CE727" s="61"/>
      <c r="CF727" s="61"/>
      <c r="CG727" s="61"/>
      <c r="CH727" s="61"/>
      <c r="CI727" s="61"/>
      <c r="CJ727" s="61"/>
      <c r="CK727" s="61"/>
      <c r="CL727" s="61"/>
      <c r="CM727" s="61"/>
      <c r="CN727" s="61"/>
      <c r="CO727" s="61"/>
      <c r="CP727" s="61"/>
      <c r="CQ727" s="61"/>
      <c r="CR727" s="61"/>
      <c r="CS727" s="61"/>
      <c r="CT727" s="61"/>
      <c r="CU727" s="61"/>
      <c r="CV727" s="61"/>
      <c r="CW727" s="61"/>
      <c r="CX727" s="61"/>
      <c r="CY727" s="61"/>
      <c r="CZ727" s="61"/>
      <c r="DA727" s="61"/>
      <c r="DB727" s="61"/>
      <c r="DC727" s="61"/>
      <c r="DD727" s="61"/>
      <c r="DE727" s="61"/>
      <c r="DF727" s="61"/>
      <c r="DG727" s="61"/>
      <c r="DH727" s="61"/>
      <c r="DI727" s="61"/>
      <c r="DJ727" s="61"/>
      <c r="DK727" s="61"/>
      <c r="DL727" s="61"/>
      <c r="DM727" s="61"/>
      <c r="DN727" s="61"/>
      <c r="DO727" s="61"/>
      <c r="DP727" s="61"/>
      <c r="DQ727" s="61"/>
      <c r="DR727" s="61"/>
    </row>
    <row r="728" spans="1:122"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61"/>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1"/>
      <c r="CE728" s="61"/>
      <c r="CF728" s="61"/>
      <c r="CG728" s="61"/>
      <c r="CH728" s="61"/>
      <c r="CI728" s="61"/>
      <c r="CJ728" s="61"/>
      <c r="CK728" s="61"/>
      <c r="CL728" s="61"/>
      <c r="CM728" s="61"/>
      <c r="CN728" s="61"/>
      <c r="CO728" s="61"/>
      <c r="CP728" s="61"/>
      <c r="CQ728" s="61"/>
      <c r="CR728" s="61"/>
      <c r="CS728" s="61"/>
      <c r="CT728" s="61"/>
      <c r="CU728" s="61"/>
      <c r="CV728" s="61"/>
      <c r="CW728" s="61"/>
      <c r="CX728" s="61"/>
      <c r="CY728" s="61"/>
      <c r="CZ728" s="61"/>
      <c r="DA728" s="61"/>
      <c r="DB728" s="61"/>
      <c r="DC728" s="61"/>
      <c r="DD728" s="61"/>
      <c r="DE728" s="61"/>
      <c r="DF728" s="61"/>
      <c r="DG728" s="61"/>
      <c r="DH728" s="61"/>
      <c r="DI728" s="61"/>
      <c r="DJ728" s="61"/>
      <c r="DK728" s="61"/>
      <c r="DL728" s="61"/>
      <c r="DM728" s="61"/>
      <c r="DN728" s="61"/>
      <c r="DO728" s="61"/>
      <c r="DP728" s="61"/>
      <c r="DQ728" s="61"/>
      <c r="DR728" s="61"/>
    </row>
    <row r="729" spans="1:122"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61"/>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1"/>
      <c r="CE729" s="61"/>
      <c r="CF729" s="61"/>
      <c r="CG729" s="61"/>
      <c r="CH729" s="61"/>
      <c r="CI729" s="61"/>
      <c r="CJ729" s="61"/>
      <c r="CK729" s="61"/>
      <c r="CL729" s="61"/>
      <c r="CM729" s="61"/>
      <c r="CN729" s="61"/>
      <c r="CO729" s="61"/>
      <c r="CP729" s="61"/>
      <c r="CQ729" s="61"/>
      <c r="CR729" s="61"/>
      <c r="CS729" s="61"/>
      <c r="CT729" s="61"/>
      <c r="CU729" s="61"/>
      <c r="CV729" s="61"/>
      <c r="CW729" s="61"/>
      <c r="CX729" s="61"/>
      <c r="CY729" s="61"/>
      <c r="CZ729" s="61"/>
      <c r="DA729" s="61"/>
      <c r="DB729" s="61"/>
      <c r="DC729" s="61"/>
      <c r="DD729" s="61"/>
      <c r="DE729" s="61"/>
      <c r="DF729" s="61"/>
      <c r="DG729" s="61"/>
      <c r="DH729" s="61"/>
      <c r="DI729" s="61"/>
      <c r="DJ729" s="61"/>
      <c r="DK729" s="61"/>
      <c r="DL729" s="61"/>
      <c r="DM729" s="61"/>
      <c r="DN729" s="61"/>
      <c r="DO729" s="61"/>
      <c r="DP729" s="61"/>
      <c r="DQ729" s="61"/>
      <c r="DR729" s="61"/>
    </row>
    <row r="730" spans="1:122"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61"/>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1"/>
      <c r="CE730" s="61"/>
      <c r="CF730" s="61"/>
      <c r="CG730" s="61"/>
      <c r="CH730" s="61"/>
      <c r="CI730" s="61"/>
      <c r="CJ730" s="61"/>
      <c r="CK730" s="61"/>
      <c r="CL730" s="61"/>
      <c r="CM730" s="61"/>
      <c r="CN730" s="61"/>
      <c r="CO730" s="61"/>
      <c r="CP730" s="61"/>
      <c r="CQ730" s="61"/>
      <c r="CR730" s="61"/>
      <c r="CS730" s="61"/>
      <c r="CT730" s="61"/>
      <c r="CU730" s="61"/>
      <c r="CV730" s="61"/>
      <c r="CW730" s="61"/>
      <c r="CX730" s="61"/>
      <c r="CY730" s="61"/>
      <c r="CZ730" s="61"/>
      <c r="DA730" s="61"/>
      <c r="DB730" s="61"/>
      <c r="DC730" s="61"/>
      <c r="DD730" s="61"/>
      <c r="DE730" s="61"/>
      <c r="DF730" s="61"/>
      <c r="DG730" s="61"/>
      <c r="DH730" s="61"/>
      <c r="DI730" s="61"/>
      <c r="DJ730" s="61"/>
      <c r="DK730" s="61"/>
      <c r="DL730" s="61"/>
      <c r="DM730" s="61"/>
      <c r="DN730" s="61"/>
      <c r="DO730" s="61"/>
      <c r="DP730" s="61"/>
      <c r="DQ730" s="61"/>
      <c r="DR730" s="61"/>
    </row>
    <row r="731" spans="1:122"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61"/>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1"/>
      <c r="CE731" s="61"/>
      <c r="CF731" s="61"/>
      <c r="CG731" s="61"/>
      <c r="CH731" s="61"/>
      <c r="CI731" s="61"/>
      <c r="CJ731" s="61"/>
      <c r="CK731" s="61"/>
      <c r="CL731" s="61"/>
      <c r="CM731" s="61"/>
      <c r="CN731" s="61"/>
      <c r="CO731" s="61"/>
      <c r="CP731" s="61"/>
      <c r="CQ731" s="61"/>
      <c r="CR731" s="61"/>
      <c r="CS731" s="61"/>
      <c r="CT731" s="61"/>
      <c r="CU731" s="61"/>
      <c r="CV731" s="61"/>
      <c r="CW731" s="61"/>
      <c r="CX731" s="61"/>
      <c r="CY731" s="61"/>
      <c r="CZ731" s="61"/>
      <c r="DA731" s="61"/>
      <c r="DB731" s="61"/>
      <c r="DC731" s="61"/>
      <c r="DD731" s="61"/>
      <c r="DE731" s="61"/>
      <c r="DF731" s="61"/>
      <c r="DG731" s="61"/>
      <c r="DH731" s="61"/>
      <c r="DI731" s="61"/>
      <c r="DJ731" s="61"/>
      <c r="DK731" s="61"/>
      <c r="DL731" s="61"/>
      <c r="DM731" s="61"/>
      <c r="DN731" s="61"/>
      <c r="DO731" s="61"/>
      <c r="DP731" s="61"/>
      <c r="DQ731" s="61"/>
      <c r="DR731" s="61"/>
    </row>
    <row r="732" spans="1:122"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61"/>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1"/>
      <c r="CE732" s="61"/>
      <c r="CF732" s="61"/>
      <c r="CG732" s="61"/>
      <c r="CH732" s="61"/>
      <c r="CI732" s="61"/>
      <c r="CJ732" s="61"/>
      <c r="CK732" s="61"/>
      <c r="CL732" s="61"/>
      <c r="CM732" s="61"/>
      <c r="CN732" s="61"/>
      <c r="CO732" s="61"/>
      <c r="CP732" s="61"/>
      <c r="CQ732" s="61"/>
      <c r="CR732" s="61"/>
      <c r="CS732" s="61"/>
      <c r="CT732" s="61"/>
      <c r="CU732" s="61"/>
      <c r="CV732" s="61"/>
      <c r="CW732" s="61"/>
      <c r="CX732" s="61"/>
      <c r="CY732" s="61"/>
      <c r="CZ732" s="61"/>
      <c r="DA732" s="61"/>
      <c r="DB732" s="61"/>
      <c r="DC732" s="61"/>
      <c r="DD732" s="61"/>
      <c r="DE732" s="61"/>
      <c r="DF732" s="61"/>
      <c r="DG732" s="61"/>
      <c r="DH732" s="61"/>
      <c r="DI732" s="61"/>
      <c r="DJ732" s="61"/>
      <c r="DK732" s="61"/>
      <c r="DL732" s="61"/>
      <c r="DM732" s="61"/>
      <c r="DN732" s="61"/>
      <c r="DO732" s="61"/>
      <c r="DP732" s="61"/>
      <c r="DQ732" s="61"/>
      <c r="DR732" s="61"/>
    </row>
    <row r="733" spans="1:122"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61"/>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1"/>
      <c r="CE733" s="61"/>
      <c r="CF733" s="61"/>
      <c r="CG733" s="61"/>
      <c r="CH733" s="61"/>
      <c r="CI733" s="61"/>
      <c r="CJ733" s="61"/>
      <c r="CK733" s="61"/>
      <c r="CL733" s="61"/>
      <c r="CM733" s="61"/>
      <c r="CN733" s="61"/>
      <c r="CO733" s="61"/>
      <c r="CP733" s="61"/>
      <c r="CQ733" s="61"/>
      <c r="CR733" s="61"/>
      <c r="CS733" s="61"/>
      <c r="CT733" s="61"/>
      <c r="CU733" s="61"/>
      <c r="CV733" s="61"/>
      <c r="CW733" s="61"/>
      <c r="CX733" s="61"/>
      <c r="CY733" s="61"/>
      <c r="CZ733" s="61"/>
      <c r="DA733" s="61"/>
      <c r="DB733" s="61"/>
      <c r="DC733" s="61"/>
      <c r="DD733" s="61"/>
      <c r="DE733" s="61"/>
      <c r="DF733" s="61"/>
      <c r="DG733" s="61"/>
      <c r="DH733" s="61"/>
      <c r="DI733" s="61"/>
      <c r="DJ733" s="61"/>
      <c r="DK733" s="61"/>
      <c r="DL733" s="61"/>
      <c r="DM733" s="61"/>
      <c r="DN733" s="61"/>
      <c r="DO733" s="61"/>
      <c r="DP733" s="61"/>
      <c r="DQ733" s="61"/>
      <c r="DR733" s="61"/>
    </row>
    <row r="734" spans="1:122"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61"/>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1"/>
      <c r="CE734" s="61"/>
      <c r="CF734" s="61"/>
      <c r="CG734" s="61"/>
      <c r="CH734" s="61"/>
      <c r="CI734" s="61"/>
      <c r="CJ734" s="61"/>
      <c r="CK734" s="61"/>
      <c r="CL734" s="61"/>
      <c r="CM734" s="61"/>
      <c r="CN734" s="61"/>
      <c r="CO734" s="61"/>
      <c r="CP734" s="61"/>
      <c r="CQ734" s="61"/>
      <c r="CR734" s="61"/>
      <c r="CS734" s="61"/>
      <c r="CT734" s="61"/>
      <c r="CU734" s="61"/>
      <c r="CV734" s="61"/>
      <c r="CW734" s="61"/>
      <c r="CX734" s="61"/>
      <c r="CY734" s="61"/>
      <c r="CZ734" s="61"/>
      <c r="DA734" s="61"/>
      <c r="DB734" s="61"/>
      <c r="DC734" s="61"/>
      <c r="DD734" s="61"/>
      <c r="DE734" s="61"/>
      <c r="DF734" s="61"/>
      <c r="DG734" s="61"/>
      <c r="DH734" s="61"/>
      <c r="DI734" s="61"/>
      <c r="DJ734" s="61"/>
      <c r="DK734" s="61"/>
      <c r="DL734" s="61"/>
      <c r="DM734" s="61"/>
      <c r="DN734" s="61"/>
      <c r="DO734" s="61"/>
      <c r="DP734" s="61"/>
      <c r="DQ734" s="61"/>
      <c r="DR734" s="61"/>
    </row>
    <row r="735" spans="1:122"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61"/>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1"/>
      <c r="CE735" s="61"/>
      <c r="CF735" s="61"/>
      <c r="CG735" s="61"/>
      <c r="CH735" s="61"/>
      <c r="CI735" s="61"/>
      <c r="CJ735" s="61"/>
      <c r="CK735" s="61"/>
      <c r="CL735" s="61"/>
      <c r="CM735" s="61"/>
      <c r="CN735" s="61"/>
      <c r="CO735" s="61"/>
      <c r="CP735" s="61"/>
      <c r="CQ735" s="61"/>
      <c r="CR735" s="61"/>
      <c r="CS735" s="61"/>
      <c r="CT735" s="61"/>
      <c r="CU735" s="61"/>
      <c r="CV735" s="61"/>
      <c r="CW735" s="61"/>
      <c r="CX735" s="61"/>
      <c r="CY735" s="61"/>
      <c r="CZ735" s="61"/>
      <c r="DA735" s="61"/>
      <c r="DB735" s="61"/>
      <c r="DC735" s="61"/>
      <c r="DD735" s="61"/>
      <c r="DE735" s="61"/>
      <c r="DF735" s="61"/>
      <c r="DG735" s="61"/>
      <c r="DH735" s="61"/>
      <c r="DI735" s="61"/>
      <c r="DJ735" s="61"/>
      <c r="DK735" s="61"/>
      <c r="DL735" s="61"/>
      <c r="DM735" s="61"/>
      <c r="DN735" s="61"/>
      <c r="DO735" s="61"/>
      <c r="DP735" s="61"/>
      <c r="DQ735" s="61"/>
      <c r="DR735" s="61"/>
    </row>
    <row r="736" spans="1:122"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61"/>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1"/>
      <c r="CE736" s="61"/>
      <c r="CF736" s="61"/>
      <c r="CG736" s="61"/>
      <c r="CH736" s="61"/>
      <c r="CI736" s="61"/>
      <c r="CJ736" s="61"/>
      <c r="CK736" s="61"/>
      <c r="CL736" s="61"/>
      <c r="CM736" s="61"/>
      <c r="CN736" s="61"/>
      <c r="CO736" s="61"/>
      <c r="CP736" s="61"/>
      <c r="CQ736" s="61"/>
      <c r="CR736" s="61"/>
      <c r="CS736" s="61"/>
      <c r="CT736" s="61"/>
      <c r="CU736" s="61"/>
      <c r="CV736" s="61"/>
      <c r="CW736" s="61"/>
      <c r="CX736" s="61"/>
      <c r="CY736" s="61"/>
      <c r="CZ736" s="61"/>
      <c r="DA736" s="61"/>
      <c r="DB736" s="61"/>
      <c r="DC736" s="61"/>
      <c r="DD736" s="61"/>
      <c r="DE736" s="61"/>
      <c r="DF736" s="61"/>
      <c r="DG736" s="61"/>
      <c r="DH736" s="61"/>
      <c r="DI736" s="61"/>
      <c r="DJ736" s="61"/>
      <c r="DK736" s="61"/>
      <c r="DL736" s="61"/>
      <c r="DM736" s="61"/>
      <c r="DN736" s="61"/>
      <c r="DO736" s="61"/>
      <c r="DP736" s="61"/>
      <c r="DQ736" s="61"/>
      <c r="DR736" s="61"/>
    </row>
    <row r="737" spans="1:122"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61"/>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1"/>
      <c r="CE737" s="61"/>
      <c r="CF737" s="61"/>
      <c r="CG737" s="61"/>
      <c r="CH737" s="61"/>
      <c r="CI737" s="61"/>
      <c r="CJ737" s="61"/>
      <c r="CK737" s="61"/>
      <c r="CL737" s="61"/>
      <c r="CM737" s="61"/>
      <c r="CN737" s="61"/>
      <c r="CO737" s="61"/>
      <c r="CP737" s="61"/>
      <c r="CQ737" s="61"/>
      <c r="CR737" s="61"/>
      <c r="CS737" s="61"/>
      <c r="CT737" s="61"/>
      <c r="CU737" s="61"/>
      <c r="CV737" s="61"/>
      <c r="CW737" s="61"/>
      <c r="CX737" s="61"/>
      <c r="CY737" s="61"/>
      <c r="CZ737" s="61"/>
      <c r="DA737" s="61"/>
      <c r="DB737" s="61"/>
      <c r="DC737" s="61"/>
      <c r="DD737" s="61"/>
      <c r="DE737" s="61"/>
      <c r="DF737" s="61"/>
      <c r="DG737" s="61"/>
      <c r="DH737" s="61"/>
      <c r="DI737" s="61"/>
      <c r="DJ737" s="61"/>
      <c r="DK737" s="61"/>
      <c r="DL737" s="61"/>
      <c r="DM737" s="61"/>
      <c r="DN737" s="61"/>
      <c r="DO737" s="61"/>
      <c r="DP737" s="61"/>
      <c r="DQ737" s="61"/>
      <c r="DR737" s="61"/>
    </row>
    <row r="738" spans="1:122"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61"/>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1"/>
      <c r="CE738" s="61"/>
      <c r="CF738" s="61"/>
      <c r="CG738" s="61"/>
      <c r="CH738" s="61"/>
      <c r="CI738" s="61"/>
      <c r="CJ738" s="61"/>
      <c r="CK738" s="61"/>
      <c r="CL738" s="61"/>
      <c r="CM738" s="61"/>
      <c r="CN738" s="61"/>
      <c r="CO738" s="61"/>
      <c r="CP738" s="61"/>
      <c r="CQ738" s="61"/>
      <c r="CR738" s="61"/>
      <c r="CS738" s="61"/>
      <c r="CT738" s="61"/>
      <c r="CU738" s="61"/>
      <c r="CV738" s="61"/>
      <c r="CW738" s="61"/>
      <c r="CX738" s="61"/>
      <c r="CY738" s="61"/>
      <c r="CZ738" s="61"/>
      <c r="DA738" s="61"/>
      <c r="DB738" s="61"/>
      <c r="DC738" s="61"/>
      <c r="DD738" s="61"/>
      <c r="DE738" s="61"/>
      <c r="DF738" s="61"/>
      <c r="DG738" s="61"/>
      <c r="DH738" s="61"/>
      <c r="DI738" s="61"/>
      <c r="DJ738" s="61"/>
      <c r="DK738" s="61"/>
      <c r="DL738" s="61"/>
      <c r="DM738" s="61"/>
      <c r="DN738" s="61"/>
      <c r="DO738" s="61"/>
      <c r="DP738" s="61"/>
      <c r="DQ738" s="61"/>
      <c r="DR738" s="61"/>
    </row>
    <row r="739" spans="1:122"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61"/>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1"/>
      <c r="CE739" s="61"/>
      <c r="CF739" s="61"/>
      <c r="CG739" s="61"/>
      <c r="CH739" s="61"/>
      <c r="CI739" s="61"/>
      <c r="CJ739" s="61"/>
      <c r="CK739" s="61"/>
      <c r="CL739" s="61"/>
      <c r="CM739" s="61"/>
      <c r="CN739" s="61"/>
      <c r="CO739" s="61"/>
      <c r="CP739" s="61"/>
      <c r="CQ739" s="61"/>
      <c r="CR739" s="61"/>
      <c r="CS739" s="61"/>
      <c r="CT739" s="61"/>
      <c r="CU739" s="61"/>
      <c r="CV739" s="61"/>
      <c r="CW739" s="61"/>
      <c r="CX739" s="61"/>
      <c r="CY739" s="61"/>
      <c r="CZ739" s="61"/>
      <c r="DA739" s="61"/>
      <c r="DB739" s="61"/>
      <c r="DC739" s="61"/>
      <c r="DD739" s="61"/>
      <c r="DE739" s="61"/>
      <c r="DF739" s="61"/>
      <c r="DG739" s="61"/>
      <c r="DH739" s="61"/>
      <c r="DI739" s="61"/>
      <c r="DJ739" s="61"/>
      <c r="DK739" s="61"/>
      <c r="DL739" s="61"/>
      <c r="DM739" s="61"/>
      <c r="DN739" s="61"/>
      <c r="DO739" s="61"/>
      <c r="DP739" s="61"/>
      <c r="DQ739" s="61"/>
      <c r="DR739" s="61"/>
    </row>
    <row r="740" spans="1:122"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61"/>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1"/>
      <c r="CE740" s="61"/>
      <c r="CF740" s="61"/>
      <c r="CG740" s="61"/>
      <c r="CH740" s="61"/>
      <c r="CI740" s="61"/>
      <c r="CJ740" s="61"/>
      <c r="CK740" s="61"/>
      <c r="CL740" s="61"/>
      <c r="CM740" s="61"/>
      <c r="CN740" s="61"/>
      <c r="CO740" s="61"/>
      <c r="CP740" s="61"/>
      <c r="CQ740" s="61"/>
      <c r="CR740" s="61"/>
      <c r="CS740" s="61"/>
      <c r="CT740" s="61"/>
      <c r="CU740" s="61"/>
      <c r="CV740" s="61"/>
      <c r="CW740" s="61"/>
      <c r="CX740" s="61"/>
      <c r="CY740" s="61"/>
      <c r="CZ740" s="61"/>
      <c r="DA740" s="61"/>
      <c r="DB740" s="61"/>
      <c r="DC740" s="61"/>
      <c r="DD740" s="61"/>
      <c r="DE740" s="61"/>
      <c r="DF740" s="61"/>
      <c r="DG740" s="61"/>
      <c r="DH740" s="61"/>
      <c r="DI740" s="61"/>
      <c r="DJ740" s="61"/>
      <c r="DK740" s="61"/>
      <c r="DL740" s="61"/>
      <c r="DM740" s="61"/>
      <c r="DN740" s="61"/>
      <c r="DO740" s="61"/>
      <c r="DP740" s="61"/>
      <c r="DQ740" s="61"/>
      <c r="DR740" s="61"/>
    </row>
    <row r="741" spans="1:122"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61"/>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1"/>
      <c r="CE741" s="61"/>
      <c r="CF741" s="61"/>
      <c r="CG741" s="61"/>
      <c r="CH741" s="61"/>
      <c r="CI741" s="61"/>
      <c r="CJ741" s="61"/>
      <c r="CK741" s="61"/>
      <c r="CL741" s="61"/>
      <c r="CM741" s="61"/>
      <c r="CN741" s="61"/>
      <c r="CO741" s="61"/>
      <c r="CP741" s="61"/>
      <c r="CQ741" s="61"/>
      <c r="CR741" s="61"/>
      <c r="CS741" s="61"/>
      <c r="CT741" s="61"/>
      <c r="CU741" s="61"/>
      <c r="CV741" s="61"/>
      <c r="CW741" s="61"/>
      <c r="CX741" s="61"/>
      <c r="CY741" s="61"/>
      <c r="CZ741" s="61"/>
      <c r="DA741" s="61"/>
      <c r="DB741" s="61"/>
      <c r="DC741" s="61"/>
      <c r="DD741" s="61"/>
      <c r="DE741" s="61"/>
      <c r="DF741" s="61"/>
      <c r="DG741" s="61"/>
      <c r="DH741" s="61"/>
      <c r="DI741" s="61"/>
      <c r="DJ741" s="61"/>
      <c r="DK741" s="61"/>
      <c r="DL741" s="61"/>
      <c r="DM741" s="61"/>
      <c r="DN741" s="61"/>
      <c r="DO741" s="61"/>
      <c r="DP741" s="61"/>
      <c r="DQ741" s="61"/>
      <c r="DR741" s="61"/>
    </row>
    <row r="742" spans="1:122"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61"/>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1"/>
      <c r="CE742" s="61"/>
      <c r="CF742" s="61"/>
      <c r="CG742" s="61"/>
      <c r="CH742" s="61"/>
      <c r="CI742" s="61"/>
      <c r="CJ742" s="61"/>
      <c r="CK742" s="61"/>
      <c r="CL742" s="61"/>
      <c r="CM742" s="61"/>
      <c r="CN742" s="61"/>
      <c r="CO742" s="61"/>
      <c r="CP742" s="61"/>
      <c r="CQ742" s="61"/>
      <c r="CR742" s="61"/>
      <c r="CS742" s="61"/>
      <c r="CT742" s="61"/>
      <c r="CU742" s="61"/>
      <c r="CV742" s="61"/>
      <c r="CW742" s="61"/>
      <c r="CX742" s="61"/>
      <c r="CY742" s="61"/>
      <c r="CZ742" s="61"/>
      <c r="DA742" s="61"/>
      <c r="DB742" s="61"/>
      <c r="DC742" s="61"/>
      <c r="DD742" s="61"/>
      <c r="DE742" s="61"/>
      <c r="DF742" s="61"/>
      <c r="DG742" s="61"/>
      <c r="DH742" s="61"/>
      <c r="DI742" s="61"/>
      <c r="DJ742" s="61"/>
      <c r="DK742" s="61"/>
      <c r="DL742" s="61"/>
      <c r="DM742" s="61"/>
      <c r="DN742" s="61"/>
      <c r="DO742" s="61"/>
      <c r="DP742" s="61"/>
      <c r="DQ742" s="61"/>
      <c r="DR742" s="61"/>
    </row>
    <row r="743" spans="1:122"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61"/>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1"/>
      <c r="CE743" s="61"/>
      <c r="CF743" s="61"/>
      <c r="CG743" s="61"/>
      <c r="CH743" s="61"/>
      <c r="CI743" s="61"/>
      <c r="CJ743" s="61"/>
      <c r="CK743" s="61"/>
      <c r="CL743" s="61"/>
      <c r="CM743" s="61"/>
      <c r="CN743" s="61"/>
      <c r="CO743" s="61"/>
      <c r="CP743" s="61"/>
      <c r="CQ743" s="61"/>
      <c r="CR743" s="61"/>
      <c r="CS743" s="61"/>
      <c r="CT743" s="61"/>
      <c r="CU743" s="61"/>
      <c r="CV743" s="61"/>
      <c r="CW743" s="61"/>
      <c r="CX743" s="61"/>
      <c r="CY743" s="61"/>
      <c r="CZ743" s="61"/>
      <c r="DA743" s="61"/>
      <c r="DB743" s="61"/>
      <c r="DC743" s="61"/>
      <c r="DD743" s="61"/>
      <c r="DE743" s="61"/>
      <c r="DF743" s="61"/>
      <c r="DG743" s="61"/>
      <c r="DH743" s="61"/>
      <c r="DI743" s="61"/>
      <c r="DJ743" s="61"/>
      <c r="DK743" s="61"/>
      <c r="DL743" s="61"/>
      <c r="DM743" s="61"/>
      <c r="DN743" s="61"/>
      <c r="DO743" s="61"/>
      <c r="DP743" s="61"/>
      <c r="DQ743" s="61"/>
      <c r="DR743" s="61"/>
    </row>
    <row r="744" spans="1:122"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61"/>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1"/>
      <c r="CE744" s="61"/>
      <c r="CF744" s="61"/>
      <c r="CG744" s="61"/>
      <c r="CH744" s="61"/>
      <c r="CI744" s="61"/>
      <c r="CJ744" s="61"/>
      <c r="CK744" s="61"/>
      <c r="CL744" s="61"/>
      <c r="CM744" s="61"/>
      <c r="CN744" s="61"/>
      <c r="CO744" s="61"/>
      <c r="CP744" s="61"/>
      <c r="CQ744" s="61"/>
      <c r="CR744" s="61"/>
      <c r="CS744" s="61"/>
      <c r="CT744" s="61"/>
      <c r="CU744" s="61"/>
      <c r="CV744" s="61"/>
      <c r="CW744" s="61"/>
      <c r="CX744" s="61"/>
      <c r="CY744" s="61"/>
      <c r="CZ744" s="61"/>
      <c r="DA744" s="61"/>
      <c r="DB744" s="61"/>
      <c r="DC744" s="61"/>
      <c r="DD744" s="61"/>
      <c r="DE744" s="61"/>
      <c r="DF744" s="61"/>
      <c r="DG744" s="61"/>
      <c r="DH744" s="61"/>
      <c r="DI744" s="61"/>
      <c r="DJ744" s="61"/>
      <c r="DK744" s="61"/>
      <c r="DL744" s="61"/>
      <c r="DM744" s="61"/>
      <c r="DN744" s="61"/>
      <c r="DO744" s="61"/>
      <c r="DP744" s="61"/>
      <c r="DQ744" s="61"/>
      <c r="DR744" s="61"/>
    </row>
    <row r="745" spans="1:122"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61"/>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1"/>
      <c r="CE745" s="61"/>
      <c r="CF745" s="61"/>
      <c r="CG745" s="61"/>
      <c r="CH745" s="61"/>
      <c r="CI745" s="61"/>
      <c r="CJ745" s="61"/>
      <c r="CK745" s="61"/>
      <c r="CL745" s="61"/>
      <c r="CM745" s="61"/>
      <c r="CN745" s="61"/>
      <c r="CO745" s="61"/>
      <c r="CP745" s="61"/>
      <c r="CQ745" s="61"/>
      <c r="CR745" s="61"/>
      <c r="CS745" s="61"/>
      <c r="CT745" s="61"/>
      <c r="CU745" s="61"/>
      <c r="CV745" s="61"/>
      <c r="CW745" s="61"/>
      <c r="CX745" s="61"/>
      <c r="CY745" s="61"/>
      <c r="CZ745" s="61"/>
      <c r="DA745" s="61"/>
      <c r="DB745" s="61"/>
      <c r="DC745" s="61"/>
      <c r="DD745" s="61"/>
      <c r="DE745" s="61"/>
      <c r="DF745" s="61"/>
      <c r="DG745" s="61"/>
      <c r="DH745" s="61"/>
      <c r="DI745" s="61"/>
      <c r="DJ745" s="61"/>
      <c r="DK745" s="61"/>
      <c r="DL745" s="61"/>
      <c r="DM745" s="61"/>
      <c r="DN745" s="61"/>
      <c r="DO745" s="61"/>
      <c r="DP745" s="61"/>
      <c r="DQ745" s="61"/>
      <c r="DR745" s="61"/>
    </row>
    <row r="746" spans="1:122"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61"/>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1"/>
      <c r="CE746" s="61"/>
      <c r="CF746" s="61"/>
      <c r="CG746" s="61"/>
      <c r="CH746" s="61"/>
      <c r="CI746" s="61"/>
      <c r="CJ746" s="61"/>
      <c r="CK746" s="61"/>
      <c r="CL746" s="61"/>
      <c r="CM746" s="61"/>
      <c r="CN746" s="61"/>
      <c r="CO746" s="61"/>
      <c r="CP746" s="61"/>
      <c r="CQ746" s="61"/>
      <c r="CR746" s="61"/>
      <c r="CS746" s="61"/>
      <c r="CT746" s="61"/>
      <c r="CU746" s="61"/>
      <c r="CV746" s="61"/>
      <c r="CW746" s="61"/>
      <c r="CX746" s="61"/>
      <c r="CY746" s="61"/>
      <c r="CZ746" s="61"/>
      <c r="DA746" s="61"/>
      <c r="DB746" s="61"/>
      <c r="DC746" s="61"/>
      <c r="DD746" s="61"/>
      <c r="DE746" s="61"/>
      <c r="DF746" s="61"/>
      <c r="DG746" s="61"/>
      <c r="DH746" s="61"/>
      <c r="DI746" s="61"/>
      <c r="DJ746" s="61"/>
      <c r="DK746" s="61"/>
      <c r="DL746" s="61"/>
      <c r="DM746" s="61"/>
      <c r="DN746" s="61"/>
      <c r="DO746" s="61"/>
      <c r="DP746" s="61"/>
      <c r="DQ746" s="61"/>
      <c r="DR746" s="61"/>
    </row>
    <row r="747" spans="1:122"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61"/>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1"/>
      <c r="CE747" s="61"/>
      <c r="CF747" s="61"/>
      <c r="CG747" s="61"/>
      <c r="CH747" s="61"/>
      <c r="CI747" s="61"/>
      <c r="CJ747" s="61"/>
      <c r="CK747" s="61"/>
      <c r="CL747" s="61"/>
      <c r="CM747" s="61"/>
      <c r="CN747" s="61"/>
      <c r="CO747" s="61"/>
      <c r="CP747" s="61"/>
      <c r="CQ747" s="61"/>
      <c r="CR747" s="61"/>
      <c r="CS747" s="61"/>
      <c r="CT747" s="61"/>
      <c r="CU747" s="61"/>
      <c r="CV747" s="61"/>
      <c r="CW747" s="61"/>
      <c r="CX747" s="61"/>
      <c r="CY747" s="61"/>
      <c r="CZ747" s="61"/>
      <c r="DA747" s="61"/>
      <c r="DB747" s="61"/>
      <c r="DC747" s="61"/>
      <c r="DD747" s="61"/>
      <c r="DE747" s="61"/>
      <c r="DF747" s="61"/>
      <c r="DG747" s="61"/>
      <c r="DH747" s="61"/>
      <c r="DI747" s="61"/>
      <c r="DJ747" s="61"/>
      <c r="DK747" s="61"/>
      <c r="DL747" s="61"/>
      <c r="DM747" s="61"/>
      <c r="DN747" s="61"/>
      <c r="DO747" s="61"/>
      <c r="DP747" s="61"/>
      <c r="DQ747" s="61"/>
      <c r="DR747" s="61"/>
    </row>
    <row r="748" spans="1:122"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61"/>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1"/>
      <c r="CE748" s="61"/>
      <c r="CF748" s="61"/>
      <c r="CG748" s="61"/>
      <c r="CH748" s="61"/>
      <c r="CI748" s="61"/>
      <c r="CJ748" s="61"/>
      <c r="CK748" s="61"/>
      <c r="CL748" s="61"/>
      <c r="CM748" s="61"/>
      <c r="CN748" s="61"/>
      <c r="CO748" s="61"/>
      <c r="CP748" s="61"/>
      <c r="CQ748" s="61"/>
      <c r="CR748" s="61"/>
      <c r="CS748" s="61"/>
      <c r="CT748" s="61"/>
      <c r="CU748" s="61"/>
      <c r="CV748" s="61"/>
      <c r="CW748" s="61"/>
      <c r="CX748" s="61"/>
      <c r="CY748" s="61"/>
      <c r="CZ748" s="61"/>
      <c r="DA748" s="61"/>
      <c r="DB748" s="61"/>
      <c r="DC748" s="61"/>
      <c r="DD748" s="61"/>
      <c r="DE748" s="61"/>
      <c r="DF748" s="61"/>
      <c r="DG748" s="61"/>
      <c r="DH748" s="61"/>
      <c r="DI748" s="61"/>
      <c r="DJ748" s="61"/>
      <c r="DK748" s="61"/>
      <c r="DL748" s="61"/>
      <c r="DM748" s="61"/>
      <c r="DN748" s="61"/>
      <c r="DO748" s="61"/>
      <c r="DP748" s="61"/>
      <c r="DQ748" s="61"/>
      <c r="DR748" s="61"/>
    </row>
    <row r="749" spans="1:122"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1"/>
      <c r="CE749" s="61"/>
      <c r="CF749" s="61"/>
      <c r="CG749" s="61"/>
      <c r="CH749" s="61"/>
      <c r="CI749" s="61"/>
      <c r="CJ749" s="61"/>
      <c r="CK749" s="61"/>
      <c r="CL749" s="61"/>
      <c r="CM749" s="61"/>
      <c r="CN749" s="61"/>
      <c r="CO749" s="61"/>
      <c r="CP749" s="61"/>
      <c r="CQ749" s="61"/>
      <c r="CR749" s="61"/>
      <c r="CS749" s="61"/>
      <c r="CT749" s="61"/>
      <c r="CU749" s="61"/>
      <c r="CV749" s="61"/>
      <c r="CW749" s="61"/>
      <c r="CX749" s="61"/>
      <c r="CY749" s="61"/>
      <c r="CZ749" s="61"/>
      <c r="DA749" s="61"/>
      <c r="DB749" s="61"/>
      <c r="DC749" s="61"/>
      <c r="DD749" s="61"/>
      <c r="DE749" s="61"/>
      <c r="DF749" s="61"/>
      <c r="DG749" s="61"/>
      <c r="DH749" s="61"/>
      <c r="DI749" s="61"/>
      <c r="DJ749" s="61"/>
      <c r="DK749" s="61"/>
      <c r="DL749" s="61"/>
      <c r="DM749" s="61"/>
      <c r="DN749" s="61"/>
      <c r="DO749" s="61"/>
      <c r="DP749" s="61"/>
      <c r="DQ749" s="61"/>
      <c r="DR749" s="61"/>
    </row>
    <row r="750" spans="1:122"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1"/>
      <c r="CE750" s="61"/>
      <c r="CF750" s="61"/>
      <c r="CG750" s="61"/>
      <c r="CH750" s="61"/>
      <c r="CI750" s="61"/>
      <c r="CJ750" s="61"/>
      <c r="CK750" s="61"/>
      <c r="CL750" s="61"/>
      <c r="CM750" s="61"/>
      <c r="CN750" s="61"/>
      <c r="CO750" s="61"/>
      <c r="CP750" s="61"/>
      <c r="CQ750" s="61"/>
      <c r="CR750" s="61"/>
      <c r="CS750" s="61"/>
      <c r="CT750" s="61"/>
      <c r="CU750" s="61"/>
      <c r="CV750" s="61"/>
      <c r="CW750" s="61"/>
      <c r="CX750" s="61"/>
      <c r="CY750" s="61"/>
      <c r="CZ750" s="61"/>
      <c r="DA750" s="61"/>
      <c r="DB750" s="61"/>
      <c r="DC750" s="61"/>
      <c r="DD750" s="61"/>
      <c r="DE750" s="61"/>
      <c r="DF750" s="61"/>
      <c r="DG750" s="61"/>
      <c r="DH750" s="61"/>
      <c r="DI750" s="61"/>
      <c r="DJ750" s="61"/>
      <c r="DK750" s="61"/>
      <c r="DL750" s="61"/>
      <c r="DM750" s="61"/>
      <c r="DN750" s="61"/>
      <c r="DO750" s="61"/>
      <c r="DP750" s="61"/>
      <c r="DQ750" s="61"/>
      <c r="DR750" s="61"/>
    </row>
    <row r="751" spans="1:122"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1"/>
      <c r="CE751" s="61"/>
      <c r="CF751" s="61"/>
      <c r="CG751" s="61"/>
      <c r="CH751" s="61"/>
      <c r="CI751" s="61"/>
      <c r="CJ751" s="61"/>
      <c r="CK751" s="61"/>
      <c r="CL751" s="61"/>
      <c r="CM751" s="61"/>
      <c r="CN751" s="61"/>
      <c r="CO751" s="61"/>
      <c r="CP751" s="61"/>
      <c r="CQ751" s="61"/>
      <c r="CR751" s="61"/>
      <c r="CS751" s="61"/>
      <c r="CT751" s="61"/>
      <c r="CU751" s="61"/>
      <c r="CV751" s="61"/>
      <c r="CW751" s="61"/>
      <c r="CX751" s="61"/>
      <c r="CY751" s="61"/>
      <c r="CZ751" s="61"/>
      <c r="DA751" s="61"/>
      <c r="DB751" s="61"/>
      <c r="DC751" s="61"/>
      <c r="DD751" s="61"/>
      <c r="DE751" s="61"/>
      <c r="DF751" s="61"/>
      <c r="DG751" s="61"/>
      <c r="DH751" s="61"/>
      <c r="DI751" s="61"/>
      <c r="DJ751" s="61"/>
      <c r="DK751" s="61"/>
      <c r="DL751" s="61"/>
      <c r="DM751" s="61"/>
      <c r="DN751" s="61"/>
      <c r="DO751" s="61"/>
      <c r="DP751" s="61"/>
      <c r="DQ751" s="61"/>
      <c r="DR751" s="61"/>
    </row>
    <row r="752" spans="1:122"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1"/>
      <c r="CE752" s="61"/>
      <c r="CF752" s="61"/>
      <c r="CG752" s="61"/>
      <c r="CH752" s="61"/>
      <c r="CI752" s="61"/>
      <c r="CJ752" s="61"/>
      <c r="CK752" s="61"/>
      <c r="CL752" s="61"/>
      <c r="CM752" s="61"/>
      <c r="CN752" s="61"/>
      <c r="CO752" s="61"/>
      <c r="CP752" s="61"/>
      <c r="CQ752" s="61"/>
      <c r="CR752" s="61"/>
      <c r="CS752" s="61"/>
      <c r="CT752" s="61"/>
      <c r="CU752" s="61"/>
      <c r="CV752" s="61"/>
      <c r="CW752" s="61"/>
      <c r="CX752" s="61"/>
      <c r="CY752" s="61"/>
      <c r="CZ752" s="61"/>
      <c r="DA752" s="61"/>
      <c r="DB752" s="61"/>
      <c r="DC752" s="61"/>
      <c r="DD752" s="61"/>
      <c r="DE752" s="61"/>
      <c r="DF752" s="61"/>
      <c r="DG752" s="61"/>
      <c r="DH752" s="61"/>
      <c r="DI752" s="61"/>
      <c r="DJ752" s="61"/>
      <c r="DK752" s="61"/>
      <c r="DL752" s="61"/>
      <c r="DM752" s="61"/>
      <c r="DN752" s="61"/>
      <c r="DO752" s="61"/>
      <c r="DP752" s="61"/>
      <c r="DQ752" s="61"/>
      <c r="DR752" s="61"/>
    </row>
    <row r="753" spans="1:122"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1"/>
      <c r="CE753" s="61"/>
      <c r="CF753" s="61"/>
      <c r="CG753" s="61"/>
      <c r="CH753" s="61"/>
      <c r="CI753" s="61"/>
      <c r="CJ753" s="61"/>
      <c r="CK753" s="61"/>
      <c r="CL753" s="61"/>
      <c r="CM753" s="61"/>
      <c r="CN753" s="61"/>
      <c r="CO753" s="61"/>
      <c r="CP753" s="61"/>
      <c r="CQ753" s="61"/>
      <c r="CR753" s="61"/>
      <c r="CS753" s="61"/>
      <c r="CT753" s="61"/>
      <c r="CU753" s="61"/>
      <c r="CV753" s="61"/>
      <c r="CW753" s="61"/>
      <c r="CX753" s="61"/>
      <c r="CY753" s="61"/>
      <c r="CZ753" s="61"/>
      <c r="DA753" s="61"/>
      <c r="DB753" s="61"/>
      <c r="DC753" s="61"/>
      <c r="DD753" s="61"/>
      <c r="DE753" s="61"/>
      <c r="DF753" s="61"/>
      <c r="DG753" s="61"/>
      <c r="DH753" s="61"/>
      <c r="DI753" s="61"/>
      <c r="DJ753" s="61"/>
      <c r="DK753" s="61"/>
      <c r="DL753" s="61"/>
      <c r="DM753" s="61"/>
      <c r="DN753" s="61"/>
      <c r="DO753" s="61"/>
      <c r="DP753" s="61"/>
      <c r="DQ753" s="61"/>
      <c r="DR753" s="61"/>
    </row>
    <row r="754" spans="1:122"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1"/>
      <c r="CE754" s="61"/>
      <c r="CF754" s="61"/>
      <c r="CG754" s="61"/>
      <c r="CH754" s="61"/>
      <c r="CI754" s="61"/>
      <c r="CJ754" s="61"/>
      <c r="CK754" s="61"/>
      <c r="CL754" s="61"/>
      <c r="CM754" s="61"/>
      <c r="CN754" s="61"/>
      <c r="CO754" s="61"/>
      <c r="CP754" s="61"/>
      <c r="CQ754" s="61"/>
      <c r="CR754" s="61"/>
      <c r="CS754" s="61"/>
      <c r="CT754" s="61"/>
      <c r="CU754" s="61"/>
      <c r="CV754" s="61"/>
      <c r="CW754" s="61"/>
      <c r="CX754" s="61"/>
      <c r="CY754" s="61"/>
      <c r="CZ754" s="61"/>
      <c r="DA754" s="61"/>
      <c r="DB754" s="61"/>
      <c r="DC754" s="61"/>
      <c r="DD754" s="61"/>
      <c r="DE754" s="61"/>
      <c r="DF754" s="61"/>
      <c r="DG754" s="61"/>
      <c r="DH754" s="61"/>
      <c r="DI754" s="61"/>
      <c r="DJ754" s="61"/>
      <c r="DK754" s="61"/>
      <c r="DL754" s="61"/>
      <c r="DM754" s="61"/>
      <c r="DN754" s="61"/>
      <c r="DO754" s="61"/>
      <c r="DP754" s="61"/>
      <c r="DQ754" s="61"/>
      <c r="DR754" s="61"/>
    </row>
    <row r="755" spans="1:122"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1"/>
      <c r="CE755" s="61"/>
      <c r="CF755" s="61"/>
      <c r="CG755" s="61"/>
      <c r="CH755" s="61"/>
      <c r="CI755" s="61"/>
      <c r="CJ755" s="61"/>
      <c r="CK755" s="61"/>
      <c r="CL755" s="61"/>
      <c r="CM755" s="61"/>
      <c r="CN755" s="61"/>
      <c r="CO755" s="61"/>
      <c r="CP755" s="61"/>
      <c r="CQ755" s="61"/>
      <c r="CR755" s="61"/>
      <c r="CS755" s="61"/>
      <c r="CT755" s="61"/>
      <c r="CU755" s="61"/>
      <c r="CV755" s="61"/>
      <c r="CW755" s="61"/>
      <c r="CX755" s="61"/>
      <c r="CY755" s="61"/>
      <c r="CZ755" s="61"/>
      <c r="DA755" s="61"/>
      <c r="DB755" s="61"/>
      <c r="DC755" s="61"/>
      <c r="DD755" s="61"/>
      <c r="DE755" s="61"/>
      <c r="DF755" s="61"/>
      <c r="DG755" s="61"/>
      <c r="DH755" s="61"/>
      <c r="DI755" s="61"/>
      <c r="DJ755" s="61"/>
      <c r="DK755" s="61"/>
      <c r="DL755" s="61"/>
      <c r="DM755" s="61"/>
      <c r="DN755" s="61"/>
      <c r="DO755" s="61"/>
      <c r="DP755" s="61"/>
      <c r="DQ755" s="61"/>
      <c r="DR755" s="61"/>
    </row>
    <row r="756" spans="1:122"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1"/>
      <c r="CE756" s="61"/>
      <c r="CF756" s="61"/>
      <c r="CG756" s="61"/>
      <c r="CH756" s="61"/>
      <c r="CI756" s="61"/>
      <c r="CJ756" s="61"/>
      <c r="CK756" s="61"/>
      <c r="CL756" s="61"/>
      <c r="CM756" s="61"/>
      <c r="CN756" s="61"/>
      <c r="CO756" s="61"/>
      <c r="CP756" s="61"/>
      <c r="CQ756" s="61"/>
      <c r="CR756" s="61"/>
      <c r="CS756" s="61"/>
      <c r="CT756" s="61"/>
      <c r="CU756" s="61"/>
      <c r="CV756" s="61"/>
      <c r="CW756" s="61"/>
      <c r="CX756" s="61"/>
      <c r="CY756" s="61"/>
      <c r="CZ756" s="61"/>
      <c r="DA756" s="61"/>
      <c r="DB756" s="61"/>
      <c r="DC756" s="61"/>
      <c r="DD756" s="61"/>
      <c r="DE756" s="61"/>
      <c r="DF756" s="61"/>
      <c r="DG756" s="61"/>
      <c r="DH756" s="61"/>
      <c r="DI756" s="61"/>
      <c r="DJ756" s="61"/>
      <c r="DK756" s="61"/>
      <c r="DL756" s="61"/>
      <c r="DM756" s="61"/>
      <c r="DN756" s="61"/>
      <c r="DO756" s="61"/>
      <c r="DP756" s="61"/>
      <c r="DQ756" s="61"/>
      <c r="DR756" s="61"/>
    </row>
    <row r="757" spans="1:122"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1"/>
      <c r="CE757" s="61"/>
      <c r="CF757" s="61"/>
      <c r="CG757" s="61"/>
      <c r="CH757" s="61"/>
      <c r="CI757" s="61"/>
      <c r="CJ757" s="61"/>
      <c r="CK757" s="61"/>
      <c r="CL757" s="61"/>
      <c r="CM757" s="61"/>
      <c r="CN757" s="61"/>
      <c r="CO757" s="61"/>
      <c r="CP757" s="61"/>
      <c r="CQ757" s="61"/>
      <c r="CR757" s="61"/>
      <c r="CS757" s="61"/>
      <c r="CT757" s="61"/>
      <c r="CU757" s="61"/>
      <c r="CV757" s="61"/>
      <c r="CW757" s="61"/>
      <c r="CX757" s="61"/>
      <c r="CY757" s="61"/>
      <c r="CZ757" s="61"/>
      <c r="DA757" s="61"/>
      <c r="DB757" s="61"/>
      <c r="DC757" s="61"/>
      <c r="DD757" s="61"/>
      <c r="DE757" s="61"/>
      <c r="DF757" s="61"/>
      <c r="DG757" s="61"/>
      <c r="DH757" s="61"/>
      <c r="DI757" s="61"/>
      <c r="DJ757" s="61"/>
      <c r="DK757" s="61"/>
      <c r="DL757" s="61"/>
      <c r="DM757" s="61"/>
      <c r="DN757" s="61"/>
      <c r="DO757" s="61"/>
      <c r="DP757" s="61"/>
      <c r="DQ757" s="61"/>
      <c r="DR757" s="61"/>
    </row>
    <row r="758" spans="1:122"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1"/>
      <c r="CE758" s="61"/>
      <c r="CF758" s="61"/>
      <c r="CG758" s="61"/>
      <c r="CH758" s="61"/>
      <c r="CI758" s="61"/>
      <c r="CJ758" s="61"/>
      <c r="CK758" s="61"/>
      <c r="CL758" s="61"/>
      <c r="CM758" s="61"/>
      <c r="CN758" s="61"/>
      <c r="CO758" s="61"/>
      <c r="CP758" s="61"/>
      <c r="CQ758" s="61"/>
      <c r="CR758" s="61"/>
      <c r="CS758" s="61"/>
      <c r="CT758" s="61"/>
      <c r="CU758" s="61"/>
      <c r="CV758" s="61"/>
      <c r="CW758" s="61"/>
      <c r="CX758" s="61"/>
      <c r="CY758" s="61"/>
      <c r="CZ758" s="61"/>
      <c r="DA758" s="61"/>
      <c r="DB758" s="61"/>
      <c r="DC758" s="61"/>
      <c r="DD758" s="61"/>
      <c r="DE758" s="61"/>
      <c r="DF758" s="61"/>
      <c r="DG758" s="61"/>
      <c r="DH758" s="61"/>
      <c r="DI758" s="61"/>
      <c r="DJ758" s="61"/>
      <c r="DK758" s="61"/>
      <c r="DL758" s="61"/>
      <c r="DM758" s="61"/>
      <c r="DN758" s="61"/>
      <c r="DO758" s="61"/>
      <c r="DP758" s="61"/>
      <c r="DQ758" s="61"/>
      <c r="DR758" s="61"/>
    </row>
    <row r="759" spans="1:122"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1"/>
      <c r="CE759" s="61"/>
      <c r="CF759" s="61"/>
      <c r="CG759" s="61"/>
      <c r="CH759" s="61"/>
      <c r="CI759" s="61"/>
      <c r="CJ759" s="61"/>
      <c r="CK759" s="61"/>
      <c r="CL759" s="61"/>
      <c r="CM759" s="61"/>
      <c r="CN759" s="61"/>
      <c r="CO759" s="61"/>
      <c r="CP759" s="61"/>
      <c r="CQ759" s="61"/>
      <c r="CR759" s="61"/>
      <c r="CS759" s="61"/>
      <c r="CT759" s="61"/>
      <c r="CU759" s="61"/>
      <c r="CV759" s="61"/>
      <c r="CW759" s="61"/>
      <c r="CX759" s="61"/>
      <c r="CY759" s="61"/>
      <c r="CZ759" s="61"/>
      <c r="DA759" s="61"/>
      <c r="DB759" s="61"/>
      <c r="DC759" s="61"/>
      <c r="DD759" s="61"/>
      <c r="DE759" s="61"/>
      <c r="DF759" s="61"/>
      <c r="DG759" s="61"/>
      <c r="DH759" s="61"/>
      <c r="DI759" s="61"/>
      <c r="DJ759" s="61"/>
      <c r="DK759" s="61"/>
      <c r="DL759" s="61"/>
      <c r="DM759" s="61"/>
      <c r="DN759" s="61"/>
      <c r="DO759" s="61"/>
      <c r="DP759" s="61"/>
      <c r="DQ759" s="61"/>
      <c r="DR759" s="61"/>
    </row>
    <row r="760" spans="1:122"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1"/>
      <c r="CE760" s="61"/>
      <c r="CF760" s="61"/>
      <c r="CG760" s="61"/>
      <c r="CH760" s="61"/>
      <c r="CI760" s="61"/>
      <c r="CJ760" s="61"/>
      <c r="CK760" s="61"/>
      <c r="CL760" s="61"/>
      <c r="CM760" s="61"/>
      <c r="CN760" s="61"/>
      <c r="CO760" s="61"/>
      <c r="CP760" s="61"/>
      <c r="CQ760" s="61"/>
      <c r="CR760" s="61"/>
      <c r="CS760" s="61"/>
      <c r="CT760" s="61"/>
      <c r="CU760" s="61"/>
      <c r="CV760" s="61"/>
      <c r="CW760" s="61"/>
      <c r="CX760" s="61"/>
      <c r="CY760" s="61"/>
      <c r="CZ760" s="61"/>
      <c r="DA760" s="61"/>
      <c r="DB760" s="61"/>
      <c r="DC760" s="61"/>
      <c r="DD760" s="61"/>
      <c r="DE760" s="61"/>
      <c r="DF760" s="61"/>
      <c r="DG760" s="61"/>
      <c r="DH760" s="61"/>
      <c r="DI760" s="61"/>
      <c r="DJ760" s="61"/>
      <c r="DK760" s="61"/>
      <c r="DL760" s="61"/>
      <c r="DM760" s="61"/>
      <c r="DN760" s="61"/>
      <c r="DO760" s="61"/>
      <c r="DP760" s="61"/>
      <c r="DQ760" s="61"/>
      <c r="DR760" s="61"/>
    </row>
    <row r="761" spans="1:122"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1"/>
      <c r="CE761" s="61"/>
      <c r="CF761" s="61"/>
      <c r="CG761" s="61"/>
      <c r="CH761" s="61"/>
      <c r="CI761" s="61"/>
      <c r="CJ761" s="61"/>
      <c r="CK761" s="61"/>
      <c r="CL761" s="61"/>
      <c r="CM761" s="61"/>
      <c r="CN761" s="61"/>
      <c r="CO761" s="61"/>
      <c r="CP761" s="61"/>
      <c r="CQ761" s="61"/>
      <c r="CR761" s="61"/>
      <c r="CS761" s="61"/>
      <c r="CT761" s="61"/>
      <c r="CU761" s="61"/>
      <c r="CV761" s="61"/>
      <c r="CW761" s="61"/>
      <c r="CX761" s="61"/>
      <c r="CY761" s="61"/>
      <c r="CZ761" s="61"/>
      <c r="DA761" s="61"/>
      <c r="DB761" s="61"/>
      <c r="DC761" s="61"/>
      <c r="DD761" s="61"/>
      <c r="DE761" s="61"/>
      <c r="DF761" s="61"/>
      <c r="DG761" s="61"/>
      <c r="DH761" s="61"/>
      <c r="DI761" s="61"/>
      <c r="DJ761" s="61"/>
      <c r="DK761" s="61"/>
      <c r="DL761" s="61"/>
      <c r="DM761" s="61"/>
      <c r="DN761" s="61"/>
      <c r="DO761" s="61"/>
      <c r="DP761" s="61"/>
      <c r="DQ761" s="61"/>
      <c r="DR761" s="61"/>
    </row>
    <row r="762" spans="1:122"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1"/>
      <c r="CE762" s="61"/>
      <c r="CF762" s="61"/>
      <c r="CG762" s="61"/>
      <c r="CH762" s="61"/>
      <c r="CI762" s="61"/>
      <c r="CJ762" s="61"/>
      <c r="CK762" s="61"/>
      <c r="CL762" s="61"/>
      <c r="CM762" s="61"/>
      <c r="CN762" s="61"/>
      <c r="CO762" s="61"/>
      <c r="CP762" s="61"/>
      <c r="CQ762" s="61"/>
      <c r="CR762" s="61"/>
      <c r="CS762" s="61"/>
      <c r="CT762" s="61"/>
      <c r="CU762" s="61"/>
      <c r="CV762" s="61"/>
      <c r="CW762" s="61"/>
      <c r="CX762" s="61"/>
      <c r="CY762" s="61"/>
      <c r="CZ762" s="61"/>
      <c r="DA762" s="61"/>
      <c r="DB762" s="61"/>
      <c r="DC762" s="61"/>
      <c r="DD762" s="61"/>
      <c r="DE762" s="61"/>
      <c r="DF762" s="61"/>
      <c r="DG762" s="61"/>
      <c r="DH762" s="61"/>
      <c r="DI762" s="61"/>
      <c r="DJ762" s="61"/>
      <c r="DK762" s="61"/>
      <c r="DL762" s="61"/>
      <c r="DM762" s="61"/>
      <c r="DN762" s="61"/>
      <c r="DO762" s="61"/>
      <c r="DP762" s="61"/>
      <c r="DQ762" s="61"/>
      <c r="DR762" s="61"/>
    </row>
    <row r="763" spans="1:122"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1"/>
      <c r="CE763" s="61"/>
      <c r="CF763" s="61"/>
      <c r="CG763" s="61"/>
      <c r="CH763" s="61"/>
      <c r="CI763" s="61"/>
      <c r="CJ763" s="61"/>
      <c r="CK763" s="61"/>
      <c r="CL763" s="61"/>
      <c r="CM763" s="61"/>
      <c r="CN763" s="61"/>
      <c r="CO763" s="61"/>
      <c r="CP763" s="61"/>
      <c r="CQ763" s="61"/>
      <c r="CR763" s="61"/>
      <c r="CS763" s="61"/>
      <c r="CT763" s="61"/>
      <c r="CU763" s="61"/>
      <c r="CV763" s="61"/>
      <c r="CW763" s="61"/>
      <c r="CX763" s="61"/>
      <c r="CY763" s="61"/>
      <c r="CZ763" s="61"/>
      <c r="DA763" s="61"/>
      <c r="DB763" s="61"/>
      <c r="DC763" s="61"/>
      <c r="DD763" s="61"/>
      <c r="DE763" s="61"/>
      <c r="DF763" s="61"/>
      <c r="DG763" s="61"/>
      <c r="DH763" s="61"/>
      <c r="DI763" s="61"/>
      <c r="DJ763" s="61"/>
      <c r="DK763" s="61"/>
      <c r="DL763" s="61"/>
      <c r="DM763" s="61"/>
      <c r="DN763" s="61"/>
      <c r="DO763" s="61"/>
      <c r="DP763" s="61"/>
      <c r="DQ763" s="61"/>
      <c r="DR763" s="61"/>
    </row>
    <row r="764" spans="1:122"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1"/>
      <c r="CE764" s="61"/>
      <c r="CF764" s="61"/>
      <c r="CG764" s="61"/>
      <c r="CH764" s="61"/>
      <c r="CI764" s="61"/>
      <c r="CJ764" s="61"/>
      <c r="CK764" s="61"/>
      <c r="CL764" s="61"/>
      <c r="CM764" s="61"/>
      <c r="CN764" s="61"/>
      <c r="CO764" s="61"/>
      <c r="CP764" s="61"/>
      <c r="CQ764" s="61"/>
      <c r="CR764" s="61"/>
      <c r="CS764" s="61"/>
      <c r="CT764" s="61"/>
      <c r="CU764" s="61"/>
      <c r="CV764" s="61"/>
      <c r="CW764" s="61"/>
      <c r="CX764" s="61"/>
      <c r="CY764" s="61"/>
      <c r="CZ764" s="61"/>
      <c r="DA764" s="61"/>
      <c r="DB764" s="61"/>
      <c r="DC764" s="61"/>
      <c r="DD764" s="61"/>
      <c r="DE764" s="61"/>
      <c r="DF764" s="61"/>
      <c r="DG764" s="61"/>
      <c r="DH764" s="61"/>
      <c r="DI764" s="61"/>
      <c r="DJ764" s="61"/>
      <c r="DK764" s="61"/>
      <c r="DL764" s="61"/>
      <c r="DM764" s="61"/>
      <c r="DN764" s="61"/>
      <c r="DO764" s="61"/>
      <c r="DP764" s="61"/>
      <c r="DQ764" s="61"/>
      <c r="DR764" s="61"/>
    </row>
    <row r="765" spans="1:122"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1"/>
      <c r="CE765" s="61"/>
      <c r="CF765" s="61"/>
      <c r="CG765" s="61"/>
      <c r="CH765" s="61"/>
      <c r="CI765" s="61"/>
      <c r="CJ765" s="61"/>
      <c r="CK765" s="61"/>
      <c r="CL765" s="61"/>
      <c r="CM765" s="61"/>
      <c r="CN765" s="61"/>
      <c r="CO765" s="61"/>
      <c r="CP765" s="61"/>
      <c r="CQ765" s="61"/>
      <c r="CR765" s="61"/>
      <c r="CS765" s="61"/>
      <c r="CT765" s="61"/>
      <c r="CU765" s="61"/>
      <c r="CV765" s="61"/>
      <c r="CW765" s="61"/>
      <c r="CX765" s="61"/>
      <c r="CY765" s="61"/>
      <c r="CZ765" s="61"/>
      <c r="DA765" s="61"/>
      <c r="DB765" s="61"/>
      <c r="DC765" s="61"/>
      <c r="DD765" s="61"/>
      <c r="DE765" s="61"/>
      <c r="DF765" s="61"/>
      <c r="DG765" s="61"/>
      <c r="DH765" s="61"/>
      <c r="DI765" s="61"/>
      <c r="DJ765" s="61"/>
      <c r="DK765" s="61"/>
      <c r="DL765" s="61"/>
      <c r="DM765" s="61"/>
      <c r="DN765" s="61"/>
      <c r="DO765" s="61"/>
      <c r="DP765" s="61"/>
      <c r="DQ765" s="61"/>
      <c r="DR765" s="61"/>
    </row>
    <row r="766" spans="1:122"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1"/>
      <c r="CE766" s="61"/>
      <c r="CF766" s="61"/>
      <c r="CG766" s="61"/>
      <c r="CH766" s="61"/>
      <c r="CI766" s="61"/>
      <c r="CJ766" s="61"/>
      <c r="CK766" s="61"/>
      <c r="CL766" s="61"/>
      <c r="CM766" s="61"/>
      <c r="CN766" s="61"/>
      <c r="CO766" s="61"/>
      <c r="CP766" s="61"/>
      <c r="CQ766" s="61"/>
      <c r="CR766" s="61"/>
      <c r="CS766" s="61"/>
      <c r="CT766" s="61"/>
      <c r="CU766" s="61"/>
      <c r="CV766" s="61"/>
      <c r="CW766" s="61"/>
      <c r="CX766" s="61"/>
      <c r="CY766" s="61"/>
      <c r="CZ766" s="61"/>
      <c r="DA766" s="61"/>
      <c r="DB766" s="61"/>
      <c r="DC766" s="61"/>
      <c r="DD766" s="61"/>
      <c r="DE766" s="61"/>
      <c r="DF766" s="61"/>
      <c r="DG766" s="61"/>
      <c r="DH766" s="61"/>
      <c r="DI766" s="61"/>
      <c r="DJ766" s="61"/>
      <c r="DK766" s="61"/>
      <c r="DL766" s="61"/>
      <c r="DM766" s="61"/>
      <c r="DN766" s="61"/>
      <c r="DO766" s="61"/>
      <c r="DP766" s="61"/>
      <c r="DQ766" s="61"/>
      <c r="DR766" s="61"/>
    </row>
    <row r="767" spans="1:122"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1"/>
      <c r="CE767" s="61"/>
      <c r="CF767" s="61"/>
      <c r="CG767" s="61"/>
      <c r="CH767" s="61"/>
      <c r="CI767" s="61"/>
      <c r="CJ767" s="61"/>
      <c r="CK767" s="61"/>
      <c r="CL767" s="61"/>
      <c r="CM767" s="61"/>
      <c r="CN767" s="61"/>
      <c r="CO767" s="61"/>
      <c r="CP767" s="61"/>
      <c r="CQ767" s="61"/>
      <c r="CR767" s="61"/>
      <c r="CS767" s="61"/>
      <c r="CT767" s="61"/>
      <c r="CU767" s="61"/>
      <c r="CV767" s="61"/>
      <c r="CW767" s="61"/>
      <c r="CX767" s="61"/>
      <c r="CY767" s="61"/>
      <c r="CZ767" s="61"/>
      <c r="DA767" s="61"/>
      <c r="DB767" s="61"/>
      <c r="DC767" s="61"/>
      <c r="DD767" s="61"/>
      <c r="DE767" s="61"/>
      <c r="DF767" s="61"/>
      <c r="DG767" s="61"/>
      <c r="DH767" s="61"/>
      <c r="DI767" s="61"/>
      <c r="DJ767" s="61"/>
      <c r="DK767" s="61"/>
      <c r="DL767" s="61"/>
      <c r="DM767" s="61"/>
      <c r="DN767" s="61"/>
      <c r="DO767" s="61"/>
      <c r="DP767" s="61"/>
      <c r="DQ767" s="61"/>
      <c r="DR767" s="61"/>
    </row>
    <row r="768" spans="1:122"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1"/>
      <c r="CE768" s="61"/>
      <c r="CF768" s="61"/>
      <c r="CG768" s="61"/>
      <c r="CH768" s="61"/>
      <c r="CI768" s="61"/>
      <c r="CJ768" s="61"/>
      <c r="CK768" s="61"/>
      <c r="CL768" s="61"/>
      <c r="CM768" s="61"/>
      <c r="CN768" s="61"/>
      <c r="CO768" s="61"/>
      <c r="CP768" s="61"/>
      <c r="CQ768" s="61"/>
      <c r="CR768" s="61"/>
      <c r="CS768" s="61"/>
      <c r="CT768" s="61"/>
      <c r="CU768" s="61"/>
      <c r="CV768" s="61"/>
      <c r="CW768" s="61"/>
      <c r="CX768" s="61"/>
      <c r="CY768" s="61"/>
      <c r="CZ768" s="61"/>
      <c r="DA768" s="61"/>
      <c r="DB768" s="61"/>
      <c r="DC768" s="61"/>
      <c r="DD768" s="61"/>
      <c r="DE768" s="61"/>
      <c r="DF768" s="61"/>
      <c r="DG768" s="61"/>
      <c r="DH768" s="61"/>
      <c r="DI768" s="61"/>
      <c r="DJ768" s="61"/>
      <c r="DK768" s="61"/>
      <c r="DL768" s="61"/>
      <c r="DM768" s="61"/>
      <c r="DN768" s="61"/>
      <c r="DO768" s="61"/>
      <c r="DP768" s="61"/>
      <c r="DQ768" s="61"/>
      <c r="DR768" s="61"/>
    </row>
    <row r="769" spans="1:122"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1"/>
      <c r="CE769" s="61"/>
      <c r="CF769" s="61"/>
      <c r="CG769" s="61"/>
      <c r="CH769" s="61"/>
      <c r="CI769" s="61"/>
      <c r="CJ769" s="61"/>
      <c r="CK769" s="61"/>
      <c r="CL769" s="61"/>
      <c r="CM769" s="61"/>
      <c r="CN769" s="61"/>
      <c r="CO769" s="61"/>
      <c r="CP769" s="61"/>
      <c r="CQ769" s="61"/>
      <c r="CR769" s="61"/>
      <c r="CS769" s="61"/>
      <c r="CT769" s="61"/>
      <c r="CU769" s="61"/>
      <c r="CV769" s="61"/>
      <c r="CW769" s="61"/>
      <c r="CX769" s="61"/>
      <c r="CY769" s="61"/>
      <c r="CZ769" s="61"/>
      <c r="DA769" s="61"/>
      <c r="DB769" s="61"/>
      <c r="DC769" s="61"/>
      <c r="DD769" s="61"/>
      <c r="DE769" s="61"/>
      <c r="DF769" s="61"/>
      <c r="DG769" s="61"/>
      <c r="DH769" s="61"/>
      <c r="DI769" s="61"/>
      <c r="DJ769" s="61"/>
      <c r="DK769" s="61"/>
      <c r="DL769" s="61"/>
      <c r="DM769" s="61"/>
      <c r="DN769" s="61"/>
      <c r="DO769" s="61"/>
      <c r="DP769" s="61"/>
      <c r="DQ769" s="61"/>
      <c r="DR769" s="61"/>
    </row>
    <row r="770" spans="1:122"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1"/>
      <c r="CE770" s="61"/>
      <c r="CF770" s="61"/>
      <c r="CG770" s="61"/>
      <c r="CH770" s="61"/>
      <c r="CI770" s="61"/>
      <c r="CJ770" s="61"/>
      <c r="CK770" s="61"/>
      <c r="CL770" s="61"/>
      <c r="CM770" s="61"/>
      <c r="CN770" s="61"/>
      <c r="CO770" s="61"/>
      <c r="CP770" s="61"/>
      <c r="CQ770" s="61"/>
      <c r="CR770" s="61"/>
      <c r="CS770" s="61"/>
      <c r="CT770" s="61"/>
      <c r="CU770" s="61"/>
      <c r="CV770" s="61"/>
      <c r="CW770" s="61"/>
      <c r="CX770" s="61"/>
      <c r="CY770" s="61"/>
      <c r="CZ770" s="61"/>
      <c r="DA770" s="61"/>
      <c r="DB770" s="61"/>
      <c r="DC770" s="61"/>
      <c r="DD770" s="61"/>
      <c r="DE770" s="61"/>
      <c r="DF770" s="61"/>
      <c r="DG770" s="61"/>
      <c r="DH770" s="61"/>
      <c r="DI770" s="61"/>
      <c r="DJ770" s="61"/>
      <c r="DK770" s="61"/>
      <c r="DL770" s="61"/>
      <c r="DM770" s="61"/>
      <c r="DN770" s="61"/>
      <c r="DO770" s="61"/>
      <c r="DP770" s="61"/>
      <c r="DQ770" s="61"/>
      <c r="DR770" s="61"/>
    </row>
    <row r="771" spans="1:122"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1"/>
      <c r="CE771" s="61"/>
      <c r="CF771" s="61"/>
      <c r="CG771" s="61"/>
      <c r="CH771" s="61"/>
      <c r="CI771" s="61"/>
      <c r="CJ771" s="61"/>
      <c r="CK771" s="61"/>
      <c r="CL771" s="61"/>
      <c r="CM771" s="61"/>
      <c r="CN771" s="61"/>
      <c r="CO771" s="61"/>
      <c r="CP771" s="61"/>
      <c r="CQ771" s="61"/>
      <c r="CR771" s="61"/>
      <c r="CS771" s="61"/>
      <c r="CT771" s="61"/>
      <c r="CU771" s="61"/>
      <c r="CV771" s="61"/>
      <c r="CW771" s="61"/>
      <c r="CX771" s="61"/>
      <c r="CY771" s="61"/>
      <c r="CZ771" s="61"/>
      <c r="DA771" s="61"/>
      <c r="DB771" s="61"/>
      <c r="DC771" s="61"/>
      <c r="DD771" s="61"/>
      <c r="DE771" s="61"/>
      <c r="DF771" s="61"/>
      <c r="DG771" s="61"/>
      <c r="DH771" s="61"/>
      <c r="DI771" s="61"/>
      <c r="DJ771" s="61"/>
      <c r="DK771" s="61"/>
      <c r="DL771" s="61"/>
      <c r="DM771" s="61"/>
      <c r="DN771" s="61"/>
      <c r="DO771" s="61"/>
      <c r="DP771" s="61"/>
      <c r="DQ771" s="61"/>
      <c r="DR771" s="61"/>
    </row>
    <row r="772" spans="1:122"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1"/>
      <c r="CE772" s="61"/>
      <c r="CF772" s="61"/>
      <c r="CG772" s="61"/>
      <c r="CH772" s="61"/>
      <c r="CI772" s="61"/>
      <c r="CJ772" s="61"/>
      <c r="CK772" s="61"/>
      <c r="CL772" s="61"/>
      <c r="CM772" s="61"/>
      <c r="CN772" s="61"/>
      <c r="CO772" s="61"/>
      <c r="CP772" s="61"/>
      <c r="CQ772" s="61"/>
      <c r="CR772" s="61"/>
      <c r="CS772" s="61"/>
      <c r="CT772" s="61"/>
      <c r="CU772" s="61"/>
      <c r="CV772" s="61"/>
      <c r="CW772" s="61"/>
      <c r="CX772" s="61"/>
      <c r="CY772" s="61"/>
      <c r="CZ772" s="61"/>
      <c r="DA772" s="61"/>
      <c r="DB772" s="61"/>
      <c r="DC772" s="61"/>
      <c r="DD772" s="61"/>
      <c r="DE772" s="61"/>
      <c r="DF772" s="61"/>
      <c r="DG772" s="61"/>
      <c r="DH772" s="61"/>
      <c r="DI772" s="61"/>
      <c r="DJ772" s="61"/>
      <c r="DK772" s="61"/>
      <c r="DL772" s="61"/>
      <c r="DM772" s="61"/>
      <c r="DN772" s="61"/>
      <c r="DO772" s="61"/>
      <c r="DP772" s="61"/>
      <c r="DQ772" s="61"/>
      <c r="DR772" s="61"/>
    </row>
    <row r="773" spans="1:122"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1"/>
      <c r="CE773" s="61"/>
      <c r="CF773" s="61"/>
      <c r="CG773" s="61"/>
      <c r="CH773" s="61"/>
      <c r="CI773" s="61"/>
      <c r="CJ773" s="61"/>
      <c r="CK773" s="61"/>
      <c r="CL773" s="61"/>
      <c r="CM773" s="61"/>
      <c r="CN773" s="61"/>
      <c r="CO773" s="61"/>
      <c r="CP773" s="61"/>
      <c r="CQ773" s="61"/>
      <c r="CR773" s="61"/>
      <c r="CS773" s="61"/>
      <c r="CT773" s="61"/>
      <c r="CU773" s="61"/>
      <c r="CV773" s="61"/>
      <c r="CW773" s="61"/>
      <c r="CX773" s="61"/>
      <c r="CY773" s="61"/>
      <c r="CZ773" s="61"/>
      <c r="DA773" s="61"/>
      <c r="DB773" s="61"/>
      <c r="DC773" s="61"/>
      <c r="DD773" s="61"/>
      <c r="DE773" s="61"/>
      <c r="DF773" s="61"/>
      <c r="DG773" s="61"/>
      <c r="DH773" s="61"/>
      <c r="DI773" s="61"/>
      <c r="DJ773" s="61"/>
      <c r="DK773" s="61"/>
      <c r="DL773" s="61"/>
      <c r="DM773" s="61"/>
      <c r="DN773" s="61"/>
      <c r="DO773" s="61"/>
      <c r="DP773" s="61"/>
      <c r="DQ773" s="61"/>
      <c r="DR773" s="61"/>
    </row>
    <row r="774" spans="1:122"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1"/>
      <c r="CE774" s="61"/>
      <c r="CF774" s="61"/>
      <c r="CG774" s="61"/>
      <c r="CH774" s="61"/>
      <c r="CI774" s="61"/>
      <c r="CJ774" s="61"/>
      <c r="CK774" s="61"/>
      <c r="CL774" s="61"/>
      <c r="CM774" s="61"/>
      <c r="CN774" s="61"/>
      <c r="CO774" s="61"/>
      <c r="CP774" s="61"/>
      <c r="CQ774" s="61"/>
      <c r="CR774" s="61"/>
      <c r="CS774" s="61"/>
      <c r="CT774" s="61"/>
      <c r="CU774" s="61"/>
      <c r="CV774" s="61"/>
      <c r="CW774" s="61"/>
      <c r="CX774" s="61"/>
      <c r="CY774" s="61"/>
      <c r="CZ774" s="61"/>
      <c r="DA774" s="61"/>
      <c r="DB774" s="61"/>
      <c r="DC774" s="61"/>
      <c r="DD774" s="61"/>
      <c r="DE774" s="61"/>
      <c r="DF774" s="61"/>
      <c r="DG774" s="61"/>
      <c r="DH774" s="61"/>
      <c r="DI774" s="61"/>
      <c r="DJ774" s="61"/>
      <c r="DK774" s="61"/>
      <c r="DL774" s="61"/>
      <c r="DM774" s="61"/>
      <c r="DN774" s="61"/>
      <c r="DO774" s="61"/>
      <c r="DP774" s="61"/>
      <c r="DQ774" s="61"/>
      <c r="DR774" s="61"/>
    </row>
    <row r="775" spans="1:122"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1"/>
      <c r="CE775" s="61"/>
      <c r="CF775" s="61"/>
      <c r="CG775" s="61"/>
      <c r="CH775" s="61"/>
      <c r="CI775" s="61"/>
      <c r="CJ775" s="61"/>
      <c r="CK775" s="61"/>
      <c r="CL775" s="61"/>
      <c r="CM775" s="61"/>
      <c r="CN775" s="61"/>
      <c r="CO775" s="61"/>
      <c r="CP775" s="61"/>
      <c r="CQ775" s="61"/>
      <c r="CR775" s="61"/>
      <c r="CS775" s="61"/>
      <c r="CT775" s="61"/>
      <c r="CU775" s="61"/>
      <c r="CV775" s="61"/>
      <c r="CW775" s="61"/>
      <c r="CX775" s="61"/>
      <c r="CY775" s="61"/>
      <c r="CZ775" s="61"/>
      <c r="DA775" s="61"/>
      <c r="DB775" s="61"/>
      <c r="DC775" s="61"/>
      <c r="DD775" s="61"/>
      <c r="DE775" s="61"/>
      <c r="DF775" s="61"/>
      <c r="DG775" s="61"/>
      <c r="DH775" s="61"/>
      <c r="DI775" s="61"/>
      <c r="DJ775" s="61"/>
      <c r="DK775" s="61"/>
      <c r="DL775" s="61"/>
      <c r="DM775" s="61"/>
      <c r="DN775" s="61"/>
      <c r="DO775" s="61"/>
      <c r="DP775" s="61"/>
      <c r="DQ775" s="61"/>
      <c r="DR775" s="61"/>
    </row>
    <row r="776" spans="1:122"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1"/>
      <c r="CE776" s="61"/>
      <c r="CF776" s="61"/>
      <c r="CG776" s="61"/>
      <c r="CH776" s="61"/>
      <c r="CI776" s="61"/>
      <c r="CJ776" s="61"/>
      <c r="CK776" s="61"/>
      <c r="CL776" s="61"/>
      <c r="CM776" s="61"/>
      <c r="CN776" s="61"/>
      <c r="CO776" s="61"/>
      <c r="CP776" s="61"/>
      <c r="CQ776" s="61"/>
      <c r="CR776" s="61"/>
      <c r="CS776" s="61"/>
      <c r="CT776" s="61"/>
      <c r="CU776" s="61"/>
      <c r="CV776" s="61"/>
      <c r="CW776" s="61"/>
      <c r="CX776" s="61"/>
      <c r="CY776" s="61"/>
      <c r="CZ776" s="61"/>
      <c r="DA776" s="61"/>
      <c r="DB776" s="61"/>
      <c r="DC776" s="61"/>
      <c r="DD776" s="61"/>
      <c r="DE776" s="61"/>
      <c r="DF776" s="61"/>
      <c r="DG776" s="61"/>
      <c r="DH776" s="61"/>
      <c r="DI776" s="61"/>
      <c r="DJ776" s="61"/>
      <c r="DK776" s="61"/>
      <c r="DL776" s="61"/>
      <c r="DM776" s="61"/>
      <c r="DN776" s="61"/>
      <c r="DO776" s="61"/>
      <c r="DP776" s="61"/>
      <c r="DQ776" s="61"/>
      <c r="DR776" s="61"/>
    </row>
    <row r="777" spans="1:122"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1"/>
      <c r="CE777" s="61"/>
      <c r="CF777" s="61"/>
      <c r="CG777" s="61"/>
      <c r="CH777" s="61"/>
      <c r="CI777" s="61"/>
      <c r="CJ777" s="61"/>
      <c r="CK777" s="61"/>
      <c r="CL777" s="61"/>
      <c r="CM777" s="61"/>
      <c r="CN777" s="61"/>
      <c r="CO777" s="61"/>
      <c r="CP777" s="61"/>
      <c r="CQ777" s="61"/>
      <c r="CR777" s="61"/>
      <c r="CS777" s="61"/>
      <c r="CT777" s="61"/>
      <c r="CU777" s="61"/>
      <c r="CV777" s="61"/>
      <c r="CW777" s="61"/>
      <c r="CX777" s="61"/>
      <c r="CY777" s="61"/>
      <c r="CZ777" s="61"/>
      <c r="DA777" s="61"/>
      <c r="DB777" s="61"/>
      <c r="DC777" s="61"/>
      <c r="DD777" s="61"/>
      <c r="DE777" s="61"/>
      <c r="DF777" s="61"/>
      <c r="DG777" s="61"/>
      <c r="DH777" s="61"/>
      <c r="DI777" s="61"/>
      <c r="DJ777" s="61"/>
      <c r="DK777" s="61"/>
      <c r="DL777" s="61"/>
      <c r="DM777" s="61"/>
      <c r="DN777" s="61"/>
      <c r="DO777" s="61"/>
      <c r="DP777" s="61"/>
      <c r="DQ777" s="61"/>
      <c r="DR777" s="61"/>
    </row>
    <row r="778" spans="1:122"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1"/>
      <c r="CE778" s="61"/>
      <c r="CF778" s="61"/>
      <c r="CG778" s="61"/>
      <c r="CH778" s="61"/>
      <c r="CI778" s="61"/>
      <c r="CJ778" s="61"/>
      <c r="CK778" s="61"/>
      <c r="CL778" s="61"/>
      <c r="CM778" s="61"/>
      <c r="CN778" s="61"/>
      <c r="CO778" s="61"/>
      <c r="CP778" s="61"/>
      <c r="CQ778" s="61"/>
      <c r="CR778" s="61"/>
      <c r="CS778" s="61"/>
      <c r="CT778" s="61"/>
      <c r="CU778" s="61"/>
      <c r="CV778" s="61"/>
      <c r="CW778" s="61"/>
      <c r="CX778" s="61"/>
      <c r="CY778" s="61"/>
      <c r="CZ778" s="61"/>
      <c r="DA778" s="61"/>
      <c r="DB778" s="61"/>
      <c r="DC778" s="61"/>
      <c r="DD778" s="61"/>
      <c r="DE778" s="61"/>
      <c r="DF778" s="61"/>
      <c r="DG778" s="61"/>
      <c r="DH778" s="61"/>
      <c r="DI778" s="61"/>
      <c r="DJ778" s="61"/>
      <c r="DK778" s="61"/>
      <c r="DL778" s="61"/>
      <c r="DM778" s="61"/>
      <c r="DN778" s="61"/>
      <c r="DO778" s="61"/>
      <c r="DP778" s="61"/>
      <c r="DQ778" s="61"/>
      <c r="DR778" s="61"/>
    </row>
    <row r="779" spans="1:122"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1"/>
      <c r="CE779" s="61"/>
      <c r="CF779" s="61"/>
      <c r="CG779" s="61"/>
      <c r="CH779" s="61"/>
      <c r="CI779" s="61"/>
      <c r="CJ779" s="61"/>
      <c r="CK779" s="61"/>
      <c r="CL779" s="61"/>
      <c r="CM779" s="61"/>
      <c r="CN779" s="61"/>
      <c r="CO779" s="61"/>
      <c r="CP779" s="61"/>
      <c r="CQ779" s="61"/>
      <c r="CR779" s="61"/>
      <c r="CS779" s="61"/>
      <c r="CT779" s="61"/>
      <c r="CU779" s="61"/>
      <c r="CV779" s="61"/>
      <c r="CW779" s="61"/>
      <c r="CX779" s="61"/>
      <c r="CY779" s="61"/>
      <c r="CZ779" s="61"/>
      <c r="DA779" s="61"/>
      <c r="DB779" s="61"/>
      <c r="DC779" s="61"/>
      <c r="DD779" s="61"/>
      <c r="DE779" s="61"/>
      <c r="DF779" s="61"/>
      <c r="DG779" s="61"/>
      <c r="DH779" s="61"/>
      <c r="DI779" s="61"/>
      <c r="DJ779" s="61"/>
      <c r="DK779" s="61"/>
      <c r="DL779" s="61"/>
      <c r="DM779" s="61"/>
      <c r="DN779" s="61"/>
      <c r="DO779" s="61"/>
      <c r="DP779" s="61"/>
      <c r="DQ779" s="61"/>
      <c r="DR779" s="61"/>
    </row>
    <row r="780" spans="1:122"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1"/>
      <c r="CE780" s="61"/>
      <c r="CF780" s="61"/>
      <c r="CG780" s="61"/>
      <c r="CH780" s="61"/>
      <c r="CI780" s="61"/>
      <c r="CJ780" s="61"/>
      <c r="CK780" s="61"/>
      <c r="CL780" s="61"/>
      <c r="CM780" s="61"/>
      <c r="CN780" s="61"/>
      <c r="CO780" s="61"/>
      <c r="CP780" s="61"/>
      <c r="CQ780" s="61"/>
      <c r="CR780" s="61"/>
      <c r="CS780" s="61"/>
      <c r="CT780" s="61"/>
      <c r="CU780" s="61"/>
      <c r="CV780" s="61"/>
      <c r="CW780" s="61"/>
      <c r="CX780" s="61"/>
      <c r="CY780" s="61"/>
      <c r="CZ780" s="61"/>
      <c r="DA780" s="61"/>
      <c r="DB780" s="61"/>
      <c r="DC780" s="61"/>
      <c r="DD780" s="61"/>
      <c r="DE780" s="61"/>
      <c r="DF780" s="61"/>
      <c r="DG780" s="61"/>
      <c r="DH780" s="61"/>
      <c r="DI780" s="61"/>
      <c r="DJ780" s="61"/>
      <c r="DK780" s="61"/>
      <c r="DL780" s="61"/>
      <c r="DM780" s="61"/>
      <c r="DN780" s="61"/>
      <c r="DO780" s="61"/>
      <c r="DP780" s="61"/>
      <c r="DQ780" s="61"/>
      <c r="DR780" s="61"/>
    </row>
    <row r="781" spans="1:122"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1"/>
      <c r="CE781" s="61"/>
      <c r="CF781" s="61"/>
      <c r="CG781" s="61"/>
      <c r="CH781" s="61"/>
      <c r="CI781" s="61"/>
      <c r="CJ781" s="61"/>
      <c r="CK781" s="61"/>
      <c r="CL781" s="61"/>
      <c r="CM781" s="61"/>
      <c r="CN781" s="61"/>
      <c r="CO781" s="61"/>
      <c r="CP781" s="61"/>
      <c r="CQ781" s="61"/>
      <c r="CR781" s="61"/>
      <c r="CS781" s="61"/>
      <c r="CT781" s="61"/>
      <c r="CU781" s="61"/>
      <c r="CV781" s="61"/>
      <c r="CW781" s="61"/>
      <c r="CX781" s="61"/>
      <c r="CY781" s="61"/>
      <c r="CZ781" s="61"/>
      <c r="DA781" s="61"/>
      <c r="DB781" s="61"/>
      <c r="DC781" s="61"/>
      <c r="DD781" s="61"/>
      <c r="DE781" s="61"/>
      <c r="DF781" s="61"/>
      <c r="DG781" s="61"/>
      <c r="DH781" s="61"/>
      <c r="DI781" s="61"/>
      <c r="DJ781" s="61"/>
      <c r="DK781" s="61"/>
      <c r="DL781" s="61"/>
      <c r="DM781" s="61"/>
      <c r="DN781" s="61"/>
      <c r="DO781" s="61"/>
      <c r="DP781" s="61"/>
      <c r="DQ781" s="61"/>
      <c r="DR781" s="61"/>
    </row>
    <row r="782" spans="1:122"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1"/>
      <c r="CE782" s="61"/>
      <c r="CF782" s="61"/>
      <c r="CG782" s="61"/>
      <c r="CH782" s="61"/>
      <c r="CI782" s="61"/>
      <c r="CJ782" s="61"/>
      <c r="CK782" s="61"/>
      <c r="CL782" s="61"/>
      <c r="CM782" s="61"/>
      <c r="CN782" s="61"/>
      <c r="CO782" s="61"/>
      <c r="CP782" s="61"/>
      <c r="CQ782" s="61"/>
      <c r="CR782" s="61"/>
      <c r="CS782" s="61"/>
      <c r="CT782" s="61"/>
      <c r="CU782" s="61"/>
      <c r="CV782" s="61"/>
      <c r="CW782" s="61"/>
      <c r="CX782" s="61"/>
      <c r="CY782" s="61"/>
      <c r="CZ782" s="61"/>
      <c r="DA782" s="61"/>
      <c r="DB782" s="61"/>
      <c r="DC782" s="61"/>
      <c r="DD782" s="61"/>
      <c r="DE782" s="61"/>
      <c r="DF782" s="61"/>
      <c r="DG782" s="61"/>
      <c r="DH782" s="61"/>
      <c r="DI782" s="61"/>
      <c r="DJ782" s="61"/>
      <c r="DK782" s="61"/>
      <c r="DL782" s="61"/>
      <c r="DM782" s="61"/>
      <c r="DN782" s="61"/>
      <c r="DO782" s="61"/>
      <c r="DP782" s="61"/>
      <c r="DQ782" s="61"/>
      <c r="DR782" s="61"/>
    </row>
    <row r="783" spans="1:122"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1"/>
      <c r="CE783" s="61"/>
      <c r="CF783" s="61"/>
      <c r="CG783" s="61"/>
      <c r="CH783" s="61"/>
      <c r="CI783" s="61"/>
      <c r="CJ783" s="61"/>
      <c r="CK783" s="61"/>
      <c r="CL783" s="61"/>
      <c r="CM783" s="61"/>
      <c r="CN783" s="61"/>
      <c r="CO783" s="61"/>
      <c r="CP783" s="61"/>
      <c r="CQ783" s="61"/>
      <c r="CR783" s="61"/>
      <c r="CS783" s="61"/>
      <c r="CT783" s="61"/>
      <c r="CU783" s="61"/>
      <c r="CV783" s="61"/>
      <c r="CW783" s="61"/>
      <c r="CX783" s="61"/>
      <c r="CY783" s="61"/>
      <c r="CZ783" s="61"/>
      <c r="DA783" s="61"/>
      <c r="DB783" s="61"/>
      <c r="DC783" s="61"/>
      <c r="DD783" s="61"/>
      <c r="DE783" s="61"/>
      <c r="DF783" s="61"/>
      <c r="DG783" s="61"/>
      <c r="DH783" s="61"/>
      <c r="DI783" s="61"/>
      <c r="DJ783" s="61"/>
      <c r="DK783" s="61"/>
      <c r="DL783" s="61"/>
      <c r="DM783" s="61"/>
      <c r="DN783" s="61"/>
      <c r="DO783" s="61"/>
      <c r="DP783" s="61"/>
      <c r="DQ783" s="61"/>
      <c r="DR783" s="61"/>
    </row>
    <row r="784" spans="1:122"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1"/>
      <c r="CE784" s="61"/>
      <c r="CF784" s="61"/>
      <c r="CG784" s="61"/>
      <c r="CH784" s="61"/>
      <c r="CI784" s="61"/>
      <c r="CJ784" s="61"/>
      <c r="CK784" s="61"/>
      <c r="CL784" s="61"/>
      <c r="CM784" s="61"/>
      <c r="CN784" s="61"/>
      <c r="CO784" s="61"/>
      <c r="CP784" s="61"/>
      <c r="CQ784" s="61"/>
      <c r="CR784" s="61"/>
      <c r="CS784" s="61"/>
      <c r="CT784" s="61"/>
      <c r="CU784" s="61"/>
      <c r="CV784" s="61"/>
      <c r="CW784" s="61"/>
      <c r="CX784" s="61"/>
      <c r="CY784" s="61"/>
      <c r="CZ784" s="61"/>
      <c r="DA784" s="61"/>
      <c r="DB784" s="61"/>
      <c r="DC784" s="61"/>
      <c r="DD784" s="61"/>
      <c r="DE784" s="61"/>
      <c r="DF784" s="61"/>
      <c r="DG784" s="61"/>
      <c r="DH784" s="61"/>
      <c r="DI784" s="61"/>
      <c r="DJ784" s="61"/>
      <c r="DK784" s="61"/>
      <c r="DL784" s="61"/>
      <c r="DM784" s="61"/>
      <c r="DN784" s="61"/>
      <c r="DO784" s="61"/>
      <c r="DP784" s="61"/>
      <c r="DQ784" s="61"/>
      <c r="DR784" s="61"/>
    </row>
    <row r="785" spans="1:122"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1"/>
      <c r="CE785" s="61"/>
      <c r="CF785" s="61"/>
      <c r="CG785" s="61"/>
      <c r="CH785" s="61"/>
      <c r="CI785" s="61"/>
      <c r="CJ785" s="61"/>
      <c r="CK785" s="61"/>
      <c r="CL785" s="61"/>
      <c r="CM785" s="61"/>
      <c r="CN785" s="61"/>
      <c r="CO785" s="61"/>
      <c r="CP785" s="61"/>
      <c r="CQ785" s="61"/>
      <c r="CR785" s="61"/>
      <c r="CS785" s="61"/>
      <c r="CT785" s="61"/>
      <c r="CU785" s="61"/>
      <c r="CV785" s="61"/>
      <c r="CW785" s="61"/>
      <c r="CX785" s="61"/>
      <c r="CY785" s="61"/>
      <c r="CZ785" s="61"/>
      <c r="DA785" s="61"/>
      <c r="DB785" s="61"/>
      <c r="DC785" s="61"/>
      <c r="DD785" s="61"/>
      <c r="DE785" s="61"/>
      <c r="DF785" s="61"/>
      <c r="DG785" s="61"/>
      <c r="DH785" s="61"/>
      <c r="DI785" s="61"/>
      <c r="DJ785" s="61"/>
      <c r="DK785" s="61"/>
      <c r="DL785" s="61"/>
      <c r="DM785" s="61"/>
      <c r="DN785" s="61"/>
      <c r="DO785" s="61"/>
      <c r="DP785" s="61"/>
      <c r="DQ785" s="61"/>
      <c r="DR785" s="61"/>
    </row>
    <row r="786" spans="1:122"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1"/>
      <c r="CE786" s="61"/>
      <c r="CF786" s="61"/>
      <c r="CG786" s="61"/>
      <c r="CH786" s="61"/>
      <c r="CI786" s="61"/>
      <c r="CJ786" s="61"/>
      <c r="CK786" s="61"/>
      <c r="CL786" s="61"/>
      <c r="CM786" s="61"/>
      <c r="CN786" s="61"/>
      <c r="CO786" s="61"/>
      <c r="CP786" s="61"/>
      <c r="CQ786" s="61"/>
      <c r="CR786" s="61"/>
      <c r="CS786" s="61"/>
      <c r="CT786" s="61"/>
      <c r="CU786" s="61"/>
      <c r="CV786" s="61"/>
      <c r="CW786" s="61"/>
      <c r="CX786" s="61"/>
      <c r="CY786" s="61"/>
      <c r="CZ786" s="61"/>
      <c r="DA786" s="61"/>
      <c r="DB786" s="61"/>
      <c r="DC786" s="61"/>
      <c r="DD786" s="61"/>
      <c r="DE786" s="61"/>
      <c r="DF786" s="61"/>
      <c r="DG786" s="61"/>
      <c r="DH786" s="61"/>
      <c r="DI786" s="61"/>
      <c r="DJ786" s="61"/>
      <c r="DK786" s="61"/>
      <c r="DL786" s="61"/>
      <c r="DM786" s="61"/>
      <c r="DN786" s="61"/>
      <c r="DO786" s="61"/>
      <c r="DP786" s="61"/>
      <c r="DQ786" s="61"/>
      <c r="DR786" s="61"/>
    </row>
    <row r="787" spans="1:122"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1"/>
      <c r="CE787" s="61"/>
      <c r="CF787" s="61"/>
      <c r="CG787" s="61"/>
      <c r="CH787" s="61"/>
      <c r="CI787" s="61"/>
      <c r="CJ787" s="61"/>
      <c r="CK787" s="61"/>
      <c r="CL787" s="61"/>
      <c r="CM787" s="61"/>
      <c r="CN787" s="61"/>
      <c r="CO787" s="61"/>
      <c r="CP787" s="61"/>
      <c r="CQ787" s="61"/>
      <c r="CR787" s="61"/>
      <c r="CS787" s="61"/>
      <c r="CT787" s="61"/>
      <c r="CU787" s="61"/>
      <c r="CV787" s="61"/>
      <c r="CW787" s="61"/>
      <c r="CX787" s="61"/>
      <c r="CY787" s="61"/>
      <c r="CZ787" s="61"/>
      <c r="DA787" s="61"/>
      <c r="DB787" s="61"/>
      <c r="DC787" s="61"/>
      <c r="DD787" s="61"/>
      <c r="DE787" s="61"/>
      <c r="DF787" s="61"/>
      <c r="DG787" s="61"/>
      <c r="DH787" s="61"/>
      <c r="DI787" s="61"/>
      <c r="DJ787" s="61"/>
      <c r="DK787" s="61"/>
      <c r="DL787" s="61"/>
      <c r="DM787" s="61"/>
      <c r="DN787" s="61"/>
      <c r="DO787" s="61"/>
      <c r="DP787" s="61"/>
      <c r="DQ787" s="61"/>
      <c r="DR787" s="61"/>
    </row>
    <row r="788" spans="1:122"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1"/>
      <c r="CE788" s="61"/>
      <c r="CF788" s="61"/>
      <c r="CG788" s="61"/>
      <c r="CH788" s="61"/>
      <c r="CI788" s="61"/>
      <c r="CJ788" s="61"/>
      <c r="CK788" s="61"/>
      <c r="CL788" s="61"/>
      <c r="CM788" s="61"/>
      <c r="CN788" s="61"/>
      <c r="CO788" s="61"/>
      <c r="CP788" s="61"/>
      <c r="CQ788" s="61"/>
      <c r="CR788" s="61"/>
      <c r="CS788" s="61"/>
      <c r="CT788" s="61"/>
      <c r="CU788" s="61"/>
      <c r="CV788" s="61"/>
      <c r="CW788" s="61"/>
      <c r="CX788" s="61"/>
      <c r="CY788" s="61"/>
      <c r="CZ788" s="61"/>
      <c r="DA788" s="61"/>
      <c r="DB788" s="61"/>
      <c r="DC788" s="61"/>
      <c r="DD788" s="61"/>
      <c r="DE788" s="61"/>
      <c r="DF788" s="61"/>
      <c r="DG788" s="61"/>
      <c r="DH788" s="61"/>
      <c r="DI788" s="61"/>
      <c r="DJ788" s="61"/>
      <c r="DK788" s="61"/>
      <c r="DL788" s="61"/>
      <c r="DM788" s="61"/>
      <c r="DN788" s="61"/>
      <c r="DO788" s="61"/>
      <c r="DP788" s="61"/>
      <c r="DQ788" s="61"/>
      <c r="DR788" s="61"/>
    </row>
    <row r="789" spans="1:122"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1"/>
      <c r="CE789" s="61"/>
      <c r="CF789" s="61"/>
      <c r="CG789" s="61"/>
      <c r="CH789" s="61"/>
      <c r="CI789" s="61"/>
      <c r="CJ789" s="61"/>
      <c r="CK789" s="61"/>
      <c r="CL789" s="61"/>
      <c r="CM789" s="61"/>
      <c r="CN789" s="61"/>
      <c r="CO789" s="61"/>
      <c r="CP789" s="61"/>
      <c r="CQ789" s="61"/>
      <c r="CR789" s="61"/>
      <c r="CS789" s="61"/>
      <c r="CT789" s="61"/>
      <c r="CU789" s="61"/>
      <c r="CV789" s="61"/>
      <c r="CW789" s="61"/>
      <c r="CX789" s="61"/>
      <c r="CY789" s="61"/>
      <c r="CZ789" s="61"/>
      <c r="DA789" s="61"/>
      <c r="DB789" s="61"/>
      <c r="DC789" s="61"/>
      <c r="DD789" s="61"/>
      <c r="DE789" s="61"/>
      <c r="DF789" s="61"/>
      <c r="DG789" s="61"/>
      <c r="DH789" s="61"/>
      <c r="DI789" s="61"/>
      <c r="DJ789" s="61"/>
      <c r="DK789" s="61"/>
      <c r="DL789" s="61"/>
      <c r="DM789" s="61"/>
      <c r="DN789" s="61"/>
      <c r="DO789" s="61"/>
      <c r="DP789" s="61"/>
      <c r="DQ789" s="61"/>
      <c r="DR789" s="61"/>
    </row>
    <row r="790" spans="1:122"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1"/>
      <c r="CE790" s="61"/>
      <c r="CF790" s="61"/>
      <c r="CG790" s="61"/>
      <c r="CH790" s="61"/>
      <c r="CI790" s="61"/>
      <c r="CJ790" s="61"/>
      <c r="CK790" s="61"/>
      <c r="CL790" s="61"/>
      <c r="CM790" s="61"/>
      <c r="CN790" s="61"/>
      <c r="CO790" s="61"/>
      <c r="CP790" s="61"/>
      <c r="CQ790" s="61"/>
      <c r="CR790" s="61"/>
      <c r="CS790" s="61"/>
      <c r="CT790" s="61"/>
      <c r="CU790" s="61"/>
      <c r="CV790" s="61"/>
      <c r="CW790" s="61"/>
      <c r="CX790" s="61"/>
      <c r="CY790" s="61"/>
      <c r="CZ790" s="61"/>
      <c r="DA790" s="61"/>
      <c r="DB790" s="61"/>
      <c r="DC790" s="61"/>
      <c r="DD790" s="61"/>
      <c r="DE790" s="61"/>
      <c r="DF790" s="61"/>
      <c r="DG790" s="61"/>
      <c r="DH790" s="61"/>
      <c r="DI790" s="61"/>
      <c r="DJ790" s="61"/>
      <c r="DK790" s="61"/>
      <c r="DL790" s="61"/>
      <c r="DM790" s="61"/>
      <c r="DN790" s="61"/>
      <c r="DO790" s="61"/>
      <c r="DP790" s="61"/>
      <c r="DQ790" s="61"/>
      <c r="DR790" s="61"/>
    </row>
    <row r="791" spans="1:122"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1"/>
      <c r="CE791" s="61"/>
      <c r="CF791" s="61"/>
      <c r="CG791" s="61"/>
      <c r="CH791" s="61"/>
      <c r="CI791" s="61"/>
      <c r="CJ791" s="61"/>
      <c r="CK791" s="61"/>
      <c r="CL791" s="61"/>
      <c r="CM791" s="61"/>
      <c r="CN791" s="61"/>
      <c r="CO791" s="61"/>
      <c r="CP791" s="61"/>
      <c r="CQ791" s="61"/>
      <c r="CR791" s="61"/>
      <c r="CS791" s="61"/>
      <c r="CT791" s="61"/>
      <c r="CU791" s="61"/>
      <c r="CV791" s="61"/>
      <c r="CW791" s="61"/>
      <c r="CX791" s="61"/>
      <c r="CY791" s="61"/>
      <c r="CZ791" s="61"/>
      <c r="DA791" s="61"/>
      <c r="DB791" s="61"/>
      <c r="DC791" s="61"/>
      <c r="DD791" s="61"/>
      <c r="DE791" s="61"/>
      <c r="DF791" s="61"/>
      <c r="DG791" s="61"/>
      <c r="DH791" s="61"/>
      <c r="DI791" s="61"/>
      <c r="DJ791" s="61"/>
      <c r="DK791" s="61"/>
      <c r="DL791" s="61"/>
      <c r="DM791" s="61"/>
      <c r="DN791" s="61"/>
      <c r="DO791" s="61"/>
      <c r="DP791" s="61"/>
      <c r="DQ791" s="61"/>
      <c r="DR791" s="61"/>
    </row>
    <row r="792" spans="1:122"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1"/>
      <c r="CE792" s="61"/>
      <c r="CF792" s="61"/>
      <c r="CG792" s="61"/>
      <c r="CH792" s="61"/>
      <c r="CI792" s="61"/>
      <c r="CJ792" s="61"/>
      <c r="CK792" s="61"/>
      <c r="CL792" s="61"/>
      <c r="CM792" s="61"/>
      <c r="CN792" s="61"/>
      <c r="CO792" s="61"/>
      <c r="CP792" s="61"/>
      <c r="CQ792" s="61"/>
      <c r="CR792" s="61"/>
      <c r="CS792" s="61"/>
      <c r="CT792" s="61"/>
      <c r="CU792" s="61"/>
      <c r="CV792" s="61"/>
      <c r="CW792" s="61"/>
      <c r="CX792" s="61"/>
      <c r="CY792" s="61"/>
      <c r="CZ792" s="61"/>
      <c r="DA792" s="61"/>
      <c r="DB792" s="61"/>
      <c r="DC792" s="61"/>
      <c r="DD792" s="61"/>
      <c r="DE792" s="61"/>
      <c r="DF792" s="61"/>
      <c r="DG792" s="61"/>
      <c r="DH792" s="61"/>
      <c r="DI792" s="61"/>
      <c r="DJ792" s="61"/>
      <c r="DK792" s="61"/>
      <c r="DL792" s="61"/>
      <c r="DM792" s="61"/>
      <c r="DN792" s="61"/>
      <c r="DO792" s="61"/>
      <c r="DP792" s="61"/>
      <c r="DQ792" s="61"/>
      <c r="DR792" s="61"/>
    </row>
    <row r="793" spans="1:122"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1"/>
      <c r="CE793" s="61"/>
      <c r="CF793" s="61"/>
      <c r="CG793" s="61"/>
      <c r="CH793" s="61"/>
      <c r="CI793" s="61"/>
      <c r="CJ793" s="61"/>
      <c r="CK793" s="61"/>
      <c r="CL793" s="61"/>
      <c r="CM793" s="61"/>
      <c r="CN793" s="61"/>
      <c r="CO793" s="61"/>
      <c r="CP793" s="61"/>
      <c r="CQ793" s="61"/>
      <c r="CR793" s="61"/>
      <c r="CS793" s="61"/>
      <c r="CT793" s="61"/>
      <c r="CU793" s="61"/>
      <c r="CV793" s="61"/>
      <c r="CW793" s="61"/>
      <c r="CX793" s="61"/>
      <c r="CY793" s="61"/>
      <c r="CZ793" s="61"/>
      <c r="DA793" s="61"/>
      <c r="DB793" s="61"/>
      <c r="DC793" s="61"/>
      <c r="DD793" s="61"/>
      <c r="DE793" s="61"/>
      <c r="DF793" s="61"/>
      <c r="DG793" s="61"/>
      <c r="DH793" s="61"/>
      <c r="DI793" s="61"/>
      <c r="DJ793" s="61"/>
      <c r="DK793" s="61"/>
      <c r="DL793" s="61"/>
      <c r="DM793" s="61"/>
      <c r="DN793" s="61"/>
      <c r="DO793" s="61"/>
      <c r="DP793" s="61"/>
      <c r="DQ793" s="61"/>
      <c r="DR793" s="61"/>
    </row>
    <row r="794" spans="1:122"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1"/>
      <c r="CE794" s="61"/>
      <c r="CF794" s="61"/>
      <c r="CG794" s="61"/>
      <c r="CH794" s="61"/>
      <c r="CI794" s="61"/>
      <c r="CJ794" s="61"/>
      <c r="CK794" s="61"/>
      <c r="CL794" s="61"/>
      <c r="CM794" s="61"/>
      <c r="CN794" s="61"/>
      <c r="CO794" s="61"/>
      <c r="CP794" s="61"/>
      <c r="CQ794" s="61"/>
      <c r="CR794" s="61"/>
      <c r="CS794" s="61"/>
      <c r="CT794" s="61"/>
      <c r="CU794" s="61"/>
      <c r="CV794" s="61"/>
      <c r="CW794" s="61"/>
      <c r="CX794" s="61"/>
      <c r="CY794" s="61"/>
      <c r="CZ794" s="61"/>
      <c r="DA794" s="61"/>
      <c r="DB794" s="61"/>
      <c r="DC794" s="61"/>
      <c r="DD794" s="61"/>
      <c r="DE794" s="61"/>
      <c r="DF794" s="61"/>
      <c r="DG794" s="61"/>
      <c r="DH794" s="61"/>
      <c r="DI794" s="61"/>
      <c r="DJ794" s="61"/>
      <c r="DK794" s="61"/>
      <c r="DL794" s="61"/>
      <c r="DM794" s="61"/>
      <c r="DN794" s="61"/>
      <c r="DO794" s="61"/>
      <c r="DP794" s="61"/>
      <c r="DQ794" s="61"/>
      <c r="DR794" s="61"/>
    </row>
    <row r="795" spans="1:122"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1"/>
      <c r="CE795" s="61"/>
      <c r="CF795" s="61"/>
      <c r="CG795" s="61"/>
      <c r="CH795" s="61"/>
      <c r="CI795" s="61"/>
      <c r="CJ795" s="61"/>
      <c r="CK795" s="61"/>
      <c r="CL795" s="61"/>
      <c r="CM795" s="61"/>
      <c r="CN795" s="61"/>
      <c r="CO795" s="61"/>
      <c r="CP795" s="61"/>
      <c r="CQ795" s="61"/>
      <c r="CR795" s="61"/>
      <c r="CS795" s="61"/>
      <c r="CT795" s="61"/>
      <c r="CU795" s="61"/>
      <c r="CV795" s="61"/>
      <c r="CW795" s="61"/>
      <c r="CX795" s="61"/>
      <c r="CY795" s="61"/>
      <c r="CZ795" s="61"/>
      <c r="DA795" s="61"/>
      <c r="DB795" s="61"/>
      <c r="DC795" s="61"/>
      <c r="DD795" s="61"/>
      <c r="DE795" s="61"/>
      <c r="DF795" s="61"/>
      <c r="DG795" s="61"/>
      <c r="DH795" s="61"/>
      <c r="DI795" s="61"/>
      <c r="DJ795" s="61"/>
      <c r="DK795" s="61"/>
      <c r="DL795" s="61"/>
      <c r="DM795" s="61"/>
      <c r="DN795" s="61"/>
      <c r="DO795" s="61"/>
      <c r="DP795" s="61"/>
      <c r="DQ795" s="61"/>
      <c r="DR795" s="61"/>
    </row>
    <row r="796" spans="1:122"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1"/>
      <c r="CE796" s="61"/>
      <c r="CF796" s="61"/>
      <c r="CG796" s="61"/>
      <c r="CH796" s="61"/>
      <c r="CI796" s="61"/>
      <c r="CJ796" s="61"/>
      <c r="CK796" s="61"/>
      <c r="CL796" s="61"/>
      <c r="CM796" s="61"/>
      <c r="CN796" s="61"/>
      <c r="CO796" s="61"/>
      <c r="CP796" s="61"/>
      <c r="CQ796" s="61"/>
      <c r="CR796" s="61"/>
      <c r="CS796" s="61"/>
      <c r="CT796" s="61"/>
      <c r="CU796" s="61"/>
      <c r="CV796" s="61"/>
      <c r="CW796" s="61"/>
      <c r="CX796" s="61"/>
      <c r="CY796" s="61"/>
      <c r="CZ796" s="61"/>
      <c r="DA796" s="61"/>
      <c r="DB796" s="61"/>
      <c r="DC796" s="61"/>
      <c r="DD796" s="61"/>
      <c r="DE796" s="61"/>
      <c r="DF796" s="61"/>
      <c r="DG796" s="61"/>
      <c r="DH796" s="61"/>
      <c r="DI796" s="61"/>
      <c r="DJ796" s="61"/>
      <c r="DK796" s="61"/>
      <c r="DL796" s="61"/>
      <c r="DM796" s="61"/>
      <c r="DN796" s="61"/>
      <c r="DO796" s="61"/>
      <c r="DP796" s="61"/>
      <c r="DQ796" s="61"/>
      <c r="DR796" s="61"/>
    </row>
    <row r="797" spans="1:122"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1"/>
      <c r="CE797" s="61"/>
      <c r="CF797" s="61"/>
      <c r="CG797" s="61"/>
      <c r="CH797" s="61"/>
      <c r="CI797" s="61"/>
      <c r="CJ797" s="61"/>
      <c r="CK797" s="61"/>
      <c r="CL797" s="61"/>
      <c r="CM797" s="61"/>
      <c r="CN797" s="61"/>
      <c r="CO797" s="61"/>
      <c r="CP797" s="61"/>
      <c r="CQ797" s="61"/>
      <c r="CR797" s="61"/>
      <c r="CS797" s="61"/>
      <c r="CT797" s="61"/>
      <c r="CU797" s="61"/>
      <c r="CV797" s="61"/>
      <c r="CW797" s="61"/>
      <c r="CX797" s="61"/>
      <c r="CY797" s="61"/>
      <c r="CZ797" s="61"/>
      <c r="DA797" s="61"/>
      <c r="DB797" s="61"/>
      <c r="DC797" s="61"/>
      <c r="DD797" s="61"/>
      <c r="DE797" s="61"/>
      <c r="DF797" s="61"/>
      <c r="DG797" s="61"/>
      <c r="DH797" s="61"/>
      <c r="DI797" s="61"/>
      <c r="DJ797" s="61"/>
      <c r="DK797" s="61"/>
      <c r="DL797" s="61"/>
      <c r="DM797" s="61"/>
      <c r="DN797" s="61"/>
      <c r="DO797" s="61"/>
      <c r="DP797" s="61"/>
      <c r="DQ797" s="61"/>
      <c r="DR797" s="61"/>
    </row>
    <row r="798" spans="1:122"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1"/>
      <c r="CE798" s="61"/>
      <c r="CF798" s="61"/>
      <c r="CG798" s="61"/>
      <c r="CH798" s="61"/>
      <c r="CI798" s="61"/>
      <c r="CJ798" s="61"/>
      <c r="CK798" s="61"/>
      <c r="CL798" s="61"/>
      <c r="CM798" s="61"/>
      <c r="CN798" s="61"/>
      <c r="CO798" s="61"/>
      <c r="CP798" s="61"/>
      <c r="CQ798" s="61"/>
      <c r="CR798" s="61"/>
      <c r="CS798" s="61"/>
      <c r="CT798" s="61"/>
      <c r="CU798" s="61"/>
      <c r="CV798" s="61"/>
      <c r="CW798" s="61"/>
      <c r="CX798" s="61"/>
      <c r="CY798" s="61"/>
      <c r="CZ798" s="61"/>
      <c r="DA798" s="61"/>
      <c r="DB798" s="61"/>
      <c r="DC798" s="61"/>
      <c r="DD798" s="61"/>
      <c r="DE798" s="61"/>
      <c r="DF798" s="61"/>
      <c r="DG798" s="61"/>
      <c r="DH798" s="61"/>
      <c r="DI798" s="61"/>
      <c r="DJ798" s="61"/>
      <c r="DK798" s="61"/>
      <c r="DL798" s="61"/>
      <c r="DM798" s="61"/>
      <c r="DN798" s="61"/>
      <c r="DO798" s="61"/>
      <c r="DP798" s="61"/>
      <c r="DQ798" s="61"/>
      <c r="DR798" s="61"/>
    </row>
    <row r="799" spans="1:122"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1"/>
      <c r="CE799" s="61"/>
      <c r="CF799" s="61"/>
      <c r="CG799" s="61"/>
      <c r="CH799" s="61"/>
      <c r="CI799" s="61"/>
      <c r="CJ799" s="61"/>
      <c r="CK799" s="61"/>
      <c r="CL799" s="61"/>
      <c r="CM799" s="61"/>
      <c r="CN799" s="61"/>
      <c r="CO799" s="61"/>
      <c r="CP799" s="61"/>
      <c r="CQ799" s="61"/>
      <c r="CR799" s="61"/>
      <c r="CS799" s="61"/>
      <c r="CT799" s="61"/>
      <c r="CU799" s="61"/>
      <c r="CV799" s="61"/>
      <c r="CW799" s="61"/>
      <c r="CX799" s="61"/>
      <c r="CY799" s="61"/>
      <c r="CZ799" s="61"/>
      <c r="DA799" s="61"/>
      <c r="DB799" s="61"/>
      <c r="DC799" s="61"/>
      <c r="DD799" s="61"/>
      <c r="DE799" s="61"/>
      <c r="DF799" s="61"/>
      <c r="DG799" s="61"/>
      <c r="DH799" s="61"/>
      <c r="DI799" s="61"/>
      <c r="DJ799" s="61"/>
      <c r="DK799" s="61"/>
      <c r="DL799" s="61"/>
      <c r="DM799" s="61"/>
      <c r="DN799" s="61"/>
      <c r="DO799" s="61"/>
      <c r="DP799" s="61"/>
      <c r="DQ799" s="61"/>
      <c r="DR799" s="61"/>
    </row>
    <row r="800" spans="1:122"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1"/>
      <c r="CE800" s="61"/>
      <c r="CF800" s="61"/>
      <c r="CG800" s="61"/>
      <c r="CH800" s="61"/>
      <c r="CI800" s="61"/>
      <c r="CJ800" s="61"/>
      <c r="CK800" s="61"/>
      <c r="CL800" s="61"/>
      <c r="CM800" s="61"/>
      <c r="CN800" s="61"/>
      <c r="CO800" s="61"/>
      <c r="CP800" s="61"/>
      <c r="CQ800" s="61"/>
      <c r="CR800" s="61"/>
      <c r="CS800" s="61"/>
      <c r="CT800" s="61"/>
      <c r="CU800" s="61"/>
      <c r="CV800" s="61"/>
      <c r="CW800" s="61"/>
      <c r="CX800" s="61"/>
      <c r="CY800" s="61"/>
      <c r="CZ800" s="61"/>
      <c r="DA800" s="61"/>
      <c r="DB800" s="61"/>
      <c r="DC800" s="61"/>
      <c r="DD800" s="61"/>
      <c r="DE800" s="61"/>
      <c r="DF800" s="61"/>
      <c r="DG800" s="61"/>
      <c r="DH800" s="61"/>
      <c r="DI800" s="61"/>
      <c r="DJ800" s="61"/>
      <c r="DK800" s="61"/>
      <c r="DL800" s="61"/>
      <c r="DM800" s="61"/>
      <c r="DN800" s="61"/>
      <c r="DO800" s="61"/>
      <c r="DP800" s="61"/>
      <c r="DQ800" s="61"/>
      <c r="DR800" s="61"/>
    </row>
    <row r="801" spans="1:122"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1"/>
      <c r="CE801" s="61"/>
      <c r="CF801" s="61"/>
      <c r="CG801" s="61"/>
      <c r="CH801" s="61"/>
      <c r="CI801" s="61"/>
      <c r="CJ801" s="61"/>
      <c r="CK801" s="61"/>
      <c r="CL801" s="61"/>
      <c r="CM801" s="61"/>
      <c r="CN801" s="61"/>
      <c r="CO801" s="61"/>
      <c r="CP801" s="61"/>
      <c r="CQ801" s="61"/>
      <c r="CR801" s="61"/>
      <c r="CS801" s="61"/>
      <c r="CT801" s="61"/>
      <c r="CU801" s="61"/>
      <c r="CV801" s="61"/>
      <c r="CW801" s="61"/>
      <c r="CX801" s="61"/>
      <c r="CY801" s="61"/>
      <c r="CZ801" s="61"/>
      <c r="DA801" s="61"/>
      <c r="DB801" s="61"/>
      <c r="DC801" s="61"/>
      <c r="DD801" s="61"/>
      <c r="DE801" s="61"/>
      <c r="DF801" s="61"/>
      <c r="DG801" s="61"/>
      <c r="DH801" s="61"/>
      <c r="DI801" s="61"/>
      <c r="DJ801" s="61"/>
      <c r="DK801" s="61"/>
      <c r="DL801" s="61"/>
      <c r="DM801" s="61"/>
      <c r="DN801" s="61"/>
      <c r="DO801" s="61"/>
      <c r="DP801" s="61"/>
      <c r="DQ801" s="61"/>
      <c r="DR801" s="61"/>
    </row>
    <row r="802" spans="1:122"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1"/>
      <c r="CE802" s="61"/>
      <c r="CF802" s="61"/>
      <c r="CG802" s="61"/>
      <c r="CH802" s="61"/>
      <c r="CI802" s="61"/>
      <c r="CJ802" s="61"/>
      <c r="CK802" s="61"/>
      <c r="CL802" s="61"/>
      <c r="CM802" s="61"/>
      <c r="CN802" s="61"/>
      <c r="CO802" s="61"/>
      <c r="CP802" s="61"/>
      <c r="CQ802" s="61"/>
      <c r="CR802" s="61"/>
      <c r="CS802" s="61"/>
      <c r="CT802" s="61"/>
      <c r="CU802" s="61"/>
      <c r="CV802" s="61"/>
      <c r="CW802" s="61"/>
      <c r="CX802" s="61"/>
      <c r="CY802" s="61"/>
      <c r="CZ802" s="61"/>
      <c r="DA802" s="61"/>
      <c r="DB802" s="61"/>
      <c r="DC802" s="61"/>
      <c r="DD802" s="61"/>
      <c r="DE802" s="61"/>
      <c r="DF802" s="61"/>
      <c r="DG802" s="61"/>
      <c r="DH802" s="61"/>
      <c r="DI802" s="61"/>
      <c r="DJ802" s="61"/>
      <c r="DK802" s="61"/>
      <c r="DL802" s="61"/>
      <c r="DM802" s="61"/>
      <c r="DN802" s="61"/>
      <c r="DO802" s="61"/>
      <c r="DP802" s="61"/>
      <c r="DQ802" s="61"/>
      <c r="DR802" s="61"/>
    </row>
    <row r="803" spans="1:122"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1"/>
      <c r="CE803" s="61"/>
      <c r="CF803" s="61"/>
      <c r="CG803" s="61"/>
      <c r="CH803" s="61"/>
      <c r="CI803" s="61"/>
      <c r="CJ803" s="61"/>
      <c r="CK803" s="61"/>
      <c r="CL803" s="61"/>
      <c r="CM803" s="61"/>
      <c r="CN803" s="61"/>
      <c r="CO803" s="61"/>
      <c r="CP803" s="61"/>
      <c r="CQ803" s="61"/>
      <c r="CR803" s="61"/>
      <c r="CS803" s="61"/>
      <c r="CT803" s="61"/>
      <c r="CU803" s="61"/>
      <c r="CV803" s="61"/>
      <c r="CW803" s="61"/>
      <c r="CX803" s="61"/>
      <c r="CY803" s="61"/>
      <c r="CZ803" s="61"/>
      <c r="DA803" s="61"/>
      <c r="DB803" s="61"/>
      <c r="DC803" s="61"/>
      <c r="DD803" s="61"/>
      <c r="DE803" s="61"/>
      <c r="DF803" s="61"/>
      <c r="DG803" s="61"/>
      <c r="DH803" s="61"/>
      <c r="DI803" s="61"/>
      <c r="DJ803" s="61"/>
      <c r="DK803" s="61"/>
      <c r="DL803" s="61"/>
      <c r="DM803" s="61"/>
      <c r="DN803" s="61"/>
      <c r="DO803" s="61"/>
      <c r="DP803" s="61"/>
      <c r="DQ803" s="61"/>
      <c r="DR803" s="61"/>
    </row>
    <row r="804" spans="1:122"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1"/>
      <c r="CE804" s="61"/>
      <c r="CF804" s="61"/>
      <c r="CG804" s="61"/>
      <c r="CH804" s="61"/>
      <c r="CI804" s="61"/>
      <c r="CJ804" s="61"/>
      <c r="CK804" s="61"/>
      <c r="CL804" s="61"/>
      <c r="CM804" s="61"/>
      <c r="CN804" s="61"/>
      <c r="CO804" s="61"/>
      <c r="CP804" s="61"/>
      <c r="CQ804" s="61"/>
      <c r="CR804" s="61"/>
      <c r="CS804" s="61"/>
      <c r="CT804" s="61"/>
      <c r="CU804" s="61"/>
      <c r="CV804" s="61"/>
      <c r="CW804" s="61"/>
      <c r="CX804" s="61"/>
      <c r="CY804" s="61"/>
      <c r="CZ804" s="61"/>
      <c r="DA804" s="61"/>
      <c r="DB804" s="61"/>
      <c r="DC804" s="61"/>
      <c r="DD804" s="61"/>
      <c r="DE804" s="61"/>
      <c r="DF804" s="61"/>
      <c r="DG804" s="61"/>
      <c r="DH804" s="61"/>
      <c r="DI804" s="61"/>
      <c r="DJ804" s="61"/>
      <c r="DK804" s="61"/>
      <c r="DL804" s="61"/>
      <c r="DM804" s="61"/>
      <c r="DN804" s="61"/>
      <c r="DO804" s="61"/>
      <c r="DP804" s="61"/>
      <c r="DQ804" s="61"/>
      <c r="DR804" s="61"/>
    </row>
    <row r="805" spans="1:122"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1"/>
      <c r="CE805" s="61"/>
      <c r="CF805" s="61"/>
      <c r="CG805" s="61"/>
      <c r="CH805" s="61"/>
      <c r="CI805" s="61"/>
      <c r="CJ805" s="61"/>
      <c r="CK805" s="61"/>
      <c r="CL805" s="61"/>
      <c r="CM805" s="61"/>
      <c r="CN805" s="61"/>
      <c r="CO805" s="61"/>
      <c r="CP805" s="61"/>
      <c r="CQ805" s="61"/>
      <c r="CR805" s="61"/>
      <c r="CS805" s="61"/>
      <c r="CT805" s="61"/>
      <c r="CU805" s="61"/>
      <c r="CV805" s="61"/>
      <c r="CW805" s="61"/>
      <c r="CX805" s="61"/>
      <c r="CY805" s="61"/>
      <c r="CZ805" s="61"/>
      <c r="DA805" s="61"/>
      <c r="DB805" s="61"/>
      <c r="DC805" s="61"/>
      <c r="DD805" s="61"/>
      <c r="DE805" s="61"/>
      <c r="DF805" s="61"/>
      <c r="DG805" s="61"/>
      <c r="DH805" s="61"/>
      <c r="DI805" s="61"/>
      <c r="DJ805" s="61"/>
      <c r="DK805" s="61"/>
      <c r="DL805" s="61"/>
      <c r="DM805" s="61"/>
      <c r="DN805" s="61"/>
      <c r="DO805" s="61"/>
      <c r="DP805" s="61"/>
      <c r="DQ805" s="61"/>
      <c r="DR805" s="61"/>
    </row>
    <row r="806" spans="1:122"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c r="BW806" s="61"/>
      <c r="BX806" s="61"/>
      <c r="BY806" s="61"/>
      <c r="BZ806" s="61"/>
      <c r="CA806" s="61"/>
      <c r="CB806" s="61"/>
      <c r="CC806" s="61"/>
      <c r="CD806" s="61"/>
      <c r="CE806" s="61"/>
      <c r="CF806" s="61"/>
      <c r="CG806" s="61"/>
      <c r="CH806" s="61"/>
      <c r="CI806" s="61"/>
      <c r="CJ806" s="61"/>
      <c r="CK806" s="61"/>
      <c r="CL806" s="61"/>
      <c r="CM806" s="61"/>
      <c r="CN806" s="61"/>
      <c r="CO806" s="61"/>
      <c r="CP806" s="61"/>
      <c r="CQ806" s="61"/>
      <c r="CR806" s="61"/>
      <c r="CS806" s="61"/>
      <c r="CT806" s="61"/>
      <c r="CU806" s="61"/>
      <c r="CV806" s="61"/>
      <c r="CW806" s="61"/>
      <c r="CX806" s="61"/>
      <c r="CY806" s="61"/>
      <c r="CZ806" s="61"/>
      <c r="DA806" s="61"/>
      <c r="DB806" s="61"/>
      <c r="DC806" s="61"/>
      <c r="DD806" s="61"/>
      <c r="DE806" s="61"/>
      <c r="DF806" s="61"/>
      <c r="DG806" s="61"/>
      <c r="DH806" s="61"/>
      <c r="DI806" s="61"/>
      <c r="DJ806" s="61"/>
      <c r="DK806" s="61"/>
      <c r="DL806" s="61"/>
      <c r="DM806" s="61"/>
      <c r="DN806" s="61"/>
      <c r="DO806" s="61"/>
      <c r="DP806" s="61"/>
      <c r="DQ806" s="61"/>
      <c r="DR806" s="61"/>
    </row>
    <row r="807" spans="1:122"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1"/>
      <c r="AL807" s="61"/>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c r="BQ807" s="61"/>
      <c r="BR807" s="61"/>
      <c r="BS807" s="61"/>
      <c r="BT807" s="61"/>
      <c r="BU807" s="61"/>
      <c r="BV807" s="61"/>
      <c r="BW807" s="61"/>
      <c r="BX807" s="61"/>
      <c r="BY807" s="61"/>
      <c r="BZ807" s="61"/>
      <c r="CA807" s="61"/>
      <c r="CB807" s="61"/>
      <c r="CC807" s="61"/>
      <c r="CD807" s="61"/>
      <c r="CE807" s="61"/>
      <c r="CF807" s="61"/>
      <c r="CG807" s="61"/>
      <c r="CH807" s="61"/>
      <c r="CI807" s="61"/>
      <c r="CJ807" s="61"/>
      <c r="CK807" s="61"/>
      <c r="CL807" s="61"/>
      <c r="CM807" s="61"/>
      <c r="CN807" s="61"/>
      <c r="CO807" s="61"/>
      <c r="CP807" s="61"/>
      <c r="CQ807" s="61"/>
      <c r="CR807" s="61"/>
      <c r="CS807" s="61"/>
      <c r="CT807" s="61"/>
      <c r="CU807" s="61"/>
      <c r="CV807" s="61"/>
      <c r="CW807" s="61"/>
      <c r="CX807" s="61"/>
      <c r="CY807" s="61"/>
      <c r="CZ807" s="61"/>
      <c r="DA807" s="61"/>
      <c r="DB807" s="61"/>
      <c r="DC807" s="61"/>
      <c r="DD807" s="61"/>
      <c r="DE807" s="61"/>
      <c r="DF807" s="61"/>
      <c r="DG807" s="61"/>
      <c r="DH807" s="61"/>
      <c r="DI807" s="61"/>
      <c r="DJ807" s="61"/>
      <c r="DK807" s="61"/>
      <c r="DL807" s="61"/>
      <c r="DM807" s="61"/>
      <c r="DN807" s="61"/>
      <c r="DO807" s="61"/>
      <c r="DP807" s="61"/>
      <c r="DQ807" s="61"/>
      <c r="DR807" s="61"/>
    </row>
    <row r="808" spans="1:122"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1"/>
      <c r="AL808" s="61"/>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c r="BQ808" s="61"/>
      <c r="BR808" s="61"/>
      <c r="BS808" s="61"/>
      <c r="BT808" s="61"/>
      <c r="BU808" s="61"/>
      <c r="BV808" s="61"/>
      <c r="BW808" s="61"/>
      <c r="BX808" s="61"/>
      <c r="BY808" s="61"/>
      <c r="BZ808" s="61"/>
      <c r="CA808" s="61"/>
      <c r="CB808" s="61"/>
      <c r="CC808" s="61"/>
      <c r="CD808" s="61"/>
      <c r="CE808" s="61"/>
      <c r="CF808" s="61"/>
      <c r="CG808" s="61"/>
      <c r="CH808" s="61"/>
      <c r="CI808" s="61"/>
      <c r="CJ808" s="61"/>
      <c r="CK808" s="61"/>
      <c r="CL808" s="61"/>
      <c r="CM808" s="61"/>
      <c r="CN808" s="61"/>
      <c r="CO808" s="61"/>
      <c r="CP808" s="61"/>
      <c r="CQ808" s="61"/>
      <c r="CR808" s="61"/>
      <c r="CS808" s="61"/>
      <c r="CT808" s="61"/>
      <c r="CU808" s="61"/>
      <c r="CV808" s="61"/>
      <c r="CW808" s="61"/>
      <c r="CX808" s="61"/>
      <c r="CY808" s="61"/>
      <c r="CZ808" s="61"/>
      <c r="DA808" s="61"/>
      <c r="DB808" s="61"/>
      <c r="DC808" s="61"/>
      <c r="DD808" s="61"/>
      <c r="DE808" s="61"/>
      <c r="DF808" s="61"/>
      <c r="DG808" s="61"/>
      <c r="DH808" s="61"/>
      <c r="DI808" s="61"/>
      <c r="DJ808" s="61"/>
      <c r="DK808" s="61"/>
      <c r="DL808" s="61"/>
      <c r="DM808" s="61"/>
      <c r="DN808" s="61"/>
      <c r="DO808" s="61"/>
      <c r="DP808" s="61"/>
      <c r="DQ808" s="61"/>
      <c r="DR808" s="61"/>
    </row>
    <row r="809" spans="1:122"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1"/>
      <c r="AL809" s="61"/>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c r="BQ809" s="61"/>
      <c r="BR809" s="61"/>
      <c r="BS809" s="61"/>
      <c r="BT809" s="61"/>
      <c r="BU809" s="61"/>
      <c r="BV809" s="61"/>
      <c r="BW809" s="61"/>
      <c r="BX809" s="61"/>
      <c r="BY809" s="61"/>
      <c r="BZ809" s="61"/>
      <c r="CA809" s="61"/>
      <c r="CB809" s="61"/>
      <c r="CC809" s="61"/>
      <c r="CD809" s="61"/>
      <c r="CE809" s="61"/>
      <c r="CF809" s="61"/>
      <c r="CG809" s="61"/>
      <c r="CH809" s="61"/>
      <c r="CI809" s="61"/>
      <c r="CJ809" s="61"/>
      <c r="CK809" s="61"/>
      <c r="CL809" s="61"/>
      <c r="CM809" s="61"/>
      <c r="CN809" s="61"/>
      <c r="CO809" s="61"/>
      <c r="CP809" s="61"/>
      <c r="CQ809" s="61"/>
      <c r="CR809" s="61"/>
      <c r="CS809" s="61"/>
      <c r="CT809" s="61"/>
      <c r="CU809" s="61"/>
      <c r="CV809" s="61"/>
      <c r="CW809" s="61"/>
      <c r="CX809" s="61"/>
      <c r="CY809" s="61"/>
      <c r="CZ809" s="61"/>
      <c r="DA809" s="61"/>
      <c r="DB809" s="61"/>
      <c r="DC809" s="61"/>
      <c r="DD809" s="61"/>
      <c r="DE809" s="61"/>
      <c r="DF809" s="61"/>
      <c r="DG809" s="61"/>
      <c r="DH809" s="61"/>
      <c r="DI809" s="61"/>
      <c r="DJ809" s="61"/>
      <c r="DK809" s="61"/>
      <c r="DL809" s="61"/>
      <c r="DM809" s="61"/>
      <c r="DN809" s="61"/>
      <c r="DO809" s="61"/>
      <c r="DP809" s="61"/>
      <c r="DQ809" s="61"/>
      <c r="DR809" s="61"/>
    </row>
    <row r="810" spans="1:122"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c r="BQ810" s="61"/>
      <c r="BR810" s="61"/>
      <c r="BS810" s="61"/>
      <c r="BT810" s="61"/>
      <c r="BU810" s="61"/>
      <c r="BV810" s="61"/>
      <c r="BW810" s="61"/>
      <c r="BX810" s="61"/>
      <c r="BY810" s="61"/>
      <c r="BZ810" s="61"/>
      <c r="CA810" s="61"/>
      <c r="CB810" s="61"/>
      <c r="CC810" s="61"/>
      <c r="CD810" s="61"/>
      <c r="CE810" s="61"/>
      <c r="CF810" s="61"/>
      <c r="CG810" s="61"/>
      <c r="CH810" s="61"/>
      <c r="CI810" s="61"/>
      <c r="CJ810" s="61"/>
      <c r="CK810" s="61"/>
      <c r="CL810" s="61"/>
      <c r="CM810" s="61"/>
      <c r="CN810" s="61"/>
      <c r="CO810" s="61"/>
      <c r="CP810" s="61"/>
      <c r="CQ810" s="61"/>
      <c r="CR810" s="61"/>
      <c r="CS810" s="61"/>
      <c r="CT810" s="61"/>
      <c r="CU810" s="61"/>
      <c r="CV810" s="61"/>
      <c r="CW810" s="61"/>
      <c r="CX810" s="61"/>
      <c r="CY810" s="61"/>
      <c r="CZ810" s="61"/>
      <c r="DA810" s="61"/>
      <c r="DB810" s="61"/>
      <c r="DC810" s="61"/>
      <c r="DD810" s="61"/>
      <c r="DE810" s="61"/>
      <c r="DF810" s="61"/>
      <c r="DG810" s="61"/>
      <c r="DH810" s="61"/>
      <c r="DI810" s="61"/>
      <c r="DJ810" s="61"/>
      <c r="DK810" s="61"/>
      <c r="DL810" s="61"/>
      <c r="DM810" s="61"/>
      <c r="DN810" s="61"/>
      <c r="DO810" s="61"/>
      <c r="DP810" s="61"/>
      <c r="DQ810" s="61"/>
      <c r="DR810" s="61"/>
    </row>
    <row r="811" spans="1:122"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c r="BQ811" s="61"/>
      <c r="BR811" s="61"/>
      <c r="BS811" s="61"/>
      <c r="BT811" s="61"/>
      <c r="BU811" s="61"/>
      <c r="BV811" s="61"/>
      <c r="BW811" s="61"/>
      <c r="BX811" s="61"/>
      <c r="BY811" s="61"/>
      <c r="BZ811" s="61"/>
      <c r="CA811" s="61"/>
      <c r="CB811" s="61"/>
      <c r="CC811" s="61"/>
      <c r="CD811" s="61"/>
      <c r="CE811" s="61"/>
      <c r="CF811" s="61"/>
      <c r="CG811" s="61"/>
      <c r="CH811" s="61"/>
      <c r="CI811" s="61"/>
      <c r="CJ811" s="61"/>
      <c r="CK811" s="61"/>
      <c r="CL811" s="61"/>
      <c r="CM811" s="61"/>
      <c r="CN811" s="61"/>
      <c r="CO811" s="61"/>
      <c r="CP811" s="61"/>
      <c r="CQ811" s="61"/>
      <c r="CR811" s="61"/>
      <c r="CS811" s="61"/>
      <c r="CT811" s="61"/>
      <c r="CU811" s="61"/>
      <c r="CV811" s="61"/>
      <c r="CW811" s="61"/>
      <c r="CX811" s="61"/>
      <c r="CY811" s="61"/>
      <c r="CZ811" s="61"/>
      <c r="DA811" s="61"/>
      <c r="DB811" s="61"/>
      <c r="DC811" s="61"/>
      <c r="DD811" s="61"/>
      <c r="DE811" s="61"/>
      <c r="DF811" s="61"/>
      <c r="DG811" s="61"/>
      <c r="DH811" s="61"/>
      <c r="DI811" s="61"/>
      <c r="DJ811" s="61"/>
      <c r="DK811" s="61"/>
      <c r="DL811" s="61"/>
      <c r="DM811" s="61"/>
      <c r="DN811" s="61"/>
      <c r="DO811" s="61"/>
      <c r="DP811" s="61"/>
      <c r="DQ811" s="61"/>
      <c r="DR811" s="61"/>
    </row>
    <row r="812" spans="1:122"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1"/>
      <c r="AL812" s="61"/>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c r="BQ812" s="61"/>
      <c r="BR812" s="61"/>
      <c r="BS812" s="61"/>
      <c r="BT812" s="61"/>
      <c r="BU812" s="61"/>
      <c r="BV812" s="61"/>
      <c r="BW812" s="61"/>
      <c r="BX812" s="61"/>
      <c r="BY812" s="61"/>
      <c r="BZ812" s="61"/>
      <c r="CA812" s="61"/>
      <c r="CB812" s="61"/>
      <c r="CC812" s="61"/>
      <c r="CD812" s="61"/>
      <c r="CE812" s="61"/>
      <c r="CF812" s="61"/>
      <c r="CG812" s="61"/>
      <c r="CH812" s="61"/>
      <c r="CI812" s="61"/>
      <c r="CJ812" s="61"/>
      <c r="CK812" s="61"/>
      <c r="CL812" s="61"/>
      <c r="CM812" s="61"/>
      <c r="CN812" s="61"/>
      <c r="CO812" s="61"/>
      <c r="CP812" s="61"/>
      <c r="CQ812" s="61"/>
      <c r="CR812" s="61"/>
      <c r="CS812" s="61"/>
      <c r="CT812" s="61"/>
      <c r="CU812" s="61"/>
      <c r="CV812" s="61"/>
      <c r="CW812" s="61"/>
      <c r="CX812" s="61"/>
      <c r="CY812" s="61"/>
      <c r="CZ812" s="61"/>
      <c r="DA812" s="61"/>
      <c r="DB812" s="61"/>
      <c r="DC812" s="61"/>
      <c r="DD812" s="61"/>
      <c r="DE812" s="61"/>
      <c r="DF812" s="61"/>
      <c r="DG812" s="61"/>
      <c r="DH812" s="61"/>
      <c r="DI812" s="61"/>
      <c r="DJ812" s="61"/>
      <c r="DK812" s="61"/>
      <c r="DL812" s="61"/>
      <c r="DM812" s="61"/>
      <c r="DN812" s="61"/>
      <c r="DO812" s="61"/>
      <c r="DP812" s="61"/>
      <c r="DQ812" s="61"/>
      <c r="DR812" s="61"/>
    </row>
    <row r="813" spans="1:122"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1"/>
      <c r="AL813" s="61"/>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c r="BQ813" s="61"/>
      <c r="BR813" s="61"/>
      <c r="BS813" s="61"/>
      <c r="BT813" s="61"/>
      <c r="BU813" s="61"/>
      <c r="BV813" s="61"/>
      <c r="BW813" s="61"/>
      <c r="BX813" s="61"/>
      <c r="BY813" s="61"/>
      <c r="BZ813" s="61"/>
      <c r="CA813" s="61"/>
      <c r="CB813" s="61"/>
      <c r="CC813" s="61"/>
      <c r="CD813" s="61"/>
      <c r="CE813" s="61"/>
      <c r="CF813" s="61"/>
      <c r="CG813" s="61"/>
      <c r="CH813" s="61"/>
      <c r="CI813" s="61"/>
      <c r="CJ813" s="61"/>
      <c r="CK813" s="61"/>
      <c r="CL813" s="61"/>
      <c r="CM813" s="61"/>
      <c r="CN813" s="61"/>
      <c r="CO813" s="61"/>
      <c r="CP813" s="61"/>
      <c r="CQ813" s="61"/>
      <c r="CR813" s="61"/>
      <c r="CS813" s="61"/>
      <c r="CT813" s="61"/>
      <c r="CU813" s="61"/>
      <c r="CV813" s="61"/>
      <c r="CW813" s="61"/>
      <c r="CX813" s="61"/>
      <c r="CY813" s="61"/>
      <c r="CZ813" s="61"/>
      <c r="DA813" s="61"/>
      <c r="DB813" s="61"/>
      <c r="DC813" s="61"/>
      <c r="DD813" s="61"/>
      <c r="DE813" s="61"/>
      <c r="DF813" s="61"/>
      <c r="DG813" s="61"/>
      <c r="DH813" s="61"/>
      <c r="DI813" s="61"/>
      <c r="DJ813" s="61"/>
      <c r="DK813" s="61"/>
      <c r="DL813" s="61"/>
      <c r="DM813" s="61"/>
      <c r="DN813" s="61"/>
      <c r="DO813" s="61"/>
      <c r="DP813" s="61"/>
      <c r="DQ813" s="61"/>
      <c r="DR813" s="61"/>
    </row>
    <row r="814" spans="1:122"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c r="BQ814" s="61"/>
      <c r="BR814" s="61"/>
      <c r="BS814" s="61"/>
      <c r="BT814" s="61"/>
      <c r="BU814" s="61"/>
      <c r="BV814" s="61"/>
      <c r="BW814" s="61"/>
      <c r="BX814" s="61"/>
      <c r="BY814" s="61"/>
      <c r="BZ814" s="61"/>
      <c r="CA814" s="61"/>
      <c r="CB814" s="61"/>
      <c r="CC814" s="61"/>
      <c r="CD814" s="61"/>
      <c r="CE814" s="61"/>
      <c r="CF814" s="61"/>
      <c r="CG814" s="61"/>
      <c r="CH814" s="61"/>
      <c r="CI814" s="61"/>
      <c r="CJ814" s="61"/>
      <c r="CK814" s="61"/>
      <c r="CL814" s="61"/>
      <c r="CM814" s="61"/>
      <c r="CN814" s="61"/>
      <c r="CO814" s="61"/>
      <c r="CP814" s="61"/>
      <c r="CQ814" s="61"/>
      <c r="CR814" s="61"/>
      <c r="CS814" s="61"/>
      <c r="CT814" s="61"/>
      <c r="CU814" s="61"/>
      <c r="CV814" s="61"/>
      <c r="CW814" s="61"/>
      <c r="CX814" s="61"/>
      <c r="CY814" s="61"/>
      <c r="CZ814" s="61"/>
      <c r="DA814" s="61"/>
      <c r="DB814" s="61"/>
      <c r="DC814" s="61"/>
      <c r="DD814" s="61"/>
      <c r="DE814" s="61"/>
      <c r="DF814" s="61"/>
      <c r="DG814" s="61"/>
      <c r="DH814" s="61"/>
      <c r="DI814" s="61"/>
      <c r="DJ814" s="61"/>
      <c r="DK814" s="61"/>
      <c r="DL814" s="61"/>
      <c r="DM814" s="61"/>
      <c r="DN814" s="61"/>
      <c r="DO814" s="61"/>
      <c r="DP814" s="61"/>
      <c r="DQ814" s="61"/>
      <c r="DR814" s="61"/>
    </row>
    <row r="815" spans="1:122"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1"/>
      <c r="AL815" s="61"/>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c r="BQ815" s="61"/>
      <c r="BR815" s="61"/>
      <c r="BS815" s="61"/>
      <c r="BT815" s="61"/>
      <c r="BU815" s="61"/>
      <c r="BV815" s="61"/>
      <c r="BW815" s="61"/>
      <c r="BX815" s="61"/>
      <c r="BY815" s="61"/>
      <c r="BZ815" s="61"/>
      <c r="CA815" s="61"/>
      <c r="CB815" s="61"/>
      <c r="CC815" s="61"/>
      <c r="CD815" s="61"/>
      <c r="CE815" s="61"/>
      <c r="CF815" s="61"/>
      <c r="CG815" s="61"/>
      <c r="CH815" s="61"/>
      <c r="CI815" s="61"/>
      <c r="CJ815" s="61"/>
      <c r="CK815" s="61"/>
      <c r="CL815" s="61"/>
      <c r="CM815" s="61"/>
      <c r="CN815" s="61"/>
      <c r="CO815" s="61"/>
      <c r="CP815" s="61"/>
      <c r="CQ815" s="61"/>
      <c r="CR815" s="61"/>
      <c r="CS815" s="61"/>
      <c r="CT815" s="61"/>
      <c r="CU815" s="61"/>
      <c r="CV815" s="61"/>
      <c r="CW815" s="61"/>
      <c r="CX815" s="61"/>
      <c r="CY815" s="61"/>
      <c r="CZ815" s="61"/>
      <c r="DA815" s="61"/>
      <c r="DB815" s="61"/>
      <c r="DC815" s="61"/>
      <c r="DD815" s="61"/>
      <c r="DE815" s="61"/>
      <c r="DF815" s="61"/>
      <c r="DG815" s="61"/>
      <c r="DH815" s="61"/>
      <c r="DI815" s="61"/>
      <c r="DJ815" s="61"/>
      <c r="DK815" s="61"/>
      <c r="DL815" s="61"/>
      <c r="DM815" s="61"/>
      <c r="DN815" s="61"/>
      <c r="DO815" s="61"/>
      <c r="DP815" s="61"/>
      <c r="DQ815" s="61"/>
      <c r="DR815" s="61"/>
    </row>
    <row r="816" spans="1:122"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1"/>
      <c r="AL816" s="61"/>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c r="BQ816" s="61"/>
      <c r="BR816" s="61"/>
      <c r="BS816" s="61"/>
      <c r="BT816" s="61"/>
      <c r="BU816" s="61"/>
      <c r="BV816" s="61"/>
      <c r="BW816" s="61"/>
      <c r="BX816" s="61"/>
      <c r="BY816" s="61"/>
      <c r="BZ816" s="61"/>
      <c r="CA816" s="61"/>
      <c r="CB816" s="61"/>
      <c r="CC816" s="61"/>
      <c r="CD816" s="61"/>
      <c r="CE816" s="61"/>
      <c r="CF816" s="61"/>
      <c r="CG816" s="61"/>
      <c r="CH816" s="61"/>
      <c r="CI816" s="61"/>
      <c r="CJ816" s="61"/>
      <c r="CK816" s="61"/>
      <c r="CL816" s="61"/>
      <c r="CM816" s="61"/>
      <c r="CN816" s="61"/>
      <c r="CO816" s="61"/>
      <c r="CP816" s="61"/>
      <c r="CQ816" s="61"/>
      <c r="CR816" s="61"/>
      <c r="CS816" s="61"/>
      <c r="CT816" s="61"/>
      <c r="CU816" s="61"/>
      <c r="CV816" s="61"/>
      <c r="CW816" s="61"/>
      <c r="CX816" s="61"/>
      <c r="CY816" s="61"/>
      <c r="CZ816" s="61"/>
      <c r="DA816" s="61"/>
      <c r="DB816" s="61"/>
      <c r="DC816" s="61"/>
      <c r="DD816" s="61"/>
      <c r="DE816" s="61"/>
      <c r="DF816" s="61"/>
      <c r="DG816" s="61"/>
      <c r="DH816" s="61"/>
      <c r="DI816" s="61"/>
      <c r="DJ816" s="61"/>
      <c r="DK816" s="61"/>
      <c r="DL816" s="61"/>
      <c r="DM816" s="61"/>
      <c r="DN816" s="61"/>
      <c r="DO816" s="61"/>
      <c r="DP816" s="61"/>
      <c r="DQ816" s="61"/>
      <c r="DR816" s="61"/>
    </row>
    <row r="817" spans="1:122"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c r="BQ817" s="61"/>
      <c r="BR817" s="61"/>
      <c r="BS817" s="61"/>
      <c r="BT817" s="61"/>
      <c r="BU817" s="61"/>
      <c r="BV817" s="61"/>
      <c r="BW817" s="61"/>
      <c r="BX817" s="61"/>
      <c r="BY817" s="61"/>
      <c r="BZ817" s="61"/>
      <c r="CA817" s="61"/>
      <c r="CB817" s="61"/>
      <c r="CC817" s="61"/>
      <c r="CD817" s="61"/>
      <c r="CE817" s="61"/>
      <c r="CF817" s="61"/>
      <c r="CG817" s="61"/>
      <c r="CH817" s="61"/>
      <c r="CI817" s="61"/>
      <c r="CJ817" s="61"/>
      <c r="CK817" s="61"/>
      <c r="CL817" s="61"/>
      <c r="CM817" s="61"/>
      <c r="CN817" s="61"/>
      <c r="CO817" s="61"/>
      <c r="CP817" s="61"/>
      <c r="CQ817" s="61"/>
      <c r="CR817" s="61"/>
      <c r="CS817" s="61"/>
      <c r="CT817" s="61"/>
      <c r="CU817" s="61"/>
      <c r="CV817" s="61"/>
      <c r="CW817" s="61"/>
      <c r="CX817" s="61"/>
      <c r="CY817" s="61"/>
      <c r="CZ817" s="61"/>
      <c r="DA817" s="61"/>
      <c r="DB817" s="61"/>
      <c r="DC817" s="61"/>
      <c r="DD817" s="61"/>
      <c r="DE817" s="61"/>
      <c r="DF817" s="61"/>
      <c r="DG817" s="61"/>
      <c r="DH817" s="61"/>
      <c r="DI817" s="61"/>
      <c r="DJ817" s="61"/>
      <c r="DK817" s="61"/>
      <c r="DL817" s="61"/>
      <c r="DM817" s="61"/>
      <c r="DN817" s="61"/>
      <c r="DO817" s="61"/>
      <c r="DP817" s="61"/>
      <c r="DQ817" s="61"/>
      <c r="DR817" s="61"/>
    </row>
    <row r="818" spans="1:122"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1"/>
      <c r="AL818" s="61"/>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c r="BQ818" s="61"/>
      <c r="BR818" s="61"/>
      <c r="BS818" s="61"/>
      <c r="BT818" s="61"/>
      <c r="BU818" s="61"/>
      <c r="BV818" s="61"/>
      <c r="BW818" s="61"/>
      <c r="BX818" s="61"/>
      <c r="BY818" s="61"/>
      <c r="BZ818" s="61"/>
      <c r="CA818" s="61"/>
      <c r="CB818" s="61"/>
      <c r="CC818" s="61"/>
      <c r="CD818" s="61"/>
      <c r="CE818" s="61"/>
      <c r="CF818" s="61"/>
      <c r="CG818" s="61"/>
      <c r="CH818" s="61"/>
      <c r="CI818" s="61"/>
      <c r="CJ818" s="61"/>
      <c r="CK818" s="61"/>
      <c r="CL818" s="61"/>
      <c r="CM818" s="61"/>
      <c r="CN818" s="61"/>
      <c r="CO818" s="61"/>
      <c r="CP818" s="61"/>
      <c r="CQ818" s="61"/>
      <c r="CR818" s="61"/>
      <c r="CS818" s="61"/>
      <c r="CT818" s="61"/>
      <c r="CU818" s="61"/>
      <c r="CV818" s="61"/>
      <c r="CW818" s="61"/>
      <c r="CX818" s="61"/>
      <c r="CY818" s="61"/>
      <c r="CZ818" s="61"/>
      <c r="DA818" s="61"/>
      <c r="DB818" s="61"/>
      <c r="DC818" s="61"/>
      <c r="DD818" s="61"/>
      <c r="DE818" s="61"/>
      <c r="DF818" s="61"/>
      <c r="DG818" s="61"/>
      <c r="DH818" s="61"/>
      <c r="DI818" s="61"/>
      <c r="DJ818" s="61"/>
      <c r="DK818" s="61"/>
      <c r="DL818" s="61"/>
      <c r="DM818" s="61"/>
      <c r="DN818" s="61"/>
      <c r="DO818" s="61"/>
      <c r="DP818" s="61"/>
      <c r="DQ818" s="61"/>
      <c r="DR818" s="61"/>
    </row>
    <row r="819" spans="1:122"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819" s="61"/>
      <c r="AN819" s="61"/>
      <c r="AO819" s="61"/>
      <c r="AP819" s="61"/>
      <c r="AQ819" s="61"/>
      <c r="AR819" s="61"/>
      <c r="AS819" s="61"/>
      <c r="AT819" s="61"/>
      <c r="AU819" s="61"/>
      <c r="AV819" s="61"/>
      <c r="AW819" s="61"/>
      <c r="AX819" s="61"/>
      <c r="AY819" s="61"/>
      <c r="AZ819" s="61"/>
      <c r="BA819" s="61"/>
      <c r="BB819" s="61"/>
      <c r="BC819" s="61"/>
      <c r="BD819" s="61"/>
      <c r="BE819" s="61"/>
      <c r="BF819" s="61"/>
      <c r="BG819" s="61"/>
      <c r="BH819" s="61"/>
      <c r="BI819" s="61"/>
      <c r="BJ819" s="61"/>
      <c r="BK819" s="61"/>
      <c r="BL819" s="61"/>
      <c r="BM819" s="61"/>
      <c r="BN819" s="61"/>
      <c r="BO819" s="61"/>
      <c r="BP819" s="61"/>
      <c r="BQ819" s="61"/>
      <c r="BR819" s="61"/>
      <c r="BS819" s="61"/>
      <c r="BT819" s="61"/>
      <c r="BU819" s="61"/>
      <c r="BV819" s="61"/>
      <c r="BW819" s="61"/>
      <c r="BX819" s="61"/>
      <c r="BY819" s="61"/>
      <c r="BZ819" s="61"/>
      <c r="CA819" s="61"/>
      <c r="CB819" s="61"/>
      <c r="CC819" s="61"/>
      <c r="CD819" s="61"/>
      <c r="CE819" s="61"/>
      <c r="CF819" s="61"/>
      <c r="CG819" s="61"/>
      <c r="CH819" s="61"/>
      <c r="CI819" s="61"/>
      <c r="CJ819" s="61"/>
      <c r="CK819" s="61"/>
      <c r="CL819" s="61"/>
      <c r="CM819" s="61"/>
      <c r="CN819" s="61"/>
      <c r="CO819" s="61"/>
      <c r="CP819" s="61"/>
      <c r="CQ819" s="61"/>
      <c r="CR819" s="61"/>
      <c r="CS819" s="61"/>
      <c r="CT819" s="61"/>
      <c r="CU819" s="61"/>
      <c r="CV819" s="61"/>
      <c r="CW819" s="61"/>
      <c r="CX819" s="61"/>
      <c r="CY819" s="61"/>
      <c r="CZ819" s="61"/>
      <c r="DA819" s="61"/>
      <c r="DB819" s="61"/>
      <c r="DC819" s="61"/>
      <c r="DD819" s="61"/>
      <c r="DE819" s="61"/>
      <c r="DF819" s="61"/>
      <c r="DG819" s="61"/>
      <c r="DH819" s="61"/>
      <c r="DI819" s="61"/>
      <c r="DJ819" s="61"/>
      <c r="DK819" s="61"/>
      <c r="DL819" s="61"/>
      <c r="DM819" s="61"/>
      <c r="DN819" s="61"/>
      <c r="DO819" s="61"/>
      <c r="DP819" s="61"/>
      <c r="DQ819" s="61"/>
      <c r="DR819" s="61"/>
    </row>
    <row r="820" spans="1:122"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c r="AM820" s="61"/>
      <c r="AN820" s="61"/>
      <c r="AO820" s="61"/>
      <c r="AP820" s="61"/>
      <c r="AQ820" s="61"/>
      <c r="AR820" s="61"/>
      <c r="AS820" s="61"/>
      <c r="AT820" s="61"/>
      <c r="AU820" s="61"/>
      <c r="AV820" s="61"/>
      <c r="AW820" s="61"/>
      <c r="AX820" s="61"/>
      <c r="AY820" s="61"/>
      <c r="AZ820" s="61"/>
      <c r="BA820" s="61"/>
      <c r="BB820" s="61"/>
      <c r="BC820" s="61"/>
      <c r="BD820" s="61"/>
      <c r="BE820" s="61"/>
      <c r="BF820" s="61"/>
      <c r="BG820" s="61"/>
      <c r="BH820" s="61"/>
      <c r="BI820" s="61"/>
      <c r="BJ820" s="61"/>
      <c r="BK820" s="61"/>
      <c r="BL820" s="61"/>
      <c r="BM820" s="61"/>
      <c r="BN820" s="61"/>
      <c r="BO820" s="61"/>
      <c r="BP820" s="61"/>
      <c r="BQ820" s="61"/>
      <c r="BR820" s="61"/>
      <c r="BS820" s="61"/>
      <c r="BT820" s="61"/>
      <c r="BU820" s="61"/>
      <c r="BV820" s="61"/>
      <c r="BW820" s="61"/>
      <c r="BX820" s="61"/>
      <c r="BY820" s="61"/>
      <c r="BZ820" s="61"/>
      <c r="CA820" s="61"/>
      <c r="CB820" s="61"/>
      <c r="CC820" s="61"/>
      <c r="CD820" s="61"/>
      <c r="CE820" s="61"/>
      <c r="CF820" s="61"/>
      <c r="CG820" s="61"/>
      <c r="CH820" s="61"/>
      <c r="CI820" s="61"/>
      <c r="CJ820" s="61"/>
      <c r="CK820" s="61"/>
      <c r="CL820" s="61"/>
      <c r="CM820" s="61"/>
      <c r="CN820" s="61"/>
      <c r="CO820" s="61"/>
      <c r="CP820" s="61"/>
      <c r="CQ820" s="61"/>
      <c r="CR820" s="61"/>
      <c r="CS820" s="61"/>
      <c r="CT820" s="61"/>
      <c r="CU820" s="61"/>
      <c r="CV820" s="61"/>
      <c r="CW820" s="61"/>
      <c r="CX820" s="61"/>
      <c r="CY820" s="61"/>
      <c r="CZ820" s="61"/>
      <c r="DA820" s="61"/>
      <c r="DB820" s="61"/>
      <c r="DC820" s="61"/>
      <c r="DD820" s="61"/>
      <c r="DE820" s="61"/>
      <c r="DF820" s="61"/>
      <c r="DG820" s="61"/>
      <c r="DH820" s="61"/>
      <c r="DI820" s="61"/>
      <c r="DJ820" s="61"/>
      <c r="DK820" s="61"/>
      <c r="DL820" s="61"/>
      <c r="DM820" s="61"/>
      <c r="DN820" s="61"/>
      <c r="DO820" s="61"/>
      <c r="DP820" s="61"/>
      <c r="DQ820" s="61"/>
      <c r="DR820" s="61"/>
    </row>
    <row r="821" spans="1:122"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1"/>
      <c r="AL821" s="61"/>
      <c r="AM821" s="61"/>
      <c r="AN821" s="61"/>
      <c r="AO821" s="61"/>
      <c r="AP821" s="61"/>
      <c r="AQ821" s="61"/>
      <c r="AR821" s="61"/>
      <c r="AS821" s="61"/>
      <c r="AT821" s="61"/>
      <c r="AU821" s="61"/>
      <c r="AV821" s="61"/>
      <c r="AW821" s="61"/>
      <c r="AX821" s="61"/>
      <c r="AY821" s="61"/>
      <c r="AZ821" s="61"/>
      <c r="BA821" s="61"/>
      <c r="BB821" s="61"/>
      <c r="BC821" s="61"/>
      <c r="BD821" s="61"/>
      <c r="BE821" s="61"/>
      <c r="BF821" s="61"/>
      <c r="BG821" s="61"/>
      <c r="BH821" s="61"/>
      <c r="BI821" s="61"/>
      <c r="BJ821" s="61"/>
      <c r="BK821" s="61"/>
      <c r="BL821" s="61"/>
      <c r="BM821" s="61"/>
      <c r="BN821" s="61"/>
      <c r="BO821" s="61"/>
      <c r="BP821" s="61"/>
      <c r="BQ821" s="61"/>
      <c r="BR821" s="61"/>
      <c r="BS821" s="61"/>
      <c r="BT821" s="61"/>
      <c r="BU821" s="61"/>
      <c r="BV821" s="61"/>
      <c r="BW821" s="61"/>
      <c r="BX821" s="61"/>
      <c r="BY821" s="61"/>
      <c r="BZ821" s="61"/>
      <c r="CA821" s="61"/>
      <c r="CB821" s="61"/>
      <c r="CC821" s="61"/>
      <c r="CD821" s="61"/>
      <c r="CE821" s="61"/>
      <c r="CF821" s="61"/>
      <c r="CG821" s="61"/>
      <c r="CH821" s="61"/>
      <c r="CI821" s="61"/>
      <c r="CJ821" s="61"/>
      <c r="CK821" s="61"/>
      <c r="CL821" s="61"/>
      <c r="CM821" s="61"/>
      <c r="CN821" s="61"/>
      <c r="CO821" s="61"/>
      <c r="CP821" s="61"/>
      <c r="CQ821" s="61"/>
      <c r="CR821" s="61"/>
      <c r="CS821" s="61"/>
      <c r="CT821" s="61"/>
      <c r="CU821" s="61"/>
      <c r="CV821" s="61"/>
      <c r="CW821" s="61"/>
      <c r="CX821" s="61"/>
      <c r="CY821" s="61"/>
      <c r="CZ821" s="61"/>
      <c r="DA821" s="61"/>
      <c r="DB821" s="61"/>
      <c r="DC821" s="61"/>
      <c r="DD821" s="61"/>
      <c r="DE821" s="61"/>
      <c r="DF821" s="61"/>
      <c r="DG821" s="61"/>
      <c r="DH821" s="61"/>
      <c r="DI821" s="61"/>
      <c r="DJ821" s="61"/>
      <c r="DK821" s="61"/>
      <c r="DL821" s="61"/>
      <c r="DM821" s="61"/>
      <c r="DN821" s="61"/>
      <c r="DO821" s="61"/>
      <c r="DP821" s="61"/>
      <c r="DQ821" s="61"/>
      <c r="DR821" s="61"/>
    </row>
    <row r="822" spans="1:122"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c r="AQ822" s="61"/>
      <c r="AR822" s="61"/>
      <c r="AS822" s="61"/>
      <c r="AT822" s="61"/>
      <c r="AU822" s="61"/>
      <c r="AV822" s="61"/>
      <c r="AW822" s="61"/>
      <c r="AX822" s="61"/>
      <c r="AY822" s="61"/>
      <c r="AZ822" s="61"/>
      <c r="BA822" s="61"/>
      <c r="BB822" s="61"/>
      <c r="BC822" s="61"/>
      <c r="BD822" s="61"/>
      <c r="BE822" s="61"/>
      <c r="BF822" s="61"/>
      <c r="BG822" s="61"/>
      <c r="BH822" s="61"/>
      <c r="BI822" s="61"/>
      <c r="BJ822" s="61"/>
      <c r="BK822" s="61"/>
      <c r="BL822" s="61"/>
      <c r="BM822" s="61"/>
      <c r="BN822" s="61"/>
      <c r="BO822" s="61"/>
      <c r="BP822" s="61"/>
      <c r="BQ822" s="61"/>
      <c r="BR822" s="61"/>
      <c r="BS822" s="61"/>
      <c r="BT822" s="61"/>
      <c r="BU822" s="61"/>
      <c r="BV822" s="61"/>
      <c r="BW822" s="61"/>
      <c r="BX822" s="61"/>
      <c r="BY822" s="61"/>
      <c r="BZ822" s="61"/>
      <c r="CA822" s="61"/>
      <c r="CB822" s="61"/>
      <c r="CC822" s="61"/>
      <c r="CD822" s="61"/>
      <c r="CE822" s="61"/>
      <c r="CF822" s="61"/>
      <c r="CG822" s="61"/>
      <c r="CH822" s="61"/>
      <c r="CI822" s="61"/>
      <c r="CJ822" s="61"/>
      <c r="CK822" s="61"/>
      <c r="CL822" s="61"/>
      <c r="CM822" s="61"/>
      <c r="CN822" s="61"/>
      <c r="CO822" s="61"/>
      <c r="CP822" s="61"/>
      <c r="CQ822" s="61"/>
      <c r="CR822" s="61"/>
      <c r="CS822" s="61"/>
      <c r="CT822" s="61"/>
      <c r="CU822" s="61"/>
      <c r="CV822" s="61"/>
      <c r="CW822" s="61"/>
      <c r="CX822" s="61"/>
      <c r="CY822" s="61"/>
      <c r="CZ822" s="61"/>
      <c r="DA822" s="61"/>
      <c r="DB822" s="61"/>
      <c r="DC822" s="61"/>
      <c r="DD822" s="61"/>
      <c r="DE822" s="61"/>
      <c r="DF822" s="61"/>
      <c r="DG822" s="61"/>
      <c r="DH822" s="61"/>
      <c r="DI822" s="61"/>
      <c r="DJ822" s="61"/>
      <c r="DK822" s="61"/>
      <c r="DL822" s="61"/>
      <c r="DM822" s="61"/>
      <c r="DN822" s="61"/>
      <c r="DO822" s="61"/>
      <c r="DP822" s="61"/>
      <c r="DQ822" s="61"/>
      <c r="DR822" s="61"/>
    </row>
    <row r="823" spans="1:122"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823" s="61"/>
      <c r="AN823" s="61"/>
      <c r="AO823" s="61"/>
      <c r="AP823" s="61"/>
      <c r="AQ823" s="61"/>
      <c r="AR823" s="61"/>
      <c r="AS823" s="61"/>
      <c r="AT823" s="61"/>
      <c r="AU823" s="61"/>
      <c r="AV823" s="61"/>
      <c r="AW823" s="61"/>
      <c r="AX823" s="61"/>
      <c r="AY823" s="61"/>
      <c r="AZ823" s="61"/>
      <c r="BA823" s="61"/>
      <c r="BB823" s="61"/>
      <c r="BC823" s="61"/>
      <c r="BD823" s="61"/>
      <c r="BE823" s="61"/>
      <c r="BF823" s="61"/>
      <c r="BG823" s="61"/>
      <c r="BH823" s="61"/>
      <c r="BI823" s="61"/>
      <c r="BJ823" s="61"/>
      <c r="BK823" s="61"/>
      <c r="BL823" s="61"/>
      <c r="BM823" s="61"/>
      <c r="BN823" s="61"/>
      <c r="BO823" s="61"/>
      <c r="BP823" s="61"/>
      <c r="BQ823" s="61"/>
      <c r="BR823" s="61"/>
      <c r="BS823" s="61"/>
      <c r="BT823" s="61"/>
      <c r="BU823" s="61"/>
      <c r="BV823" s="61"/>
      <c r="BW823" s="61"/>
      <c r="BX823" s="61"/>
      <c r="BY823" s="61"/>
      <c r="BZ823" s="61"/>
      <c r="CA823" s="61"/>
      <c r="CB823" s="61"/>
      <c r="CC823" s="61"/>
      <c r="CD823" s="61"/>
      <c r="CE823" s="61"/>
      <c r="CF823" s="61"/>
      <c r="CG823" s="61"/>
      <c r="CH823" s="61"/>
      <c r="CI823" s="61"/>
      <c r="CJ823" s="61"/>
      <c r="CK823" s="61"/>
      <c r="CL823" s="61"/>
      <c r="CM823" s="61"/>
      <c r="CN823" s="61"/>
      <c r="CO823" s="61"/>
      <c r="CP823" s="61"/>
      <c r="CQ823" s="61"/>
      <c r="CR823" s="61"/>
      <c r="CS823" s="61"/>
      <c r="CT823" s="61"/>
      <c r="CU823" s="61"/>
      <c r="CV823" s="61"/>
      <c r="CW823" s="61"/>
      <c r="CX823" s="61"/>
      <c r="CY823" s="61"/>
      <c r="CZ823" s="61"/>
      <c r="DA823" s="61"/>
      <c r="DB823" s="61"/>
      <c r="DC823" s="61"/>
      <c r="DD823" s="61"/>
      <c r="DE823" s="61"/>
      <c r="DF823" s="61"/>
      <c r="DG823" s="61"/>
      <c r="DH823" s="61"/>
      <c r="DI823" s="61"/>
      <c r="DJ823" s="61"/>
      <c r="DK823" s="61"/>
      <c r="DL823" s="61"/>
      <c r="DM823" s="61"/>
      <c r="DN823" s="61"/>
      <c r="DO823" s="61"/>
      <c r="DP823" s="61"/>
      <c r="DQ823" s="61"/>
      <c r="DR823" s="61"/>
    </row>
    <row r="824" spans="1:122"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c r="AM824" s="61"/>
      <c r="AN824" s="61"/>
      <c r="AO824" s="61"/>
      <c r="AP824" s="61"/>
      <c r="AQ824" s="61"/>
      <c r="AR824" s="61"/>
      <c r="AS824" s="61"/>
      <c r="AT824" s="61"/>
      <c r="AU824" s="61"/>
      <c r="AV824" s="61"/>
      <c r="AW824" s="61"/>
      <c r="AX824" s="61"/>
      <c r="AY824" s="61"/>
      <c r="AZ824" s="61"/>
      <c r="BA824" s="61"/>
      <c r="BB824" s="61"/>
      <c r="BC824" s="61"/>
      <c r="BD824" s="61"/>
      <c r="BE824" s="61"/>
      <c r="BF824" s="61"/>
      <c r="BG824" s="61"/>
      <c r="BH824" s="61"/>
      <c r="BI824" s="61"/>
      <c r="BJ824" s="61"/>
      <c r="BK824" s="61"/>
      <c r="BL824" s="61"/>
      <c r="BM824" s="61"/>
      <c r="BN824" s="61"/>
      <c r="BO824" s="61"/>
      <c r="BP824" s="61"/>
      <c r="BQ824" s="61"/>
      <c r="BR824" s="61"/>
      <c r="BS824" s="61"/>
      <c r="BT824" s="61"/>
      <c r="BU824" s="61"/>
      <c r="BV824" s="61"/>
      <c r="BW824" s="61"/>
      <c r="BX824" s="61"/>
      <c r="BY824" s="61"/>
      <c r="BZ824" s="61"/>
      <c r="CA824" s="61"/>
      <c r="CB824" s="61"/>
      <c r="CC824" s="61"/>
      <c r="CD824" s="61"/>
      <c r="CE824" s="61"/>
      <c r="CF824" s="61"/>
      <c r="CG824" s="61"/>
      <c r="CH824" s="61"/>
      <c r="CI824" s="61"/>
      <c r="CJ824" s="61"/>
      <c r="CK824" s="61"/>
      <c r="CL824" s="61"/>
      <c r="CM824" s="61"/>
      <c r="CN824" s="61"/>
      <c r="CO824" s="61"/>
      <c r="CP824" s="61"/>
      <c r="CQ824" s="61"/>
      <c r="CR824" s="61"/>
      <c r="CS824" s="61"/>
      <c r="CT824" s="61"/>
      <c r="CU824" s="61"/>
      <c r="CV824" s="61"/>
      <c r="CW824" s="61"/>
      <c r="CX824" s="61"/>
      <c r="CY824" s="61"/>
      <c r="CZ824" s="61"/>
      <c r="DA824" s="61"/>
      <c r="DB824" s="61"/>
      <c r="DC824" s="61"/>
      <c r="DD824" s="61"/>
      <c r="DE824" s="61"/>
      <c r="DF824" s="61"/>
      <c r="DG824" s="61"/>
      <c r="DH824" s="61"/>
      <c r="DI824" s="61"/>
      <c r="DJ824" s="61"/>
      <c r="DK824" s="61"/>
      <c r="DL824" s="61"/>
      <c r="DM824" s="61"/>
      <c r="DN824" s="61"/>
      <c r="DO824" s="61"/>
      <c r="DP824" s="61"/>
      <c r="DQ824" s="61"/>
      <c r="DR824" s="61"/>
    </row>
    <row r="825" spans="1:122"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825" s="61"/>
      <c r="AN825" s="61"/>
      <c r="AO825" s="61"/>
      <c r="AP825" s="61"/>
      <c r="AQ825" s="61"/>
      <c r="AR825" s="61"/>
      <c r="AS825" s="61"/>
      <c r="AT825" s="61"/>
      <c r="AU825" s="61"/>
      <c r="AV825" s="61"/>
      <c r="AW825" s="61"/>
      <c r="AX825" s="61"/>
      <c r="AY825" s="61"/>
      <c r="AZ825" s="61"/>
      <c r="BA825" s="61"/>
      <c r="BB825" s="61"/>
      <c r="BC825" s="61"/>
      <c r="BD825" s="61"/>
      <c r="BE825" s="61"/>
      <c r="BF825" s="61"/>
      <c r="BG825" s="61"/>
      <c r="BH825" s="61"/>
      <c r="BI825" s="61"/>
      <c r="BJ825" s="61"/>
      <c r="BK825" s="61"/>
      <c r="BL825" s="61"/>
      <c r="BM825" s="61"/>
      <c r="BN825" s="61"/>
      <c r="BO825" s="61"/>
      <c r="BP825" s="61"/>
      <c r="BQ825" s="61"/>
      <c r="BR825" s="61"/>
      <c r="BS825" s="61"/>
      <c r="BT825" s="61"/>
      <c r="BU825" s="61"/>
      <c r="BV825" s="61"/>
      <c r="BW825" s="61"/>
      <c r="BX825" s="61"/>
      <c r="BY825" s="61"/>
      <c r="BZ825" s="61"/>
      <c r="CA825" s="61"/>
      <c r="CB825" s="61"/>
      <c r="CC825" s="61"/>
      <c r="CD825" s="61"/>
      <c r="CE825" s="61"/>
      <c r="CF825" s="61"/>
      <c r="CG825" s="61"/>
      <c r="CH825" s="61"/>
      <c r="CI825" s="61"/>
      <c r="CJ825" s="61"/>
      <c r="CK825" s="61"/>
      <c r="CL825" s="61"/>
      <c r="CM825" s="61"/>
      <c r="CN825" s="61"/>
      <c r="CO825" s="61"/>
      <c r="CP825" s="61"/>
      <c r="CQ825" s="61"/>
      <c r="CR825" s="61"/>
      <c r="CS825" s="61"/>
      <c r="CT825" s="61"/>
      <c r="CU825" s="61"/>
      <c r="CV825" s="61"/>
      <c r="CW825" s="61"/>
      <c r="CX825" s="61"/>
      <c r="CY825" s="61"/>
      <c r="CZ825" s="61"/>
      <c r="DA825" s="61"/>
      <c r="DB825" s="61"/>
      <c r="DC825" s="61"/>
      <c r="DD825" s="61"/>
      <c r="DE825" s="61"/>
      <c r="DF825" s="61"/>
      <c r="DG825" s="61"/>
      <c r="DH825" s="61"/>
      <c r="DI825" s="61"/>
      <c r="DJ825" s="61"/>
      <c r="DK825" s="61"/>
      <c r="DL825" s="61"/>
      <c r="DM825" s="61"/>
      <c r="DN825" s="61"/>
      <c r="DO825" s="61"/>
      <c r="DP825" s="61"/>
      <c r="DQ825" s="61"/>
      <c r="DR825" s="61"/>
    </row>
    <row r="826" spans="1:122"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1"/>
      <c r="AL826" s="61"/>
      <c r="AM826" s="61"/>
      <c r="AN826" s="61"/>
      <c r="AO826" s="61"/>
      <c r="AP826" s="61"/>
      <c r="AQ826" s="61"/>
      <c r="AR826" s="61"/>
      <c r="AS826" s="61"/>
      <c r="AT826" s="61"/>
      <c r="AU826" s="61"/>
      <c r="AV826" s="61"/>
      <c r="AW826" s="61"/>
      <c r="AX826" s="61"/>
      <c r="AY826" s="61"/>
      <c r="AZ826" s="61"/>
      <c r="BA826" s="61"/>
      <c r="BB826" s="61"/>
      <c r="BC826" s="61"/>
      <c r="BD826" s="61"/>
      <c r="BE826" s="61"/>
      <c r="BF826" s="61"/>
      <c r="BG826" s="61"/>
      <c r="BH826" s="61"/>
      <c r="BI826" s="61"/>
      <c r="BJ826" s="61"/>
      <c r="BK826" s="61"/>
      <c r="BL826" s="61"/>
      <c r="BM826" s="61"/>
      <c r="BN826" s="61"/>
      <c r="BO826" s="61"/>
      <c r="BP826" s="61"/>
      <c r="BQ826" s="61"/>
      <c r="BR826" s="61"/>
      <c r="BS826" s="61"/>
      <c r="BT826" s="61"/>
      <c r="BU826" s="61"/>
      <c r="BV826" s="61"/>
      <c r="BW826" s="61"/>
      <c r="BX826" s="61"/>
      <c r="BY826" s="61"/>
      <c r="BZ826" s="61"/>
      <c r="CA826" s="61"/>
      <c r="CB826" s="61"/>
      <c r="CC826" s="61"/>
      <c r="CD826" s="61"/>
      <c r="CE826" s="61"/>
      <c r="CF826" s="61"/>
      <c r="CG826" s="61"/>
      <c r="CH826" s="61"/>
      <c r="CI826" s="61"/>
      <c r="CJ826" s="61"/>
      <c r="CK826" s="61"/>
      <c r="CL826" s="61"/>
      <c r="CM826" s="61"/>
      <c r="CN826" s="61"/>
      <c r="CO826" s="61"/>
      <c r="CP826" s="61"/>
      <c r="CQ826" s="61"/>
      <c r="CR826" s="61"/>
      <c r="CS826" s="61"/>
      <c r="CT826" s="61"/>
      <c r="CU826" s="61"/>
      <c r="CV826" s="61"/>
      <c r="CW826" s="61"/>
      <c r="CX826" s="61"/>
      <c r="CY826" s="61"/>
      <c r="CZ826" s="61"/>
      <c r="DA826" s="61"/>
      <c r="DB826" s="61"/>
      <c r="DC826" s="61"/>
      <c r="DD826" s="61"/>
      <c r="DE826" s="61"/>
      <c r="DF826" s="61"/>
      <c r="DG826" s="61"/>
      <c r="DH826" s="61"/>
      <c r="DI826" s="61"/>
      <c r="DJ826" s="61"/>
      <c r="DK826" s="61"/>
      <c r="DL826" s="61"/>
      <c r="DM826" s="61"/>
      <c r="DN826" s="61"/>
      <c r="DO826" s="61"/>
      <c r="DP826" s="61"/>
      <c r="DQ826" s="61"/>
      <c r="DR826" s="61"/>
    </row>
    <row r="827" spans="1:122"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61"/>
      <c r="AO827" s="61"/>
      <c r="AP827" s="61"/>
      <c r="AQ827" s="61"/>
      <c r="AR827" s="61"/>
      <c r="AS827" s="61"/>
      <c r="AT827" s="61"/>
      <c r="AU827" s="61"/>
      <c r="AV827" s="61"/>
      <c r="AW827" s="61"/>
      <c r="AX827" s="61"/>
      <c r="AY827" s="61"/>
      <c r="AZ827" s="61"/>
      <c r="BA827" s="61"/>
      <c r="BB827" s="61"/>
      <c r="BC827" s="61"/>
      <c r="BD827" s="61"/>
      <c r="BE827" s="61"/>
      <c r="BF827" s="61"/>
      <c r="BG827" s="61"/>
      <c r="BH827" s="61"/>
      <c r="BI827" s="61"/>
      <c r="BJ827" s="61"/>
      <c r="BK827" s="61"/>
      <c r="BL827" s="61"/>
      <c r="BM827" s="61"/>
      <c r="BN827" s="61"/>
      <c r="BO827" s="61"/>
      <c r="BP827" s="61"/>
      <c r="BQ827" s="61"/>
      <c r="BR827" s="61"/>
      <c r="BS827" s="61"/>
      <c r="BT827" s="61"/>
      <c r="BU827" s="61"/>
      <c r="BV827" s="61"/>
      <c r="BW827" s="61"/>
      <c r="BX827" s="61"/>
      <c r="BY827" s="61"/>
      <c r="BZ827" s="61"/>
      <c r="CA827" s="61"/>
      <c r="CB827" s="61"/>
      <c r="CC827" s="61"/>
      <c r="CD827" s="61"/>
      <c r="CE827" s="61"/>
      <c r="CF827" s="61"/>
      <c r="CG827" s="61"/>
      <c r="CH827" s="61"/>
      <c r="CI827" s="61"/>
      <c r="CJ827" s="61"/>
      <c r="CK827" s="61"/>
      <c r="CL827" s="61"/>
      <c r="CM827" s="61"/>
      <c r="CN827" s="61"/>
      <c r="CO827" s="61"/>
      <c r="CP827" s="61"/>
      <c r="CQ827" s="61"/>
      <c r="CR827" s="61"/>
      <c r="CS827" s="61"/>
      <c r="CT827" s="61"/>
      <c r="CU827" s="61"/>
      <c r="CV827" s="61"/>
      <c r="CW827" s="61"/>
      <c r="CX827" s="61"/>
      <c r="CY827" s="61"/>
      <c r="CZ827" s="61"/>
      <c r="DA827" s="61"/>
      <c r="DB827" s="61"/>
      <c r="DC827" s="61"/>
      <c r="DD827" s="61"/>
      <c r="DE827" s="61"/>
      <c r="DF827" s="61"/>
      <c r="DG827" s="61"/>
      <c r="DH827" s="61"/>
      <c r="DI827" s="61"/>
      <c r="DJ827" s="61"/>
      <c r="DK827" s="61"/>
      <c r="DL827" s="61"/>
      <c r="DM827" s="61"/>
      <c r="DN827" s="61"/>
      <c r="DO827" s="61"/>
      <c r="DP827" s="61"/>
      <c r="DQ827" s="61"/>
      <c r="DR827" s="61"/>
    </row>
    <row r="828" spans="1:122"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1"/>
      <c r="AL828" s="61"/>
      <c r="AM828" s="61"/>
      <c r="AN828" s="61"/>
      <c r="AO828" s="61"/>
      <c r="AP828" s="61"/>
      <c r="AQ828" s="61"/>
      <c r="AR828" s="61"/>
      <c r="AS828" s="61"/>
      <c r="AT828" s="61"/>
      <c r="AU828" s="61"/>
      <c r="AV828" s="61"/>
      <c r="AW828" s="61"/>
      <c r="AX828" s="61"/>
      <c r="AY828" s="61"/>
      <c r="AZ828" s="61"/>
      <c r="BA828" s="61"/>
      <c r="BB828" s="61"/>
      <c r="BC828" s="61"/>
      <c r="BD828" s="61"/>
      <c r="BE828" s="61"/>
      <c r="BF828" s="61"/>
      <c r="BG828" s="61"/>
      <c r="BH828" s="61"/>
      <c r="BI828" s="61"/>
      <c r="BJ828" s="61"/>
      <c r="BK828" s="61"/>
      <c r="BL828" s="61"/>
      <c r="BM828" s="61"/>
      <c r="BN828" s="61"/>
      <c r="BO828" s="61"/>
      <c r="BP828" s="61"/>
      <c r="BQ828" s="61"/>
      <c r="BR828" s="61"/>
      <c r="BS828" s="61"/>
      <c r="BT828" s="61"/>
      <c r="BU828" s="61"/>
      <c r="BV828" s="61"/>
      <c r="BW828" s="61"/>
      <c r="BX828" s="61"/>
      <c r="BY828" s="61"/>
      <c r="BZ828" s="61"/>
      <c r="CA828" s="61"/>
      <c r="CB828" s="61"/>
      <c r="CC828" s="61"/>
      <c r="CD828" s="61"/>
      <c r="CE828" s="61"/>
      <c r="CF828" s="61"/>
      <c r="CG828" s="61"/>
      <c r="CH828" s="61"/>
      <c r="CI828" s="61"/>
      <c r="CJ828" s="61"/>
      <c r="CK828" s="61"/>
      <c r="CL828" s="61"/>
      <c r="CM828" s="61"/>
      <c r="CN828" s="61"/>
      <c r="CO828" s="61"/>
      <c r="CP828" s="61"/>
      <c r="CQ828" s="61"/>
      <c r="CR828" s="61"/>
      <c r="CS828" s="61"/>
      <c r="CT828" s="61"/>
      <c r="CU828" s="61"/>
      <c r="CV828" s="61"/>
      <c r="CW828" s="61"/>
      <c r="CX828" s="61"/>
      <c r="CY828" s="61"/>
      <c r="CZ828" s="61"/>
      <c r="DA828" s="61"/>
      <c r="DB828" s="61"/>
      <c r="DC828" s="61"/>
      <c r="DD828" s="61"/>
      <c r="DE828" s="61"/>
      <c r="DF828" s="61"/>
      <c r="DG828" s="61"/>
      <c r="DH828" s="61"/>
      <c r="DI828" s="61"/>
      <c r="DJ828" s="61"/>
      <c r="DK828" s="61"/>
      <c r="DL828" s="61"/>
      <c r="DM828" s="61"/>
      <c r="DN828" s="61"/>
      <c r="DO828" s="61"/>
      <c r="DP828" s="61"/>
      <c r="DQ828" s="61"/>
      <c r="DR828" s="61"/>
    </row>
    <row r="829" spans="1:122"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829" s="61"/>
      <c r="AN829" s="61"/>
      <c r="AO829" s="61"/>
      <c r="AP829" s="61"/>
      <c r="AQ829" s="61"/>
      <c r="AR829" s="61"/>
      <c r="AS829" s="61"/>
      <c r="AT829" s="61"/>
      <c r="AU829" s="61"/>
      <c r="AV829" s="61"/>
      <c r="AW829" s="61"/>
      <c r="AX829" s="61"/>
      <c r="AY829" s="61"/>
      <c r="AZ829" s="61"/>
      <c r="BA829" s="61"/>
      <c r="BB829" s="61"/>
      <c r="BC829" s="61"/>
      <c r="BD829" s="61"/>
      <c r="BE829" s="61"/>
      <c r="BF829" s="61"/>
      <c r="BG829" s="61"/>
      <c r="BH829" s="61"/>
      <c r="BI829" s="61"/>
      <c r="BJ829" s="61"/>
      <c r="BK829" s="61"/>
      <c r="BL829" s="61"/>
      <c r="BM829" s="61"/>
      <c r="BN829" s="61"/>
      <c r="BO829" s="61"/>
      <c r="BP829" s="61"/>
      <c r="BQ829" s="61"/>
      <c r="BR829" s="61"/>
      <c r="BS829" s="61"/>
      <c r="BT829" s="61"/>
      <c r="BU829" s="61"/>
      <c r="BV829" s="61"/>
      <c r="BW829" s="61"/>
      <c r="BX829" s="61"/>
      <c r="BY829" s="61"/>
      <c r="BZ829" s="61"/>
      <c r="CA829" s="61"/>
      <c r="CB829" s="61"/>
      <c r="CC829" s="61"/>
      <c r="CD829" s="61"/>
      <c r="CE829" s="61"/>
      <c r="CF829" s="61"/>
      <c r="CG829" s="61"/>
      <c r="CH829" s="61"/>
      <c r="CI829" s="61"/>
      <c r="CJ829" s="61"/>
      <c r="CK829" s="61"/>
      <c r="CL829" s="61"/>
      <c r="CM829" s="61"/>
      <c r="CN829" s="61"/>
      <c r="CO829" s="61"/>
      <c r="CP829" s="61"/>
      <c r="CQ829" s="61"/>
      <c r="CR829" s="61"/>
      <c r="CS829" s="61"/>
      <c r="CT829" s="61"/>
      <c r="CU829" s="61"/>
      <c r="CV829" s="61"/>
      <c r="CW829" s="61"/>
      <c r="CX829" s="61"/>
      <c r="CY829" s="61"/>
      <c r="CZ829" s="61"/>
      <c r="DA829" s="61"/>
      <c r="DB829" s="61"/>
      <c r="DC829" s="61"/>
      <c r="DD829" s="61"/>
      <c r="DE829" s="61"/>
      <c r="DF829" s="61"/>
      <c r="DG829" s="61"/>
      <c r="DH829" s="61"/>
      <c r="DI829" s="61"/>
      <c r="DJ829" s="61"/>
      <c r="DK829" s="61"/>
      <c r="DL829" s="61"/>
      <c r="DM829" s="61"/>
      <c r="DN829" s="61"/>
      <c r="DO829" s="61"/>
      <c r="DP829" s="61"/>
      <c r="DQ829" s="61"/>
      <c r="DR829" s="61"/>
    </row>
    <row r="830" spans="1:122"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c r="AE830" s="61"/>
      <c r="AF830" s="61"/>
      <c r="AG830" s="61"/>
      <c r="AH830" s="61"/>
      <c r="AI830" s="61"/>
      <c r="AJ830" s="61"/>
      <c r="AK830" s="61"/>
      <c r="AL830" s="61"/>
      <c r="AM830" s="61"/>
      <c r="AN830" s="61"/>
      <c r="AO830" s="61"/>
      <c r="AP830" s="61"/>
      <c r="AQ830" s="61"/>
      <c r="AR830" s="61"/>
      <c r="AS830" s="61"/>
      <c r="AT830" s="61"/>
      <c r="AU830" s="61"/>
      <c r="AV830" s="61"/>
      <c r="AW830" s="61"/>
      <c r="AX830" s="61"/>
      <c r="AY830" s="61"/>
      <c r="AZ830" s="61"/>
      <c r="BA830" s="61"/>
      <c r="BB830" s="61"/>
      <c r="BC830" s="61"/>
      <c r="BD830" s="61"/>
      <c r="BE830" s="61"/>
      <c r="BF830" s="61"/>
      <c r="BG830" s="61"/>
      <c r="BH830" s="61"/>
      <c r="BI830" s="61"/>
      <c r="BJ830" s="61"/>
      <c r="BK830" s="61"/>
      <c r="BL830" s="61"/>
      <c r="BM830" s="61"/>
      <c r="BN830" s="61"/>
      <c r="BO830" s="61"/>
      <c r="BP830" s="61"/>
      <c r="BQ830" s="61"/>
      <c r="BR830" s="61"/>
      <c r="BS830" s="61"/>
      <c r="BT830" s="61"/>
      <c r="BU830" s="61"/>
      <c r="BV830" s="61"/>
      <c r="BW830" s="61"/>
      <c r="BX830" s="61"/>
      <c r="BY830" s="61"/>
      <c r="BZ830" s="61"/>
      <c r="CA830" s="61"/>
      <c r="CB830" s="61"/>
      <c r="CC830" s="61"/>
      <c r="CD830" s="61"/>
      <c r="CE830" s="61"/>
      <c r="CF830" s="61"/>
      <c r="CG830" s="61"/>
      <c r="CH830" s="61"/>
      <c r="CI830" s="61"/>
      <c r="CJ830" s="61"/>
      <c r="CK830" s="61"/>
      <c r="CL830" s="61"/>
      <c r="CM830" s="61"/>
      <c r="CN830" s="61"/>
      <c r="CO830" s="61"/>
      <c r="CP830" s="61"/>
      <c r="CQ830" s="61"/>
      <c r="CR830" s="61"/>
      <c r="CS830" s="61"/>
      <c r="CT830" s="61"/>
      <c r="CU830" s="61"/>
      <c r="CV830" s="61"/>
      <c r="CW830" s="61"/>
      <c r="CX830" s="61"/>
      <c r="CY830" s="61"/>
      <c r="CZ830" s="61"/>
      <c r="DA830" s="61"/>
      <c r="DB830" s="61"/>
      <c r="DC830" s="61"/>
      <c r="DD830" s="61"/>
      <c r="DE830" s="61"/>
      <c r="DF830" s="61"/>
      <c r="DG830" s="61"/>
      <c r="DH830" s="61"/>
      <c r="DI830" s="61"/>
      <c r="DJ830" s="61"/>
      <c r="DK830" s="61"/>
      <c r="DL830" s="61"/>
      <c r="DM830" s="61"/>
      <c r="DN830" s="61"/>
      <c r="DO830" s="61"/>
      <c r="DP830" s="61"/>
      <c r="DQ830" s="61"/>
      <c r="DR830" s="61"/>
    </row>
    <row r="831" spans="1:122"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831" s="61"/>
      <c r="AN831" s="61"/>
      <c r="AO831" s="61"/>
      <c r="AP831" s="61"/>
      <c r="AQ831" s="61"/>
      <c r="AR831" s="61"/>
      <c r="AS831" s="61"/>
      <c r="AT831" s="61"/>
      <c r="AU831" s="61"/>
      <c r="AV831" s="61"/>
      <c r="AW831" s="61"/>
      <c r="AX831" s="61"/>
      <c r="AY831" s="61"/>
      <c r="AZ831" s="61"/>
      <c r="BA831" s="61"/>
      <c r="BB831" s="61"/>
      <c r="BC831" s="61"/>
      <c r="BD831" s="61"/>
      <c r="BE831" s="61"/>
      <c r="BF831" s="61"/>
      <c r="BG831" s="61"/>
      <c r="BH831" s="61"/>
      <c r="BI831" s="61"/>
      <c r="BJ831" s="61"/>
      <c r="BK831" s="61"/>
      <c r="BL831" s="61"/>
      <c r="BM831" s="61"/>
      <c r="BN831" s="61"/>
      <c r="BO831" s="61"/>
      <c r="BP831" s="61"/>
      <c r="BQ831" s="61"/>
      <c r="BR831" s="61"/>
      <c r="BS831" s="61"/>
      <c r="BT831" s="61"/>
      <c r="BU831" s="61"/>
      <c r="BV831" s="61"/>
      <c r="BW831" s="61"/>
      <c r="BX831" s="61"/>
      <c r="BY831" s="61"/>
      <c r="BZ831" s="61"/>
      <c r="CA831" s="61"/>
      <c r="CB831" s="61"/>
      <c r="CC831" s="61"/>
      <c r="CD831" s="61"/>
      <c r="CE831" s="61"/>
      <c r="CF831" s="61"/>
      <c r="CG831" s="61"/>
      <c r="CH831" s="61"/>
      <c r="CI831" s="61"/>
      <c r="CJ831" s="61"/>
      <c r="CK831" s="61"/>
      <c r="CL831" s="61"/>
      <c r="CM831" s="61"/>
      <c r="CN831" s="61"/>
      <c r="CO831" s="61"/>
      <c r="CP831" s="61"/>
      <c r="CQ831" s="61"/>
      <c r="CR831" s="61"/>
      <c r="CS831" s="61"/>
      <c r="CT831" s="61"/>
      <c r="CU831" s="61"/>
      <c r="CV831" s="61"/>
      <c r="CW831" s="61"/>
      <c r="CX831" s="61"/>
      <c r="CY831" s="61"/>
      <c r="CZ831" s="61"/>
      <c r="DA831" s="61"/>
      <c r="DB831" s="61"/>
      <c r="DC831" s="61"/>
      <c r="DD831" s="61"/>
      <c r="DE831" s="61"/>
      <c r="DF831" s="61"/>
      <c r="DG831" s="61"/>
      <c r="DH831" s="61"/>
      <c r="DI831" s="61"/>
      <c r="DJ831" s="61"/>
      <c r="DK831" s="61"/>
      <c r="DL831" s="61"/>
      <c r="DM831" s="61"/>
      <c r="DN831" s="61"/>
      <c r="DO831" s="61"/>
      <c r="DP831" s="61"/>
      <c r="DQ831" s="61"/>
      <c r="DR831" s="61"/>
    </row>
    <row r="832" spans="1:122"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c r="AE832" s="61"/>
      <c r="AF832" s="61"/>
      <c r="AG832" s="61"/>
      <c r="AH832" s="61"/>
      <c r="AI832" s="61"/>
      <c r="AJ832" s="61"/>
      <c r="AK832" s="61"/>
      <c r="AL832" s="61"/>
      <c r="AM832" s="61"/>
      <c r="AN832" s="61"/>
      <c r="AO832" s="61"/>
      <c r="AP832" s="61"/>
      <c r="AQ832" s="61"/>
      <c r="AR832" s="61"/>
      <c r="AS832" s="61"/>
      <c r="AT832" s="61"/>
      <c r="AU832" s="61"/>
      <c r="AV832" s="61"/>
      <c r="AW832" s="61"/>
      <c r="AX832" s="61"/>
      <c r="AY832" s="61"/>
      <c r="AZ832" s="61"/>
      <c r="BA832" s="61"/>
      <c r="BB832" s="61"/>
      <c r="BC832" s="61"/>
      <c r="BD832" s="61"/>
      <c r="BE832" s="61"/>
      <c r="BF832" s="61"/>
      <c r="BG832" s="61"/>
      <c r="BH832" s="61"/>
      <c r="BI832" s="61"/>
      <c r="BJ832" s="61"/>
      <c r="BK832" s="61"/>
      <c r="BL832" s="61"/>
      <c r="BM832" s="61"/>
      <c r="BN832" s="61"/>
      <c r="BO832" s="61"/>
      <c r="BP832" s="61"/>
      <c r="BQ832" s="61"/>
      <c r="BR832" s="61"/>
      <c r="BS832" s="61"/>
      <c r="BT832" s="61"/>
      <c r="BU832" s="61"/>
      <c r="BV832" s="61"/>
      <c r="BW832" s="61"/>
      <c r="BX832" s="61"/>
      <c r="BY832" s="61"/>
      <c r="BZ832" s="61"/>
      <c r="CA832" s="61"/>
      <c r="CB832" s="61"/>
      <c r="CC832" s="61"/>
      <c r="CD832" s="61"/>
      <c r="CE832" s="61"/>
      <c r="CF832" s="61"/>
      <c r="CG832" s="61"/>
      <c r="CH832" s="61"/>
      <c r="CI832" s="61"/>
      <c r="CJ832" s="61"/>
      <c r="CK832" s="61"/>
      <c r="CL832" s="61"/>
      <c r="CM832" s="61"/>
      <c r="CN832" s="61"/>
      <c r="CO832" s="61"/>
      <c r="CP832" s="61"/>
      <c r="CQ832" s="61"/>
      <c r="CR832" s="61"/>
      <c r="CS832" s="61"/>
      <c r="CT832" s="61"/>
      <c r="CU832" s="61"/>
      <c r="CV832" s="61"/>
      <c r="CW832" s="61"/>
      <c r="CX832" s="61"/>
      <c r="CY832" s="61"/>
      <c r="CZ832" s="61"/>
      <c r="DA832" s="61"/>
      <c r="DB832" s="61"/>
      <c r="DC832" s="61"/>
      <c r="DD832" s="61"/>
      <c r="DE832" s="61"/>
      <c r="DF832" s="61"/>
      <c r="DG832" s="61"/>
      <c r="DH832" s="61"/>
      <c r="DI832" s="61"/>
      <c r="DJ832" s="61"/>
      <c r="DK832" s="61"/>
      <c r="DL832" s="61"/>
      <c r="DM832" s="61"/>
      <c r="DN832" s="61"/>
      <c r="DO832" s="61"/>
      <c r="DP832" s="61"/>
      <c r="DQ832" s="61"/>
      <c r="DR832" s="61"/>
    </row>
    <row r="833" spans="1:122"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833" s="61"/>
      <c r="AN833" s="61"/>
      <c r="AO833" s="61"/>
      <c r="AP833" s="61"/>
      <c r="AQ833" s="61"/>
      <c r="AR833" s="61"/>
      <c r="AS833" s="61"/>
      <c r="AT833" s="61"/>
      <c r="AU833" s="61"/>
      <c r="AV833" s="61"/>
      <c r="AW833" s="61"/>
      <c r="AX833" s="61"/>
      <c r="AY833" s="61"/>
      <c r="AZ833" s="61"/>
      <c r="BA833" s="61"/>
      <c r="BB833" s="61"/>
      <c r="BC833" s="61"/>
      <c r="BD833" s="61"/>
      <c r="BE833" s="61"/>
      <c r="BF833" s="61"/>
      <c r="BG833" s="61"/>
      <c r="BH833" s="61"/>
      <c r="BI833" s="61"/>
      <c r="BJ833" s="61"/>
      <c r="BK833" s="61"/>
      <c r="BL833" s="61"/>
      <c r="BM833" s="61"/>
      <c r="BN833" s="61"/>
      <c r="BO833" s="61"/>
      <c r="BP833" s="61"/>
      <c r="BQ833" s="61"/>
      <c r="BR833" s="61"/>
      <c r="BS833" s="61"/>
      <c r="BT833" s="61"/>
      <c r="BU833" s="61"/>
      <c r="BV833" s="61"/>
      <c r="BW833" s="61"/>
      <c r="BX833" s="61"/>
      <c r="BY833" s="61"/>
      <c r="BZ833" s="61"/>
      <c r="CA833" s="61"/>
      <c r="CB833" s="61"/>
      <c r="CC833" s="61"/>
      <c r="CD833" s="61"/>
      <c r="CE833" s="61"/>
      <c r="CF833" s="61"/>
      <c r="CG833" s="61"/>
      <c r="CH833" s="61"/>
      <c r="CI833" s="61"/>
      <c r="CJ833" s="61"/>
      <c r="CK833" s="61"/>
      <c r="CL833" s="61"/>
      <c r="CM833" s="61"/>
      <c r="CN833" s="61"/>
      <c r="CO833" s="61"/>
      <c r="CP833" s="61"/>
      <c r="CQ833" s="61"/>
      <c r="CR833" s="61"/>
      <c r="CS833" s="61"/>
      <c r="CT833" s="61"/>
      <c r="CU833" s="61"/>
      <c r="CV833" s="61"/>
      <c r="CW833" s="61"/>
      <c r="CX833" s="61"/>
      <c r="CY833" s="61"/>
      <c r="CZ833" s="61"/>
      <c r="DA833" s="61"/>
      <c r="DB833" s="61"/>
      <c r="DC833" s="61"/>
      <c r="DD833" s="61"/>
      <c r="DE833" s="61"/>
      <c r="DF833" s="61"/>
      <c r="DG833" s="61"/>
      <c r="DH833" s="61"/>
      <c r="DI833" s="61"/>
      <c r="DJ833" s="61"/>
      <c r="DK833" s="61"/>
      <c r="DL833" s="61"/>
      <c r="DM833" s="61"/>
      <c r="DN833" s="61"/>
      <c r="DO833" s="61"/>
      <c r="DP833" s="61"/>
      <c r="DQ833" s="61"/>
      <c r="DR833" s="61"/>
    </row>
    <row r="834" spans="1:122"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c r="AQ834" s="61"/>
      <c r="AR834" s="61"/>
      <c r="AS834" s="61"/>
      <c r="AT834" s="61"/>
      <c r="AU834" s="61"/>
      <c r="AV834" s="61"/>
      <c r="AW834" s="61"/>
      <c r="AX834" s="61"/>
      <c r="AY834" s="61"/>
      <c r="AZ834" s="61"/>
      <c r="BA834" s="61"/>
      <c r="BB834" s="61"/>
      <c r="BC834" s="61"/>
      <c r="BD834" s="61"/>
      <c r="BE834" s="61"/>
      <c r="BF834" s="61"/>
      <c r="BG834" s="61"/>
      <c r="BH834" s="61"/>
      <c r="BI834" s="61"/>
      <c r="BJ834" s="61"/>
      <c r="BK834" s="61"/>
      <c r="BL834" s="61"/>
      <c r="BM834" s="61"/>
      <c r="BN834" s="61"/>
      <c r="BO834" s="61"/>
      <c r="BP834" s="61"/>
      <c r="BQ834" s="61"/>
      <c r="BR834" s="61"/>
      <c r="BS834" s="61"/>
      <c r="BT834" s="61"/>
      <c r="BU834" s="61"/>
      <c r="BV834" s="61"/>
      <c r="BW834" s="61"/>
      <c r="BX834" s="61"/>
      <c r="BY834" s="61"/>
      <c r="BZ834" s="61"/>
      <c r="CA834" s="61"/>
      <c r="CB834" s="61"/>
      <c r="CC834" s="61"/>
      <c r="CD834" s="61"/>
      <c r="CE834" s="61"/>
      <c r="CF834" s="61"/>
      <c r="CG834" s="61"/>
      <c r="CH834" s="61"/>
      <c r="CI834" s="61"/>
      <c r="CJ834" s="61"/>
      <c r="CK834" s="61"/>
      <c r="CL834" s="61"/>
      <c r="CM834" s="61"/>
      <c r="CN834" s="61"/>
      <c r="CO834" s="61"/>
      <c r="CP834" s="61"/>
      <c r="CQ834" s="61"/>
      <c r="CR834" s="61"/>
      <c r="CS834" s="61"/>
      <c r="CT834" s="61"/>
      <c r="CU834" s="61"/>
      <c r="CV834" s="61"/>
      <c r="CW834" s="61"/>
      <c r="CX834" s="61"/>
      <c r="CY834" s="61"/>
      <c r="CZ834" s="61"/>
      <c r="DA834" s="61"/>
      <c r="DB834" s="61"/>
      <c r="DC834" s="61"/>
      <c r="DD834" s="61"/>
      <c r="DE834" s="61"/>
      <c r="DF834" s="61"/>
      <c r="DG834" s="61"/>
      <c r="DH834" s="61"/>
      <c r="DI834" s="61"/>
      <c r="DJ834" s="61"/>
      <c r="DK834" s="61"/>
      <c r="DL834" s="61"/>
      <c r="DM834" s="61"/>
      <c r="DN834" s="61"/>
      <c r="DO834" s="61"/>
      <c r="DP834" s="61"/>
      <c r="DQ834" s="61"/>
      <c r="DR834" s="61"/>
    </row>
    <row r="835" spans="1:122"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c r="AQ835" s="61"/>
      <c r="AR835" s="61"/>
      <c r="AS835" s="61"/>
      <c r="AT835" s="61"/>
      <c r="AU835" s="61"/>
      <c r="AV835" s="61"/>
      <c r="AW835" s="61"/>
      <c r="AX835" s="61"/>
      <c r="AY835" s="61"/>
      <c r="AZ835" s="61"/>
      <c r="BA835" s="61"/>
      <c r="BB835" s="61"/>
      <c r="BC835" s="61"/>
      <c r="BD835" s="61"/>
      <c r="BE835" s="61"/>
      <c r="BF835" s="61"/>
      <c r="BG835" s="61"/>
      <c r="BH835" s="61"/>
      <c r="BI835" s="61"/>
      <c r="BJ835" s="61"/>
      <c r="BK835" s="61"/>
      <c r="BL835" s="61"/>
      <c r="BM835" s="61"/>
      <c r="BN835" s="61"/>
      <c r="BO835" s="61"/>
      <c r="BP835" s="61"/>
      <c r="BQ835" s="61"/>
      <c r="BR835" s="61"/>
      <c r="BS835" s="61"/>
      <c r="BT835" s="61"/>
      <c r="BU835" s="61"/>
      <c r="BV835" s="61"/>
      <c r="BW835" s="61"/>
      <c r="BX835" s="61"/>
      <c r="BY835" s="61"/>
      <c r="BZ835" s="61"/>
      <c r="CA835" s="61"/>
      <c r="CB835" s="61"/>
      <c r="CC835" s="61"/>
      <c r="CD835" s="61"/>
      <c r="CE835" s="61"/>
      <c r="CF835" s="61"/>
      <c r="CG835" s="61"/>
      <c r="CH835" s="61"/>
      <c r="CI835" s="61"/>
      <c r="CJ835" s="61"/>
      <c r="CK835" s="61"/>
      <c r="CL835" s="61"/>
      <c r="CM835" s="61"/>
      <c r="CN835" s="61"/>
      <c r="CO835" s="61"/>
      <c r="CP835" s="61"/>
      <c r="CQ835" s="61"/>
      <c r="CR835" s="61"/>
      <c r="CS835" s="61"/>
      <c r="CT835" s="61"/>
      <c r="CU835" s="61"/>
      <c r="CV835" s="61"/>
      <c r="CW835" s="61"/>
      <c r="CX835" s="61"/>
      <c r="CY835" s="61"/>
      <c r="CZ835" s="61"/>
      <c r="DA835" s="61"/>
      <c r="DB835" s="61"/>
      <c r="DC835" s="61"/>
      <c r="DD835" s="61"/>
      <c r="DE835" s="61"/>
      <c r="DF835" s="61"/>
      <c r="DG835" s="61"/>
      <c r="DH835" s="61"/>
      <c r="DI835" s="61"/>
      <c r="DJ835" s="61"/>
      <c r="DK835" s="61"/>
      <c r="DL835" s="61"/>
      <c r="DM835" s="61"/>
      <c r="DN835" s="61"/>
      <c r="DO835" s="61"/>
      <c r="DP835" s="61"/>
      <c r="DQ835" s="61"/>
      <c r="DR835" s="61"/>
    </row>
    <row r="836" spans="1:122"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1"/>
      <c r="AL836" s="61"/>
      <c r="AM836" s="61"/>
      <c r="AN836" s="61"/>
      <c r="AO836" s="61"/>
      <c r="AP836" s="61"/>
      <c r="AQ836" s="61"/>
      <c r="AR836" s="61"/>
      <c r="AS836" s="61"/>
      <c r="AT836" s="61"/>
      <c r="AU836" s="61"/>
      <c r="AV836" s="61"/>
      <c r="AW836" s="61"/>
      <c r="AX836" s="61"/>
      <c r="AY836" s="61"/>
      <c r="AZ836" s="61"/>
      <c r="BA836" s="61"/>
      <c r="BB836" s="61"/>
      <c r="BC836" s="61"/>
      <c r="BD836" s="61"/>
      <c r="BE836" s="61"/>
      <c r="BF836" s="61"/>
      <c r="BG836" s="61"/>
      <c r="BH836" s="61"/>
      <c r="BI836" s="61"/>
      <c r="BJ836" s="61"/>
      <c r="BK836" s="61"/>
      <c r="BL836" s="61"/>
      <c r="BM836" s="61"/>
      <c r="BN836" s="61"/>
      <c r="BO836" s="61"/>
      <c r="BP836" s="61"/>
      <c r="BQ836" s="61"/>
      <c r="BR836" s="61"/>
      <c r="BS836" s="61"/>
      <c r="BT836" s="61"/>
      <c r="BU836" s="61"/>
      <c r="BV836" s="61"/>
      <c r="BW836" s="61"/>
      <c r="BX836" s="61"/>
      <c r="BY836" s="61"/>
      <c r="BZ836" s="61"/>
      <c r="CA836" s="61"/>
      <c r="CB836" s="61"/>
      <c r="CC836" s="61"/>
      <c r="CD836" s="61"/>
      <c r="CE836" s="61"/>
      <c r="CF836" s="61"/>
      <c r="CG836" s="61"/>
      <c r="CH836" s="61"/>
      <c r="CI836" s="61"/>
      <c r="CJ836" s="61"/>
      <c r="CK836" s="61"/>
      <c r="CL836" s="61"/>
      <c r="CM836" s="61"/>
      <c r="CN836" s="61"/>
      <c r="CO836" s="61"/>
      <c r="CP836" s="61"/>
      <c r="CQ836" s="61"/>
      <c r="CR836" s="61"/>
      <c r="CS836" s="61"/>
      <c r="CT836" s="61"/>
      <c r="CU836" s="61"/>
      <c r="CV836" s="61"/>
      <c r="CW836" s="61"/>
      <c r="CX836" s="61"/>
      <c r="CY836" s="61"/>
      <c r="CZ836" s="61"/>
      <c r="DA836" s="61"/>
      <c r="DB836" s="61"/>
      <c r="DC836" s="61"/>
      <c r="DD836" s="61"/>
      <c r="DE836" s="61"/>
      <c r="DF836" s="61"/>
      <c r="DG836" s="61"/>
      <c r="DH836" s="61"/>
      <c r="DI836" s="61"/>
      <c r="DJ836" s="61"/>
      <c r="DK836" s="61"/>
      <c r="DL836" s="61"/>
      <c r="DM836" s="61"/>
      <c r="DN836" s="61"/>
      <c r="DO836" s="61"/>
      <c r="DP836" s="61"/>
      <c r="DQ836" s="61"/>
      <c r="DR836" s="61"/>
    </row>
    <row r="837" spans="1:122"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1"/>
      <c r="AL837" s="61"/>
      <c r="AM837" s="61"/>
      <c r="AN837" s="61"/>
      <c r="AO837" s="61"/>
      <c r="AP837" s="61"/>
      <c r="AQ837" s="61"/>
      <c r="AR837" s="61"/>
      <c r="AS837" s="61"/>
      <c r="AT837" s="61"/>
      <c r="AU837" s="61"/>
      <c r="AV837" s="61"/>
      <c r="AW837" s="61"/>
      <c r="AX837" s="61"/>
      <c r="AY837" s="61"/>
      <c r="AZ837" s="61"/>
      <c r="BA837" s="61"/>
      <c r="BB837" s="61"/>
      <c r="BC837" s="61"/>
      <c r="BD837" s="61"/>
      <c r="BE837" s="61"/>
      <c r="BF837" s="61"/>
      <c r="BG837" s="61"/>
      <c r="BH837" s="61"/>
      <c r="BI837" s="61"/>
      <c r="BJ837" s="61"/>
      <c r="BK837" s="61"/>
      <c r="BL837" s="61"/>
      <c r="BM837" s="61"/>
      <c r="BN837" s="61"/>
      <c r="BO837" s="61"/>
      <c r="BP837" s="61"/>
      <c r="BQ837" s="61"/>
      <c r="BR837" s="61"/>
      <c r="BS837" s="61"/>
      <c r="BT837" s="61"/>
      <c r="BU837" s="61"/>
      <c r="BV837" s="61"/>
      <c r="BW837" s="61"/>
      <c r="BX837" s="61"/>
      <c r="BY837" s="61"/>
      <c r="BZ837" s="61"/>
      <c r="CA837" s="61"/>
      <c r="CB837" s="61"/>
      <c r="CC837" s="61"/>
      <c r="CD837" s="61"/>
      <c r="CE837" s="61"/>
      <c r="CF837" s="61"/>
      <c r="CG837" s="61"/>
      <c r="CH837" s="61"/>
      <c r="CI837" s="61"/>
      <c r="CJ837" s="61"/>
      <c r="CK837" s="61"/>
      <c r="CL837" s="61"/>
      <c r="CM837" s="61"/>
      <c r="CN837" s="61"/>
      <c r="CO837" s="61"/>
      <c r="CP837" s="61"/>
      <c r="CQ837" s="61"/>
      <c r="CR837" s="61"/>
      <c r="CS837" s="61"/>
      <c r="CT837" s="61"/>
      <c r="CU837" s="61"/>
      <c r="CV837" s="61"/>
      <c r="CW837" s="61"/>
      <c r="CX837" s="61"/>
      <c r="CY837" s="61"/>
      <c r="CZ837" s="61"/>
      <c r="DA837" s="61"/>
      <c r="DB837" s="61"/>
      <c r="DC837" s="61"/>
      <c r="DD837" s="61"/>
      <c r="DE837" s="61"/>
      <c r="DF837" s="61"/>
      <c r="DG837" s="61"/>
      <c r="DH837" s="61"/>
      <c r="DI837" s="61"/>
      <c r="DJ837" s="61"/>
      <c r="DK837" s="61"/>
      <c r="DL837" s="61"/>
      <c r="DM837" s="61"/>
      <c r="DN837" s="61"/>
      <c r="DO837" s="61"/>
      <c r="DP837" s="61"/>
      <c r="DQ837" s="61"/>
      <c r="DR837" s="61"/>
    </row>
    <row r="838" spans="1:122"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1"/>
      <c r="AL838" s="61"/>
      <c r="AM838" s="61"/>
      <c r="AN838" s="61"/>
      <c r="AO838" s="61"/>
      <c r="AP838" s="61"/>
      <c r="AQ838" s="61"/>
      <c r="AR838" s="61"/>
      <c r="AS838" s="61"/>
      <c r="AT838" s="61"/>
      <c r="AU838" s="61"/>
      <c r="AV838" s="61"/>
      <c r="AW838" s="61"/>
      <c r="AX838" s="61"/>
      <c r="AY838" s="61"/>
      <c r="AZ838" s="61"/>
      <c r="BA838" s="61"/>
      <c r="BB838" s="61"/>
      <c r="BC838" s="61"/>
      <c r="BD838" s="61"/>
      <c r="BE838" s="61"/>
      <c r="BF838" s="61"/>
      <c r="BG838" s="61"/>
      <c r="BH838" s="61"/>
      <c r="BI838" s="61"/>
      <c r="BJ838" s="61"/>
      <c r="BK838" s="61"/>
      <c r="BL838" s="61"/>
      <c r="BM838" s="61"/>
      <c r="BN838" s="61"/>
      <c r="BO838" s="61"/>
      <c r="BP838" s="61"/>
      <c r="BQ838" s="61"/>
      <c r="BR838" s="61"/>
      <c r="BS838" s="61"/>
      <c r="BT838" s="61"/>
      <c r="BU838" s="61"/>
      <c r="BV838" s="61"/>
      <c r="BW838" s="61"/>
      <c r="BX838" s="61"/>
      <c r="BY838" s="61"/>
      <c r="BZ838" s="61"/>
      <c r="CA838" s="61"/>
      <c r="CB838" s="61"/>
      <c r="CC838" s="61"/>
      <c r="CD838" s="61"/>
      <c r="CE838" s="61"/>
      <c r="CF838" s="61"/>
      <c r="CG838" s="61"/>
      <c r="CH838" s="61"/>
      <c r="CI838" s="61"/>
      <c r="CJ838" s="61"/>
      <c r="CK838" s="61"/>
      <c r="CL838" s="61"/>
      <c r="CM838" s="61"/>
      <c r="CN838" s="61"/>
      <c r="CO838" s="61"/>
      <c r="CP838" s="61"/>
      <c r="CQ838" s="61"/>
      <c r="CR838" s="61"/>
      <c r="CS838" s="61"/>
      <c r="CT838" s="61"/>
      <c r="CU838" s="61"/>
      <c r="CV838" s="61"/>
      <c r="CW838" s="61"/>
      <c r="CX838" s="61"/>
      <c r="CY838" s="61"/>
      <c r="CZ838" s="61"/>
      <c r="DA838" s="61"/>
      <c r="DB838" s="61"/>
      <c r="DC838" s="61"/>
      <c r="DD838" s="61"/>
      <c r="DE838" s="61"/>
      <c r="DF838" s="61"/>
      <c r="DG838" s="61"/>
      <c r="DH838" s="61"/>
      <c r="DI838" s="61"/>
      <c r="DJ838" s="61"/>
      <c r="DK838" s="61"/>
      <c r="DL838" s="61"/>
      <c r="DM838" s="61"/>
      <c r="DN838" s="61"/>
      <c r="DO838" s="61"/>
      <c r="DP838" s="61"/>
      <c r="DQ838" s="61"/>
      <c r="DR838" s="61"/>
    </row>
    <row r="839" spans="1:122"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c r="AM839" s="61"/>
      <c r="AN839" s="61"/>
      <c r="AO839" s="61"/>
      <c r="AP839" s="61"/>
      <c r="AQ839" s="61"/>
      <c r="AR839" s="61"/>
      <c r="AS839" s="61"/>
      <c r="AT839" s="61"/>
      <c r="AU839" s="61"/>
      <c r="AV839" s="61"/>
      <c r="AW839" s="61"/>
      <c r="AX839" s="61"/>
      <c r="AY839" s="61"/>
      <c r="AZ839" s="61"/>
      <c r="BA839" s="61"/>
      <c r="BB839" s="61"/>
      <c r="BC839" s="61"/>
      <c r="BD839" s="61"/>
      <c r="BE839" s="61"/>
      <c r="BF839" s="61"/>
      <c r="BG839" s="61"/>
      <c r="BH839" s="61"/>
      <c r="BI839" s="61"/>
      <c r="BJ839" s="61"/>
      <c r="BK839" s="61"/>
      <c r="BL839" s="61"/>
      <c r="BM839" s="61"/>
      <c r="BN839" s="61"/>
      <c r="BO839" s="61"/>
      <c r="BP839" s="61"/>
      <c r="BQ839" s="61"/>
      <c r="BR839" s="61"/>
      <c r="BS839" s="61"/>
      <c r="BT839" s="61"/>
      <c r="BU839" s="61"/>
      <c r="BV839" s="61"/>
      <c r="BW839" s="61"/>
      <c r="BX839" s="61"/>
      <c r="BY839" s="61"/>
      <c r="BZ839" s="61"/>
      <c r="CA839" s="61"/>
      <c r="CB839" s="61"/>
      <c r="CC839" s="61"/>
      <c r="CD839" s="61"/>
      <c r="CE839" s="61"/>
      <c r="CF839" s="61"/>
      <c r="CG839" s="61"/>
      <c r="CH839" s="61"/>
      <c r="CI839" s="61"/>
      <c r="CJ839" s="61"/>
      <c r="CK839" s="61"/>
      <c r="CL839" s="61"/>
      <c r="CM839" s="61"/>
      <c r="CN839" s="61"/>
      <c r="CO839" s="61"/>
      <c r="CP839" s="61"/>
      <c r="CQ839" s="61"/>
      <c r="CR839" s="61"/>
      <c r="CS839" s="61"/>
      <c r="CT839" s="61"/>
      <c r="CU839" s="61"/>
      <c r="CV839" s="61"/>
      <c r="CW839" s="61"/>
      <c r="CX839" s="61"/>
      <c r="CY839" s="61"/>
      <c r="CZ839" s="61"/>
      <c r="DA839" s="61"/>
      <c r="DB839" s="61"/>
      <c r="DC839" s="61"/>
      <c r="DD839" s="61"/>
      <c r="DE839" s="61"/>
      <c r="DF839" s="61"/>
      <c r="DG839" s="61"/>
      <c r="DH839" s="61"/>
      <c r="DI839" s="61"/>
      <c r="DJ839" s="61"/>
      <c r="DK839" s="61"/>
      <c r="DL839" s="61"/>
      <c r="DM839" s="61"/>
      <c r="DN839" s="61"/>
      <c r="DO839" s="61"/>
      <c r="DP839" s="61"/>
      <c r="DQ839" s="61"/>
      <c r="DR839" s="61"/>
    </row>
    <row r="840" spans="1:122"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1"/>
      <c r="AL840" s="61"/>
      <c r="AM840" s="61"/>
      <c r="AN840" s="61"/>
      <c r="AO840" s="61"/>
      <c r="AP840" s="61"/>
      <c r="AQ840" s="61"/>
      <c r="AR840" s="61"/>
      <c r="AS840" s="61"/>
      <c r="AT840" s="61"/>
      <c r="AU840" s="61"/>
      <c r="AV840" s="61"/>
      <c r="AW840" s="61"/>
      <c r="AX840" s="61"/>
      <c r="AY840" s="61"/>
      <c r="AZ840" s="61"/>
      <c r="BA840" s="61"/>
      <c r="BB840" s="61"/>
      <c r="BC840" s="61"/>
      <c r="BD840" s="61"/>
      <c r="BE840" s="61"/>
      <c r="BF840" s="61"/>
      <c r="BG840" s="61"/>
      <c r="BH840" s="61"/>
      <c r="BI840" s="61"/>
      <c r="BJ840" s="61"/>
      <c r="BK840" s="61"/>
      <c r="BL840" s="61"/>
      <c r="BM840" s="61"/>
      <c r="BN840" s="61"/>
      <c r="BO840" s="61"/>
      <c r="BP840" s="61"/>
      <c r="BQ840" s="61"/>
      <c r="BR840" s="61"/>
      <c r="BS840" s="61"/>
      <c r="BT840" s="61"/>
      <c r="BU840" s="61"/>
      <c r="BV840" s="61"/>
      <c r="BW840" s="61"/>
      <c r="BX840" s="61"/>
      <c r="BY840" s="61"/>
      <c r="BZ840" s="61"/>
      <c r="CA840" s="61"/>
      <c r="CB840" s="61"/>
      <c r="CC840" s="61"/>
      <c r="CD840" s="61"/>
      <c r="CE840" s="61"/>
      <c r="CF840" s="61"/>
      <c r="CG840" s="61"/>
      <c r="CH840" s="61"/>
      <c r="CI840" s="61"/>
      <c r="CJ840" s="61"/>
      <c r="CK840" s="61"/>
      <c r="CL840" s="61"/>
      <c r="CM840" s="61"/>
      <c r="CN840" s="61"/>
      <c r="CO840" s="61"/>
      <c r="CP840" s="61"/>
      <c r="CQ840" s="61"/>
      <c r="CR840" s="61"/>
      <c r="CS840" s="61"/>
      <c r="CT840" s="61"/>
      <c r="CU840" s="61"/>
      <c r="CV840" s="61"/>
      <c r="CW840" s="61"/>
      <c r="CX840" s="61"/>
      <c r="CY840" s="61"/>
      <c r="CZ840" s="61"/>
      <c r="DA840" s="61"/>
      <c r="DB840" s="61"/>
      <c r="DC840" s="61"/>
      <c r="DD840" s="61"/>
      <c r="DE840" s="61"/>
      <c r="DF840" s="61"/>
      <c r="DG840" s="61"/>
      <c r="DH840" s="61"/>
      <c r="DI840" s="61"/>
      <c r="DJ840" s="61"/>
      <c r="DK840" s="61"/>
      <c r="DL840" s="61"/>
      <c r="DM840" s="61"/>
      <c r="DN840" s="61"/>
      <c r="DO840" s="61"/>
      <c r="DP840" s="61"/>
      <c r="DQ840" s="61"/>
      <c r="DR840" s="61"/>
    </row>
    <row r="841" spans="1:122"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c r="AQ841" s="61"/>
      <c r="AR841" s="61"/>
      <c r="AS841" s="61"/>
      <c r="AT841" s="61"/>
      <c r="AU841" s="61"/>
      <c r="AV841" s="61"/>
      <c r="AW841" s="61"/>
      <c r="AX841" s="61"/>
      <c r="AY841" s="61"/>
      <c r="AZ841" s="61"/>
      <c r="BA841" s="61"/>
      <c r="BB841" s="61"/>
      <c r="BC841" s="61"/>
      <c r="BD841" s="61"/>
      <c r="BE841" s="61"/>
      <c r="BF841" s="61"/>
      <c r="BG841" s="61"/>
      <c r="BH841" s="61"/>
      <c r="BI841" s="61"/>
      <c r="BJ841" s="61"/>
      <c r="BK841" s="61"/>
      <c r="BL841" s="61"/>
      <c r="BM841" s="61"/>
      <c r="BN841" s="61"/>
      <c r="BO841" s="61"/>
      <c r="BP841" s="61"/>
      <c r="BQ841" s="61"/>
      <c r="BR841" s="61"/>
      <c r="BS841" s="61"/>
      <c r="BT841" s="61"/>
      <c r="BU841" s="61"/>
      <c r="BV841" s="61"/>
      <c r="BW841" s="61"/>
      <c r="BX841" s="61"/>
      <c r="BY841" s="61"/>
      <c r="BZ841" s="61"/>
      <c r="CA841" s="61"/>
      <c r="CB841" s="61"/>
      <c r="CC841" s="61"/>
      <c r="CD841" s="61"/>
      <c r="CE841" s="61"/>
      <c r="CF841" s="61"/>
      <c r="CG841" s="61"/>
      <c r="CH841" s="61"/>
      <c r="CI841" s="61"/>
      <c r="CJ841" s="61"/>
      <c r="CK841" s="61"/>
      <c r="CL841" s="61"/>
      <c r="CM841" s="61"/>
      <c r="CN841" s="61"/>
      <c r="CO841" s="61"/>
      <c r="CP841" s="61"/>
      <c r="CQ841" s="61"/>
      <c r="CR841" s="61"/>
      <c r="CS841" s="61"/>
      <c r="CT841" s="61"/>
      <c r="CU841" s="61"/>
      <c r="CV841" s="61"/>
      <c r="CW841" s="61"/>
      <c r="CX841" s="61"/>
      <c r="CY841" s="61"/>
      <c r="CZ841" s="61"/>
      <c r="DA841" s="61"/>
      <c r="DB841" s="61"/>
      <c r="DC841" s="61"/>
      <c r="DD841" s="61"/>
      <c r="DE841" s="61"/>
      <c r="DF841" s="61"/>
      <c r="DG841" s="61"/>
      <c r="DH841" s="61"/>
      <c r="DI841" s="61"/>
      <c r="DJ841" s="61"/>
      <c r="DK841" s="61"/>
      <c r="DL841" s="61"/>
      <c r="DM841" s="61"/>
      <c r="DN841" s="61"/>
      <c r="DO841" s="61"/>
      <c r="DP841" s="61"/>
      <c r="DQ841" s="61"/>
      <c r="DR841" s="61"/>
    </row>
    <row r="842" spans="1:122"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1"/>
      <c r="AL842" s="61"/>
      <c r="AM842" s="61"/>
      <c r="AN842" s="61"/>
      <c r="AO842" s="61"/>
      <c r="AP842" s="61"/>
      <c r="AQ842" s="61"/>
      <c r="AR842" s="61"/>
      <c r="AS842" s="61"/>
      <c r="AT842" s="61"/>
      <c r="AU842" s="61"/>
      <c r="AV842" s="61"/>
      <c r="AW842" s="61"/>
      <c r="AX842" s="61"/>
      <c r="AY842" s="61"/>
      <c r="AZ842" s="61"/>
      <c r="BA842" s="61"/>
      <c r="BB842" s="61"/>
      <c r="BC842" s="61"/>
      <c r="BD842" s="61"/>
      <c r="BE842" s="61"/>
      <c r="BF842" s="61"/>
      <c r="BG842" s="61"/>
      <c r="BH842" s="61"/>
      <c r="BI842" s="61"/>
      <c r="BJ842" s="61"/>
      <c r="BK842" s="61"/>
      <c r="BL842" s="61"/>
      <c r="BM842" s="61"/>
      <c r="BN842" s="61"/>
      <c r="BO842" s="61"/>
      <c r="BP842" s="61"/>
      <c r="BQ842" s="61"/>
      <c r="BR842" s="61"/>
      <c r="BS842" s="61"/>
      <c r="BT842" s="61"/>
      <c r="BU842" s="61"/>
      <c r="BV842" s="61"/>
      <c r="BW842" s="61"/>
      <c r="BX842" s="61"/>
      <c r="BY842" s="61"/>
      <c r="BZ842" s="61"/>
      <c r="CA842" s="61"/>
      <c r="CB842" s="61"/>
      <c r="CC842" s="61"/>
      <c r="CD842" s="61"/>
      <c r="CE842" s="61"/>
      <c r="CF842" s="61"/>
      <c r="CG842" s="61"/>
      <c r="CH842" s="61"/>
      <c r="CI842" s="61"/>
      <c r="CJ842" s="61"/>
      <c r="CK842" s="61"/>
      <c r="CL842" s="61"/>
      <c r="CM842" s="61"/>
      <c r="CN842" s="61"/>
      <c r="CO842" s="61"/>
      <c r="CP842" s="61"/>
      <c r="CQ842" s="61"/>
      <c r="CR842" s="61"/>
      <c r="CS842" s="61"/>
      <c r="CT842" s="61"/>
      <c r="CU842" s="61"/>
      <c r="CV842" s="61"/>
      <c r="CW842" s="61"/>
      <c r="CX842" s="61"/>
      <c r="CY842" s="61"/>
      <c r="CZ842" s="61"/>
      <c r="DA842" s="61"/>
      <c r="DB842" s="61"/>
      <c r="DC842" s="61"/>
      <c r="DD842" s="61"/>
      <c r="DE842" s="61"/>
      <c r="DF842" s="61"/>
      <c r="DG842" s="61"/>
      <c r="DH842" s="61"/>
      <c r="DI842" s="61"/>
      <c r="DJ842" s="61"/>
      <c r="DK842" s="61"/>
      <c r="DL842" s="61"/>
      <c r="DM842" s="61"/>
      <c r="DN842" s="61"/>
      <c r="DO842" s="61"/>
      <c r="DP842" s="61"/>
      <c r="DQ842" s="61"/>
      <c r="DR842" s="61"/>
    </row>
    <row r="843" spans="1:122"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61"/>
      <c r="BI843" s="61"/>
      <c r="BJ843" s="61"/>
      <c r="BK843" s="61"/>
      <c r="BL843" s="61"/>
      <c r="BM843" s="61"/>
      <c r="BN843" s="61"/>
      <c r="BO843" s="61"/>
      <c r="BP843" s="61"/>
      <c r="BQ843" s="61"/>
      <c r="BR843" s="61"/>
      <c r="BS843" s="61"/>
      <c r="BT843" s="61"/>
      <c r="BU843" s="61"/>
      <c r="BV843" s="61"/>
      <c r="BW843" s="61"/>
      <c r="BX843" s="61"/>
      <c r="BY843" s="61"/>
      <c r="BZ843" s="61"/>
      <c r="CA843" s="61"/>
      <c r="CB843" s="61"/>
      <c r="CC843" s="61"/>
      <c r="CD843" s="61"/>
      <c r="CE843" s="61"/>
      <c r="CF843" s="61"/>
      <c r="CG843" s="61"/>
      <c r="CH843" s="61"/>
      <c r="CI843" s="61"/>
      <c r="CJ843" s="61"/>
      <c r="CK843" s="61"/>
      <c r="CL843" s="61"/>
      <c r="CM843" s="61"/>
      <c r="CN843" s="61"/>
      <c r="CO843" s="61"/>
      <c r="CP843" s="61"/>
      <c r="CQ843" s="61"/>
      <c r="CR843" s="61"/>
      <c r="CS843" s="61"/>
      <c r="CT843" s="61"/>
      <c r="CU843" s="61"/>
      <c r="CV843" s="61"/>
      <c r="CW843" s="61"/>
      <c r="CX843" s="61"/>
      <c r="CY843" s="61"/>
      <c r="CZ843" s="61"/>
      <c r="DA843" s="61"/>
      <c r="DB843" s="61"/>
      <c r="DC843" s="61"/>
      <c r="DD843" s="61"/>
      <c r="DE843" s="61"/>
      <c r="DF843" s="61"/>
      <c r="DG843" s="61"/>
      <c r="DH843" s="61"/>
      <c r="DI843" s="61"/>
      <c r="DJ843" s="61"/>
      <c r="DK843" s="61"/>
      <c r="DL843" s="61"/>
      <c r="DM843" s="61"/>
      <c r="DN843" s="61"/>
      <c r="DO843" s="61"/>
      <c r="DP843" s="61"/>
      <c r="DQ843" s="61"/>
      <c r="DR843" s="61"/>
    </row>
    <row r="844" spans="1:122"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c r="AM844" s="61"/>
      <c r="AN844" s="61"/>
      <c r="AO844" s="61"/>
      <c r="AP844" s="61"/>
      <c r="AQ844" s="61"/>
      <c r="AR844" s="61"/>
      <c r="AS844" s="61"/>
      <c r="AT844" s="61"/>
      <c r="AU844" s="61"/>
      <c r="AV844" s="61"/>
      <c r="AW844" s="61"/>
      <c r="AX844" s="61"/>
      <c r="AY844" s="61"/>
      <c r="AZ844" s="61"/>
      <c r="BA844" s="61"/>
      <c r="BB844" s="61"/>
      <c r="BC844" s="61"/>
      <c r="BD844" s="61"/>
      <c r="BE844" s="61"/>
      <c r="BF844" s="61"/>
      <c r="BG844" s="61"/>
      <c r="BH844" s="61"/>
      <c r="BI844" s="61"/>
      <c r="BJ844" s="61"/>
      <c r="BK844" s="61"/>
      <c r="BL844" s="61"/>
      <c r="BM844" s="61"/>
      <c r="BN844" s="61"/>
      <c r="BO844" s="61"/>
      <c r="BP844" s="61"/>
      <c r="BQ844" s="61"/>
      <c r="BR844" s="61"/>
      <c r="BS844" s="61"/>
      <c r="BT844" s="61"/>
      <c r="BU844" s="61"/>
      <c r="BV844" s="61"/>
      <c r="BW844" s="61"/>
      <c r="BX844" s="61"/>
      <c r="BY844" s="61"/>
      <c r="BZ844" s="61"/>
      <c r="CA844" s="61"/>
      <c r="CB844" s="61"/>
      <c r="CC844" s="61"/>
      <c r="CD844" s="61"/>
      <c r="CE844" s="61"/>
      <c r="CF844" s="61"/>
      <c r="CG844" s="61"/>
      <c r="CH844" s="61"/>
      <c r="CI844" s="61"/>
      <c r="CJ844" s="61"/>
      <c r="CK844" s="61"/>
      <c r="CL844" s="61"/>
      <c r="CM844" s="61"/>
      <c r="CN844" s="61"/>
      <c r="CO844" s="61"/>
      <c r="CP844" s="61"/>
      <c r="CQ844" s="61"/>
      <c r="CR844" s="61"/>
      <c r="CS844" s="61"/>
      <c r="CT844" s="61"/>
      <c r="CU844" s="61"/>
      <c r="CV844" s="61"/>
      <c r="CW844" s="61"/>
      <c r="CX844" s="61"/>
      <c r="CY844" s="61"/>
      <c r="CZ844" s="61"/>
      <c r="DA844" s="61"/>
      <c r="DB844" s="61"/>
      <c r="DC844" s="61"/>
      <c r="DD844" s="61"/>
      <c r="DE844" s="61"/>
      <c r="DF844" s="61"/>
      <c r="DG844" s="61"/>
      <c r="DH844" s="61"/>
      <c r="DI844" s="61"/>
      <c r="DJ844" s="61"/>
      <c r="DK844" s="61"/>
      <c r="DL844" s="61"/>
      <c r="DM844" s="61"/>
      <c r="DN844" s="61"/>
      <c r="DO844" s="61"/>
      <c r="DP844" s="61"/>
      <c r="DQ844" s="61"/>
      <c r="DR844" s="61"/>
    </row>
    <row r="845" spans="1:122"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845" s="61"/>
      <c r="AN845" s="61"/>
      <c r="AO845" s="61"/>
      <c r="AP845" s="61"/>
      <c r="AQ845" s="61"/>
      <c r="AR845" s="61"/>
      <c r="AS845" s="61"/>
      <c r="AT845" s="61"/>
      <c r="AU845" s="61"/>
      <c r="AV845" s="61"/>
      <c r="AW845" s="61"/>
      <c r="AX845" s="61"/>
      <c r="AY845" s="61"/>
      <c r="AZ845" s="61"/>
      <c r="BA845" s="61"/>
      <c r="BB845" s="61"/>
      <c r="BC845" s="61"/>
      <c r="BD845" s="61"/>
      <c r="BE845" s="61"/>
      <c r="BF845" s="61"/>
      <c r="BG845" s="61"/>
      <c r="BH845" s="61"/>
      <c r="BI845" s="61"/>
      <c r="BJ845" s="61"/>
      <c r="BK845" s="61"/>
      <c r="BL845" s="61"/>
      <c r="BM845" s="61"/>
      <c r="BN845" s="61"/>
      <c r="BO845" s="61"/>
      <c r="BP845" s="61"/>
      <c r="BQ845" s="61"/>
      <c r="BR845" s="61"/>
      <c r="BS845" s="61"/>
      <c r="BT845" s="61"/>
      <c r="BU845" s="61"/>
      <c r="BV845" s="61"/>
      <c r="BW845" s="61"/>
      <c r="BX845" s="61"/>
      <c r="BY845" s="61"/>
      <c r="BZ845" s="61"/>
      <c r="CA845" s="61"/>
      <c r="CB845" s="61"/>
      <c r="CC845" s="61"/>
      <c r="CD845" s="61"/>
      <c r="CE845" s="61"/>
      <c r="CF845" s="61"/>
      <c r="CG845" s="61"/>
      <c r="CH845" s="61"/>
      <c r="CI845" s="61"/>
      <c r="CJ845" s="61"/>
      <c r="CK845" s="61"/>
      <c r="CL845" s="61"/>
      <c r="CM845" s="61"/>
      <c r="CN845" s="61"/>
      <c r="CO845" s="61"/>
      <c r="CP845" s="61"/>
      <c r="CQ845" s="61"/>
      <c r="CR845" s="61"/>
      <c r="CS845" s="61"/>
      <c r="CT845" s="61"/>
      <c r="CU845" s="61"/>
      <c r="CV845" s="61"/>
      <c r="CW845" s="61"/>
      <c r="CX845" s="61"/>
      <c r="CY845" s="61"/>
      <c r="CZ845" s="61"/>
      <c r="DA845" s="61"/>
      <c r="DB845" s="61"/>
      <c r="DC845" s="61"/>
      <c r="DD845" s="61"/>
      <c r="DE845" s="61"/>
      <c r="DF845" s="61"/>
      <c r="DG845" s="61"/>
      <c r="DH845" s="61"/>
      <c r="DI845" s="61"/>
      <c r="DJ845" s="61"/>
      <c r="DK845" s="61"/>
      <c r="DL845" s="61"/>
      <c r="DM845" s="61"/>
      <c r="DN845" s="61"/>
      <c r="DO845" s="61"/>
      <c r="DP845" s="61"/>
      <c r="DQ845" s="61"/>
      <c r="DR845" s="61"/>
    </row>
    <row r="846" spans="1:122"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c r="AQ846" s="61"/>
      <c r="AR846" s="61"/>
      <c r="AS846" s="61"/>
      <c r="AT846" s="61"/>
      <c r="AU846" s="61"/>
      <c r="AV846" s="61"/>
      <c r="AW846" s="61"/>
      <c r="AX846" s="61"/>
      <c r="AY846" s="61"/>
      <c r="AZ846" s="61"/>
      <c r="BA846" s="61"/>
      <c r="BB846" s="61"/>
      <c r="BC846" s="61"/>
      <c r="BD846" s="61"/>
      <c r="BE846" s="61"/>
      <c r="BF846" s="61"/>
      <c r="BG846" s="61"/>
      <c r="BH846" s="61"/>
      <c r="BI846" s="61"/>
      <c r="BJ846" s="61"/>
      <c r="BK846" s="61"/>
      <c r="BL846" s="61"/>
      <c r="BM846" s="61"/>
      <c r="BN846" s="61"/>
      <c r="BO846" s="61"/>
      <c r="BP846" s="61"/>
      <c r="BQ846" s="61"/>
      <c r="BR846" s="61"/>
      <c r="BS846" s="61"/>
      <c r="BT846" s="61"/>
      <c r="BU846" s="61"/>
      <c r="BV846" s="61"/>
      <c r="BW846" s="61"/>
      <c r="BX846" s="61"/>
      <c r="BY846" s="61"/>
      <c r="BZ846" s="61"/>
      <c r="CA846" s="61"/>
      <c r="CB846" s="61"/>
      <c r="CC846" s="61"/>
      <c r="CD846" s="61"/>
      <c r="CE846" s="61"/>
      <c r="CF846" s="61"/>
      <c r="CG846" s="61"/>
      <c r="CH846" s="61"/>
      <c r="CI846" s="61"/>
      <c r="CJ846" s="61"/>
      <c r="CK846" s="61"/>
      <c r="CL846" s="61"/>
      <c r="CM846" s="61"/>
      <c r="CN846" s="61"/>
      <c r="CO846" s="61"/>
      <c r="CP846" s="61"/>
      <c r="CQ846" s="61"/>
      <c r="CR846" s="61"/>
      <c r="CS846" s="61"/>
      <c r="CT846" s="61"/>
      <c r="CU846" s="61"/>
      <c r="CV846" s="61"/>
      <c r="CW846" s="61"/>
      <c r="CX846" s="61"/>
      <c r="CY846" s="61"/>
      <c r="CZ846" s="61"/>
      <c r="DA846" s="61"/>
      <c r="DB846" s="61"/>
      <c r="DC846" s="61"/>
      <c r="DD846" s="61"/>
      <c r="DE846" s="61"/>
      <c r="DF846" s="61"/>
      <c r="DG846" s="61"/>
      <c r="DH846" s="61"/>
      <c r="DI846" s="61"/>
      <c r="DJ846" s="61"/>
      <c r="DK846" s="61"/>
      <c r="DL846" s="61"/>
      <c r="DM846" s="61"/>
      <c r="DN846" s="61"/>
      <c r="DO846" s="61"/>
      <c r="DP846" s="61"/>
      <c r="DQ846" s="61"/>
      <c r="DR846" s="61"/>
    </row>
    <row r="847" spans="1:122"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c r="AQ847" s="61"/>
      <c r="AR847" s="61"/>
      <c r="AS847" s="61"/>
      <c r="AT847" s="61"/>
      <c r="AU847" s="61"/>
      <c r="AV847" s="61"/>
      <c r="AW847" s="61"/>
      <c r="AX847" s="61"/>
      <c r="AY847" s="61"/>
      <c r="AZ847" s="61"/>
      <c r="BA847" s="61"/>
      <c r="BB847" s="61"/>
      <c r="BC847" s="61"/>
      <c r="BD847" s="61"/>
      <c r="BE847" s="61"/>
      <c r="BF847" s="61"/>
      <c r="BG847" s="61"/>
      <c r="BH847" s="61"/>
      <c r="BI847" s="61"/>
      <c r="BJ847" s="61"/>
      <c r="BK847" s="61"/>
      <c r="BL847" s="61"/>
      <c r="BM847" s="61"/>
      <c r="BN847" s="61"/>
      <c r="BO847" s="61"/>
      <c r="BP847" s="61"/>
      <c r="BQ847" s="61"/>
      <c r="BR847" s="61"/>
      <c r="BS847" s="61"/>
      <c r="BT847" s="61"/>
      <c r="BU847" s="61"/>
      <c r="BV847" s="61"/>
      <c r="BW847" s="61"/>
      <c r="BX847" s="61"/>
      <c r="BY847" s="61"/>
      <c r="BZ847" s="61"/>
      <c r="CA847" s="61"/>
      <c r="CB847" s="61"/>
      <c r="CC847" s="61"/>
      <c r="CD847" s="61"/>
      <c r="CE847" s="61"/>
      <c r="CF847" s="61"/>
      <c r="CG847" s="61"/>
      <c r="CH847" s="61"/>
      <c r="CI847" s="61"/>
      <c r="CJ847" s="61"/>
      <c r="CK847" s="61"/>
      <c r="CL847" s="61"/>
      <c r="CM847" s="61"/>
      <c r="CN847" s="61"/>
      <c r="CO847" s="61"/>
      <c r="CP847" s="61"/>
      <c r="CQ847" s="61"/>
      <c r="CR847" s="61"/>
      <c r="CS847" s="61"/>
      <c r="CT847" s="61"/>
      <c r="CU847" s="61"/>
      <c r="CV847" s="61"/>
      <c r="CW847" s="61"/>
      <c r="CX847" s="61"/>
      <c r="CY847" s="61"/>
      <c r="CZ847" s="61"/>
      <c r="DA847" s="61"/>
      <c r="DB847" s="61"/>
      <c r="DC847" s="61"/>
      <c r="DD847" s="61"/>
      <c r="DE847" s="61"/>
      <c r="DF847" s="61"/>
      <c r="DG847" s="61"/>
      <c r="DH847" s="61"/>
      <c r="DI847" s="61"/>
      <c r="DJ847" s="61"/>
      <c r="DK847" s="61"/>
      <c r="DL847" s="61"/>
      <c r="DM847" s="61"/>
      <c r="DN847" s="61"/>
      <c r="DO847" s="61"/>
      <c r="DP847" s="61"/>
      <c r="DQ847" s="61"/>
      <c r="DR847" s="61"/>
    </row>
    <row r="848" spans="1:122"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c r="AT848" s="61"/>
      <c r="AU848" s="61"/>
      <c r="AV848" s="61"/>
      <c r="AW848" s="61"/>
      <c r="AX848" s="61"/>
      <c r="AY848" s="61"/>
      <c r="AZ848" s="61"/>
      <c r="BA848" s="61"/>
      <c r="BB848" s="61"/>
      <c r="BC848" s="61"/>
      <c r="BD848" s="61"/>
      <c r="BE848" s="61"/>
      <c r="BF848" s="61"/>
      <c r="BG848" s="61"/>
      <c r="BH848" s="61"/>
      <c r="BI848" s="61"/>
      <c r="BJ848" s="61"/>
      <c r="BK848" s="61"/>
      <c r="BL848" s="61"/>
      <c r="BM848" s="61"/>
      <c r="BN848" s="61"/>
      <c r="BO848" s="61"/>
      <c r="BP848" s="61"/>
      <c r="BQ848" s="61"/>
      <c r="BR848" s="61"/>
      <c r="BS848" s="61"/>
      <c r="BT848" s="61"/>
      <c r="BU848" s="61"/>
      <c r="BV848" s="61"/>
      <c r="BW848" s="61"/>
      <c r="BX848" s="61"/>
      <c r="BY848" s="61"/>
      <c r="BZ848" s="61"/>
      <c r="CA848" s="61"/>
      <c r="CB848" s="61"/>
      <c r="CC848" s="61"/>
      <c r="CD848" s="61"/>
      <c r="CE848" s="61"/>
      <c r="CF848" s="61"/>
      <c r="CG848" s="61"/>
      <c r="CH848" s="61"/>
      <c r="CI848" s="61"/>
      <c r="CJ848" s="61"/>
      <c r="CK848" s="61"/>
      <c r="CL848" s="61"/>
      <c r="CM848" s="61"/>
      <c r="CN848" s="61"/>
      <c r="CO848" s="61"/>
      <c r="CP848" s="61"/>
      <c r="CQ848" s="61"/>
      <c r="CR848" s="61"/>
      <c r="CS848" s="61"/>
      <c r="CT848" s="61"/>
      <c r="CU848" s="61"/>
      <c r="CV848" s="61"/>
      <c r="CW848" s="61"/>
      <c r="CX848" s="61"/>
      <c r="CY848" s="61"/>
      <c r="CZ848" s="61"/>
      <c r="DA848" s="61"/>
      <c r="DB848" s="61"/>
      <c r="DC848" s="61"/>
      <c r="DD848" s="61"/>
      <c r="DE848" s="61"/>
      <c r="DF848" s="61"/>
      <c r="DG848" s="61"/>
      <c r="DH848" s="61"/>
      <c r="DI848" s="61"/>
      <c r="DJ848" s="61"/>
      <c r="DK848" s="61"/>
      <c r="DL848" s="61"/>
      <c r="DM848" s="61"/>
      <c r="DN848" s="61"/>
      <c r="DO848" s="61"/>
      <c r="DP848" s="61"/>
      <c r="DQ848" s="61"/>
      <c r="DR848" s="61"/>
    </row>
    <row r="849" spans="1:122"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c r="AQ849" s="61"/>
      <c r="AR849" s="61"/>
      <c r="AS849" s="61"/>
      <c r="AT849" s="61"/>
      <c r="AU849" s="61"/>
      <c r="AV849" s="61"/>
      <c r="AW849" s="61"/>
      <c r="AX849" s="61"/>
      <c r="AY849" s="61"/>
      <c r="AZ849" s="61"/>
      <c r="BA849" s="61"/>
      <c r="BB849" s="61"/>
      <c r="BC849" s="61"/>
      <c r="BD849" s="61"/>
      <c r="BE849" s="61"/>
      <c r="BF849" s="61"/>
      <c r="BG849" s="61"/>
      <c r="BH849" s="61"/>
      <c r="BI849" s="61"/>
      <c r="BJ849" s="61"/>
      <c r="BK849" s="61"/>
      <c r="BL849" s="61"/>
      <c r="BM849" s="61"/>
      <c r="BN849" s="61"/>
      <c r="BO849" s="61"/>
      <c r="BP849" s="61"/>
      <c r="BQ849" s="61"/>
      <c r="BR849" s="61"/>
      <c r="BS849" s="61"/>
      <c r="BT849" s="61"/>
      <c r="BU849" s="61"/>
      <c r="BV849" s="61"/>
      <c r="BW849" s="61"/>
      <c r="BX849" s="61"/>
      <c r="BY849" s="61"/>
      <c r="BZ849" s="61"/>
      <c r="CA849" s="61"/>
      <c r="CB849" s="61"/>
      <c r="CC849" s="61"/>
      <c r="CD849" s="61"/>
      <c r="CE849" s="61"/>
      <c r="CF849" s="61"/>
      <c r="CG849" s="61"/>
      <c r="CH849" s="61"/>
      <c r="CI849" s="61"/>
      <c r="CJ849" s="61"/>
      <c r="CK849" s="61"/>
      <c r="CL849" s="61"/>
      <c r="CM849" s="61"/>
      <c r="CN849" s="61"/>
      <c r="CO849" s="61"/>
      <c r="CP849" s="61"/>
      <c r="CQ849" s="61"/>
      <c r="CR849" s="61"/>
      <c r="CS849" s="61"/>
      <c r="CT849" s="61"/>
      <c r="CU849" s="61"/>
      <c r="CV849" s="61"/>
      <c r="CW849" s="61"/>
      <c r="CX849" s="61"/>
      <c r="CY849" s="61"/>
      <c r="CZ849" s="61"/>
      <c r="DA849" s="61"/>
      <c r="DB849" s="61"/>
      <c r="DC849" s="61"/>
      <c r="DD849" s="61"/>
      <c r="DE849" s="61"/>
      <c r="DF849" s="61"/>
      <c r="DG849" s="61"/>
      <c r="DH849" s="61"/>
      <c r="DI849" s="61"/>
      <c r="DJ849" s="61"/>
      <c r="DK849" s="61"/>
      <c r="DL849" s="61"/>
      <c r="DM849" s="61"/>
      <c r="DN849" s="61"/>
      <c r="DO849" s="61"/>
      <c r="DP849" s="61"/>
      <c r="DQ849" s="61"/>
      <c r="DR849" s="61"/>
    </row>
    <row r="850" spans="1:122"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c r="AQ850" s="61"/>
      <c r="AR850" s="61"/>
      <c r="AS850" s="61"/>
      <c r="AT850" s="61"/>
      <c r="AU850" s="61"/>
      <c r="AV850" s="61"/>
      <c r="AW850" s="61"/>
      <c r="AX850" s="61"/>
      <c r="AY850" s="61"/>
      <c r="AZ850" s="61"/>
      <c r="BA850" s="61"/>
      <c r="BB850" s="61"/>
      <c r="BC850" s="61"/>
      <c r="BD850" s="61"/>
      <c r="BE850" s="61"/>
      <c r="BF850" s="61"/>
      <c r="BG850" s="61"/>
      <c r="BH850" s="61"/>
      <c r="BI850" s="61"/>
      <c r="BJ850" s="61"/>
      <c r="BK850" s="61"/>
      <c r="BL850" s="61"/>
      <c r="BM850" s="61"/>
      <c r="BN850" s="61"/>
      <c r="BO850" s="61"/>
      <c r="BP850" s="61"/>
      <c r="BQ850" s="61"/>
      <c r="BR850" s="61"/>
      <c r="BS850" s="61"/>
      <c r="BT850" s="61"/>
      <c r="BU850" s="61"/>
      <c r="BV850" s="61"/>
      <c r="BW850" s="61"/>
      <c r="BX850" s="61"/>
      <c r="BY850" s="61"/>
      <c r="BZ850" s="61"/>
      <c r="CA850" s="61"/>
      <c r="CB850" s="61"/>
      <c r="CC850" s="61"/>
      <c r="CD850" s="61"/>
      <c r="CE850" s="61"/>
      <c r="CF850" s="61"/>
      <c r="CG850" s="61"/>
      <c r="CH850" s="61"/>
      <c r="CI850" s="61"/>
      <c r="CJ850" s="61"/>
      <c r="CK850" s="61"/>
      <c r="CL850" s="61"/>
      <c r="CM850" s="61"/>
      <c r="CN850" s="61"/>
      <c r="CO850" s="61"/>
      <c r="CP850" s="61"/>
      <c r="CQ850" s="61"/>
      <c r="CR850" s="61"/>
      <c r="CS850" s="61"/>
      <c r="CT850" s="61"/>
      <c r="CU850" s="61"/>
      <c r="CV850" s="61"/>
      <c r="CW850" s="61"/>
      <c r="CX850" s="61"/>
      <c r="CY850" s="61"/>
      <c r="CZ850" s="61"/>
      <c r="DA850" s="61"/>
      <c r="DB850" s="61"/>
      <c r="DC850" s="61"/>
      <c r="DD850" s="61"/>
      <c r="DE850" s="61"/>
      <c r="DF850" s="61"/>
      <c r="DG850" s="61"/>
      <c r="DH850" s="61"/>
      <c r="DI850" s="61"/>
      <c r="DJ850" s="61"/>
      <c r="DK850" s="61"/>
      <c r="DL850" s="61"/>
      <c r="DM850" s="61"/>
      <c r="DN850" s="61"/>
      <c r="DO850" s="61"/>
      <c r="DP850" s="61"/>
      <c r="DQ850" s="61"/>
      <c r="DR850" s="61"/>
    </row>
    <row r="851" spans="1:122"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c r="AQ851" s="61"/>
      <c r="AR851" s="61"/>
      <c r="AS851" s="61"/>
      <c r="AT851" s="61"/>
      <c r="AU851" s="61"/>
      <c r="AV851" s="61"/>
      <c r="AW851" s="61"/>
      <c r="AX851" s="61"/>
      <c r="AY851" s="61"/>
      <c r="AZ851" s="61"/>
      <c r="BA851" s="61"/>
      <c r="BB851" s="61"/>
      <c r="BC851" s="61"/>
      <c r="BD851" s="61"/>
      <c r="BE851" s="61"/>
      <c r="BF851" s="61"/>
      <c r="BG851" s="61"/>
      <c r="BH851" s="61"/>
      <c r="BI851" s="61"/>
      <c r="BJ851" s="61"/>
      <c r="BK851" s="61"/>
      <c r="BL851" s="61"/>
      <c r="BM851" s="61"/>
      <c r="BN851" s="61"/>
      <c r="BO851" s="61"/>
      <c r="BP851" s="61"/>
      <c r="BQ851" s="61"/>
      <c r="BR851" s="61"/>
      <c r="BS851" s="61"/>
      <c r="BT851" s="61"/>
      <c r="BU851" s="61"/>
      <c r="BV851" s="61"/>
      <c r="BW851" s="61"/>
      <c r="BX851" s="61"/>
      <c r="BY851" s="61"/>
      <c r="BZ851" s="61"/>
      <c r="CA851" s="61"/>
      <c r="CB851" s="61"/>
      <c r="CC851" s="61"/>
      <c r="CD851" s="61"/>
      <c r="CE851" s="61"/>
      <c r="CF851" s="61"/>
      <c r="CG851" s="61"/>
      <c r="CH851" s="61"/>
      <c r="CI851" s="61"/>
      <c r="CJ851" s="61"/>
      <c r="CK851" s="61"/>
      <c r="CL851" s="61"/>
      <c r="CM851" s="61"/>
      <c r="CN851" s="61"/>
      <c r="CO851" s="61"/>
      <c r="CP851" s="61"/>
      <c r="CQ851" s="61"/>
      <c r="CR851" s="61"/>
      <c r="CS851" s="61"/>
      <c r="CT851" s="61"/>
      <c r="CU851" s="61"/>
      <c r="CV851" s="61"/>
      <c r="CW851" s="61"/>
      <c r="CX851" s="61"/>
      <c r="CY851" s="61"/>
      <c r="CZ851" s="61"/>
      <c r="DA851" s="61"/>
      <c r="DB851" s="61"/>
      <c r="DC851" s="61"/>
      <c r="DD851" s="61"/>
      <c r="DE851" s="61"/>
      <c r="DF851" s="61"/>
      <c r="DG851" s="61"/>
      <c r="DH851" s="61"/>
      <c r="DI851" s="61"/>
      <c r="DJ851" s="61"/>
      <c r="DK851" s="61"/>
      <c r="DL851" s="61"/>
      <c r="DM851" s="61"/>
      <c r="DN851" s="61"/>
      <c r="DO851" s="61"/>
      <c r="DP851" s="61"/>
      <c r="DQ851" s="61"/>
      <c r="DR851" s="61"/>
    </row>
    <row r="852" spans="1:122"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c r="AQ852" s="61"/>
      <c r="AR852" s="61"/>
      <c r="AS852" s="61"/>
      <c r="AT852" s="61"/>
      <c r="AU852" s="61"/>
      <c r="AV852" s="61"/>
      <c r="AW852" s="61"/>
      <c r="AX852" s="61"/>
      <c r="AY852" s="61"/>
      <c r="AZ852" s="61"/>
      <c r="BA852" s="61"/>
      <c r="BB852" s="61"/>
      <c r="BC852" s="61"/>
      <c r="BD852" s="61"/>
      <c r="BE852" s="61"/>
      <c r="BF852" s="61"/>
      <c r="BG852" s="61"/>
      <c r="BH852" s="61"/>
      <c r="BI852" s="61"/>
      <c r="BJ852" s="61"/>
      <c r="BK852" s="61"/>
      <c r="BL852" s="61"/>
      <c r="BM852" s="61"/>
      <c r="BN852" s="61"/>
      <c r="BO852" s="61"/>
      <c r="BP852" s="61"/>
      <c r="BQ852" s="61"/>
      <c r="BR852" s="61"/>
      <c r="BS852" s="61"/>
      <c r="BT852" s="61"/>
      <c r="BU852" s="61"/>
      <c r="BV852" s="61"/>
      <c r="BW852" s="61"/>
      <c r="BX852" s="61"/>
      <c r="BY852" s="61"/>
      <c r="BZ852" s="61"/>
      <c r="CA852" s="61"/>
      <c r="CB852" s="61"/>
      <c r="CC852" s="61"/>
      <c r="CD852" s="61"/>
      <c r="CE852" s="61"/>
      <c r="CF852" s="61"/>
      <c r="CG852" s="61"/>
      <c r="CH852" s="61"/>
      <c r="CI852" s="61"/>
      <c r="CJ852" s="61"/>
      <c r="CK852" s="61"/>
      <c r="CL852" s="61"/>
      <c r="CM852" s="61"/>
      <c r="CN852" s="61"/>
      <c r="CO852" s="61"/>
      <c r="CP852" s="61"/>
      <c r="CQ852" s="61"/>
      <c r="CR852" s="61"/>
      <c r="CS852" s="61"/>
      <c r="CT852" s="61"/>
      <c r="CU852" s="61"/>
      <c r="CV852" s="61"/>
      <c r="CW852" s="61"/>
      <c r="CX852" s="61"/>
      <c r="CY852" s="61"/>
      <c r="CZ852" s="61"/>
      <c r="DA852" s="61"/>
      <c r="DB852" s="61"/>
      <c r="DC852" s="61"/>
      <c r="DD852" s="61"/>
      <c r="DE852" s="61"/>
      <c r="DF852" s="61"/>
      <c r="DG852" s="61"/>
      <c r="DH852" s="61"/>
      <c r="DI852" s="61"/>
      <c r="DJ852" s="61"/>
      <c r="DK852" s="61"/>
      <c r="DL852" s="61"/>
      <c r="DM852" s="61"/>
      <c r="DN852" s="61"/>
      <c r="DO852" s="61"/>
      <c r="DP852" s="61"/>
      <c r="DQ852" s="61"/>
      <c r="DR852" s="61"/>
    </row>
    <row r="853" spans="1:122"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c r="AQ853" s="61"/>
      <c r="AR853" s="61"/>
      <c r="AS853" s="61"/>
      <c r="AT853" s="61"/>
      <c r="AU853" s="61"/>
      <c r="AV853" s="61"/>
      <c r="AW853" s="61"/>
      <c r="AX853" s="61"/>
      <c r="AY853" s="61"/>
      <c r="AZ853" s="61"/>
      <c r="BA853" s="61"/>
      <c r="BB853" s="61"/>
      <c r="BC853" s="61"/>
      <c r="BD853" s="61"/>
      <c r="BE853" s="61"/>
      <c r="BF853" s="61"/>
      <c r="BG853" s="61"/>
      <c r="BH853" s="61"/>
      <c r="BI853" s="61"/>
      <c r="BJ853" s="61"/>
      <c r="BK853" s="61"/>
      <c r="BL853" s="61"/>
      <c r="BM853" s="61"/>
      <c r="BN853" s="61"/>
      <c r="BO853" s="61"/>
      <c r="BP853" s="61"/>
      <c r="BQ853" s="61"/>
      <c r="BR853" s="61"/>
      <c r="BS853" s="61"/>
      <c r="BT853" s="61"/>
      <c r="BU853" s="61"/>
      <c r="BV853" s="61"/>
      <c r="BW853" s="61"/>
      <c r="BX853" s="61"/>
      <c r="BY853" s="61"/>
      <c r="BZ853" s="61"/>
      <c r="CA853" s="61"/>
      <c r="CB853" s="61"/>
      <c r="CC853" s="61"/>
      <c r="CD853" s="61"/>
      <c r="CE853" s="61"/>
      <c r="CF853" s="61"/>
      <c r="CG853" s="61"/>
      <c r="CH853" s="61"/>
      <c r="CI853" s="61"/>
      <c r="CJ853" s="61"/>
      <c r="CK853" s="61"/>
      <c r="CL853" s="61"/>
      <c r="CM853" s="61"/>
      <c r="CN853" s="61"/>
      <c r="CO853" s="61"/>
      <c r="CP853" s="61"/>
      <c r="CQ853" s="61"/>
      <c r="CR853" s="61"/>
      <c r="CS853" s="61"/>
      <c r="CT853" s="61"/>
      <c r="CU853" s="61"/>
      <c r="CV853" s="61"/>
      <c r="CW853" s="61"/>
      <c r="CX853" s="61"/>
      <c r="CY853" s="61"/>
      <c r="CZ853" s="61"/>
      <c r="DA853" s="61"/>
      <c r="DB853" s="61"/>
      <c r="DC853" s="61"/>
      <c r="DD853" s="61"/>
      <c r="DE853" s="61"/>
      <c r="DF853" s="61"/>
      <c r="DG853" s="61"/>
      <c r="DH853" s="61"/>
      <c r="DI853" s="61"/>
      <c r="DJ853" s="61"/>
      <c r="DK853" s="61"/>
      <c r="DL853" s="61"/>
      <c r="DM853" s="61"/>
      <c r="DN853" s="61"/>
      <c r="DO853" s="61"/>
      <c r="DP853" s="61"/>
      <c r="DQ853" s="61"/>
      <c r="DR853" s="61"/>
    </row>
    <row r="854" spans="1:122"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c r="AQ854" s="61"/>
      <c r="AR854" s="61"/>
      <c r="AS854" s="61"/>
      <c r="AT854" s="61"/>
      <c r="AU854" s="61"/>
      <c r="AV854" s="61"/>
      <c r="AW854" s="61"/>
      <c r="AX854" s="61"/>
      <c r="AY854" s="61"/>
      <c r="AZ854" s="61"/>
      <c r="BA854" s="61"/>
      <c r="BB854" s="61"/>
      <c r="BC854" s="61"/>
      <c r="BD854" s="61"/>
      <c r="BE854" s="61"/>
      <c r="BF854" s="61"/>
      <c r="BG854" s="61"/>
      <c r="BH854" s="61"/>
      <c r="BI854" s="61"/>
      <c r="BJ854" s="61"/>
      <c r="BK854" s="61"/>
      <c r="BL854" s="61"/>
      <c r="BM854" s="61"/>
      <c r="BN854" s="61"/>
      <c r="BO854" s="61"/>
      <c r="BP854" s="61"/>
      <c r="BQ854" s="61"/>
      <c r="BR854" s="61"/>
      <c r="BS854" s="61"/>
      <c r="BT854" s="61"/>
      <c r="BU854" s="61"/>
      <c r="BV854" s="61"/>
      <c r="BW854" s="61"/>
      <c r="BX854" s="61"/>
      <c r="BY854" s="61"/>
      <c r="BZ854" s="61"/>
      <c r="CA854" s="61"/>
      <c r="CB854" s="61"/>
      <c r="CC854" s="61"/>
      <c r="CD854" s="61"/>
      <c r="CE854" s="61"/>
      <c r="CF854" s="61"/>
      <c r="CG854" s="61"/>
      <c r="CH854" s="61"/>
      <c r="CI854" s="61"/>
      <c r="CJ854" s="61"/>
      <c r="CK854" s="61"/>
      <c r="CL854" s="61"/>
      <c r="CM854" s="61"/>
      <c r="CN854" s="61"/>
      <c r="CO854" s="61"/>
      <c r="CP854" s="61"/>
      <c r="CQ854" s="61"/>
      <c r="CR854" s="61"/>
      <c r="CS854" s="61"/>
      <c r="CT854" s="61"/>
      <c r="CU854" s="61"/>
      <c r="CV854" s="61"/>
      <c r="CW854" s="61"/>
      <c r="CX854" s="61"/>
      <c r="CY854" s="61"/>
      <c r="CZ854" s="61"/>
      <c r="DA854" s="61"/>
      <c r="DB854" s="61"/>
      <c r="DC854" s="61"/>
      <c r="DD854" s="61"/>
      <c r="DE854" s="61"/>
      <c r="DF854" s="61"/>
      <c r="DG854" s="61"/>
      <c r="DH854" s="61"/>
      <c r="DI854" s="61"/>
      <c r="DJ854" s="61"/>
      <c r="DK854" s="61"/>
      <c r="DL854" s="61"/>
      <c r="DM854" s="61"/>
      <c r="DN854" s="61"/>
      <c r="DO854" s="61"/>
      <c r="DP854" s="61"/>
      <c r="DQ854" s="61"/>
      <c r="DR854" s="61"/>
    </row>
    <row r="855" spans="1:122"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c r="AT855" s="61"/>
      <c r="AU855" s="61"/>
      <c r="AV855" s="61"/>
      <c r="AW855" s="61"/>
      <c r="AX855" s="61"/>
      <c r="AY855" s="61"/>
      <c r="AZ855" s="61"/>
      <c r="BA855" s="61"/>
      <c r="BB855" s="61"/>
      <c r="BC855" s="61"/>
      <c r="BD855" s="61"/>
      <c r="BE855" s="61"/>
      <c r="BF855" s="61"/>
      <c r="BG855" s="61"/>
      <c r="BH855" s="61"/>
      <c r="BI855" s="61"/>
      <c r="BJ855" s="61"/>
      <c r="BK855" s="61"/>
      <c r="BL855" s="61"/>
      <c r="BM855" s="61"/>
      <c r="BN855" s="61"/>
      <c r="BO855" s="61"/>
      <c r="BP855" s="61"/>
      <c r="BQ855" s="61"/>
      <c r="BR855" s="61"/>
      <c r="BS855" s="61"/>
      <c r="BT855" s="61"/>
      <c r="BU855" s="61"/>
      <c r="BV855" s="61"/>
      <c r="BW855" s="61"/>
      <c r="BX855" s="61"/>
      <c r="BY855" s="61"/>
      <c r="BZ855" s="61"/>
      <c r="CA855" s="61"/>
      <c r="CB855" s="61"/>
      <c r="CC855" s="61"/>
      <c r="CD855" s="61"/>
      <c r="CE855" s="61"/>
      <c r="CF855" s="61"/>
      <c r="CG855" s="61"/>
      <c r="CH855" s="61"/>
      <c r="CI855" s="61"/>
      <c r="CJ855" s="61"/>
      <c r="CK855" s="61"/>
      <c r="CL855" s="61"/>
      <c r="CM855" s="61"/>
      <c r="CN855" s="61"/>
      <c r="CO855" s="61"/>
      <c r="CP855" s="61"/>
      <c r="CQ855" s="61"/>
      <c r="CR855" s="61"/>
      <c r="CS855" s="61"/>
      <c r="CT855" s="61"/>
      <c r="CU855" s="61"/>
      <c r="CV855" s="61"/>
      <c r="CW855" s="61"/>
      <c r="CX855" s="61"/>
      <c r="CY855" s="61"/>
      <c r="CZ855" s="61"/>
      <c r="DA855" s="61"/>
      <c r="DB855" s="61"/>
      <c r="DC855" s="61"/>
      <c r="DD855" s="61"/>
      <c r="DE855" s="61"/>
      <c r="DF855" s="61"/>
      <c r="DG855" s="61"/>
      <c r="DH855" s="61"/>
      <c r="DI855" s="61"/>
      <c r="DJ855" s="61"/>
      <c r="DK855" s="61"/>
      <c r="DL855" s="61"/>
      <c r="DM855" s="61"/>
      <c r="DN855" s="61"/>
      <c r="DO855" s="61"/>
      <c r="DP855" s="61"/>
      <c r="DQ855" s="61"/>
      <c r="DR855" s="61"/>
    </row>
    <row r="856" spans="1:122"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c r="AQ856" s="61"/>
      <c r="AR856" s="61"/>
      <c r="AS856" s="61"/>
      <c r="AT856" s="61"/>
      <c r="AU856" s="61"/>
      <c r="AV856" s="61"/>
      <c r="AW856" s="61"/>
      <c r="AX856" s="61"/>
      <c r="AY856" s="61"/>
      <c r="AZ856" s="61"/>
      <c r="BA856" s="61"/>
      <c r="BB856" s="61"/>
      <c r="BC856" s="61"/>
      <c r="BD856" s="61"/>
      <c r="BE856" s="61"/>
      <c r="BF856" s="61"/>
      <c r="BG856" s="61"/>
      <c r="BH856" s="61"/>
      <c r="BI856" s="61"/>
      <c r="BJ856" s="61"/>
      <c r="BK856" s="61"/>
      <c r="BL856" s="61"/>
      <c r="BM856" s="61"/>
      <c r="BN856" s="61"/>
      <c r="BO856" s="61"/>
      <c r="BP856" s="61"/>
      <c r="BQ856" s="61"/>
      <c r="BR856" s="61"/>
      <c r="BS856" s="61"/>
      <c r="BT856" s="61"/>
      <c r="BU856" s="61"/>
      <c r="BV856" s="61"/>
      <c r="BW856" s="61"/>
      <c r="BX856" s="61"/>
      <c r="BY856" s="61"/>
      <c r="BZ856" s="61"/>
      <c r="CA856" s="61"/>
      <c r="CB856" s="61"/>
      <c r="CC856" s="61"/>
      <c r="CD856" s="61"/>
      <c r="CE856" s="61"/>
      <c r="CF856" s="61"/>
      <c r="CG856" s="61"/>
      <c r="CH856" s="61"/>
      <c r="CI856" s="61"/>
      <c r="CJ856" s="61"/>
      <c r="CK856" s="61"/>
      <c r="CL856" s="61"/>
      <c r="CM856" s="61"/>
      <c r="CN856" s="61"/>
      <c r="CO856" s="61"/>
      <c r="CP856" s="61"/>
      <c r="CQ856" s="61"/>
      <c r="CR856" s="61"/>
      <c r="CS856" s="61"/>
      <c r="CT856" s="61"/>
      <c r="CU856" s="61"/>
      <c r="CV856" s="61"/>
      <c r="CW856" s="61"/>
      <c r="CX856" s="61"/>
      <c r="CY856" s="61"/>
      <c r="CZ856" s="61"/>
      <c r="DA856" s="61"/>
      <c r="DB856" s="61"/>
      <c r="DC856" s="61"/>
      <c r="DD856" s="61"/>
      <c r="DE856" s="61"/>
      <c r="DF856" s="61"/>
      <c r="DG856" s="61"/>
      <c r="DH856" s="61"/>
      <c r="DI856" s="61"/>
      <c r="DJ856" s="61"/>
      <c r="DK856" s="61"/>
      <c r="DL856" s="61"/>
      <c r="DM856" s="61"/>
      <c r="DN856" s="61"/>
      <c r="DO856" s="61"/>
      <c r="DP856" s="61"/>
      <c r="DQ856" s="61"/>
      <c r="DR856" s="61"/>
    </row>
    <row r="857" spans="1:122"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c r="AQ857" s="61"/>
      <c r="AR857" s="61"/>
      <c r="AS857" s="61"/>
      <c r="AT857" s="61"/>
      <c r="AU857" s="61"/>
      <c r="AV857" s="61"/>
      <c r="AW857" s="61"/>
      <c r="AX857" s="61"/>
      <c r="AY857" s="61"/>
      <c r="AZ857" s="61"/>
      <c r="BA857" s="61"/>
      <c r="BB857" s="61"/>
      <c r="BC857" s="61"/>
      <c r="BD857" s="61"/>
      <c r="BE857" s="61"/>
      <c r="BF857" s="61"/>
      <c r="BG857" s="61"/>
      <c r="BH857" s="61"/>
      <c r="BI857" s="61"/>
      <c r="BJ857" s="61"/>
      <c r="BK857" s="61"/>
      <c r="BL857" s="61"/>
      <c r="BM857" s="61"/>
      <c r="BN857" s="61"/>
      <c r="BO857" s="61"/>
      <c r="BP857" s="61"/>
      <c r="BQ857" s="61"/>
      <c r="BR857" s="61"/>
      <c r="BS857" s="61"/>
      <c r="BT857" s="61"/>
      <c r="BU857" s="61"/>
      <c r="BV857" s="61"/>
      <c r="BW857" s="61"/>
      <c r="BX857" s="61"/>
      <c r="BY857" s="61"/>
      <c r="BZ857" s="61"/>
      <c r="CA857" s="61"/>
      <c r="CB857" s="61"/>
      <c r="CC857" s="61"/>
      <c r="CD857" s="61"/>
      <c r="CE857" s="61"/>
      <c r="CF857" s="61"/>
      <c r="CG857" s="61"/>
      <c r="CH857" s="61"/>
      <c r="CI857" s="61"/>
      <c r="CJ857" s="61"/>
      <c r="CK857" s="61"/>
      <c r="CL857" s="61"/>
      <c r="CM857" s="61"/>
      <c r="CN857" s="61"/>
      <c r="CO857" s="61"/>
      <c r="CP857" s="61"/>
      <c r="CQ857" s="61"/>
      <c r="CR857" s="61"/>
      <c r="CS857" s="61"/>
      <c r="CT857" s="61"/>
      <c r="CU857" s="61"/>
      <c r="CV857" s="61"/>
      <c r="CW857" s="61"/>
      <c r="CX857" s="61"/>
      <c r="CY857" s="61"/>
      <c r="CZ857" s="61"/>
      <c r="DA857" s="61"/>
      <c r="DB857" s="61"/>
      <c r="DC857" s="61"/>
      <c r="DD857" s="61"/>
      <c r="DE857" s="61"/>
      <c r="DF857" s="61"/>
      <c r="DG857" s="61"/>
      <c r="DH857" s="61"/>
      <c r="DI857" s="61"/>
      <c r="DJ857" s="61"/>
      <c r="DK857" s="61"/>
      <c r="DL857" s="61"/>
      <c r="DM857" s="61"/>
      <c r="DN857" s="61"/>
      <c r="DO857" s="61"/>
      <c r="DP857" s="61"/>
      <c r="DQ857" s="61"/>
      <c r="DR857" s="61"/>
    </row>
    <row r="858" spans="1:122"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c r="AQ858" s="61"/>
      <c r="AR858" s="61"/>
      <c r="AS858" s="61"/>
      <c r="AT858" s="61"/>
      <c r="AU858" s="61"/>
      <c r="AV858" s="61"/>
      <c r="AW858" s="61"/>
      <c r="AX858" s="61"/>
      <c r="AY858" s="61"/>
      <c r="AZ858" s="61"/>
      <c r="BA858" s="61"/>
      <c r="BB858" s="61"/>
      <c r="BC858" s="61"/>
      <c r="BD858" s="61"/>
      <c r="BE858" s="61"/>
      <c r="BF858" s="61"/>
      <c r="BG858" s="61"/>
      <c r="BH858" s="61"/>
      <c r="BI858" s="61"/>
      <c r="BJ858" s="61"/>
      <c r="BK858" s="61"/>
      <c r="BL858" s="61"/>
      <c r="BM858" s="61"/>
      <c r="BN858" s="61"/>
      <c r="BO858" s="61"/>
      <c r="BP858" s="61"/>
      <c r="BQ858" s="61"/>
      <c r="BR858" s="61"/>
      <c r="BS858" s="61"/>
      <c r="BT858" s="61"/>
      <c r="BU858" s="61"/>
      <c r="BV858" s="61"/>
      <c r="BW858" s="61"/>
      <c r="BX858" s="61"/>
      <c r="BY858" s="61"/>
      <c r="BZ858" s="61"/>
      <c r="CA858" s="61"/>
      <c r="CB858" s="61"/>
      <c r="CC858" s="61"/>
      <c r="CD858" s="61"/>
      <c r="CE858" s="61"/>
      <c r="CF858" s="61"/>
      <c r="CG858" s="61"/>
      <c r="CH858" s="61"/>
      <c r="CI858" s="61"/>
      <c r="CJ858" s="61"/>
      <c r="CK858" s="61"/>
      <c r="CL858" s="61"/>
      <c r="CM858" s="61"/>
      <c r="CN858" s="61"/>
      <c r="CO858" s="61"/>
      <c r="CP858" s="61"/>
      <c r="CQ858" s="61"/>
      <c r="CR858" s="61"/>
      <c r="CS858" s="61"/>
      <c r="CT858" s="61"/>
      <c r="CU858" s="61"/>
      <c r="CV858" s="61"/>
      <c r="CW858" s="61"/>
      <c r="CX858" s="61"/>
      <c r="CY858" s="61"/>
      <c r="CZ858" s="61"/>
      <c r="DA858" s="61"/>
      <c r="DB858" s="61"/>
      <c r="DC858" s="61"/>
      <c r="DD858" s="61"/>
      <c r="DE858" s="61"/>
      <c r="DF858" s="61"/>
      <c r="DG858" s="61"/>
      <c r="DH858" s="61"/>
      <c r="DI858" s="61"/>
      <c r="DJ858" s="61"/>
      <c r="DK858" s="61"/>
      <c r="DL858" s="61"/>
      <c r="DM858" s="61"/>
      <c r="DN858" s="61"/>
      <c r="DO858" s="61"/>
      <c r="DP858" s="61"/>
      <c r="DQ858" s="61"/>
      <c r="DR858" s="61"/>
    </row>
    <row r="859" spans="1:122"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c r="AQ859" s="61"/>
      <c r="AR859" s="61"/>
      <c r="AS859" s="61"/>
      <c r="AT859" s="61"/>
      <c r="AU859" s="61"/>
      <c r="AV859" s="61"/>
      <c r="AW859" s="61"/>
      <c r="AX859" s="61"/>
      <c r="AY859" s="61"/>
      <c r="AZ859" s="61"/>
      <c r="BA859" s="61"/>
      <c r="BB859" s="61"/>
      <c r="BC859" s="61"/>
      <c r="BD859" s="61"/>
      <c r="BE859" s="61"/>
      <c r="BF859" s="61"/>
      <c r="BG859" s="61"/>
      <c r="BH859" s="61"/>
      <c r="BI859" s="61"/>
      <c r="BJ859" s="61"/>
      <c r="BK859" s="61"/>
      <c r="BL859" s="61"/>
      <c r="BM859" s="61"/>
      <c r="BN859" s="61"/>
      <c r="BO859" s="61"/>
      <c r="BP859" s="61"/>
      <c r="BQ859" s="61"/>
      <c r="BR859" s="61"/>
      <c r="BS859" s="61"/>
      <c r="BT859" s="61"/>
      <c r="BU859" s="61"/>
      <c r="BV859" s="61"/>
      <c r="BW859" s="61"/>
      <c r="BX859" s="61"/>
      <c r="BY859" s="61"/>
      <c r="BZ859" s="61"/>
      <c r="CA859" s="61"/>
      <c r="CB859" s="61"/>
      <c r="CC859" s="61"/>
      <c r="CD859" s="61"/>
      <c r="CE859" s="61"/>
      <c r="CF859" s="61"/>
      <c r="CG859" s="61"/>
      <c r="CH859" s="61"/>
      <c r="CI859" s="61"/>
      <c r="CJ859" s="61"/>
      <c r="CK859" s="61"/>
      <c r="CL859" s="61"/>
      <c r="CM859" s="61"/>
      <c r="CN859" s="61"/>
      <c r="CO859" s="61"/>
      <c r="CP859" s="61"/>
      <c r="CQ859" s="61"/>
      <c r="CR859" s="61"/>
      <c r="CS859" s="61"/>
      <c r="CT859" s="61"/>
      <c r="CU859" s="61"/>
      <c r="CV859" s="61"/>
      <c r="CW859" s="61"/>
      <c r="CX859" s="61"/>
      <c r="CY859" s="61"/>
      <c r="CZ859" s="61"/>
      <c r="DA859" s="61"/>
      <c r="DB859" s="61"/>
      <c r="DC859" s="61"/>
      <c r="DD859" s="61"/>
      <c r="DE859" s="61"/>
      <c r="DF859" s="61"/>
      <c r="DG859" s="61"/>
      <c r="DH859" s="61"/>
      <c r="DI859" s="61"/>
      <c r="DJ859" s="61"/>
      <c r="DK859" s="61"/>
      <c r="DL859" s="61"/>
      <c r="DM859" s="61"/>
      <c r="DN859" s="61"/>
      <c r="DO859" s="61"/>
      <c r="DP859" s="61"/>
      <c r="DQ859" s="61"/>
      <c r="DR859" s="61"/>
    </row>
    <row r="860" spans="1:122"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c r="AQ860" s="61"/>
      <c r="AR860" s="61"/>
      <c r="AS860" s="61"/>
      <c r="AT860" s="61"/>
      <c r="AU860" s="61"/>
      <c r="AV860" s="61"/>
      <c r="AW860" s="61"/>
      <c r="AX860" s="61"/>
      <c r="AY860" s="61"/>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61"/>
      <c r="CS860" s="61"/>
      <c r="CT860" s="61"/>
      <c r="CU860" s="61"/>
      <c r="CV860" s="61"/>
      <c r="CW860" s="61"/>
      <c r="CX860" s="61"/>
      <c r="CY860" s="61"/>
      <c r="CZ860" s="61"/>
      <c r="DA860" s="61"/>
      <c r="DB860" s="61"/>
      <c r="DC860" s="61"/>
      <c r="DD860" s="61"/>
      <c r="DE860" s="61"/>
      <c r="DF860" s="61"/>
      <c r="DG860" s="61"/>
      <c r="DH860" s="61"/>
      <c r="DI860" s="61"/>
      <c r="DJ860" s="61"/>
      <c r="DK860" s="61"/>
      <c r="DL860" s="61"/>
      <c r="DM860" s="61"/>
      <c r="DN860" s="61"/>
      <c r="DO860" s="61"/>
      <c r="DP860" s="61"/>
      <c r="DQ860" s="61"/>
      <c r="DR860" s="61"/>
    </row>
    <row r="861" spans="1:122"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c r="AQ861" s="61"/>
      <c r="AR861" s="61"/>
      <c r="AS861" s="61"/>
      <c r="AT861" s="61"/>
      <c r="AU861" s="61"/>
      <c r="AV861" s="61"/>
      <c r="AW861" s="61"/>
      <c r="AX861" s="61"/>
      <c r="AY861" s="61"/>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61"/>
      <c r="CS861" s="61"/>
      <c r="CT861" s="61"/>
      <c r="CU861" s="61"/>
      <c r="CV861" s="61"/>
      <c r="CW861" s="61"/>
      <c r="CX861" s="61"/>
      <c r="CY861" s="61"/>
      <c r="CZ861" s="61"/>
      <c r="DA861" s="61"/>
      <c r="DB861" s="61"/>
      <c r="DC861" s="61"/>
      <c r="DD861" s="61"/>
      <c r="DE861" s="61"/>
      <c r="DF861" s="61"/>
      <c r="DG861" s="61"/>
      <c r="DH861" s="61"/>
      <c r="DI861" s="61"/>
      <c r="DJ861" s="61"/>
      <c r="DK861" s="61"/>
      <c r="DL861" s="61"/>
      <c r="DM861" s="61"/>
      <c r="DN861" s="61"/>
      <c r="DO861" s="61"/>
      <c r="DP861" s="61"/>
      <c r="DQ861" s="61"/>
      <c r="DR861" s="61"/>
    </row>
    <row r="862" spans="1:122"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c r="AT862" s="61"/>
      <c r="AU862" s="61"/>
      <c r="AV862" s="61"/>
      <c r="AW862" s="61"/>
      <c r="AX862" s="61"/>
      <c r="AY862" s="61"/>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61"/>
      <c r="CS862" s="61"/>
      <c r="CT862" s="61"/>
      <c r="CU862" s="61"/>
      <c r="CV862" s="61"/>
      <c r="CW862" s="61"/>
      <c r="CX862" s="61"/>
      <c r="CY862" s="61"/>
      <c r="CZ862" s="61"/>
      <c r="DA862" s="61"/>
      <c r="DB862" s="61"/>
      <c r="DC862" s="61"/>
      <c r="DD862" s="61"/>
      <c r="DE862" s="61"/>
      <c r="DF862" s="61"/>
      <c r="DG862" s="61"/>
      <c r="DH862" s="61"/>
      <c r="DI862" s="61"/>
      <c r="DJ862" s="61"/>
      <c r="DK862" s="61"/>
      <c r="DL862" s="61"/>
      <c r="DM862" s="61"/>
      <c r="DN862" s="61"/>
      <c r="DO862" s="61"/>
      <c r="DP862" s="61"/>
      <c r="DQ862" s="61"/>
      <c r="DR862" s="61"/>
    </row>
    <row r="863" spans="1:122"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c r="AQ863" s="61"/>
      <c r="AR863" s="61"/>
      <c r="AS863" s="61"/>
      <c r="AT863" s="61"/>
      <c r="AU863" s="61"/>
      <c r="AV863" s="61"/>
      <c r="AW863" s="61"/>
      <c r="AX863" s="61"/>
      <c r="AY863" s="61"/>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61"/>
      <c r="CS863" s="61"/>
      <c r="CT863" s="61"/>
      <c r="CU863" s="61"/>
      <c r="CV863" s="61"/>
      <c r="CW863" s="61"/>
      <c r="CX863" s="61"/>
      <c r="CY863" s="61"/>
      <c r="CZ863" s="61"/>
      <c r="DA863" s="61"/>
      <c r="DB863" s="61"/>
      <c r="DC863" s="61"/>
      <c r="DD863" s="61"/>
      <c r="DE863" s="61"/>
      <c r="DF863" s="61"/>
      <c r="DG863" s="61"/>
      <c r="DH863" s="61"/>
      <c r="DI863" s="61"/>
      <c r="DJ863" s="61"/>
      <c r="DK863" s="61"/>
      <c r="DL863" s="61"/>
      <c r="DM863" s="61"/>
      <c r="DN863" s="61"/>
      <c r="DO863" s="61"/>
      <c r="DP863" s="61"/>
      <c r="DQ863" s="61"/>
      <c r="DR863" s="61"/>
    </row>
    <row r="864" spans="1:122"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c r="AQ864" s="61"/>
      <c r="AR864" s="61"/>
      <c r="AS864" s="61"/>
      <c r="AT864" s="61"/>
      <c r="AU864" s="61"/>
      <c r="AV864" s="61"/>
      <c r="AW864" s="61"/>
      <c r="AX864" s="61"/>
      <c r="AY864" s="61"/>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61"/>
      <c r="CS864" s="61"/>
      <c r="CT864" s="61"/>
      <c r="CU864" s="61"/>
      <c r="CV864" s="61"/>
      <c r="CW864" s="61"/>
      <c r="CX864" s="61"/>
      <c r="CY864" s="61"/>
      <c r="CZ864" s="61"/>
      <c r="DA864" s="61"/>
      <c r="DB864" s="61"/>
      <c r="DC864" s="61"/>
      <c r="DD864" s="61"/>
      <c r="DE864" s="61"/>
      <c r="DF864" s="61"/>
      <c r="DG864" s="61"/>
      <c r="DH864" s="61"/>
      <c r="DI864" s="61"/>
      <c r="DJ864" s="61"/>
      <c r="DK864" s="61"/>
      <c r="DL864" s="61"/>
      <c r="DM864" s="61"/>
      <c r="DN864" s="61"/>
      <c r="DO864" s="61"/>
      <c r="DP864" s="61"/>
      <c r="DQ864" s="61"/>
      <c r="DR864" s="61"/>
    </row>
    <row r="865" spans="1:122"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c r="AQ865" s="61"/>
      <c r="AR865" s="61"/>
      <c r="AS865" s="61"/>
      <c r="AT865" s="61"/>
      <c r="AU865" s="61"/>
      <c r="AV865" s="61"/>
      <c r="AW865" s="61"/>
      <c r="AX865" s="61"/>
      <c r="AY865" s="61"/>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61"/>
      <c r="CS865" s="61"/>
      <c r="CT865" s="61"/>
      <c r="CU865" s="61"/>
      <c r="CV865" s="61"/>
      <c r="CW865" s="61"/>
      <c r="CX865" s="61"/>
      <c r="CY865" s="61"/>
      <c r="CZ865" s="61"/>
      <c r="DA865" s="61"/>
      <c r="DB865" s="61"/>
      <c r="DC865" s="61"/>
      <c r="DD865" s="61"/>
      <c r="DE865" s="61"/>
      <c r="DF865" s="61"/>
      <c r="DG865" s="61"/>
      <c r="DH865" s="61"/>
      <c r="DI865" s="61"/>
      <c r="DJ865" s="61"/>
      <c r="DK865" s="61"/>
      <c r="DL865" s="61"/>
      <c r="DM865" s="61"/>
      <c r="DN865" s="61"/>
      <c r="DO865" s="61"/>
      <c r="DP865" s="61"/>
      <c r="DQ865" s="61"/>
      <c r="DR865" s="61"/>
    </row>
    <row r="866" spans="1:122"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c r="AQ866" s="61"/>
      <c r="AR866" s="61"/>
      <c r="AS866" s="61"/>
      <c r="AT866" s="61"/>
      <c r="AU866" s="61"/>
      <c r="AV866" s="61"/>
      <c r="AW866" s="61"/>
      <c r="AX866" s="61"/>
      <c r="AY866" s="61"/>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61"/>
      <c r="CS866" s="61"/>
      <c r="CT866" s="61"/>
      <c r="CU866" s="61"/>
      <c r="CV866" s="61"/>
      <c r="CW866" s="61"/>
      <c r="CX866" s="61"/>
      <c r="CY866" s="61"/>
      <c r="CZ866" s="61"/>
      <c r="DA866" s="61"/>
      <c r="DB866" s="61"/>
      <c r="DC866" s="61"/>
      <c r="DD866" s="61"/>
      <c r="DE866" s="61"/>
      <c r="DF866" s="61"/>
      <c r="DG866" s="61"/>
      <c r="DH866" s="61"/>
      <c r="DI866" s="61"/>
      <c r="DJ866" s="61"/>
      <c r="DK866" s="61"/>
      <c r="DL866" s="61"/>
      <c r="DM866" s="61"/>
      <c r="DN866" s="61"/>
      <c r="DO866" s="61"/>
      <c r="DP866" s="61"/>
      <c r="DQ866" s="61"/>
      <c r="DR866" s="61"/>
    </row>
    <row r="867" spans="1:122"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c r="AQ867" s="61"/>
      <c r="AR867" s="61"/>
      <c r="AS867" s="61"/>
      <c r="AT867" s="61"/>
      <c r="AU867" s="61"/>
      <c r="AV867" s="61"/>
      <c r="AW867" s="61"/>
      <c r="AX867" s="61"/>
      <c r="AY867" s="61"/>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61"/>
      <c r="CS867" s="61"/>
      <c r="CT867" s="61"/>
      <c r="CU867" s="61"/>
      <c r="CV867" s="61"/>
      <c r="CW867" s="61"/>
      <c r="CX867" s="61"/>
      <c r="CY867" s="61"/>
      <c r="CZ867" s="61"/>
      <c r="DA867" s="61"/>
      <c r="DB867" s="61"/>
      <c r="DC867" s="61"/>
      <c r="DD867" s="61"/>
      <c r="DE867" s="61"/>
      <c r="DF867" s="61"/>
      <c r="DG867" s="61"/>
      <c r="DH867" s="61"/>
      <c r="DI867" s="61"/>
      <c r="DJ867" s="61"/>
      <c r="DK867" s="61"/>
      <c r="DL867" s="61"/>
      <c r="DM867" s="61"/>
      <c r="DN867" s="61"/>
      <c r="DO867" s="61"/>
      <c r="DP867" s="61"/>
      <c r="DQ867" s="61"/>
      <c r="DR867" s="61"/>
    </row>
    <row r="868" spans="1:122"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c r="AQ868" s="61"/>
      <c r="AR868" s="61"/>
      <c r="AS868" s="61"/>
      <c r="AT868" s="61"/>
      <c r="AU868" s="61"/>
      <c r="AV868" s="61"/>
      <c r="AW868" s="61"/>
      <c r="AX868" s="61"/>
      <c r="AY868" s="61"/>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61"/>
      <c r="CS868" s="61"/>
      <c r="CT868" s="61"/>
      <c r="CU868" s="61"/>
      <c r="CV868" s="61"/>
      <c r="CW868" s="61"/>
      <c r="CX868" s="61"/>
      <c r="CY868" s="61"/>
      <c r="CZ868" s="61"/>
      <c r="DA868" s="61"/>
      <c r="DB868" s="61"/>
      <c r="DC868" s="61"/>
      <c r="DD868" s="61"/>
      <c r="DE868" s="61"/>
      <c r="DF868" s="61"/>
      <c r="DG868" s="61"/>
      <c r="DH868" s="61"/>
      <c r="DI868" s="61"/>
      <c r="DJ868" s="61"/>
      <c r="DK868" s="61"/>
      <c r="DL868" s="61"/>
      <c r="DM868" s="61"/>
      <c r="DN868" s="61"/>
      <c r="DO868" s="61"/>
      <c r="DP868" s="61"/>
      <c r="DQ868" s="61"/>
      <c r="DR868" s="61"/>
    </row>
    <row r="869" spans="1:122"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c r="AQ869" s="61"/>
      <c r="AR869" s="61"/>
      <c r="AS869" s="61"/>
      <c r="AT869" s="61"/>
      <c r="AU869" s="61"/>
      <c r="AV869" s="61"/>
      <c r="AW869" s="61"/>
      <c r="AX869" s="61"/>
      <c r="AY869" s="61"/>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61"/>
      <c r="CS869" s="61"/>
      <c r="CT869" s="61"/>
      <c r="CU869" s="61"/>
      <c r="CV869" s="61"/>
      <c r="CW869" s="61"/>
      <c r="CX869" s="61"/>
      <c r="CY869" s="61"/>
      <c r="CZ869" s="61"/>
      <c r="DA869" s="61"/>
      <c r="DB869" s="61"/>
      <c r="DC869" s="61"/>
      <c r="DD869" s="61"/>
      <c r="DE869" s="61"/>
      <c r="DF869" s="61"/>
      <c r="DG869" s="61"/>
      <c r="DH869" s="61"/>
      <c r="DI869" s="61"/>
      <c r="DJ869" s="61"/>
      <c r="DK869" s="61"/>
      <c r="DL869" s="61"/>
      <c r="DM869" s="61"/>
      <c r="DN869" s="61"/>
      <c r="DO869" s="61"/>
      <c r="DP869" s="61"/>
      <c r="DQ869" s="61"/>
      <c r="DR869" s="61"/>
    </row>
    <row r="870" spans="1:122"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c r="AQ870" s="61"/>
      <c r="AR870" s="61"/>
      <c r="AS870" s="61"/>
      <c r="AT870" s="61"/>
      <c r="AU870" s="61"/>
      <c r="AV870" s="61"/>
      <c r="AW870" s="61"/>
      <c r="AX870" s="61"/>
      <c r="AY870" s="61"/>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61"/>
      <c r="CS870" s="61"/>
      <c r="CT870" s="61"/>
      <c r="CU870" s="61"/>
      <c r="CV870" s="61"/>
      <c r="CW870" s="61"/>
      <c r="CX870" s="61"/>
      <c r="CY870" s="61"/>
      <c r="CZ870" s="61"/>
      <c r="DA870" s="61"/>
      <c r="DB870" s="61"/>
      <c r="DC870" s="61"/>
      <c r="DD870" s="61"/>
      <c r="DE870" s="61"/>
      <c r="DF870" s="61"/>
      <c r="DG870" s="61"/>
      <c r="DH870" s="61"/>
      <c r="DI870" s="61"/>
      <c r="DJ870" s="61"/>
      <c r="DK870" s="61"/>
      <c r="DL870" s="61"/>
      <c r="DM870" s="61"/>
      <c r="DN870" s="61"/>
      <c r="DO870" s="61"/>
      <c r="DP870" s="61"/>
      <c r="DQ870" s="61"/>
      <c r="DR870" s="61"/>
    </row>
    <row r="871" spans="1:122"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c r="AQ871" s="61"/>
      <c r="AR871" s="61"/>
      <c r="AS871" s="61"/>
      <c r="AT871" s="61"/>
      <c r="AU871" s="61"/>
      <c r="AV871" s="61"/>
      <c r="AW871" s="61"/>
      <c r="AX871" s="61"/>
      <c r="AY871" s="61"/>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61"/>
      <c r="CS871" s="61"/>
      <c r="CT871" s="61"/>
      <c r="CU871" s="61"/>
      <c r="CV871" s="61"/>
      <c r="CW871" s="61"/>
      <c r="CX871" s="61"/>
      <c r="CY871" s="61"/>
      <c r="CZ871" s="61"/>
      <c r="DA871" s="61"/>
      <c r="DB871" s="61"/>
      <c r="DC871" s="61"/>
      <c r="DD871" s="61"/>
      <c r="DE871" s="61"/>
      <c r="DF871" s="61"/>
      <c r="DG871" s="61"/>
      <c r="DH871" s="61"/>
      <c r="DI871" s="61"/>
      <c r="DJ871" s="61"/>
      <c r="DK871" s="61"/>
      <c r="DL871" s="61"/>
      <c r="DM871" s="61"/>
      <c r="DN871" s="61"/>
      <c r="DO871" s="61"/>
      <c r="DP871" s="61"/>
      <c r="DQ871" s="61"/>
      <c r="DR871" s="61"/>
    </row>
    <row r="872" spans="1:122"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c r="AQ872" s="61"/>
      <c r="AR872" s="61"/>
      <c r="AS872" s="61"/>
      <c r="AT872" s="61"/>
      <c r="AU872" s="61"/>
      <c r="AV872" s="61"/>
      <c r="AW872" s="61"/>
      <c r="AX872" s="61"/>
      <c r="AY872" s="61"/>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61"/>
      <c r="CS872" s="61"/>
      <c r="CT872" s="61"/>
      <c r="CU872" s="61"/>
      <c r="CV872" s="61"/>
      <c r="CW872" s="61"/>
      <c r="CX872" s="61"/>
      <c r="CY872" s="61"/>
      <c r="CZ872" s="61"/>
      <c r="DA872" s="61"/>
      <c r="DB872" s="61"/>
      <c r="DC872" s="61"/>
      <c r="DD872" s="61"/>
      <c r="DE872" s="61"/>
      <c r="DF872" s="61"/>
      <c r="DG872" s="61"/>
      <c r="DH872" s="61"/>
      <c r="DI872" s="61"/>
      <c r="DJ872" s="61"/>
      <c r="DK872" s="61"/>
      <c r="DL872" s="61"/>
      <c r="DM872" s="61"/>
      <c r="DN872" s="61"/>
      <c r="DO872" s="61"/>
      <c r="DP872" s="61"/>
      <c r="DQ872" s="61"/>
      <c r="DR872" s="61"/>
    </row>
    <row r="873" spans="1:122"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c r="AQ873" s="61"/>
      <c r="AR873" s="61"/>
      <c r="AS873" s="61"/>
      <c r="AT873" s="61"/>
      <c r="AU873" s="61"/>
      <c r="AV873" s="61"/>
      <c r="AW873" s="61"/>
      <c r="AX873" s="61"/>
      <c r="AY873" s="61"/>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61"/>
      <c r="CS873" s="61"/>
      <c r="CT873" s="61"/>
      <c r="CU873" s="61"/>
      <c r="CV873" s="61"/>
      <c r="CW873" s="61"/>
      <c r="CX873" s="61"/>
      <c r="CY873" s="61"/>
      <c r="CZ873" s="61"/>
      <c r="DA873" s="61"/>
      <c r="DB873" s="61"/>
      <c r="DC873" s="61"/>
      <c r="DD873" s="61"/>
      <c r="DE873" s="61"/>
      <c r="DF873" s="61"/>
      <c r="DG873" s="61"/>
      <c r="DH873" s="61"/>
      <c r="DI873" s="61"/>
      <c r="DJ873" s="61"/>
      <c r="DK873" s="61"/>
      <c r="DL873" s="61"/>
      <c r="DM873" s="61"/>
      <c r="DN873" s="61"/>
      <c r="DO873" s="61"/>
      <c r="DP873" s="61"/>
      <c r="DQ873" s="61"/>
      <c r="DR873" s="61"/>
    </row>
    <row r="874" spans="1:122"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c r="AQ874" s="61"/>
      <c r="AR874" s="61"/>
      <c r="AS874" s="61"/>
      <c r="AT874" s="61"/>
      <c r="AU874" s="61"/>
      <c r="AV874" s="61"/>
      <c r="AW874" s="61"/>
      <c r="AX874" s="61"/>
      <c r="AY874" s="61"/>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61"/>
      <c r="CS874" s="61"/>
      <c r="CT874" s="61"/>
      <c r="CU874" s="61"/>
      <c r="CV874" s="61"/>
      <c r="CW874" s="61"/>
      <c r="CX874" s="61"/>
      <c r="CY874" s="61"/>
      <c r="CZ874" s="61"/>
      <c r="DA874" s="61"/>
      <c r="DB874" s="61"/>
      <c r="DC874" s="61"/>
      <c r="DD874" s="61"/>
      <c r="DE874" s="61"/>
      <c r="DF874" s="61"/>
      <c r="DG874" s="61"/>
      <c r="DH874" s="61"/>
      <c r="DI874" s="61"/>
      <c r="DJ874" s="61"/>
      <c r="DK874" s="61"/>
      <c r="DL874" s="61"/>
      <c r="DM874" s="61"/>
      <c r="DN874" s="61"/>
      <c r="DO874" s="61"/>
      <c r="DP874" s="61"/>
      <c r="DQ874" s="61"/>
      <c r="DR874" s="61"/>
    </row>
    <row r="875" spans="1:122"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c r="AQ875" s="61"/>
      <c r="AR875" s="61"/>
      <c r="AS875" s="61"/>
      <c r="AT875" s="61"/>
      <c r="AU875" s="61"/>
      <c r="AV875" s="61"/>
      <c r="AW875" s="61"/>
      <c r="AX875" s="61"/>
      <c r="AY875" s="61"/>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61"/>
      <c r="CS875" s="61"/>
      <c r="CT875" s="61"/>
      <c r="CU875" s="61"/>
      <c r="CV875" s="61"/>
      <c r="CW875" s="61"/>
      <c r="CX875" s="61"/>
      <c r="CY875" s="61"/>
      <c r="CZ875" s="61"/>
      <c r="DA875" s="61"/>
      <c r="DB875" s="61"/>
      <c r="DC875" s="61"/>
      <c r="DD875" s="61"/>
      <c r="DE875" s="61"/>
      <c r="DF875" s="61"/>
      <c r="DG875" s="61"/>
      <c r="DH875" s="61"/>
      <c r="DI875" s="61"/>
      <c r="DJ875" s="61"/>
      <c r="DK875" s="61"/>
      <c r="DL875" s="61"/>
      <c r="DM875" s="61"/>
      <c r="DN875" s="61"/>
      <c r="DO875" s="61"/>
      <c r="DP875" s="61"/>
      <c r="DQ875" s="61"/>
      <c r="DR875" s="61"/>
    </row>
    <row r="876" spans="1:122"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c r="AQ876" s="61"/>
      <c r="AR876" s="61"/>
      <c r="AS876" s="61"/>
      <c r="AT876" s="61"/>
      <c r="AU876" s="61"/>
      <c r="AV876" s="61"/>
      <c r="AW876" s="61"/>
      <c r="AX876" s="61"/>
      <c r="AY876" s="61"/>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61"/>
      <c r="CS876" s="61"/>
      <c r="CT876" s="61"/>
      <c r="CU876" s="61"/>
      <c r="CV876" s="61"/>
      <c r="CW876" s="61"/>
      <c r="CX876" s="61"/>
      <c r="CY876" s="61"/>
      <c r="CZ876" s="61"/>
      <c r="DA876" s="61"/>
      <c r="DB876" s="61"/>
      <c r="DC876" s="61"/>
      <c r="DD876" s="61"/>
      <c r="DE876" s="61"/>
      <c r="DF876" s="61"/>
      <c r="DG876" s="61"/>
      <c r="DH876" s="61"/>
      <c r="DI876" s="61"/>
      <c r="DJ876" s="61"/>
      <c r="DK876" s="61"/>
      <c r="DL876" s="61"/>
      <c r="DM876" s="61"/>
      <c r="DN876" s="61"/>
      <c r="DO876" s="61"/>
      <c r="DP876" s="61"/>
      <c r="DQ876" s="61"/>
      <c r="DR876" s="61"/>
    </row>
    <row r="877" spans="1:122"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c r="AQ877" s="61"/>
      <c r="AR877" s="61"/>
      <c r="AS877" s="61"/>
      <c r="AT877" s="61"/>
      <c r="AU877" s="61"/>
      <c r="AV877" s="61"/>
      <c r="AW877" s="61"/>
      <c r="AX877" s="61"/>
      <c r="AY877" s="61"/>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61"/>
      <c r="CS877" s="61"/>
      <c r="CT877" s="61"/>
      <c r="CU877" s="61"/>
      <c r="CV877" s="61"/>
      <c r="CW877" s="61"/>
      <c r="CX877" s="61"/>
      <c r="CY877" s="61"/>
      <c r="CZ877" s="61"/>
      <c r="DA877" s="61"/>
      <c r="DB877" s="61"/>
      <c r="DC877" s="61"/>
      <c r="DD877" s="61"/>
      <c r="DE877" s="61"/>
      <c r="DF877" s="61"/>
      <c r="DG877" s="61"/>
      <c r="DH877" s="61"/>
      <c r="DI877" s="61"/>
      <c r="DJ877" s="61"/>
      <c r="DK877" s="61"/>
      <c r="DL877" s="61"/>
      <c r="DM877" s="61"/>
      <c r="DN877" s="61"/>
      <c r="DO877" s="61"/>
      <c r="DP877" s="61"/>
      <c r="DQ877" s="61"/>
      <c r="DR877" s="61"/>
    </row>
    <row r="878" spans="1:122"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c r="AQ878" s="61"/>
      <c r="AR878" s="61"/>
      <c r="AS878" s="61"/>
      <c r="AT878" s="61"/>
      <c r="AU878" s="61"/>
      <c r="AV878" s="61"/>
      <c r="AW878" s="61"/>
      <c r="AX878" s="61"/>
      <c r="AY878" s="61"/>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61"/>
      <c r="CS878" s="61"/>
      <c r="CT878" s="61"/>
      <c r="CU878" s="61"/>
      <c r="CV878" s="61"/>
      <c r="CW878" s="61"/>
      <c r="CX878" s="61"/>
      <c r="CY878" s="61"/>
      <c r="CZ878" s="61"/>
      <c r="DA878" s="61"/>
      <c r="DB878" s="61"/>
      <c r="DC878" s="61"/>
      <c r="DD878" s="61"/>
      <c r="DE878" s="61"/>
      <c r="DF878" s="61"/>
      <c r="DG878" s="61"/>
      <c r="DH878" s="61"/>
      <c r="DI878" s="61"/>
      <c r="DJ878" s="61"/>
      <c r="DK878" s="61"/>
      <c r="DL878" s="61"/>
      <c r="DM878" s="61"/>
      <c r="DN878" s="61"/>
      <c r="DO878" s="61"/>
      <c r="DP878" s="61"/>
      <c r="DQ878" s="61"/>
      <c r="DR878" s="61"/>
    </row>
    <row r="879" spans="1:122"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c r="AQ879" s="61"/>
      <c r="AR879" s="61"/>
      <c r="AS879" s="61"/>
      <c r="AT879" s="61"/>
      <c r="AU879" s="61"/>
      <c r="AV879" s="61"/>
      <c r="AW879" s="61"/>
      <c r="AX879" s="61"/>
      <c r="AY879" s="61"/>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61"/>
      <c r="CS879" s="61"/>
      <c r="CT879" s="61"/>
      <c r="CU879" s="61"/>
      <c r="CV879" s="61"/>
      <c r="CW879" s="61"/>
      <c r="CX879" s="61"/>
      <c r="CY879" s="61"/>
      <c r="CZ879" s="61"/>
      <c r="DA879" s="61"/>
      <c r="DB879" s="61"/>
      <c r="DC879" s="61"/>
      <c r="DD879" s="61"/>
      <c r="DE879" s="61"/>
      <c r="DF879" s="61"/>
      <c r="DG879" s="61"/>
      <c r="DH879" s="61"/>
      <c r="DI879" s="61"/>
      <c r="DJ879" s="61"/>
      <c r="DK879" s="61"/>
      <c r="DL879" s="61"/>
      <c r="DM879" s="61"/>
      <c r="DN879" s="61"/>
      <c r="DO879" s="61"/>
      <c r="DP879" s="61"/>
      <c r="DQ879" s="61"/>
      <c r="DR879" s="61"/>
    </row>
    <row r="880" spans="1:122"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c r="AQ880" s="61"/>
      <c r="AR880" s="61"/>
      <c r="AS880" s="61"/>
      <c r="AT880" s="61"/>
      <c r="AU880" s="61"/>
      <c r="AV880" s="61"/>
      <c r="AW880" s="61"/>
      <c r="AX880" s="61"/>
      <c r="AY880" s="61"/>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61"/>
      <c r="CS880" s="61"/>
      <c r="CT880" s="61"/>
      <c r="CU880" s="61"/>
      <c r="CV880" s="61"/>
      <c r="CW880" s="61"/>
      <c r="CX880" s="61"/>
      <c r="CY880" s="61"/>
      <c r="CZ880" s="61"/>
      <c r="DA880" s="61"/>
      <c r="DB880" s="61"/>
      <c r="DC880" s="61"/>
      <c r="DD880" s="61"/>
      <c r="DE880" s="61"/>
      <c r="DF880" s="61"/>
      <c r="DG880" s="61"/>
      <c r="DH880" s="61"/>
      <c r="DI880" s="61"/>
      <c r="DJ880" s="61"/>
      <c r="DK880" s="61"/>
      <c r="DL880" s="61"/>
      <c r="DM880" s="61"/>
      <c r="DN880" s="61"/>
      <c r="DO880" s="61"/>
      <c r="DP880" s="61"/>
      <c r="DQ880" s="61"/>
      <c r="DR880" s="61"/>
    </row>
    <row r="881" spans="1:122"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c r="AQ881" s="61"/>
      <c r="AR881" s="61"/>
      <c r="AS881" s="61"/>
      <c r="AT881" s="61"/>
      <c r="AU881" s="61"/>
      <c r="AV881" s="61"/>
      <c r="AW881" s="61"/>
      <c r="AX881" s="61"/>
      <c r="AY881" s="61"/>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61"/>
      <c r="CS881" s="61"/>
      <c r="CT881" s="61"/>
      <c r="CU881" s="61"/>
      <c r="CV881" s="61"/>
      <c r="CW881" s="61"/>
      <c r="CX881" s="61"/>
      <c r="CY881" s="61"/>
      <c r="CZ881" s="61"/>
      <c r="DA881" s="61"/>
      <c r="DB881" s="61"/>
      <c r="DC881" s="61"/>
      <c r="DD881" s="61"/>
      <c r="DE881" s="61"/>
      <c r="DF881" s="61"/>
      <c r="DG881" s="61"/>
      <c r="DH881" s="61"/>
      <c r="DI881" s="61"/>
      <c r="DJ881" s="61"/>
      <c r="DK881" s="61"/>
      <c r="DL881" s="61"/>
      <c r="DM881" s="61"/>
      <c r="DN881" s="61"/>
      <c r="DO881" s="61"/>
      <c r="DP881" s="61"/>
      <c r="DQ881" s="61"/>
      <c r="DR881" s="61"/>
    </row>
    <row r="882" spans="1:122"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61"/>
      <c r="CS882" s="61"/>
      <c r="CT882" s="61"/>
      <c r="CU882" s="61"/>
      <c r="CV882" s="61"/>
      <c r="CW882" s="61"/>
      <c r="CX882" s="61"/>
      <c r="CY882" s="61"/>
      <c r="CZ882" s="61"/>
      <c r="DA882" s="61"/>
      <c r="DB882" s="61"/>
      <c r="DC882" s="61"/>
      <c r="DD882" s="61"/>
      <c r="DE882" s="61"/>
      <c r="DF882" s="61"/>
      <c r="DG882" s="61"/>
      <c r="DH882" s="61"/>
      <c r="DI882" s="61"/>
      <c r="DJ882" s="61"/>
      <c r="DK882" s="61"/>
      <c r="DL882" s="61"/>
      <c r="DM882" s="61"/>
      <c r="DN882" s="61"/>
      <c r="DO882" s="61"/>
      <c r="DP882" s="61"/>
      <c r="DQ882" s="61"/>
      <c r="DR882" s="61"/>
    </row>
    <row r="883" spans="1:122"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c r="AQ883" s="61"/>
      <c r="AR883" s="61"/>
      <c r="AS883" s="61"/>
      <c r="AT883" s="61"/>
      <c r="AU883" s="61"/>
      <c r="AV883" s="61"/>
      <c r="AW883" s="61"/>
      <c r="AX883" s="61"/>
      <c r="AY883" s="61"/>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61"/>
      <c r="CS883" s="61"/>
      <c r="CT883" s="61"/>
      <c r="CU883" s="61"/>
      <c r="CV883" s="61"/>
      <c r="CW883" s="61"/>
      <c r="CX883" s="61"/>
      <c r="CY883" s="61"/>
      <c r="CZ883" s="61"/>
      <c r="DA883" s="61"/>
      <c r="DB883" s="61"/>
      <c r="DC883" s="61"/>
      <c r="DD883" s="61"/>
      <c r="DE883" s="61"/>
      <c r="DF883" s="61"/>
      <c r="DG883" s="61"/>
      <c r="DH883" s="61"/>
      <c r="DI883" s="61"/>
      <c r="DJ883" s="61"/>
      <c r="DK883" s="61"/>
      <c r="DL883" s="61"/>
      <c r="DM883" s="61"/>
      <c r="DN883" s="61"/>
      <c r="DO883" s="61"/>
      <c r="DP883" s="61"/>
      <c r="DQ883" s="61"/>
      <c r="DR883" s="61"/>
    </row>
    <row r="884" spans="1:122"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c r="AQ884" s="61"/>
      <c r="AR884" s="61"/>
      <c r="AS884" s="61"/>
      <c r="AT884" s="61"/>
      <c r="AU884" s="61"/>
      <c r="AV884" s="61"/>
      <c r="AW884" s="61"/>
      <c r="AX884" s="61"/>
      <c r="AY884" s="61"/>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61"/>
      <c r="CS884" s="61"/>
      <c r="CT884" s="61"/>
      <c r="CU884" s="61"/>
      <c r="CV884" s="61"/>
      <c r="CW884" s="61"/>
      <c r="CX884" s="61"/>
      <c r="CY884" s="61"/>
      <c r="CZ884" s="61"/>
      <c r="DA884" s="61"/>
      <c r="DB884" s="61"/>
      <c r="DC884" s="61"/>
      <c r="DD884" s="61"/>
      <c r="DE884" s="61"/>
      <c r="DF884" s="61"/>
      <c r="DG884" s="61"/>
      <c r="DH884" s="61"/>
      <c r="DI884" s="61"/>
      <c r="DJ884" s="61"/>
      <c r="DK884" s="61"/>
      <c r="DL884" s="61"/>
      <c r="DM884" s="61"/>
      <c r="DN884" s="61"/>
      <c r="DO884" s="61"/>
      <c r="DP884" s="61"/>
      <c r="DQ884" s="61"/>
      <c r="DR884" s="61"/>
    </row>
    <row r="885" spans="1:122"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61"/>
      <c r="CS885" s="61"/>
      <c r="CT885" s="61"/>
      <c r="CU885" s="61"/>
      <c r="CV885" s="61"/>
      <c r="CW885" s="61"/>
      <c r="CX885" s="61"/>
      <c r="CY885" s="61"/>
      <c r="CZ885" s="61"/>
      <c r="DA885" s="61"/>
      <c r="DB885" s="61"/>
      <c r="DC885" s="61"/>
      <c r="DD885" s="61"/>
      <c r="DE885" s="61"/>
      <c r="DF885" s="61"/>
      <c r="DG885" s="61"/>
      <c r="DH885" s="61"/>
      <c r="DI885" s="61"/>
      <c r="DJ885" s="61"/>
      <c r="DK885" s="61"/>
      <c r="DL885" s="61"/>
      <c r="DM885" s="61"/>
      <c r="DN885" s="61"/>
      <c r="DO885" s="61"/>
      <c r="DP885" s="61"/>
      <c r="DQ885" s="61"/>
      <c r="DR885" s="61"/>
    </row>
    <row r="886" spans="1:122"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61"/>
      <c r="CS886" s="61"/>
      <c r="CT886" s="61"/>
      <c r="CU886" s="61"/>
      <c r="CV886" s="61"/>
      <c r="CW886" s="61"/>
      <c r="CX886" s="61"/>
      <c r="CY886" s="61"/>
      <c r="CZ886" s="61"/>
      <c r="DA886" s="61"/>
      <c r="DB886" s="61"/>
      <c r="DC886" s="61"/>
      <c r="DD886" s="61"/>
      <c r="DE886" s="61"/>
      <c r="DF886" s="61"/>
      <c r="DG886" s="61"/>
      <c r="DH886" s="61"/>
      <c r="DI886" s="61"/>
      <c r="DJ886" s="61"/>
      <c r="DK886" s="61"/>
      <c r="DL886" s="61"/>
      <c r="DM886" s="61"/>
      <c r="DN886" s="61"/>
      <c r="DO886" s="61"/>
      <c r="DP886" s="61"/>
      <c r="DQ886" s="61"/>
      <c r="DR886" s="61"/>
    </row>
    <row r="887" spans="1:122"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61"/>
      <c r="CS887" s="61"/>
      <c r="CT887" s="61"/>
      <c r="CU887" s="61"/>
      <c r="CV887" s="61"/>
      <c r="CW887" s="61"/>
      <c r="CX887" s="61"/>
      <c r="CY887" s="61"/>
      <c r="CZ887" s="61"/>
      <c r="DA887" s="61"/>
      <c r="DB887" s="61"/>
      <c r="DC887" s="61"/>
      <c r="DD887" s="61"/>
      <c r="DE887" s="61"/>
      <c r="DF887" s="61"/>
      <c r="DG887" s="61"/>
      <c r="DH887" s="61"/>
      <c r="DI887" s="61"/>
      <c r="DJ887" s="61"/>
      <c r="DK887" s="61"/>
      <c r="DL887" s="61"/>
      <c r="DM887" s="61"/>
      <c r="DN887" s="61"/>
      <c r="DO887" s="61"/>
      <c r="DP887" s="61"/>
      <c r="DQ887" s="61"/>
      <c r="DR887" s="61"/>
    </row>
    <row r="888" spans="1:122"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61"/>
      <c r="CS888" s="61"/>
      <c r="CT888" s="61"/>
      <c r="CU888" s="61"/>
      <c r="CV888" s="61"/>
      <c r="CW888" s="61"/>
      <c r="CX888" s="61"/>
      <c r="CY888" s="61"/>
      <c r="CZ888" s="61"/>
      <c r="DA888" s="61"/>
      <c r="DB888" s="61"/>
      <c r="DC888" s="61"/>
      <c r="DD888" s="61"/>
      <c r="DE888" s="61"/>
      <c r="DF888" s="61"/>
      <c r="DG888" s="61"/>
      <c r="DH888" s="61"/>
      <c r="DI888" s="61"/>
      <c r="DJ888" s="61"/>
      <c r="DK888" s="61"/>
      <c r="DL888" s="61"/>
      <c r="DM888" s="61"/>
      <c r="DN888" s="61"/>
      <c r="DO888" s="61"/>
      <c r="DP888" s="61"/>
      <c r="DQ888" s="61"/>
      <c r="DR888" s="61"/>
    </row>
    <row r="889" spans="1:122"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61"/>
      <c r="CS889" s="61"/>
      <c r="CT889" s="61"/>
      <c r="CU889" s="61"/>
      <c r="CV889" s="61"/>
      <c r="CW889" s="61"/>
      <c r="CX889" s="61"/>
      <c r="CY889" s="61"/>
      <c r="CZ889" s="61"/>
      <c r="DA889" s="61"/>
      <c r="DB889" s="61"/>
      <c r="DC889" s="61"/>
      <c r="DD889" s="61"/>
      <c r="DE889" s="61"/>
      <c r="DF889" s="61"/>
      <c r="DG889" s="61"/>
      <c r="DH889" s="61"/>
      <c r="DI889" s="61"/>
      <c r="DJ889" s="61"/>
      <c r="DK889" s="61"/>
      <c r="DL889" s="61"/>
      <c r="DM889" s="61"/>
      <c r="DN889" s="61"/>
      <c r="DO889" s="61"/>
      <c r="DP889" s="61"/>
      <c r="DQ889" s="61"/>
      <c r="DR889" s="61"/>
    </row>
    <row r="890" spans="1:122"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61"/>
      <c r="CS890" s="61"/>
      <c r="CT890" s="61"/>
      <c r="CU890" s="61"/>
      <c r="CV890" s="61"/>
      <c r="CW890" s="61"/>
      <c r="CX890" s="61"/>
      <c r="CY890" s="61"/>
      <c r="CZ890" s="61"/>
      <c r="DA890" s="61"/>
      <c r="DB890" s="61"/>
      <c r="DC890" s="61"/>
      <c r="DD890" s="61"/>
      <c r="DE890" s="61"/>
      <c r="DF890" s="61"/>
      <c r="DG890" s="61"/>
      <c r="DH890" s="61"/>
      <c r="DI890" s="61"/>
      <c r="DJ890" s="61"/>
      <c r="DK890" s="61"/>
      <c r="DL890" s="61"/>
      <c r="DM890" s="61"/>
      <c r="DN890" s="61"/>
      <c r="DO890" s="61"/>
      <c r="DP890" s="61"/>
      <c r="DQ890" s="61"/>
      <c r="DR890" s="61"/>
    </row>
    <row r="891" spans="1:122"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61"/>
      <c r="CS891" s="61"/>
      <c r="CT891" s="61"/>
      <c r="CU891" s="61"/>
      <c r="CV891" s="61"/>
      <c r="CW891" s="61"/>
      <c r="CX891" s="61"/>
      <c r="CY891" s="61"/>
      <c r="CZ891" s="61"/>
      <c r="DA891" s="61"/>
      <c r="DB891" s="61"/>
      <c r="DC891" s="61"/>
      <c r="DD891" s="61"/>
      <c r="DE891" s="61"/>
      <c r="DF891" s="61"/>
      <c r="DG891" s="61"/>
      <c r="DH891" s="61"/>
      <c r="DI891" s="61"/>
      <c r="DJ891" s="61"/>
      <c r="DK891" s="61"/>
      <c r="DL891" s="61"/>
      <c r="DM891" s="61"/>
      <c r="DN891" s="61"/>
      <c r="DO891" s="61"/>
      <c r="DP891" s="61"/>
      <c r="DQ891" s="61"/>
      <c r="DR891" s="61"/>
    </row>
    <row r="892" spans="1:122"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61"/>
      <c r="CS892" s="61"/>
      <c r="CT892" s="61"/>
      <c r="CU892" s="61"/>
      <c r="CV892" s="61"/>
      <c r="CW892" s="61"/>
      <c r="CX892" s="61"/>
      <c r="CY892" s="61"/>
      <c r="CZ892" s="61"/>
      <c r="DA892" s="61"/>
      <c r="DB892" s="61"/>
      <c r="DC892" s="61"/>
      <c r="DD892" s="61"/>
      <c r="DE892" s="61"/>
      <c r="DF892" s="61"/>
      <c r="DG892" s="61"/>
      <c r="DH892" s="61"/>
      <c r="DI892" s="61"/>
      <c r="DJ892" s="61"/>
      <c r="DK892" s="61"/>
      <c r="DL892" s="61"/>
      <c r="DM892" s="61"/>
      <c r="DN892" s="61"/>
      <c r="DO892" s="61"/>
      <c r="DP892" s="61"/>
      <c r="DQ892" s="61"/>
      <c r="DR892" s="61"/>
    </row>
    <row r="893" spans="1:122"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61"/>
      <c r="CS893" s="61"/>
      <c r="CT893" s="61"/>
      <c r="CU893" s="61"/>
      <c r="CV893" s="61"/>
      <c r="CW893" s="61"/>
      <c r="CX893" s="61"/>
      <c r="CY893" s="61"/>
      <c r="CZ893" s="61"/>
      <c r="DA893" s="61"/>
      <c r="DB893" s="61"/>
      <c r="DC893" s="61"/>
      <c r="DD893" s="61"/>
      <c r="DE893" s="61"/>
      <c r="DF893" s="61"/>
      <c r="DG893" s="61"/>
      <c r="DH893" s="61"/>
      <c r="DI893" s="61"/>
      <c r="DJ893" s="61"/>
      <c r="DK893" s="61"/>
      <c r="DL893" s="61"/>
      <c r="DM893" s="61"/>
      <c r="DN893" s="61"/>
      <c r="DO893" s="61"/>
      <c r="DP893" s="61"/>
      <c r="DQ893" s="61"/>
      <c r="DR893" s="61"/>
    </row>
    <row r="894" spans="1:122"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61"/>
      <c r="CS894" s="61"/>
      <c r="CT894" s="61"/>
      <c r="CU894" s="61"/>
      <c r="CV894" s="61"/>
      <c r="CW894" s="61"/>
      <c r="CX894" s="61"/>
      <c r="CY894" s="61"/>
      <c r="CZ894" s="61"/>
      <c r="DA894" s="61"/>
      <c r="DB894" s="61"/>
      <c r="DC894" s="61"/>
      <c r="DD894" s="61"/>
      <c r="DE894" s="61"/>
      <c r="DF894" s="61"/>
      <c r="DG894" s="61"/>
      <c r="DH894" s="61"/>
      <c r="DI894" s="61"/>
      <c r="DJ894" s="61"/>
      <c r="DK894" s="61"/>
      <c r="DL894" s="61"/>
      <c r="DM894" s="61"/>
      <c r="DN894" s="61"/>
      <c r="DO894" s="61"/>
      <c r="DP894" s="61"/>
      <c r="DQ894" s="61"/>
      <c r="DR894" s="61"/>
    </row>
    <row r="895" spans="1:122"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61"/>
      <c r="CS895" s="61"/>
      <c r="CT895" s="61"/>
      <c r="CU895" s="61"/>
      <c r="CV895" s="61"/>
      <c r="CW895" s="61"/>
      <c r="CX895" s="61"/>
      <c r="CY895" s="61"/>
      <c r="CZ895" s="61"/>
      <c r="DA895" s="61"/>
      <c r="DB895" s="61"/>
      <c r="DC895" s="61"/>
      <c r="DD895" s="61"/>
      <c r="DE895" s="61"/>
      <c r="DF895" s="61"/>
      <c r="DG895" s="61"/>
      <c r="DH895" s="61"/>
      <c r="DI895" s="61"/>
      <c r="DJ895" s="61"/>
      <c r="DK895" s="61"/>
      <c r="DL895" s="61"/>
      <c r="DM895" s="61"/>
      <c r="DN895" s="61"/>
      <c r="DO895" s="61"/>
      <c r="DP895" s="61"/>
      <c r="DQ895" s="61"/>
      <c r="DR895" s="61"/>
    </row>
    <row r="896" spans="1:122"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61"/>
      <c r="CS896" s="61"/>
      <c r="CT896" s="61"/>
      <c r="CU896" s="61"/>
      <c r="CV896" s="61"/>
      <c r="CW896" s="61"/>
      <c r="CX896" s="61"/>
      <c r="CY896" s="61"/>
      <c r="CZ896" s="61"/>
      <c r="DA896" s="61"/>
      <c r="DB896" s="61"/>
      <c r="DC896" s="61"/>
      <c r="DD896" s="61"/>
      <c r="DE896" s="61"/>
      <c r="DF896" s="61"/>
      <c r="DG896" s="61"/>
      <c r="DH896" s="61"/>
      <c r="DI896" s="61"/>
      <c r="DJ896" s="61"/>
      <c r="DK896" s="61"/>
      <c r="DL896" s="61"/>
      <c r="DM896" s="61"/>
      <c r="DN896" s="61"/>
      <c r="DO896" s="61"/>
      <c r="DP896" s="61"/>
      <c r="DQ896" s="61"/>
      <c r="DR896" s="61"/>
    </row>
    <row r="897" spans="1:122"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61"/>
      <c r="CS897" s="61"/>
      <c r="CT897" s="61"/>
      <c r="CU897" s="61"/>
      <c r="CV897" s="61"/>
      <c r="CW897" s="61"/>
      <c r="CX897" s="61"/>
      <c r="CY897" s="61"/>
      <c r="CZ897" s="61"/>
      <c r="DA897" s="61"/>
      <c r="DB897" s="61"/>
      <c r="DC897" s="61"/>
      <c r="DD897" s="61"/>
      <c r="DE897" s="61"/>
      <c r="DF897" s="61"/>
      <c r="DG897" s="61"/>
      <c r="DH897" s="61"/>
      <c r="DI897" s="61"/>
      <c r="DJ897" s="61"/>
      <c r="DK897" s="61"/>
      <c r="DL897" s="61"/>
      <c r="DM897" s="61"/>
      <c r="DN897" s="61"/>
      <c r="DO897" s="61"/>
      <c r="DP897" s="61"/>
      <c r="DQ897" s="61"/>
      <c r="DR897" s="61"/>
    </row>
    <row r="898" spans="1:122"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61"/>
      <c r="CS898" s="61"/>
      <c r="CT898" s="61"/>
      <c r="CU898" s="61"/>
      <c r="CV898" s="61"/>
      <c r="CW898" s="61"/>
      <c r="CX898" s="61"/>
      <c r="CY898" s="61"/>
      <c r="CZ898" s="61"/>
      <c r="DA898" s="61"/>
      <c r="DB898" s="61"/>
      <c r="DC898" s="61"/>
      <c r="DD898" s="61"/>
      <c r="DE898" s="61"/>
      <c r="DF898" s="61"/>
      <c r="DG898" s="61"/>
      <c r="DH898" s="61"/>
      <c r="DI898" s="61"/>
      <c r="DJ898" s="61"/>
      <c r="DK898" s="61"/>
      <c r="DL898" s="61"/>
      <c r="DM898" s="61"/>
      <c r="DN898" s="61"/>
      <c r="DO898" s="61"/>
      <c r="DP898" s="61"/>
      <c r="DQ898" s="61"/>
      <c r="DR898" s="61"/>
    </row>
    <row r="899" spans="1:122"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61"/>
      <c r="CS899" s="61"/>
      <c r="CT899" s="61"/>
      <c r="CU899" s="61"/>
      <c r="CV899" s="61"/>
      <c r="CW899" s="61"/>
      <c r="CX899" s="61"/>
      <c r="CY899" s="61"/>
      <c r="CZ899" s="61"/>
      <c r="DA899" s="61"/>
      <c r="DB899" s="61"/>
      <c r="DC899" s="61"/>
      <c r="DD899" s="61"/>
      <c r="DE899" s="61"/>
      <c r="DF899" s="61"/>
      <c r="DG899" s="61"/>
      <c r="DH899" s="61"/>
      <c r="DI899" s="61"/>
      <c r="DJ899" s="61"/>
      <c r="DK899" s="61"/>
      <c r="DL899" s="61"/>
      <c r="DM899" s="61"/>
      <c r="DN899" s="61"/>
      <c r="DO899" s="61"/>
      <c r="DP899" s="61"/>
      <c r="DQ899" s="61"/>
      <c r="DR899" s="61"/>
    </row>
    <row r="900" spans="1:122"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61"/>
      <c r="CS900" s="61"/>
      <c r="CT900" s="61"/>
      <c r="CU900" s="61"/>
      <c r="CV900" s="61"/>
      <c r="CW900" s="61"/>
      <c r="CX900" s="61"/>
      <c r="CY900" s="61"/>
      <c r="CZ900" s="61"/>
      <c r="DA900" s="61"/>
      <c r="DB900" s="61"/>
      <c r="DC900" s="61"/>
      <c r="DD900" s="61"/>
      <c r="DE900" s="61"/>
      <c r="DF900" s="61"/>
      <c r="DG900" s="61"/>
      <c r="DH900" s="61"/>
      <c r="DI900" s="61"/>
      <c r="DJ900" s="61"/>
      <c r="DK900" s="61"/>
      <c r="DL900" s="61"/>
      <c r="DM900" s="61"/>
      <c r="DN900" s="61"/>
      <c r="DO900" s="61"/>
      <c r="DP900" s="61"/>
      <c r="DQ900" s="61"/>
      <c r="DR900" s="61"/>
    </row>
    <row r="901" spans="1:122"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61"/>
      <c r="CS901" s="61"/>
      <c r="CT901" s="61"/>
      <c r="CU901" s="61"/>
      <c r="CV901" s="61"/>
      <c r="CW901" s="61"/>
      <c r="CX901" s="61"/>
      <c r="CY901" s="61"/>
      <c r="CZ901" s="61"/>
      <c r="DA901" s="61"/>
      <c r="DB901" s="61"/>
      <c r="DC901" s="61"/>
      <c r="DD901" s="61"/>
      <c r="DE901" s="61"/>
      <c r="DF901" s="61"/>
      <c r="DG901" s="61"/>
      <c r="DH901" s="61"/>
      <c r="DI901" s="61"/>
      <c r="DJ901" s="61"/>
      <c r="DK901" s="61"/>
      <c r="DL901" s="61"/>
      <c r="DM901" s="61"/>
      <c r="DN901" s="61"/>
      <c r="DO901" s="61"/>
      <c r="DP901" s="61"/>
      <c r="DQ901" s="61"/>
      <c r="DR901" s="61"/>
    </row>
    <row r="902" spans="1:122"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61"/>
      <c r="CS902" s="61"/>
      <c r="CT902" s="61"/>
      <c r="CU902" s="61"/>
      <c r="CV902" s="61"/>
      <c r="CW902" s="61"/>
      <c r="CX902" s="61"/>
      <c r="CY902" s="61"/>
      <c r="CZ902" s="61"/>
      <c r="DA902" s="61"/>
      <c r="DB902" s="61"/>
      <c r="DC902" s="61"/>
      <c r="DD902" s="61"/>
      <c r="DE902" s="61"/>
      <c r="DF902" s="61"/>
      <c r="DG902" s="61"/>
      <c r="DH902" s="61"/>
      <c r="DI902" s="61"/>
      <c r="DJ902" s="61"/>
      <c r="DK902" s="61"/>
      <c r="DL902" s="61"/>
      <c r="DM902" s="61"/>
      <c r="DN902" s="61"/>
      <c r="DO902" s="61"/>
      <c r="DP902" s="61"/>
      <c r="DQ902" s="61"/>
      <c r="DR902" s="61"/>
    </row>
    <row r="903" spans="1:122"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61"/>
      <c r="CS903" s="61"/>
      <c r="CT903" s="61"/>
      <c r="CU903" s="61"/>
      <c r="CV903" s="61"/>
      <c r="CW903" s="61"/>
      <c r="CX903" s="61"/>
      <c r="CY903" s="61"/>
      <c r="CZ903" s="61"/>
      <c r="DA903" s="61"/>
      <c r="DB903" s="61"/>
      <c r="DC903" s="61"/>
      <c r="DD903" s="61"/>
      <c r="DE903" s="61"/>
      <c r="DF903" s="61"/>
      <c r="DG903" s="61"/>
      <c r="DH903" s="61"/>
      <c r="DI903" s="61"/>
      <c r="DJ903" s="61"/>
      <c r="DK903" s="61"/>
      <c r="DL903" s="61"/>
      <c r="DM903" s="61"/>
      <c r="DN903" s="61"/>
      <c r="DO903" s="61"/>
      <c r="DP903" s="61"/>
      <c r="DQ903" s="61"/>
      <c r="DR903" s="61"/>
    </row>
    <row r="904" spans="1:122"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61"/>
      <c r="CS904" s="61"/>
      <c r="CT904" s="61"/>
      <c r="CU904" s="61"/>
      <c r="CV904" s="61"/>
      <c r="CW904" s="61"/>
      <c r="CX904" s="61"/>
      <c r="CY904" s="61"/>
      <c r="CZ904" s="61"/>
      <c r="DA904" s="61"/>
      <c r="DB904" s="61"/>
      <c r="DC904" s="61"/>
      <c r="DD904" s="61"/>
      <c r="DE904" s="61"/>
      <c r="DF904" s="61"/>
      <c r="DG904" s="61"/>
      <c r="DH904" s="61"/>
      <c r="DI904" s="61"/>
      <c r="DJ904" s="61"/>
      <c r="DK904" s="61"/>
      <c r="DL904" s="61"/>
      <c r="DM904" s="61"/>
      <c r="DN904" s="61"/>
      <c r="DO904" s="61"/>
      <c r="DP904" s="61"/>
      <c r="DQ904" s="61"/>
      <c r="DR904" s="61"/>
    </row>
    <row r="905" spans="1:122"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61"/>
      <c r="CS905" s="61"/>
      <c r="CT905" s="61"/>
      <c r="CU905" s="61"/>
      <c r="CV905" s="61"/>
      <c r="CW905" s="61"/>
      <c r="CX905" s="61"/>
      <c r="CY905" s="61"/>
      <c r="CZ905" s="61"/>
      <c r="DA905" s="61"/>
      <c r="DB905" s="61"/>
      <c r="DC905" s="61"/>
      <c r="DD905" s="61"/>
      <c r="DE905" s="61"/>
      <c r="DF905" s="61"/>
      <c r="DG905" s="61"/>
      <c r="DH905" s="61"/>
      <c r="DI905" s="61"/>
      <c r="DJ905" s="61"/>
      <c r="DK905" s="61"/>
      <c r="DL905" s="61"/>
      <c r="DM905" s="61"/>
      <c r="DN905" s="61"/>
      <c r="DO905" s="61"/>
      <c r="DP905" s="61"/>
      <c r="DQ905" s="61"/>
      <c r="DR905" s="61"/>
    </row>
    <row r="906" spans="1:122"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61"/>
      <c r="CS906" s="61"/>
      <c r="CT906" s="61"/>
      <c r="CU906" s="61"/>
      <c r="CV906" s="61"/>
      <c r="CW906" s="61"/>
      <c r="CX906" s="61"/>
      <c r="CY906" s="61"/>
      <c r="CZ906" s="61"/>
      <c r="DA906" s="61"/>
      <c r="DB906" s="61"/>
      <c r="DC906" s="61"/>
      <c r="DD906" s="61"/>
      <c r="DE906" s="61"/>
      <c r="DF906" s="61"/>
      <c r="DG906" s="61"/>
      <c r="DH906" s="61"/>
      <c r="DI906" s="61"/>
      <c r="DJ906" s="61"/>
      <c r="DK906" s="61"/>
      <c r="DL906" s="61"/>
      <c r="DM906" s="61"/>
      <c r="DN906" s="61"/>
      <c r="DO906" s="61"/>
      <c r="DP906" s="61"/>
      <c r="DQ906" s="61"/>
      <c r="DR906" s="61"/>
    </row>
    <row r="907" spans="1:122"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61"/>
      <c r="CS907" s="61"/>
      <c r="CT907" s="61"/>
      <c r="CU907" s="61"/>
      <c r="CV907" s="61"/>
      <c r="CW907" s="61"/>
      <c r="CX907" s="61"/>
      <c r="CY907" s="61"/>
      <c r="CZ907" s="61"/>
      <c r="DA907" s="61"/>
      <c r="DB907" s="61"/>
      <c r="DC907" s="61"/>
      <c r="DD907" s="61"/>
      <c r="DE907" s="61"/>
      <c r="DF907" s="61"/>
      <c r="DG907" s="61"/>
      <c r="DH907" s="61"/>
      <c r="DI907" s="61"/>
      <c r="DJ907" s="61"/>
      <c r="DK907" s="61"/>
      <c r="DL907" s="61"/>
      <c r="DM907" s="61"/>
      <c r="DN907" s="61"/>
      <c r="DO907" s="61"/>
      <c r="DP907" s="61"/>
      <c r="DQ907" s="61"/>
      <c r="DR907" s="61"/>
    </row>
    <row r="908" spans="1:122"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61"/>
      <c r="CS908" s="61"/>
      <c r="CT908" s="61"/>
      <c r="CU908" s="61"/>
      <c r="CV908" s="61"/>
      <c r="CW908" s="61"/>
      <c r="CX908" s="61"/>
      <c r="CY908" s="61"/>
      <c r="CZ908" s="61"/>
      <c r="DA908" s="61"/>
      <c r="DB908" s="61"/>
      <c r="DC908" s="61"/>
      <c r="DD908" s="61"/>
      <c r="DE908" s="61"/>
      <c r="DF908" s="61"/>
      <c r="DG908" s="61"/>
      <c r="DH908" s="61"/>
      <c r="DI908" s="61"/>
      <c r="DJ908" s="61"/>
      <c r="DK908" s="61"/>
      <c r="DL908" s="61"/>
      <c r="DM908" s="61"/>
      <c r="DN908" s="61"/>
      <c r="DO908" s="61"/>
      <c r="DP908" s="61"/>
      <c r="DQ908" s="61"/>
      <c r="DR908" s="61"/>
    </row>
    <row r="909" spans="1:122"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61"/>
      <c r="CS909" s="61"/>
      <c r="CT909" s="61"/>
      <c r="CU909" s="61"/>
      <c r="CV909" s="61"/>
      <c r="CW909" s="61"/>
      <c r="CX909" s="61"/>
      <c r="CY909" s="61"/>
      <c r="CZ909" s="61"/>
      <c r="DA909" s="61"/>
      <c r="DB909" s="61"/>
      <c r="DC909" s="61"/>
      <c r="DD909" s="61"/>
      <c r="DE909" s="61"/>
      <c r="DF909" s="61"/>
      <c r="DG909" s="61"/>
      <c r="DH909" s="61"/>
      <c r="DI909" s="61"/>
      <c r="DJ909" s="61"/>
      <c r="DK909" s="61"/>
      <c r="DL909" s="61"/>
      <c r="DM909" s="61"/>
      <c r="DN909" s="61"/>
      <c r="DO909" s="61"/>
      <c r="DP909" s="61"/>
      <c r="DQ909" s="61"/>
      <c r="DR909" s="61"/>
    </row>
    <row r="910" spans="1:122"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61"/>
      <c r="CS910" s="61"/>
      <c r="CT910" s="61"/>
      <c r="CU910" s="61"/>
      <c r="CV910" s="61"/>
      <c r="CW910" s="61"/>
      <c r="CX910" s="61"/>
      <c r="CY910" s="61"/>
      <c r="CZ910" s="61"/>
      <c r="DA910" s="61"/>
      <c r="DB910" s="61"/>
      <c r="DC910" s="61"/>
      <c r="DD910" s="61"/>
      <c r="DE910" s="61"/>
      <c r="DF910" s="61"/>
      <c r="DG910" s="61"/>
      <c r="DH910" s="61"/>
      <c r="DI910" s="61"/>
      <c r="DJ910" s="61"/>
      <c r="DK910" s="61"/>
      <c r="DL910" s="61"/>
      <c r="DM910" s="61"/>
      <c r="DN910" s="61"/>
      <c r="DO910" s="61"/>
      <c r="DP910" s="61"/>
      <c r="DQ910" s="61"/>
      <c r="DR910" s="61"/>
    </row>
    <row r="911" spans="1:122"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61"/>
      <c r="CS911" s="61"/>
      <c r="CT911" s="61"/>
      <c r="CU911" s="61"/>
      <c r="CV911" s="61"/>
      <c r="CW911" s="61"/>
      <c r="CX911" s="61"/>
      <c r="CY911" s="61"/>
      <c r="CZ911" s="61"/>
      <c r="DA911" s="61"/>
      <c r="DB911" s="61"/>
      <c r="DC911" s="61"/>
      <c r="DD911" s="61"/>
      <c r="DE911" s="61"/>
      <c r="DF911" s="61"/>
      <c r="DG911" s="61"/>
      <c r="DH911" s="61"/>
      <c r="DI911" s="61"/>
      <c r="DJ911" s="61"/>
      <c r="DK911" s="61"/>
      <c r="DL911" s="61"/>
      <c r="DM911" s="61"/>
      <c r="DN911" s="61"/>
      <c r="DO911" s="61"/>
      <c r="DP911" s="61"/>
      <c r="DQ911" s="61"/>
      <c r="DR911" s="61"/>
    </row>
    <row r="912" spans="1:122"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61"/>
      <c r="CS912" s="61"/>
      <c r="CT912" s="61"/>
      <c r="CU912" s="61"/>
      <c r="CV912" s="61"/>
      <c r="CW912" s="61"/>
      <c r="CX912" s="61"/>
      <c r="CY912" s="61"/>
      <c r="CZ912" s="61"/>
      <c r="DA912" s="61"/>
      <c r="DB912" s="61"/>
      <c r="DC912" s="61"/>
      <c r="DD912" s="61"/>
      <c r="DE912" s="61"/>
      <c r="DF912" s="61"/>
      <c r="DG912" s="61"/>
      <c r="DH912" s="61"/>
      <c r="DI912" s="61"/>
      <c r="DJ912" s="61"/>
      <c r="DK912" s="61"/>
      <c r="DL912" s="61"/>
      <c r="DM912" s="61"/>
      <c r="DN912" s="61"/>
      <c r="DO912" s="61"/>
      <c r="DP912" s="61"/>
      <c r="DQ912" s="61"/>
      <c r="DR912" s="61"/>
    </row>
    <row r="913" spans="1:122"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61"/>
      <c r="CS913" s="61"/>
      <c r="CT913" s="61"/>
      <c r="CU913" s="61"/>
      <c r="CV913" s="61"/>
      <c r="CW913" s="61"/>
      <c r="CX913" s="61"/>
      <c r="CY913" s="61"/>
      <c r="CZ913" s="61"/>
      <c r="DA913" s="61"/>
      <c r="DB913" s="61"/>
      <c r="DC913" s="61"/>
      <c r="DD913" s="61"/>
      <c r="DE913" s="61"/>
      <c r="DF913" s="61"/>
      <c r="DG913" s="61"/>
      <c r="DH913" s="61"/>
      <c r="DI913" s="61"/>
      <c r="DJ913" s="61"/>
      <c r="DK913" s="61"/>
      <c r="DL913" s="61"/>
      <c r="DM913" s="61"/>
      <c r="DN913" s="61"/>
      <c r="DO913" s="61"/>
      <c r="DP913" s="61"/>
      <c r="DQ913" s="61"/>
      <c r="DR913" s="61"/>
    </row>
    <row r="914" spans="1:122"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61"/>
      <c r="CS914" s="61"/>
      <c r="CT914" s="61"/>
      <c r="CU914" s="61"/>
      <c r="CV914" s="61"/>
      <c r="CW914" s="61"/>
      <c r="CX914" s="61"/>
      <c r="CY914" s="61"/>
      <c r="CZ914" s="61"/>
      <c r="DA914" s="61"/>
      <c r="DB914" s="61"/>
      <c r="DC914" s="61"/>
      <c r="DD914" s="61"/>
      <c r="DE914" s="61"/>
      <c r="DF914" s="61"/>
      <c r="DG914" s="61"/>
      <c r="DH914" s="61"/>
      <c r="DI914" s="61"/>
      <c r="DJ914" s="61"/>
      <c r="DK914" s="61"/>
      <c r="DL914" s="61"/>
      <c r="DM914" s="61"/>
      <c r="DN914" s="61"/>
      <c r="DO914" s="61"/>
      <c r="DP914" s="61"/>
      <c r="DQ914" s="61"/>
      <c r="DR914" s="61"/>
    </row>
    <row r="915" spans="1:122"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61"/>
      <c r="CS915" s="61"/>
      <c r="CT915" s="61"/>
      <c r="CU915" s="61"/>
      <c r="CV915" s="61"/>
      <c r="CW915" s="61"/>
      <c r="CX915" s="61"/>
      <c r="CY915" s="61"/>
      <c r="CZ915" s="61"/>
      <c r="DA915" s="61"/>
      <c r="DB915" s="61"/>
      <c r="DC915" s="61"/>
      <c r="DD915" s="61"/>
      <c r="DE915" s="61"/>
      <c r="DF915" s="61"/>
      <c r="DG915" s="61"/>
      <c r="DH915" s="61"/>
      <c r="DI915" s="61"/>
      <c r="DJ915" s="61"/>
      <c r="DK915" s="61"/>
      <c r="DL915" s="61"/>
      <c r="DM915" s="61"/>
      <c r="DN915" s="61"/>
      <c r="DO915" s="61"/>
      <c r="DP915" s="61"/>
      <c r="DQ915" s="61"/>
      <c r="DR915" s="61"/>
    </row>
    <row r="916" spans="1:122"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61"/>
      <c r="CS916" s="61"/>
      <c r="CT916" s="61"/>
      <c r="CU916" s="61"/>
      <c r="CV916" s="61"/>
      <c r="CW916" s="61"/>
      <c r="CX916" s="61"/>
      <c r="CY916" s="61"/>
      <c r="CZ916" s="61"/>
      <c r="DA916" s="61"/>
      <c r="DB916" s="61"/>
      <c r="DC916" s="61"/>
      <c r="DD916" s="61"/>
      <c r="DE916" s="61"/>
      <c r="DF916" s="61"/>
      <c r="DG916" s="61"/>
      <c r="DH916" s="61"/>
      <c r="DI916" s="61"/>
      <c r="DJ916" s="61"/>
      <c r="DK916" s="61"/>
      <c r="DL916" s="61"/>
      <c r="DM916" s="61"/>
      <c r="DN916" s="61"/>
      <c r="DO916" s="61"/>
      <c r="DP916" s="61"/>
      <c r="DQ916" s="61"/>
      <c r="DR916" s="61"/>
    </row>
    <row r="917" spans="1:122"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61"/>
      <c r="CS917" s="61"/>
      <c r="CT917" s="61"/>
      <c r="CU917" s="61"/>
      <c r="CV917" s="61"/>
      <c r="CW917" s="61"/>
      <c r="CX917" s="61"/>
      <c r="CY917" s="61"/>
      <c r="CZ917" s="61"/>
      <c r="DA917" s="61"/>
      <c r="DB917" s="61"/>
      <c r="DC917" s="61"/>
      <c r="DD917" s="61"/>
      <c r="DE917" s="61"/>
      <c r="DF917" s="61"/>
      <c r="DG917" s="61"/>
      <c r="DH917" s="61"/>
      <c r="DI917" s="61"/>
      <c r="DJ917" s="61"/>
      <c r="DK917" s="61"/>
      <c r="DL917" s="61"/>
      <c r="DM917" s="61"/>
      <c r="DN917" s="61"/>
      <c r="DO917" s="61"/>
      <c r="DP917" s="61"/>
      <c r="DQ917" s="61"/>
      <c r="DR917" s="61"/>
    </row>
    <row r="918" spans="1:122"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61"/>
      <c r="CS918" s="61"/>
      <c r="CT918" s="61"/>
      <c r="CU918" s="61"/>
      <c r="CV918" s="61"/>
      <c r="CW918" s="61"/>
      <c r="CX918" s="61"/>
      <c r="CY918" s="61"/>
      <c r="CZ918" s="61"/>
      <c r="DA918" s="61"/>
      <c r="DB918" s="61"/>
      <c r="DC918" s="61"/>
      <c r="DD918" s="61"/>
      <c r="DE918" s="61"/>
      <c r="DF918" s="61"/>
      <c r="DG918" s="61"/>
      <c r="DH918" s="61"/>
      <c r="DI918" s="61"/>
      <c r="DJ918" s="61"/>
      <c r="DK918" s="61"/>
      <c r="DL918" s="61"/>
      <c r="DM918" s="61"/>
      <c r="DN918" s="61"/>
      <c r="DO918" s="61"/>
      <c r="DP918" s="61"/>
      <c r="DQ918" s="61"/>
      <c r="DR918" s="61"/>
    </row>
    <row r="919" spans="1:122"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61"/>
      <c r="CS919" s="61"/>
      <c r="CT919" s="61"/>
      <c r="CU919" s="61"/>
      <c r="CV919" s="61"/>
      <c r="CW919" s="61"/>
      <c r="CX919" s="61"/>
      <c r="CY919" s="61"/>
      <c r="CZ919" s="61"/>
      <c r="DA919" s="61"/>
      <c r="DB919" s="61"/>
      <c r="DC919" s="61"/>
      <c r="DD919" s="61"/>
      <c r="DE919" s="61"/>
      <c r="DF919" s="61"/>
      <c r="DG919" s="61"/>
      <c r="DH919" s="61"/>
      <c r="DI919" s="61"/>
      <c r="DJ919" s="61"/>
      <c r="DK919" s="61"/>
      <c r="DL919" s="61"/>
      <c r="DM919" s="61"/>
      <c r="DN919" s="61"/>
      <c r="DO919" s="61"/>
      <c r="DP919" s="61"/>
      <c r="DQ919" s="61"/>
      <c r="DR919" s="61"/>
    </row>
    <row r="920" spans="1:122"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61"/>
      <c r="CS920" s="61"/>
      <c r="CT920" s="61"/>
      <c r="CU920" s="61"/>
      <c r="CV920" s="61"/>
      <c r="CW920" s="61"/>
      <c r="CX920" s="61"/>
      <c r="CY920" s="61"/>
      <c r="CZ920" s="61"/>
      <c r="DA920" s="61"/>
      <c r="DB920" s="61"/>
      <c r="DC920" s="61"/>
      <c r="DD920" s="61"/>
      <c r="DE920" s="61"/>
      <c r="DF920" s="61"/>
      <c r="DG920" s="61"/>
      <c r="DH920" s="61"/>
      <c r="DI920" s="61"/>
      <c r="DJ920" s="61"/>
      <c r="DK920" s="61"/>
      <c r="DL920" s="61"/>
      <c r="DM920" s="61"/>
      <c r="DN920" s="61"/>
      <c r="DO920" s="61"/>
      <c r="DP920" s="61"/>
      <c r="DQ920" s="61"/>
      <c r="DR920" s="61"/>
    </row>
    <row r="921" spans="1:122"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61"/>
      <c r="CS921" s="61"/>
      <c r="CT921" s="61"/>
      <c r="CU921" s="61"/>
      <c r="CV921" s="61"/>
      <c r="CW921" s="61"/>
      <c r="CX921" s="61"/>
      <c r="CY921" s="61"/>
      <c r="CZ921" s="61"/>
      <c r="DA921" s="61"/>
      <c r="DB921" s="61"/>
      <c r="DC921" s="61"/>
      <c r="DD921" s="61"/>
      <c r="DE921" s="61"/>
      <c r="DF921" s="61"/>
      <c r="DG921" s="61"/>
      <c r="DH921" s="61"/>
      <c r="DI921" s="61"/>
      <c r="DJ921" s="61"/>
      <c r="DK921" s="61"/>
      <c r="DL921" s="61"/>
      <c r="DM921" s="61"/>
      <c r="DN921" s="61"/>
      <c r="DO921" s="61"/>
      <c r="DP921" s="61"/>
      <c r="DQ921" s="61"/>
      <c r="DR921" s="61"/>
    </row>
    <row r="922" spans="1:122"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61"/>
      <c r="CS922" s="61"/>
      <c r="CT922" s="61"/>
      <c r="CU922" s="61"/>
      <c r="CV922" s="61"/>
      <c r="CW922" s="61"/>
      <c r="CX922" s="61"/>
      <c r="CY922" s="61"/>
      <c r="CZ922" s="61"/>
      <c r="DA922" s="61"/>
      <c r="DB922" s="61"/>
      <c r="DC922" s="61"/>
      <c r="DD922" s="61"/>
      <c r="DE922" s="61"/>
      <c r="DF922" s="61"/>
      <c r="DG922" s="61"/>
      <c r="DH922" s="61"/>
      <c r="DI922" s="61"/>
      <c r="DJ922" s="61"/>
      <c r="DK922" s="61"/>
      <c r="DL922" s="61"/>
      <c r="DM922" s="61"/>
      <c r="DN922" s="61"/>
      <c r="DO922" s="61"/>
      <c r="DP922" s="61"/>
      <c r="DQ922" s="61"/>
      <c r="DR922" s="61"/>
    </row>
    <row r="923" spans="1:122"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61"/>
      <c r="CS923" s="61"/>
      <c r="CT923" s="61"/>
      <c r="CU923" s="61"/>
      <c r="CV923" s="61"/>
      <c r="CW923" s="61"/>
      <c r="CX923" s="61"/>
      <c r="CY923" s="61"/>
      <c r="CZ923" s="61"/>
      <c r="DA923" s="61"/>
      <c r="DB923" s="61"/>
      <c r="DC923" s="61"/>
      <c r="DD923" s="61"/>
      <c r="DE923" s="61"/>
      <c r="DF923" s="61"/>
      <c r="DG923" s="61"/>
      <c r="DH923" s="61"/>
      <c r="DI923" s="61"/>
      <c r="DJ923" s="61"/>
      <c r="DK923" s="61"/>
      <c r="DL923" s="61"/>
      <c r="DM923" s="61"/>
      <c r="DN923" s="61"/>
      <c r="DO923" s="61"/>
      <c r="DP923" s="61"/>
      <c r="DQ923" s="61"/>
      <c r="DR923" s="61"/>
    </row>
    <row r="924" spans="1:122"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61"/>
      <c r="CS924" s="61"/>
      <c r="CT924" s="61"/>
      <c r="CU924" s="61"/>
      <c r="CV924" s="61"/>
      <c r="CW924" s="61"/>
      <c r="CX924" s="61"/>
      <c r="CY924" s="61"/>
      <c r="CZ924" s="61"/>
      <c r="DA924" s="61"/>
      <c r="DB924" s="61"/>
      <c r="DC924" s="61"/>
      <c r="DD924" s="61"/>
      <c r="DE924" s="61"/>
      <c r="DF924" s="61"/>
      <c r="DG924" s="61"/>
      <c r="DH924" s="61"/>
      <c r="DI924" s="61"/>
      <c r="DJ924" s="61"/>
      <c r="DK924" s="61"/>
      <c r="DL924" s="61"/>
      <c r="DM924" s="61"/>
      <c r="DN924" s="61"/>
      <c r="DO924" s="61"/>
      <c r="DP924" s="61"/>
      <c r="DQ924" s="61"/>
      <c r="DR924" s="61"/>
    </row>
    <row r="925" spans="1:122"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61"/>
      <c r="CS925" s="61"/>
      <c r="CT925" s="61"/>
      <c r="CU925" s="61"/>
      <c r="CV925" s="61"/>
      <c r="CW925" s="61"/>
      <c r="CX925" s="61"/>
      <c r="CY925" s="61"/>
      <c r="CZ925" s="61"/>
      <c r="DA925" s="61"/>
      <c r="DB925" s="61"/>
      <c r="DC925" s="61"/>
      <c r="DD925" s="61"/>
      <c r="DE925" s="61"/>
      <c r="DF925" s="61"/>
      <c r="DG925" s="61"/>
      <c r="DH925" s="61"/>
      <c r="DI925" s="61"/>
      <c r="DJ925" s="61"/>
      <c r="DK925" s="61"/>
      <c r="DL925" s="61"/>
      <c r="DM925" s="61"/>
      <c r="DN925" s="61"/>
      <c r="DO925" s="61"/>
      <c r="DP925" s="61"/>
      <c r="DQ925" s="61"/>
      <c r="DR925" s="61"/>
    </row>
    <row r="926" spans="1:122"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61"/>
      <c r="CS926" s="61"/>
      <c r="CT926" s="61"/>
      <c r="CU926" s="61"/>
      <c r="CV926" s="61"/>
      <c r="CW926" s="61"/>
      <c r="CX926" s="61"/>
      <c r="CY926" s="61"/>
      <c r="CZ926" s="61"/>
      <c r="DA926" s="61"/>
      <c r="DB926" s="61"/>
      <c r="DC926" s="61"/>
      <c r="DD926" s="61"/>
      <c r="DE926" s="61"/>
      <c r="DF926" s="61"/>
      <c r="DG926" s="61"/>
      <c r="DH926" s="61"/>
      <c r="DI926" s="61"/>
      <c r="DJ926" s="61"/>
      <c r="DK926" s="61"/>
      <c r="DL926" s="61"/>
      <c r="DM926" s="61"/>
      <c r="DN926" s="61"/>
      <c r="DO926" s="61"/>
      <c r="DP926" s="61"/>
      <c r="DQ926" s="61"/>
      <c r="DR926" s="61"/>
    </row>
    <row r="927" spans="1:122"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61"/>
      <c r="CS927" s="61"/>
      <c r="CT927" s="61"/>
      <c r="CU927" s="61"/>
      <c r="CV927" s="61"/>
      <c r="CW927" s="61"/>
      <c r="CX927" s="61"/>
      <c r="CY927" s="61"/>
      <c r="CZ927" s="61"/>
      <c r="DA927" s="61"/>
      <c r="DB927" s="61"/>
      <c r="DC927" s="61"/>
      <c r="DD927" s="61"/>
      <c r="DE927" s="61"/>
      <c r="DF927" s="61"/>
      <c r="DG927" s="61"/>
      <c r="DH927" s="61"/>
      <c r="DI927" s="61"/>
      <c r="DJ927" s="61"/>
      <c r="DK927" s="61"/>
      <c r="DL927" s="61"/>
      <c r="DM927" s="61"/>
      <c r="DN927" s="61"/>
      <c r="DO927" s="61"/>
      <c r="DP927" s="61"/>
      <c r="DQ927" s="61"/>
      <c r="DR927" s="61"/>
    </row>
    <row r="928" spans="1:122"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61"/>
      <c r="CS928" s="61"/>
      <c r="CT928" s="61"/>
      <c r="CU928" s="61"/>
      <c r="CV928" s="61"/>
      <c r="CW928" s="61"/>
      <c r="CX928" s="61"/>
      <c r="CY928" s="61"/>
      <c r="CZ928" s="61"/>
      <c r="DA928" s="61"/>
      <c r="DB928" s="61"/>
      <c r="DC928" s="61"/>
      <c r="DD928" s="61"/>
      <c r="DE928" s="61"/>
      <c r="DF928" s="61"/>
      <c r="DG928" s="61"/>
      <c r="DH928" s="61"/>
      <c r="DI928" s="61"/>
      <c r="DJ928" s="61"/>
      <c r="DK928" s="61"/>
      <c r="DL928" s="61"/>
      <c r="DM928" s="61"/>
      <c r="DN928" s="61"/>
      <c r="DO928" s="61"/>
      <c r="DP928" s="61"/>
      <c r="DQ928" s="61"/>
      <c r="DR928" s="61"/>
    </row>
    <row r="929" spans="1:122"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61"/>
      <c r="CS929" s="61"/>
      <c r="CT929" s="61"/>
      <c r="CU929" s="61"/>
      <c r="CV929" s="61"/>
      <c r="CW929" s="61"/>
      <c r="CX929" s="61"/>
      <c r="CY929" s="61"/>
      <c r="CZ929" s="61"/>
      <c r="DA929" s="61"/>
      <c r="DB929" s="61"/>
      <c r="DC929" s="61"/>
      <c r="DD929" s="61"/>
      <c r="DE929" s="61"/>
      <c r="DF929" s="61"/>
      <c r="DG929" s="61"/>
      <c r="DH929" s="61"/>
      <c r="DI929" s="61"/>
      <c r="DJ929" s="61"/>
      <c r="DK929" s="61"/>
      <c r="DL929" s="61"/>
      <c r="DM929" s="61"/>
      <c r="DN929" s="61"/>
      <c r="DO929" s="61"/>
      <c r="DP929" s="61"/>
      <c r="DQ929" s="61"/>
      <c r="DR929" s="61"/>
    </row>
    <row r="930" spans="1:122"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61"/>
      <c r="CS930" s="61"/>
      <c r="CT930" s="61"/>
      <c r="CU930" s="61"/>
      <c r="CV930" s="61"/>
      <c r="CW930" s="61"/>
      <c r="CX930" s="61"/>
      <c r="CY930" s="61"/>
      <c r="CZ930" s="61"/>
      <c r="DA930" s="61"/>
      <c r="DB930" s="61"/>
      <c r="DC930" s="61"/>
      <c r="DD930" s="61"/>
      <c r="DE930" s="61"/>
      <c r="DF930" s="61"/>
      <c r="DG930" s="61"/>
      <c r="DH930" s="61"/>
      <c r="DI930" s="61"/>
      <c r="DJ930" s="61"/>
      <c r="DK930" s="61"/>
      <c r="DL930" s="61"/>
      <c r="DM930" s="61"/>
      <c r="DN930" s="61"/>
      <c r="DO930" s="61"/>
      <c r="DP930" s="61"/>
      <c r="DQ930" s="61"/>
      <c r="DR930" s="61"/>
    </row>
    <row r="931" spans="1:122"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61"/>
      <c r="CS931" s="61"/>
      <c r="CT931" s="61"/>
      <c r="CU931" s="61"/>
      <c r="CV931" s="61"/>
      <c r="CW931" s="61"/>
      <c r="CX931" s="61"/>
      <c r="CY931" s="61"/>
      <c r="CZ931" s="61"/>
      <c r="DA931" s="61"/>
      <c r="DB931" s="61"/>
      <c r="DC931" s="61"/>
      <c r="DD931" s="61"/>
      <c r="DE931" s="61"/>
      <c r="DF931" s="61"/>
      <c r="DG931" s="61"/>
      <c r="DH931" s="61"/>
      <c r="DI931" s="61"/>
      <c r="DJ931" s="61"/>
      <c r="DK931" s="61"/>
      <c r="DL931" s="61"/>
      <c r="DM931" s="61"/>
      <c r="DN931" s="61"/>
      <c r="DO931" s="61"/>
      <c r="DP931" s="61"/>
      <c r="DQ931" s="61"/>
      <c r="DR931" s="61"/>
    </row>
    <row r="932" spans="1:122"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61"/>
      <c r="CS932" s="61"/>
      <c r="CT932" s="61"/>
      <c r="CU932" s="61"/>
      <c r="CV932" s="61"/>
      <c r="CW932" s="61"/>
      <c r="CX932" s="61"/>
      <c r="CY932" s="61"/>
      <c r="CZ932" s="61"/>
      <c r="DA932" s="61"/>
      <c r="DB932" s="61"/>
      <c r="DC932" s="61"/>
      <c r="DD932" s="61"/>
      <c r="DE932" s="61"/>
      <c r="DF932" s="61"/>
      <c r="DG932" s="61"/>
      <c r="DH932" s="61"/>
      <c r="DI932" s="61"/>
      <c r="DJ932" s="61"/>
      <c r="DK932" s="61"/>
      <c r="DL932" s="61"/>
      <c r="DM932" s="61"/>
      <c r="DN932" s="61"/>
      <c r="DO932" s="61"/>
      <c r="DP932" s="61"/>
      <c r="DQ932" s="61"/>
      <c r="DR932" s="61"/>
    </row>
    <row r="933" spans="1:122"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61"/>
      <c r="CS933" s="61"/>
      <c r="CT933" s="61"/>
      <c r="CU933" s="61"/>
      <c r="CV933" s="61"/>
      <c r="CW933" s="61"/>
      <c r="CX933" s="61"/>
      <c r="CY933" s="61"/>
      <c r="CZ933" s="61"/>
      <c r="DA933" s="61"/>
      <c r="DB933" s="61"/>
      <c r="DC933" s="61"/>
      <c r="DD933" s="61"/>
      <c r="DE933" s="61"/>
      <c r="DF933" s="61"/>
      <c r="DG933" s="61"/>
      <c r="DH933" s="61"/>
      <c r="DI933" s="61"/>
      <c r="DJ933" s="61"/>
      <c r="DK933" s="61"/>
      <c r="DL933" s="61"/>
      <c r="DM933" s="61"/>
      <c r="DN933" s="61"/>
      <c r="DO933" s="61"/>
      <c r="DP933" s="61"/>
      <c r="DQ933" s="61"/>
      <c r="DR933" s="61"/>
    </row>
    <row r="934" spans="1:122"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61"/>
      <c r="CS934" s="61"/>
      <c r="CT934" s="61"/>
      <c r="CU934" s="61"/>
      <c r="CV934" s="61"/>
      <c r="CW934" s="61"/>
      <c r="CX934" s="61"/>
      <c r="CY934" s="61"/>
      <c r="CZ934" s="61"/>
      <c r="DA934" s="61"/>
      <c r="DB934" s="61"/>
      <c r="DC934" s="61"/>
      <c r="DD934" s="61"/>
      <c r="DE934" s="61"/>
      <c r="DF934" s="61"/>
      <c r="DG934" s="61"/>
      <c r="DH934" s="61"/>
      <c r="DI934" s="61"/>
      <c r="DJ934" s="61"/>
      <c r="DK934" s="61"/>
      <c r="DL934" s="61"/>
      <c r="DM934" s="61"/>
      <c r="DN934" s="61"/>
      <c r="DO934" s="61"/>
      <c r="DP934" s="61"/>
      <c r="DQ934" s="61"/>
      <c r="DR934" s="61"/>
    </row>
    <row r="935" spans="1:122"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61"/>
      <c r="CS935" s="61"/>
      <c r="CT935" s="61"/>
      <c r="CU935" s="61"/>
      <c r="CV935" s="61"/>
      <c r="CW935" s="61"/>
      <c r="CX935" s="61"/>
      <c r="CY935" s="61"/>
      <c r="CZ935" s="61"/>
      <c r="DA935" s="61"/>
      <c r="DB935" s="61"/>
      <c r="DC935" s="61"/>
      <c r="DD935" s="61"/>
      <c r="DE935" s="61"/>
      <c r="DF935" s="61"/>
      <c r="DG935" s="61"/>
      <c r="DH935" s="61"/>
      <c r="DI935" s="61"/>
      <c r="DJ935" s="61"/>
      <c r="DK935" s="61"/>
      <c r="DL935" s="61"/>
      <c r="DM935" s="61"/>
      <c r="DN935" s="61"/>
      <c r="DO935" s="61"/>
      <c r="DP935" s="61"/>
      <c r="DQ935" s="61"/>
      <c r="DR935" s="61"/>
    </row>
    <row r="936" spans="1:122"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61"/>
      <c r="CS936" s="61"/>
      <c r="CT936" s="61"/>
      <c r="CU936" s="61"/>
      <c r="CV936" s="61"/>
      <c r="CW936" s="61"/>
      <c r="CX936" s="61"/>
      <c r="CY936" s="61"/>
      <c r="CZ936" s="61"/>
      <c r="DA936" s="61"/>
      <c r="DB936" s="61"/>
      <c r="DC936" s="61"/>
      <c r="DD936" s="61"/>
      <c r="DE936" s="61"/>
      <c r="DF936" s="61"/>
      <c r="DG936" s="61"/>
      <c r="DH936" s="61"/>
      <c r="DI936" s="61"/>
      <c r="DJ936" s="61"/>
      <c r="DK936" s="61"/>
      <c r="DL936" s="61"/>
      <c r="DM936" s="61"/>
      <c r="DN936" s="61"/>
      <c r="DO936" s="61"/>
      <c r="DP936" s="61"/>
      <c r="DQ936" s="61"/>
      <c r="DR936" s="61"/>
    </row>
    <row r="937" spans="1:122"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61"/>
      <c r="CS937" s="61"/>
      <c r="CT937" s="61"/>
      <c r="CU937" s="61"/>
      <c r="CV937" s="61"/>
      <c r="CW937" s="61"/>
      <c r="CX937" s="61"/>
      <c r="CY937" s="61"/>
      <c r="CZ937" s="61"/>
      <c r="DA937" s="61"/>
      <c r="DB937" s="61"/>
      <c r="DC937" s="61"/>
      <c r="DD937" s="61"/>
      <c r="DE937" s="61"/>
      <c r="DF937" s="61"/>
      <c r="DG937" s="61"/>
      <c r="DH937" s="61"/>
      <c r="DI937" s="61"/>
      <c r="DJ937" s="61"/>
      <c r="DK937" s="61"/>
      <c r="DL937" s="61"/>
      <c r="DM937" s="61"/>
      <c r="DN937" s="61"/>
      <c r="DO937" s="61"/>
      <c r="DP937" s="61"/>
      <c r="DQ937" s="61"/>
      <c r="DR937" s="61"/>
    </row>
    <row r="938" spans="1:122"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1"/>
      <c r="AT938" s="61"/>
      <c r="AU938" s="61"/>
      <c r="AV938" s="61"/>
      <c r="AW938" s="61"/>
      <c r="AX938" s="61"/>
      <c r="AY938" s="61"/>
      <c r="AZ938" s="61"/>
      <c r="BA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61"/>
      <c r="CS938" s="61"/>
      <c r="CT938" s="61"/>
      <c r="CU938" s="61"/>
      <c r="CV938" s="61"/>
      <c r="CW938" s="61"/>
      <c r="CX938" s="61"/>
      <c r="CY938" s="61"/>
      <c r="CZ938" s="61"/>
      <c r="DA938" s="61"/>
      <c r="DB938" s="61"/>
      <c r="DC938" s="61"/>
      <c r="DD938" s="61"/>
      <c r="DE938" s="61"/>
      <c r="DF938" s="61"/>
      <c r="DG938" s="61"/>
      <c r="DH938" s="61"/>
      <c r="DI938" s="61"/>
      <c r="DJ938" s="61"/>
      <c r="DK938" s="61"/>
      <c r="DL938" s="61"/>
      <c r="DM938" s="61"/>
      <c r="DN938" s="61"/>
      <c r="DO938" s="61"/>
      <c r="DP938" s="61"/>
      <c r="DQ938" s="61"/>
      <c r="DR938" s="61"/>
    </row>
    <row r="939" spans="1:122"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61"/>
      <c r="CS939" s="61"/>
      <c r="CT939" s="61"/>
      <c r="CU939" s="61"/>
      <c r="CV939" s="61"/>
      <c r="CW939" s="61"/>
      <c r="CX939" s="61"/>
      <c r="CY939" s="61"/>
      <c r="CZ939" s="61"/>
      <c r="DA939" s="61"/>
      <c r="DB939" s="61"/>
      <c r="DC939" s="61"/>
      <c r="DD939" s="61"/>
      <c r="DE939" s="61"/>
      <c r="DF939" s="61"/>
      <c r="DG939" s="61"/>
      <c r="DH939" s="61"/>
      <c r="DI939" s="61"/>
      <c r="DJ939" s="61"/>
      <c r="DK939" s="61"/>
      <c r="DL939" s="61"/>
      <c r="DM939" s="61"/>
      <c r="DN939" s="61"/>
      <c r="DO939" s="61"/>
      <c r="DP939" s="61"/>
      <c r="DQ939" s="61"/>
      <c r="DR939" s="61"/>
    </row>
    <row r="940" spans="1:122"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61"/>
      <c r="CS940" s="61"/>
      <c r="CT940" s="61"/>
      <c r="CU940" s="61"/>
      <c r="CV940" s="61"/>
      <c r="CW940" s="61"/>
      <c r="CX940" s="61"/>
      <c r="CY940" s="61"/>
      <c r="CZ940" s="61"/>
      <c r="DA940" s="61"/>
      <c r="DB940" s="61"/>
      <c r="DC940" s="61"/>
      <c r="DD940" s="61"/>
      <c r="DE940" s="61"/>
      <c r="DF940" s="61"/>
      <c r="DG940" s="61"/>
      <c r="DH940" s="61"/>
      <c r="DI940" s="61"/>
      <c r="DJ940" s="61"/>
      <c r="DK940" s="61"/>
      <c r="DL940" s="61"/>
      <c r="DM940" s="61"/>
      <c r="DN940" s="61"/>
      <c r="DO940" s="61"/>
      <c r="DP940" s="61"/>
      <c r="DQ940" s="61"/>
      <c r="DR940" s="61"/>
    </row>
    <row r="941" spans="1:122"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61"/>
      <c r="CS941" s="61"/>
      <c r="CT941" s="61"/>
      <c r="CU941" s="61"/>
      <c r="CV941" s="61"/>
      <c r="CW941" s="61"/>
      <c r="CX941" s="61"/>
      <c r="CY941" s="61"/>
      <c r="CZ941" s="61"/>
      <c r="DA941" s="61"/>
      <c r="DB941" s="61"/>
      <c r="DC941" s="61"/>
      <c r="DD941" s="61"/>
      <c r="DE941" s="61"/>
      <c r="DF941" s="61"/>
      <c r="DG941" s="61"/>
      <c r="DH941" s="61"/>
      <c r="DI941" s="61"/>
      <c r="DJ941" s="61"/>
      <c r="DK941" s="61"/>
      <c r="DL941" s="61"/>
      <c r="DM941" s="61"/>
      <c r="DN941" s="61"/>
      <c r="DO941" s="61"/>
      <c r="DP941" s="61"/>
      <c r="DQ941" s="61"/>
      <c r="DR941" s="61"/>
    </row>
    <row r="942" spans="1:122"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61"/>
      <c r="CS942" s="61"/>
      <c r="CT942" s="61"/>
      <c r="CU942" s="61"/>
      <c r="CV942" s="61"/>
      <c r="CW942" s="61"/>
      <c r="CX942" s="61"/>
      <c r="CY942" s="61"/>
      <c r="CZ942" s="61"/>
      <c r="DA942" s="61"/>
      <c r="DB942" s="61"/>
      <c r="DC942" s="61"/>
      <c r="DD942" s="61"/>
      <c r="DE942" s="61"/>
      <c r="DF942" s="61"/>
      <c r="DG942" s="61"/>
      <c r="DH942" s="61"/>
      <c r="DI942" s="61"/>
      <c r="DJ942" s="61"/>
      <c r="DK942" s="61"/>
      <c r="DL942" s="61"/>
      <c r="DM942" s="61"/>
      <c r="DN942" s="61"/>
      <c r="DO942" s="61"/>
      <c r="DP942" s="61"/>
      <c r="DQ942" s="61"/>
      <c r="DR942" s="61"/>
    </row>
    <row r="943" spans="1:122"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61"/>
      <c r="CS943" s="61"/>
      <c r="CT943" s="61"/>
      <c r="CU943" s="61"/>
      <c r="CV943" s="61"/>
      <c r="CW943" s="61"/>
      <c r="CX943" s="61"/>
      <c r="CY943" s="61"/>
      <c r="CZ943" s="61"/>
      <c r="DA943" s="61"/>
      <c r="DB943" s="61"/>
      <c r="DC943" s="61"/>
      <c r="DD943" s="61"/>
      <c r="DE943" s="61"/>
      <c r="DF943" s="61"/>
      <c r="DG943" s="61"/>
      <c r="DH943" s="61"/>
      <c r="DI943" s="61"/>
      <c r="DJ943" s="61"/>
      <c r="DK943" s="61"/>
      <c r="DL943" s="61"/>
      <c r="DM943" s="61"/>
      <c r="DN943" s="61"/>
      <c r="DO943" s="61"/>
      <c r="DP943" s="61"/>
      <c r="DQ943" s="61"/>
      <c r="DR943" s="61"/>
    </row>
    <row r="944" spans="1:122"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61"/>
      <c r="CS944" s="61"/>
      <c r="CT944" s="61"/>
      <c r="CU944" s="61"/>
      <c r="CV944" s="61"/>
      <c r="CW944" s="61"/>
      <c r="CX944" s="61"/>
      <c r="CY944" s="61"/>
      <c r="CZ944" s="61"/>
      <c r="DA944" s="61"/>
      <c r="DB944" s="61"/>
      <c r="DC944" s="61"/>
      <c r="DD944" s="61"/>
      <c r="DE944" s="61"/>
      <c r="DF944" s="61"/>
      <c r="DG944" s="61"/>
      <c r="DH944" s="61"/>
      <c r="DI944" s="61"/>
      <c r="DJ944" s="61"/>
      <c r="DK944" s="61"/>
      <c r="DL944" s="61"/>
      <c r="DM944" s="61"/>
      <c r="DN944" s="61"/>
      <c r="DO944" s="61"/>
      <c r="DP944" s="61"/>
      <c r="DQ944" s="61"/>
      <c r="DR944" s="61"/>
    </row>
    <row r="945" spans="1:122"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1"/>
      <c r="AT945" s="61"/>
      <c r="AU945" s="61"/>
      <c r="AV945" s="61"/>
      <c r="AW945" s="61"/>
      <c r="AX945" s="61"/>
      <c r="AY945" s="6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61"/>
      <c r="CS945" s="61"/>
      <c r="CT945" s="61"/>
      <c r="CU945" s="61"/>
      <c r="CV945" s="61"/>
      <c r="CW945" s="61"/>
      <c r="CX945" s="61"/>
      <c r="CY945" s="61"/>
      <c r="CZ945" s="61"/>
      <c r="DA945" s="61"/>
      <c r="DB945" s="61"/>
      <c r="DC945" s="61"/>
      <c r="DD945" s="61"/>
      <c r="DE945" s="61"/>
      <c r="DF945" s="61"/>
      <c r="DG945" s="61"/>
      <c r="DH945" s="61"/>
      <c r="DI945" s="61"/>
      <c r="DJ945" s="61"/>
      <c r="DK945" s="61"/>
      <c r="DL945" s="61"/>
      <c r="DM945" s="61"/>
      <c r="DN945" s="61"/>
      <c r="DO945" s="61"/>
      <c r="DP945" s="61"/>
      <c r="DQ945" s="61"/>
      <c r="DR945" s="61"/>
    </row>
    <row r="946" spans="1:122"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1"/>
      <c r="AT946" s="61"/>
      <c r="AU946" s="61"/>
      <c r="AV946" s="61"/>
      <c r="AW946" s="61"/>
      <c r="AX946" s="61"/>
      <c r="AY946" s="6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61"/>
      <c r="CS946" s="61"/>
      <c r="CT946" s="61"/>
      <c r="CU946" s="61"/>
      <c r="CV946" s="61"/>
      <c r="CW946" s="61"/>
      <c r="CX946" s="61"/>
      <c r="CY946" s="61"/>
      <c r="CZ946" s="61"/>
      <c r="DA946" s="61"/>
      <c r="DB946" s="61"/>
      <c r="DC946" s="61"/>
      <c r="DD946" s="61"/>
      <c r="DE946" s="61"/>
      <c r="DF946" s="61"/>
      <c r="DG946" s="61"/>
      <c r="DH946" s="61"/>
      <c r="DI946" s="61"/>
      <c r="DJ946" s="61"/>
      <c r="DK946" s="61"/>
      <c r="DL946" s="61"/>
      <c r="DM946" s="61"/>
      <c r="DN946" s="61"/>
      <c r="DO946" s="61"/>
      <c r="DP946" s="61"/>
      <c r="DQ946" s="61"/>
      <c r="DR946" s="61"/>
    </row>
    <row r="947" spans="1:122"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1"/>
      <c r="AT947" s="61"/>
      <c r="AU947" s="61"/>
      <c r="AV947" s="61"/>
      <c r="AW947" s="61"/>
      <c r="AX947" s="61"/>
      <c r="AY947" s="6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61"/>
      <c r="CS947" s="61"/>
      <c r="CT947" s="61"/>
      <c r="CU947" s="61"/>
      <c r="CV947" s="61"/>
      <c r="CW947" s="61"/>
      <c r="CX947" s="61"/>
      <c r="CY947" s="61"/>
      <c r="CZ947" s="61"/>
      <c r="DA947" s="61"/>
      <c r="DB947" s="61"/>
      <c r="DC947" s="61"/>
      <c r="DD947" s="61"/>
      <c r="DE947" s="61"/>
      <c r="DF947" s="61"/>
      <c r="DG947" s="61"/>
      <c r="DH947" s="61"/>
      <c r="DI947" s="61"/>
      <c r="DJ947" s="61"/>
      <c r="DK947" s="61"/>
      <c r="DL947" s="61"/>
      <c r="DM947" s="61"/>
      <c r="DN947" s="61"/>
      <c r="DO947" s="61"/>
      <c r="DP947" s="61"/>
      <c r="DQ947" s="61"/>
      <c r="DR947" s="61"/>
    </row>
    <row r="948" spans="1:122"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1"/>
      <c r="AT948" s="61"/>
      <c r="AU948" s="61"/>
      <c r="AV948" s="61"/>
      <c r="AW948" s="61"/>
      <c r="AX948" s="61"/>
      <c r="AY948" s="6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61"/>
      <c r="CS948" s="61"/>
      <c r="CT948" s="61"/>
      <c r="CU948" s="61"/>
      <c r="CV948" s="61"/>
      <c r="CW948" s="61"/>
      <c r="CX948" s="61"/>
      <c r="CY948" s="61"/>
      <c r="CZ948" s="61"/>
      <c r="DA948" s="61"/>
      <c r="DB948" s="61"/>
      <c r="DC948" s="61"/>
      <c r="DD948" s="61"/>
      <c r="DE948" s="61"/>
      <c r="DF948" s="61"/>
      <c r="DG948" s="61"/>
      <c r="DH948" s="61"/>
      <c r="DI948" s="61"/>
      <c r="DJ948" s="61"/>
      <c r="DK948" s="61"/>
      <c r="DL948" s="61"/>
      <c r="DM948" s="61"/>
      <c r="DN948" s="61"/>
      <c r="DO948" s="61"/>
      <c r="DP948" s="61"/>
      <c r="DQ948" s="61"/>
      <c r="DR948" s="61"/>
    </row>
    <row r="949" spans="1:122"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1"/>
      <c r="AT949" s="61"/>
      <c r="AU949" s="61"/>
      <c r="AV949" s="61"/>
      <c r="AW949" s="61"/>
      <c r="AX949" s="61"/>
      <c r="AY949" s="6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61"/>
      <c r="CS949" s="61"/>
      <c r="CT949" s="61"/>
      <c r="CU949" s="61"/>
      <c r="CV949" s="61"/>
      <c r="CW949" s="61"/>
      <c r="CX949" s="61"/>
      <c r="CY949" s="61"/>
      <c r="CZ949" s="61"/>
      <c r="DA949" s="61"/>
      <c r="DB949" s="61"/>
      <c r="DC949" s="61"/>
      <c r="DD949" s="61"/>
      <c r="DE949" s="61"/>
      <c r="DF949" s="61"/>
      <c r="DG949" s="61"/>
      <c r="DH949" s="61"/>
      <c r="DI949" s="61"/>
      <c r="DJ949" s="61"/>
      <c r="DK949" s="61"/>
      <c r="DL949" s="61"/>
      <c r="DM949" s="61"/>
      <c r="DN949" s="61"/>
      <c r="DO949" s="61"/>
      <c r="DP949" s="61"/>
      <c r="DQ949" s="61"/>
      <c r="DR949" s="61"/>
    </row>
    <row r="950" spans="1:122"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1"/>
      <c r="AT950" s="61"/>
      <c r="AU950" s="61"/>
      <c r="AV950" s="61"/>
      <c r="AW950" s="61"/>
      <c r="AX950" s="61"/>
      <c r="AY950" s="61"/>
      <c r="AZ950" s="61"/>
      <c r="BA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61"/>
      <c r="CS950" s="61"/>
      <c r="CT950" s="61"/>
      <c r="CU950" s="61"/>
      <c r="CV950" s="61"/>
      <c r="CW950" s="61"/>
      <c r="CX950" s="61"/>
      <c r="CY950" s="61"/>
      <c r="CZ950" s="61"/>
      <c r="DA950" s="61"/>
      <c r="DB950" s="61"/>
      <c r="DC950" s="61"/>
      <c r="DD950" s="61"/>
      <c r="DE950" s="61"/>
      <c r="DF950" s="61"/>
      <c r="DG950" s="61"/>
      <c r="DH950" s="61"/>
      <c r="DI950" s="61"/>
      <c r="DJ950" s="61"/>
      <c r="DK950" s="61"/>
      <c r="DL950" s="61"/>
      <c r="DM950" s="61"/>
      <c r="DN950" s="61"/>
      <c r="DO950" s="61"/>
      <c r="DP950" s="61"/>
      <c r="DQ950" s="61"/>
      <c r="DR950" s="61"/>
    </row>
    <row r="951" spans="1:122"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1"/>
      <c r="AT951" s="61"/>
      <c r="AU951" s="61"/>
      <c r="AV951" s="61"/>
      <c r="AW951" s="61"/>
      <c r="AX951" s="61"/>
      <c r="AY951" s="61"/>
      <c r="AZ951" s="61"/>
      <c r="BA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61"/>
      <c r="CS951" s="61"/>
      <c r="CT951" s="61"/>
      <c r="CU951" s="61"/>
      <c r="CV951" s="61"/>
      <c r="CW951" s="61"/>
      <c r="CX951" s="61"/>
      <c r="CY951" s="61"/>
      <c r="CZ951" s="61"/>
      <c r="DA951" s="61"/>
      <c r="DB951" s="61"/>
      <c r="DC951" s="61"/>
      <c r="DD951" s="61"/>
      <c r="DE951" s="61"/>
      <c r="DF951" s="61"/>
      <c r="DG951" s="61"/>
      <c r="DH951" s="61"/>
      <c r="DI951" s="61"/>
      <c r="DJ951" s="61"/>
      <c r="DK951" s="61"/>
      <c r="DL951" s="61"/>
      <c r="DM951" s="61"/>
      <c r="DN951" s="61"/>
      <c r="DO951" s="61"/>
      <c r="DP951" s="61"/>
      <c r="DQ951" s="61"/>
      <c r="DR951" s="61"/>
    </row>
    <row r="952" spans="1:122"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1"/>
      <c r="AT952" s="61"/>
      <c r="AU952" s="61"/>
      <c r="AV952" s="61"/>
      <c r="AW952" s="61"/>
      <c r="AX952" s="61"/>
      <c r="AY952" s="61"/>
      <c r="AZ952" s="61"/>
      <c r="BA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61"/>
      <c r="CS952" s="61"/>
      <c r="CT952" s="61"/>
      <c r="CU952" s="61"/>
      <c r="CV952" s="61"/>
      <c r="CW952" s="61"/>
      <c r="CX952" s="61"/>
      <c r="CY952" s="61"/>
      <c r="CZ952" s="61"/>
      <c r="DA952" s="61"/>
      <c r="DB952" s="61"/>
      <c r="DC952" s="61"/>
      <c r="DD952" s="61"/>
      <c r="DE952" s="61"/>
      <c r="DF952" s="61"/>
      <c r="DG952" s="61"/>
      <c r="DH952" s="61"/>
      <c r="DI952" s="61"/>
      <c r="DJ952" s="61"/>
      <c r="DK952" s="61"/>
      <c r="DL952" s="61"/>
      <c r="DM952" s="61"/>
      <c r="DN952" s="61"/>
      <c r="DO952" s="61"/>
      <c r="DP952" s="61"/>
      <c r="DQ952" s="61"/>
      <c r="DR952" s="61"/>
    </row>
    <row r="953" spans="1:122"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1"/>
      <c r="AT953" s="61"/>
      <c r="AU953" s="61"/>
      <c r="AV953" s="61"/>
      <c r="AW953" s="61"/>
      <c r="AX953" s="61"/>
      <c r="AY953" s="61"/>
      <c r="AZ953" s="61"/>
      <c r="BA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61"/>
      <c r="CS953" s="61"/>
      <c r="CT953" s="61"/>
      <c r="CU953" s="61"/>
      <c r="CV953" s="61"/>
      <c r="CW953" s="61"/>
      <c r="CX953" s="61"/>
      <c r="CY953" s="61"/>
      <c r="CZ953" s="61"/>
      <c r="DA953" s="61"/>
      <c r="DB953" s="61"/>
      <c r="DC953" s="61"/>
      <c r="DD953" s="61"/>
      <c r="DE953" s="61"/>
      <c r="DF953" s="61"/>
      <c r="DG953" s="61"/>
      <c r="DH953" s="61"/>
      <c r="DI953" s="61"/>
      <c r="DJ953" s="61"/>
      <c r="DK953" s="61"/>
      <c r="DL953" s="61"/>
      <c r="DM953" s="61"/>
      <c r="DN953" s="61"/>
      <c r="DO953" s="61"/>
      <c r="DP953" s="61"/>
      <c r="DQ953" s="61"/>
      <c r="DR953" s="61"/>
    </row>
    <row r="954" spans="1:122"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61"/>
      <c r="CS954" s="61"/>
      <c r="CT954" s="61"/>
      <c r="CU954" s="61"/>
      <c r="CV954" s="61"/>
      <c r="CW954" s="61"/>
      <c r="CX954" s="61"/>
      <c r="CY954" s="61"/>
      <c r="CZ954" s="61"/>
      <c r="DA954" s="61"/>
      <c r="DB954" s="61"/>
      <c r="DC954" s="61"/>
      <c r="DD954" s="61"/>
      <c r="DE954" s="61"/>
      <c r="DF954" s="61"/>
      <c r="DG954" s="61"/>
      <c r="DH954" s="61"/>
      <c r="DI954" s="61"/>
      <c r="DJ954" s="61"/>
      <c r="DK954" s="61"/>
      <c r="DL954" s="61"/>
      <c r="DM954" s="61"/>
      <c r="DN954" s="61"/>
      <c r="DO954" s="61"/>
      <c r="DP954" s="61"/>
      <c r="DQ954" s="61"/>
      <c r="DR954" s="61"/>
    </row>
    <row r="955" spans="1:122"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61"/>
      <c r="CS955" s="61"/>
      <c r="CT955" s="61"/>
      <c r="CU955" s="61"/>
      <c r="CV955" s="61"/>
      <c r="CW955" s="61"/>
      <c r="CX955" s="61"/>
      <c r="CY955" s="61"/>
      <c r="CZ955" s="61"/>
      <c r="DA955" s="61"/>
      <c r="DB955" s="61"/>
      <c r="DC955" s="61"/>
      <c r="DD955" s="61"/>
      <c r="DE955" s="61"/>
      <c r="DF955" s="61"/>
      <c r="DG955" s="61"/>
      <c r="DH955" s="61"/>
      <c r="DI955" s="61"/>
      <c r="DJ955" s="61"/>
      <c r="DK955" s="61"/>
      <c r="DL955" s="61"/>
      <c r="DM955" s="61"/>
      <c r="DN955" s="61"/>
      <c r="DO955" s="61"/>
      <c r="DP955" s="61"/>
      <c r="DQ955" s="61"/>
      <c r="DR955" s="61"/>
    </row>
    <row r="956" spans="1:122"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61"/>
      <c r="CS956" s="61"/>
      <c r="CT956" s="61"/>
      <c r="CU956" s="61"/>
      <c r="CV956" s="61"/>
      <c r="CW956" s="61"/>
      <c r="CX956" s="61"/>
      <c r="CY956" s="61"/>
      <c r="CZ956" s="61"/>
      <c r="DA956" s="61"/>
      <c r="DB956" s="61"/>
      <c r="DC956" s="61"/>
      <c r="DD956" s="61"/>
      <c r="DE956" s="61"/>
      <c r="DF956" s="61"/>
      <c r="DG956" s="61"/>
      <c r="DH956" s="61"/>
      <c r="DI956" s="61"/>
      <c r="DJ956" s="61"/>
      <c r="DK956" s="61"/>
      <c r="DL956" s="61"/>
      <c r="DM956" s="61"/>
      <c r="DN956" s="61"/>
      <c r="DO956" s="61"/>
      <c r="DP956" s="61"/>
      <c r="DQ956" s="61"/>
      <c r="DR956" s="61"/>
    </row>
    <row r="957" spans="1:122"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61"/>
      <c r="CS957" s="61"/>
      <c r="CT957" s="61"/>
      <c r="CU957" s="61"/>
      <c r="CV957" s="61"/>
      <c r="CW957" s="61"/>
      <c r="CX957" s="61"/>
      <c r="CY957" s="61"/>
      <c r="CZ957" s="61"/>
      <c r="DA957" s="61"/>
      <c r="DB957" s="61"/>
      <c r="DC957" s="61"/>
      <c r="DD957" s="61"/>
      <c r="DE957" s="61"/>
      <c r="DF957" s="61"/>
      <c r="DG957" s="61"/>
      <c r="DH957" s="61"/>
      <c r="DI957" s="61"/>
      <c r="DJ957" s="61"/>
      <c r="DK957" s="61"/>
      <c r="DL957" s="61"/>
      <c r="DM957" s="61"/>
      <c r="DN957" s="61"/>
      <c r="DO957" s="61"/>
      <c r="DP957" s="61"/>
      <c r="DQ957" s="61"/>
      <c r="DR957" s="61"/>
    </row>
    <row r="958" spans="1:122"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61"/>
      <c r="CS958" s="61"/>
      <c r="CT958" s="61"/>
      <c r="CU958" s="61"/>
      <c r="CV958" s="61"/>
      <c r="CW958" s="61"/>
      <c r="CX958" s="61"/>
      <c r="CY958" s="61"/>
      <c r="CZ958" s="61"/>
      <c r="DA958" s="61"/>
      <c r="DB958" s="61"/>
      <c r="DC958" s="61"/>
      <c r="DD958" s="61"/>
      <c r="DE958" s="61"/>
      <c r="DF958" s="61"/>
      <c r="DG958" s="61"/>
      <c r="DH958" s="61"/>
      <c r="DI958" s="61"/>
      <c r="DJ958" s="61"/>
      <c r="DK958" s="61"/>
      <c r="DL958" s="61"/>
      <c r="DM958" s="61"/>
      <c r="DN958" s="61"/>
      <c r="DO958" s="61"/>
      <c r="DP958" s="61"/>
      <c r="DQ958" s="61"/>
      <c r="DR958" s="61"/>
    </row>
    <row r="959" spans="1:122"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1"/>
      <c r="AT959" s="61"/>
      <c r="AU959" s="61"/>
      <c r="AV959" s="61"/>
      <c r="AW959" s="61"/>
      <c r="AX959" s="61"/>
      <c r="AY959" s="61"/>
      <c r="AZ959" s="61"/>
      <c r="BA959" s="61"/>
      <c r="BB959" s="61"/>
      <c r="BC959" s="61"/>
      <c r="BD959" s="61"/>
      <c r="BE959" s="61"/>
      <c r="BF959" s="61"/>
      <c r="BG959" s="61"/>
      <c r="BH959" s="61"/>
      <c r="BI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61"/>
      <c r="CS959" s="61"/>
      <c r="CT959" s="61"/>
      <c r="CU959" s="61"/>
      <c r="CV959" s="61"/>
      <c r="CW959" s="61"/>
      <c r="CX959" s="61"/>
      <c r="CY959" s="61"/>
      <c r="CZ959" s="61"/>
      <c r="DA959" s="61"/>
      <c r="DB959" s="61"/>
      <c r="DC959" s="61"/>
      <c r="DD959" s="61"/>
      <c r="DE959" s="61"/>
      <c r="DF959" s="61"/>
      <c r="DG959" s="61"/>
      <c r="DH959" s="61"/>
      <c r="DI959" s="61"/>
      <c r="DJ959" s="61"/>
      <c r="DK959" s="61"/>
      <c r="DL959" s="61"/>
      <c r="DM959" s="61"/>
      <c r="DN959" s="61"/>
      <c r="DO959" s="61"/>
      <c r="DP959" s="61"/>
      <c r="DQ959" s="61"/>
      <c r="DR959" s="61"/>
    </row>
    <row r="960" spans="1:122"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61"/>
      <c r="CS960" s="61"/>
      <c r="CT960" s="61"/>
      <c r="CU960" s="61"/>
      <c r="CV960" s="61"/>
      <c r="CW960" s="61"/>
      <c r="CX960" s="61"/>
      <c r="CY960" s="61"/>
      <c r="CZ960" s="61"/>
      <c r="DA960" s="61"/>
      <c r="DB960" s="61"/>
      <c r="DC960" s="61"/>
      <c r="DD960" s="61"/>
      <c r="DE960" s="61"/>
      <c r="DF960" s="61"/>
      <c r="DG960" s="61"/>
      <c r="DH960" s="61"/>
      <c r="DI960" s="61"/>
      <c r="DJ960" s="61"/>
      <c r="DK960" s="61"/>
      <c r="DL960" s="61"/>
      <c r="DM960" s="61"/>
      <c r="DN960" s="61"/>
      <c r="DO960" s="61"/>
      <c r="DP960" s="61"/>
      <c r="DQ960" s="61"/>
      <c r="DR960" s="61"/>
    </row>
    <row r="961" spans="1:122"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61"/>
      <c r="CS961" s="61"/>
      <c r="CT961" s="61"/>
      <c r="CU961" s="61"/>
      <c r="CV961" s="61"/>
      <c r="CW961" s="61"/>
      <c r="CX961" s="61"/>
      <c r="CY961" s="61"/>
      <c r="CZ961" s="61"/>
      <c r="DA961" s="61"/>
      <c r="DB961" s="61"/>
      <c r="DC961" s="61"/>
      <c r="DD961" s="61"/>
      <c r="DE961" s="61"/>
      <c r="DF961" s="61"/>
      <c r="DG961" s="61"/>
      <c r="DH961" s="61"/>
      <c r="DI961" s="61"/>
      <c r="DJ961" s="61"/>
      <c r="DK961" s="61"/>
      <c r="DL961" s="61"/>
      <c r="DM961" s="61"/>
      <c r="DN961" s="61"/>
      <c r="DO961" s="61"/>
      <c r="DP961" s="61"/>
      <c r="DQ961" s="61"/>
      <c r="DR961" s="61"/>
    </row>
    <row r="962" spans="1:122"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61"/>
      <c r="CS962" s="61"/>
      <c r="CT962" s="61"/>
      <c r="CU962" s="61"/>
      <c r="CV962" s="61"/>
      <c r="CW962" s="61"/>
      <c r="CX962" s="61"/>
      <c r="CY962" s="61"/>
      <c r="CZ962" s="61"/>
      <c r="DA962" s="61"/>
      <c r="DB962" s="61"/>
      <c r="DC962" s="61"/>
      <c r="DD962" s="61"/>
      <c r="DE962" s="61"/>
      <c r="DF962" s="61"/>
      <c r="DG962" s="61"/>
      <c r="DH962" s="61"/>
      <c r="DI962" s="61"/>
      <c r="DJ962" s="61"/>
      <c r="DK962" s="61"/>
      <c r="DL962" s="61"/>
      <c r="DM962" s="61"/>
      <c r="DN962" s="61"/>
      <c r="DO962" s="61"/>
      <c r="DP962" s="61"/>
      <c r="DQ962" s="61"/>
      <c r="DR962" s="61"/>
    </row>
    <row r="963" spans="1:122"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61"/>
      <c r="CS963" s="61"/>
      <c r="CT963" s="61"/>
      <c r="CU963" s="61"/>
      <c r="CV963" s="61"/>
      <c r="CW963" s="61"/>
      <c r="CX963" s="61"/>
      <c r="CY963" s="61"/>
      <c r="CZ963" s="61"/>
      <c r="DA963" s="61"/>
      <c r="DB963" s="61"/>
      <c r="DC963" s="61"/>
      <c r="DD963" s="61"/>
      <c r="DE963" s="61"/>
      <c r="DF963" s="61"/>
      <c r="DG963" s="61"/>
      <c r="DH963" s="61"/>
      <c r="DI963" s="61"/>
      <c r="DJ963" s="61"/>
      <c r="DK963" s="61"/>
      <c r="DL963" s="61"/>
      <c r="DM963" s="61"/>
      <c r="DN963" s="61"/>
      <c r="DO963" s="61"/>
      <c r="DP963" s="61"/>
      <c r="DQ963" s="61"/>
      <c r="DR963" s="61"/>
    </row>
    <row r="964" spans="1:122"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c r="BW964" s="61"/>
      <c r="BX964" s="61"/>
      <c r="BY964" s="61"/>
      <c r="BZ964" s="61"/>
      <c r="CA964" s="61"/>
      <c r="CB964" s="61"/>
      <c r="CC964" s="61"/>
      <c r="CD964" s="61"/>
      <c r="CE964" s="61"/>
      <c r="CF964" s="61"/>
      <c r="CG964" s="61"/>
      <c r="CH964" s="61"/>
      <c r="CI964" s="61"/>
      <c r="CJ964" s="61"/>
      <c r="CK964" s="61"/>
      <c r="CL964" s="61"/>
      <c r="CM964" s="61"/>
      <c r="CN964" s="61"/>
      <c r="CO964" s="61"/>
      <c r="CP964" s="61"/>
      <c r="CQ964" s="61"/>
      <c r="CR964" s="61"/>
      <c r="CS964" s="61"/>
      <c r="CT964" s="61"/>
      <c r="CU964" s="61"/>
      <c r="CV964" s="61"/>
      <c r="CW964" s="61"/>
      <c r="CX964" s="61"/>
      <c r="CY964" s="61"/>
      <c r="CZ964" s="61"/>
      <c r="DA964" s="61"/>
      <c r="DB964" s="61"/>
      <c r="DC964" s="61"/>
      <c r="DD964" s="61"/>
      <c r="DE964" s="61"/>
      <c r="DF964" s="61"/>
      <c r="DG964" s="61"/>
      <c r="DH964" s="61"/>
      <c r="DI964" s="61"/>
      <c r="DJ964" s="61"/>
      <c r="DK964" s="61"/>
      <c r="DL964" s="61"/>
      <c r="DM964" s="61"/>
      <c r="DN964" s="61"/>
      <c r="DO964" s="61"/>
      <c r="DP964" s="61"/>
      <c r="DQ964" s="61"/>
      <c r="DR964" s="61"/>
    </row>
    <row r="965" spans="1:122"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61"/>
      <c r="CS965" s="61"/>
      <c r="CT965" s="61"/>
      <c r="CU965" s="61"/>
      <c r="CV965" s="61"/>
      <c r="CW965" s="61"/>
      <c r="CX965" s="61"/>
      <c r="CY965" s="61"/>
      <c r="CZ965" s="61"/>
      <c r="DA965" s="61"/>
      <c r="DB965" s="61"/>
      <c r="DC965" s="61"/>
      <c r="DD965" s="61"/>
      <c r="DE965" s="61"/>
      <c r="DF965" s="61"/>
      <c r="DG965" s="61"/>
      <c r="DH965" s="61"/>
      <c r="DI965" s="61"/>
      <c r="DJ965" s="61"/>
      <c r="DK965" s="61"/>
      <c r="DL965" s="61"/>
      <c r="DM965" s="61"/>
      <c r="DN965" s="61"/>
      <c r="DO965" s="61"/>
      <c r="DP965" s="61"/>
      <c r="DQ965" s="61"/>
      <c r="DR965" s="61"/>
    </row>
    <row r="966" spans="1:122"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61"/>
      <c r="CS966" s="61"/>
      <c r="CT966" s="61"/>
      <c r="CU966" s="61"/>
      <c r="CV966" s="61"/>
      <c r="CW966" s="61"/>
      <c r="CX966" s="61"/>
      <c r="CY966" s="61"/>
      <c r="CZ966" s="61"/>
      <c r="DA966" s="61"/>
      <c r="DB966" s="61"/>
      <c r="DC966" s="61"/>
      <c r="DD966" s="61"/>
      <c r="DE966" s="61"/>
      <c r="DF966" s="61"/>
      <c r="DG966" s="61"/>
      <c r="DH966" s="61"/>
      <c r="DI966" s="61"/>
      <c r="DJ966" s="61"/>
      <c r="DK966" s="61"/>
      <c r="DL966" s="61"/>
      <c r="DM966" s="61"/>
      <c r="DN966" s="61"/>
      <c r="DO966" s="61"/>
      <c r="DP966" s="61"/>
      <c r="DQ966" s="61"/>
      <c r="DR966" s="61"/>
    </row>
    <row r="967" spans="1:122"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967" s="61"/>
      <c r="AN967" s="61"/>
      <c r="AO967" s="61"/>
      <c r="AP967" s="61"/>
      <c r="AQ967" s="61"/>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61"/>
      <c r="CS967" s="61"/>
      <c r="CT967" s="61"/>
      <c r="CU967" s="61"/>
      <c r="CV967" s="61"/>
      <c r="CW967" s="61"/>
      <c r="CX967" s="61"/>
      <c r="CY967" s="61"/>
      <c r="CZ967" s="61"/>
      <c r="DA967" s="61"/>
      <c r="DB967" s="61"/>
      <c r="DC967" s="61"/>
      <c r="DD967" s="61"/>
      <c r="DE967" s="61"/>
      <c r="DF967" s="61"/>
      <c r="DG967" s="61"/>
      <c r="DH967" s="61"/>
      <c r="DI967" s="61"/>
      <c r="DJ967" s="61"/>
      <c r="DK967" s="61"/>
      <c r="DL967" s="61"/>
      <c r="DM967" s="61"/>
      <c r="DN967" s="61"/>
      <c r="DO967" s="61"/>
      <c r="DP967" s="61"/>
      <c r="DQ967" s="61"/>
      <c r="DR967" s="61"/>
    </row>
    <row r="968" spans="1:122"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c r="AE968" s="61"/>
      <c r="AF968" s="61"/>
      <c r="AG968" s="61"/>
      <c r="AH968" s="61"/>
      <c r="AI968" s="61"/>
      <c r="AJ968" s="61"/>
      <c r="AK968" s="61"/>
      <c r="AL968" s="61"/>
      <c r="AM968" s="61"/>
      <c r="AN968" s="61"/>
      <c r="AO968" s="61"/>
      <c r="AP968" s="61"/>
      <c r="AQ968" s="61"/>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61"/>
      <c r="CS968" s="61"/>
      <c r="CT968" s="61"/>
      <c r="CU968" s="61"/>
      <c r="CV968" s="61"/>
      <c r="CW968" s="61"/>
      <c r="CX968" s="61"/>
      <c r="CY968" s="61"/>
      <c r="CZ968" s="61"/>
      <c r="DA968" s="61"/>
      <c r="DB968" s="61"/>
      <c r="DC968" s="61"/>
      <c r="DD968" s="61"/>
      <c r="DE968" s="61"/>
      <c r="DF968" s="61"/>
      <c r="DG968" s="61"/>
      <c r="DH968" s="61"/>
      <c r="DI968" s="61"/>
      <c r="DJ968" s="61"/>
      <c r="DK968" s="61"/>
      <c r="DL968" s="61"/>
      <c r="DM968" s="61"/>
      <c r="DN968" s="61"/>
      <c r="DO968" s="61"/>
      <c r="DP968" s="61"/>
      <c r="DQ968" s="61"/>
      <c r="DR968" s="61"/>
    </row>
    <row r="969" spans="1:122"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969" s="61"/>
      <c r="AN969" s="61"/>
      <c r="AO969" s="61"/>
      <c r="AP969" s="61"/>
      <c r="AQ969" s="61"/>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61"/>
      <c r="CS969" s="61"/>
      <c r="CT969" s="61"/>
      <c r="CU969" s="61"/>
      <c r="CV969" s="61"/>
      <c r="CW969" s="61"/>
      <c r="CX969" s="61"/>
      <c r="CY969" s="61"/>
      <c r="CZ969" s="61"/>
      <c r="DA969" s="61"/>
      <c r="DB969" s="61"/>
      <c r="DC969" s="61"/>
      <c r="DD969" s="61"/>
      <c r="DE969" s="61"/>
      <c r="DF969" s="61"/>
      <c r="DG969" s="61"/>
      <c r="DH969" s="61"/>
      <c r="DI969" s="61"/>
      <c r="DJ969" s="61"/>
      <c r="DK969" s="61"/>
      <c r="DL969" s="61"/>
      <c r="DM969" s="61"/>
      <c r="DN969" s="61"/>
      <c r="DO969" s="61"/>
      <c r="DP969" s="61"/>
      <c r="DQ969" s="61"/>
      <c r="DR969" s="61"/>
    </row>
    <row r="970" spans="1:122"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c r="AE970" s="61"/>
      <c r="AF970" s="61"/>
      <c r="AG970" s="61"/>
      <c r="AH970" s="61"/>
      <c r="AI970" s="61"/>
      <c r="AJ970" s="61"/>
      <c r="AK970" s="61"/>
      <c r="AL970" s="61"/>
      <c r="AM970" s="61"/>
      <c r="AN970" s="61"/>
      <c r="AO970" s="61"/>
      <c r="AP970" s="61"/>
      <c r="AQ970" s="61"/>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61"/>
      <c r="CS970" s="61"/>
      <c r="CT970" s="61"/>
      <c r="CU970" s="61"/>
      <c r="CV970" s="61"/>
      <c r="CW970" s="61"/>
      <c r="CX970" s="61"/>
      <c r="CY970" s="61"/>
      <c r="CZ970" s="61"/>
      <c r="DA970" s="61"/>
      <c r="DB970" s="61"/>
      <c r="DC970" s="61"/>
      <c r="DD970" s="61"/>
      <c r="DE970" s="61"/>
      <c r="DF970" s="61"/>
      <c r="DG970" s="61"/>
      <c r="DH970" s="61"/>
      <c r="DI970" s="61"/>
      <c r="DJ970" s="61"/>
      <c r="DK970" s="61"/>
      <c r="DL970" s="61"/>
      <c r="DM970" s="61"/>
      <c r="DN970" s="61"/>
      <c r="DO970" s="61"/>
      <c r="DP970" s="61"/>
      <c r="DQ970" s="61"/>
      <c r="DR970" s="61"/>
    </row>
    <row r="971" spans="1:122"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971" s="61"/>
      <c r="AN971" s="61"/>
      <c r="AO971" s="61"/>
      <c r="AP971" s="61"/>
      <c r="AQ971" s="61"/>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61"/>
      <c r="CS971" s="61"/>
      <c r="CT971" s="61"/>
      <c r="CU971" s="61"/>
      <c r="CV971" s="61"/>
      <c r="CW971" s="61"/>
      <c r="CX971" s="61"/>
      <c r="CY971" s="61"/>
      <c r="CZ971" s="61"/>
      <c r="DA971" s="61"/>
      <c r="DB971" s="61"/>
      <c r="DC971" s="61"/>
      <c r="DD971" s="61"/>
      <c r="DE971" s="61"/>
      <c r="DF971" s="61"/>
      <c r="DG971" s="61"/>
      <c r="DH971" s="61"/>
      <c r="DI971" s="61"/>
      <c r="DJ971" s="61"/>
      <c r="DK971" s="61"/>
      <c r="DL971" s="61"/>
      <c r="DM971" s="61"/>
      <c r="DN971" s="61"/>
      <c r="DO971" s="61"/>
      <c r="DP971" s="61"/>
      <c r="DQ971" s="61"/>
      <c r="DR971" s="61"/>
    </row>
    <row r="972" spans="1:122"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c r="AE972" s="61"/>
      <c r="AF972" s="61"/>
      <c r="AG972" s="61"/>
      <c r="AH972" s="61"/>
      <c r="AI972" s="61"/>
      <c r="AJ972" s="61"/>
      <c r="AK972" s="61"/>
      <c r="AL972" s="61"/>
      <c r="AM972" s="61"/>
      <c r="AN972" s="61"/>
      <c r="AO972" s="61"/>
      <c r="AP972" s="61"/>
      <c r="AQ972" s="61"/>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61"/>
      <c r="CS972" s="61"/>
      <c r="CT972" s="61"/>
      <c r="CU972" s="61"/>
      <c r="CV972" s="61"/>
      <c r="CW972" s="61"/>
      <c r="CX972" s="61"/>
      <c r="CY972" s="61"/>
      <c r="CZ972" s="61"/>
      <c r="DA972" s="61"/>
      <c r="DB972" s="61"/>
      <c r="DC972" s="61"/>
      <c r="DD972" s="61"/>
      <c r="DE972" s="61"/>
      <c r="DF972" s="61"/>
      <c r="DG972" s="61"/>
      <c r="DH972" s="61"/>
      <c r="DI972" s="61"/>
      <c r="DJ972" s="61"/>
      <c r="DK972" s="61"/>
      <c r="DL972" s="61"/>
      <c r="DM972" s="61"/>
      <c r="DN972" s="61"/>
      <c r="DO972" s="61"/>
      <c r="DP972" s="61"/>
      <c r="DQ972" s="61"/>
      <c r="DR972" s="61"/>
    </row>
    <row r="973" spans="1:122"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c r="AM973" s="61"/>
      <c r="AN973" s="61"/>
      <c r="AO973" s="61"/>
      <c r="AP973" s="61"/>
      <c r="AQ973" s="61"/>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61"/>
      <c r="CS973" s="61"/>
      <c r="CT973" s="61"/>
      <c r="CU973" s="61"/>
      <c r="CV973" s="61"/>
      <c r="CW973" s="61"/>
      <c r="CX973" s="61"/>
      <c r="CY973" s="61"/>
      <c r="CZ973" s="61"/>
      <c r="DA973" s="61"/>
      <c r="DB973" s="61"/>
      <c r="DC973" s="61"/>
      <c r="DD973" s="61"/>
      <c r="DE973" s="61"/>
      <c r="DF973" s="61"/>
      <c r="DG973" s="61"/>
      <c r="DH973" s="61"/>
      <c r="DI973" s="61"/>
      <c r="DJ973" s="61"/>
      <c r="DK973" s="61"/>
      <c r="DL973" s="61"/>
      <c r="DM973" s="61"/>
      <c r="DN973" s="61"/>
      <c r="DO973" s="61"/>
      <c r="DP973" s="61"/>
      <c r="DQ973" s="61"/>
      <c r="DR973" s="61"/>
    </row>
    <row r="974" spans="1:122"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c r="AE974" s="61"/>
      <c r="AF974" s="61"/>
      <c r="AG974" s="61"/>
      <c r="AH974" s="61"/>
      <c r="AI974" s="61"/>
      <c r="AJ974" s="61"/>
      <c r="AK974" s="61"/>
      <c r="AL974" s="61"/>
      <c r="AM974" s="61"/>
      <c r="AN974" s="61"/>
      <c r="AO974" s="61"/>
      <c r="AP974" s="61"/>
      <c r="AQ974" s="61"/>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61"/>
      <c r="CS974" s="61"/>
      <c r="CT974" s="61"/>
      <c r="CU974" s="61"/>
      <c r="CV974" s="61"/>
      <c r="CW974" s="61"/>
      <c r="CX974" s="61"/>
      <c r="CY974" s="61"/>
      <c r="CZ974" s="61"/>
      <c r="DA974" s="61"/>
      <c r="DB974" s="61"/>
      <c r="DC974" s="61"/>
      <c r="DD974" s="61"/>
      <c r="DE974" s="61"/>
      <c r="DF974" s="61"/>
      <c r="DG974" s="61"/>
      <c r="DH974" s="61"/>
      <c r="DI974" s="61"/>
      <c r="DJ974" s="61"/>
      <c r="DK974" s="61"/>
      <c r="DL974" s="61"/>
      <c r="DM974" s="61"/>
      <c r="DN974" s="61"/>
      <c r="DO974" s="61"/>
      <c r="DP974" s="61"/>
      <c r="DQ974" s="61"/>
      <c r="DR974" s="61"/>
    </row>
    <row r="975" spans="1:122"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c r="AE975" s="61"/>
      <c r="AF975" s="61"/>
      <c r="AG975" s="61"/>
      <c r="AH975" s="61"/>
      <c r="AI975" s="61"/>
      <c r="AJ975" s="61"/>
      <c r="AK975" s="61"/>
      <c r="AL975" s="61"/>
      <c r="AM975" s="61"/>
      <c r="AN975" s="61"/>
      <c r="AO975" s="61"/>
      <c r="AP975" s="61"/>
      <c r="AQ975" s="61"/>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61"/>
      <c r="CS975" s="61"/>
      <c r="CT975" s="61"/>
      <c r="CU975" s="61"/>
      <c r="CV975" s="61"/>
      <c r="CW975" s="61"/>
      <c r="CX975" s="61"/>
      <c r="CY975" s="61"/>
      <c r="CZ975" s="61"/>
      <c r="DA975" s="61"/>
      <c r="DB975" s="61"/>
      <c r="DC975" s="61"/>
      <c r="DD975" s="61"/>
      <c r="DE975" s="61"/>
      <c r="DF975" s="61"/>
      <c r="DG975" s="61"/>
      <c r="DH975" s="61"/>
      <c r="DI975" s="61"/>
      <c r="DJ975" s="61"/>
      <c r="DK975" s="61"/>
      <c r="DL975" s="61"/>
      <c r="DM975" s="61"/>
      <c r="DN975" s="61"/>
      <c r="DO975" s="61"/>
      <c r="DP975" s="61"/>
      <c r="DQ975" s="61"/>
      <c r="DR975" s="61"/>
    </row>
    <row r="976" spans="1:122"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c r="AE976" s="61"/>
      <c r="AF976" s="61"/>
      <c r="AG976" s="61"/>
      <c r="AH976" s="61"/>
      <c r="AI976" s="61"/>
      <c r="AJ976" s="61"/>
      <c r="AK976" s="61"/>
      <c r="AL976" s="61"/>
      <c r="AM976" s="61"/>
      <c r="AN976" s="61"/>
      <c r="AO976" s="61"/>
      <c r="AP976" s="61"/>
      <c r="AQ976" s="61"/>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61"/>
      <c r="CS976" s="61"/>
      <c r="CT976" s="61"/>
      <c r="CU976" s="61"/>
      <c r="CV976" s="61"/>
      <c r="CW976" s="61"/>
      <c r="CX976" s="61"/>
      <c r="CY976" s="61"/>
      <c r="CZ976" s="61"/>
      <c r="DA976" s="61"/>
      <c r="DB976" s="61"/>
      <c r="DC976" s="61"/>
      <c r="DD976" s="61"/>
      <c r="DE976" s="61"/>
      <c r="DF976" s="61"/>
      <c r="DG976" s="61"/>
      <c r="DH976" s="61"/>
      <c r="DI976" s="61"/>
      <c r="DJ976" s="61"/>
      <c r="DK976" s="61"/>
      <c r="DL976" s="61"/>
      <c r="DM976" s="61"/>
      <c r="DN976" s="61"/>
      <c r="DO976" s="61"/>
      <c r="DP976" s="61"/>
      <c r="DQ976" s="61"/>
      <c r="DR976" s="61"/>
    </row>
    <row r="977" spans="1:122"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c r="AM977" s="61"/>
      <c r="AN977" s="61"/>
      <c r="AO977" s="61"/>
      <c r="AP977" s="61"/>
      <c r="AQ977" s="61"/>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c r="BQ977" s="61"/>
      <c r="BR977" s="61"/>
      <c r="BS977" s="61"/>
      <c r="BT977" s="61"/>
      <c r="BU977" s="61"/>
      <c r="BV977" s="61"/>
      <c r="BW977" s="61"/>
      <c r="BX977" s="61"/>
      <c r="BY977" s="61"/>
      <c r="BZ977" s="61"/>
      <c r="CA977" s="61"/>
      <c r="CB977" s="61"/>
      <c r="CC977" s="61"/>
      <c r="CD977" s="61"/>
      <c r="CE977" s="61"/>
      <c r="CF977" s="61"/>
      <c r="CG977" s="61"/>
      <c r="CH977" s="61"/>
      <c r="CI977" s="61"/>
      <c r="CJ977" s="61"/>
      <c r="CK977" s="61"/>
      <c r="CL977" s="61"/>
      <c r="CM977" s="61"/>
      <c r="CN977" s="61"/>
      <c r="CO977" s="61"/>
      <c r="CP977" s="61"/>
      <c r="CQ977" s="61"/>
      <c r="CR977" s="61"/>
      <c r="CS977" s="61"/>
      <c r="CT977" s="61"/>
      <c r="CU977" s="61"/>
      <c r="CV977" s="61"/>
      <c r="CW977" s="61"/>
      <c r="CX977" s="61"/>
      <c r="CY977" s="61"/>
      <c r="CZ977" s="61"/>
      <c r="DA977" s="61"/>
      <c r="DB977" s="61"/>
      <c r="DC977" s="61"/>
      <c r="DD977" s="61"/>
      <c r="DE977" s="61"/>
      <c r="DF977" s="61"/>
      <c r="DG977" s="61"/>
      <c r="DH977" s="61"/>
      <c r="DI977" s="61"/>
      <c r="DJ977" s="61"/>
      <c r="DK977" s="61"/>
      <c r="DL977" s="61"/>
      <c r="DM977" s="61"/>
      <c r="DN977" s="61"/>
      <c r="DO977" s="61"/>
      <c r="DP977" s="61"/>
      <c r="DQ977" s="61"/>
      <c r="DR977" s="61"/>
    </row>
    <row r="978" spans="1:122"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c r="AM978" s="61"/>
      <c r="AN978" s="61"/>
      <c r="AO978" s="61"/>
      <c r="AP978" s="61"/>
      <c r="AQ978" s="61"/>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c r="BQ978" s="61"/>
      <c r="BR978" s="61"/>
      <c r="BS978" s="61"/>
      <c r="BT978" s="61"/>
      <c r="BU978" s="61"/>
      <c r="BV978" s="61"/>
      <c r="BW978" s="61"/>
      <c r="BX978" s="61"/>
      <c r="BY978" s="61"/>
      <c r="BZ978" s="61"/>
      <c r="CA978" s="61"/>
      <c r="CB978" s="61"/>
      <c r="CC978" s="61"/>
      <c r="CD978" s="61"/>
      <c r="CE978" s="61"/>
      <c r="CF978" s="61"/>
      <c r="CG978" s="61"/>
      <c r="CH978" s="61"/>
      <c r="CI978" s="61"/>
      <c r="CJ978" s="61"/>
      <c r="CK978" s="61"/>
      <c r="CL978" s="61"/>
      <c r="CM978" s="61"/>
      <c r="CN978" s="61"/>
      <c r="CO978" s="61"/>
      <c r="CP978" s="61"/>
      <c r="CQ978" s="61"/>
      <c r="CR978" s="61"/>
      <c r="CS978" s="61"/>
      <c r="CT978" s="61"/>
      <c r="CU978" s="61"/>
      <c r="CV978" s="61"/>
      <c r="CW978" s="61"/>
      <c r="CX978" s="61"/>
      <c r="CY978" s="61"/>
      <c r="CZ978" s="61"/>
      <c r="DA978" s="61"/>
      <c r="DB978" s="61"/>
      <c r="DC978" s="61"/>
      <c r="DD978" s="61"/>
      <c r="DE978" s="61"/>
      <c r="DF978" s="61"/>
      <c r="DG978" s="61"/>
      <c r="DH978" s="61"/>
      <c r="DI978" s="61"/>
      <c r="DJ978" s="61"/>
      <c r="DK978" s="61"/>
      <c r="DL978" s="61"/>
      <c r="DM978" s="61"/>
      <c r="DN978" s="61"/>
      <c r="DO978" s="61"/>
      <c r="DP978" s="61"/>
      <c r="DQ978" s="61"/>
      <c r="DR978" s="61"/>
    </row>
    <row r="979" spans="1:122"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61"/>
      <c r="AG979" s="61"/>
      <c r="AH979" s="61"/>
      <c r="AI979" s="61"/>
      <c r="AJ979" s="61"/>
      <c r="AK979" s="61"/>
      <c r="AL979" s="61"/>
      <c r="AM979" s="61"/>
      <c r="AN979" s="61"/>
      <c r="AO979" s="61"/>
      <c r="AP979" s="61"/>
      <c r="AQ979" s="61"/>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61"/>
      <c r="CS979" s="61"/>
      <c r="CT979" s="61"/>
      <c r="CU979" s="61"/>
      <c r="CV979" s="61"/>
      <c r="CW979" s="61"/>
      <c r="CX979" s="61"/>
      <c r="CY979" s="61"/>
      <c r="CZ979" s="61"/>
      <c r="DA979" s="61"/>
      <c r="DB979" s="61"/>
      <c r="DC979" s="61"/>
      <c r="DD979" s="61"/>
      <c r="DE979" s="61"/>
      <c r="DF979" s="61"/>
      <c r="DG979" s="61"/>
      <c r="DH979" s="61"/>
      <c r="DI979" s="61"/>
      <c r="DJ979" s="61"/>
      <c r="DK979" s="61"/>
      <c r="DL979" s="61"/>
      <c r="DM979" s="61"/>
      <c r="DN979" s="61"/>
      <c r="DO979" s="61"/>
      <c r="DP979" s="61"/>
      <c r="DQ979" s="61"/>
      <c r="DR979" s="61"/>
    </row>
    <row r="980" spans="1:122"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61"/>
      <c r="AG980" s="61"/>
      <c r="AH980" s="61"/>
      <c r="AI980" s="61"/>
      <c r="AJ980" s="61"/>
      <c r="AK980" s="61"/>
      <c r="AL980" s="61"/>
      <c r="AM980" s="61"/>
      <c r="AN980" s="61"/>
      <c r="AO980" s="61"/>
      <c r="AP980" s="61"/>
      <c r="AQ980" s="61"/>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61"/>
      <c r="CS980" s="61"/>
      <c r="CT980" s="61"/>
      <c r="CU980" s="61"/>
      <c r="CV980" s="61"/>
      <c r="CW980" s="61"/>
      <c r="CX980" s="61"/>
      <c r="CY980" s="61"/>
      <c r="CZ980" s="61"/>
      <c r="DA980" s="61"/>
      <c r="DB980" s="61"/>
      <c r="DC980" s="61"/>
      <c r="DD980" s="61"/>
      <c r="DE980" s="61"/>
      <c r="DF980" s="61"/>
      <c r="DG980" s="61"/>
      <c r="DH980" s="61"/>
      <c r="DI980" s="61"/>
      <c r="DJ980" s="61"/>
      <c r="DK980" s="61"/>
      <c r="DL980" s="61"/>
      <c r="DM980" s="61"/>
      <c r="DN980" s="61"/>
      <c r="DO980" s="61"/>
      <c r="DP980" s="61"/>
      <c r="DQ980" s="61"/>
      <c r="DR980" s="61"/>
    </row>
    <row r="981" spans="1:122"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61"/>
      <c r="AG981" s="61"/>
      <c r="AH981" s="61"/>
      <c r="AI981" s="61"/>
      <c r="AJ981" s="61"/>
      <c r="AK981" s="61"/>
      <c r="AL981" s="61"/>
      <c r="AM981" s="61"/>
      <c r="AN981" s="61"/>
      <c r="AO981" s="61"/>
      <c r="AP981" s="61"/>
      <c r="AQ981" s="61"/>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61"/>
      <c r="CS981" s="61"/>
      <c r="CT981" s="61"/>
      <c r="CU981" s="61"/>
      <c r="CV981" s="61"/>
      <c r="CW981" s="61"/>
      <c r="CX981" s="61"/>
      <c r="CY981" s="61"/>
      <c r="CZ981" s="61"/>
      <c r="DA981" s="61"/>
      <c r="DB981" s="61"/>
      <c r="DC981" s="61"/>
      <c r="DD981" s="61"/>
      <c r="DE981" s="61"/>
      <c r="DF981" s="61"/>
      <c r="DG981" s="61"/>
      <c r="DH981" s="61"/>
      <c r="DI981" s="61"/>
      <c r="DJ981" s="61"/>
      <c r="DK981" s="61"/>
      <c r="DL981" s="61"/>
      <c r="DM981" s="61"/>
      <c r="DN981" s="61"/>
      <c r="DO981" s="61"/>
      <c r="DP981" s="61"/>
      <c r="DQ981" s="61"/>
      <c r="DR981" s="61"/>
    </row>
    <row r="982" spans="1:122"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61"/>
      <c r="AG982" s="61"/>
      <c r="AH982" s="61"/>
      <c r="AI982" s="61"/>
      <c r="AJ982" s="61"/>
      <c r="AK982" s="61"/>
      <c r="AL982" s="61"/>
      <c r="AM982" s="61"/>
      <c r="AN982" s="61"/>
      <c r="AO982" s="61"/>
      <c r="AP982" s="61"/>
      <c r="AQ982" s="61"/>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61"/>
      <c r="CS982" s="61"/>
      <c r="CT982" s="61"/>
      <c r="CU982" s="61"/>
      <c r="CV982" s="61"/>
      <c r="CW982" s="61"/>
      <c r="CX982" s="61"/>
      <c r="CY982" s="61"/>
      <c r="CZ982" s="61"/>
      <c r="DA982" s="61"/>
      <c r="DB982" s="61"/>
      <c r="DC982" s="61"/>
      <c r="DD982" s="61"/>
      <c r="DE982" s="61"/>
      <c r="DF982" s="61"/>
      <c r="DG982" s="61"/>
      <c r="DH982" s="61"/>
      <c r="DI982" s="61"/>
      <c r="DJ982" s="61"/>
      <c r="DK982" s="61"/>
      <c r="DL982" s="61"/>
      <c r="DM982" s="61"/>
      <c r="DN982" s="61"/>
      <c r="DO982" s="61"/>
      <c r="DP982" s="61"/>
      <c r="DQ982" s="61"/>
      <c r="DR982" s="61"/>
    </row>
    <row r="983" spans="1:122"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c r="AM983" s="61"/>
      <c r="AN983" s="61"/>
      <c r="AO983" s="61"/>
      <c r="AP983" s="61"/>
      <c r="AQ983" s="61"/>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61"/>
      <c r="CS983" s="61"/>
      <c r="CT983" s="61"/>
      <c r="CU983" s="61"/>
      <c r="CV983" s="61"/>
      <c r="CW983" s="61"/>
      <c r="CX983" s="61"/>
      <c r="CY983" s="61"/>
      <c r="CZ983" s="61"/>
      <c r="DA983" s="61"/>
      <c r="DB983" s="61"/>
      <c r="DC983" s="61"/>
      <c r="DD983" s="61"/>
      <c r="DE983" s="61"/>
      <c r="DF983" s="61"/>
      <c r="DG983" s="61"/>
      <c r="DH983" s="61"/>
      <c r="DI983" s="61"/>
      <c r="DJ983" s="61"/>
      <c r="DK983" s="61"/>
      <c r="DL983" s="61"/>
      <c r="DM983" s="61"/>
      <c r="DN983" s="61"/>
      <c r="DO983" s="61"/>
      <c r="DP983" s="61"/>
      <c r="DQ983" s="61"/>
      <c r="DR983" s="61"/>
    </row>
    <row r="984" spans="1:122"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c r="AE984" s="61"/>
      <c r="AF984" s="61"/>
      <c r="AG984" s="61"/>
      <c r="AH984" s="61"/>
      <c r="AI984" s="61"/>
      <c r="AJ984" s="61"/>
      <c r="AK984" s="61"/>
      <c r="AL984" s="61"/>
      <c r="AM984" s="61"/>
      <c r="AN984" s="61"/>
      <c r="AO984" s="61"/>
      <c r="AP984" s="61"/>
      <c r="AQ984" s="61"/>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61"/>
      <c r="CS984" s="61"/>
      <c r="CT984" s="61"/>
      <c r="CU984" s="61"/>
      <c r="CV984" s="61"/>
      <c r="CW984" s="61"/>
      <c r="CX984" s="61"/>
      <c r="CY984" s="61"/>
      <c r="CZ984" s="61"/>
      <c r="DA984" s="61"/>
      <c r="DB984" s="61"/>
      <c r="DC984" s="61"/>
      <c r="DD984" s="61"/>
      <c r="DE984" s="61"/>
      <c r="DF984" s="61"/>
      <c r="DG984" s="61"/>
      <c r="DH984" s="61"/>
      <c r="DI984" s="61"/>
      <c r="DJ984" s="61"/>
      <c r="DK984" s="61"/>
      <c r="DL984" s="61"/>
      <c r="DM984" s="61"/>
      <c r="DN984" s="61"/>
      <c r="DO984" s="61"/>
      <c r="DP984" s="61"/>
      <c r="DQ984" s="61"/>
      <c r="DR984" s="61"/>
    </row>
    <row r="985" spans="1:122"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61"/>
      <c r="AF985" s="61"/>
      <c r="AG985" s="61"/>
      <c r="AH985" s="61"/>
      <c r="AI985" s="61"/>
      <c r="AJ985" s="61"/>
      <c r="AK985" s="61"/>
      <c r="AL985" s="61"/>
      <c r="AM985" s="61"/>
      <c r="AN985" s="61"/>
      <c r="AO985" s="61"/>
      <c r="AP985" s="61"/>
      <c r="AQ985" s="61"/>
      <c r="AR985" s="61"/>
      <c r="AS985" s="61"/>
      <c r="AT985" s="61"/>
      <c r="AU985" s="61"/>
      <c r="AV985" s="61"/>
      <c r="AW985" s="61"/>
      <c r="AX985" s="61"/>
      <c r="AY985" s="6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61"/>
      <c r="CS985" s="61"/>
      <c r="CT985" s="61"/>
      <c r="CU985" s="61"/>
      <c r="CV985" s="61"/>
      <c r="CW985" s="61"/>
      <c r="CX985" s="61"/>
      <c r="CY985" s="61"/>
      <c r="CZ985" s="61"/>
      <c r="DA985" s="61"/>
      <c r="DB985" s="61"/>
      <c r="DC985" s="61"/>
      <c r="DD985" s="61"/>
      <c r="DE985" s="61"/>
      <c r="DF985" s="61"/>
      <c r="DG985" s="61"/>
      <c r="DH985" s="61"/>
      <c r="DI985" s="61"/>
      <c r="DJ985" s="61"/>
      <c r="DK985" s="61"/>
      <c r="DL985" s="61"/>
      <c r="DM985" s="61"/>
      <c r="DN985" s="61"/>
      <c r="DO985" s="61"/>
      <c r="DP985" s="61"/>
      <c r="DQ985" s="61"/>
      <c r="DR985" s="61"/>
    </row>
    <row r="986" spans="1:122"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61"/>
      <c r="AF986" s="61"/>
      <c r="AG986" s="61"/>
      <c r="AH986" s="61"/>
      <c r="AI986" s="61"/>
      <c r="AJ986" s="61"/>
      <c r="AK986" s="61"/>
      <c r="AL986" s="61"/>
      <c r="AM986" s="61"/>
      <c r="AN986" s="61"/>
      <c r="AO986" s="61"/>
      <c r="AP986" s="61"/>
      <c r="AQ986" s="61"/>
      <c r="AR986" s="61"/>
      <c r="AS986" s="61"/>
      <c r="AT986" s="61"/>
      <c r="AU986" s="61"/>
      <c r="AV986" s="61"/>
      <c r="AW986" s="61"/>
      <c r="AX986" s="61"/>
      <c r="AY986" s="6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61"/>
      <c r="CS986" s="61"/>
      <c r="CT986" s="61"/>
      <c r="CU986" s="61"/>
      <c r="CV986" s="61"/>
      <c r="CW986" s="61"/>
      <c r="CX986" s="61"/>
      <c r="CY986" s="61"/>
      <c r="CZ986" s="61"/>
      <c r="DA986" s="61"/>
      <c r="DB986" s="61"/>
      <c r="DC986" s="61"/>
      <c r="DD986" s="61"/>
      <c r="DE986" s="61"/>
      <c r="DF986" s="61"/>
      <c r="DG986" s="61"/>
      <c r="DH986" s="61"/>
      <c r="DI986" s="61"/>
      <c r="DJ986" s="61"/>
      <c r="DK986" s="61"/>
      <c r="DL986" s="61"/>
      <c r="DM986" s="61"/>
      <c r="DN986" s="61"/>
      <c r="DO986" s="61"/>
      <c r="DP986" s="61"/>
      <c r="DQ986" s="61"/>
      <c r="DR986" s="61"/>
    </row>
    <row r="987" spans="1:122"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c r="AM987" s="61"/>
      <c r="AN987" s="61"/>
      <c r="AO987" s="61"/>
      <c r="AP987" s="61"/>
      <c r="AQ987" s="61"/>
      <c r="AR987" s="61"/>
      <c r="AS987" s="61"/>
      <c r="AT987" s="61"/>
      <c r="AU987" s="61"/>
      <c r="AV987" s="61"/>
      <c r="AW987" s="61"/>
      <c r="AX987" s="61"/>
      <c r="AY987" s="61"/>
      <c r="AZ987" s="61"/>
      <c r="BA987" s="61"/>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61"/>
      <c r="CS987" s="61"/>
      <c r="CT987" s="61"/>
      <c r="CU987" s="61"/>
      <c r="CV987" s="61"/>
      <c r="CW987" s="61"/>
      <c r="CX987" s="61"/>
      <c r="CY987" s="61"/>
      <c r="CZ987" s="61"/>
      <c r="DA987" s="61"/>
      <c r="DB987" s="61"/>
      <c r="DC987" s="61"/>
      <c r="DD987" s="61"/>
      <c r="DE987" s="61"/>
      <c r="DF987" s="61"/>
      <c r="DG987" s="61"/>
      <c r="DH987" s="61"/>
      <c r="DI987" s="61"/>
      <c r="DJ987" s="61"/>
      <c r="DK987" s="61"/>
      <c r="DL987" s="61"/>
      <c r="DM987" s="61"/>
      <c r="DN987" s="61"/>
      <c r="DO987" s="61"/>
      <c r="DP987" s="61"/>
      <c r="DQ987" s="61"/>
      <c r="DR987" s="61"/>
    </row>
    <row r="988" spans="1:122"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c r="AM988" s="61"/>
      <c r="AN988" s="61"/>
      <c r="AO988" s="61"/>
      <c r="AP988" s="61"/>
      <c r="AQ988" s="61"/>
      <c r="AR988" s="61"/>
      <c r="AS988" s="61"/>
      <c r="AT988" s="61"/>
      <c r="AU988" s="61"/>
      <c r="AV988" s="61"/>
      <c r="AW988" s="61"/>
      <c r="AX988" s="61"/>
      <c r="AY988" s="61"/>
      <c r="AZ988" s="61"/>
      <c r="BA988" s="61"/>
      <c r="BB988" s="61"/>
      <c r="BC988" s="61"/>
      <c r="BD988" s="61"/>
      <c r="BE988" s="61"/>
      <c r="BF988" s="61"/>
      <c r="BG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61"/>
      <c r="CS988" s="61"/>
      <c r="CT988" s="61"/>
      <c r="CU988" s="61"/>
      <c r="CV988" s="61"/>
      <c r="CW988" s="61"/>
      <c r="CX988" s="61"/>
      <c r="CY988" s="61"/>
      <c r="CZ988" s="61"/>
      <c r="DA988" s="61"/>
      <c r="DB988" s="61"/>
      <c r="DC988" s="61"/>
      <c r="DD988" s="61"/>
      <c r="DE988" s="61"/>
      <c r="DF988" s="61"/>
      <c r="DG988" s="61"/>
      <c r="DH988" s="61"/>
      <c r="DI988" s="61"/>
      <c r="DJ988" s="61"/>
      <c r="DK988" s="61"/>
      <c r="DL988" s="61"/>
      <c r="DM988" s="61"/>
      <c r="DN988" s="61"/>
      <c r="DO988" s="61"/>
      <c r="DP988" s="61"/>
      <c r="DQ988" s="61"/>
      <c r="DR988" s="61"/>
    </row>
    <row r="989" spans="1:122"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c r="AE989" s="61"/>
      <c r="AF989" s="61"/>
      <c r="AG989" s="61"/>
      <c r="AH989" s="61"/>
      <c r="AI989" s="61"/>
      <c r="AJ989" s="61"/>
      <c r="AK989" s="61"/>
      <c r="AL989" s="61"/>
      <c r="AM989" s="61"/>
      <c r="AN989" s="61"/>
      <c r="AO989" s="61"/>
      <c r="AP989" s="61"/>
      <c r="AQ989" s="61"/>
      <c r="AR989" s="61"/>
      <c r="AS989" s="61"/>
      <c r="AT989" s="61"/>
      <c r="AU989" s="61"/>
      <c r="AV989" s="61"/>
      <c r="AW989" s="61"/>
      <c r="AX989" s="61"/>
      <c r="AY989" s="61"/>
      <c r="AZ989" s="61"/>
      <c r="BA989" s="61"/>
      <c r="BB989" s="61"/>
      <c r="BC989" s="61"/>
      <c r="BD989" s="61"/>
      <c r="BE989" s="61"/>
      <c r="BF989" s="61"/>
      <c r="BG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61"/>
      <c r="CS989" s="61"/>
      <c r="CT989" s="61"/>
      <c r="CU989" s="61"/>
      <c r="CV989" s="61"/>
      <c r="CW989" s="61"/>
      <c r="CX989" s="61"/>
      <c r="CY989" s="61"/>
      <c r="CZ989" s="61"/>
      <c r="DA989" s="61"/>
      <c r="DB989" s="61"/>
      <c r="DC989" s="61"/>
      <c r="DD989" s="61"/>
      <c r="DE989" s="61"/>
      <c r="DF989" s="61"/>
      <c r="DG989" s="61"/>
      <c r="DH989" s="61"/>
      <c r="DI989" s="61"/>
      <c r="DJ989" s="61"/>
      <c r="DK989" s="61"/>
      <c r="DL989" s="61"/>
      <c r="DM989" s="61"/>
      <c r="DN989" s="61"/>
      <c r="DO989" s="61"/>
      <c r="DP989" s="61"/>
      <c r="DQ989" s="61"/>
      <c r="DR989" s="61"/>
    </row>
    <row r="990" spans="1:122"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c r="AM990" s="61"/>
      <c r="AN990" s="61"/>
      <c r="AO990" s="61"/>
      <c r="AP990" s="61"/>
      <c r="AQ990" s="61"/>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61"/>
      <c r="CS990" s="61"/>
      <c r="CT990" s="61"/>
      <c r="CU990" s="61"/>
      <c r="CV990" s="61"/>
      <c r="CW990" s="61"/>
      <c r="CX990" s="61"/>
      <c r="CY990" s="61"/>
      <c r="CZ990" s="61"/>
      <c r="DA990" s="61"/>
      <c r="DB990" s="61"/>
      <c r="DC990" s="61"/>
      <c r="DD990" s="61"/>
      <c r="DE990" s="61"/>
      <c r="DF990" s="61"/>
      <c r="DG990" s="61"/>
      <c r="DH990" s="61"/>
      <c r="DI990" s="61"/>
      <c r="DJ990" s="61"/>
      <c r="DK990" s="61"/>
      <c r="DL990" s="61"/>
      <c r="DM990" s="61"/>
      <c r="DN990" s="61"/>
      <c r="DO990" s="61"/>
      <c r="DP990" s="61"/>
      <c r="DQ990" s="61"/>
      <c r="DR990" s="61"/>
    </row>
    <row r="991" spans="1:122"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991" s="61"/>
      <c r="AN991" s="61"/>
      <c r="AO991" s="61"/>
      <c r="AP991" s="61"/>
      <c r="AQ991" s="61"/>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c r="BQ991" s="61"/>
      <c r="BR991" s="61"/>
      <c r="BS991" s="61"/>
      <c r="BT991" s="61"/>
      <c r="BU991" s="61"/>
      <c r="BV991" s="61"/>
      <c r="BW991" s="61"/>
      <c r="BX991" s="61"/>
      <c r="BY991" s="61"/>
      <c r="BZ991" s="61"/>
      <c r="CA991" s="61"/>
      <c r="CB991" s="61"/>
      <c r="CC991" s="61"/>
      <c r="CD991" s="61"/>
      <c r="CE991" s="61"/>
      <c r="CF991" s="61"/>
      <c r="CG991" s="61"/>
      <c r="CH991" s="61"/>
      <c r="CI991" s="61"/>
      <c r="CJ991" s="61"/>
      <c r="CK991" s="61"/>
      <c r="CL991" s="61"/>
      <c r="CM991" s="61"/>
      <c r="CN991" s="61"/>
      <c r="CO991" s="61"/>
      <c r="CP991" s="61"/>
      <c r="CQ991" s="61"/>
      <c r="CR991" s="61"/>
      <c r="CS991" s="61"/>
      <c r="CT991" s="61"/>
      <c r="CU991" s="61"/>
      <c r="CV991" s="61"/>
      <c r="CW991" s="61"/>
      <c r="CX991" s="61"/>
      <c r="CY991" s="61"/>
      <c r="CZ991" s="61"/>
      <c r="DA991" s="61"/>
      <c r="DB991" s="61"/>
      <c r="DC991" s="61"/>
      <c r="DD991" s="61"/>
      <c r="DE991" s="61"/>
      <c r="DF991" s="61"/>
      <c r="DG991" s="61"/>
      <c r="DH991" s="61"/>
      <c r="DI991" s="61"/>
      <c r="DJ991" s="61"/>
      <c r="DK991" s="61"/>
      <c r="DL991" s="61"/>
      <c r="DM991" s="61"/>
      <c r="DN991" s="61"/>
      <c r="DO991" s="61"/>
      <c r="DP991" s="61"/>
      <c r="DQ991" s="61"/>
      <c r="DR991" s="61"/>
    </row>
    <row r="992" spans="1:122"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61"/>
      <c r="AF992" s="61"/>
      <c r="AG992" s="61"/>
      <c r="AH992" s="61"/>
      <c r="AI992" s="61"/>
      <c r="AJ992" s="61"/>
      <c r="AK992" s="61"/>
      <c r="AL992" s="61"/>
      <c r="AM992" s="61"/>
      <c r="AN992" s="61"/>
      <c r="AO992" s="61"/>
      <c r="AP992" s="61"/>
      <c r="AQ992" s="61"/>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c r="BQ992" s="61"/>
      <c r="BR992" s="61"/>
      <c r="BS992" s="61"/>
      <c r="BT992" s="61"/>
      <c r="BU992" s="61"/>
      <c r="BV992" s="61"/>
      <c r="BW992" s="61"/>
      <c r="BX992" s="61"/>
      <c r="BY992" s="61"/>
      <c r="BZ992" s="61"/>
      <c r="CA992" s="61"/>
      <c r="CB992" s="61"/>
      <c r="CC992" s="61"/>
      <c r="CD992" s="61"/>
      <c r="CE992" s="61"/>
      <c r="CF992" s="61"/>
      <c r="CG992" s="61"/>
      <c r="CH992" s="61"/>
      <c r="CI992" s="61"/>
      <c r="CJ992" s="61"/>
      <c r="CK992" s="61"/>
      <c r="CL992" s="61"/>
      <c r="CM992" s="61"/>
      <c r="CN992" s="61"/>
      <c r="CO992" s="61"/>
      <c r="CP992" s="61"/>
      <c r="CQ992" s="61"/>
      <c r="CR992" s="61"/>
      <c r="CS992" s="61"/>
      <c r="CT992" s="61"/>
      <c r="CU992" s="61"/>
      <c r="CV992" s="61"/>
      <c r="CW992" s="61"/>
      <c r="CX992" s="61"/>
      <c r="CY992" s="61"/>
      <c r="CZ992" s="61"/>
      <c r="DA992" s="61"/>
      <c r="DB992" s="61"/>
      <c r="DC992" s="61"/>
      <c r="DD992" s="61"/>
      <c r="DE992" s="61"/>
      <c r="DF992" s="61"/>
      <c r="DG992" s="61"/>
      <c r="DH992" s="61"/>
      <c r="DI992" s="61"/>
      <c r="DJ992" s="61"/>
      <c r="DK992" s="61"/>
      <c r="DL992" s="61"/>
      <c r="DM992" s="61"/>
      <c r="DN992" s="61"/>
      <c r="DO992" s="61"/>
      <c r="DP992" s="61"/>
      <c r="DQ992" s="61"/>
      <c r="DR992" s="61"/>
    </row>
    <row r="993" spans="1:122"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c r="AM993" s="61"/>
      <c r="AN993" s="61"/>
      <c r="AO993" s="61"/>
      <c r="AP993" s="61"/>
      <c r="AQ993" s="61"/>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c r="BQ993" s="61"/>
      <c r="BR993" s="61"/>
      <c r="BS993" s="61"/>
      <c r="BT993" s="61"/>
      <c r="BU993" s="61"/>
      <c r="BV993" s="61"/>
      <c r="BW993" s="61"/>
      <c r="BX993" s="61"/>
      <c r="BY993" s="61"/>
      <c r="BZ993" s="61"/>
      <c r="CA993" s="61"/>
      <c r="CB993" s="61"/>
      <c r="CC993" s="61"/>
      <c r="CD993" s="61"/>
      <c r="CE993" s="61"/>
      <c r="CF993" s="61"/>
      <c r="CG993" s="61"/>
      <c r="CH993" s="61"/>
      <c r="CI993" s="61"/>
      <c r="CJ993" s="61"/>
      <c r="CK993" s="61"/>
      <c r="CL993" s="61"/>
      <c r="CM993" s="61"/>
      <c r="CN993" s="61"/>
      <c r="CO993" s="61"/>
      <c r="CP993" s="61"/>
      <c r="CQ993" s="61"/>
      <c r="CR993" s="61"/>
      <c r="CS993" s="61"/>
      <c r="CT993" s="61"/>
      <c r="CU993" s="61"/>
      <c r="CV993" s="61"/>
      <c r="CW993" s="61"/>
      <c r="CX993" s="61"/>
      <c r="CY993" s="61"/>
      <c r="CZ993" s="61"/>
      <c r="DA993" s="61"/>
      <c r="DB993" s="61"/>
      <c r="DC993" s="61"/>
      <c r="DD993" s="61"/>
      <c r="DE993" s="61"/>
      <c r="DF993" s="61"/>
      <c r="DG993" s="61"/>
      <c r="DH993" s="61"/>
      <c r="DI993" s="61"/>
      <c r="DJ993" s="61"/>
      <c r="DK993" s="61"/>
      <c r="DL993" s="61"/>
      <c r="DM993" s="61"/>
      <c r="DN993" s="61"/>
      <c r="DO993" s="61"/>
      <c r="DP993" s="61"/>
      <c r="DQ993" s="61"/>
      <c r="DR993" s="61"/>
    </row>
    <row r="994" spans="1:122"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c r="AE994" s="61"/>
      <c r="AF994" s="61"/>
      <c r="AG994" s="61"/>
      <c r="AH994" s="61"/>
      <c r="AI994" s="61"/>
      <c r="AJ994" s="61"/>
      <c r="AK994" s="61"/>
      <c r="AL994" s="61"/>
      <c r="AM994" s="61"/>
      <c r="AN994" s="61"/>
      <c r="AO994" s="61"/>
      <c r="AP994" s="61"/>
      <c r="AQ994" s="61"/>
      <c r="AR994" s="61"/>
      <c r="AS994" s="61"/>
      <c r="AT994" s="61"/>
      <c r="AU994" s="61"/>
      <c r="AV994" s="61"/>
      <c r="AW994" s="61"/>
      <c r="AX994" s="61"/>
      <c r="AY994" s="61"/>
      <c r="AZ994" s="61"/>
      <c r="BA994" s="61"/>
      <c r="BB994" s="61"/>
      <c r="BC994" s="61"/>
      <c r="BD994" s="61"/>
      <c r="BE994" s="61"/>
      <c r="BF994" s="61"/>
      <c r="BG994" s="61"/>
      <c r="BH994" s="61"/>
      <c r="BI994" s="61"/>
      <c r="BJ994" s="61"/>
      <c r="BK994" s="61"/>
      <c r="BL994" s="61"/>
      <c r="BM994" s="61"/>
      <c r="BN994" s="61"/>
      <c r="BO994" s="61"/>
      <c r="BP994" s="61"/>
      <c r="BQ994" s="61"/>
      <c r="BR994" s="61"/>
      <c r="BS994" s="61"/>
      <c r="BT994" s="61"/>
      <c r="BU994" s="61"/>
      <c r="BV994" s="61"/>
      <c r="BW994" s="61"/>
      <c r="BX994" s="61"/>
      <c r="BY994" s="61"/>
      <c r="BZ994" s="61"/>
      <c r="CA994" s="61"/>
      <c r="CB994" s="61"/>
      <c r="CC994" s="61"/>
      <c r="CD994" s="61"/>
      <c r="CE994" s="61"/>
      <c r="CF994" s="61"/>
      <c r="CG994" s="61"/>
      <c r="CH994" s="61"/>
      <c r="CI994" s="61"/>
      <c r="CJ994" s="61"/>
      <c r="CK994" s="61"/>
      <c r="CL994" s="61"/>
      <c r="CM994" s="61"/>
      <c r="CN994" s="61"/>
      <c r="CO994" s="61"/>
      <c r="CP994" s="61"/>
      <c r="CQ994" s="61"/>
      <c r="CR994" s="61"/>
      <c r="CS994" s="61"/>
      <c r="CT994" s="61"/>
      <c r="CU994" s="61"/>
      <c r="CV994" s="61"/>
      <c r="CW994" s="61"/>
      <c r="CX994" s="61"/>
      <c r="CY994" s="61"/>
      <c r="CZ994" s="61"/>
      <c r="DA994" s="61"/>
      <c r="DB994" s="61"/>
      <c r="DC994" s="61"/>
      <c r="DD994" s="61"/>
      <c r="DE994" s="61"/>
      <c r="DF994" s="61"/>
      <c r="DG994" s="61"/>
      <c r="DH994" s="61"/>
      <c r="DI994" s="61"/>
      <c r="DJ994" s="61"/>
      <c r="DK994" s="61"/>
      <c r="DL994" s="61"/>
      <c r="DM994" s="61"/>
      <c r="DN994" s="61"/>
      <c r="DO994" s="61"/>
      <c r="DP994" s="61"/>
      <c r="DQ994" s="61"/>
      <c r="DR994" s="61"/>
    </row>
    <row r="995" spans="1:122"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61"/>
      <c r="BL995" s="61"/>
      <c r="BM995" s="61"/>
      <c r="BN995" s="61"/>
      <c r="BO995" s="61"/>
      <c r="BP995" s="61"/>
      <c r="BQ995" s="61"/>
      <c r="BR995" s="61"/>
      <c r="BS995" s="61"/>
      <c r="BT995" s="61"/>
      <c r="BU995" s="61"/>
      <c r="BV995" s="61"/>
      <c r="BW995" s="61"/>
      <c r="BX995" s="61"/>
      <c r="BY995" s="61"/>
      <c r="BZ995" s="61"/>
      <c r="CA995" s="61"/>
      <c r="CB995" s="61"/>
      <c r="CC995" s="61"/>
      <c r="CD995" s="61"/>
      <c r="CE995" s="61"/>
      <c r="CF995" s="61"/>
      <c r="CG995" s="61"/>
      <c r="CH995" s="61"/>
      <c r="CI995" s="61"/>
      <c r="CJ995" s="61"/>
      <c r="CK995" s="61"/>
      <c r="CL995" s="61"/>
      <c r="CM995" s="61"/>
      <c r="CN995" s="61"/>
      <c r="CO995" s="61"/>
      <c r="CP995" s="61"/>
      <c r="CQ995" s="61"/>
      <c r="CR995" s="61"/>
      <c r="CS995" s="61"/>
      <c r="CT995" s="61"/>
      <c r="CU995" s="61"/>
      <c r="CV995" s="61"/>
      <c r="CW995" s="61"/>
      <c r="CX995" s="61"/>
      <c r="CY995" s="61"/>
      <c r="CZ995" s="61"/>
      <c r="DA995" s="61"/>
      <c r="DB995" s="61"/>
      <c r="DC995" s="61"/>
      <c r="DD995" s="61"/>
      <c r="DE995" s="61"/>
      <c r="DF995" s="61"/>
      <c r="DG995" s="61"/>
      <c r="DH995" s="61"/>
      <c r="DI995" s="61"/>
      <c r="DJ995" s="61"/>
      <c r="DK995" s="61"/>
      <c r="DL995" s="61"/>
      <c r="DM995" s="61"/>
      <c r="DN995" s="61"/>
      <c r="DO995" s="61"/>
      <c r="DP995" s="61"/>
      <c r="DQ995" s="61"/>
      <c r="DR995" s="61"/>
    </row>
    <row r="996" spans="1:122"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c r="AE996" s="61"/>
      <c r="AF996" s="61"/>
      <c r="AG996" s="61"/>
      <c r="AH996" s="61"/>
      <c r="AI996" s="61"/>
      <c r="AJ996" s="61"/>
      <c r="AK996" s="61"/>
      <c r="AL996" s="61"/>
      <c r="AM996" s="61"/>
      <c r="AN996" s="61"/>
      <c r="AO996" s="61"/>
      <c r="AP996" s="61"/>
      <c r="AQ996" s="61"/>
      <c r="AR996" s="61"/>
      <c r="AS996" s="61"/>
      <c r="AT996" s="61"/>
      <c r="AU996" s="61"/>
      <c r="AV996" s="61"/>
      <c r="AW996" s="61"/>
      <c r="AX996" s="61"/>
      <c r="AY996" s="61"/>
      <c r="AZ996" s="61"/>
      <c r="BA996" s="61"/>
      <c r="BB996" s="61"/>
      <c r="BC996" s="61"/>
      <c r="BD996" s="61"/>
      <c r="BE996" s="61"/>
      <c r="BF996" s="61"/>
      <c r="BG996" s="61"/>
      <c r="BH996" s="61"/>
      <c r="BI996" s="61"/>
      <c r="BJ996" s="61"/>
      <c r="BK996" s="61"/>
      <c r="BL996" s="61"/>
      <c r="BM996" s="61"/>
      <c r="BN996" s="61"/>
      <c r="BO996" s="61"/>
      <c r="BP996" s="61"/>
      <c r="BQ996" s="61"/>
      <c r="BR996" s="61"/>
      <c r="BS996" s="61"/>
      <c r="BT996" s="61"/>
      <c r="BU996" s="61"/>
      <c r="BV996" s="61"/>
      <c r="BW996" s="61"/>
      <c r="BX996" s="61"/>
      <c r="BY996" s="61"/>
      <c r="BZ996" s="61"/>
      <c r="CA996" s="61"/>
      <c r="CB996" s="61"/>
      <c r="CC996" s="61"/>
      <c r="CD996" s="61"/>
      <c r="CE996" s="61"/>
      <c r="CF996" s="61"/>
      <c r="CG996" s="61"/>
      <c r="CH996" s="61"/>
      <c r="CI996" s="61"/>
      <c r="CJ996" s="61"/>
      <c r="CK996" s="61"/>
      <c r="CL996" s="61"/>
      <c r="CM996" s="61"/>
      <c r="CN996" s="61"/>
      <c r="CO996" s="61"/>
      <c r="CP996" s="61"/>
      <c r="CQ996" s="61"/>
      <c r="CR996" s="61"/>
      <c r="CS996" s="61"/>
      <c r="CT996" s="61"/>
      <c r="CU996" s="61"/>
      <c r="CV996" s="61"/>
      <c r="CW996" s="61"/>
      <c r="CX996" s="61"/>
      <c r="CY996" s="61"/>
      <c r="CZ996" s="61"/>
      <c r="DA996" s="61"/>
      <c r="DB996" s="61"/>
      <c r="DC996" s="61"/>
      <c r="DD996" s="61"/>
      <c r="DE996" s="61"/>
      <c r="DF996" s="61"/>
      <c r="DG996" s="61"/>
      <c r="DH996" s="61"/>
      <c r="DI996" s="61"/>
      <c r="DJ996" s="61"/>
      <c r="DK996" s="61"/>
      <c r="DL996" s="61"/>
      <c r="DM996" s="61"/>
      <c r="DN996" s="61"/>
      <c r="DO996" s="61"/>
      <c r="DP996" s="61"/>
      <c r="DQ996" s="61"/>
      <c r="DR996" s="61"/>
    </row>
    <row r="997" spans="1:122"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c r="AE997" s="61"/>
      <c r="AF997" s="61"/>
      <c r="AG997" s="61"/>
      <c r="AH997" s="61"/>
      <c r="AI997" s="61"/>
      <c r="AJ997" s="61"/>
      <c r="AK997" s="61"/>
      <c r="AL997" s="61"/>
      <c r="AM997" s="61"/>
      <c r="AN997" s="61"/>
      <c r="AO997" s="61"/>
      <c r="AP997" s="61"/>
      <c r="AQ997" s="61"/>
      <c r="AR997" s="61"/>
      <c r="AS997" s="61"/>
      <c r="AT997" s="61"/>
      <c r="AU997" s="61"/>
      <c r="AV997" s="61"/>
      <c r="AW997" s="61"/>
      <c r="AX997" s="61"/>
      <c r="AY997" s="61"/>
      <c r="AZ997" s="61"/>
      <c r="BA997" s="61"/>
      <c r="BB997" s="61"/>
      <c r="BC997" s="61"/>
      <c r="BD997" s="61"/>
      <c r="BE997" s="61"/>
      <c r="BF997" s="61"/>
      <c r="BG997" s="61"/>
      <c r="BH997" s="61"/>
      <c r="BI997" s="61"/>
      <c r="BJ997" s="61"/>
      <c r="BK997" s="61"/>
      <c r="BL997" s="61"/>
      <c r="BM997" s="61"/>
      <c r="BN997" s="61"/>
      <c r="BO997" s="61"/>
      <c r="BP997" s="61"/>
      <c r="BQ997" s="61"/>
      <c r="BR997" s="61"/>
      <c r="BS997" s="61"/>
      <c r="BT997" s="61"/>
      <c r="BU997" s="61"/>
      <c r="BV997" s="61"/>
      <c r="BW997" s="61"/>
      <c r="BX997" s="61"/>
      <c r="BY997" s="61"/>
      <c r="BZ997" s="61"/>
      <c r="CA997" s="61"/>
      <c r="CB997" s="61"/>
      <c r="CC997" s="61"/>
      <c r="CD997" s="61"/>
      <c r="CE997" s="61"/>
      <c r="CF997" s="61"/>
      <c r="CG997" s="61"/>
      <c r="CH997" s="61"/>
      <c r="CI997" s="61"/>
      <c r="CJ997" s="61"/>
      <c r="CK997" s="61"/>
      <c r="CL997" s="61"/>
      <c r="CM997" s="61"/>
      <c r="CN997" s="61"/>
      <c r="CO997" s="61"/>
      <c r="CP997" s="61"/>
      <c r="CQ997" s="61"/>
      <c r="CR997" s="61"/>
      <c r="CS997" s="61"/>
      <c r="CT997" s="61"/>
      <c r="CU997" s="61"/>
      <c r="CV997" s="61"/>
      <c r="CW997" s="61"/>
      <c r="CX997" s="61"/>
      <c r="CY997" s="61"/>
      <c r="CZ997" s="61"/>
      <c r="DA997" s="61"/>
      <c r="DB997" s="61"/>
      <c r="DC997" s="61"/>
      <c r="DD997" s="61"/>
      <c r="DE997" s="61"/>
      <c r="DF997" s="61"/>
      <c r="DG997" s="61"/>
      <c r="DH997" s="61"/>
      <c r="DI997" s="61"/>
      <c r="DJ997" s="61"/>
      <c r="DK997" s="61"/>
      <c r="DL997" s="61"/>
      <c r="DM997" s="61"/>
      <c r="DN997" s="61"/>
      <c r="DO997" s="61"/>
      <c r="DP997" s="61"/>
      <c r="DQ997" s="61"/>
      <c r="DR997" s="61"/>
    </row>
    <row r="998" spans="1:122"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c r="AE998" s="61"/>
      <c r="AF998" s="61"/>
      <c r="AG998" s="61"/>
      <c r="AH998" s="61"/>
      <c r="AI998" s="61"/>
      <c r="AJ998" s="61"/>
      <c r="AK998" s="61"/>
      <c r="AL998" s="61"/>
      <c r="AM998" s="61"/>
      <c r="AN998" s="61"/>
      <c r="AO998" s="61"/>
      <c r="AP998" s="61"/>
      <c r="AQ998" s="61"/>
      <c r="AR998" s="61"/>
      <c r="AS998" s="61"/>
      <c r="AT998" s="61"/>
      <c r="AU998" s="61"/>
      <c r="AV998" s="61"/>
      <c r="AW998" s="61"/>
      <c r="AX998" s="61"/>
      <c r="AY998" s="61"/>
      <c r="AZ998" s="61"/>
      <c r="BA998" s="61"/>
      <c r="BB998" s="61"/>
      <c r="BC998" s="61"/>
      <c r="BD998" s="61"/>
      <c r="BE998" s="61"/>
      <c r="BF998" s="61"/>
      <c r="BG998" s="61"/>
      <c r="BH998" s="61"/>
      <c r="BI998" s="61"/>
      <c r="BJ998" s="61"/>
      <c r="BK998" s="61"/>
      <c r="BL998" s="61"/>
      <c r="BM998" s="61"/>
      <c r="BN998" s="61"/>
      <c r="BO998" s="61"/>
      <c r="BP998" s="61"/>
      <c r="BQ998" s="61"/>
      <c r="BR998" s="61"/>
      <c r="BS998" s="61"/>
      <c r="BT998" s="61"/>
      <c r="BU998" s="61"/>
      <c r="BV998" s="61"/>
      <c r="BW998" s="61"/>
      <c r="BX998" s="61"/>
      <c r="BY998" s="61"/>
      <c r="BZ998" s="61"/>
      <c r="CA998" s="61"/>
      <c r="CB998" s="61"/>
      <c r="CC998" s="61"/>
      <c r="CD998" s="61"/>
      <c r="CE998" s="61"/>
      <c r="CF998" s="61"/>
      <c r="CG998" s="61"/>
      <c r="CH998" s="61"/>
      <c r="CI998" s="61"/>
      <c r="CJ998" s="61"/>
      <c r="CK998" s="61"/>
      <c r="CL998" s="61"/>
      <c r="CM998" s="61"/>
      <c r="CN998" s="61"/>
      <c r="CO998" s="61"/>
      <c r="CP998" s="61"/>
      <c r="CQ998" s="61"/>
      <c r="CR998" s="61"/>
      <c r="CS998" s="61"/>
      <c r="CT998" s="61"/>
      <c r="CU998" s="61"/>
      <c r="CV998" s="61"/>
      <c r="CW998" s="61"/>
      <c r="CX998" s="61"/>
      <c r="CY998" s="61"/>
      <c r="CZ998" s="61"/>
      <c r="DA998" s="61"/>
      <c r="DB998" s="61"/>
      <c r="DC998" s="61"/>
      <c r="DD998" s="61"/>
      <c r="DE998" s="61"/>
      <c r="DF998" s="61"/>
      <c r="DG998" s="61"/>
      <c r="DH998" s="61"/>
      <c r="DI998" s="61"/>
      <c r="DJ998" s="61"/>
      <c r="DK998" s="61"/>
      <c r="DL998" s="61"/>
      <c r="DM998" s="61"/>
      <c r="DN998" s="61"/>
      <c r="DO998" s="61"/>
      <c r="DP998" s="61"/>
      <c r="DQ998" s="61"/>
      <c r="DR998" s="61"/>
    </row>
    <row r="999" spans="1:122"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c r="AA999" s="61"/>
      <c r="AB999" s="61"/>
      <c r="AC999" s="61"/>
      <c r="AD999" s="61"/>
      <c r="AE999" s="61"/>
      <c r="AF999" s="61"/>
      <c r="AG999" s="61"/>
      <c r="AH999" s="61"/>
      <c r="AI999" s="61"/>
      <c r="AJ999" s="61"/>
      <c r="AK999" s="61"/>
      <c r="AL999" s="61"/>
      <c r="AM999" s="61"/>
      <c r="AN999" s="61"/>
      <c r="AO999" s="61"/>
      <c r="AP999" s="61"/>
      <c r="AQ999" s="61"/>
      <c r="AR999" s="61"/>
      <c r="AS999" s="61"/>
      <c r="AT999" s="61"/>
      <c r="AU999" s="61"/>
      <c r="AV999" s="61"/>
      <c r="AW999" s="61"/>
      <c r="AX999" s="61"/>
      <c r="AY999" s="61"/>
      <c r="AZ999" s="61"/>
      <c r="BA999" s="61"/>
      <c r="BB999" s="61"/>
      <c r="BC999" s="61"/>
      <c r="BD999" s="61"/>
      <c r="BE999" s="61"/>
      <c r="BF999" s="61"/>
      <c r="BG999" s="61"/>
      <c r="BH999" s="61"/>
      <c r="BI999" s="61"/>
      <c r="BJ999" s="61"/>
      <c r="BK999" s="61"/>
      <c r="BL999" s="61"/>
      <c r="BM999" s="61"/>
      <c r="BN999" s="61"/>
      <c r="BO999" s="61"/>
      <c r="BP999" s="61"/>
      <c r="BQ999" s="61"/>
      <c r="BR999" s="61"/>
      <c r="BS999" s="61"/>
      <c r="BT999" s="61"/>
      <c r="BU999" s="61"/>
      <c r="BV999" s="61"/>
      <c r="BW999" s="61"/>
      <c r="BX999" s="61"/>
      <c r="BY999" s="61"/>
      <c r="BZ999" s="61"/>
      <c r="CA999" s="61"/>
      <c r="CB999" s="61"/>
      <c r="CC999" s="61"/>
      <c r="CD999" s="61"/>
      <c r="CE999" s="61"/>
      <c r="CF999" s="61"/>
      <c r="CG999" s="61"/>
      <c r="CH999" s="61"/>
      <c r="CI999" s="61"/>
      <c r="CJ999" s="61"/>
      <c r="CK999" s="61"/>
      <c r="CL999" s="61"/>
      <c r="CM999" s="61"/>
      <c r="CN999" s="61"/>
      <c r="CO999" s="61"/>
      <c r="CP999" s="61"/>
      <c r="CQ999" s="61"/>
      <c r="CR999" s="61"/>
      <c r="CS999" s="61"/>
      <c r="CT999" s="61"/>
      <c r="CU999" s="61"/>
      <c r="CV999" s="61"/>
      <c r="CW999" s="61"/>
      <c r="CX999" s="61"/>
      <c r="CY999" s="61"/>
      <c r="CZ999" s="61"/>
      <c r="DA999" s="61"/>
      <c r="DB999" s="61"/>
      <c r="DC999" s="61"/>
      <c r="DD999" s="61"/>
      <c r="DE999" s="61"/>
      <c r="DF999" s="61"/>
      <c r="DG999" s="61"/>
      <c r="DH999" s="61"/>
      <c r="DI999" s="61"/>
      <c r="DJ999" s="61"/>
      <c r="DK999" s="61"/>
      <c r="DL999" s="61"/>
      <c r="DM999" s="61"/>
      <c r="DN999" s="61"/>
      <c r="DO999" s="61"/>
      <c r="DP999" s="61"/>
      <c r="DQ999" s="61"/>
      <c r="DR999" s="61"/>
    </row>
    <row r="1000" spans="1:122"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1000" s="61"/>
      <c r="AN1000" s="61"/>
      <c r="AO1000" s="61"/>
      <c r="AP1000" s="61"/>
      <c r="AQ1000" s="61"/>
      <c r="AR1000" s="61"/>
      <c r="AS1000" s="61"/>
      <c r="AT1000" s="61"/>
      <c r="AU1000" s="61"/>
      <c r="AV1000" s="61"/>
      <c r="AW1000" s="61"/>
      <c r="AX1000" s="61"/>
      <c r="AY1000" s="61"/>
      <c r="AZ1000" s="61"/>
      <c r="BA1000" s="61"/>
      <c r="BB1000" s="61"/>
      <c r="BC1000" s="61"/>
      <c r="BD1000" s="61"/>
      <c r="BE1000" s="61"/>
      <c r="BF1000" s="61"/>
      <c r="BG1000" s="61"/>
      <c r="BH1000" s="61"/>
      <c r="BI1000" s="61"/>
      <c r="BJ1000" s="61"/>
      <c r="BK1000" s="61"/>
      <c r="BL1000" s="61"/>
      <c r="BM1000" s="61"/>
      <c r="BN1000" s="61"/>
      <c r="BO1000" s="61"/>
      <c r="BP1000" s="61"/>
      <c r="BQ1000" s="61"/>
      <c r="BR1000" s="61"/>
      <c r="BS1000" s="61"/>
      <c r="BT1000" s="61"/>
      <c r="BU1000" s="61"/>
      <c r="BV1000" s="61"/>
      <c r="BW1000" s="61"/>
      <c r="BX1000" s="61"/>
      <c r="BY1000" s="61"/>
      <c r="BZ1000" s="61"/>
      <c r="CA1000" s="61"/>
      <c r="CB1000" s="61"/>
      <c r="CC1000" s="61"/>
      <c r="CD1000" s="61"/>
      <c r="CE1000" s="61"/>
      <c r="CF1000" s="61"/>
      <c r="CG1000" s="61"/>
      <c r="CH1000" s="61"/>
      <c r="CI1000" s="61"/>
      <c r="CJ1000" s="61"/>
      <c r="CK1000" s="61"/>
      <c r="CL1000" s="61"/>
      <c r="CM1000" s="61"/>
      <c r="CN1000" s="61"/>
      <c r="CO1000" s="61"/>
      <c r="CP1000" s="61"/>
      <c r="CQ1000" s="61"/>
      <c r="CR1000" s="61"/>
      <c r="CS1000" s="61"/>
      <c r="CT1000" s="61"/>
      <c r="CU1000" s="61"/>
      <c r="CV1000" s="61"/>
      <c r="CW1000" s="61"/>
      <c r="CX1000" s="61"/>
      <c r="CY1000" s="61"/>
      <c r="CZ1000" s="61"/>
      <c r="DA1000" s="61"/>
      <c r="DB1000" s="61"/>
      <c r="DC1000" s="61"/>
      <c r="DD1000" s="61"/>
      <c r="DE1000" s="61"/>
      <c r="DF1000" s="61"/>
      <c r="DG1000" s="61"/>
      <c r="DH1000" s="61"/>
      <c r="DI1000" s="61"/>
      <c r="DJ1000" s="61"/>
      <c r="DK1000" s="61"/>
      <c r="DL1000" s="61"/>
      <c r="DM1000" s="61"/>
      <c r="DN1000" s="61"/>
      <c r="DO1000" s="61"/>
      <c r="DP1000" s="61"/>
      <c r="DQ1000" s="61"/>
      <c r="DR1000" s="61"/>
    </row>
  </sheetData>
  <mergeCells count="1">
    <mergeCell ref="BB51:BB55"/>
  </mergeCells>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1000"/>
  <sheetViews>
    <sheetView workbookViewId="0"/>
  </sheetViews>
  <sheetFormatPr defaultColWidth="14.5" defaultRowHeight="15" customHeight="1"/>
  <cols>
    <col min="1" max="1" width="16.875" customWidth="1"/>
    <col min="2" max="11" width="11" customWidth="1"/>
    <col min="12" max="12" width="12.625" customWidth="1"/>
    <col min="13" max="23" width="11" customWidth="1"/>
    <col min="24" max="26" width="17.375" customWidth="1"/>
  </cols>
  <sheetData>
    <row r="1" spans="1:26" ht="12.75" customHeight="1">
      <c r="A1" s="331"/>
      <c r="B1" s="331"/>
      <c r="C1" s="331"/>
      <c r="D1" s="331"/>
      <c r="E1" s="331"/>
      <c r="F1" s="331"/>
      <c r="G1" s="331"/>
      <c r="H1" s="331"/>
      <c r="I1" s="331"/>
      <c r="J1" s="328"/>
      <c r="K1" s="328"/>
      <c r="L1" s="328"/>
      <c r="M1" s="328"/>
      <c r="N1" s="328"/>
      <c r="O1" s="61"/>
      <c r="P1" s="61"/>
      <c r="Q1" s="61"/>
      <c r="R1" s="61"/>
      <c r="S1" s="61"/>
      <c r="T1" s="61"/>
      <c r="U1" s="61"/>
      <c r="V1" s="61"/>
      <c r="W1" s="61"/>
      <c r="X1" s="61"/>
      <c r="Y1" s="61"/>
      <c r="Z1" s="61"/>
    </row>
    <row r="2" spans="1:26" ht="12.75" customHeight="1">
      <c r="A2" s="328" t="s">
        <v>1126</v>
      </c>
      <c r="B2" s="678"/>
      <c r="C2" s="62"/>
      <c r="D2" s="426"/>
      <c r="E2" s="331"/>
      <c r="F2" s="331"/>
      <c r="G2" s="331"/>
      <c r="H2" s="328"/>
      <c r="I2" s="331"/>
      <c r="J2" s="61"/>
      <c r="K2" s="61"/>
      <c r="L2" s="331"/>
      <c r="M2" s="61"/>
      <c r="N2" s="61"/>
      <c r="O2" s="61"/>
      <c r="P2" s="61"/>
      <c r="Q2" s="61"/>
      <c r="R2" s="61"/>
      <c r="S2" s="61"/>
      <c r="T2" s="61"/>
      <c r="U2" s="61"/>
      <c r="V2" s="61"/>
      <c r="W2" s="61"/>
      <c r="X2" s="61"/>
      <c r="Y2" s="61"/>
      <c r="Z2" s="61"/>
    </row>
    <row r="3" spans="1:26" ht="12.75" customHeight="1">
      <c r="A3" s="328"/>
      <c r="B3" s="328">
        <v>1998</v>
      </c>
      <c r="C3" s="328">
        <v>2000</v>
      </c>
      <c r="D3" s="328">
        <v>2002</v>
      </c>
      <c r="E3" s="328" t="s">
        <v>1127</v>
      </c>
      <c r="F3" s="328">
        <v>2006</v>
      </c>
      <c r="G3" s="328">
        <v>2008</v>
      </c>
      <c r="H3" s="328">
        <v>2010</v>
      </c>
      <c r="I3" s="328">
        <v>2011</v>
      </c>
      <c r="J3" s="328">
        <v>2012</v>
      </c>
      <c r="K3" s="328">
        <v>2013</v>
      </c>
      <c r="L3" s="679">
        <v>2014</v>
      </c>
      <c r="M3" s="61"/>
      <c r="N3" s="61"/>
      <c r="O3" s="61"/>
      <c r="P3" s="61"/>
      <c r="Q3" s="61"/>
      <c r="R3" s="61"/>
      <c r="S3" s="61"/>
      <c r="T3" s="61"/>
      <c r="U3" s="61"/>
      <c r="V3" s="61"/>
      <c r="W3" s="61"/>
      <c r="X3" s="61"/>
      <c r="Y3" s="61"/>
      <c r="Z3" s="61"/>
    </row>
    <row r="4" spans="1:26" ht="12.75" customHeight="1">
      <c r="A4" s="331" t="s">
        <v>1128</v>
      </c>
      <c r="B4" s="680">
        <v>1361.4858000000002</v>
      </c>
      <c r="C4" s="426">
        <v>1067.8588</v>
      </c>
      <c r="D4" s="426">
        <v>965.76524999999992</v>
      </c>
      <c r="E4" s="426">
        <v>1121.893</v>
      </c>
      <c r="F4" s="426">
        <v>893.59199999999987</v>
      </c>
      <c r="G4" s="426">
        <v>531.93400000000008</v>
      </c>
      <c r="H4" s="426">
        <v>359.43510000000003</v>
      </c>
      <c r="I4" s="426">
        <v>297.68900000000002</v>
      </c>
      <c r="J4" s="426">
        <v>266</v>
      </c>
      <c r="K4" s="681">
        <v>257.47500000000002</v>
      </c>
      <c r="L4" s="682">
        <v>249.22321663533839</v>
      </c>
      <c r="M4" s="61"/>
      <c r="N4" s="61"/>
      <c r="O4" s="61"/>
      <c r="P4" s="61"/>
      <c r="Q4" s="61"/>
      <c r="R4" s="61"/>
      <c r="S4" s="61"/>
      <c r="T4" s="61"/>
      <c r="U4" s="61"/>
      <c r="V4" s="61"/>
      <c r="W4" s="61"/>
      <c r="X4" s="61"/>
      <c r="Y4" s="61"/>
      <c r="Z4" s="61"/>
    </row>
    <row r="5" spans="1:26" ht="12.75" customHeight="1">
      <c r="A5" s="331" t="s">
        <v>1129</v>
      </c>
      <c r="B5" s="426"/>
      <c r="C5" s="426"/>
      <c r="D5" s="426"/>
      <c r="E5" s="426">
        <v>20.824000000000002</v>
      </c>
      <c r="F5" s="426">
        <v>78.245999999999995</v>
      </c>
      <c r="G5" s="426">
        <v>107.66600000000001</v>
      </c>
      <c r="H5" s="426">
        <v>151.39529999999999</v>
      </c>
      <c r="I5" s="426">
        <v>190.87700000000001</v>
      </c>
      <c r="J5" s="426">
        <v>231</v>
      </c>
      <c r="K5" s="426">
        <v>268.8039</v>
      </c>
      <c r="L5" s="374">
        <v>312.79453097493507</v>
      </c>
      <c r="M5" s="328"/>
      <c r="N5" s="328"/>
      <c r="O5" s="61"/>
      <c r="P5" s="61"/>
      <c r="Q5" s="61"/>
      <c r="R5" s="61"/>
      <c r="S5" s="61"/>
      <c r="T5" s="61"/>
      <c r="U5" s="61"/>
      <c r="V5" s="61"/>
      <c r="W5" s="61"/>
      <c r="X5" s="61"/>
      <c r="Y5" s="61"/>
      <c r="Z5" s="61"/>
    </row>
    <row r="6" spans="1:26" ht="12.75" customHeight="1">
      <c r="A6" s="331" t="s">
        <v>820</v>
      </c>
      <c r="B6" s="426">
        <v>157</v>
      </c>
      <c r="C6" s="426">
        <v>174.1</v>
      </c>
      <c r="D6" s="426">
        <v>166</v>
      </c>
      <c r="E6" s="426">
        <v>191.5</v>
      </c>
      <c r="F6" s="426">
        <v>208.8</v>
      </c>
      <c r="G6" s="426">
        <v>255.7</v>
      </c>
      <c r="H6" s="426">
        <v>275</v>
      </c>
      <c r="I6" s="426">
        <v>267</v>
      </c>
      <c r="J6" s="426">
        <v>252.1</v>
      </c>
      <c r="K6" s="426">
        <v>276.39999999999998</v>
      </c>
      <c r="L6" s="331">
        <v>299.39999999999998</v>
      </c>
      <c r="M6" s="331">
        <v>307.8</v>
      </c>
      <c r="N6" s="328"/>
      <c r="O6" s="61"/>
      <c r="P6" s="61"/>
      <c r="Q6" s="61"/>
      <c r="R6" s="61"/>
      <c r="S6" s="61"/>
      <c r="T6" s="61"/>
      <c r="U6" s="61"/>
      <c r="V6" s="61"/>
      <c r="W6" s="61"/>
      <c r="X6" s="61"/>
      <c r="Y6" s="61"/>
      <c r="Z6" s="61"/>
    </row>
    <row r="7" spans="1:26" ht="12.75" customHeight="1">
      <c r="A7" s="331" t="s">
        <v>1130</v>
      </c>
      <c r="B7" s="426">
        <v>841.06601000000012</v>
      </c>
      <c r="C7" s="426">
        <v>895.13004000000012</v>
      </c>
      <c r="D7" s="426">
        <v>1005.9662099999999</v>
      </c>
      <c r="E7" s="426">
        <v>886.06119999999999</v>
      </c>
      <c r="F7" s="426">
        <v>820.56239999999991</v>
      </c>
      <c r="G7" s="426">
        <v>819.75400000000002</v>
      </c>
      <c r="H7" s="426">
        <v>798.17250000000001</v>
      </c>
      <c r="I7" s="426">
        <v>787.24400000000003</v>
      </c>
      <c r="J7" s="426">
        <v>824</v>
      </c>
      <c r="K7" s="426">
        <v>850.69740000000002</v>
      </c>
      <c r="L7" s="682">
        <v>878.3</v>
      </c>
      <c r="M7" s="331"/>
      <c r="N7" s="331"/>
      <c r="O7" s="61"/>
      <c r="P7" s="61"/>
      <c r="Q7" s="61"/>
      <c r="R7" s="61"/>
      <c r="S7" s="61"/>
      <c r="T7" s="61"/>
      <c r="U7" s="61"/>
      <c r="V7" s="61"/>
      <c r="W7" s="61"/>
      <c r="X7" s="61"/>
      <c r="Y7" s="61"/>
      <c r="Z7" s="61"/>
    </row>
    <row r="8" spans="1:26" ht="12.75" customHeight="1">
      <c r="A8" s="328" t="s">
        <v>114</v>
      </c>
      <c r="B8" s="426">
        <v>2359.5518100000004</v>
      </c>
      <c r="C8" s="426">
        <v>2137.0888399999999</v>
      </c>
      <c r="D8" s="426">
        <v>2137.73146</v>
      </c>
      <c r="E8" s="426">
        <v>2220.2782000000002</v>
      </c>
      <c r="F8" s="426">
        <v>2001.2003999999997</v>
      </c>
      <c r="G8" s="426">
        <v>1715.0540000000001</v>
      </c>
      <c r="H8" s="426">
        <v>1584.0029</v>
      </c>
      <c r="I8" s="426">
        <v>1542.81</v>
      </c>
      <c r="J8" s="426">
        <v>1573.1</v>
      </c>
      <c r="K8" s="426">
        <v>1653.3762999999999</v>
      </c>
      <c r="L8" s="682">
        <v>1739.7177476102734</v>
      </c>
      <c r="M8" s="61"/>
      <c r="N8" s="61"/>
      <c r="O8" s="61"/>
      <c r="P8" s="61"/>
      <c r="Q8" s="61"/>
      <c r="R8" s="61"/>
      <c r="S8" s="61"/>
      <c r="T8" s="61"/>
      <c r="U8" s="61"/>
      <c r="V8" s="61"/>
      <c r="W8" s="61"/>
      <c r="X8" s="61"/>
      <c r="Y8" s="61"/>
      <c r="Z8" s="61"/>
    </row>
    <row r="9" spans="1:26" ht="12.75" customHeight="1">
      <c r="A9" s="328"/>
      <c r="B9" s="331"/>
      <c r="C9" s="331"/>
      <c r="D9" s="331"/>
      <c r="E9" s="331"/>
      <c r="F9" s="331"/>
      <c r="G9" s="331"/>
      <c r="H9" s="331"/>
      <c r="I9" s="331"/>
      <c r="J9" s="328"/>
      <c r="K9" s="328"/>
      <c r="L9" s="683"/>
      <c r="M9" s="328"/>
      <c r="N9" s="328"/>
      <c r="O9" s="61"/>
      <c r="P9" s="61"/>
      <c r="Q9" s="61"/>
      <c r="R9" s="61"/>
      <c r="S9" s="61"/>
      <c r="T9" s="61"/>
      <c r="U9" s="61"/>
      <c r="V9" s="61"/>
      <c r="W9" s="61"/>
      <c r="X9" s="61"/>
      <c r="Y9" s="61"/>
      <c r="Z9" s="61"/>
    </row>
    <row r="10" spans="1:26" ht="12.75" customHeight="1">
      <c r="A10" s="742" t="s">
        <v>1131</v>
      </c>
      <c r="B10" s="687"/>
      <c r="C10" s="687"/>
      <c r="D10" s="687"/>
      <c r="E10" s="687"/>
      <c r="F10" s="687"/>
      <c r="G10" s="687"/>
      <c r="H10" s="687"/>
      <c r="I10" s="687"/>
      <c r="J10" s="687"/>
      <c r="K10" s="687"/>
      <c r="L10" s="687"/>
      <c r="M10" s="687"/>
      <c r="N10" s="331"/>
      <c r="O10" s="61"/>
      <c r="P10" s="61"/>
      <c r="Q10" s="61"/>
      <c r="R10" s="61"/>
      <c r="S10" s="61"/>
      <c r="T10" s="61"/>
      <c r="U10" s="61"/>
      <c r="V10" s="61"/>
      <c r="W10" s="61"/>
      <c r="X10" s="61"/>
      <c r="Y10" s="61"/>
      <c r="Z10" s="61"/>
    </row>
    <row r="11" spans="1:26" ht="12.75" customHeight="1">
      <c r="A11" s="328"/>
      <c r="B11" s="328"/>
      <c r="C11" s="328"/>
      <c r="D11" s="328"/>
      <c r="E11" s="328"/>
      <c r="F11" s="328"/>
      <c r="G11" s="328"/>
      <c r="H11" s="328"/>
      <c r="I11" s="328"/>
      <c r="J11" s="328"/>
      <c r="K11" s="328"/>
      <c r="L11" s="328"/>
      <c r="M11" s="61"/>
      <c r="N11" s="61"/>
      <c r="O11" s="61"/>
      <c r="P11" s="61"/>
      <c r="Q11" s="61"/>
      <c r="R11" s="61"/>
      <c r="S11" s="61"/>
      <c r="T11" s="61"/>
      <c r="U11" s="61"/>
      <c r="V11" s="61"/>
      <c r="W11" s="61"/>
      <c r="X11" s="61"/>
      <c r="Y11" s="61"/>
      <c r="Z11" s="61"/>
    </row>
    <row r="12" spans="1:26" ht="12.75" customHeight="1">
      <c r="A12" s="331"/>
      <c r="B12" s="328">
        <v>1998</v>
      </c>
      <c r="C12" s="328">
        <v>2000</v>
      </c>
      <c r="D12" s="328">
        <v>2002</v>
      </c>
      <c r="E12" s="328">
        <v>2004</v>
      </c>
      <c r="F12" s="328">
        <v>2006</v>
      </c>
      <c r="G12" s="328">
        <v>2008</v>
      </c>
      <c r="H12" s="328">
        <v>2010</v>
      </c>
      <c r="I12" s="328">
        <v>2011</v>
      </c>
      <c r="J12" s="328">
        <v>2012</v>
      </c>
      <c r="K12" s="328">
        <v>2013</v>
      </c>
      <c r="L12" s="328">
        <v>2014</v>
      </c>
      <c r="M12" s="331"/>
      <c r="N12" s="331"/>
      <c r="O12" s="61"/>
      <c r="P12" s="61"/>
      <c r="Q12" s="61"/>
      <c r="R12" s="61"/>
      <c r="S12" s="61"/>
      <c r="T12" s="61"/>
      <c r="U12" s="61"/>
      <c r="V12" s="61"/>
      <c r="W12" s="61"/>
      <c r="X12" s="61"/>
      <c r="Y12" s="61"/>
      <c r="Z12" s="61"/>
    </row>
    <row r="13" spans="1:26" ht="12.75" customHeight="1">
      <c r="A13" s="331" t="s">
        <v>818</v>
      </c>
      <c r="B13" s="426">
        <v>891.6</v>
      </c>
      <c r="C13" s="426">
        <v>861.4</v>
      </c>
      <c r="D13" s="426">
        <v>708.7</v>
      </c>
      <c r="E13" s="426">
        <v>784.55</v>
      </c>
      <c r="F13" s="331">
        <v>710.7</v>
      </c>
      <c r="G13" s="331">
        <v>607.29999999999995</v>
      </c>
      <c r="H13" s="331">
        <v>552.70000000000005</v>
      </c>
      <c r="I13" s="331">
        <v>524.70000000000005</v>
      </c>
      <c r="J13" s="331">
        <v>516</v>
      </c>
      <c r="K13" s="374">
        <v>476.1</v>
      </c>
      <c r="L13" s="684">
        <v>439.28529069767444</v>
      </c>
      <c r="M13" s="331"/>
      <c r="N13" s="331"/>
      <c r="O13" s="61"/>
      <c r="P13" s="61"/>
      <c r="Q13" s="61"/>
      <c r="R13" s="61"/>
      <c r="S13" s="61"/>
      <c r="T13" s="61"/>
      <c r="U13" s="61"/>
      <c r="V13" s="61"/>
      <c r="W13" s="61"/>
      <c r="X13" s="61"/>
      <c r="Y13" s="61"/>
      <c r="Z13" s="61"/>
    </row>
    <row r="14" spans="1:26" ht="12.75" customHeight="1">
      <c r="A14" s="331" t="s">
        <v>819</v>
      </c>
      <c r="B14" s="426"/>
      <c r="C14" s="426"/>
      <c r="D14" s="426"/>
      <c r="E14" s="426">
        <v>20.824000000000002</v>
      </c>
      <c r="F14" s="426">
        <v>78.245999999999995</v>
      </c>
      <c r="G14" s="426">
        <v>107.66600000000001</v>
      </c>
      <c r="H14" s="426">
        <v>151.39529999999999</v>
      </c>
      <c r="I14" s="426">
        <v>190.87700000000001</v>
      </c>
      <c r="J14" s="426">
        <v>231</v>
      </c>
      <c r="K14" s="426">
        <v>268.8039</v>
      </c>
      <c r="L14" s="684">
        <v>312.79453097493507</v>
      </c>
      <c r="M14" s="61"/>
      <c r="N14" s="61"/>
      <c r="O14" s="61"/>
      <c r="P14" s="61"/>
      <c r="Q14" s="61"/>
      <c r="R14" s="61"/>
      <c r="S14" s="61"/>
      <c r="T14" s="61"/>
      <c r="U14" s="61"/>
      <c r="V14" s="61"/>
      <c r="W14" s="61"/>
      <c r="X14" s="61"/>
      <c r="Y14" s="61"/>
      <c r="Z14" s="61"/>
    </row>
    <row r="15" spans="1:26" ht="12.75" customHeight="1">
      <c r="A15" s="331" t="s">
        <v>820</v>
      </c>
      <c r="B15" s="426">
        <v>157</v>
      </c>
      <c r="C15" s="426">
        <v>174.1</v>
      </c>
      <c r="D15" s="426">
        <v>166</v>
      </c>
      <c r="E15" s="426">
        <v>191.5</v>
      </c>
      <c r="F15" s="426">
        <v>208.8</v>
      </c>
      <c r="G15" s="426">
        <v>255.7</v>
      </c>
      <c r="H15" s="426">
        <v>275</v>
      </c>
      <c r="I15" s="426">
        <v>267</v>
      </c>
      <c r="J15" s="426">
        <v>252.1</v>
      </c>
      <c r="K15" s="426">
        <v>276.39999999999998</v>
      </c>
      <c r="L15" s="684">
        <v>299.39999999999998</v>
      </c>
      <c r="M15" s="328"/>
      <c r="N15" s="328"/>
      <c r="O15" s="61"/>
      <c r="P15" s="61"/>
      <c r="Q15" s="61"/>
      <c r="R15" s="61"/>
      <c r="S15" s="61"/>
      <c r="T15" s="61"/>
      <c r="U15" s="61"/>
      <c r="V15" s="61"/>
      <c r="W15" s="61"/>
      <c r="X15" s="61"/>
      <c r="Y15" s="61"/>
      <c r="Z15" s="61"/>
    </row>
    <row r="16" spans="1:26" ht="12.75" customHeight="1">
      <c r="A16" s="331" t="s">
        <v>821</v>
      </c>
      <c r="B16" s="426">
        <v>841.06601000000012</v>
      </c>
      <c r="C16" s="426">
        <v>895.13004000000012</v>
      </c>
      <c r="D16" s="426">
        <v>1005.9662099999999</v>
      </c>
      <c r="E16" s="426">
        <v>886.06119999999999</v>
      </c>
      <c r="F16" s="426">
        <v>820.56239999999991</v>
      </c>
      <c r="G16" s="426">
        <v>819.75400000000002</v>
      </c>
      <c r="H16" s="426">
        <v>798.17250000000001</v>
      </c>
      <c r="I16" s="426">
        <v>787.24400000000003</v>
      </c>
      <c r="J16" s="426">
        <v>824</v>
      </c>
      <c r="K16" s="426">
        <v>850.69740000000002</v>
      </c>
      <c r="L16" s="685">
        <v>878.3</v>
      </c>
      <c r="M16" s="61"/>
      <c r="N16" s="61"/>
      <c r="O16" s="61"/>
      <c r="P16" s="61"/>
      <c r="Q16" s="61"/>
      <c r="R16" s="61"/>
      <c r="S16" s="61"/>
      <c r="T16" s="61"/>
      <c r="U16" s="61"/>
      <c r="V16" s="61"/>
      <c r="W16" s="61"/>
      <c r="X16" s="61"/>
      <c r="Y16" s="61"/>
      <c r="Z16" s="61"/>
    </row>
    <row r="17" spans="1:26" ht="12.75" customHeight="1">
      <c r="A17" s="328" t="s">
        <v>114</v>
      </c>
      <c r="B17" s="426">
        <v>1889.6660099999999</v>
      </c>
      <c r="C17" s="426">
        <v>1930.63004</v>
      </c>
      <c r="D17" s="426">
        <v>1880.6662099999999</v>
      </c>
      <c r="E17" s="426">
        <v>1882.9351999999999</v>
      </c>
      <c r="F17" s="426">
        <v>1818.3083999999999</v>
      </c>
      <c r="G17" s="426">
        <v>1790.42</v>
      </c>
      <c r="H17" s="426">
        <v>1777.2678000000001</v>
      </c>
      <c r="I17" s="426">
        <v>1769.8209999999999</v>
      </c>
      <c r="J17" s="426">
        <v>1823.1</v>
      </c>
      <c r="K17" s="426">
        <v>1872.0012999999999</v>
      </c>
      <c r="L17" s="684">
        <v>1929.7798216726094</v>
      </c>
      <c r="M17" s="328"/>
      <c r="N17" s="328"/>
      <c r="O17" s="61"/>
      <c r="P17" s="61"/>
      <c r="Q17" s="61"/>
      <c r="R17" s="61"/>
      <c r="S17" s="61"/>
      <c r="T17" s="61"/>
      <c r="U17" s="61"/>
      <c r="V17" s="61"/>
      <c r="W17" s="61"/>
      <c r="X17" s="61"/>
      <c r="Y17" s="61"/>
      <c r="Z17" s="61"/>
    </row>
    <row r="18" spans="1:26" ht="12.75" customHeight="1">
      <c r="A18" s="331"/>
      <c r="B18" s="61"/>
      <c r="C18" s="61"/>
      <c r="D18" s="61"/>
      <c r="E18" s="61"/>
      <c r="F18" s="61"/>
      <c r="G18" s="61"/>
      <c r="H18" s="61"/>
      <c r="I18" s="61"/>
      <c r="J18" s="61"/>
      <c r="K18" s="61"/>
      <c r="L18" s="331"/>
      <c r="M18" s="61"/>
      <c r="N18" s="61"/>
      <c r="O18" s="61"/>
      <c r="P18" s="61"/>
      <c r="Q18" s="61"/>
      <c r="R18" s="61"/>
      <c r="S18" s="61"/>
      <c r="T18" s="61"/>
      <c r="U18" s="61"/>
      <c r="V18" s="61"/>
      <c r="W18" s="61"/>
      <c r="X18" s="61"/>
      <c r="Y18" s="61"/>
      <c r="Z18" s="61"/>
    </row>
    <row r="19" spans="1:26" ht="12.75" customHeight="1">
      <c r="A19" s="331"/>
      <c r="B19" s="61"/>
      <c r="C19" s="426"/>
      <c r="D19" s="426"/>
      <c r="E19" s="426"/>
      <c r="F19" s="426"/>
      <c r="G19" s="426"/>
      <c r="H19" s="426"/>
      <c r="I19" s="426"/>
      <c r="J19" s="684"/>
      <c r="K19" s="61"/>
      <c r="L19" s="331"/>
      <c r="M19" s="61"/>
      <c r="N19" s="61"/>
      <c r="O19" s="61"/>
      <c r="P19" s="61"/>
      <c r="Q19" s="61"/>
      <c r="R19" s="61"/>
      <c r="S19" s="61"/>
      <c r="T19" s="61"/>
      <c r="U19" s="61"/>
      <c r="V19" s="61"/>
      <c r="W19" s="61"/>
      <c r="X19" s="61"/>
      <c r="Y19" s="61"/>
      <c r="Z19" s="61"/>
    </row>
    <row r="20" spans="1:26" ht="12.75" customHeight="1">
      <c r="A20" s="331"/>
      <c r="B20" s="61"/>
      <c r="C20" s="61"/>
      <c r="D20" s="61"/>
      <c r="E20" s="61"/>
      <c r="F20" s="61"/>
      <c r="G20" s="61"/>
      <c r="H20" s="61"/>
      <c r="I20" s="61"/>
      <c r="J20" s="61"/>
      <c r="K20" s="61"/>
      <c r="L20" s="331"/>
      <c r="M20" s="61"/>
      <c r="N20" s="61"/>
      <c r="O20" s="61"/>
      <c r="P20" s="61"/>
      <c r="Q20" s="61"/>
      <c r="R20" s="61"/>
      <c r="S20" s="61"/>
      <c r="T20" s="61"/>
      <c r="U20" s="61"/>
      <c r="V20" s="61"/>
      <c r="W20" s="61"/>
      <c r="X20" s="61"/>
      <c r="Y20" s="61"/>
      <c r="Z20" s="61"/>
    </row>
    <row r="21" spans="1:26" ht="12.75" customHeight="1">
      <c r="A21" s="331"/>
      <c r="B21" s="61"/>
      <c r="C21" s="61"/>
      <c r="D21" s="61"/>
      <c r="E21" s="61"/>
      <c r="F21" s="61"/>
      <c r="G21" s="61"/>
      <c r="H21" s="61"/>
      <c r="I21" s="61"/>
      <c r="J21" s="61"/>
      <c r="K21" s="61"/>
      <c r="L21" s="331"/>
      <c r="M21" s="61"/>
      <c r="N21" s="61"/>
      <c r="O21" s="61"/>
      <c r="P21" s="61"/>
      <c r="Q21" s="61"/>
      <c r="R21" s="61"/>
      <c r="S21" s="61"/>
      <c r="T21" s="61"/>
      <c r="U21" s="61"/>
      <c r="V21" s="61"/>
      <c r="W21" s="61"/>
      <c r="X21" s="61"/>
      <c r="Y21" s="61"/>
      <c r="Z21" s="61"/>
    </row>
    <row r="22" spans="1:26" ht="12.7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2.75">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2.75">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2.7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2.7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2.7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2.75">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2.7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2.7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2.7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2.7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2.75">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2.7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2.75">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2.7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2.7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2.7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2.7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2.7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2.7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2.7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2.7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2.7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2.7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2.7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2.7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2.7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2.7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2.7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2.7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2.7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2.7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2.7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2.7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2.7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2.7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2.7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2.7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2.7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2.7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2.7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2.7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2.7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2.7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2.7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2.7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2.7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2.7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2.7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2.7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2.7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2.7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2.7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2.7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2.7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2.7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2.7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2.7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2.7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2.7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2.7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2.7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2.7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2.7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2.7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2.7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2.7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2.7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2.7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2.7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2.7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2.7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2.7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2.7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2.7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2.7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2.7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2.7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2.7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2.7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2.7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2.7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2.7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2.7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2.7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2.7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2.7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2.7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2.7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2.7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2.7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2.7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2.7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2.7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2.7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2.7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2.7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2.7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2.7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2.7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2.7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2.7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2.7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2.7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2.7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2.7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2.7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2.7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2.7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2.7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2.7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2.7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2.7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2.7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2.7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2.7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2.7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2.7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2.7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2.7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2.7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2.7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2.7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2.7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2.7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2.7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2.7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2.7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2.7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2.7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2.7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2.7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2.7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2.7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2.7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2.7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2.7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2.7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2.7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2.7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2.7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2.7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2.7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2.7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2.7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2.7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2.7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2.7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2.7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2.7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2.7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2.7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2.7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2.7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2.7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2.7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2.7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2.7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2.7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2.7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2.7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2.7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2.7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2.7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2.7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2.7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2.7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2.7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2.7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2.7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2.7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2.7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2.7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2.7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2.7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2.7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2.7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2.7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2.7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2.7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2.7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2.7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2.7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2.7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2.7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2.7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2.7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2.7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2.7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2.7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2.7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2.7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2.7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2.7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2.7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2.7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2.7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2.7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2.7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2.7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2.7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2.7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2.7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2.7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2.7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2.7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2.7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2.7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2.7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2.7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2.7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2.7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2.7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2.7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2.7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2.7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2.7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2.7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2.7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2.7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2.7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2.7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2.7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2.7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2.7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2.7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2.7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2.7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2.7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2.7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2.7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2.7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2.7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2.7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2.7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2.7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2.7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2.7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2.7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2.7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2.7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2.7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2.7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2.7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2.7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2.7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2.7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2.7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2.7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2.7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2.7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2.7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2.7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2.7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2.7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2.7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2.7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2.7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2.7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2.7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2.7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2.7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2.7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2.7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2.7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2.7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2.7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2.7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2.7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2.7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2.7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2.7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2.7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2.7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2.7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2.7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2.7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2.7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2.7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2.7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2.7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2.7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2.7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2.7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2.7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2.7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2.7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2.7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2.7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2.7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2.7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2.7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2.7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2.7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2.7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2.7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2.7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2.7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2.7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2.7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2.7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2.7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2.7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2.7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2.7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2.7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2.7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2.7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2.7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2.7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2.7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2.7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2.7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2.7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2.7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2.7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2.7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2.7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2.7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2.7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2.7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2.7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2.7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2.7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2.7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2.7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2.7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2.7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2.7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2.7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2.7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2.7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2.7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2.7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2.7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2.7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2.7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2.7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2.7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2.7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2.7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2.7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2.7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2.7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2.7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2.7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2.7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2.7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2.7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2.7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2.7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2.7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2.7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2.7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2.7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2.7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2.7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2.7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2.7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2.7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2.7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2.7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2.7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2.7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2.7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2.7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2.7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2.7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2.7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2.7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2.7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2.7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2.7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2.7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2.7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2.7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2.7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2.7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2.7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2.7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2.7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2.7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2.7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2.7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2.7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2.7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2.7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2.7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2.7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2.7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2.7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2.7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2.7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2.7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2.7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2.7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2.7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2.7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2.7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2.7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2.7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2.7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2.7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2.7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2.7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2.7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2.7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2.7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2.7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2.7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2.7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2.7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2.7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2.7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2.7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2.7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2.7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2.7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2.7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2.7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2.7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2.7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2.7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2.7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2.7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2.7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2.7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2.7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2.7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2.7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2.7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2.7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2.7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2.7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2.7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2.7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2.7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2.7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2.7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2.7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2.7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2.7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2.7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2.7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2.7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2.7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2.7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2.7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2.7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2.7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2.7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2.7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2.7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2.7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2.7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2.7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2.7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2.7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2.7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2.7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2.7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2.7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2.7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2.7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2.7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2.7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2.7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2.7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2.7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2.7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2.7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2.7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2.7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2.7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2.7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2.7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2.7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2.7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2.7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2.7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2.7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2.7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2.7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2.7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2.7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2.7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2.7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2.7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2.7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2.7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2.7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2.7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2.7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2.7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2.7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2.7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2.7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2.7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2.7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2.7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2.7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2.7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2.7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2.7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2.7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2.7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2.7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2.7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2.7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2.7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2.7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2.7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2.7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2.7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2.7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2.7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2.7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2.7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2.7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2.7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2.7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2.7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2.7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2.7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2.7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2.7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2.7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2.7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2.7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2.7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2.7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2.7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2.7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2.7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2.7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2.7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2.7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2.7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2.7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2.7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2.7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2.7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2.7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2.7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2.7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2.7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2.7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2.7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2.7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2.7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2.7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2.7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2.7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2.7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2.7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2.7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2.7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2.7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2.7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2.7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2.7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2.7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2.7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2.7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2.7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2.7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2.7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2.7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2.7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2.7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2.7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2.7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2.7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2.7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2.7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2.7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2.7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2.7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2.7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2.7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2.7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2.7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2.7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2.7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2.7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2.7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2.7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2.7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2.7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2.7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2.7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2.7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2.7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2.7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2.7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2.7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2.7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2.7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2.7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2.7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2.7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2.7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2.7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2.7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2.7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2.7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2.7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2.7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2.7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2.7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2.7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2.7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2.7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2.7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2.7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2.7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2.7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2.7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2.7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2.7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2.7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2.7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2.7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2.7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2.7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2.7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2.7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2.7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2.7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2.7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2.7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2.7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2.7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2.7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2.7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2.7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2.7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2.7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2.7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2.7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2.7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2.7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2.7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2.7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2.7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2.7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2.7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2.7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2.7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2.7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2.7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2.7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2.7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2.7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2.7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2.7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2.7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2.7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2.7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2.7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2.7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2.7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2.7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2.7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2.7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2.7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2.7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2.7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2.7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2.7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2.7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2.7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2.7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2.7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2.7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2.7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2.7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2.7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2.7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2.7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2.7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2.7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2.7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2.7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2.7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2.7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2.7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2.7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2.7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2.7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2.7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2.7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2.7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2.7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2.7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2.7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2.7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2.7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2.7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2.7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2.7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2.7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2.7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2.7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2.7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2.7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2.7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2.7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2.7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2.7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2.7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2.7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2.7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2.7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2.7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2.7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2.7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2.7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2.7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2.7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2.7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2.7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2.7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2.7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2.7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2.7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2.7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2.7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2.7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2.7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2.7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2.7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2.7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2.7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2.7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2.7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2.7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2.7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2.7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2.7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2.7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2.7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2.7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2.7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2.7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2.7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2.7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2.7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2.7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2.7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2.7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2.7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2.7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2.7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2.7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2.7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2.7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2.7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2.7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2.7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2.7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2.7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2.7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2.7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2.7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2.7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2.7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2.7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2.7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2.7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2.7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2.7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2.7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2.7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2.7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2.7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2.7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2.7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2.7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2.7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2.7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2.7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2.7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2.7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2.7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2.7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2.7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2.7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2.7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2.7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2.7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2.7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2.7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2.7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2.7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2.7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2.7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2.7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2.7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2.7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2.7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2.7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2.7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2.7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2.7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2.7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2.7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2.7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2.7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2.7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2.7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2.7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2.7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2.7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2.7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2.7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2.7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2.7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2.7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2.7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2.7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2.7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2.7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2.7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2.7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2.7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2.7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2.7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2.7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2.7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2.7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2.7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2.7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2.7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2.7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2.7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2.7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2.7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2.7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2.7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2.7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2.7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2.7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2.7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2.7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2.7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2.7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2.7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2.7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2.7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2.7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2.7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2.7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2.7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2.7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2.7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2.7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2.7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2.7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2.7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2.7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2.7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2.7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2.7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2.7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2.7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2.7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2.7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2.7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2.7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2.7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2.7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2.7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2.7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2.7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2.7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2.7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2.7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2.7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2.7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2.7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2.7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2.7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2.7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2.7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2.7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2.7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2.7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2.7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2.7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2.7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2.7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2.7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2.7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2.7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2.7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2.7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2.7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2.7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2.7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2.7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2.7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2.7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2.7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2.7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2.7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2.7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2.7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2.7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2.7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2.7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2.7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2.7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2.7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2.7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2.7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2.7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2.7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2.7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2.7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2.7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2.7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2.7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2.7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2.7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2.7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2.7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2.7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2.7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2.7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2.7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2.7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2.7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2.7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2.7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2.7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2.7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2.7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2.7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2.7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2.7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2.7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2.7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2.7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2.7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2.7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2.7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2.7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2.7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2.7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2.7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2.7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2.7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2.7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2.7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2.7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2.7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2.7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2.7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2.7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2.7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2.7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2.7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2.7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2.7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2.7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2.7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2.7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2.7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2.7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2.7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2.7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2.7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2.7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2.7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2.7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1">
    <mergeCell ref="A10:M1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vt:i4>
      </vt:variant>
    </vt:vector>
  </HeadingPairs>
  <TitlesOfParts>
    <vt:vector size="40" baseType="lpstr">
      <vt:lpstr>Wireline (RV) </vt:lpstr>
      <vt:lpstr>Wireline (MS)</vt:lpstr>
      <vt:lpstr>Wireless (RV)</vt:lpstr>
      <vt:lpstr>Wireless (MS)</vt:lpstr>
      <vt:lpstr>ISPs (RV)</vt:lpstr>
      <vt:lpstr>ISPs (MS)</vt:lpstr>
      <vt:lpstr>CableSatIPTV (RV)</vt:lpstr>
      <vt:lpstr>CableSatIPTV (MS)</vt:lpstr>
      <vt:lpstr>IPTV</vt:lpstr>
      <vt:lpstr>Broadcast TV (RV)</vt:lpstr>
      <vt:lpstr>Broadcast TV (MS)</vt:lpstr>
      <vt:lpstr>Pay &amp; Specialty (RV)</vt:lpstr>
      <vt:lpstr>Pay &amp; Specialty (MS)</vt:lpstr>
      <vt:lpstr>Total TV Universe (RV)</vt:lpstr>
      <vt:lpstr>Total TV Universe (MS)</vt:lpstr>
      <vt:lpstr>TV Services Ownership</vt:lpstr>
      <vt:lpstr>Radio (RV)</vt:lpstr>
      <vt:lpstr>Radio (MS)</vt:lpstr>
      <vt:lpstr>CBC</vt:lpstr>
      <vt:lpstr>Newspaper (RV)</vt:lpstr>
      <vt:lpstr>Newspaper (MS)</vt:lpstr>
      <vt:lpstr>Magazines (RV)</vt:lpstr>
      <vt:lpstr>Magazines (MS)</vt:lpstr>
      <vt:lpstr>Music (SocanMCA)</vt:lpstr>
      <vt:lpstr>Internet News Sources</vt:lpstr>
      <vt:lpstr>Search (MS)</vt:lpstr>
      <vt:lpstr>Internet Other</vt:lpstr>
      <vt:lpstr>Top 20 w Telecoms</vt:lpstr>
      <vt:lpstr>MediaEconomy</vt:lpstr>
      <vt:lpstr>CR &amp; HHI</vt:lpstr>
      <vt:lpstr>Data CentresServices</vt:lpstr>
      <vt:lpstr>Top US Telecom + Mediacos</vt:lpstr>
      <vt:lpstr>VI Broadcasting</vt:lpstr>
      <vt:lpstr>CrossOwnership Canada vs World</vt:lpstr>
      <vt:lpstr>Top 20 no Telecoms</vt:lpstr>
      <vt:lpstr>Current (PWC)</vt:lpstr>
      <vt:lpstr>'Broadcast TV (RV)'!Z_53A03D0E_38D0_7449_9494_A87029C5A3DD_.wvu.Cols</vt:lpstr>
      <vt:lpstr>'Total TV Universe (RV)'!Z_53A03D0E_38D0_7449_9494_A87029C5A3DD_.wvu.Rows</vt:lpstr>
      <vt:lpstr>'Broadcast TV (RV)'!Z_C1CFBDE7_2FAB_EE4D_8BC2_4415671EDD7A_.wvu.Cols</vt:lpstr>
      <vt:lpstr>'Total TV Universe (RV)'!Z_C1CFBDE7_2FAB_EE4D_8BC2_4415671EDD7A_.wvu.Rows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Green</dc:creator>
  <cp:lastModifiedBy>Sarah Green</cp:lastModifiedBy>
  <dcterms:created xsi:type="dcterms:W3CDTF">2017-11-29T03:43:52Z</dcterms:created>
  <dcterms:modified xsi:type="dcterms:W3CDTF">2017-11-29T14:30:59Z</dcterms:modified>
</cp:coreProperties>
</file>